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内部リンク_ページ別" sheetId="1" r:id="rId5"/>
    <sheet state="visible" name="階層リンク不足_子→親_詳細" sheetId="2" r:id="rId6"/>
    <sheet state="visible" name="PromptParts" sheetId="3" r:id="rId7"/>
    <sheet state="visible" name="階層リンク不足_子→親" sheetId="4" r:id="rId8"/>
    <sheet state="visible" name="階層リンク不足_親→子" sheetId="5" r:id="rId9"/>
    <sheet state="visible" name="階層リンク不足_親→子_詳細" sheetId="6" r:id="rId10"/>
    <sheet state="visible" name="階層マスタ" sheetId="7" r:id="rId11"/>
    <sheet state="visible" name="内部リンク_HTTP残存" sheetId="8" r:id="rId12"/>
    <sheet state="visible" name="内部リンク_被リンク" sheetId="9" r:id="rId13"/>
    <sheet state="visible" name="内部リンク_一覧" sheetId="10" r:id="rId14"/>
  </sheets>
  <definedNames>
    <definedName hidden="1" localSheetId="2" name="_xlnm._FilterDatabase">PromptParts!$A$1:$E$255</definedName>
    <definedName hidden="1" localSheetId="8" name="_xlnm._FilterDatabase">'内部リンク_被リンク'!$A$1:$H$656</definedName>
    <definedName hidden="1" localSheetId="9" name="_xlnm._FilterDatabase">'内部リンク_一覧'!$A$1:$I$6642</definedName>
  </definedNames>
  <calcPr/>
</workbook>
</file>

<file path=xl/sharedStrings.xml><?xml version="1.0" encoding="utf-8"?>
<sst xmlns="http://schemas.openxmlformats.org/spreadsheetml/2006/main" count="50656" uniqueCount="4227">
  <si>
    <t>URL</t>
  </si>
  <si>
    <t>分類</t>
  </si>
  <si>
    <t>内部リンク数_設計(content+cta_inline)</t>
  </si>
  <si>
    <t>外部リンク数_設計(content+cta_inline)</t>
  </si>
  <si>
    <t>ユニーク内部リンク数_設計</t>
  </si>
  <si>
    <t>内部リンク切れ数_設計</t>
  </si>
  <si>
    <t>内部_content</t>
  </si>
  <si>
    <t>内部_cta_inline</t>
  </si>
  <si>
    <t>内部_cta_auto</t>
  </si>
  <si>
    <t>外部_content</t>
  </si>
  <si>
    <t>外部_cta_inline</t>
  </si>
  <si>
    <t>外部_cta_auto</t>
  </si>
  <si>
    <t>https://dokkai-labo.tokyo/</t>
  </si>
  <si>
    <t>TP</t>
  </si>
  <si>
    <t>https://dokkai-labo.tokyo/access/</t>
  </si>
  <si>
    <t>ST</t>
  </si>
  <si>
    <t>https://dokkai-labo.tokyo/basis/</t>
  </si>
  <si>
    <t>SP</t>
  </si>
  <si>
    <t>https://dokkai-labo.tokyo/basisonline/</t>
  </si>
  <si>
    <t>https://dokkai-labo.tokyo/blog/</t>
  </si>
  <si>
    <t>-</t>
  </si>
  <si>
    <t>https://dokkai-labo.tokyo/blog/161214/</t>
  </si>
  <si>
    <t>MC</t>
  </si>
  <si>
    <t>https://dokkai-labo.tokyo/blog/17022401/</t>
  </si>
  <si>
    <t>https://dokkai-labo.tokyo/blog/17022402/</t>
  </si>
  <si>
    <t>https://dokkai-labo.tokyo/blog/17022403/</t>
  </si>
  <si>
    <t>https://dokkai-labo.tokyo/blog/170620/</t>
  </si>
  <si>
    <t>https://dokkai-labo.tokyo/blog/180203/</t>
  </si>
  <si>
    <t>https://dokkai-labo.tokyo/blog/181214/</t>
  </si>
  <si>
    <t>https://dokkai-labo.tokyo/blog/190104/</t>
  </si>
  <si>
    <t>https://dokkai-labo.tokyo/blog/190526/</t>
  </si>
  <si>
    <t>https://dokkai-labo.tokyo/blog/19052602/</t>
  </si>
  <si>
    <t>https://dokkai-labo.tokyo/blog/20020701/</t>
  </si>
  <si>
    <t>https://dokkai-labo.tokyo/blog/20020702/</t>
  </si>
  <si>
    <t>https://dokkai-labo.tokyo/blog/200212/</t>
  </si>
  <si>
    <t>https://dokkai-labo.tokyo/blog/200214/</t>
  </si>
  <si>
    <t>https://dokkai-labo.tokyo/blog/200228/</t>
  </si>
  <si>
    <t>https://dokkai-labo.tokyo/blog/200229/</t>
  </si>
  <si>
    <t>https://dokkai-labo.tokyo/blog/200301/</t>
  </si>
  <si>
    <t>https://dokkai-labo.tokyo/blog/200328/</t>
  </si>
  <si>
    <t>https://dokkai-labo.tokyo/blog/approach/</t>
  </si>
  <si>
    <t>https://dokkai-labo.tokyo/blog/asano2021/</t>
  </si>
  <si>
    <t>https://dokkai-labo.tokyo/blog/azabu2021/</t>
  </si>
  <si>
    <t>https://dokkai-labo.tokyo/blog/benkyouhou/</t>
  </si>
  <si>
    <t>https://dokkai-labo.tokyo/blog/bunpou/</t>
  </si>
  <si>
    <t>https://dokkai-labo.tokyo/blog/chobunkotsu/</t>
  </si>
  <si>
    <t>https://dokkai-labo.tokyo/blog/chujutorisetsu/</t>
  </si>
  <si>
    <t>https://dokkai-labo.tokyo/blog/description-2/</t>
  </si>
  <si>
    <t>https://dokkai-labo.tokyo/blog/description/</t>
  </si>
  <si>
    <t>https://dokkai-labo.tokyo/blog/difficult-problem/</t>
  </si>
  <si>
    <t>https://dokkai-labo.tokyo/blog/essay/</t>
  </si>
  <si>
    <t>https://dokkai-labo.tokyo/blog/ferisu2021/</t>
  </si>
  <si>
    <t>https://dokkai-labo.tokyo/blog/futaba2021/</t>
  </si>
  <si>
    <t>https://dokkai-labo.tokyo/blog/gakusyuuhou/</t>
  </si>
  <si>
    <t>https://dokkai-labo.tokyo/blog/hensachi/</t>
  </si>
  <si>
    <t>https://dokkai-labo.tokyo/blog/jikanhaibun/</t>
  </si>
  <si>
    <t>https://dokkai-labo.tokyo/blog/jyoshigakuin2021/</t>
  </si>
  <si>
    <t>https://dokkai-labo.tokyo/blog/kaisei2021/</t>
  </si>
  <si>
    <t>https://dokkai-labo.tokyo/blog/kaizyou2021/</t>
  </si>
  <si>
    <t>https://dokkai-labo.tokyo/blog/keiougizyuku2021/</t>
  </si>
  <si>
    <t>https://dokkai-labo.tokyo/blog/kijutsu_miss3/</t>
  </si>
  <si>
    <t>https://dokkai-labo.tokyo/blog/kokorogamae/</t>
  </si>
  <si>
    <t>https://dokkai-labo.tokyo/blog/kokugo-kakomon/</t>
  </si>
  <si>
    <t>https://dokkai-labo.tokyo/blog/kokugo-kijutsu-before-after/</t>
  </si>
  <si>
    <t>https://dokkai-labo.tokyo/blog/kokugobunpouigi/</t>
  </si>
  <si>
    <t>https://dokkai-labo.tokyo/blog/kokugoshidou/</t>
  </si>
  <si>
    <t>https://dokkai-labo.tokyo/blog/kokugotesuto/</t>
  </si>
  <si>
    <t>https://dokkai-labo.tokyo/blog/komatou2021/</t>
  </si>
  <si>
    <t>https://dokkai-labo.tokyo/blog/mogishiken_review/</t>
  </si>
  <si>
    <t>https://dokkai-labo.tokyo/blog/musashi2021/</t>
  </si>
  <si>
    <t>https://dokkai-labo.tokyo/blog/nada2021/</t>
  </si>
  <si>
    <t>https://dokkai-labo.tokyo/blog/note/</t>
  </si>
  <si>
    <t>https://dokkai-labo.tokyo/blog/ootechuugakuzyukunokokugotekisutohikaku/</t>
  </si>
  <si>
    <t>https://dokkai-labo.tokyo/blog/ouin2021/</t>
  </si>
  <si>
    <t>https://dokkai-labo.tokyo/blog/poetry/</t>
  </si>
  <si>
    <t>https://dokkai-labo.tokyo/blog/rasa-ru2021/</t>
  </si>
  <si>
    <t>https://dokkai-labo.tokyo/blog/sapix_52b_01/</t>
  </si>
  <si>
    <t>https://dokkai-labo.tokyo/blog/sapix_52b_02/</t>
  </si>
  <si>
    <t>https://dokkai-labo.tokyo/blog/sapix_52b_03/</t>
  </si>
  <si>
    <t>https://dokkai-labo.tokyo/blog/sapix_52b_04/</t>
  </si>
  <si>
    <t>https://dokkai-labo.tokyo/blog/sapix_52b_05/</t>
  </si>
  <si>
    <t>https://dokkai-labo.tokyo/blog/sapix_52b_06/</t>
  </si>
  <si>
    <t>https://dokkai-labo.tokyo/blog/sapix/</t>
  </si>
  <si>
    <t>https://dokkai-labo.tokyo/blog/seikou2021/</t>
  </si>
  <si>
    <t>https://dokkai-labo.tokyo/blog/shibushibu/</t>
  </si>
  <si>
    <t>https://dokkai-labo.tokyo/blog/shogaku6-kokugo-kakomon-start-timing/</t>
  </si>
  <si>
    <t>https://dokkai-labo.tokyo/blog/shogaku6-kokugo-priority-strategy/</t>
  </si>
  <si>
    <t>https://dokkai-labo.tokyo/blog/shouronbunmaster/</t>
  </si>
  <si>
    <t>https://dokkai-labo.tokyo/blog/souzitsu2021/</t>
  </si>
  <si>
    <t>https://dokkai-labo.tokyo/blog/syougakuseidokkai/</t>
  </si>
  <si>
    <t>https://dokkai-labo.tokyo/blog/test/</t>
  </si>
  <si>
    <t>https://dokkai-labo.tokyo/blog/tosimagaoka2021/</t>
  </si>
  <si>
    <t>https://dokkai-labo.tokyo/blog/tsukukoma2021/</t>
  </si>
  <si>
    <t>https://dokkai-labo.tokyo/blog/utokyo/</t>
  </si>
  <si>
    <t>https://dokkai-labo.tokyo/blog/waseda2021/</t>
  </si>
  <si>
    <t>https://dokkai-labo.tokyo/blog/yoshu-series-kokugo-review-cycle/</t>
  </si>
  <si>
    <t>https://dokkai-labo.tokyo/blog/yosyu_series_05j01/</t>
  </si>
  <si>
    <t>https://dokkai-labo.tokyo/blog/yosyu_series_05j010/</t>
  </si>
  <si>
    <t>https://dokkai-labo.tokyo/blog/yosyu_series_05j011/</t>
  </si>
  <si>
    <t>https://dokkai-labo.tokyo/blog/yosyu_series_05j012/</t>
  </si>
  <si>
    <t>https://dokkai-labo.tokyo/blog/yosyu_series_05j013/</t>
  </si>
  <si>
    <t>https://dokkai-labo.tokyo/blog/yosyu_series_05j014/</t>
  </si>
  <si>
    <t>https://dokkai-labo.tokyo/blog/yosyu_series_05j015/</t>
  </si>
  <si>
    <t>https://dokkai-labo.tokyo/blog/yosyu_series_05j016/</t>
  </si>
  <si>
    <t>https://dokkai-labo.tokyo/blog/yosyu_series_05j017-2/</t>
  </si>
  <si>
    <t>https://dokkai-labo.tokyo/blog/yosyu_series_05j017/</t>
  </si>
  <si>
    <t>https://dokkai-labo.tokyo/blog/yosyu_series_05j02/</t>
  </si>
  <si>
    <t>https://dokkai-labo.tokyo/blog/yosyu_series_05j03/</t>
  </si>
  <si>
    <t>https://dokkai-labo.tokyo/blog/yosyu_series_05j04/</t>
  </si>
  <si>
    <t>https://dokkai-labo.tokyo/blog/yosyu_series_05j05/</t>
  </si>
  <si>
    <t>https://dokkai-labo.tokyo/blog/yosyu_series_05j06/</t>
  </si>
  <si>
    <t>https://dokkai-labo.tokyo/blog/yosyu_series_05j07/</t>
  </si>
  <si>
    <t>https://dokkai-labo.tokyo/blog/yosyu_series_05j08/</t>
  </si>
  <si>
    <t>https://dokkai-labo.tokyo/blog/yosyu_series_05j09/</t>
  </si>
  <si>
    <t>https://dokkai-labo.tokyo/bootcamp/</t>
  </si>
  <si>
    <t>https://dokkai-labo.tokyo/col_blog/</t>
  </si>
  <si>
    <t>https://dokkai-labo.tokyo/col_blog/balance/</t>
  </si>
  <si>
    <t>SC</t>
  </si>
  <si>
    <t>https://dokkai-labo.tokyo/col_blog/col_blog-iikae-taibi-inga/</t>
  </si>
  <si>
    <t>https://dokkai-labo.tokyo/col_blog/dokkai-online-kobetsu/</t>
  </si>
  <si>
    <t>https://dokkai-labo.tokyo/col_blog/dokkai-shori-junban/</t>
  </si>
  <si>
    <t>https://dokkai-labo.tokyo/col_blog/evidence-accuracy/</t>
  </si>
  <si>
    <t>https://dokkai-labo.tokyo/col_blog/fuan-aseri-shikouteishi/</t>
  </si>
  <si>
    <t>https://dokkai-labo.tokyo/col_blog/goi-online/</t>
  </si>
  <si>
    <t>https://dokkai-labo.tokyo/col_blog/goiryoku-kyoka/</t>
  </si>
  <si>
    <t>https://dokkai-labo.tokyo/col_blog/goku-imi-dokkai/</t>
  </si>
  <si>
    <t>https://dokkai-labo.tokyo/col_blog/home-study-mistakes/</t>
  </si>
  <si>
    <t>https://dokkai-labo.tokyo/col_blog/kakomon-tsumazuki/</t>
  </si>
  <si>
    <t>https://dokkai-labo.tokyo/col_blog/katei-kokugo-oshi-enai/</t>
  </si>
  <si>
    <t>https://dokkai-labo.tokyo/col_blog/kijutsu-improve-by-type/</t>
  </si>
  <si>
    <t>https://dokkai-labo.tokyo/col_blog/kijutsu-process/</t>
  </si>
  <si>
    <t>https://dokkai-labo.tokyo/col_blog/kijutsu-train/</t>
  </si>
  <si>
    <t>https://dokkai-labo.tokyo/col_blog/kokugo-evidence/</t>
  </si>
  <si>
    <t>https://dokkai-labo.tokyo/col_blog/kokugo-fee/</t>
  </si>
  <si>
    <t>https://dokkai-labo.tokyo/col_blog/kokugo-fix/</t>
  </si>
  <si>
    <t>https://dokkai-labo.tokyo/col_blog/kokugo-foundation/</t>
  </si>
  <si>
    <t>https://dokkai-labo.tokyo/col_blog/kokugo-online-only/</t>
  </si>
  <si>
    <t>https://dokkai-labo.tokyo/col_blog/kokugo-speed-up/</t>
  </si>
  <si>
    <t>https://dokkai-labo.tokyo/col_blog/monogataribun-choice/</t>
  </si>
  <si>
    <t>https://dokkai-labo.tokyo/col_blog/monogataribun-online/</t>
  </si>
  <si>
    <t>https://dokkai-labo.tokyo/col_blog/nichinoken-kokugo-latest-gap/</t>
  </si>
  <si>
    <t>https://dokkai-labo.tokyo/col_blog/online-kokugo-home/</t>
  </si>
  <si>
    <t>https://dokkai-labo.tokyo/col_blog/online-kokugo/</t>
  </si>
  <si>
    <t>https://dokkai-labo.tokyo/col_blog/sapix-kokugo-kijutsu/</t>
  </si>
  <si>
    <t>https://dokkai-labo.tokyo/col_blog/sapix-kokugo-tsumazuki/</t>
  </si>
  <si>
    <t>https://dokkai-labo.tokyo/col_blog/sentakushi-kijutsu/</t>
  </si>
  <si>
    <t>https://dokkai-labo.tokyo/col_blog/sentakushi/</t>
  </si>
  <si>
    <t>https://dokkai-labo.tokyo/col_blog/setsumeibun-online/</t>
  </si>
  <si>
    <t>https://dokkai-labo.tokyo/col_blog/setsumon-yomichigai/</t>
  </si>
  <si>
    <t>https://dokkai-labo.tokyo/col_blog/shallow-comprehension/</t>
  </si>
  <si>
    <t>https://dokkai-labo.tokyo/col_blog/tensaku-guide/</t>
  </si>
  <si>
    <t>https://dokkai-labo.tokyo/col_blog/waseda-academy-kokugo-speed/</t>
  </si>
  <si>
    <t>https://dokkai-labo.tokyo/col_blog/yomitobashi-online/</t>
  </si>
  <si>
    <t>https://dokkai-labo.tokyo/contact/</t>
  </si>
  <si>
    <t>https://dokkai-labo.tokyo/corporate_data/</t>
  </si>
  <si>
    <t>https://dokkai-labo.tokyo/ct/column/</t>
  </si>
  <si>
    <t>https://dokkai-labo.tokyo/ct/examovie/</t>
  </si>
  <si>
    <t>https://dokkai-labo.tokyo/ct/publish/</t>
  </si>
  <si>
    <t>https://dokkai-labo.tokyo/ct/strategy/</t>
  </si>
  <si>
    <t>https://dokkai-labo.tokyo/grade/elem-all/</t>
  </si>
  <si>
    <t>https://dokkai-labo.tokyo/grade/elem-high/</t>
  </si>
  <si>
    <t>https://dokkai-labo.tokyo/grade/高１～高卒/</t>
  </si>
  <si>
    <t>https://dokkai-labo.tokyo/grade/中１～高３/</t>
  </si>
  <si>
    <t>https://dokkai-labo.tokyo/grammer/</t>
  </si>
  <si>
    <t>https://dokkai-labo.tokyo/hilevel_lec_univ_online/</t>
  </si>
  <si>
    <t>https://dokkai-labo.tokyo/info/</t>
  </si>
  <si>
    <t>https://dokkai-labo.tokyo/info/161214/</t>
  </si>
  <si>
    <t>NW</t>
  </si>
  <si>
    <t>https://dokkai-labo.tokyo/info/170529_studyaidbook/</t>
  </si>
  <si>
    <t>https://dokkai-labo.tokyo/info/170624/</t>
  </si>
  <si>
    <t>https://dokkai-labo.tokyo/info/170707/</t>
  </si>
  <si>
    <t>https://dokkai-labo.tokyo/info/180101_02/</t>
  </si>
  <si>
    <t>https://dokkai-labo.tokyo/info/180101/</t>
  </si>
  <si>
    <t>https://dokkai-labo.tokyo/info/180205/</t>
  </si>
  <si>
    <t>https://dokkai-labo.tokyo/info/180208/</t>
  </si>
  <si>
    <t>https://dokkai-labo.tokyo/info/180225/</t>
  </si>
  <si>
    <t>https://dokkai-labo.tokyo/info/180616_01/</t>
  </si>
  <si>
    <t>https://dokkai-labo.tokyo/info/180616_02/</t>
  </si>
  <si>
    <t>https://dokkai-labo.tokyo/info/180726_iten/</t>
  </si>
  <si>
    <t>https://dokkai-labo.tokyo/info/190303/</t>
  </si>
  <si>
    <t>https://dokkai-labo.tokyo/info/190507-2/</t>
  </si>
  <si>
    <t>https://dokkai-labo.tokyo/info/190507/</t>
  </si>
  <si>
    <t>https://dokkai-labo.tokyo/info/200101_01/</t>
  </si>
  <si>
    <t>https://dokkai-labo.tokyo/info/200101_02/</t>
  </si>
  <si>
    <t>https://dokkai-labo.tokyo/info/200228/</t>
  </si>
  <si>
    <t>https://dokkai-labo.tokyo/info/200229/</t>
  </si>
  <si>
    <t>https://dokkai-labo.tokyo/info/200402/</t>
  </si>
  <si>
    <t>https://dokkai-labo.tokyo/info/200410/</t>
  </si>
  <si>
    <t>https://dokkai-labo.tokyo/info/2018winter/</t>
  </si>
  <si>
    <t>https://dokkai-labo.tokyo/info/20190101/</t>
  </si>
  <si>
    <t>https://dokkai-labo.tokyo/info/20190101b/</t>
  </si>
  <si>
    <t>https://dokkai-labo.tokyo/info/20190101t/</t>
  </si>
  <si>
    <t>https://dokkai-labo.tokyo/info/20190104/</t>
  </si>
  <si>
    <t>https://dokkai-labo.tokyo/info/20190620/</t>
  </si>
  <si>
    <t>https://dokkai-labo.tokyo/info/20190924/</t>
  </si>
  <si>
    <t>https://dokkai-labo.tokyo/info/2019winter/</t>
  </si>
  <si>
    <t>https://dokkai-labo.tokyo/info/20200204/</t>
  </si>
  <si>
    <t>https://dokkai-labo.tokyo/info/20200505/</t>
  </si>
  <si>
    <t>https://dokkai-labo.tokyo/info/20200516/</t>
  </si>
  <si>
    <t>https://dokkai-labo.tokyo/info/20200529/</t>
  </si>
  <si>
    <t>https://dokkai-labo.tokyo/info/20200713/</t>
  </si>
  <si>
    <t>https://dokkai-labo.tokyo/info/20201022/</t>
  </si>
  <si>
    <t>https://dokkai-labo.tokyo/info/20201119/</t>
  </si>
  <si>
    <t>https://dokkai-labo.tokyo/info/20210308/</t>
  </si>
  <si>
    <t>https://dokkai-labo.tokyo/info/20210406-2/</t>
  </si>
  <si>
    <t>https://dokkai-labo.tokyo/info/20210406/</t>
  </si>
  <si>
    <t>https://dokkai-labo.tokyo/info/20210707/</t>
  </si>
  <si>
    <t>https://dokkai-labo.tokyo/info/20210709/</t>
  </si>
  <si>
    <t>https://dokkai-labo.tokyo/info/20210723/</t>
  </si>
  <si>
    <t>https://dokkai-labo.tokyo/info/20210921/</t>
  </si>
  <si>
    <t>https://dokkai-labo.tokyo/info/2022年度夏期講習会のお知らせ/</t>
  </si>
  <si>
    <t>https://dokkai-labo.tokyo/info/2022年度春期講習会のお知らせ/</t>
  </si>
  <si>
    <t>https://dokkai-labo.tokyo/info/2022年度生徒募集のお知らせ【個別】/</t>
  </si>
  <si>
    <t>https://dokkai-labo.tokyo/info/2022年度冬期講習開講のお知らせ/</t>
  </si>
  <si>
    <t>https://dokkai-labo.tokyo/info/2023年度夏期講習会のお知らせ/</t>
  </si>
  <si>
    <t>https://dokkai-labo.tokyo/info/2023年度生徒募集のお知らせ【個別】/</t>
  </si>
  <si>
    <t>https://dokkai-labo.tokyo/info/2023年度冬期講習開講のお知らせ/</t>
  </si>
  <si>
    <t>https://dokkai-labo.tokyo/info/2024年度夏期講習会のお知らせ/</t>
  </si>
  <si>
    <t>https://dokkai-labo.tokyo/info/2024年度春期講習会のお知らせ/</t>
  </si>
  <si>
    <t>https://dokkai-labo.tokyo/info/2024年度生徒募集のお知らせ【個別】/</t>
  </si>
  <si>
    <t>https://dokkai-labo.tokyo/info/2024年度冬期講習開講のお知らせ/</t>
  </si>
  <si>
    <t>https://dokkai-labo.tokyo/info/2025年-夏期講習-開講のお知らせ/</t>
  </si>
  <si>
    <t>https://dokkai-labo.tokyo/info/2025年-春期講習-開講のお知らせ/</t>
  </si>
  <si>
    <t>https://dokkai-labo.tokyo/info/2025年度冬期講習開講のお知らせ/</t>
  </si>
  <si>
    <t>https://dokkai-labo.tokyo/info/2026/</t>
  </si>
  <si>
    <t>https://dokkai-labo.tokyo/info/202年度春期講習会のお知らせ/</t>
  </si>
  <si>
    <t>https://dokkai-labo.tokyo/intro/</t>
  </si>
  <si>
    <t>https://dokkai-labo.tokyo/kijutsuryoku/</t>
  </si>
  <si>
    <t>https://dokkai-labo.tokyo/kobetsuonline01/</t>
  </si>
  <si>
    <t>https://dokkai-labo.tokyo/kobetsuonline02/</t>
  </si>
  <si>
    <t>https://dokkai-labo.tokyo/lesson/</t>
  </si>
  <si>
    <t>https://dokkai-labo.tokyo/lesson/1-1elem/</t>
  </si>
  <si>
    <t>https://dokkai-labo.tokyo/lesson/1-1high/</t>
  </si>
  <si>
    <t>https://dokkai-labo.tokyo/lesson/chocolabo/</t>
  </si>
  <si>
    <t>https://dokkai-labo.tokyo/lesson/hilevel_lec_univ/</t>
  </si>
  <si>
    <t>https://dokkai-labo.tokyo/live/</t>
  </si>
  <si>
    <t>https://dokkai-labo.tokyo/lp1701/</t>
  </si>
  <si>
    <t>https://dokkai-labo.tokyo/lp1801/</t>
  </si>
  <si>
    <t>https://dokkai-labo.tokyo/lpjh_online/</t>
  </si>
  <si>
    <t>https://dokkai-labo.tokyo/monogataribun/</t>
  </si>
  <si>
    <t>https://dokkai-labo.tokyo/onlinetokuten/</t>
  </si>
  <si>
    <t>https://dokkai-labo.tokyo/profile/</t>
  </si>
  <si>
    <t>https://dokkai-labo.tokyo/publication/</t>
  </si>
  <si>
    <t>https://dokkai-labo.tokyo/publish_movie01/</t>
  </si>
  <si>
    <t>https://dokkai-labo.tokyo/scale/group/</t>
  </si>
  <si>
    <t>https://dokkai-labo.tokyo/scale/mantoman/</t>
  </si>
  <si>
    <t>https://dokkai-labo.tokyo/schedule/</t>
  </si>
  <si>
    <t>https://dokkai-labo.tokyo/setsumeibun/</t>
  </si>
  <si>
    <t>https://dokkai-labo.tokyo/style/lec/</t>
  </si>
  <si>
    <t>https://dokkai-labo.tokyo/summer/</t>
  </si>
  <si>
    <t>https://dokkai-labo.tokyo/summercourse/</t>
  </si>
  <si>
    <t>https://dokkai-labo.tokyo/tag_ori/sapix/</t>
  </si>
  <si>
    <t>https://dokkai-labo.tokyo/tag_ori/サピックス/</t>
  </si>
  <si>
    <t>https://dokkai-labo.tokyo/tag_ori/テスト/</t>
  </si>
  <si>
    <t>https://dokkai-labo.tokyo/tag_ori/過去問/</t>
  </si>
  <si>
    <t>https://dokkai-labo.tokyo/tag_ori/過去問解説　早稲田/</t>
  </si>
  <si>
    <t>https://dokkai-labo.tokyo/tag_ori/過去問解説　豊島岡女子/</t>
  </si>
  <si>
    <t>https://dokkai-labo.tokyo/tag_ori/現代文　指導方針/</t>
  </si>
  <si>
    <t>https://dokkai-labo.tokyo/tag_ori/効率的/</t>
  </si>
  <si>
    <t>https://dokkai-labo.tokyo/tag_ori/国語　テスト　心構え/</t>
  </si>
  <si>
    <t>https://dokkai-labo.tokyo/tag_ori/国語　苦手　学習法/</t>
  </si>
  <si>
    <t>https://dokkai-labo.tokyo/tag_ori/国語/</t>
  </si>
  <si>
    <t>https://dokkai-labo.tokyo/tag_ori/時間が足りない/</t>
  </si>
  <si>
    <t>https://dokkai-labo.tokyo/tag_ori/出版　学習法　偏差値/</t>
  </si>
  <si>
    <t>https://dokkai-labo.tokyo/tag_ori/小学生/</t>
  </si>
  <si>
    <t>https://dokkai-labo.tokyo/tag_ori/中学受験/</t>
  </si>
  <si>
    <t>https://dokkai-labo.tokyo/tag_ori/長文読解/</t>
  </si>
  <si>
    <t>https://dokkai-labo.tokyo/tag_ori/文法/</t>
  </si>
  <si>
    <t>https://dokkai-labo.tokyo/tag_ori/偏差値/</t>
  </si>
  <si>
    <t>https://dokkai-labo.tokyo/timetable_mtg/</t>
  </si>
  <si>
    <t>https://dokkai-labo.tokyo/timetable_season/</t>
  </si>
  <si>
    <t>https://dokkai-labo.tokyo/timetable/</t>
  </si>
  <si>
    <t>https://dokkai-labo.tokyo/tokuten_fifth/</t>
  </si>
  <si>
    <t>https://dokkai-labo.tokyo/tokuten/</t>
  </si>
  <si>
    <t>https://dokkai-labo.tokyo/univ01/</t>
  </si>
  <si>
    <t>https://dokkai-labo.tokyo/univ02/</t>
  </si>
  <si>
    <t>https://dokkai-labo.tokyo/vacant_sum/</t>
  </si>
  <si>
    <t>https://dokkai-labo.tokyo/webinfomation/</t>
  </si>
  <si>
    <t>https://dokkai-labo.tokyo/オンライン/</t>
  </si>
  <si>
    <t>https://eigo-rewrite.com/</t>
  </si>
  <si>
    <t>https://eigo-rewrite.com/access/</t>
  </si>
  <si>
    <t>https://eigo-rewrite.com/bunpou/</t>
  </si>
  <si>
    <t>https://eigo-rewrite.com/column/</t>
  </si>
  <si>
    <t>https://eigo-rewrite.com/column/bunpou/</t>
  </si>
  <si>
    <t>https://eigo-rewrite.com/column/dokkai/</t>
  </si>
  <si>
    <t>https://eigo-rewrite.com/column/dokkairyoku/</t>
  </si>
  <si>
    <t>https://eigo-rewrite.com/column/eibunpou/</t>
  </si>
  <si>
    <t>https://eigo-rewrite.com/column/eigobenkyouhou/</t>
  </si>
  <si>
    <t>https://eigo-rewrite.com/column/eigotest/</t>
  </si>
  <si>
    <t>https://eigo-rewrite.com/column/eisakubunmae2/</t>
  </si>
  <si>
    <t>https://eigo-rewrite.com/column/eitango/</t>
  </si>
  <si>
    <t>https://eigo-rewrite.com/column/hub_stage1/</t>
  </si>
  <si>
    <t>https://eigo-rewrite.com/column/hub_stage2/</t>
  </si>
  <si>
    <t>https://eigo-rewrite.com/column/j-eisakubun/</t>
  </si>
  <si>
    <t>https://eigo-rewrite.com/column/kakomon/</t>
  </si>
  <si>
    <t>https://eigo-rewrite.com/column/listening/</t>
  </si>
  <si>
    <t>https://eigo-rewrite.com/column/new-treasure-stage1-lesson1-1/</t>
  </si>
  <si>
    <t>https://eigo-rewrite.com/column/nigateup/</t>
  </si>
  <si>
    <t>https://eigo-rewrite.com/column/reibun/</t>
  </si>
  <si>
    <t>https://eigo-rewrite.com/column/sankousyo/</t>
  </si>
  <si>
    <t>https://eigo-rewrite.com/column/schedule/</t>
  </si>
  <si>
    <t>https://eigo-rewrite.com/column/stage1_lesson10-1/</t>
  </si>
  <si>
    <t>https://eigo-rewrite.com/column/stage1_lesson10-2/</t>
  </si>
  <si>
    <t>https://eigo-rewrite.com/column/stage1_lesson10-3/</t>
  </si>
  <si>
    <t>https://eigo-rewrite.com/column/stage1_lesson10-4/</t>
  </si>
  <si>
    <t>https://eigo-rewrite.com/column/stage1_lesson11-1/</t>
  </si>
  <si>
    <t>https://eigo-rewrite.com/column/stage1_lesson11-2/</t>
  </si>
  <si>
    <t>https://eigo-rewrite.com/column/stage1_lesson11-3/</t>
  </si>
  <si>
    <t>https://eigo-rewrite.com/column/stage1_lesson12-1/</t>
  </si>
  <si>
    <t>https://eigo-rewrite.com/column/stage1_lesson12-2/</t>
  </si>
  <si>
    <t>https://eigo-rewrite.com/column/stage1_lesson12-3/</t>
  </si>
  <si>
    <t>https://eigo-rewrite.com/column/stage1_lesson12-4/</t>
  </si>
  <si>
    <t>https://eigo-rewrite.com/column/stage1_lesson3-2/</t>
  </si>
  <si>
    <t>https://eigo-rewrite.com/column/stage1_lesson4-1/</t>
  </si>
  <si>
    <t>https://eigo-rewrite.com/column/stage1_lesson4-2/</t>
  </si>
  <si>
    <t>https://eigo-rewrite.com/column/stage1_lesson4-3/</t>
  </si>
  <si>
    <t>https://eigo-rewrite.com/column/stage1_lesson5-1/</t>
  </si>
  <si>
    <t>https://eigo-rewrite.com/column/stage1_lesson5-2-2/</t>
  </si>
  <si>
    <t>https://eigo-rewrite.com/column/stage1_lesson5-2/</t>
  </si>
  <si>
    <t>https://eigo-rewrite.com/column/stage1_lesson6-1/</t>
  </si>
  <si>
    <t>https://eigo-rewrite.com/column/stage1_lesson6-2/</t>
  </si>
  <si>
    <t>https://eigo-rewrite.com/column/stage1_lesson6-3/</t>
  </si>
  <si>
    <t>https://eigo-rewrite.com/column/stage1_lesson7-1/</t>
  </si>
  <si>
    <t>https://eigo-rewrite.com/column/stage1_lesson7-2/</t>
  </si>
  <si>
    <t>https://eigo-rewrite.com/column/stage1_lesson7-3/</t>
  </si>
  <si>
    <t>https://eigo-rewrite.com/column/stage1_lesson8-1/</t>
  </si>
  <si>
    <t>https://eigo-rewrite.com/column/stage1_lesson8-2/</t>
  </si>
  <si>
    <t>https://eigo-rewrite.com/column/stage1_lesson8-3/</t>
  </si>
  <si>
    <t>https://eigo-rewrite.com/column/stage1_lesson9-1/</t>
  </si>
  <si>
    <t>https://eigo-rewrite.com/column/stage1_lesson9-2/</t>
  </si>
  <si>
    <t>https://eigo-rewrite.com/column/stage1_lesson9-3/</t>
  </si>
  <si>
    <t>https://eigo-rewrite.com/column/stage1-1-2/</t>
  </si>
  <si>
    <t>https://eigo-rewrite.com/column/stage1-2-1/</t>
  </si>
  <si>
    <t>https://eigo-rewrite.com/column/stage1-2-2-2/</t>
  </si>
  <si>
    <t>https://eigo-rewrite.com/column/stage1-2-2/</t>
  </si>
  <si>
    <t>https://eigo-rewrite.com/column/stage1-3-1/</t>
  </si>
  <si>
    <t>https://eigo-rewrite.com/column/stage1/</t>
  </si>
  <si>
    <t>https://eigo-rewrite.com/column/stage2_lesson1-1/</t>
  </si>
  <si>
    <t>https://eigo-rewrite.com/column/stage2_lesson1-2/</t>
  </si>
  <si>
    <t>https://eigo-rewrite.com/column/stage2-lesson1-3/</t>
  </si>
  <si>
    <t>https://eigo-rewrite.com/column/stage2-lesson10-1/</t>
  </si>
  <si>
    <t>https://eigo-rewrite.com/column/stage2-lesson10-2/</t>
  </si>
  <si>
    <t>https://eigo-rewrite.com/column/stage2-lesson10-3/</t>
  </si>
  <si>
    <t>https://eigo-rewrite.com/column/stage2-lesson11-1/</t>
  </si>
  <si>
    <t>https://eigo-rewrite.com/column/stage2-lesson11-2/</t>
  </si>
  <si>
    <t>https://eigo-rewrite.com/column/stage2-lesson11-3/</t>
  </si>
  <si>
    <t>https://eigo-rewrite.com/column/stage2-lesson12-1/</t>
  </si>
  <si>
    <t>https://eigo-rewrite.com/column/stage2-lesson12-2/</t>
  </si>
  <si>
    <t>https://eigo-rewrite.com/column/stage2-lesson12-3/</t>
  </si>
  <si>
    <t>https://eigo-rewrite.com/column/stage2-lesson2-1/</t>
  </si>
  <si>
    <t>https://eigo-rewrite.com/column/stage2-lesson2-2/</t>
  </si>
  <si>
    <t>https://eigo-rewrite.com/column/stage2-lesson2-3/</t>
  </si>
  <si>
    <t>https://eigo-rewrite.com/column/stage2-lesson3-1/</t>
  </si>
  <si>
    <t>https://eigo-rewrite.com/column/stage2-lesson3-2/</t>
  </si>
  <si>
    <t>https://eigo-rewrite.com/column/stage2-lesson3-3/</t>
  </si>
  <si>
    <t>https://eigo-rewrite.com/column/stage2-lesson4-1/</t>
  </si>
  <si>
    <t>https://eigo-rewrite.com/column/stage2-lesson4-2/</t>
  </si>
  <si>
    <t>https://eigo-rewrite.com/column/stage2-lesson4-3/</t>
  </si>
  <si>
    <t>https://eigo-rewrite.com/column/stage2-lesson5-1/</t>
  </si>
  <si>
    <t>https://eigo-rewrite.com/column/stage2-lesson5-2/</t>
  </si>
  <si>
    <t>https://eigo-rewrite.com/column/stage2-lesson6-1/</t>
  </si>
  <si>
    <t>https://eigo-rewrite.com/column/stage2-lesson6-2/</t>
  </si>
  <si>
    <t>https://eigo-rewrite.com/column/stage2-lesson6-3/</t>
  </si>
  <si>
    <t>https://eigo-rewrite.com/column/stage2-lesson7-1/</t>
  </si>
  <si>
    <t>https://eigo-rewrite.com/column/stage2-lesson7-2/</t>
  </si>
  <si>
    <t>https://eigo-rewrite.com/column/stage2-lesson7-3/</t>
  </si>
  <si>
    <t>https://eigo-rewrite.com/column/stage2-lesson7-4/</t>
  </si>
  <si>
    <t>https://eigo-rewrite.com/column/stage2-lesson8-1/</t>
  </si>
  <si>
    <t>https://eigo-rewrite.com/column/stage2-lesson8-2/</t>
  </si>
  <si>
    <t>https://eigo-rewrite.com/column/stage2-lesson8-3/</t>
  </si>
  <si>
    <t>https://eigo-rewrite.com/column/stage2-lesson9-1/</t>
  </si>
  <si>
    <t>https://eigo-rewrite.com/column/stage2-lesson9-2/</t>
  </si>
  <si>
    <t>https://eigo-rewrite.com/column/stage2soukatu/</t>
  </si>
  <si>
    <t>https://eigo-rewrite.com/column/stage3-lesson1-2/</t>
  </si>
  <si>
    <t>https://eigo-rewrite.com/column/stage3-lesson1-3/</t>
  </si>
  <si>
    <t>https://eigo-rewrite.com/column/stage3-lesson2-1/</t>
  </si>
  <si>
    <t>https://eigo-rewrite.com/column/stage3-lesson2-2/</t>
  </si>
  <si>
    <t>https://eigo-rewrite.com/column/stage3-lesson2-3/</t>
  </si>
  <si>
    <t>https://eigo-rewrite.com/column/stage3-lesson3-1/</t>
  </si>
  <si>
    <t>https://eigo-rewrite.com/column/stage3-lesson3-2/</t>
  </si>
  <si>
    <t>https://eigo-rewrite.com/column/stage3-lesson3-3/</t>
  </si>
  <si>
    <t>https://eigo-rewrite.com/column/stage3-lesson3-4/</t>
  </si>
  <si>
    <t>https://eigo-rewrite.com/column/stage3-lesson4-1/</t>
  </si>
  <si>
    <t>https://eigo-rewrite.com/column/stage3-lesson4-2/</t>
  </si>
  <si>
    <t>https://eigo-rewrite.com/column/stage3-lesson5-1/</t>
  </si>
  <si>
    <t>https://eigo-rewrite.com/column/stage3-lesson5-2/</t>
  </si>
  <si>
    <t>https://eigo-rewrite.com/column/stage3-lesson5-3/</t>
  </si>
  <si>
    <t>https://eigo-rewrite.com/column/stage3-lesson6-1/</t>
  </si>
  <si>
    <t>https://eigo-rewrite.com/column/stage3-lesson6-2/</t>
  </si>
  <si>
    <t>https://eigo-rewrite.com/column/stage3-lesson6-3/</t>
  </si>
  <si>
    <t>https://eigo-rewrite.com/column/stage3-lesson7-1/</t>
  </si>
  <si>
    <t>https://eigo-rewrite.com/column/stage3-lesson7-2/</t>
  </si>
  <si>
    <t>https://eigo-rewrite.com/column/stage3-lesson7-3/</t>
  </si>
  <si>
    <t>https://eigo-rewrite.com/column/stage3-lesson8-1/</t>
  </si>
  <si>
    <t>https://eigo-rewrite.com/column/stage3-lesson8-2/</t>
  </si>
  <si>
    <t>https://eigo-rewrite.com/column/stage3-lesson8-3/</t>
  </si>
  <si>
    <t>https://eigo-rewrite.com/column/stage3/</t>
  </si>
  <si>
    <t>https://eigo-rewrite.com/column/tensuu/</t>
  </si>
  <si>
    <t>https://eigo-rewrite.com/column/torikumimae/</t>
  </si>
  <si>
    <t>https://eigo-rewrite.com/column/zyugyou/</t>
  </si>
  <si>
    <t>https://eigo-rewrite.com/concept/</t>
  </si>
  <si>
    <t>https://eigo-rewrite.com/contact/</t>
  </si>
  <si>
    <t>https://eigo-rewrite.com/corporate_data/</t>
  </si>
  <si>
    <t>https://eigo-rewrite.com/ct/ニュートレジャーの道案内/</t>
  </si>
  <si>
    <t>https://eigo-rewrite.com/ct/高校受験対策/</t>
  </si>
  <si>
    <t>https://eigo-rewrite.com/dokkaikyouka/</t>
  </si>
  <si>
    <t>https://eigo-rewrite.com/info/</t>
  </si>
  <si>
    <t>https://eigo-rewrite.com/info/「基礎力stadium　国語のトリガー」開校のお知らせ/</t>
  </si>
  <si>
    <t>https://eigo-rewrite.com/info/20200601/</t>
  </si>
  <si>
    <t>https://eigo-rewrite.com/info/20201022/</t>
  </si>
  <si>
    <t>https://eigo-rewrite.com/info/20201119/</t>
  </si>
  <si>
    <t>https://eigo-rewrite.com/info/20210308/</t>
  </si>
  <si>
    <t>https://eigo-rewrite.com/info/20210406/</t>
  </si>
  <si>
    <t>https://eigo-rewrite.com/info/20210707/</t>
  </si>
  <si>
    <t>https://eigo-rewrite.com/info/20210723/</t>
  </si>
  <si>
    <t>https://eigo-rewrite.com/info/2021年度冬期講習開講のお知らせ/</t>
  </si>
  <si>
    <t>https://eigo-rewrite.com/info/2022年度夏期講習開催のお知らせ/</t>
  </si>
  <si>
    <t>https://eigo-rewrite.com/info/2022年度春期講習のお知らせ/</t>
  </si>
  <si>
    <t>https://eigo-rewrite.com/info/2022年度冬期講習開講のお知らせ/</t>
  </si>
  <si>
    <t>https://eigo-rewrite.com/info/2023年度夏期講習開催のお知らせ/</t>
  </si>
  <si>
    <t>https://eigo-rewrite.com/info/2023年度春期講習のお知らせ/</t>
  </si>
  <si>
    <t>https://eigo-rewrite.com/info/2023年度冬期講習開講のお知らせ/</t>
  </si>
  <si>
    <t>https://eigo-rewrite.com/info/2024年度夏期講習開催のお知らせ/</t>
  </si>
  <si>
    <t>https://eigo-rewrite.com/info/2024年度春期講習のお知らせ/</t>
  </si>
  <si>
    <t>https://eigo-rewrite.com/info/2024年度冬期講習会のお知らせ/</t>
  </si>
  <si>
    <t>https://eigo-rewrite.com/info/2025年度-夏期講習-開催のお知らせ/</t>
  </si>
  <si>
    <t>https://eigo-rewrite.com/info/2025年度-春期講習会-開催のお知らせ/</t>
  </si>
  <si>
    <t>https://eigo-rewrite.com/info/2025年度冬期講習会のお知らせ/</t>
  </si>
  <si>
    <t>https://eigo-rewrite.com/kobetsueisakubun/</t>
  </si>
  <si>
    <t>https://eigo-rewrite.com/listening/</t>
  </si>
  <si>
    <t>https://eigo-rewrite.com/live/</t>
  </si>
  <si>
    <t>https://eigo-rewrite.com/profile/</t>
  </si>
  <si>
    <t>https://eigo-rewrite.com/toritsu/</t>
  </si>
  <si>
    <t>https://eigo-rewrite.com/vocabulary/</t>
  </si>
  <si>
    <t>https://eng-support.com/</t>
  </si>
  <si>
    <t>https://eng-support.com/access/</t>
  </si>
  <si>
    <t>https://eng-support.com/column/</t>
  </si>
  <si>
    <t>https://eng-support.com/column/298/</t>
  </si>
  <si>
    <t>https://eng-support.com/column/book1-lesson19-scene2/</t>
  </si>
  <si>
    <t>https://eng-support.com/column/book1-lesson19-scene3/</t>
  </si>
  <si>
    <t>https://eng-support.com/column/book2-lesson1-scene2/</t>
  </si>
  <si>
    <t>https://eng-support.com/column/book2-lesson1-scene3/</t>
  </si>
  <si>
    <t>https://eng-support.com/column/book2-lesson10-scene1/</t>
  </si>
  <si>
    <t>https://eng-support.com/column/book2-lesson10-scene2/</t>
  </si>
  <si>
    <t>https://eng-support.com/column/book2-lesson10-scene3/</t>
  </si>
  <si>
    <t>https://eng-support.com/column/book2-lesson11-scene1/</t>
  </si>
  <si>
    <t>https://eng-support.com/column/book2-lesson11-scene2/</t>
  </si>
  <si>
    <t>https://eng-support.com/column/book2-lesson11-scene3/</t>
  </si>
  <si>
    <t>https://eng-support.com/column/book2-lesson12-scene1/</t>
  </si>
  <si>
    <t>https://eng-support.com/column/book2-lesson12-scene2/</t>
  </si>
  <si>
    <t>https://eng-support.com/column/book2-lesson12-scene3/</t>
  </si>
  <si>
    <t>https://eng-support.com/column/book2-lesson13-scene/</t>
  </si>
  <si>
    <t>https://eng-support.com/column/book2-lesson13-scene1/</t>
  </si>
  <si>
    <t>https://eng-support.com/column/book2-lesson13-scene3/</t>
  </si>
  <si>
    <t>https://eng-support.com/column/book2-lesson14-scene1/</t>
  </si>
  <si>
    <t>https://eng-support.com/column/book2-lesson2-scene1/</t>
  </si>
  <si>
    <t>https://eng-support.com/column/book2-lesson2-scene2/</t>
  </si>
  <si>
    <t>https://eng-support.com/column/book2-lesson2-scene3/</t>
  </si>
  <si>
    <t>https://eng-support.com/column/book2-lesson3-scene1/</t>
  </si>
  <si>
    <t>https://eng-support.com/column/book2-lesson3-scene2/</t>
  </si>
  <si>
    <t>https://eng-support.com/column/book2-lesson3-scene3/</t>
  </si>
  <si>
    <t>https://eng-support.com/column/book2-lesson4-scene1/</t>
  </si>
  <si>
    <t>https://eng-support.com/column/book2-lesson4-scene2/</t>
  </si>
  <si>
    <t>https://eng-support.com/column/book2-lesson4-scene3/</t>
  </si>
  <si>
    <t>https://eng-support.com/column/book2-lesson5-scene1/</t>
  </si>
  <si>
    <t>https://eng-support.com/column/book2-lesson5-scene2/</t>
  </si>
  <si>
    <t>https://eng-support.com/column/book2-lesson5-scene3/</t>
  </si>
  <si>
    <t>https://eng-support.com/column/book2-lesson6-scene1/</t>
  </si>
  <si>
    <t>https://eng-support.com/column/book2-lesson6-scene2/</t>
  </si>
  <si>
    <t>https://eng-support.com/column/book2-lesson6-scene3/</t>
  </si>
  <si>
    <t>https://eng-support.com/column/book2-lesson7-scene1/</t>
  </si>
  <si>
    <t>https://eng-support.com/column/book2-lesson7-scene2/</t>
  </si>
  <si>
    <t>https://eng-support.com/column/book2-lesson7-scene3/</t>
  </si>
  <si>
    <t>https://eng-support.com/column/book2-lesson8-scene1/</t>
  </si>
  <si>
    <t>https://eng-support.com/column/book2-lesson8-scene2/</t>
  </si>
  <si>
    <t>https://eng-support.com/column/book2-lesson8-scene3/</t>
  </si>
  <si>
    <t>https://eng-support.com/column/book2-lesson9-scene1/</t>
  </si>
  <si>
    <t>https://eng-support.com/column/book2-lesson9-scene2/</t>
  </si>
  <si>
    <t>https://eng-support.com/column/book2-lesson9-scene3/</t>
  </si>
  <si>
    <t>https://eng-support.com/column/eigonokiso1/</t>
  </si>
  <si>
    <t>https://eng-support.com/column/eigonokiso4/</t>
  </si>
  <si>
    <t>https://eng-support.com/column/eigonokiso5/</t>
  </si>
  <si>
    <t>https://eng-support.com/column/progress-2/</t>
  </si>
  <si>
    <t>https://eng-support.com/column/progress-book1-8-1/</t>
  </si>
  <si>
    <t>https://eng-support.com/column/progress-book1-lesson10-1/</t>
  </si>
  <si>
    <t>https://eng-support.com/column/progress-book1-lesson10-2/</t>
  </si>
  <si>
    <t>https://eng-support.com/column/progress-book1-lesson10-3/</t>
  </si>
  <si>
    <t>https://eng-support.com/column/progress-book1-lesson11-1/</t>
  </si>
  <si>
    <t>https://eng-support.com/column/progress-book1-lesson11-2/</t>
  </si>
  <si>
    <t>https://eng-support.com/column/progress-book1-lesson11-3/</t>
  </si>
  <si>
    <t>https://eng-support.com/column/progress-book1-lesson12-1/</t>
  </si>
  <si>
    <t>https://eng-support.com/column/progress-book1-lesson12-2/</t>
  </si>
  <si>
    <t>https://eng-support.com/column/progress-book1-lesson12-3/</t>
  </si>
  <si>
    <t>https://eng-support.com/column/progress-book1-lesson13-1/</t>
  </si>
  <si>
    <t>https://eng-support.com/column/progress-book1-lesson13-2/</t>
  </si>
  <si>
    <t>https://eng-support.com/column/progress-book1-lesson13-3/</t>
  </si>
  <si>
    <t>https://eng-support.com/column/progress-book1-lesson14-1/</t>
  </si>
  <si>
    <t>https://eng-support.com/column/progress-book1-lesson14-2/</t>
  </si>
  <si>
    <t>https://eng-support.com/column/progress-book1-lesson14-3/</t>
  </si>
  <si>
    <t>https://eng-support.com/column/progress-book1-lesson14-4/</t>
  </si>
  <si>
    <t>https://eng-support.com/column/progress-book1-lesson15-1/</t>
  </si>
  <si>
    <t>https://eng-support.com/column/progress-book1-lesson15-2/</t>
  </si>
  <si>
    <t>https://eng-support.com/column/progress-book1-lesson15-3/</t>
  </si>
  <si>
    <t>https://eng-support.com/column/progress-book1-lesson15-4/</t>
  </si>
  <si>
    <t>https://eng-support.com/column/progress-book1-lesson16-1/</t>
  </si>
  <si>
    <t>https://eng-support.com/column/progress-book1-lesson16-2/</t>
  </si>
  <si>
    <t>https://eng-support.com/column/progress-book1-lesson16-3/</t>
  </si>
  <si>
    <t>https://eng-support.com/column/progress-book1-lesson16-4/</t>
  </si>
  <si>
    <t>https://eng-support.com/column/progress-book1-lesson17-1/</t>
  </si>
  <si>
    <t>https://eng-support.com/column/progress-book1-lesson17-2/</t>
  </si>
  <si>
    <t>https://eng-support.com/column/progress-book1-lesson17-3/</t>
  </si>
  <si>
    <t>https://eng-support.com/column/progress-book1-lesson17-4/</t>
  </si>
  <si>
    <t>https://eng-support.com/column/progress-book1-lesson18-1/</t>
  </si>
  <si>
    <t>https://eng-support.com/column/progress-book1-lesson18-2/</t>
  </si>
  <si>
    <t>https://eng-support.com/column/progress-book1-lesson18-3/</t>
  </si>
  <si>
    <t>https://eng-support.com/column/progress-book1-lesson18-4/</t>
  </si>
  <si>
    <t>https://eng-support.com/column/progress-book1-lesson19-1/</t>
  </si>
  <si>
    <t>https://eng-support.com/column/progress-book1-lesson19-4/</t>
  </si>
  <si>
    <t>https://eng-support.com/column/progress-book1-lesson20-1/</t>
  </si>
  <si>
    <t>https://eng-support.com/column/progress-book1-lesson20-2/</t>
  </si>
  <si>
    <t>https://eng-support.com/column/progress-book1-lesson20-3/</t>
  </si>
  <si>
    <t>https://eng-support.com/column/progress-book1-lesson20-4/</t>
  </si>
  <si>
    <t>https://eng-support.com/column/progress-book1-lesson8/</t>
  </si>
  <si>
    <t>https://eng-support.com/column/progress-book1-lesson9-1/</t>
  </si>
  <si>
    <t>https://eng-support.com/column/progress-book1-lesson9-2/</t>
  </si>
  <si>
    <t>https://eng-support.com/column/progress-book1-lesson9-3/</t>
  </si>
  <si>
    <t>https://eng-support.com/column/progress-book2-lesson1-1/</t>
  </si>
  <si>
    <t>https://eng-support.com/column/progress/</t>
  </si>
  <si>
    <t>https://eng-support.com/column/progressbook1-1-1/</t>
  </si>
  <si>
    <t>https://eng-support.com/column/progressbook1-1-2/</t>
  </si>
  <si>
    <t>https://eng-support.com/column/progressbook1-1-3/</t>
  </si>
  <si>
    <t>https://eng-support.com/column/progressbook1-2-1/</t>
  </si>
  <si>
    <t>https://eng-support.com/column/progressbook1-2-2/</t>
  </si>
  <si>
    <t>https://eng-support.com/column/progressbook1-2-3/</t>
  </si>
  <si>
    <t>https://eng-support.com/column/progressbook1-3-1/</t>
  </si>
  <si>
    <t>https://eng-support.com/column/progressbook1-3-2/</t>
  </si>
  <si>
    <t>https://eng-support.com/column/progressbook1-3-3/</t>
  </si>
  <si>
    <t>https://eng-support.com/column/progressbook1-4-1/</t>
  </si>
  <si>
    <t>https://eng-support.com/column/progressbook1-4-2/</t>
  </si>
  <si>
    <t>https://eng-support.com/column/progressbook1-4-3/</t>
  </si>
  <si>
    <t>https://eng-support.com/column/progressbook1-5-1/</t>
  </si>
  <si>
    <t>https://eng-support.com/column/progressbook1-5-2/</t>
  </si>
  <si>
    <t>https://eng-support.com/column/progressbook1-5-3/</t>
  </si>
  <si>
    <t>https://eng-support.com/column/progressbook1-6-1/</t>
  </si>
  <si>
    <t>https://eng-support.com/column/progressbook1-6-2/</t>
  </si>
  <si>
    <t>https://eng-support.com/column/progressbook1-6-3/</t>
  </si>
  <si>
    <t>https://eng-support.com/column/progressbook1-7-1/</t>
  </si>
  <si>
    <t>https://eng-support.com/column/progressbook1-7-2/</t>
  </si>
  <si>
    <t>https://eng-support.com/column/progressbook1-7-3/</t>
  </si>
  <si>
    <t>https://eng-support.com/column/progressinenglish21/</t>
  </si>
  <si>
    <t>https://eng-support.com/company/</t>
  </si>
  <si>
    <t>https://eng-support.com/ct/今さら聞けない？英語の基礎/</t>
  </si>
  <si>
    <t>https://eng-support.com/greeting/</t>
  </si>
  <si>
    <t>https://eng-support.com/info/</t>
  </si>
  <si>
    <t>https://eng-support.com/info/20210406/</t>
  </si>
  <si>
    <t>https://eng-support.com/info/20210707/</t>
  </si>
  <si>
    <t>https://eng-support.com/info/20210723/</t>
  </si>
  <si>
    <t>https://eng-support.com/info/2021年度冬期講習開催のお知らせ/</t>
  </si>
  <si>
    <t>https://eng-support.com/info/2022年度夏期講習開催のお知らせ/</t>
  </si>
  <si>
    <t>https://eng-support.com/info/2022年度春期講習開催のお知らせ/</t>
  </si>
  <si>
    <t>https://eng-support.com/info/2022年度生徒募集のお知らせ【個別】/</t>
  </si>
  <si>
    <t>https://eng-support.com/info/2022年度冬期講習開催のお知らせ/</t>
  </si>
  <si>
    <t>https://eng-support.com/info/2023年度夏期講習開催のお知らせ/</t>
  </si>
  <si>
    <t>https://eng-support.com/info/2023年度春期講習開催のお知らせ/</t>
  </si>
  <si>
    <t>https://eng-support.com/info/2023年度生徒募集のお知らせ【個別】/</t>
  </si>
  <si>
    <t>https://eng-support.com/info/2023年度冬期講習開催のお知らせ/</t>
  </si>
  <si>
    <t>https://eng-support.com/info/2024年度夏期講習開催のお知らせ/</t>
  </si>
  <si>
    <t>https://eng-support.com/info/2024年度春期講習開催のお知らせ/</t>
  </si>
  <si>
    <t>https://eng-support.com/info/2024年度冬期講習会のお知らせ/</t>
  </si>
  <si>
    <t>https://eng-support.com/info/2025年度-夏期講習会のご案内/</t>
  </si>
  <si>
    <t>https://eng-support.com/info/2025年度-春期講習会のご案内/</t>
  </si>
  <si>
    <t>https://eng-support.com/info/2025年度冬期講習会のお知らせ/</t>
  </si>
  <si>
    <t>https://eng-support.com/info/2026/</t>
  </si>
  <si>
    <t>https://eng-support.com/inquiry/</t>
  </si>
  <si>
    <t>https://eng-support.com/kouza/</t>
  </si>
  <si>
    <t>https://eng-support.com/strategy/</t>
  </si>
  <si>
    <t>https://eng-support.com/時間割/</t>
  </si>
  <si>
    <t>https://juku-escot.com/</t>
  </si>
  <si>
    <t>https://juku-escot.com/2020-2/</t>
  </si>
  <si>
    <t>https://juku-escot.com/access/</t>
  </si>
  <si>
    <t>https://juku-escot.com/birdland/</t>
  </si>
  <si>
    <t>https://juku-escot.com/c_blogs/</t>
  </si>
  <si>
    <t>https://juku-escot.com/c_blogs/1dayanki/</t>
  </si>
  <si>
    <t>https://juku-escot.com/c_blogs/30minanki/</t>
  </si>
  <si>
    <t>https://juku-escot.com/c_blogs/cyokuzen/</t>
  </si>
  <si>
    <t>https://juku-escot.com/c_blogs/dousuru/</t>
  </si>
  <si>
    <t>https://juku-escot.com/c_blogs/eigoanki/</t>
  </si>
  <si>
    <t>https://juku-escot.com/c_blogs/eikenbenkyouhou/</t>
  </si>
  <si>
    <t>https://juku-escot.com/c_blogs/image/</t>
  </si>
  <si>
    <t>https://juku-escot.com/c_blogs/issyunanki/</t>
  </si>
  <si>
    <t>https://juku-escot.com/c_blogs/j-eikenbenkyouhou/</t>
  </si>
  <si>
    <t>https://juku-escot.com/c_blogs/j-goukakuritsu/</t>
  </si>
  <si>
    <t>https://juku-escot.com/c_blogs/j-goukakusurutameniha/</t>
  </si>
  <si>
    <t>https://juku-escot.com/c_blogs/jyukenbenkyouyaruki/</t>
  </si>
  <si>
    <t>https://juku-escot.com/c_blogs/jyukenyaruki/</t>
  </si>
  <si>
    <t>https://juku-escot.com/c_blogs/kakujitsunianki/</t>
  </si>
  <si>
    <t>https://juku-escot.com/c_blogs/kashikoibenkyou/</t>
  </si>
  <si>
    <t>https://juku-escot.com/c_blogs/note/</t>
  </si>
  <si>
    <t>https://juku-escot.com/c_blogs/oyakokorogamae/</t>
  </si>
  <si>
    <t>https://juku-escot.com/c_blogs/programming/</t>
  </si>
  <si>
    <t>https://juku-escot.com/c_blogs/riyuutotaisyohou/</t>
  </si>
  <si>
    <t>https://juku-escot.com/c_blogs/sakubunanki/</t>
  </si>
  <si>
    <t>https://juku-escot.com/c_blogs/suugakubenkyouhou/</t>
  </si>
  <si>
    <t>https://juku-escot.com/c_blogs/suugakudekinai/</t>
  </si>
  <si>
    <t>https://juku-escot.com/c_blogs/suugakuhito/</t>
  </si>
  <si>
    <t>https://juku-escot.com/c_blogs/suugakukyouhu/</t>
  </si>
  <si>
    <t>https://juku-escot.com/c_blogs/suugakunaze/</t>
  </si>
  <si>
    <t>https://juku-escot.com/c_blogs/suugakurikei/</t>
  </si>
  <si>
    <t>https://juku-escot.com/c_blogs/suugakusyuusyoku/</t>
  </si>
  <si>
    <t>https://juku-escot.com/c_blogs/suugakutaisaku/</t>
  </si>
  <si>
    <t>https://juku-escot.com/c_blogs/syakaibenkyouhou/</t>
  </si>
  <si>
    <t>https://juku-escot.com/c_blogs/syakaijinbenkyou/</t>
  </si>
  <si>
    <t>https://juku-escot.com/c_blogs/taisaku4/</t>
  </si>
  <si>
    <t>https://juku-escot.com/c_blogs/yarukihouhou/</t>
  </si>
  <si>
    <t>https://juku-escot.com/c_blogs/yarukipoint/</t>
  </si>
  <si>
    <t>https://juku-escot.com/c_blogs/yarukitaisyohou/</t>
  </si>
  <si>
    <t>https://juku-escot.com/column/</t>
  </si>
  <si>
    <t>https://juku-escot.com/column/anki/</t>
  </si>
  <si>
    <t>https://juku-escot.com/column/butsurikagaku/</t>
  </si>
  <si>
    <t>https://juku-escot.com/column/chokuzen/</t>
  </si>
  <si>
    <t>https://juku-escot.com/column/daisuubennkyouhou/</t>
  </si>
  <si>
    <t>https://juku-escot.com/column/eigobenkyouhou/</t>
  </si>
  <si>
    <t>https://juku-escot.com/column/eiken/</t>
  </si>
  <si>
    <t>https://juku-escot.com/column/eitango/</t>
  </si>
  <si>
    <t>https://juku-escot.com/column/fuyuyasumi/</t>
  </si>
  <si>
    <t>https://juku-escot.com/column/genbun_benkyouhou/</t>
  </si>
  <si>
    <t>https://juku-escot.com/column/haruyasumibenkyouhou/</t>
  </si>
  <si>
    <t>https://juku-escot.com/column/itukara/</t>
  </si>
  <si>
    <t>https://juku-escot.com/column/junnikyuu/</t>
  </si>
  <si>
    <t>https://juku-escot.com/column/keikaku_tatekata/</t>
  </si>
  <si>
    <t>https://juku-escot.com/column/kobetsuigi_h/</t>
  </si>
  <si>
    <t>https://juku-escot.com/column/kobetsuigi_j/</t>
  </si>
  <si>
    <t>https://juku-escot.com/column/merit/</t>
  </si>
  <si>
    <t>https://juku-escot.com/column/nakadarumiochikobore/</t>
  </si>
  <si>
    <t>https://juku-escot.com/column/ochikobore/</t>
  </si>
  <si>
    <t>https://juku-escot.com/column/onlinejuku/</t>
  </si>
  <si>
    <t>https://juku-escot.com/column/ryouritsu/</t>
  </si>
  <si>
    <t>https://juku-escot.com/column/suugaku_miss/</t>
  </si>
  <si>
    <t>https://juku-escot.com/column/suugaku_ouyoumondai/</t>
  </si>
  <si>
    <t>https://juku-escot.com/column/suugakudekinai/</t>
  </si>
  <si>
    <t>https://juku-escot.com/column/suugakukika/</t>
  </si>
  <si>
    <t>https://juku-escot.com/column/syuutyuukankyou/</t>
  </si>
  <si>
    <t>https://juku-escot.com/column/waseda/</t>
  </si>
  <si>
    <t>https://juku-escot.com/column/yaruki/</t>
  </si>
  <si>
    <t>https://juku-escot.com/column/yokunaibenkyouhou/</t>
  </si>
  <si>
    <t>https://juku-escot.com/column/zaigaku/</t>
  </si>
  <si>
    <t>https://juku-escot.com/company/</t>
  </si>
  <si>
    <t>https://juku-escot.com/ct/コラム/</t>
  </si>
  <si>
    <t>https://juku-escot.com/english/</t>
  </si>
  <si>
    <t>https://juku-escot.com/examination/</t>
  </si>
  <si>
    <t>https://juku-escot.com/grade/exam/</t>
  </si>
  <si>
    <t>https://juku-escot.com/grade/h1/</t>
  </si>
  <si>
    <t>https://juku-escot.com/grade/jh1/</t>
  </si>
  <si>
    <t>https://juku-escot.com/grade/jh2/</t>
  </si>
  <si>
    <t>https://juku-escot.com/grade/jh3/</t>
  </si>
  <si>
    <t>https://juku-escot.com/info/</t>
  </si>
  <si>
    <t>https://juku-escot.com/info/190507-2/</t>
  </si>
  <si>
    <t>https://juku-escot.com/info/20190620/</t>
  </si>
  <si>
    <t>https://juku-escot.com/info/2019winter/</t>
  </si>
  <si>
    <t>https://juku-escot.com/info/20200101/</t>
  </si>
  <si>
    <t>https://juku-escot.com/info/20200204/</t>
  </si>
  <si>
    <t>https://juku-escot.com/info/20200410/</t>
  </si>
  <si>
    <t>https://juku-escot.com/info/20200713/</t>
  </si>
  <si>
    <t>https://juku-escot.com/info/20200923/</t>
  </si>
  <si>
    <t>https://juku-escot.com/info/20201119/</t>
  </si>
  <si>
    <t>https://juku-escot.com/info/20210308/</t>
  </si>
  <si>
    <t>https://juku-escot.com/info/20210406-2/</t>
  </si>
  <si>
    <t>https://juku-escot.com/info/20210406/</t>
  </si>
  <si>
    <t>https://juku-escot.com/info/20210707/</t>
  </si>
  <si>
    <t>https://juku-escot.com/info/20210723/</t>
  </si>
  <si>
    <t>https://juku-escot.com/info/2021年度生徒募集のお知らせ/</t>
  </si>
  <si>
    <t>https://juku-escot.com/info/2021年度冬期講習開講のお知らせ/</t>
  </si>
  <si>
    <t>https://juku-escot.com/info/2022年度夏期講習開催のお知らせ/</t>
  </si>
  <si>
    <t>https://juku-escot.com/info/2022年度春期講習のお知らせ/</t>
  </si>
  <si>
    <t>https://juku-escot.com/info/2022年度生徒募集のお知らせ-2/</t>
  </si>
  <si>
    <t>https://juku-escot.com/info/2022年度冬期講習開講のお知らせ/</t>
  </si>
  <si>
    <t>https://juku-escot.com/info/2023年度夏期講習開催のお知らせ/</t>
  </si>
  <si>
    <t>https://juku-escot.com/info/2023年度春期講習のお知らせ/</t>
  </si>
  <si>
    <t>https://juku-escot.com/info/2023年度生徒募集のお知らせ/</t>
  </si>
  <si>
    <t>https://juku-escot.com/info/2023年度冬期講習開講のお知らせ/</t>
  </si>
  <si>
    <t>https://juku-escot.com/info/2024年度夏期講習開催のお知らせ/</t>
  </si>
  <si>
    <t>https://juku-escot.com/info/2024年度春期講習のお知らせ/</t>
  </si>
  <si>
    <t>https://juku-escot.com/info/2024年度生徒募集のお知らせ/</t>
  </si>
  <si>
    <t>https://juku-escot.com/info/2024年度冬期講習開催のお知らせ/</t>
  </si>
  <si>
    <t>https://juku-escot.com/info/2025年-夏期講習-開講のお知らせ/</t>
  </si>
  <si>
    <t>https://juku-escot.com/info/2025年-春期講習のお知らせ/</t>
  </si>
  <si>
    <t>https://juku-escot.com/info/2026/</t>
  </si>
  <si>
    <t>https://juku-escot.com/inquiry/</t>
  </si>
  <si>
    <t>https://juku-escot.com/japanese/</t>
  </si>
  <si>
    <t>https://juku-escot.com/kouza/</t>
  </si>
  <si>
    <t>https://juku-escot.com/kouza/h1-english/</t>
  </si>
  <si>
    <t>https://juku-escot.com/kouza/h1-math/</t>
  </si>
  <si>
    <t>https://juku-escot.com/kouza/j1-english/</t>
  </si>
  <si>
    <t>https://juku-escot.com/kouza/j1-math/</t>
  </si>
  <si>
    <t>https://juku-escot.com/kouza/j2-english/</t>
  </si>
  <si>
    <t>https://juku-escot.com/kouza/j2-math/</t>
  </si>
  <si>
    <t>https://juku-escot.com/kouza/j3-english/</t>
  </si>
  <si>
    <t>https://juku-escot.com/kouza/j3-math/</t>
  </si>
  <si>
    <t>https://juku-escot.com/kouza/jyuken-english/</t>
  </si>
  <si>
    <t>https://juku-escot.com/kouza/jyuken-japanese/</t>
  </si>
  <si>
    <t>https://juku-escot.com/kouza/jyuken-math/</t>
  </si>
  <si>
    <t>https://juku-escot.com/lp_eng01/</t>
  </si>
  <si>
    <t>https://juku-escot.com/mathematics/</t>
  </si>
  <si>
    <t>https://juku-escot.com/newtreasure/</t>
  </si>
  <si>
    <t>https://juku-escot.com/onepoint/</t>
  </si>
  <si>
    <t>https://juku-escot.com/online/</t>
  </si>
  <si>
    <t>https://juku-escot.com/profile/</t>
  </si>
  <si>
    <t>https://juku-escot.com/progress/</t>
  </si>
  <si>
    <t>https://juku-escot.com/purpose/</t>
  </si>
  <si>
    <t>https://juku-escot.com/representative/</t>
  </si>
  <si>
    <t>https://juku-escot.com/sample-page/</t>
  </si>
  <si>
    <t>https://juku-escot.com/school_english/</t>
  </si>
  <si>
    <t>https://juku-escot.com/school_math/</t>
  </si>
  <si>
    <t>https://juku-escot.com/school/</t>
  </si>
  <si>
    <t>https://juku-escot.com/subject/english/</t>
  </si>
  <si>
    <t>https://juku-escot.com/subject/janpanese/</t>
  </si>
  <si>
    <t>https://juku-escot.com/subject/math/</t>
  </si>
  <si>
    <t>https://juku-escot.com/taikeisuugaku/</t>
  </si>
  <si>
    <t>https://juku-escot.com/timetable-e/</t>
  </si>
  <si>
    <t>https://juku-escot.com/timetable-j/</t>
  </si>
  <si>
    <t>https://juku-escot.com/timetable-m/</t>
  </si>
  <si>
    <t>https://juku-escot.com/timetable/</t>
  </si>
  <si>
    <t>https://juku-escot.com/top/</t>
  </si>
  <si>
    <t>https://jukureiwa.com/</t>
  </si>
  <si>
    <t>https://jukureiwa.com/access/</t>
  </si>
  <si>
    <t>https://jukureiwa.com/company/</t>
  </si>
  <si>
    <t>https://jukureiwa.com/ct/コラム/</t>
  </si>
  <si>
    <t>https://jukureiwa.com/greeting/</t>
  </si>
  <si>
    <t>https://jukureiwa.com/honka/</t>
  </si>
  <si>
    <t>https://jukureiwa.com/info/</t>
  </si>
  <si>
    <t>https://jukureiwa.com/info/190507/</t>
  </si>
  <si>
    <t>https://jukureiwa.com/info/20190620/</t>
  </si>
  <si>
    <t>https://jukureiwa.com/info/2019winter/</t>
  </si>
  <si>
    <t>https://jukureiwa.com/info/２０２０/</t>
  </si>
  <si>
    <t>https://jukureiwa.com/info/20200101/</t>
  </si>
  <si>
    <t>https://jukureiwa.com/info/20200204/</t>
  </si>
  <si>
    <t>https://jukureiwa.com/info/20200410/</t>
  </si>
  <si>
    <t>https://jukureiwa.com/info/20200713/</t>
  </si>
  <si>
    <t>https://jukureiwa.com/info/20201022/</t>
  </si>
  <si>
    <t>https://jukureiwa.com/info/20210406-2/</t>
  </si>
  <si>
    <t>https://jukureiwa.com/info/20210406/</t>
  </si>
  <si>
    <t>https://jukureiwa.com/info/20210707/</t>
  </si>
  <si>
    <t>https://jukureiwa.com/info/20210723/</t>
  </si>
  <si>
    <t>https://jukureiwa.com/info/2021年度夏期講習会開催のお知らせ/</t>
  </si>
  <si>
    <t>https://jukureiwa.com/info/2021年度春期講習会開催のお知らせ/</t>
  </si>
  <si>
    <t>https://jukureiwa.com/info/2021年度生徒募集のお知らせ/</t>
  </si>
  <si>
    <t>https://jukureiwa.com/info/2022年度夏期講習会開催のお知らせ/</t>
  </si>
  <si>
    <t>https://jukureiwa.com/info/2022年度春期講習会開催のお知らせ/</t>
  </si>
  <si>
    <t>https://jukureiwa.com/info/2022年度生徒募集のお知らせ/</t>
  </si>
  <si>
    <t>https://jukureiwa.com/info/2022年度冬期講習会開催のお知らせ/</t>
  </si>
  <si>
    <t>https://jukureiwa.com/info/2023年度夏期講習会開催のお知らせ/</t>
  </si>
  <si>
    <t>https://jukureiwa.com/info/2023年度春期講習会開催のお知らせ/</t>
  </si>
  <si>
    <t>https://jukureiwa.com/info/2023年度生徒募集のお知らせ/</t>
  </si>
  <si>
    <t>https://jukureiwa.com/info/2023年度冬期講習会開催のお知らせ/</t>
  </si>
  <si>
    <t>https://jukureiwa.com/info/2024年度夏期講習会開催のお知らせ/</t>
  </si>
  <si>
    <t>https://jukureiwa.com/info/2024年度春期講習会開催のお知らせ/</t>
  </si>
  <si>
    <t>https://jukureiwa.com/info/2024年度生徒募集のお知らせ/</t>
  </si>
  <si>
    <t>https://jukureiwa.com/info/2024年度冬期講習会開催のお知らせ/</t>
  </si>
  <si>
    <t>https://jukureiwa.com/info/2025年-春期講習会開催のお知らせ/</t>
  </si>
  <si>
    <t>https://jukureiwa.com/info/2025年度-夏期講習会開催のお知らせ/</t>
  </si>
  <si>
    <t>https://jukureiwa.com/info/2025年度冬期講習会開催のお知らせ/</t>
  </si>
  <si>
    <t>https://jukureiwa.com/info/2026/</t>
  </si>
  <si>
    <t>https://jukureiwa.com/info/388/</t>
  </si>
  <si>
    <t>https://jukureiwa.com/inquiry/</t>
  </si>
  <si>
    <t>https://jukureiwa.com/kouza/</t>
  </si>
  <si>
    <t>https://jukureiwa.com/sample-page/</t>
  </si>
  <si>
    <t>https://jukureiwa.com/tanpatsu/</t>
  </si>
  <si>
    <t>https://jukureiwa.com/timetable/</t>
  </si>
  <si>
    <t>https://jukureiwa.com/tips/</t>
  </si>
  <si>
    <t>https://jukureiwa.com/tips/alphabet/</t>
  </si>
  <si>
    <t>https://jukureiwa.com/tips/chikeizu/</t>
  </si>
  <si>
    <t>https://jukureiwa.com/tips/chiri-kikou-nougyou/</t>
  </si>
  <si>
    <t>https://jukureiwa.com/tips/chiri-tsunage/</t>
  </si>
  <si>
    <t>https://jukureiwa.com/tips/hakuchizu/</t>
  </si>
  <si>
    <t>https://jukureiwa.com/tips/honka_chiri/</t>
  </si>
  <si>
    <t>https://jukureiwa.com/tips/honka_koumin/</t>
  </si>
  <si>
    <t>https://jukureiwa.com/tips/honka_rekishi/</t>
  </si>
  <si>
    <t>https://jukureiwa.com/tips/katakana/</t>
  </si>
  <si>
    <t>https://jukureiwa.com/tips/machigaeyasui/</t>
  </si>
  <si>
    <t>https://jukureiwa.com/tips/naaymi_hub/</t>
  </si>
  <si>
    <t>https://jukureiwa.com/tips/rekishi-kamakura-muromachi/</t>
  </si>
  <si>
    <t>https://jukureiwa.com/tips/rekishi-meiji-ishin/</t>
  </si>
  <si>
    <t>https://jukureiwa.com/tips/rekishi-nagare/</t>
  </si>
  <si>
    <t>https://jukureiwa.com/tips/rekishi-shiryou-mondai/</t>
  </si>
  <si>
    <t>https://jukureiwa.com/tips/syakai-15min-routine/</t>
  </si>
  <si>
    <t>https://jukureiwa.com/tips/syakai-atomawashi/</t>
  </si>
  <si>
    <t>https://jukureiwa.com/tips/syakai-hanpuku-system/</t>
  </si>
  <si>
    <t>https://jukureiwa.com/tips/syakai-hikidashi/</t>
  </si>
  <si>
    <t>https://jukureiwa.com/tips/syakai-kirai-start/</t>
  </si>
  <si>
    <t>https://jukureiwa.com/tips/syakai-note/</t>
  </si>
  <si>
    <t>https://jukureiwa.com/tips/syakai-oboeru-tsukau/</t>
  </si>
  <si>
    <t>https://jukureiwa.com/tips/syakai-seiri/</t>
  </si>
  <si>
    <t>https://jukureiwa.com/tips/syakai-sho6-april-plan/</t>
  </si>
  <si>
    <t>https://jukureiwa.com/tips/syakai-test-naoshi/</t>
  </si>
  <si>
    <t>https://jukureiwa.com/tips/syakaianki/</t>
  </si>
  <si>
    <t>https://jukureiwa.com/tips/syakaibenkyou/</t>
  </si>
  <si>
    <t>https://jukureiwa.com/tips/syakaikinkyu/</t>
  </si>
  <si>
    <t>https://jukureiwa.com/tips/tips-koumin-sanken/</t>
  </si>
  <si>
    <t>https://jukureiwa.com/tips/tips-syakai-note/</t>
  </si>
  <si>
    <t>https://jukureiwa.com/tips/uonzu/</t>
  </si>
  <si>
    <t>https://koten-kakitsubata.jp/</t>
  </si>
  <si>
    <t>https://koten-kakitsubata.jp/access/</t>
  </si>
  <si>
    <t>https://koten-kakitsubata.jp/blog/</t>
  </si>
  <si>
    <t>https://koten-kakitsubata.jp/blog/【読解に役立つ古典常識】月について/</t>
  </si>
  <si>
    <t>https://koten-kakitsubata.jp/blog/【読解に役立つ古典常識】暦について/</t>
  </si>
  <si>
    <t>https://koten-kakitsubata.jp/blog/■大学入試共通テスト対策、を大真面目に考えよ/</t>
  </si>
  <si>
    <t>https://koten-kakitsubata.jp/blog/2022東京大学本文現代語訳/</t>
  </si>
  <si>
    <t>https://koten-kakitsubata.jp/blog/2022年共通テスト本文・訳『増鏡』『とはずがたり/</t>
  </si>
  <si>
    <t>https://koten-kakitsubata.jp/blog/2022國學院大学a日程『源氏物語』「浮舟」/</t>
  </si>
  <si>
    <t>https://koten-kakitsubata.jp/blog/chinese-writing/</t>
  </si>
  <si>
    <t>https://koten-kakitsubata.jp/blog/daidairi/</t>
  </si>
  <si>
    <t>https://koten-kakitsubata.jp/blog/direction/</t>
  </si>
  <si>
    <t>https://koten-kakitsubata.jp/blog/imperial-palace/</t>
  </si>
  <si>
    <t>https://koten-kakitsubata.jp/blog/isemonogatari/</t>
  </si>
  <si>
    <t>https://koten-kakitsubata.jp/blog/jyodoushikatuyouhyou/</t>
  </si>
  <si>
    <t>https://koten-kakitsubata.jp/blog/kanbunnokotsu/</t>
  </si>
  <si>
    <t>https://koten-kakitsubata.jp/blog/kansaigakuin2020/</t>
  </si>
  <si>
    <t>https://koten-kakitsubata.jp/blog/kotentokui/</t>
  </si>
  <si>
    <t>https://koten-kakitsubata.jp/blog/seiryoden/</t>
  </si>
  <si>
    <t>https://koten-kakitsubata.jp/blog/taketorimonogatari/</t>
  </si>
  <si>
    <t>https://koten-kakitsubata.jp/blog/teikitesuto/</t>
  </si>
  <si>
    <t>https://koten-kakitsubata.jp/blog/times-of-day/</t>
  </si>
  <si>
    <t>https://koten-kakitsubata.jp/blog/utokyo/</t>
  </si>
  <si>
    <t>https://koten-kakitsubata.jp/blog/zyodoushi/</t>
  </si>
  <si>
    <t>https://koten-kakitsubata.jp/blog/初見の文章を読めるようにするには？/</t>
  </si>
  <si>
    <t>https://koten-kakitsubata.jp/company/</t>
  </si>
  <si>
    <t>https://koten-kakitsubata.jp/enter-exam/</t>
  </si>
  <si>
    <t>https://koten-kakitsubata.jp/greeting/</t>
  </si>
  <si>
    <t>https://koten-kakitsubata.jp/info/</t>
  </si>
  <si>
    <t>https://koten-kakitsubata.jp/info/200201/</t>
  </si>
  <si>
    <t>https://koten-kakitsubata.jp/info/20200410/</t>
  </si>
  <si>
    <t>https://koten-kakitsubata.jp/info/20200713/</t>
  </si>
  <si>
    <t>https://koten-kakitsubata.jp/info/20201022/</t>
  </si>
  <si>
    <t>https://koten-kakitsubata.jp/info/20201119/</t>
  </si>
  <si>
    <t>https://koten-kakitsubata.jp/info/20210308/</t>
  </si>
  <si>
    <t>https://koten-kakitsubata.jp/info/20210406-2/</t>
  </si>
  <si>
    <t>https://koten-kakitsubata.jp/info/20210406/</t>
  </si>
  <si>
    <t>https://koten-kakitsubata.jp/info/20210707/</t>
  </si>
  <si>
    <t>https://koten-kakitsubata.jp/info/20210723/</t>
  </si>
  <si>
    <t>https://koten-kakitsubata.jp/info/2021年度生徒募集のお知らせ【個別】/</t>
  </si>
  <si>
    <t>https://koten-kakitsubata.jp/info/2021年度冬期講習開講のお知らせ/</t>
  </si>
  <si>
    <t>https://koten-kakitsubata.jp/info/2022年度夏期講習開催のお知らせ/</t>
  </si>
  <si>
    <t>https://koten-kakitsubata.jp/info/2022年度春期講習のお知らせ/</t>
  </si>
  <si>
    <t>https://koten-kakitsubata.jp/info/2022年度生徒募集のお知らせ【個別】/</t>
  </si>
  <si>
    <t>https://koten-kakitsubata.jp/info/2022年度冬期講習開講のお知らせ/</t>
  </si>
  <si>
    <t>https://koten-kakitsubata.jp/info/2023年度夏期講習開催のお知らせ/</t>
  </si>
  <si>
    <t>https://koten-kakitsubata.jp/info/2023年度春期講習のお知らせ/</t>
  </si>
  <si>
    <t>https://koten-kakitsubata.jp/info/2023年度生徒募集のお知らせ【個別】/</t>
  </si>
  <si>
    <t>https://koten-kakitsubata.jp/info/2023年度冬期講習開講のお知らせ/</t>
  </si>
  <si>
    <t>https://koten-kakitsubata.jp/info/2024年度夏期講習開催のお知らせ/</t>
  </si>
  <si>
    <t>https://koten-kakitsubata.jp/info/2024年度春期講習のお知らせ/</t>
  </si>
  <si>
    <t>https://koten-kakitsubata.jp/info/2024年度生徒募集のお知らせ【個別】/</t>
  </si>
  <si>
    <t>https://koten-kakitsubata.jp/info/2025年度-夏期講習会-開催のお知らせ/</t>
  </si>
  <si>
    <t>https://koten-kakitsubata.jp/info/2025年度-春期講習会-開催のお知らせ/</t>
  </si>
  <si>
    <t>https://koten-kakitsubata.jp/info/2025年度冬期講習会のお知らせ/</t>
  </si>
  <si>
    <t>https://koten-kakitsubata.jp/info/2026/</t>
  </si>
  <si>
    <t>https://koten-kakitsubata.jp/info/503/</t>
  </si>
  <si>
    <t>https://koten-kakitsubata.jp/inquiry/</t>
  </si>
  <si>
    <t>https://koten-kakitsubata.jp/kouza/</t>
  </si>
  <si>
    <t>https://koten-kakitsubata.jp/sample-page/</t>
  </si>
  <si>
    <t>https://koten-kakitsubata.jp/school-exam/</t>
  </si>
  <si>
    <t>https://koten-kakitsubata.jp/spot/</t>
  </si>
  <si>
    <t>https://koten-kakitsubata.jp/timetable/</t>
  </si>
  <si>
    <t>https://natsui-sansu-juku.com/</t>
  </si>
  <si>
    <t>https://natsui-sansu-juku.com/2025/09/06/japans-tokushu-san-vs-the-world-why-no-other-country-teaches-math-this-way/</t>
  </si>
  <si>
    <t>https://natsui-sansu-juku.com/2025/09/14/japan-and-singapore-two-paths-to-logical-thinking-in-elementary-math/</t>
  </si>
  <si>
    <t>https://natsui-sansu-juku.com/2025/11/08/tsurukamezanbanshover/</t>
  </si>
  <si>
    <t>https://natsui-sansu-juku.com/5master/</t>
  </si>
  <si>
    <t>https://natsui-sansu-juku.com/access/</t>
  </si>
  <si>
    <t>https://natsui-sansu-juku.com/category/未分類/</t>
  </si>
  <si>
    <t>https://natsui-sansu-juku.com/col_blog/</t>
  </si>
  <si>
    <t>https://natsui-sansu-juku.com/col_blog/bunsyoudaibenkyouhou/</t>
  </si>
  <si>
    <t>https://natsui-sansu-juku.com/col_blog/bunsyoudaihi/</t>
  </si>
  <si>
    <t>https://natsui-sansu-juku.com/col_blog/bunsyoudaikokuhuku/</t>
  </si>
  <si>
    <t>https://natsui-sansu-juku.com/col_blog/bunsyoudaikotsu/</t>
  </si>
  <si>
    <t>https://natsui-sansu-juku.com/col_blog/bunsyoudaipurint/</t>
  </si>
  <si>
    <t>https://natsui-sansu-juku.com/col_blog/bunsyoudaitaisaku/</t>
  </si>
  <si>
    <t>https://natsui-sansu-juku.com/col_blog/kakomon-online-checklist/</t>
  </si>
  <si>
    <t>https://natsui-sansu-juku.com/col_blog/nichinoken-online-sansu/</t>
  </si>
  <si>
    <t>https://natsui-sansu-juku.com/col_blog/online-math-4to6/</t>
  </si>
  <si>
    <t>https://natsui-sansu-juku.com/col_blog/online-math-juku/</t>
  </si>
  <si>
    <t>https://natsui-sansu-juku.com/col_blog/online-math/</t>
  </si>
  <si>
    <t>https://natsui-sansu-juku.com/col_blog/online-sansu-34/</t>
  </si>
  <si>
    <t>https://natsui-sansu-juku.com/col_blog/online-sansu-56/</t>
  </si>
  <si>
    <t>https://natsui-sansu-juku.com/col_blog/online-sansu-chokuzen/</t>
  </si>
  <si>
    <t>https://natsui-sansu-juku.com/col_blog/online-sansu-kobetsu-baino-kazu/</t>
  </si>
  <si>
    <t>https://natsui-sansu-juku.com/col_blog/online-sansu-kobetsu-bunshodai/</t>
  </si>
  <si>
    <t>https://natsui-sansu-juku.com/col_blog/online-sansu-kobetsu-hayasa-kaizen/</t>
  </si>
  <si>
    <t>https://natsui-sansu-juku.com/col_blog/online-sansu-kobetsu-hi-wariai/</t>
  </si>
  <si>
    <t>https://natsui-sansu-juku.com/col_blog/online-sansu-kobetsu-keisan-miss/</t>
  </si>
  <si>
    <t>https://natsui-sansu-juku.com/col_blog/online-sansu-kobetsu-rittaizukei/</t>
  </si>
  <si>
    <t>https://natsui-sansu-juku.com/col_blog/online-tutor-math/</t>
  </si>
  <si>
    <t>https://natsui-sansu-juku.com/col_blog/online4/</t>
  </si>
  <si>
    <t>https://natsui-sansu-juku.com/col_blog/online4merit/</t>
  </si>
  <si>
    <t>https://natsui-sansu-juku.com/col_blog/onlineheigai/</t>
  </si>
  <si>
    <t>https://natsui-sansu-juku.com/col_blog/onlinekouka/</t>
  </si>
  <si>
    <t>https://natsui-sansu-juku.com/col_blog/onlinekoukateki/</t>
  </si>
  <si>
    <t>https://natsui-sansu-juku.com/col_blog/onlinerikai/</t>
  </si>
  <si>
    <t>https://natsui-sansu-juku.com/col_blog/onlinerival/</t>
  </si>
  <si>
    <t>https://natsui-sansu-juku.com/col_blog/onlineryuukou/</t>
  </si>
  <si>
    <t>https://natsui-sansu-juku.com/col_blog/onlinesansuu/</t>
  </si>
  <si>
    <t>https://natsui-sansu-juku.com/col_blog/onlineservice/</t>
  </si>
  <si>
    <t>https://natsui-sansu-juku.com/col_blog/sansu-nobinai-online/</t>
  </si>
  <si>
    <t>https://natsui-sansu-juku.com/col_blog/sapix算数の弱点をオンライン個別で効率よく補強す/</t>
  </si>
  <si>
    <t>https://natsui-sansu-juku.com/col_blog/shiko-keisan-online/</t>
  </si>
  <si>
    <t>https://natsui-sansu-juku.com/col_blog/waseaka-online-sansu/</t>
  </si>
  <si>
    <t>https://natsui-sansu-juku.com/col_blog/yoshu-series-online/</t>
  </si>
  <si>
    <t>https://natsui-sansu-juku.com/column/</t>
  </si>
  <si>
    <t>https://natsui-sansu-juku.com/column/200314/</t>
  </si>
  <si>
    <t>https://natsui-sansu-juku.com/column/510-02/</t>
  </si>
  <si>
    <t>https://natsui-sansu-juku.com/column/510-03/</t>
  </si>
  <si>
    <t>https://natsui-sansu-juku.com/column/510-04/</t>
  </si>
  <si>
    <t>https://natsui-sansu-juku.com/column/510-05/</t>
  </si>
  <si>
    <t>https://natsui-sansu-juku.com/column/510-06/</t>
  </si>
  <si>
    <t>https://natsui-sansu-juku.com/column/510-07/</t>
  </si>
  <si>
    <t>https://natsui-sansu-juku.com/column/510-08/</t>
  </si>
  <si>
    <t>https://natsui-sansu-juku.com/column/510-09/</t>
  </si>
  <si>
    <t>https://natsui-sansu-juku.com/column/510-10/</t>
  </si>
  <si>
    <t>https://natsui-sansu-juku.com/column/510-11/</t>
  </si>
  <si>
    <t>https://natsui-sansu-juku.com/column/510-12/</t>
  </si>
  <si>
    <t>https://natsui-sansu-juku.com/column/510-13/</t>
  </si>
  <si>
    <t>https://natsui-sansu-juku.com/column/baainokazu/</t>
  </si>
  <si>
    <t>https://natsui-sansu-juku.com/column/bunsyoudai/</t>
  </si>
  <si>
    <t>https://natsui-sansu-juku.com/column/h51-01/</t>
  </si>
  <si>
    <t>https://natsui-sansu-juku.com/column/h51-02/</t>
  </si>
  <si>
    <t>https://natsui-sansu-juku.com/column/h51-03/</t>
  </si>
  <si>
    <t>https://natsui-sansu-juku.com/column/hayasamondai/</t>
  </si>
  <si>
    <t>https://natsui-sansu-juku.com/column/hub-bunshodai/</t>
  </si>
  <si>
    <t>https://natsui-sansu-juku.com/column/hub-juku/</t>
  </si>
  <si>
    <t>https://natsui-sansu-juku.com/column/hub-kakomon/</t>
  </si>
  <si>
    <t>https://natsui-sansu-juku.com/column/hub-online-guide/</t>
  </si>
  <si>
    <t>https://natsui-sansu-juku.com/column/hub-online-use/</t>
  </si>
  <si>
    <t>https://natsui-sansu-juku.com/column/hub-qa-jiki/</t>
  </si>
  <si>
    <t>https://natsui-sansu-juku.com/column/hub-zukei-hayasa/</t>
  </si>
  <si>
    <t>https://natsui-sansu-juku.com/column/jyoshigakuin-2/</t>
  </si>
  <si>
    <t>https://natsui-sansu-juku.com/column/kaisei-2/</t>
  </si>
  <si>
    <t>https://natsui-sansu-juku.com/column/kobetsu_mayoi_judge/</t>
  </si>
  <si>
    <t>https://natsui-sansu-juku.com/column/kokogachigau/</t>
  </si>
  <si>
    <t>https://natsui-sansu-juku.com/column/nanmon/</t>
  </si>
  <si>
    <t>https://natsui-sansu-juku.com/column/nichinouken/</t>
  </si>
  <si>
    <t>https://natsui-sansu-juku.com/column/onlinekobetsu3/</t>
  </si>
  <si>
    <t>https://natsui-sansu-juku.com/column/q＆a（3）/</t>
  </si>
  <si>
    <t>https://natsui-sansu-juku.com/column/qa/</t>
  </si>
  <si>
    <t>https://natsui-sansu-juku.com/column/qa2/</t>
  </si>
  <si>
    <t>https://natsui-sansu-juku.com/column/qa4/</t>
  </si>
  <si>
    <t>https://natsui-sansu-juku.com/column/qa5/</t>
  </si>
  <si>
    <t>https://natsui-sansu-juku.com/column/qa6/</t>
  </si>
  <si>
    <t>https://natsui-sansu-juku.com/column/rittaizukei/</t>
  </si>
  <si>
    <t>https://natsui-sansu-juku.com/column/routine/</t>
  </si>
  <si>
    <t>https://natsui-sansu-juku.com/column/sapix-15/</t>
  </si>
  <si>
    <t>https://natsui-sansu-juku.com/column/sapix/</t>
  </si>
  <si>
    <t>https://natsui-sansu-juku.com/column/shibushibu-2/</t>
  </si>
  <si>
    <t>https://natsui-sansu-juku.com/column/syou4/</t>
  </si>
  <si>
    <t>https://natsui-sansu-juku.com/column/syou5zenhan/</t>
  </si>
  <si>
    <t>https://natsui-sansu-juku.com/column/tokuten_detail/</t>
  </si>
  <si>
    <t>https://natsui-sansu-juku.com/column/waseda_academy/</t>
  </si>
  <si>
    <t>https://natsui-sansu-juku.com/column/waseda-2/</t>
  </si>
  <si>
    <t>https://natsui-sansu-juku.com/column/withyou/</t>
  </si>
  <si>
    <t>https://natsui-sansu-juku.com/column/zukei/</t>
  </si>
  <si>
    <t>https://natsui-sansu-juku.com/corporate_data/</t>
  </si>
  <si>
    <t>https://natsui-sansu-juku.com/ct/intro/</t>
  </si>
  <si>
    <t>https://natsui-sansu-juku.com/ct/jyukubetsu/</t>
  </si>
  <si>
    <t>https://natsui-sansu-juku.com/ct/kakomon/</t>
  </si>
  <si>
    <t>https://natsui-sansu-juku.com/ct/q＆ａ/</t>
  </si>
  <si>
    <t>https://natsui-sansu-juku.com/ct/sapix-15/</t>
  </si>
  <si>
    <t>https://natsui-sansu-juku.com/ct/tips/</t>
  </si>
  <si>
    <t>https://natsui-sansu-juku.com/ct/tokutenlive/</t>
  </si>
  <si>
    <t>https://natsui-sansu-juku.com/ct/zikibetsu/</t>
  </si>
  <si>
    <t>https://natsui-sansu-juku.com/era/</t>
  </si>
  <si>
    <t>https://natsui-sansu-juku.com/info/</t>
  </si>
  <si>
    <t>https://natsui-sansu-juku.com/info/170101/</t>
  </si>
  <si>
    <t>https://natsui-sansu-juku.com/info/170311/</t>
  </si>
  <si>
    <t>https://natsui-sansu-juku.com/info/170524/</t>
  </si>
  <si>
    <t>https://natsui-sansu-juku.com/info/170611/</t>
  </si>
  <si>
    <t>https://natsui-sansu-juku.com/info/171007/</t>
  </si>
  <si>
    <t>https://natsui-sansu-juku.com/info/171105/</t>
  </si>
  <si>
    <t>https://natsui-sansu-juku.com/info/180101/</t>
  </si>
  <si>
    <t>https://natsui-sansu-juku.com/info/180228/</t>
  </si>
  <si>
    <t>https://natsui-sansu-juku.com/info/180301/</t>
  </si>
  <si>
    <t>https://natsui-sansu-juku.com/info/180605/</t>
  </si>
  <si>
    <t>https://natsui-sansu-juku.com/info/180617_01/</t>
  </si>
  <si>
    <t>https://natsui-sansu-juku.com/info/190303/</t>
  </si>
  <si>
    <t>https://natsui-sansu-juku.com/info/190507-2/</t>
  </si>
  <si>
    <t>https://natsui-sansu-juku.com/info/190507/</t>
  </si>
  <si>
    <t>https://natsui-sansu-juku.com/info/200101/</t>
  </si>
  <si>
    <t>https://natsui-sansu-juku.com/info/200708/</t>
  </si>
  <si>
    <t>https://natsui-sansu-juku.com/info/2018winter/</t>
  </si>
  <si>
    <t>https://natsui-sansu-juku.com/info/20190101/</t>
  </si>
  <si>
    <t>https://natsui-sansu-juku.com/info/20190101w/</t>
  </si>
  <si>
    <t>https://natsui-sansu-juku.com/info/20190620/</t>
  </si>
  <si>
    <t>https://natsui-sansu-juku.com/info/2019winter/</t>
  </si>
  <si>
    <t>https://natsui-sansu-juku.com/info/20200204/</t>
  </si>
  <si>
    <t>https://natsui-sansu-juku.com/info/20201022/</t>
  </si>
  <si>
    <t>https://natsui-sansu-juku.com/info/20201119/</t>
  </si>
  <si>
    <t>https://natsui-sansu-juku.com/info/20210101/</t>
  </si>
  <si>
    <t>https://natsui-sansu-juku.com/info/20210308/</t>
  </si>
  <si>
    <t>https://natsui-sansu-juku.com/info/20210406-2/</t>
  </si>
  <si>
    <t>https://natsui-sansu-juku.com/info/20210406/</t>
  </si>
  <si>
    <t>https://natsui-sansu-juku.com/info/20210707/</t>
  </si>
  <si>
    <t>https://natsui-sansu-juku.com/info/20210723/</t>
  </si>
  <si>
    <t>https://natsui-sansu-juku.com/info/20210921/</t>
  </si>
  <si>
    <t>https://natsui-sansu-juku.com/info/2021年度生徒募集のお知らせ【個別】/</t>
  </si>
  <si>
    <t>https://natsui-sansu-juku.com/info/2022年度夏期講習のお知らせ【個別指導】/</t>
  </si>
  <si>
    <t>https://natsui-sansu-juku.com/info/2022年度春期講習のお知らせ【個別】/</t>
  </si>
  <si>
    <t>https://natsui-sansu-juku.com/info/2022年度生徒募集のお知らせ【個別】/</t>
  </si>
  <si>
    <t>https://natsui-sansu-juku.com/info/2022年度冬期講習のお知らせ【個別指導】-2/</t>
  </si>
  <si>
    <t>https://natsui-sansu-juku.com/info/2022年度冬期講習のお知らせ【個別指導】/</t>
  </si>
  <si>
    <t>https://natsui-sansu-juku.com/info/2023年度夏期講習のお知らせ【個別】/</t>
  </si>
  <si>
    <t>https://natsui-sansu-juku.com/info/2023年度春期講習のお知らせ【個別】/</t>
  </si>
  <si>
    <t>https://natsui-sansu-juku.com/info/2023年度生徒募集のお知らせ【個別】/</t>
  </si>
  <si>
    <t>https://natsui-sansu-juku.com/info/2023年度冬期講習のお知らせ【個別指導】/</t>
  </si>
  <si>
    <t>https://natsui-sansu-juku.com/info/2024年度夏期講習のお知らせ【個別】/</t>
  </si>
  <si>
    <t>https://natsui-sansu-juku.com/info/2024年度春期講習のお知らせ【個別】/</t>
  </si>
  <si>
    <t>https://natsui-sansu-juku.com/info/2024年度生徒募集のお知らせ【個別】/</t>
  </si>
  <si>
    <t>https://natsui-sansu-juku.com/info/2024年度冬期講習のお知らせ【個別指導】/</t>
  </si>
  <si>
    <t>https://natsui-sansu-juku.com/info/2025kakikousixyu/</t>
  </si>
  <si>
    <t>https://natsui-sansu-juku.com/info/2025sixyunkikousixyu/</t>
  </si>
  <si>
    <t>https://natsui-sansu-juku.com/info/2025年度冬期講習のお知らせ【個別指導】/</t>
  </si>
  <si>
    <t>https://natsui-sansu-juku.com/info/2026年度生徒募集のお知らせ【個別】/</t>
  </si>
  <si>
    <t>https://natsui-sansu-juku.com/info/221212/</t>
  </si>
  <si>
    <t>https://natsui-sansu-juku.com/info/250215/</t>
  </si>
  <si>
    <t>https://natsui-sansu-juku.com/info/481/</t>
  </si>
  <si>
    <t>https://natsui-sansu-juku.com/info/iten/</t>
  </si>
  <si>
    <t>https://natsui-sansu-juku.com/inquiry/</t>
  </si>
  <si>
    <t>https://natsui-sansu-juku.com/keisantesuto/</t>
  </si>
  <si>
    <t>https://natsui-sansu-juku.com/kobetsu_online/</t>
  </si>
  <si>
    <t>https://natsui-sansu-juku.com/kobetsu/</t>
  </si>
  <si>
    <t>https://natsui-sansu-juku.com/kouza/</t>
  </si>
  <si>
    <t>https://natsui-sansu-juku.com/lastmilers/</t>
  </si>
  <si>
    <t>https://natsui-sansu-juku.com/lp1701/</t>
  </si>
  <si>
    <t>https://natsui-sansu-juku.com/lp1801/</t>
  </si>
  <si>
    <t>https://natsui-sansu-juku.com/nichinoken-2/</t>
  </si>
  <si>
    <t>https://natsui-sansu-juku.com/nichinouken/</t>
  </si>
  <si>
    <t>https://natsui-sansu-juku.com/notice_start/</t>
  </si>
  <si>
    <t>https://natsui-sansu-juku.com/p4/</t>
  </si>
  <si>
    <t>https://natsui-sansu-juku.com/p5_a/</t>
  </si>
  <si>
    <t>https://natsui-sansu-juku.com/p5_b/</t>
  </si>
  <si>
    <t>https://natsui-sansu-juku.com/p6_a/</t>
  </si>
  <si>
    <t>https://natsui-sansu-juku.com/p6_b/</t>
  </si>
  <si>
    <t>https://natsui-sansu-juku.com/profile/</t>
  </si>
  <si>
    <t>https://natsui-sansu-juku.com/purpose/</t>
  </si>
  <si>
    <t>https://natsui-sansu-juku.com/sample-page/</t>
  </si>
  <si>
    <t>https://natsui-sansu-juku.com/sapix-2/</t>
  </si>
  <si>
    <t>https://natsui-sansu-juku.com/sapix/</t>
  </si>
  <si>
    <t>https://natsui-sansu-juku.com/school/</t>
  </si>
  <si>
    <t>https://natsui-sansu-juku.com/situation/</t>
  </si>
  <si>
    <t>https://natsui-sansu-juku.com/story001/</t>
  </si>
  <si>
    <t>https://natsui-sansu-juku.com/story002/</t>
  </si>
  <si>
    <t>https://natsui-sansu-juku.com/timetable_season/</t>
  </si>
  <si>
    <t>https://natsui-sansu-juku.com/timetable/</t>
  </si>
  <si>
    <t>https://natsui-sansu-juku.com/tsurukamezan/</t>
  </si>
  <si>
    <t>https://natsui-sansu-juku.com/vacant_online_season/</t>
  </si>
  <si>
    <t>https://natsui-sansu-juku.com/vacant_online/</t>
  </si>
  <si>
    <t>https://natsui-sansu-juku.com/vacant_sum/</t>
  </si>
  <si>
    <t>https://natsui-sansu-juku.com/waseaca-2/</t>
  </si>
  <si>
    <t>https://natsui-sansu-juku.com/waseda_academy/</t>
  </si>
  <si>
    <t>https://natsui-sansu-juku.com/web/</t>
  </si>
  <si>
    <t>https://natsui-sansu-juku.com/what_is_asen/</t>
  </si>
  <si>
    <t>https://natsui-sansu-juku.com/yotsuyaootuka-2/</t>
  </si>
  <si>
    <t>https://natsui-sansu-juku.com/代表挨拶/</t>
  </si>
  <si>
    <t>https://rika-quest.com/</t>
  </si>
  <si>
    <t>https://rika-quest.com/access/</t>
  </si>
  <si>
    <t>https://rika-quest.com/column/</t>
  </si>
  <si>
    <t>https://rika-quest.com/column/aqueous-solution/</t>
  </si>
  <si>
    <t>https://rika-quest.com/column/blood/</t>
  </si>
  <si>
    <t>https://rika-quest.com/column/buoyancy/</t>
  </si>
  <si>
    <t>https://rika-quest.com/column/chemistry/</t>
  </si>
  <si>
    <t>https://rika-quest.com/column/creature/</t>
  </si>
  <si>
    <t>https://rika-quest.com/column/digestion/</t>
  </si>
  <si>
    <t>https://rika-quest.com/column/dissolution/</t>
  </si>
  <si>
    <t>https://rika-quest.com/column/earthquake/</t>
  </si>
  <si>
    <t>https://rika-quest.com/column/flower/</t>
  </si>
  <si>
    <t>https://rika-quest.com/column/gas_and_aqueous_liquid/</t>
  </si>
  <si>
    <t>https://rika-quest.com/column/geoscience/</t>
  </si>
  <si>
    <t>https://rika-quest.com/column/germination/</t>
  </si>
  <si>
    <t>https://rika-quest.com/column/how-to-burn/</t>
  </si>
  <si>
    <t>https://rika-quest.com/column/igneous-rock/</t>
  </si>
  <si>
    <t>https://rika-quest.com/column/insect/</t>
  </si>
  <si>
    <t>https://rika-quest.com/column/lung/</t>
  </si>
  <si>
    <t>https://rika-quest.com/column/mamedenkyu/</t>
  </si>
  <si>
    <t>https://rika-quest.com/column/metal/</t>
  </si>
  <si>
    <t>https://rika-quest.com/column/nayami-astronomy-diagram/</t>
  </si>
  <si>
    <t>https://rika-quest.com/column/nayami-biology-experiment/</t>
  </si>
  <si>
    <t>https://rika-quest.com/column/nayami-calculation-slow/</t>
  </si>
  <si>
    <t>https://rika-quest.com/column/nayami-cant-apply-knowledge/</t>
  </si>
  <si>
    <t>https://rika-quest.com/column/nayami-classification-mixup/</t>
  </si>
  <si>
    <t>https://rika-quest.com/column/nayami-combustion/</t>
  </si>
  <si>
    <t>https://rika-quest.com/column/nayami-dislike-science/</t>
  </si>
  <si>
    <t>https://rika-quest.com/column/nayami-earthquake-volcano/</t>
  </si>
  <si>
    <t>https://rika-quest.com/column/nayami-ecosystem-increase-decrease/</t>
  </si>
  <si>
    <t>https://rika-quest.com/column/nayami-electric-circuits/</t>
  </si>
  <si>
    <t>https://rika-quest.com/column/nayami-experiment-reading/</t>
  </si>
  <si>
    <t>https://rika-quest.com/column/nayami-gas-experiment/</t>
  </si>
  <si>
    <t>https://rika-quest.com/column/nayami-graph-table-reading/</t>
  </si>
  <si>
    <t>https://rika-quest.com/column/nayami-how-to-start/</t>
  </si>
  <si>
    <t>https://rika-quest.com/column/nayami-human-body/</t>
  </si>
  <si>
    <t>https://rika-quest.com/column/nayami-last-2weeks/</t>
  </si>
  <si>
    <t>https://rika-quest.com/column/nayami-lever-pulley/</t>
  </si>
  <si>
    <t>https://rika-quest.com/column/nayami-light-optics/</t>
  </si>
  <si>
    <t>https://rika-quest.com/column/nayami-memorize-not-sticking/</t>
  </si>
  <si>
    <t>https://rika-quest.com/column/nayami-neutralization/</t>
  </si>
  <si>
    <t>https://rika-quest.com/column/nayami-photosynthesis-transpiration/</t>
  </si>
  <si>
    <t>https://rika-quest.com/column/nayami-physics-diagram/</t>
  </si>
  <si>
    <t>https://rika-quest.com/column/nayami-physics-graph/</t>
  </si>
  <si>
    <t>https://rika-quest.com/column/nayami-pressure-buoyancy/</t>
  </si>
  <si>
    <t>https://rika-quest.com/column/nayami-review-not-working/</t>
  </si>
  <si>
    <t>https://rika-quest.com/column/nayami-solubility-graph/</t>
  </si>
  <si>
    <t>https://rika-quest.com/column/nayami-solution-classification/</t>
  </si>
  <si>
    <t>https://rika-quest.com/column/nayami-strata-column/</t>
  </si>
  <si>
    <t>https://rika-quest.com/column/nayami-weather-map/</t>
  </si>
  <si>
    <t>https://rika-quest.com/column/nayami-writing/</t>
  </si>
  <si>
    <t>https://rika-quest.com/column/nimal/</t>
  </si>
  <si>
    <t>https://rika-quest.com/column/phases-of-the-moon/</t>
  </si>
  <si>
    <t>https://rika-quest.com/column/photosynthesis/</t>
  </si>
  <si>
    <t>https://rika-quest.com/column/physics/</t>
  </si>
  <si>
    <t>https://rika-quest.com/column/plankton/</t>
  </si>
  <si>
    <t>https://rika-quest.com/column/plant/</t>
  </si>
  <si>
    <t>https://rika-quest.com/column/pressures/</t>
  </si>
  <si>
    <t>https://rika-quest.com/column/reflectionandrefraction/</t>
  </si>
  <si>
    <t>https://rika-quest.com/column/rotation/</t>
  </si>
  <si>
    <t>https://rika-quest.com/column/science-nayami/</t>
  </si>
  <si>
    <t>https://rika-quest.com/column/seasons-and-weather/</t>
  </si>
  <si>
    <t>https://rika-quest.com/column/seed/</t>
  </si>
  <si>
    <t>https://rika-quest.com/column/solubility/</t>
  </si>
  <si>
    <t>https://rika-quest.com/column/south-middle-altitude/</t>
  </si>
  <si>
    <t>https://rika-quest.com/column/star/</t>
  </si>
  <si>
    <t>https://rika-quest.com/column/stratum/</t>
  </si>
  <si>
    <t>https://rika-quest.com/column/sum/</t>
  </si>
  <si>
    <t>https://rika-quest.com/column/teko_kassya_furiko/</t>
  </si>
  <si>
    <t>https://rika-quest.com/column/terrain/</t>
  </si>
  <si>
    <t>https://rika-quest.com/column/transpiration/</t>
  </si>
  <si>
    <t>https://rika-quest.com/column/trimorphic_change/</t>
  </si>
  <si>
    <t>https://rika-quest.com/column/volume-and-temperature/</t>
  </si>
  <si>
    <t>https://rika-quest.com/column/water/</t>
  </si>
  <si>
    <t>https://rika-quest.com/column/weather/</t>
  </si>
  <si>
    <t>https://rika-quest.com/company/</t>
  </si>
  <si>
    <t>https://rika-quest.com/ct/物理/</t>
  </si>
  <si>
    <t>https://rika-quest.com/ct/理科のコツ/</t>
  </si>
  <si>
    <t>https://rika-quest.com/greeting/</t>
  </si>
  <si>
    <t>https://rika-quest.com/info/</t>
  </si>
  <si>
    <t>https://rika-quest.com/info/2022年度夏期講習開催のお知らせ/</t>
  </si>
  <si>
    <t>https://rika-quest.com/info/2022年度春期講習開催のお知らせ/</t>
  </si>
  <si>
    <t>https://rika-quest.com/info/2022年度生徒募集のお知らせ【個別】/</t>
  </si>
  <si>
    <t>https://rika-quest.com/info/2022年度冬期講習開催のお知らせ/</t>
  </si>
  <si>
    <t>https://rika-quest.com/info/2023年度夏期講習開催のお知らせ/</t>
  </si>
  <si>
    <t>https://rika-quest.com/info/2023年度春期講習開催のお知らせ/</t>
  </si>
  <si>
    <t>https://rika-quest.com/info/2023年度生徒募集のお知らせ【個別】/</t>
  </si>
  <si>
    <t>https://rika-quest.com/info/2023年度冬期講習開催のお知らせ/</t>
  </si>
  <si>
    <t>https://rika-quest.com/info/2024年度夏期講習開催のお知らせ/</t>
  </si>
  <si>
    <t>https://rika-quest.com/info/2024年度春期講習開催のお知らせ/</t>
  </si>
  <si>
    <t>https://rika-quest.com/info/2024年度生徒募集のお知らせ【個別】/</t>
  </si>
  <si>
    <t>https://rika-quest.com/info/2024年度冬期講習会のお知らせ/</t>
  </si>
  <si>
    <t>https://rika-quest.com/info/2025年度-夏期講習会-開催のお知らせ/</t>
  </si>
  <si>
    <t>https://rika-quest.com/info/2025年度冬期講習会のお知らせ/</t>
  </si>
  <si>
    <t>https://rika-quest.com/info/2026/</t>
  </si>
  <si>
    <t>https://rika-quest.com/info/492/</t>
  </si>
  <si>
    <t>https://rika-quest.com/inquiry/</t>
  </si>
  <si>
    <t>https://rika-quest.com/kouza/</t>
  </si>
  <si>
    <t>https://rika-quest.com/sample-page/</t>
  </si>
  <si>
    <t>https://rika-quest.com/timetable/</t>
  </si>
  <si>
    <t>https://www.kokugo-trigger.com/</t>
  </si>
  <si>
    <t>https://www.kokugo-trigger.com/access/</t>
  </si>
  <si>
    <t>https://www.kokugo-trigger.com/column/</t>
  </si>
  <si>
    <t>https://www.kokugo-trigger.com/column/jikangatarinai/</t>
  </si>
  <si>
    <t>https://www.kokugo-trigger.com/column/jyuku/</t>
  </si>
  <si>
    <t>https://www.kokugo-trigger.com/column/kiso/</t>
  </si>
  <si>
    <t>https://www.kokugo-trigger.com/column/kokugobenkyou/</t>
  </si>
  <si>
    <t>https://www.kokugo-trigger.com/column/kokugonotesuto/</t>
  </si>
  <si>
    <t>https://www.kokugo-trigger.com/column/nigate/</t>
  </si>
  <si>
    <t>https://www.kokugo-trigger.com/column/seiseki/</t>
  </si>
  <si>
    <t>https://www.kokugo-trigger.com/column/syuuchuuryoku/</t>
  </si>
  <si>
    <t>https://www.kokugo-trigger.com/concept/</t>
  </si>
  <si>
    <t>https://www.kokugo-trigger.com/corporate_data/</t>
  </si>
  <si>
    <t>https://www.kokugo-trigger.com/info/</t>
  </si>
  <si>
    <t>https://www.kokugo-trigger.com/info/20210406/</t>
  </si>
  <si>
    <t>https://www.kokugo-trigger.com/info/20210707/</t>
  </si>
  <si>
    <t>https://www.kokugo-trigger.com/info/20210723/</t>
  </si>
  <si>
    <t>https://www.kokugo-trigger.com/info/2021年度春期講習開催のお知らせ/</t>
  </si>
  <si>
    <t>https://www.kokugo-trigger.com/info/2021年度生徒募集のお知らせ【個別】/</t>
  </si>
  <si>
    <t>https://www.kokugo-trigger.com/info/2021年度冬期講習開講のお知らせ/</t>
  </si>
  <si>
    <t>https://www.kokugo-trigger.com/info/2022年度夏期講習開催のお知らせ/</t>
  </si>
  <si>
    <t>https://www.kokugo-trigger.com/info/2022年度春期講習開催のお知らせ/</t>
  </si>
  <si>
    <t>https://www.kokugo-trigger.com/info/2022年度生徒募集のお知らせ【個別】/</t>
  </si>
  <si>
    <t>https://www.kokugo-trigger.com/info/2022年度冬期講習開講のお知らせ/</t>
  </si>
  <si>
    <t>https://www.kokugo-trigger.com/info/2023年度夏期講習開催のお知らせ/</t>
  </si>
  <si>
    <t>https://www.kokugo-trigger.com/info/2023年度春期講習開催のお知らせ/</t>
  </si>
  <si>
    <t>https://www.kokugo-trigger.com/info/2023年度生徒募集のお知らせ【個別】/</t>
  </si>
  <si>
    <t>https://www.kokugo-trigger.com/info/2023年度冬期講習開講のお知らせ/</t>
  </si>
  <si>
    <t>https://www.kokugo-trigger.com/info/2024年度夏期講習開催のお知らせ/</t>
  </si>
  <si>
    <t>https://www.kokugo-trigger.com/info/2024年度春期講習開催のお知らせ/</t>
  </si>
  <si>
    <t>https://www.kokugo-trigger.com/info/2024年度生徒募集のお知らせ【個別】/</t>
  </si>
  <si>
    <t>https://www.kokugo-trigger.com/info/2024年度冬期講習会のお知らせ/</t>
  </si>
  <si>
    <t>https://www.kokugo-trigger.com/info/2025年度-夏期講習会のご案内/</t>
  </si>
  <si>
    <t>https://www.kokugo-trigger.com/info/2025年度-春期講習会のご案内/</t>
  </si>
  <si>
    <t>https://www.kokugo-trigger.com/info/2025年度冬期講習会のお知らせ/</t>
  </si>
  <si>
    <t>https://www.kokugo-trigger.com/info/2026/</t>
  </si>
  <si>
    <t>https://www.kokugo-trigger.com/inquiry/</t>
  </si>
  <si>
    <t>https://www.kokugo-trigger.com/kouza/</t>
  </si>
  <si>
    <t>https://www.kokugo-trigger.com/profile/</t>
  </si>
  <si>
    <t>https://www.kokugo-trigger.com/strategy/</t>
  </si>
  <si>
    <t>https://natsui-sansu-juku.com/info/2026年-春期講習のお知らせ【個別】/</t>
  </si>
  <si>
    <t>https://dokkai-labo.tokyo/info/2026haru/</t>
  </si>
  <si>
    <t>https://juku-escot.com/info/2026haru/</t>
  </si>
  <si>
    <t>https://jukureiwa.com/info/2026haru/</t>
  </si>
  <si>
    <t>https://koten-kakitsubata.jp/info/2026haru/</t>
  </si>
  <si>
    <t>https://eigo-rewrite.com/info/2026haru/</t>
  </si>
  <si>
    <t>https://eng-support.com/info/2026haru/</t>
  </si>
  <si>
    <t>https://www.kokugo-trigger.com/info/2026haru/</t>
  </si>
  <si>
    <t>https://natsui-sansu-juku.com/info/2026haru/</t>
  </si>
  <si>
    <t>https://rika-quest.com/info/2026haru/</t>
  </si>
  <si>
    <t>子URL</t>
  </si>
  <si>
    <t>子分類</t>
  </si>
  <si>
    <t>子タイトル</t>
  </si>
  <si>
    <t>親URL</t>
  </si>
  <si>
    <t>親分類</t>
  </si>
  <si>
    <t>親タイトル</t>
  </si>
  <si>
    <t>武蔵中 国語勉強法｜理由・比較の記述｜2021大問1</t>
  </si>
  <si>
    <t>中学受験国語の過去問は何回解く｜繰り返す効果と使い方の目安</t>
  </si>
  <si>
    <t>オンライン国語塾の費用相場｜月謝と添削で比較｜中学受験国語</t>
  </si>
  <si>
    <t>国語専門塾のオンライン個別｜記述添削・過去問｜中学受験</t>
  </si>
  <si>
    <t>英語文法の基礎と応用 重要ルールを例文で徹底整理</t>
  </si>
  <si>
    <t>受験英語専門ゼミRe-Write｜四ツ谷・オンライン｜個別指導</t>
  </si>
  <si>
    <t>英作文 独学｜自由英作文は参考書が必要か・不要か｜大学受験</t>
  </si>
  <si>
    <t>英語J-英作文学習法 英作力を鍛える基本と実践テクニック</t>
  </si>
  <si>
    <t>受動態の疑問文｜疑問詞の語順3パターンと答え方｜中2英語</t>
  </si>
  <si>
    <t>NEW TREASURE STAGE2｜中2英文法 総括＋Lesson一覧</t>
  </si>
  <si>
    <t>現在完了（have/has＋過去分詞）3用法と過去形の違い｜just・already・yetまで</t>
  </si>
  <si>
    <t>STAGE2総括【ニュートレジャーの道案内】 - 受験英語専門ゼミ「Re-Write」(リライト)</t>
  </si>
  <si>
    <t>都立入試リスニング20点安定個別指導講座｜音読オンライン塾</t>
  </si>
  <si>
    <t>高校大学受験英作文対策の個別指導講座一覧｜減点防止オンライン</t>
  </si>
  <si>
    <t>how many疑問文の作り方｜語順と名詞複数sのミスを防ぐ</t>
  </si>
  <si>
    <t>英語PROGRESSコラム一覧｜教科書活用法と学習法整理</t>
  </si>
  <si>
    <t>前置詞のまとめ【Book1 Lesson19 Scene2】 - 新宿区四谷の英語専門塾「英語教室『サポート』」～英語は別に怖くない！～</t>
  </si>
  <si>
    <t>前置詞句とは？形容詞・副詞のどちらの働きかを中学英語で整理</t>
  </si>
  <si>
    <t>PROGRESS Book2 Lesson1-Scene2 英語表現と文法ポイント</t>
  </si>
  <si>
    <t>中高一貫の英語教科書｜宿題が終わらない対策｜PROGRESS</t>
  </si>
  <si>
    <t>助動詞 will/wont【Book2 Lesson1 Scene3 】 - 新宿区四谷の英語専門塾「英語教室『サポート』」～英語は別に怖くない！～</t>
  </si>
  <si>
    <t>be surprised at～【Book2 Lesson10 Scene1】 - 新宿区四谷の英語専門塾「英語教室『サポート』」～英語は別に怖くない！～</t>
  </si>
  <si>
    <t>be made of/from/intoの違い｜意味整理</t>
  </si>
  <si>
    <t>than I expected・than expected</t>
  </si>
  <si>
    <t>in order not to意味｜違い例文｜英語</t>
  </si>
  <si>
    <t>too…to構文の読み違い防止｜for＋人＋toの見抜き方｜中学英語</t>
  </si>
  <si>
    <t>不定詞の副詞用法(3)形容詞/副詞+enough to-v【Book2 Lesson11 Scene3】 - 新宿区四谷の英語専門塾「英語教室『サポート』」～英語は別に怖くない！～</t>
  </si>
  <si>
    <t>PROGRESS Book2 Lesson12-Scene1 英語構文と実践例解説</t>
  </si>
  <si>
    <t>不定詞の名詞用法｜補語と it構文のルール徹底解説</t>
  </si>
  <si>
    <t>want 人 to不定詞｜第5文型の見抜き方｜中学英語（Book2L12S3）</t>
  </si>
  <si>
    <t>動名詞の動詞、前置詞、目的語【Book2 Lesson13 Scene2】 - 新宿区四谷の英語専門塾「英語教室『サポート』」～英語は別に怖くない！～</t>
  </si>
  <si>
    <t>playingとplayの違い｜主語になる動名詞｜中学英語</t>
  </si>
  <si>
    <t>worth ～ing の意味と使い方｜be worth ～ingの例文・注意点を整理</t>
  </si>
  <si>
    <t>動名詞構文【Book2 Lesson14 Scene1】 - 新宿区四谷の英語専門塾「英語教室『サポート』」～英語は別に怖くない！～</t>
  </si>
  <si>
    <t>感嘆文What/Howの違い｜what a語順整理（中2）</t>
  </si>
  <si>
    <t>副詞節：理由と時【Book2 Lesson2 Scene2 】 - 新宿区四谷の英語専門塾「英語教室『サポート』」～英語は別に怖くない！～</t>
  </si>
  <si>
    <t>条件節とは｜「もし雨が止んだら」で分かるif節現在形</t>
  </si>
  <si>
    <t>比較(比較級)【Book2 Lesson3 Scene1】 - 新宿区四谷の英語専門塾「英語教室『サポート』」～英語は別に怖くない！～</t>
  </si>
  <si>
    <t>deepの比較級・最上級｜deeperとmoreの判断</t>
  </si>
  <si>
    <t>比較：原級【Book2 Lesson3 Scene3】 - 新宿区四谷の英語専門塾「英語教室『サポート』」～英語は別に怖くない！～</t>
  </si>
  <si>
    <t>比較級・最上級の完全整理──the の付け方と in／of の違い・疑問文の作り方【Book2 Lesson4 Scene1】 - 新宿区四谷の英語専門塾「英語教室『サポート』」～英語は別に怖くない！～</t>
  </si>
  <si>
    <t>one of the＋最上級・複数形｜get/become＋形容詞｜中学英語</t>
  </si>
  <si>
    <t>付加疑問文とは｜作り方・例文一覧・be動詞/一般動詞/助動詞</t>
  </si>
  <si>
    <t>中高一貫中2｜withの用法まとめ：together/名詞修飾/付帯状況with A B【ProgressBook2】</t>
  </si>
  <si>
    <t>関係代名詞主格who/that｜文の構成｜中２英語</t>
  </si>
  <si>
    <t>関係代名詞の目的格を例文で理解する英文法解説</t>
  </si>
  <si>
    <t>副詞の比較級・最上級ルール整理｜Book2 Lesson6 Scene1</t>
  </si>
  <si>
    <t>say that／think that｜that節｜中学英語</t>
  </si>
  <si>
    <t>不定詞の形容詞法【Book2 Lesson6 Scene3】 - 新宿区四谷の英語専門塾「英語教室『サポート』」～英語は別に怖くない！～</t>
  </si>
  <si>
    <t>英語文法｜現在完了（完了と結果）の用法を例で完全整理</t>
  </si>
  <si>
    <t>現在完了の経験｜Book2 Lesson7 Scene2 解説</t>
  </si>
  <si>
    <t>現在完了進行形：継続【Book2 Lesson7 Scene3】 - 新宿区四谷の英語専門塾「英語教室『サポート』」～英語は別に怖くない！～</t>
  </si>
  <si>
    <t>過去完了の使い分け｜asleep例文</t>
  </si>
  <si>
    <t>過去完了進行形 had been〜ing｜意味と疑問文の語順｜中高一貫英語</t>
  </si>
  <si>
    <t>過去完了:進行形【Book2 Lesson8 Scene3】 - 新宿区四谷の英語専門塾「英語教室『サポート』」～英語は別に怖くない！～</t>
  </si>
  <si>
    <t>受動態とは｜書き換え・時制・byのルール解説｜中2プログレス</t>
  </si>
  <si>
    <t>受動態の疑問文【Book2 Lesson9 Scene2】 - 新宿区四谷の英語専門塾「英語教室『サポート』」～英語は別に怖くない！～</t>
  </si>
  <si>
    <t>代名詞 “one” の意味と使い方｜英語文法の基本と応用</t>
  </si>
  <si>
    <t>arriveは自動詞｜reachは他動詞｜前置詞要否</t>
  </si>
  <si>
    <t>四谷の英語塾｜中高一貫の学校英語1対1指導｜教室/オンライン</t>
  </si>
  <si>
    <t>I go to school文型判定｜副詞を外すSVO/C手順｜中学英語</t>
  </si>
  <si>
    <t>PROGRESS IN ENGLISH 21 教科書の特徴と難易度</t>
  </si>
  <si>
    <t>疑問詞What・一般動詞【Progress Book1 8-1】 - 新宿区四谷の英語専門塾「英語教室『サポート』」～英語は別に怖くない！～</t>
  </si>
  <si>
    <t>practiceのing形・過去形・三単現｜例文と活用ルール</t>
  </si>
  <si>
    <t>doの過去形はdid｜否定didn't＋原形｜中1英語</t>
  </si>
  <si>
    <t>doの過去形did｜疑問文は原形｜中1英語</t>
  </si>
  <si>
    <t>comeの過去形came｜read/lead注意｜中1英語</t>
  </si>
  <si>
    <t>疑問詞が主語の疑問文｜語順・do/does/didを置かない・答え方</t>
  </si>
  <si>
    <t>far from意味｜near from誤り回避｜中学英語</t>
  </si>
  <si>
    <t>be動詞とは？中1でもわかる意味・使い方と過去形（was／were）の整理【Progress Book1】</t>
  </si>
  <si>
    <t>過去進行形とは｜was/were＋動詞ing の形と用法を徹底解説</t>
  </si>
  <si>
    <t>中1英語 所有代名詞の使い方と進め方 Lesson12-3</t>
  </si>
  <si>
    <t>be going to～【Progress Book1 Lesson13-1】 - 新宿区四谷の英語専門塾「英語教室『サポート』」～英語は別に怖くない！～</t>
  </si>
  <si>
    <t>現在進行形の否定文｜be going toのnot位置</t>
  </si>
  <si>
    <t>未来を表す疑問文【Progress Book1 Lesson13-3】 - 新宿区四谷の英語専門塾「英語教室『サポート』」～英語は別に怖くない！～</t>
  </si>
  <si>
    <t>shall意味と使い方｜Shall I/Weと返事｜中学英語</t>
  </si>
  <si>
    <t>anyの後ろは複数形になる理由｜not＋any＝一つもない・疑問文のany・someとの違いまで例文で整理｜中1英語</t>
  </si>
  <si>
    <t>PROGRESS Book1 Lesson14-3 英語表現の意味と訳し方徹底</t>
  </si>
  <si>
    <t>否定疑問文の答え方｜Yes/Noの返し方と例文｜中学英語</t>
  </si>
  <si>
    <t>manyとmuchの違い｜too many/too much｜中学英語</t>
  </si>
  <si>
    <t>how muchの意味｜how manyとの違い｜中学英語</t>
  </si>
  <si>
    <t>bread複数形｜loaf/loavesと数え方｜物質名詞</t>
  </si>
  <si>
    <t>a few／a little／a lot ofの使い分け整理｜15-4</t>
  </si>
  <si>
    <t>【中1】助動詞canの基本｜動詞は原形・三単現sが消える理由まで（Progress Book1）</t>
  </si>
  <si>
    <t>should notの意味｜否定文の形と語順（中1）</t>
  </si>
  <si>
    <t>had/has/have to意味｜否定疑問の形｜中学英語</t>
  </si>
  <si>
    <t>選択疑問文【Progress Book1 Lesson16-4】 - 新宿区四谷の英語専門塾「英語教室『サポート』」～英語は別に怖くない！～</t>
  </si>
  <si>
    <t>there be動詞の使い分け｜isとareの決め方</t>
  </si>
  <si>
    <t>there+be動詞の疑問文【Progress Book1 Lesson17-2】 - 新宿区四谷の英語専門塾「英語教室『サポート』」～英語は別に怖くない！～</t>
  </si>
  <si>
    <t>There is / There are の否定文まとめ｜no 名詞・not any・neither の使い分け【Progress Book1 Lesson17-3】 - 新宿区四谷の英語専門塾「英語教室『サポート』」～英語は別に怖くない！～</t>
  </si>
  <si>
    <t>knifeの複数形はknives｜kniveが誤りの理由</t>
  </si>
  <si>
    <t>比較級・最上級の基本｜英文での使い方と正確な訳し方</t>
  </si>
  <si>
    <t>How long｜意味・答え方・使い方｜中1英語</t>
  </si>
  <si>
    <t>How＋形容詞で数値を尋ねる疑問文の作り方｜Lesson18-3</t>
  </si>
  <si>
    <t>所有格とは｜boy’s・boys’の違いと複数形s｜中学英語</t>
  </si>
  <si>
    <t>頻度を表す副詞の位置｜often・sometimes｜中学英語</t>
  </si>
  <si>
    <t>所有・所属を表す of の使い方【Progress Book1 Lesson19-4】 - 新宿区四谷の英語専門塾「英語教室『サポート』」～英語は別に怖くない！～</t>
  </si>
  <si>
    <t>SVOO文型【Progress Book1 Lesson20-1】 - 新宿区四谷の英語専門塾「英語教室『サポート』」～英語は別に怖くない！～</t>
  </si>
  <si>
    <t>不定詞（動詞の目的語）【Progress Book1 Lesson20-2】 - 新宿区四谷の英語専門塾「英語教室『サポート』」～英語は別に怖くない！～</t>
  </si>
  <si>
    <t>目的を表す不定詞｜in order toの意味と用例｜中1英語</t>
  </si>
  <si>
    <t>any・some・every・noの違い｜12語・no oneの書き方・noneとの差</t>
  </si>
  <si>
    <t>代名詞の種類と使い方｜英文で確実に意味を取る基礎ルール</t>
  </si>
  <si>
    <t>現在進行形の平叙文｜be動詞＋ingの形【中1英語】</t>
  </si>
  <si>
    <t>現在進行形の疑問文！WhatやWhereを使う語順を徹底解説</t>
  </si>
  <si>
    <t>theyの目的格はthem｜目的格一覧表と前置詞の後ろのルール｜中1英語 Progress Book1 9-3</t>
  </si>
  <si>
    <t>SVC文型の基本と例文整理｜主語＝補語が分かるbe・become・look解説｜中1英語・Progress対応</t>
  </si>
  <si>
    <t>This is の意味と訳し方｜誤訳しない順番のコツ｜中1英語 Progress Book1 1-1</t>
  </si>
  <si>
    <t>fromとは｜be fromの出身表現と例文｜中1英語</t>
  </si>
  <si>
    <t>疑問文【Progress Book1 1-3】 - 新宿区四谷の英語専門塾「英語教室『サポート』」～英語は別に怖くない！～</t>
  </si>
  <si>
    <t>指示代名詞 this/that と What で始める疑問文の基本</t>
  </si>
  <si>
    <t>中学英語のYes/Noの答え方──Is/Areで聞かれたときの正しい返事パターン【Progress Book1 2-2】 - 新宿区四谷の英語専門塾「英語教室『サポート』」～英語は別に怖くない！～</t>
  </si>
  <si>
    <t>一般動詞現在形の疑問文と否定文｜基本ルールと使い方解説</t>
  </si>
  <si>
    <t>itの複数形はthey｜is/are一致｜中1英語</t>
  </si>
  <si>
    <t>不定詞 to do の基本と用法整理｜Progress Book1-3-2</t>
  </si>
  <si>
    <t>ワッチャネームの正しい英文｜What is your nameとwhoの違い｜中1英語</t>
  </si>
  <si>
    <t>中1英語｜一般動詞平叙文の作り方と be/一般動詞の違い</t>
  </si>
  <si>
    <t>haveの疑問文｜Doとbeの違い｜中1英語（Progress1-4-2）</t>
  </si>
  <si>
    <t>何色ですか英語｜What color is it｜中1</t>
  </si>
  <si>
    <t>whereの意味と使い方｜文頭の語順・whereのあと・in/onの違い</t>
  </si>
  <si>
    <t>定冠詞【Progress Book1 5-2】 - 新宿区四谷の英語専門塾「英語教室『サポート』」～英語は別に怖くない！～</t>
  </si>
  <si>
    <t>補語とは｜形容詞との違い・be動詞の補語｜中学英語support</t>
  </si>
  <si>
    <t>命令文の作り方｜don’t pleaseは誤り（中1英語）</t>
  </si>
  <si>
    <t>letの後は原形｜Let's not語順｜中1英語</t>
  </si>
  <si>
    <t>shall we 意味・使い方｜答え方とLet’s違い｜中1英語</t>
  </si>
  <si>
    <t>一般動詞現在形と三人称単数の s/副詞の位置まで整理</t>
  </si>
  <si>
    <t>theyの否定文で迷わない｜do not／does notの違いと三単現のsが消える理由を例文で完全整理【Progress Book対応】</t>
  </si>
  <si>
    <t>三単現と do/does｜疑問文と否定文の作り方を徹底整理</t>
  </si>
  <si>
    <t>英語個別指導講座一覧｜基礎〜定期・過去問対応オンライン塾</t>
  </si>
  <si>
    <t>分詞と動名詞の見分け方｜ingの判定が止まらなくなる｜中学英語</t>
  </si>
  <si>
    <t>2020年問題について - 中高一貫校専門塾エスコット(Escot)～定期試験対策から大学受験指導まで～</t>
  </si>
  <si>
    <t>コラム - 中高一貫校専門塾エスコット(Escot)～定期試験対策から大学受験指導まで～</t>
  </si>
  <si>
    <t>Birdland意味｜英語教科書の正体と対策｜中高一貫英語</t>
  </si>
  <si>
    <t>中高一貫校英語を伸ばす個別指導講座｜基礎応用対応オンライン塾</t>
  </si>
  <si>
    <t>1日で暗記する方法｜暗記できる量の目安・長文と文章の覚え方</t>
  </si>
  <si>
    <t>ブログ - 中高一貫校専門塾エスコット(Escot)～定期試験対策から大学受験指導まで～</t>
  </si>
  <si>
    <t>確実に暗記する方法｜30分で暗記する方法・文章を暗記する方法</t>
  </si>
  <si>
    <t>受験直前やる気がなくなる｜立て直し3手順｜中高一貫校生</t>
  </si>
  <si>
    <t>受験生なのにやる気が出ない！どうすればいい？ - 中高一貫校専門塾エスコット(Escot)～定期試験対策から大学受験指導まで～</t>
  </si>
  <si>
    <t>英文を覚える方法｜英語暗記のコツと続け方｜中高生・大学受験</t>
  </si>
  <si>
    <t>中学生の英検の勉強法はこんなかんじでいかが - 中高一貫校専門塾エスコット(Escot)～定期試験対策から大学受験指導まで～</t>
  </si>
  <si>
    <t>数学が極端に苦手な人へ イメージ力で克服する方法</t>
  </si>
  <si>
    <t>一瞬で暗記する技術 集中記憶法と定着の極意</t>
  </si>
  <si>
    <t>中学生の英検準２級勉強法 - 中高一貫校専門塾エスコット(Escot)～定期試験対策から大学受験指導まで～</t>
  </si>
  <si>
    <t>英検準2級 合格率・取得率｜中学生の目安と対策｜中1〜中3</t>
  </si>
  <si>
    <t>中2で英検準2級に合格する勉強法｜レベル目安と語彙優先の進め方｜中学生英語</t>
  </si>
  <si>
    <t>受験勉強のやる気を出すためには - 中高一貫校専門塾エスコット(Escot)～定期試験対策から大学受験指導まで～</t>
  </si>
  <si>
    <t>受験の勉強でやる気が出ない時にすること - 中高一貫校専門塾エスコット(Escot)～定期試験対策から大学受験指導まで～</t>
  </si>
  <si>
    <t>確実に暗記する方法とは？ - 中高一貫校専門塾エスコット(Escot)～定期試験対策から大学受験指導まで～</t>
  </si>
  <si>
    <t>本当に賢い中学生の勉強を嫌いにならない勉強法 - 中高一貫校専門塾エスコット(Escot)～定期試験対策から大学受験指導まで～</t>
  </si>
  <si>
    <t>中学生からはじめる勉強法、そしてノートを利用した自学について - 中高一貫校専門塾エスコット(Escot)～定期試験対策から大学受験指導まで～</t>
  </si>
  <si>
    <t>中学生の勉強法と親の心構えで気をつけたいこと - 中高一貫校専門塾エスコット(Escot)～定期試験対策から大学受験指導まで～</t>
  </si>
  <si>
    <t>数学ができないとプログラミングも出来ない？ - 中高一貫校専門塾エスコット(Escot)～定期試験対策から大学受験指導まで～</t>
  </si>
  <si>
    <t>受験でやる気でない理由とその対処法 - 中高一貫校専門塾エスコット(Escot)～定期試験対策から大学受験指導まで～</t>
  </si>
  <si>
    <t>文章を覚える方法｜長文暗記は30分音読＋分割｜作文・スピーチ</t>
  </si>
  <si>
    <t>中学生が行うべき数学の効果的な勉強法とは？ - 中高一貫校専門塾エスコット(Escot)～定期試験対策から大学受験指導まで～</t>
  </si>
  <si>
    <t>数学が出来ない人の勉強法 - 中高一貫校専門塾エスコット(Escot)～定期試験対策から大学受験指導まで～</t>
  </si>
  <si>
    <t>数学が出来ない人はどのような人か - 中高一貫校専門塾エスコット(Escot)～定期試験対策から大学受験指導まで～</t>
  </si>
  <si>
    <t>数学が苦手な人の脳｜頭が真っ白になる原因とやり直し｜中高生</t>
  </si>
  <si>
    <t>急に数学ができなくなった原因｜挫折単元の見つけ方｜中高一貫</t>
  </si>
  <si>
    <t>数学が苦手でも理系へ進むための戦略整理｜ESCOT数学系</t>
  </si>
  <si>
    <t>就活筆記試験で数学できない｜SPI非言語対策｜文系向け</t>
  </si>
  <si>
    <t>難しい問題に歯が立たない中1数学｜原因と克服対策ガイド</t>
  </si>
  <si>
    <t>社会科目の効率的な勉強法まとめ｜暗記・思考力の伸ばし方</t>
  </si>
  <si>
    <t>社会人の勉強でやる気が出ない時の解決策！仕事と両立するコツ</t>
  </si>
  <si>
    <t>受験勉強でやる気を出すための4つの対策 - 中高一貫校専門塾エスコット(Escot)～定期試験対策から大学受験指導まで～</t>
  </si>
  <si>
    <t>親が子の高校受験に対してやる気にさせる方法 - 中高一貫校専門塾エスコット(Escot)～定期試験対策から大学受験指導まで～</t>
  </si>
  <si>
    <t>高校受験のやる気を起こさせるポイント - 中高一貫校専門塾エスコット(Escot)～定期試験対策から大学受験指導まで～</t>
  </si>
  <si>
    <t>受験でやる気が出ないときの対処法 - 中高一貫校専門塾エスコット(Escot)～定期試験対策から大学受験指導まで～</t>
  </si>
  <si>
    <t>成績につながる暗記と反復学習のコツ忘れにくい勉強習慣の作り方</t>
  </si>
  <si>
    <t>物理・化学が苦手な原因と克服法｜全体像・公式・反復で得点源へ</t>
  </si>
  <si>
    <t>作文直前対策｜すぐ書ける導入・構成・見直しの実践テク</t>
  </si>
  <si>
    <t>代数・因数分解の勉強法｜途中式で計算ミスを減らす｜中学数学</t>
  </si>
  <si>
    <t>中高一貫校生の英語勉強法！成績を伸ばすコツを専門塾が解説</t>
  </si>
  <si>
    <t>効率の良い英検対策 - 中高一貫校専門塾エスコット(Escot)～定期試験対策から大学受験指導まで～</t>
  </si>
  <si>
    <t>効率よく英単語を覚えるためのコツ - 中高一貫校専門塾エスコット(Escot)～定期試験対策から大学受験指導まで～</t>
  </si>
  <si>
    <t>冬休みの勉強計画と過ごし方｜成績アップにつながる学習戦略</t>
  </si>
  <si>
    <t>中高一貫校生の現代文の定期テスト勉強法 - 中高一貫校専門塾エスコット(Escot)～定期試験対策から大学受験指導まで～</t>
  </si>
  <si>
    <t>中高一貫校生の春休み勉強法 - 中高一貫校専門塾エスコット(Escot)～定期試験対策から大学受験指導まで～</t>
  </si>
  <si>
    <t>中高一貫校に合格するにはいつから塾に通うべき？ - 中高一貫校専門塾エスコット(Escot)～定期試験対策から大学受験指導まで～</t>
  </si>
  <si>
    <t>中学生でも英検準2級に合格できる勉強法｜文法・単語・英作文・リスニングの進め方 - 中高一貫校専門塾エスコット(Escot)～定期試験対策から大学受験指導まで～</t>
  </si>
  <si>
    <t>学習計画の立て方完全ガイド｜目標・優先順位・振り返り</t>
  </si>
  <si>
    <t>高校生が個別塾で指導を受ける意義とは何か - 中高一貫校専門塾エスコット(Escot)～定期試験対策から大学受験指導まで～</t>
  </si>
  <si>
    <t>中学生が個別塾で指導を受ける意義とは何か - 中高一貫校専門塾エスコット(Escot)～定期試験対策から大学受験指導まで～</t>
  </si>
  <si>
    <t>中高一貫校に通うメリット・デメリット - 中高一貫校専門塾エスコット(Escot)～定期試験対策から大学受験指導まで～</t>
  </si>
  <si>
    <t>中だるみで落ちこぼれにならないために学習法を見つめなおそう - 中高一貫校専門塾エスコット(Escot)～定期試験対策から大学受験指導まで～</t>
  </si>
  <si>
    <t>中高一貫校 英語 落ちこぼれ｜立て直し3手順｜中学生・保護者向け</t>
  </si>
  <si>
    <t>中高一貫校生のオンライン塾｜定期テスト対策で失敗しない選び方</t>
  </si>
  <si>
    <t>中高一貫生の部活と勉強を両立する効率学習術</t>
  </si>
  <si>
    <t>数学のケアレスミス対策｜誤答例と見直し手順｜中高一貫数学</t>
  </si>
  <si>
    <t>数学の応用問題が解けない原因｜問題に対処する4段階チェック</t>
  </si>
  <si>
    <t>数学の解法が分からない人へ｜応用で止まる原因と改善ポイント</t>
  </si>
  <si>
    <t>幾何 証明｜条件の拾い方・理由の書き方・図の描き直しまで解説</t>
  </si>
  <si>
    <t>勉強に集中するためにまずは環境づくりをしよう - 中高一貫校専門塾エスコット(Escot)～定期試験対策から大学受験指導まで～</t>
  </si>
  <si>
    <t>早稲田大突破セミナー【動画でご覧いただけます】 - 中高一貫校専門塾エスコット(Escot)～定期試験対策から大学受験指導まで～</t>
  </si>
  <si>
    <t>やる気をなくさず受験勉強を続けるために必要な心構えとは？ - 中高一貫校専門塾エスコット(Escot)～定期試験対策から大学受験指導まで～</t>
  </si>
  <si>
    <t>中学生が陥りやすい「よくない」勉強法 - 中高一貫校専門塾エスコット(Escot)～定期試験対策から大学受験指導まで～</t>
  </si>
  <si>
    <t>中高一貫校生に塾が必要な理由とは？ - 中高一貫校専門塾エスコット(Escot)～定期試験対策から大学受験指導まで～</t>
  </si>
  <si>
    <t>中高一貫校学習方針と個別指導の特徴｜成果につなぐオンライン塾</t>
  </si>
  <si>
    <t>中高一貫校定期試験・受験対策の個別指導講座｜志望別オンライン</t>
  </si>
  <si>
    <t>開講講座 - 中高一貫校専門塾エスコット(Escot)～定期試験対策から大学受験指導まで～</t>
  </si>
  <si>
    <t>中高一貫校国語読解記述を伸ばす完全個別指導講座｜オンライン塾</t>
  </si>
  <si>
    <t>高1英語学校対策の個別指導講座｜定期・受験対応オンライン塾</t>
  </si>
  <si>
    <t>英語 - 中高一貫校専門塾エスコット(Escot)～定期試験対策から大学受験指導まで～</t>
  </si>
  <si>
    <t>高1数学対策の個別指導講座｜基礎〜応用定期・受験対応塾</t>
  </si>
  <si>
    <t>数学 - 中高一貫校専門塾エスコット(Escot)～定期試験対策から大学受験指導まで～</t>
  </si>
  <si>
    <t>中高一貫校中1英語完全個別指導講座｜基礎土台固めオンライン塾</t>
  </si>
  <si>
    <t>中１数学の基礎定着個別指導講座｜学校対応オンライン塾</t>
  </si>
  <si>
    <t>中2英語対策の個別指導講座｜定期・入試力強化オンライン塾</t>
  </si>
  <si>
    <t>中2数学の個別指導講座｜定期試験対応＆計算幾何攻略オンライン</t>
  </si>
  <si>
    <t>中3英語の個別指導講座｜定期・入試対応英文法読解強化塾</t>
  </si>
  <si>
    <t>中3数学体系対策の個別指導講座｜定期・受験対応オンライン塾</t>
  </si>
  <si>
    <t>英語受験対策の個別指導講座｜添削で得点力強化オンライン塾</t>
  </si>
  <si>
    <t>国語受験対策の個別指導講座｜読解記述基礎徹底オンライン塾</t>
  </si>
  <si>
    <t>国語 - 中高一貫校専門塾エスコット(Escot)～定期試験対策から大学受験指導まで～</t>
  </si>
  <si>
    <t>中高一貫受験数学の個別指導講座｜模試対応オンライン塾</t>
  </si>
  <si>
    <t>中高一貫校数学を伸ばす個別指導講座｜基礎応用対応オンライン塾</t>
  </si>
  <si>
    <t>ニュートレジャー勉強法｜予習復習とテスト対策｜中高一貫英語</t>
  </si>
  <si>
    <t>中高一貫向け英語文法語法ワンポイント個指導講座｜オンライン塾</t>
  </si>
  <si>
    <t>エスコット｜定期試験と受験を両立｜中高一貫校１対１塾</t>
  </si>
  <si>
    <t>中高一貫校オンライン塾｜定期テスト対応｜完全1対1</t>
  </si>
  <si>
    <t>プログレス英語教科書｜採用校・難易度・対策｜中高一貫生</t>
  </si>
  <si>
    <t>中高一貫校英数学校対策の個別指導講座｜定期試験対応オンライン</t>
  </si>
  <si>
    <t>体系数学とは？──中高一貫校のレベル・難易度とおすすめ勉強法 - 中高一貫校専門塾エスコット(Escot)～定期試験対策から大学受験指導まで～</t>
  </si>
  <si>
    <t>中学受験社会単発個別指導講座｜記述地形図対策オンライン塾</t>
  </si>
  <si>
    <t>中学受験 社会専門塾｜暗記が苦手でも得点源に変える個別指導｜地理・歴史・公民</t>
  </si>
  <si>
    <t>中学受験社会の覚え方・暗記方法 - 受験社会専門塾「令和」</t>
  </si>
  <si>
    <t>中学受験 社会 勉強法｜中学生になる前の小6対策</t>
  </si>
  <si>
    <t>中学受験社会の受験勉強が間に合わない時の緊急対処法 - 受験社会専門塾「令和」</t>
  </si>
  <si>
    <t>大学受験 古典対策講座｜現代文・古文・漢文対応の個別指導</t>
  </si>
  <si>
    <t>中高生向け古文漢文完全個別指導講座｜定期試験大学受験対応塾</t>
  </si>
  <si>
    <t>中学受験 国語の長文で時間が足りない対策｜時間計測と読む速度｜国語のトリガー</t>
  </si>
  <si>
    <t>コラム - 基礎力Stadium「国語のトリガー」</t>
  </si>
  <si>
    <t>中学受験の国語に塾は必要？独学の限界と個別指導で伸ばす方法｜国語のトリガー</t>
  </si>
  <si>
    <t>国語の基礎読解力を鍛える｜意味把握と要点整理の基本ルール</t>
  </si>
  <si>
    <t>四ツ谷の国語専門塾｜国語が苦手な受験生専門の完全1対1個別指導（教室・オンライン）</t>
  </si>
  <si>
    <t>国語テスト時間配分｜目安表と解く順番で時間切れ防止｜中学生</t>
  </si>
  <si>
    <t>国語が苦手｜家庭で克服する手順｜中学受験（急にできなくなった時も）</t>
  </si>
  <si>
    <t>中学受験 国語の勉強法｜語彙・文法・時間配分・記述を2週間で整える｜国語のトリガー</t>
  </si>
  <si>
    <t>国語を得意にするために必要な力とは - 基礎力Stadium「国語のトリガー」</t>
  </si>
  <si>
    <t>国語苦手克服と得点力強化の個別指導講座｜オンライン対応塾</t>
  </si>
  <si>
    <t>中学受験 国語専門塾 オンライン｜完全1対1個別｜四ツ谷</t>
  </si>
  <si>
    <t>理科が嫌い・避けてしまう→「できた感」を作る教材の選び方／家庭の声かけ - 中学受験 理科の個別指導 | 受験理科専門塾「しゅん吉クエスト」</t>
  </si>
  <si>
    <t>中学受験理科の悩みを「原因→手順」でほどく総合案内（物理・化学・生物・地学） - 中学受験 理科の個別指導 | 受験理科専門塾「しゅん吉クエスト」</t>
  </si>
  <si>
    <t>理科計算が遅い→計算前の整理（単位/図/比例）→練習の順番 - 中学受験 理科の個別指導 | 受験理科専門塾「しゅん吉クエスト」</t>
  </si>
  <si>
    <t>夏井算数塾を検討している保護者の方へ～～いま外部の力を使うべきか迷っている場合の判断材料 - 中学受験専門 夏井算数塾</t>
  </si>
  <si>
    <t>植物/動物の分類が混線→覚える軸と順番を固定（迷いを減らす） - 中学受験 理科の個別指導 | 受験理科専門塾「しゅん吉クエスト」</t>
  </si>
  <si>
    <t>5分で復習できる社会ノート術｜色分けより大事な3つのルール - 受験社会専門塾「令和」</t>
  </si>
  <si>
    <t>中学受験社会の悩み別ガイド｜後回し・暗記・復習の困りごと解決 - 受験社会専門塾「令和」</t>
  </si>
  <si>
    <t>中学受験社会の個別指導塾｜地理歴史公民｜8回集中オンラインも</t>
  </si>
  <si>
    <t>中学受験社会の個別指導講座一覧｜本科＋単発で得点力強化塾</t>
  </si>
  <si>
    <t>key</t>
  </si>
  <si>
    <t>part_no</t>
  </si>
  <si>
    <t>kind</t>
  </si>
  <si>
    <t>text</t>
  </si>
  <si>
    <t>C2P_https___dokkai_labo_tokyo_blog_musashi2021_20260225_192351</t>
  </si>
  <si>
    <t>prompt</t>
  </si>
  <si>
    <t>以下はサイトの階層マスタに基づく「子→親」内部リンク不足です。
子ページ本文（HTML）に、親ページへのリンクを追加してください。
【子ページ】
- URL: https://dokkai-labo.tokyo/blog/musashi2021/
- タイトル: 武蔵中 国語勉強法｜理由・比較の記述｜2021大問1
- 分類: MC
【親ページ（リンク先）】
- 親URL: https://dokkai-labo.tokyo/blog/kokugo-kakomon/
- 親タイトル: 中学受験国語の過去問は何回解く｜繰り返す効果と使い方の目安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&lt;p&gt;武蔵中の国語は、「読めた」だけでは得点になりません。&lt;br /&gt;
特に大問1では、&lt;strong&gt;理由＋具体例を一文でまとめる記述&lt;/strong&gt;や、&lt;br /&gt;
&lt;strong&gt;二つの事柄を比較して説明する設問&lt;/strong&gt;が出題され、ここで差がつきます。&lt;/p&gt;
&lt;p&gt;過去問を解いてみたものの、&lt;br /&gt;
・理由と具体例が分離してしまう&lt;br /&gt;
・比較はできているのに、答案が設問要求を満たしていない&lt;br /&gt;
・本文のどこを根拠にすればよいか毎回ぶれる&lt;br /&gt;
こうした状態に陥っていないでしょうか。&lt;/p&gt;
&lt;p&gt;本記事では、&lt;strong&gt;武蔵中2021年国語（大問1）&lt;/strong&gt;を素材に、&lt;br /&gt;
「設問が求めている要素を先に分解する」&lt;br /&gt;
→「本文から必要な根拠を拾う」&lt;br /&gt;
→「条件を満たす一文答案にまとめる」&lt;br /&gt;
という流れを具体例つきで再現します。&lt;/p&gt;
&lt;p&gt;武蔵 国語 勉強法として何を優先すべきかを、&lt;br /&gt;
実際の設問と答案例を通して確認していきます。&lt;/p&gt;
&lt;div style="border: 1px solid #e5e5e5; background: #fcfcfc; padding: 14px 16px; margin: 0 0 18px;"&gt;
&lt;h3 style="margin: 0 0 10px;"&gt;このページで扱う範囲（大問1の設問を厳選解説／答案の作り方）&lt;/h3&gt;
&lt;p style="margin: 0 0 10px;"&gt;本記事では、2021年度の大問一から、特に差がつきやすい設問を取り上げて解説しています。ポイントは次の2本立てです。&lt;/p&gt;
&lt;ul style="margin: 0 0 10px; padding-left: 18px;"&gt;
&lt;li&gt;&lt;strong&gt;理由説明&lt;/strong&gt;：理由と具体例をセットで押さえ、答案では&lt;strong&gt;一文に統合&lt;/strong&gt;する&lt;/li&gt;
&lt;li&gt;&lt;strong&gt;比較問題&lt;/strong&gt;：A（味覚）とB（嗅覚）をそれぞれ箇条書きで整理し、差を文章化して結論へつなぐ&lt;/li&gt;
&lt;/ul&gt;
&lt;p style="margin: 0;"&gt;動画と本文を行き来しながら、「設問要求→本文根拠→答案化」の流れを再現できるように使ってください。&lt;/p&gt;
&lt;h3 style="margin: 14px 0 10px;"&gt;必要に応じて、進め方を毎回そろえるための選択肢&lt;/h3&gt;
&lt;p style="margin: 0 0 10px;"&gt;ご家庭の過去問演習で「要素分解はできるが、毎回の答案が安定しない」と感じる場合は、進め方を一緒にそろえていく方法もあります。&lt;/p&gt;
&lt;ul style="margin: 0; padding-left: 18px;"&gt;
&lt;li&gt;&lt;a href="https://dokkai-labo.tokyo/lesson/1-1elem/"&gt;完全１対１個別指導講座〖中学受験〗&lt;/a&gt;&lt;/li&gt;
&lt;li&gt;&lt;a href="https://dokkai-labo.tokyo/kobetsuonline01/"&gt;中学受験国語のオンライン個別指導&lt;/a&gt;&lt;/li&gt;
&lt;/ul&gt;
&lt;/div&gt;
&lt;h2&gt;武蔵中学校・令和３年度 厳選解説動画&lt;/h2&gt;
&lt;p&gt;令和３年度 武蔵中学校の入試問題から、厳選した問題とその解説をお届けします。&lt;br /&gt;
動画では、本記事の内容をベースにしながら、実際の答案の組み立て方まで丁寧に解説しています。&lt;/p&gt;
&lt;p style="text-align: center;"&gt;&lt;iframe title="武蔵中学校・令和３年度 厳選解説動画" src="https://www.youtube.com/embed/X5K9FJw0g_Q" width="560" height="315" frameborder="0" allowfullscreen="allowfullscreen"&gt;&lt;/iframe&gt;&lt;/p&gt;
&lt;h2&gt;解説&lt;/h2&gt;
&lt;h3&gt;大問一 問二：理由＋具体例を組み合わせて説明する&lt;/h3&gt;
&lt;p&gt;大問一問二は、&lt;strong&gt;「水洗式だと～つまらない」&lt;/strong&gt;に対して谷崎があげる&lt;strong&gt;具体例を挙げて説明する&lt;/strong&gt;問題です。&lt;br /&gt;
設問から、次の２点を必ず書く必要があると分かります。&lt;/p&gt;
&lt;ul&gt;
&lt;li&gt;「つまらない」と考える&lt;strong&gt;理由&lt;/strong&gt;&lt;/li&gt;
&lt;li&gt;その理由を支える&lt;strong&gt;具体例（本文中のエピソード）&lt;/strong&gt;&lt;/li&gt;
&lt;/ul&gt;
&lt;div class="rounded" style="background-color: lightblue; padding: 10px;"&gt;&lt;strong&gt;解き方のポイント&lt;/strong&gt;&lt;br /&gt;
設問を読んだ段階で、&lt;br /&gt;
・何についての「理由」なのか&lt;br /&gt;
・どの「具体例」を挙げる必要があるのか&lt;br /&gt;
を先に整理してから、本文に答え探しに行きましょう。&lt;/div&gt;
&lt;h4&gt;「清潔だとつまらない」理由を本文から整理する&lt;/h4&gt;
&lt;p&gt;本文では、次のような説明がなされています。&lt;/p&gt;
&lt;ul&gt;
&lt;li&gt;「かつて風雅な人は～谷崎は惜しみ憂いていたのです。」&lt;/li&gt;
&lt;/ul&gt;
&lt;p&gt;ここから読み取れるのは、&lt;/p&gt;
&lt;ul&gt;
&lt;li&gt;&lt;strong&gt;風雅な人は、微妙な匂いの違いに気づき、そこから多彩な文化の風合いを感じ取っていた&lt;/strong&gt;&lt;/li&gt;
&lt;li&gt;しかし、水洗式で清潔さだけを追求すると、匂いが&lt;strong&gt;画一化&lt;/strong&gt;される&lt;/li&gt;
&lt;li&gt;その結果、匂いの「差異」が消え、文化的な味わいも失われてしまう&lt;/li&gt;
&lt;/ul&gt;
&lt;p&gt;つまり、「つまらない」と感じる理由は、&lt;br /&gt;
&lt;strong&gt;風雅な人が楽しんできた「微細な匂いの違い」が、清潔さ・画一化によって失われるから&lt;/strong&gt;だとわかります。&lt;/p&gt;
&lt;h4&gt;谷崎があげる具体例を押さえる&lt;/h4&gt;
&lt;p&gt;次に、谷崎が実際にあげている具体例を確認します。&lt;/p&gt;
&lt;ul&gt;
&lt;li&gt;「便所の匂には一種なつかしい～と云う親しみが湧く」&lt;/li&gt;
&lt;/ul&gt;
&lt;p&gt;ここから、&lt;/p&gt;
&lt;ul&gt;
&lt;li&gt;&lt;strong&gt;実家の便所の匂いに、なつかしさや親しみを抱く&lt;/strong&gt;&lt;/li&gt;
&lt;/ul&gt;
&lt;p&gt;という具体例が取り出せます。匂いが、その家や故郷に固有の記憶や感情と結びついていることがポイントです。&lt;/p&gt;
&lt;h4&gt;答案のまとめ方（理由＋具体例を一文に統合）&lt;/h4&gt;
&lt;p&gt;以上をふまえると、答案は次のような骨組みになります。&lt;/p&gt;
&lt;ul&gt;
&lt;li&gt;&lt;strong&gt;具体例：&lt;/strong&gt;故郷の便所の匂いに、一種なつかしい甘い思い出が伴うように、実家の便所でなつかしさや親しみを抱く。&lt;/li&gt;
&lt;li&gt;&lt;strong&gt;理由：&lt;/strong&gt;風雅な人は微細な匂いの差異に気づき、そこから多彩な文化の風合いを感じ取っていたのに、水洗式では清潔さだけを目指して匂いを画一化してしまい、その微細な匂いが消えてしまうから。&lt;/li&gt;
&lt;/ul&gt;
&lt;p&gt;これらを一つの文にまとめると、&lt;/p&gt;
&lt;p&gt;&lt;strong&gt;&lt;br /&gt;
「故郷の便所の匂いに一種なつかしい甘い思い出が伴うように、風雅な人は微細な匂いの差異に気づき、そこに多彩な文化の風合いを感じ取るものなのに、水洗式では清潔だけを目指して匂いを画一化してしまうので、その微細な匂いが消えてしまい、つまらなくなるから。」&lt;br /&gt;
&lt;/strong&gt;&lt;/p&gt;
&lt;p&gt;という形の答案にすることができます。&lt;/p&gt;
&lt;hr /&gt;
&lt;h3&gt;大問一 問四：味覚と嗅覚を比較して説明する&lt;/h3&gt;
&lt;p&gt;大問一問四は、&lt;strong&gt;「つまり嗅覚は～なのです」&lt;/strong&gt;とあるが、なぜそのように言えるのかを、&lt;strong&gt;このあとに続く味覚との比較&lt;/strong&gt;を用いて説明する問題です。&lt;/p&gt;
&lt;div class="rounded" style="background-color: lightblue; padding: 10px;"&gt;&lt;strong&gt;解き方のポイント&lt;/strong&gt;&lt;br /&gt;
・まず「味覚」側の特徴を整理する&lt;br /&gt;
・それと対比する形で「嗅覚」側の特徴をまとめる&lt;br /&gt;
・最後に「機械技術に適合しにくい」という結論につなげる&lt;/div&gt;
&lt;h4&gt;味覚：機械技術に適合しやすい感覚&lt;/h4&gt;
&lt;p&gt;味覚については、空欄Aの直前に、&lt;/p&gt;
&lt;ul&gt;
&lt;li&gt;「味ならば～それらを数値化して譜面を作ることができました。」&lt;/li&gt;
&lt;/ul&gt;
&lt;p&gt;とあります。ここから、&lt;/p&gt;
&lt;ul&gt;
&lt;li&gt;味覚は&lt;strong&gt;六つの要素&lt;/strong&gt;に分解できる&lt;/li&gt;
&lt;li&gt;それらの要素は&lt;strong&gt;数値化&lt;/strong&gt;できる&lt;/li&gt;
&lt;/ul&gt;
&lt;p&gt;という点が分かります。&lt;br /&gt;
このように、要素に分解し数値に置き換えられる感覚は、&lt;strong&gt;機械技術に乗せやすい（適合しやすい）&lt;/strong&gt;と考えられます。&lt;/p&gt;
&lt;h4&gt;嗅覚：機械技術に適合しにくい感覚&lt;/h4&gt;
&lt;p&gt;次に、嗅覚について本文を確認します。&lt;/p&gt;
&lt;ul&gt;
&lt;li&gt;空欄Aの３行前：「楽譜のように体系化できないのは、香りには基本臭がないからである。」&lt;/li&gt;
&lt;li&gt;空欄Aの２行後：「『甘い』香りに感じられるという～それらの強度を数値化することができない」&lt;/li&gt;
&lt;/ul&gt;
&lt;p&gt;これらから、&lt;/p&gt;
&lt;ul&gt;
&lt;li&gt;香りには&lt;strong&gt;基本臭が存在しない&lt;/strong&gt;ため、味覚のように明確に分解・体系化できない&lt;/li&gt;
&lt;li&gt;香りをグループ分けしようとしても、分類が&lt;strong&gt;ゆるい括り&lt;/strong&gt;になってしまう&lt;/li&gt;
&lt;li&gt;強度を正確に&lt;strong&gt;数値化&lt;/strong&gt;することも難しい&lt;/li&gt;
&lt;/ul&gt;
&lt;p&gt;という特徴が読み取れます。&lt;br /&gt;
つまり嗅覚は、味覚と違って&lt;br /&gt;
&lt;strong&gt;「要素分解」も「体系化」も「数値化」も難しい感覚&lt;/strong&gt;&lt;br /&gt;
であり、そのため&lt;strong&gt;機械技術に適合しにくい&lt;/strong&gt;と結論づけることができます。&lt;/p&gt;
&lt;h4&gt;答案の骨組み&lt;/h4&gt;
&lt;p&gt;味覚と嗅覚を対比させると、答案は次のような形になります。&lt;/p&gt;
&lt;p&gt;&lt;strong&gt;&lt;br /&gt;
「味覚は六つの要素に分け、それらを数値化して体系化できるので機械技術に適合しやすいが、香りには基本臭が存在せず体系化できないうえ、グループ分けをしてもゆるい括りにしかならず、その強度も数値化できないため、嗅覚は機械技術に適合しにくい感覚だから。」&lt;br /&gt;
&lt;/strong&gt;&lt;/p&gt;
&lt;p&gt;といった構成でまとめると、設問の要求（味覚との比較を使う／機械技術との関係を述べる）をしっかり満たすことができます。&lt;/p&gt;
&lt;hr /&gt;
&lt;h2&gt;まとめ：武蔵中・国語で求められる読解・記述の力&lt;/h2&gt;
&lt;ul&gt;
&lt;li&gt;設問を読んだ段階で、&lt;strong&gt;「何（理由／具体例／比較など）を書かないといけないのか」&lt;/strong&gt;を先に整理する。&lt;/li&gt;
&lt;li&gt;理由説明では、本文の中から&lt;strong&gt;「つまらない」「適合しにくい」などの結論を支える根拠&lt;/strong&gt;を丁寧に拾い上げる。&lt;/li&gt;
&lt;li&gt;具体例を問われたら、&lt;strong&gt;該当するエピソードをそのまま書くのではなく、設問の言葉に合わせて要約&lt;/strong&gt;する。&lt;/li&gt;
&lt;li&gt;比較の問題では、&lt;strong&gt;Ａ（味覚）とＢ（嗅覚）をそれぞれ箇条書きで整理してから、差がどこにあるかを文章化&lt;/strong&gt;すると書きやすい。&lt;/li&gt;
&lt;li&gt;どの問題でも、&lt;strong&gt;本文中のどの表現を根拠にしたのか&lt;/strong&gt;を自分で説明できるレベルまで読み込むことが得点アップにつながる。&lt;/li&gt;
&lt;/ul&gt;
&lt;p&gt;動画とあわせて復習しながら、&lt;strong&gt;「理由＋具体例のセットで説明する力」&lt;/strong&gt;と、&lt;strong&gt;「二つの事柄を比較して論理的にまとめる力」&lt;/strong&gt;をしっかり身につけていきましょう。これらは武蔵中だけでなく、他校の入試問題にも通用する汎用的な記述力となります。&lt;/p&gt;
&lt;p&gt;&amp;nbsp;&lt;/p&gt;
&lt;p&gt;&lt;!-- [ /.socialSet ] --&gt;&lt;/p&gt;
&lt;div class="alert alert-primary p-3 mt-4" role="alert"&gt;
&lt;p class="mb-2"&gt;&lt;strong&gt;武蔵特有の記述問題を「部分点狙い」のまま放置すれば、合格は不可能です。&lt;/strong&gt;&lt;/p&gt;
&lt;p class="mb-1"&gt;論理を欠いた記述の癖が残ると、本番で致命的な減点を招き、合否を分ける合計点に跳ね返る取り返しのつかない打撃となります。&lt;/p&gt;
&lt;p class="mb-3"&gt;得点が伸び悩む最大の要因は、一重に要素分解の不一致にあります。&lt;/p&gt;
&lt;div class="d-grid gap-2"&gt;&lt;a class="btn btn-primary btn-lg" href="https://dokkai-labo.tokyo/reading-lesson/"&gt;合格力を叩き込む個別指導の受講はこちら&lt;/a&gt;&lt;br /&gt;
&lt;a class="btn btn-outline-primary btn-lg" href="https://dokkai-labo.tokyo/policy/"&gt;読解ラボの指導方針を詳しく知る&lt;/a&gt;&lt;/div&gt;
&lt;hr class="my-3" /&gt;
&lt;div class="d-flex flex-column gap-1"&gt;&lt;a href="https://dokkai-labo.tokyo/contact/"&gt;体験授業・入塾相談の予約フォーム&lt;/a&gt;&lt;br /&gt;
&lt;a href="https://dokkai-labo.tokyo/profile/"&gt;代表講師プロフィールと指導実績&lt;/a&gt;&lt;br /&gt;
&lt;a href="https://dokkai-labo.tokyo/access/"&gt;教室へのアクセス・所在地&lt;/a&gt;&lt;br /&gt;
&lt;a href="https://dokkai-labo.tokyo/blog/"&gt;中学受験国語の攻略コラム一覧&lt;/a&gt;&lt;/div&gt;
&lt;/div&gt;
```</t>
  </si>
  <si>
    <t>C2P_https___dokkai_labo_tokyo_col_blog_kokugo_fee_20260225_192351</t>
  </si>
  <si>
    <t>以下はサイトの階層マスタに基づく「子→親」内部リンク不足です。
子ページ本文（HTML）に、親ページへのリンクを追加してください。
【子ページ】
- URL: https://dokkai-labo.tokyo/col_blog/kokugo-fee/
- タイトル: オンライン国語塾の費用相場｜月謝と添削で比較｜中学受験国語
- 分類: SC
【親ページ（リンク先）】
- 親URL: https://dokkai-labo.tokyo/kobetsuonline01/
- 親タイトル: 国語専門塾のオンライン個別｜記述添削・過去問｜中学受験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class="container my-4"&gt;
&lt;p&gt;&lt;!-- Hero / 導入部分 --&gt;&lt;/p&gt;
&lt;div class="card shadow-sm mb-4 border-0" style="background: linear-gradient(135deg, #4a148c, #006064); color: #fff;"&gt;
&lt;div class="card-body p-4"&gt;
&lt;div class="d-flex flex-wrap justify-content-between align-items-center mb-2"&gt;&lt;span class="badge bg-warning text-dark mb-2" style="font-size: 0.8rem;"&gt;中学受験国語／オンライン塾比較ガイド&lt;/span&gt;&lt;br /&gt;
&lt;span class="badge bg-light text-dark mb-2" style="font-size: 0.75rem;"&gt;費用と価値の見抜き方&lt;/span&gt;&lt;/div&gt;
&lt;h1 class="card-title mb-3" style="font-size: 1.9rem; line-height: 1.5;"&gt;&lt;/h1&gt;
&lt;p class="card-text mb-3" style="font-size: 0.98rem;"&gt;「オンライン国語塾って、月謝はいくらが相場？」「週1で2万円と3万円、結局どっちが得？」。&lt;br /&gt;
中学受験国語は、費用がそのまま成果に直結しにくく、&lt;strong&gt;“相場”だけで選ぶと失敗&lt;/strong&gt;しやすい科目です。&lt;br /&gt;
なぜなら、同じ週1回でも&lt;strong&gt;記述添削の回数と密度／過去問の扱い／宿題管理&lt;/strong&gt;で、伸び方がまるで変わるからです。&lt;/p&gt;
&lt;p class="card-text mb-0" style="font-size: 0.98rem;"&gt;月謝が安い塾を選んだ結果、過去問が「解きっぱなし」になり、6年夏に1対1へ切り替えて出費と時間が増える――これは珍しくありません。&lt;br /&gt;
そこで本記事では、オンライン国語塾の費用を&lt;strong&gt;月謝ではなく「費用対効果」&lt;/strong&gt;で比べるために、&lt;strong&gt;見るべき5項目&lt;/strong&gt;（添削・過去問・宿題管理など）を基準化して整理します。&lt;br /&gt;
今の迷いを「わが子に必要な投資」に変え、比較の結論が出せる状態にそろえます。&lt;/p&gt;
&lt;/div&gt;
&lt;/div&gt;
&lt;p&gt;&lt;!-- 導入の要約ボックス --&gt;&lt;/p&gt;
&lt;div class="row mb-4"&gt;
&lt;div class="col-md-8"&gt;
&lt;div class="alert alert-info mb-3"&gt;
&lt;p&gt;&lt;strong&gt;この記事で分かること&lt;/strong&gt;&lt;/p&gt;
&lt;ul class="mb-0 mt-2"&gt;
&lt;li&gt;オンライン国語塾の費用を月謝だけで比較してはいけない理由&lt;/li&gt;
&lt;li&gt;国語専門塾の費用対効果を左右する五つのポイント&lt;/li&gt;
&lt;li&gt;オンライン個別指導の価値を最大化する具体的な進め方&lt;/li&gt;
&lt;li&gt;オンライン国語が特に相性の良いお子さまのタイプ&lt;/li&gt;
&lt;/ul&gt;
&lt;/div&gt;
&lt;/div&gt;
&lt;div class="col-md-4"&gt;
&lt;div class="card border-0 shadow-sm h-100"&gt;
&lt;div class="card-body p-3"&gt;
&lt;h2 class="h6 mb-2"&gt;結論のイメージ&lt;/h2&gt;
&lt;p class="mb-1" style="font-size: 0.9rem;"&gt;オンライン国語塾の費用は、&lt;/p&gt;
&lt;ul class="mb-1 ps-3" style="font-size: 0.9rem;"&gt;
&lt;li&gt;記述添削の回数と質&lt;/li&gt;
&lt;li&gt;過去問への関わり方&lt;/li&gt;
&lt;li&gt;宿題管理と学習計画のサポート&lt;/li&gt;
&lt;/ul&gt;
&lt;p class="mb-0" style="font-size: 0.9rem;"&gt;などの見えにくい価値まで含めて比較してはじめて、&lt;br /&gt;
高いか安いか、そして本当に「得」かどうかが見えてきます。&lt;/p&gt;
&lt;/div&gt;
&lt;/div&gt;
&lt;/div&gt;
&lt;/div&gt;
&lt;p&gt;&lt;!-- 背景：なぜ「高い」「安い」で迷うのか --&gt;&lt;/p&gt;
&lt;div class="card shadow-sm mb-4"&gt;
&lt;div class="card-body p-4"&gt;
&lt;h2 class="h4 mb-3 border-start ps-3" style="border-color: #4a148c;"&gt;この悩みが起きる背景&lt;/h2&gt;
&lt;h3 class="h5 mb-2"&gt;月謝だけを並べてしまう比較の落とし穴&lt;/h3&gt;
&lt;p&gt;資料請求やサイト比較をしていると、どうしても次のような見方になりがちです。&lt;/p&gt;
&lt;div class="table-responsive mb-3"&gt;
&lt;table class="table table-bordered table-hover align-middle mb-0"&gt;
&lt;thead style="background-color: #f3e5f5;"&gt;
&lt;tr class="text-center"&gt;
&lt;th style="width: 25%;" scope="col"&gt;オンライン国語塾&lt;/th&gt;
&lt;th style="width: 25%;" scope="col"&gt;月謝&lt;/th&gt;
&lt;th style="width: 25%;" scope="col"&gt;回数&lt;/th&gt;
&lt;th style="width: 25%;" scope="col"&gt;ぱっと見の印象&lt;/th&gt;
&lt;/tr&gt;
&lt;/thead&gt;
&lt;tbody&gt;
&lt;tr&gt;
&lt;td&gt;A塾&lt;/td&gt;
&lt;td&gt;2万円&lt;/td&gt;
&lt;td&gt;週1回&lt;/td&gt;
&lt;td&gt;平均的な価格に見える&lt;/td&gt;
&lt;/tr&gt;
&lt;tr&gt;
&lt;td&gt;B塾&lt;/td&gt;
&lt;td&gt;3万円&lt;/td&gt;
&lt;td&gt;週1回&lt;/td&gt;
&lt;td&gt;少し高いと感じる&lt;/td&gt;
&lt;/tr&gt;
&lt;tr&gt;
&lt;td&gt;C塾&lt;/td&gt;
&lt;td&gt;1万5000円&lt;/td&gt;
&lt;td&gt;週1回&lt;/td&gt;
&lt;td&gt;お得に見える&lt;/td&gt;
&lt;/tr&gt;
&lt;/tbody&gt;
&lt;/table&gt;
&lt;/div&gt;
&lt;p&gt;このように費用だけを横に並べると、「一番安いC塾が家計には優しい」「真ん中のA塾が妥当」という印象になりがちです。&lt;br /&gt;
しかし、国語専門塾やオンライン国語塾の価値は、時間単価や授業時間だけでは測り切れません。&lt;/p&gt;
&lt;p class="mb-1"&gt;実際には、次のような見えにくい要素によって、同じ60分でも効果が大きく違ってきます。&lt;/p&gt;
&lt;ul&gt;
&lt;li&gt;記述添削の頻度と一回当たりの密度&lt;/li&gt;
&lt;li&gt;過去問をどこまで見てもらえるか&lt;/li&gt;
&lt;li&gt;宿題の管理や学習計画のサポートがあるか&lt;/li&gt;
&lt;li&gt;担当講師が変わらないかどうか&lt;/li&gt;
&lt;li&gt;完全1対1か、1対2・1対3か&lt;/li&gt;
&lt;/ul&gt;
&lt;h3 class="h5 mt-4 mb-2"&gt;子どものつまずき方と「安く見える授業」の関係&lt;/h3&gt;
&lt;p&gt;中学受験の国語で伸び悩むお子さまの多くは、次のようなところでつまずいています。&lt;/p&gt;
&lt;ul&gt;
&lt;li&gt;本文に線は引いているが、その意味を言語化できていない。&lt;/li&gt;
&lt;li&gt;設問の条件を読み落とし、記述の要素が足りない。&lt;/li&gt;
&lt;li&gt;過去問を解きっぱなしで、解き直しや書き直しができていない。&lt;/li&gt;
&lt;/ul&gt;
&lt;p&gt;一見すると読解力不足のように見えますが、実際には読解と記述の処理の流れがあいまいなまま進んでいることが原因であるケースがほとんどです。&lt;/p&gt;
&lt;p class="mb-0"&gt;ここに対して、講師の一方的な解説が中心の授業や、記述添削が少ない授業では、なかなか処理の仕方が変わりません。&lt;br /&gt;
つまり、「安く見える授業」が、必ずしも費用対効果の高い授業とは限らないということです。&lt;/p&gt;
&lt;h3 class="h5 mt-4 mb-2"&gt;具体例：安い方を選んだはずが結果的に高くついたケース&lt;/h3&gt;
&lt;p&gt;例えば、あるご家庭では次のような流れをたどりました。&lt;/p&gt;
&lt;ul&gt;
&lt;li&gt;最初は月謝の安い集団型オンライン国語塾を選択。&lt;/li&gt;
&lt;li&gt;一年ほど続けた結果、漢字と語彙は伸びたが、読解と記述の偏差値はほとんど変わらなかった。&lt;/li&gt;
&lt;li&gt;六年生の夏前に、完全1対1のオンライン国語個別指導に切り替えた。&lt;/li&gt;
&lt;/ul&gt;
&lt;p&gt;切り替え後は、毎回の授業で記述のビフォーアフターを行い、過去問も含めて週3〜4題の記述添削を受ける進め方に変化。&lt;br /&gt;
結果として半年で偏差値が約10ポイント上がり、志望校の合格圏に届くようになりました。&lt;/p&gt;
&lt;p class="mb-0"&gt;月謝だけを見れば「高い塾に移った」ことになりますが、合格可能性と学習効率まで含めた費用対効果で見ると、&lt;br /&gt;
後者の方がむしろ安かった、ということができます。&lt;/p&gt;
&lt;/div&gt;
&lt;/div&gt;
&lt;p&gt;&lt;!-- ここから下（あなたが貼った続き）はそのままでOK --&gt;&lt;/p&gt;
&lt;/div&gt;
```</t>
  </si>
  <si>
    <t>C2P_https___eigo_rewrite_com_column_bunpou_20260225_192351</t>
  </si>
  <si>
    <t>以下はサイトの階層マスタに基づく「子→親」内部リンク不足です。
子ページ本文（HTML）に、親ページへのリンクを追加してください。
【子ページ】
- URL: https://eigo-rewrite.com/column/bunpou/
- タイトル: 英語文法の基礎と応用 重要ルールを例文で徹底整理
- 分類: MC
【親ページ（リンク先）】
- 親URL: https://eigo-rewrite.com/
- 親タイトル: 受験英語専門ゼミRe-Write｜四ツ谷・オンライン｜個別指導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src="https://www.youtube.com/embed/pY-ejSbapmk?si=giffSJmLy3J8erZd" width="560" height="315" frameborder="0" allowfullscreen="allowfullscreen"&gt;&lt;/iframe&gt;&lt;/p&gt;
&lt;div class="content-area"&gt;
&lt;p&gt;&lt;strong&gt;現在完了や受動態が、どうしても腑に落ちない。&lt;/strong&gt;文構造が少し複雑になるだけで、説明を聞いても「分かった気がする」止まりになる──英文法でよく起きるつまずきです。&lt;/p&gt;
&lt;p&gt;このとき有効なのが、&lt;strong&gt;英文法を個別指導で学ぶ&lt;/strong&gt;という選択です。ポイントは大きく2つあります。&lt;/p&gt;
&lt;div style="border: 1px solid #e5e7eb; padding: 14px 16px; border-radius: 10px; background: #fafafa; margin: 16px 0;"&gt;
&lt;p style="margin: 0 0 8px 0;"&gt;&lt;strong&gt;英文法を個別指導で学ぶ意味（要点）&lt;/strong&gt;&lt;/p&gt;
&lt;ul style="margin: 0; padding-left: 1.2em;"&gt;
&lt;li&gt;&lt;strong&gt;複数の角度から説明できる&lt;/strong&gt;（自分に合う理解の入口を選べる）&lt;/li&gt;
&lt;li&gt;&lt;strong&gt;つまずきまでどこまでも遡れる&lt;/strong&gt;（原因を特定して土台から学び直せる）&lt;/li&gt;
&lt;/ul&gt;
&lt;/div&gt;
&lt;h2&gt;塾講師の英語文法の教え方｜まず決める2つ（説明の入口／戻る範囲）&lt;/h2&gt;
&lt;h3&gt;説明の入口を選ぶ（意味／形／品詞・役割）&lt;/h3&gt;
&lt;p&gt;英文法は、「意味」「形」「品詞・役割」など、複数の入口から説明できます。どこから入るかによって、理解のしやすさは大きく変わります。&lt;/p&gt;
&lt;h3&gt;原因単元まで戻る範囲を決める（中1・中2の土台）&lt;/h3&gt;
&lt;p&gt;現在の単元だけでなく、中1・中2の基礎まで視野に入れて戻る範囲を決めることが、個別指導では重要になります。&lt;/p&gt;
&lt;h2&gt;英文法が腑に落ちないときに起きていること&lt;/h2&gt;
&lt;p&gt;英文法には、日本語にない概念や、見た目が複雑な構造が多く含まれます。とくに&lt;strong&gt;現在完了・受動態・関係詞・分詞・仮定法&lt;/strong&gt;などは、説明のされ方によって理解のしやすさが変わりやすい分野です。&lt;/p&gt;
&lt;blockquote style="border-left: 4px solid #cbd5e1; margin: 16px 0; padding: 10px 14px; background: #f8fafc;"&gt;
&lt;p style="margin: 0;"&gt;「同じ文法事項でも、説明の仕方は複数通りある」&lt;/p&gt;
&lt;/blockquote&gt;
&lt;p&gt;集団授業や映像授業では、多くの人に伝わりやすい“標準的な説明”が選ばれます。一方で、&lt;strong&gt;その説明が自分の理解の入口と噛み合わない&lt;/strong&gt;と、分からないまま授業が先に進みやすくなります。&lt;/p&gt;
&lt;h3&gt;現在完了・受動態・関係詞などは説明次第で理解が変わる&lt;/h3&gt;
&lt;p&gt;これらの単元は、最初の説明が合わないと、その後も苦手意識が残りやすくなります。&lt;/p&gt;
&lt;h3&gt;集団・映像は入口が合わないまま進みやすい&lt;/h3&gt;
&lt;p&gt;全員に合わせた説明になりやすいため、個々の理解との差が生まれやすくなります。&lt;/p&gt;
&lt;h2&gt;個別指導 英語が効く理由1：説明の入口を切り替えて納得まで持っていける&lt;/h2&gt;
&lt;h3&gt;集団・映像だと起きやすい「分かった人前提」の進行&lt;/h3&gt;
&lt;p&gt;集団・映像の形式では、全員が理解したかを一人ずつ確認して進めるのは難しく、「分からない点が残ったまま次へ」という状況が起きやすくなります。&lt;/p&gt;
&lt;ul&gt;
&lt;li&gt;この角度の説明では分からない&lt;/li&gt;
&lt;li&gt;別の角度なら分かる&lt;/li&gt;
&lt;/ul&gt;
&lt;p&gt;というタイプの学習者にとって、理解の機会が不足しがちです。&lt;/p&gt;
&lt;h3&gt;個別指導なら「分かったか」を確認しながら説明を切り替えられる&lt;/h3&gt;
&lt;p&gt;個別指導は、生徒の理解度を見ながら進められます。ある説明で腑に落ちなければ、別の説明へ切り替え、&lt;strong&gt;納得できる入口に当たるまで調整&lt;/strong&gt;できます。&lt;/p&gt;
&lt;blockquote style="border-left: 4px solid #cbd5e1; margin: 16px 0; padding: 10px 14px; background: #f8fafc;"&gt;
&lt;p style="margin: 0;"&gt;「こっちからの説明が分からなければ、じゃあこの角度から説明しよう」&lt;/p&gt;
&lt;/blockquote&gt;
&lt;p&gt;たとえば、同じ内容でも次のように入口が変えられます。&lt;/p&gt;
&lt;div style="border: 1px solid #e5e7eb; padding: 14px 16px; border-radius: 10px; background: #ffffff; margin: 12px 0;"&gt;
&lt;ul style="margin: 0; padding-left: 1.2em;"&gt;
&lt;li&gt;&lt;strong&gt;意味で理解する&lt;/strong&gt;：状況・時間のイメージから入る&lt;/li&gt;
&lt;li&gt;&lt;strong&gt;形で理解する&lt;/strong&gt;：構造・語順から入る&lt;/li&gt;
&lt;li&gt;&lt;strong&gt;品詞・役割で理解する&lt;/strong&gt;：文型や修飾関係で整理する&lt;/li&gt;
&lt;/ul&gt;
&lt;/div&gt;
&lt;p&gt;定着の進め方は、&lt;a href="https://eigo-rewrite.com/column/eibunpou/"&gt;英文法の定着の進め方｜1冊主義と反復&lt;/a&gt;でも整理しています。&lt;/p&gt;
&lt;h3&gt;苦手単元ほど説明の相性が重要になる&lt;/h3&gt;
&lt;p&gt;理解の入口を変えられることで、分からない状態を放置しにくくなります。&lt;/p&gt;
&lt;h2&gt;個別指導 英語が効く理由2：原因の単元まで戻って穴を埋められる&lt;/h2&gt;
&lt;h3&gt;英語が苦手になるときは土台の穴が積み上がる&lt;/h3&gt;
&lt;p&gt;多くの場合、&lt;strong&gt;中1・中2の文法の理解不足&lt;/strong&gt;が起点になっています。&lt;/p&gt;
&lt;blockquote style="border-left: 4px solid #cbd5e1; margin: 16px 0; padding: 10px 14px; background: #f8fafc;"&gt;
&lt;p style="margin: 0;"&gt;「中1・中2が原因でだんだん分からなくなる」&lt;/p&gt;
&lt;/blockquote&gt;
&lt;h3&gt;高校生ほど戻る判断が難しい&lt;/h3&gt;
&lt;p&gt;自己判断で原因を特定するのは難しく、見落としが起きやすくなります。&lt;/p&gt;
&lt;h3&gt;個別指導なら必要な地点まで戻ってやり直せる&lt;/h3&gt;
&lt;p&gt;原因が分かれば、そこから効率よく学び直せます。&lt;/p&gt;
&lt;blockquote style="border-left: 4px solid #cbd5e1; margin: 16px 0; padding: 10px 14px; background: #f8fafc;"&gt;
&lt;p style="margin: 0;"&gt;「三単現からやり直そう」&lt;/p&gt;
&lt;/blockquote&gt;
&lt;div style="border: 1px solid #e5e7eb; padding: 14px 16px; border-radius: 10px; background: #fafafa; margin: 12px 0;"&gt;
&lt;p style="margin: 0 0 8px 0;"&gt;&lt;strong&gt;個別指導での進め方（例）&lt;/strong&gt;&lt;/p&gt;
&lt;ol style="margin: 0; padding-left: 1.2em;"&gt;
&lt;li&gt;理解度の確認&lt;/li&gt;
&lt;li&gt;境界の特定&lt;/li&gt;
&lt;li&gt;原因単元の補強&lt;/li&gt;
&lt;li&gt;元の単元へ再挑戦&lt;/li&gt;
&lt;/ol&gt;
&lt;/div&gt;
&lt;h2&gt;個別指導の効果を上げるために最初に決めておくこと&lt;/h2&gt;
&lt;h3&gt;どこから分からないかを判定してもらう&lt;/h3&gt;
&lt;p&gt;講師による客観的な判定が、効率を高めます。&lt;/p&gt;
&lt;h3&gt;説明の希望は遠慮なく出す&lt;/h3&gt;
&lt;p&gt;自分に合う説明を見つけることが、定着につながります。&lt;/p&gt;
&lt;div style="border: 1px solid #e5e7eb; padding: 14px 16px; border-radius: 10px; background: #ffffff; margin: 12px 0;"&gt;
&lt;p style="margin: 0 0 8px 0;"&gt;&lt;strong&gt;伝えておくと効果が上がりやすい情報&lt;/strong&gt;&lt;/p&gt;
&lt;ul style="margin: 0; padding-left: 1.2em;"&gt;
&lt;li&gt;苦手分野&lt;/li&gt;
&lt;li&gt;教材・進度&lt;/li&gt;
&lt;li&gt;ミスしやすい問題形式&lt;/li&gt;
&lt;/ul&gt;
&lt;/div&gt;
&lt;p&gt;&lt;a href="https://eigo-rewrite.com/column/stage2soukatu/"&gt;STAGE2総括｜復習ポイント整理&lt;/a&gt;も参考になります。&lt;/p&gt;
&lt;h2&gt;まとめ：英文法の個別指導で得られる2つの利点&lt;/h2&gt;
&lt;ul&gt;
&lt;li&gt;説明の入口を合わせられる&lt;/li&gt;
&lt;li&gt;原因まで戻って補強できる&lt;/li&gt;
&lt;/ul&gt;
&lt;p&gt;文法でも「どこまで分かっているか」を把握し、効果的な学習につなげていくことが重要です。&lt;/p&gt;
&lt;/div&gt;
&lt;p&gt;&lt;!--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0;"&gt;【音読リスニング講座】：音読・ディクテーション・シャドーイングで都立入試対策&lt;/p&gt;
&lt;p&gt;&lt;a style="background-color: #ff6600; color: white; padding: 5px 10px; text-align: center; text-decoration: none; display: inline-block; font-size: 14px;" href="https://eigo-rewrite.com/listening/"&gt;詳細を見る&lt;/a&gt;&lt;/p&gt;
&lt;/div&gt;
&lt;/div&gt;
```</t>
  </si>
  <si>
    <t>P2C_https___eigo_rewrite_com_column_eigobenkyouhou_20260225_192345</t>
  </si>
  <si>
    <t>以下はサイトの階層マスタに基づく「親→子」内部リンク不足です。
親ページ本文（HTML）に、下記の子ページへのリンクを追加してください。
【親ページ】
- URL: https://eigo-rewrite.com/column/eigobenkyouhou/
- タイトル: 英語の基本的な勉強方法 - 受験英語専門ゼミ「Re-Write」(リライト)
- 分類: MC
【リンク追加が必要な子ページ一覧（この親を持つ）】
1. https://eigo-rewrite.com/column/nigateup/（【英語ができない人向け】苦手でも点数をアップさせる方法 - 受験英語専門ゼミ「Re-Write」(リライト)）
2. https://eigo-rewrite.com/column/schedule/（高校受験対策！英語の時期別勉強スケジュール - 受験英語専門ゼミ「Re-Write」(リライト)）
3. https://eigo-rewrite.com/column/torikumimae/（高校生が英語の勉強に取り組む前にするべきこと - 受験英語専門ゼミ「Re-Write」(リライト)）
4. https://eigo-rewrite.com/column/zyugyou/（英語の授業の受け方完全ガイド｜予習で疑問・復習で定着）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p&gt;英語の力をつけたいけれど、そもそも何から手をつけたら良いのか分からないという場面を多く目にします。まずは&lt;strong&gt;基礎固め&lt;/strong&gt;をしていく必要がありますが、以下の手順で学習をすすめてみましょう。&lt;/p&gt;
&lt;p&gt;当塾の指導方針や講座の全体像は、&lt;a href="https://eigo-rewrite.com/"&gt;受験英語専門ゼミ「Re-Write」トップ（全体像はこちら）&lt;/a&gt;でご確認いただけます。&lt;/p&gt;
&lt;h3&gt;語彙力を身につける&lt;/h3&gt;
&lt;p&gt;まずは英単語を覚えましょう。英単語は一気に勉強をしても定着させることは難しいので、&lt;span style="color: #0000ff;"&gt;繰り返し学習&lt;/span&gt;していく必要があります。英単語の覚え方としてはいろいろな覚え方がありますが、英単語帳、単語カードなどを用いて覚えることをおすすめします。ただひたすらに書いて覚えるという方法もありますが、書くだけではなかなか定着しません。単語は１単語をじっくり時間をかけて覚えるよりかは、まとめて複数の単語を覚える(単語帳の場合は見開き１ページを一気に覚える)ようにして、&lt;strong&gt;パッと単語を見てパッと答える&lt;/strong&gt;といったように、&lt;span style="color: #0000ff;"&gt;単語を見て意味がすぐ思い浮かぶ&lt;/span&gt;ように暗記していきましょう。&lt;/p&gt;
&lt;p&gt;このとき、声が出せる環境であれば声を出しながら暗記をすすめるとより効果的です。単語帳を１冊・１周覚えて、きちんと覚えているかテストをします。定着していない英単語があればそれをまた繰り返す…といったように覚えられるようになるまで反復学習していきましょう。そして、一度は覚えられた単語でも時間が経つと忘れてしまうこともあるので、定期的に見直しをして記憶を確実に定着させていきましょう。&lt;/p&gt;
&lt;p&gt;単語を覚える中で、スペルと意味だけを覚えただけでは「覚えた」とは言えません。例文が載っている単語帳を使っている場合は、記載されている例文も一緒に覚えると使い方を同時に学習することができるため、英作文の学習にも役立てることができます。&lt;/p&gt;
&lt;h3&gt;英文法をマスターする&lt;/h3&gt;
&lt;p&gt;英単語が一通り定着してきたら英文法を学習していきましょう。受験生は受験で必要となる文法を優先的に覚えていきます。英文法の参考書と問題集をそれぞれ１冊準備し、それをやりこんでいくことをおすすめします。まずは文法の参考書を用いてルールをしっかりと覚えます。その後に問題集を解いて文法を理解できているかチェックをしていきます。解けない・分からない問題がある場合は参考書に戻って学習しなおすということを定着させていきましょう。&lt;/p&gt;
&lt;h3&gt;長文の読解力を高める&lt;/h3&gt;
&lt;p&gt;長文専用の問題集、受験生の場合は志望校の過去問を用いて学習をすすめましょう。まず、初めての長文を読むことに対して苦手意識がある場合は、毎日少しずつでも英文に触れて苦手意識をなくしていきましょう。本文を読むスピードが遅いために最後まで解き進めることができないということも長文に慣れていけばなくなっていきます。まずは集中して最後まで解き切り、分からない単語や熟語が出てきた場合はすぐに調べるようにしましょう。本文の内容が理解できてしまえば設問で詰まることもありません。まずは長文に慣れていきましょう。&lt;/p&gt;
&lt;h3&gt;リスニング&lt;/h3&gt;
&lt;p&gt;リスニングを鍛えるためには、まずは単語帳についているCDを聞いて単語の正しい発音を身につけましょう。そしてリスニングCDを聞いて、文章を見ながらシャドーイングをしていきます。文章を聞きながら自分でも発音していくことで五感を多く使い、正しい発音やアクセントを身につけることができます。単語や長文読解の練習にもなりますので、同時に鍛えていきましょう。&lt;/p&gt;
&lt;h4&gt;まとめ&lt;/h4&gt;
&lt;p&gt;英語はコツコツと学習を進めていくことが大切です。急に上達することはありませんので、日々学習を積み重ねていく必要があります。分からない言葉に出会ったときはすぐに使い方や意味を調べてその都度疑問点を解消していきましょう。&lt;br /&gt;
&lt;!-- 語彙強化講座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</si>
  <si>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P2C_https___eigo_rewrite_com_column_j_eisakubun_20260225_192345</t>
  </si>
  <si>
    <t>以下はサイトの階層マスタに基づく「親→子」内部リンク不足です。
親ページ本文（HTML）に、下記の子ページへのリンクを追加してください。
【親ページ】
- URL: https://eigo-rewrite.com/column/j-eisakubun/
- タイトル: 英語J-英作文学習法 英作力を鍛える基本と実践テクニック
- 分類: MC
【リンク追加が必要な子ページ一覧（この親を持つ）】
1. https://eigo-rewrite.com/column/eisakubunmae2/（英作文を書く前に身に着けるべき２つの力 - 受験英語専門ゼミ「Re-Write」(リライト)）
2. https://eigo-rewrite.com/column/reibun/（英作文の例文暗記のやり方｜そのまま覚えない使える暗記法｜高校・受験英語）
3. https://eigo-rewrite.com/column/sankousyo/（英作文 独学｜自由英作文は参考書が必要か・不要か｜大学受験）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&lt;h2&gt;【高校受験：都立高の英作文】&lt;/h2&gt;
&lt;h4&gt;「書けない」のは「読めない」から&lt;/h4&gt;
&lt;p&gt;都立自校作成校の過去問を解き始め、最初に当たる壁は「&lt;span style="color: #0000ff;"&gt;時間が足りない&lt;/span&gt;」ことではないでしょうか。特に、大学入試共通テストに対応する学校が増える中で、長文の文章量が圧倒的に増加しています。これにより、「&lt;span style="color: #0000ff;"&gt;解き終わらない&lt;/span&gt;」「&lt;span style="color: #0000ff;"&gt;英作文にまわす時間がない&lt;/span&gt;」という状態が生じます。&lt;/p&gt;
&lt;p&gt;物理的な意味では、「&lt;span style="color: #ff0000;"&gt;速読&lt;/span&gt;」も大事です。「&lt;span style="color: #008000;"&gt;書けない＝時間がない&lt;/span&gt;」のであれば、それは「&lt;span style="color: #0000ff;"&gt;読めない＝時間がかかる&lt;/span&gt;」からです。速く読めればその分時間が余り、英作文に費やせますから、読解を速く正確にすることも練習が必要です。&lt;/p&gt;
&lt;p&gt;一方で、「&lt;span style="color: #008000;"&gt;書けない＝書き方が分からない&lt;/span&gt;」のは、「&lt;span style="color: #0000ff;"&gt;読めない＝英文の構造が分かってない&lt;/span&gt;」ことが原因のこともあります。つまり、一文にしても文章にしても、ある程度パターン化された表現がストックされていないことで、採点者に伝わらない英文を書いてしまうということです。&lt;/p&gt;
&lt;p&gt;ここでは、２つの問題に対して、&lt;/p&gt;
&lt;div class="rounded" style="background-color: navajowhite; padding: 10px;"&gt;・速読ができるようになっても「時間が足りない」とき、いかに英作文を書くか&lt;br /&gt;
・書ける表現を増やすにはどうすればよいか&lt;/div&gt;
&lt;p&gt;の２点について考えていきましょう。&lt;/p&gt;
&lt;div class="rounded" style="background-color: navajowhite; padding: 10px;"&gt;短時間で英作文を書ききるには「リスニングの時間」と「典型表現」の使い方がコツ&lt;/div&gt;
&lt;p&gt;まず「&lt;span style="color: #ff0000;"&gt;リスニングの時間&lt;/span&gt;」についてです。音声でリスニング問題の説明がされている間に、英作文の問題を見ておきましょう。このとき英作文が本文と独立して出題されている場合は、&lt;span style="color: #0000ff;"&gt;リスニングの時間のうちに設問処理&lt;/span&gt;をある程度しておきましょう。通常リスニングは問題Aと問題Bの二種類が出題されます。問題Bは記述を含むため、英文が読まれる２回とも注意深く聴く必要がありますが、問題Aは１回で答えを出すことができます。ですから、２回目に英文が読まれている間に、英作文の「ネタ出し」をしておきます。問題Aは３問出題されますから、問題Aの間にある程度英作文を完成させることも可能です。&lt;/p&gt;
&lt;p&gt;次に「&lt;span style="color: #ff0000;"&gt;典型表現&lt;/span&gt;」です。頭に思い浮かぶ内容を英語にする際、イチから英語に直していては時間がかかり過ぎますし、文法ミスも出やすくなります。「&lt;span style="color: #008000;"&gt;頭に浮かぶ日本語を全て英語に直す&lt;/span&gt;」のではなく、「&lt;span style="color: #ff0000;"&gt;完全ではないが近い内容を、確実な英語で書く&lt;/span&gt;」ことを意識しましょう。この際、受験勉強でインプットしてきた表現を参考にしましょう。&lt;/p&gt;
&lt;p&gt;たとえば2020年の日比谷高校では、&lt;/p&gt;
&lt;div class="rounded" style="background-color: whitesmoke; padding: 10px;"&gt;「ある人が自動翻訳機を使っている。その人は＜雨＞と相手に伝えたいが翻訳機が＜飴＞と出力してしまった」&lt;/div&gt;
&lt;p&gt;という状況を英語で表すという問題が出題されました。&lt;/p&gt;
&lt;p&gt;&lt;img decoding="async" fetchpriority="high" class="aligncenter size-large wp-image-216" src="https://eigo-rewrite.com/wp-content/uploads/2020/08/CandiesAreFalling-1024x576.jpg" alt="" width="750" height="422" srcset="https://eigo-rewrite.com/wp-content/uploads/2020/08/CandiesAreFalling-1024x576.jpg 1024w, https://eigo-rewrite.com/wp-content/uploads/2020/08/CandiesAreFalling-300x169.jpg 300w, https://eigo-rewrite.com/wp-content/uploads/2020/08/CandiesAreFalling-768x432.jpg 768w, https://eigo-rewrite.com/wp-content/uploads/2020/08/CandiesAreFalling-320x180.jpg 320w, https://eigo-rewrite.com/wp-content/uploads/2020/08/CandiesAreFalling.jpg 1280w" sizes="(max-width: 750px) 100vw, 750px" /&gt;&lt;/p&gt;
&lt;p&gt;これを英語で表現しようとすると、&lt;/p&gt;
&lt;p&gt;&lt;img decoding="async" class="aligncenter wp-image-218 size-large" src="https://eigo-rewrite.com/wp-content/uploads/2020/08/リライト１-1024x233.jpg" alt="" width="750" height="171" srcset="https://eigo-rewrite.com/wp-content/uploads/2020/08/リライト１-1024x233.jpg 1024w, https://eigo-rewrite.com/wp-content/uploads/2020/08/リライト１-300x68.jpg 300w, https://eigo-rewrite.com/wp-content/uploads/2020/08/リライト１-768x175.jpg 768w, https://eigo-rewrite.com/wp-content/uploads/2020/08/リライト１-1536x349.jpg 1536w, https://eigo-rewrite.com/wp-content/uploads/2020/08/リライト１.jpg 1646w" sizes="(max-width: 750px) 100vw, 750px" /&gt;&lt;/p&gt;
&lt;p&gt;という、とんでもない英文になってしまいます。設問のような状況は、&lt;/p&gt;
&lt;p&gt;&lt;img decoding="async" class="aligncenter wp-image-219 size-large" src="https://eigo-rewrite.com/wp-content/uploads/2020/08/リライト２-1024x238.jpg" alt="" width="750" height="174" srcset="https://eigo-rewrite.com/wp-content/uploads/2020/08/リライト２-1024x238.jpg 1024w, https://eigo-rewrite.com/wp-content/uploads/2020/08/リライト２-300x70.jpg 300w, https://eigo-rewrite.com/wp-content/uploads/2020/08/リライト２-768x178.jpg 768w, https://eigo-rewrite.com/wp-content/uploads/2020/08/リライト２.jpg 1162w" sizes="(max-width: 750px) 100vw, 750px" /&gt;&lt;/p&gt;
&lt;p&gt;という平易な表現で表すことができます。これは、&lt;/p&gt;
&lt;div class="rounded" style="background-color: whitesmoke; padding: 10px;"&gt;Our city has three libraries.&lt;/div&gt;
&lt;p&gt;のような無生物主語構文を応用したものです。&lt;/p&gt;
&lt;h2&gt;使える表現を増やすために&lt;/h2&gt;
&lt;h4&gt;「書く」ために「読む」&lt;/h4&gt;
&lt;p&gt;では、そういった表現をストックしていくにはどうすればよいか。「&lt;span style="color: #0000ff;"&gt;書きたいことはあるけれど、どう書いていいのか分からない&lt;/span&gt;」という悩みもよく聞きます。これを解決するために、まずは&lt;span style="color: #ff0000;"&gt;日本語の作文をイメージ&lt;/span&gt;しましょう。文章を書くときは、それまでに読んだことのあるフレーズや言い回しを使っているはずです。&lt;/p&gt;
&lt;p&gt;つまり、「&lt;span style="color: #ff0000;"&gt;読んで覚えた語彙＝使える語彙&lt;/span&gt;」なのです。&lt;/p&gt;
&lt;p&gt;ですから、「&lt;span style="color: #008000;"&gt;書ける&lt;/span&gt;」ようにするための第一歩は「&lt;span style="color: #0000ff;"&gt;読む&lt;/span&gt;」こととなります。では、何を読むべきなのか。それは「&lt;span style="color: #ff0000;"&gt;教科書&lt;/span&gt;」です。都立高校の問題は教科書の内容が出題範囲ですから、教科書を読み込むことが近道となります。さらに、現在の教科書はボリュームも増え、使える表現の宝庫です。教科書を音読し、基本例文を和文英訳できるようになるだけで、相当の表現を使えるようになります。&lt;/p&gt;
&lt;p&gt;また、他者の答案を読むことも勉強となります。自分で書くだけでは、どうしても特定の表現しか使えず、出題傾向が変わった際に対処できません。先生だけでなく同じ受験生の答案を読み、「&lt;span style="color: #ff0000;"&gt;使える&lt;/span&gt;」と思った表現はマネして書いてみることです。&lt;/p&gt;
&lt;p&gt;こうした「書ける表現をためて、実際に答案に落とす」練習を体系的に行う指導の全体像は、&lt;strong&gt;&lt;a href="https://eigo-rewrite.com/kobetsueisakubun/"&gt;大学受験の英作文講座（全体像はこちら）&lt;/a&gt;&lt;/strong&gt;で整理しています。&lt;/p&gt;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&lt;p&gt;&amp;nbsp;&lt;/p&gt;
```</t>
  </si>
  <si>
    <t>C2P_https___eigo_rewrite_com_column_sankousyo_20260225_192351</t>
  </si>
  <si>
    <t>以下はサイトの階層マスタに基づく「子→親」内部リンク不足です。
子ページ本文（HTML）に、親ページへのリンクを追加してください。
【子ページ】
- URL: https://eigo-rewrite.com/column/sankousyo/
- タイトル: 英作文 独学｜自由英作文は参考書が必要か・不要か｜大学受験
- 分類: MC
【親ページ（リンク先）】
- 親URL: https://eigo-rewrite.com/column/j-eisakubun/
- 親タイトル: 英語J-英作文学習法 英作力を鍛える基本と実践テクニック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&lt;h2&gt;英作文を独学で進めたい受験生が最初につまずく点&lt;/h2&gt;
&lt;p&gt;自由英作文には指導者の添削が必須です。しかし「書いてもってくれば添削するよ」と言われても、&lt;br /&gt;
そもそも添削に出す英作文が書けない・書き方が分からないという受験生も多いのではないでしょうか。&lt;br /&gt;
確かに、「型」が分からないものを最初から自分で書くのは難しいと思います。&lt;br /&gt;
しかし日本には、そういった受験生に「書き方」を教えてくれる参考書が多く存在します。&lt;br /&gt;
ここでは特に、「書き方」がくわしく書かれている参考書を紹介します。ぜひ、参考にしてください。&lt;/p&gt;
&lt;p&gt;&amp;nbsp;&lt;/p&gt;
&lt;h2&gt;自由英作文を独学で進めるときの参考書の役割&lt;/h2&gt;
&lt;h3&gt;添削に出す以前に必要になるもの&lt;/h3&gt;
&lt;p&gt;自由英作文では、いきなり「書いて添削」を回すことが難しい場面があります。&lt;br /&gt;
とくに、何を書けばよいのか分からない段階では、考え方や書き出しを補ってくれる参考書が重要になります。&lt;/p&gt;
&lt;h3&gt;段階ごとに役割が変わる理由&lt;/h3&gt;
&lt;p&gt;書き方が分からない段階、内容が薄くなる段階、本番で書き切れない段階では、&lt;br /&gt;
必要になる助けが異なります。以下では、その段階別に参考書を整理します。&lt;/p&gt;
&lt;h2&gt;独学で使いやすい自由英作文の参考書3冊&lt;/h2&gt;
&lt;h3&gt;書き出せない段階の受験生向け&lt;/h3&gt;
&lt;h4&gt;①『原田健作の自由英作文が面白いほど書ける本』&lt;/h4&gt;
&lt;p&gt;「どう書いていいのか分からない」人にお勧めです。四部構成で、英作文の書き方をとても丁寧に解説しています。&lt;/p&gt;
&lt;p&gt;第一部は、英文の構成についてのルール・必修表現がまとめられています。&lt;br /&gt;
また、「何を書けばいいか分からない」という受験生のために、&lt;br /&gt;
「&lt;span style="color: #0000ff;"&gt;アイデアの出し方&lt;/span&gt;」を紹介しています。&lt;br /&gt;
大学受験だけでなく英検の対策としても、読む価値があると思います。&lt;/p&gt;
&lt;p&gt;第二部は、本書の約半分を占めています。医療や環境などのテーマ別に、&lt;br /&gt;
問題と解答例を詳しく解説しています。&lt;br /&gt;
各設問に対し、「賛成の解答例」「反対の解答例」が掲載されているのも特徴です。&lt;/p&gt;
&lt;p&gt;第三部では、設問形式別の英作文の考え方があります。&lt;br /&gt;
東大や早慶など難関大で出題される&lt;br /&gt;
&lt;span style="color: #0000ff;"&gt;イラスト説明や英文要約&lt;/span&gt;&lt;br /&gt;
にも触れています。&lt;/p&gt;
&lt;p&gt;第四部では、GTECやTOEFL、TEAPなどの特徴をまとめ、&lt;br /&gt;
外部試験利用型入試への向き合い方が示されています。&lt;/p&gt;
&lt;p&gt;第一部を中心にインプットし、&lt;br /&gt;
&lt;span style="color: #ff0000;"&gt;過去問の英作文を書く補助や類題演習&lt;/span&gt;&lt;br /&gt;
として使う方法も有効です。&lt;/p&gt;
&lt;h3&gt;内容が薄くなりやすい段階の受験生向け&lt;/h3&gt;
&lt;h4&gt;②『例解和文英訳教本 自由英作文編』&lt;/h4&gt;
&lt;p&gt;「何を書いたらいいのか分からない」人にお勧めです。&lt;br /&gt;
書き方が分かり、何とか書けるようになった後に出てくる壁が「内容」です。&lt;/p&gt;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&lt;p&gt;一つのテーマに対して「教育」「経済」「社会」など視点を増やすことで、&lt;br /&gt;
文章の説得力は高まります。&lt;/p&gt;
&lt;p&gt;本書では、こうした視点を&lt;br /&gt;
「&lt;span style="color: #ff0000;"&gt;切り口&lt;/span&gt;」&lt;br /&gt;
として整理し、賛否両面の英作文例を示しています。&lt;/p&gt;
&lt;h3&gt;本番で書き切れない段階の受験生向け&lt;/h3&gt;
&lt;h4&gt;③『大学入試 自由英作文のすべて』&lt;/h4&gt;
&lt;p&gt;「書き方も内容も分かるが、試験で書けない」人に向いています。&lt;/p&gt;
&lt;p&gt;「&lt;span style="color: #0000ff;"&gt;書き出しが思いつかない&lt;/span&gt;」&lt;br /&gt;
「&lt;span style="color: #0000ff;"&gt;語数が埋まらない&lt;/span&gt;」&lt;br /&gt;
といった悩みに対して、具体的な考え方が示されています。&lt;/p&gt;
&lt;p&gt;初心者向けから、試験中に意識すべき点まで段階的に整理されており、&lt;br /&gt;
語数の確保と内容の安定を両立させる視点が得られます。&lt;/p&gt;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</si>
  <si>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C2P_https___eigo_rewrite_com_column_stage2_lesson6_2_20260225_192352</t>
  </si>
  <si>
    <t>以下はサイトの階層マスタに基づく「子→親」内部リンク不足です。
子ページ本文（HTML）に、親ページへのリンクを追加してください。
【子ページ】
- URL: https://eigo-rewrite.com/column/stage2-lesson6-2/
- タイトル: 受動態の疑問文｜疑問詞の語順3パターンと答え方｜中2英語
- 分類: MC
【親ページ（リンク先）】
- 親URL: https://eigo-rewrite.com/column/hub_stage2/
- 親タイトル: NEW TREASURE STAGE2｜中2英文法 総括＋Lesson一覧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src="https://www.youtube.com/embed/t6ydqKEe1xg"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&lt;!-- 更新後の導入（冒頭）：構造・デザインは維持、文言のみ差し替え --&gt;&lt;/p&gt;
&lt;p data-start="26" data-end="199"&gt;受動態の疑問文は、&lt;strong&gt;疑問詞が主語かどうか&lt;/strong&gt;で語順が決まります。&lt;strong&gt;What/Whoが主語&lt;/strong&gt;なら&lt;strong&gt;疑問詞＋be＋過去分詞&lt;/strong&gt;、&lt;strong&gt;Where/When&lt;/strong&gt;のように主語でないなら&lt;strong&gt;疑問詞＋be＋主語＋過去分詞&lt;/strong&gt;。「誰によって」は&lt;strong&gt;By whom … ?&lt;/strong&gt; / &lt;strong&gt;Who … by?&lt;/strong&gt;の2形です。ここでは3パターンの作り方と、答えで&lt;strong&gt;主語・be&lt;/strong&gt;をそろえて減点を避けるコツを例文で確認します。&lt;/p&gt;
&lt;div style="border: 1px solid #e6e6e6; background: #fafafa; padding: 14px 16px; border-radius: 8px; margin: 16px 0;"&gt;
&lt;h2 style="margin: 0 0 10px; font-size: 1.15rem; line-height: 1.6;"&gt;まず押さえる：受動態の疑問文（疑問詞つき）語順ルール&lt;/h2&gt;
&lt;p style="margin: 0 0 10px; line-height: 1.9;"&gt;受動態の疑問文は、&lt;strong&gt;疑問詞が「主語」かどうか&lt;/strong&gt;で語順が決まります（主語なら &lt;strong&gt;疑問詞＋be&lt;/strong&gt;、主語でないなら &lt;strong&gt;疑問詞＋be＋主語&lt;/strong&gt;）。&lt;/p&gt;
&lt;p&gt;&lt;!-- （以下テーブル等は現状のまま） --&gt;&lt;/p&gt;
&lt;p style="margin: 12px 0 0; line-height: 1.9;"&gt;この3つの形を先に定着させると、後半の例文・確認クイズでも語順が混ざりにくくなります。&lt;/p&gt;
&lt;/div&gt;
&lt;p data-start="201" data-end="218"&gt;まずは、疑問詞が主語になる形から確認します。&lt;/p&gt;
&lt;p&gt;&lt;img decoding="async" fetchpriority="high" class="alignnone wp-image-687" src="https://eigo-rewrite.com/wp-content/uploads/2023/08/IMG_2051-300x107.jpg" sizes="(max-width: 662px) 100vw, 662px" srcset="https://eigo-rewrite.com/wp-content/uploads/2023/08/IMG_2051-300x107.jpg 300w, https://eigo-rewrite.com/wp-content/uploads/2023/08/IMG_2051-1024x364.jpg 1024w, https://eigo-rewrite.com/wp-content/uploads/2023/08/IMG_2051-768x273.jpg 768w, https://eigo-rewrite.com/wp-content/uploads/2023/08/IMG_2051.jpg 1200w" alt="" width="662" height="236" /&gt;&lt;/p&gt;
&lt;p&gt;一つ目のパターンです。&lt;br /&gt;
これが一番簡単です。&lt;br /&gt;
&lt;span style="color: #0000ff;"&gt;疑問詞がそもそも主語になっている場合&lt;/span&gt;です。&lt;br /&gt;
つまり「何が何々されるんですか」「誰が何々されたんですか」というふうに、「何が」とか「誰が」というふうに疑問詞が主語になっている場合です。&lt;br /&gt;
この場合はこの疑問詞がそもそも主語になっているので、be動詞を前に出したりという事は出来ません。&lt;br /&gt;
疑問詞というのは必ず文の先頭に出しました。&lt;br /&gt;
ですから、疑問詞のあとに「be動詞 + 過去分詞」、つまり主語のあとに動詞を置くというような形で、普通の、例えば”This book was written”のような形で、その”This　book　was　written”の”This book”を”What”にして、”What was written”というふうに、主語を疑問詞に置き換えるだけというパターンです。&lt;br /&gt;
これが一番簡単です。&lt;br /&gt;
そうするとこちらで言うと”What”「何が」これが主語になっていて、 ”was stolen”これが動詞です。&lt;br /&gt;
そうすると、「何が盗まれたんですか」という文になっていて、そのあとが”from Mary’s locker”「メアリーのロッカーから何が盗まれたんですか？」というふうな形で、これだけで疑問文になっています。&lt;br /&gt;
なので、この疑問詞が主語の場合というのは単純に&lt;span style="color: #ff0000;"&gt;疑問詞を最初に置いて&lt;/span&gt;やって、&lt;span style="color: #ff0000;"&gt;そのあとに「be動詞 + 過去分詞」&lt;/span&gt;、これで終了です。&lt;br /&gt;
この場合答え方がちょっと大事でして、どうしても「何が盗まれたんですか？」と聞かれて、この場合は”purse”「財布」とか「ハンドバッグ」のようなものですが、「彼女の財布です。」という時に”It is her purse.”とか言ってしまいがちです。&lt;br /&gt;
ですが、そうではなくて今は疑問詞が主語でした。&lt;br /&gt;
「何が盗まれたんですか？」なので、&lt;span style="color: #0000ff;"&gt;疑問文に対して答えの文というのは主語と動詞を揃える必要&lt;/span&gt;があります。&lt;br /&gt;
ですので、「何が」というのが主語になっているので”her purse”「彼女の財布が」というふうに主語は主語で対応させます。&lt;br /&gt;
そして本来であれば、この”was”のあとは”her purse was stolen from her locker”だった訳ですが、この”stolen from Marie’s locker”という同じ単語が重なるのを防ぐ必要があります。&lt;br /&gt;
ただ文にしなければいけないので最低限の動詞は必要なので”was”というのを置いておきます。&lt;br /&gt;
このように、「何が盗まれたんですか？」「財布が盗まれました。」というふうに主語と動詞を一致させるというのがポイントとなります。&lt;br /&gt;
同じような形で、同じ疑問詞が主語の文というの見ていきましょう。&lt;/p&gt;
&lt;p&gt;&lt;img decoding="async" class="alignnone wp-image-688" src="https://eigo-rewrite.com/wp-content/uploads/2023/08/IMG_2051-1-300x52.jpg" sizes="(max-width: 600px) 100vw, 600px" srcset="https://eigo-rewrite.com/wp-content/uploads/2023/08/IMG_2051-1-300x52.jpg 300w, https://eigo-rewrite.com/wp-content/uploads/2023/08/IMG_2051-1-1024x177.jpg 1024w, https://eigo-rewrite.com/wp-content/uploads/2023/08/IMG_2051-1-768x133.jpg 768w, https://eigo-rewrite.com/wp-content/uploads/2023/08/IMG_2051-1.jpg 1200w" alt="" width="600" height="104" /&gt;&lt;/p&gt;
&lt;p&gt;そうすると最初は”Who”「誰が」です。&lt;br /&gt;
これが主語になっています。&lt;br /&gt;
そのあとに”was told”「誰が伝えられたんですか」、”about the problem first”ですから、「誰が最初にその問題について伝えられたんですか」という疑問文になっています。&lt;br /&gt;
これの答えとして、「お店の店員さんです」という場合これも”It was the shop clerk”とか言うのではなく、「誰が言われた」なので、合わせる形で「誰が」「店員さん」が”was told”「言われた」というふうに主語と動詞を一致させていきましょう。&lt;br /&gt;
このように疑問詞が主語になっている場合というのは、&lt;strong&gt;疑問文はその疑問詞のあとに「be動詞 + 過去分詞」で終わりで、答えの文の際に主語と動詞を一致させる&lt;/strong&gt;という点だけ注意して下さい。&lt;/p&gt;
&lt;p&gt;&lt;!-- 都立高校入試 英語・英作文対策講座（※記事テーマに合わせて差し替え） --&gt;&lt;/p&gt;
&lt;div style="border: 2px solid #ff6600; background-color: #fff0e0; padding: 10px; display: flex; align-items: center; justify-content: center;"&gt;
&lt;p&gt;&lt;img decoding="async" style="max-width: 100px; height: auto; margin-right: 10px;" src="https://eigo-rewrite.com/wp-content/uploads/2020/06/logo_tate-1.png" alt="Re-Writeのロゴ" /&gt;&lt;/p&gt;
&lt;div&gt;
&lt;p style="margin: 5px 0;"&gt;【都立入試の英作文対策】：受動態は英作文で頻出です。&lt;strong&gt;「語順が決まる→自分で書ける」&lt;/strong&gt;まで、5分で書く形×添削で定着させます（自校作成校対応）。&lt;/p&gt;
&lt;p&gt;&lt;a style="background-color: #ff6600; color: white; padding: 5px 10px; text-align: center; text-decoration: none; display: inline-block; font-size: 14px;" href="https://eigo-rewrite.com/toritsu/"&gt;詳細を見る&lt;/a&gt;&lt;/p&gt;
&lt;/div&gt;
&lt;/div&gt;
&lt;p&gt;&lt;!-- ▼▼ 送客動線：中盤（TP/SP/STへ） ▼▼ --&gt;&lt;/p&gt;
&lt;div style="border: 1px solid #ffd6b3; background: #fff7ef; padding: 14px 16px; border-radius: 8px; margin: 16px 0;"&gt;
&lt;h2 style="margin: 0 0 10px; font-size: 1.15rem; line-height: 1.6;"&gt;この単元が「書ける／解ける」になる次の行動&lt;/h2&gt;
&lt;p style="margin: 0 0 10px; line-height: 1.9;"&gt;受動態の疑問文は、&lt;strong&gt;語順の取り違え&lt;/strong&gt;と&lt;strong&gt;答えの主語・beのズレ&lt;/strong&gt;で減点されやすい単元です。本文を読み終えたら、今の悩みに近いものを1つだけ選んで進めると定着が速くなります。&lt;/p&gt;
&lt;ul style="margin: 0; padding-left: 1.2em; line-height: 1.9;"&gt;
&lt;li&gt;まずは全体像（塾の方針・対応範囲）を見たい → &lt;a href="https://eigo-rewrite.com/"&gt;トップページ&lt;/a&gt;&lt;/li&gt;
&lt;li&gt;受動態を英作文で得点にしたい（高校入試） → &lt;a href="https://eigo-rewrite.com/toritsu/"&gt;都立入試の英作文対策&lt;/a&gt;&lt;/li&gt;
&lt;li&gt;通い方・場所を先に確認したい（体験・相談の入口） → &lt;a href="https://eigo-rewrite.com/access/"&gt;アクセス&lt;/a&gt;&lt;/li&gt;
&lt;/ul&gt;
&lt;p style="margin: 10px 0 0; line-height: 1.9;"&gt;「どこで間違えたか」を一緒に特定したい場合は、上のアクセスから相談への流れへ進めます。&lt;/p&gt;
&lt;/div&gt;
&lt;p&gt;それでは二つ目のパターンです。&lt;br /&gt;
今度は、「いつ」とか「どこで」のように疑問詞が主語ではなくてその時の状況であったり時間とか場所を聞く疑問文に関して見ていきます。&lt;br /&gt;
この場合は、今までbe動詞の文というのはいくつもやってきましたからそれと同じ形です。&lt;/p&gt;
&lt;p&gt;&lt;img decoding="async" loading="lazy" class="alignnone wp-image-689" src="https://eigo-rewrite.com/wp-content/uploads/2023/08/IMG_2052-300x77.jpg" sizes="(max-width: 678px) 100vw, 678px" srcset="https://eigo-rewrite.com/wp-content/uploads/2023/08/IMG_2052-300x77.jpg 300w, https://eigo-rewrite.com/wp-content/uploads/2023/08/IMG_2052-1024x261.jpg 1024w, https://eigo-rewrite.com/wp-content/uploads/2023/08/IMG_2052-768x196.jpg 768w, https://eigo-rewrite.com/wp-content/uploads/2023/08/IMG_2052.jpg 1200w" alt="受動態の文法学習に使用する練習問題集を紹介する画像" width="678" height="174" /&gt;&lt;/p&gt;
&lt;p&gt;&lt;span style="color: #0000ff;"&gt;疑問詞は必ず文の先頭&lt;/span&gt;に置きます。&lt;br /&gt;
そしてbe動詞を使った文ですから、疑問詞のあとにbe動詞を置きます。&lt;br /&gt;
そうすると、「あれは何ですか？」という時には”What is that”「あれは何ですか？」というのとほぼ同じ形で、疑問詞のあとにbe動詞がきてそのあとに文の主語、そしてその主語のあとに今学習している過去分詞、こういった語順になってきます。&lt;br /&gt;
実際確認してみましょう。&lt;br /&gt;
最初に”where”「どこで」がありまして、そのあとが”was”be動詞があり、”Mary’s purse”主語があって、そして”found”過去分詞があります。&lt;br /&gt;
“found”は”find”「見つける」の過去分詞です。&lt;br /&gt;
そうするとこの文というのは、「どこでメアリーの財布は発見されたんですか？」と書かれています。&lt;br /&gt;
先ほど言ったように、疑問文と答えの文は主語と動詞を一致させます。&lt;br /&gt;
この文の場合、主語は”Mary’ｓpurse”ですから「メアリーの財布はどこで発見されたんですか？」、「メアリーの財布は」つまり「それは」”was found”「発見されました」、”in the restroom”「お手洗いで」という形で、先ほどと同様に主語と動詞を一致させます。&lt;br /&gt;
①のパターンはこの疑問詞が主語でしたが、今度は”Mary’s purse”となっているので、ここの主語の位置というのは”restroom”ではなくて一度出てきた「マリーさんの財布」なので&lt;span style="color: #ff00ff;"&gt;“it”と置き換えておきましょう。&lt;/span&gt;&lt;/p&gt;
&lt;p&gt;&lt;img decoding="async" loading="lazy" class="alignnone wp-image-690" src="https://eigo-rewrite.com/wp-content/uploads/2023/08/IMG_2052-1-300x52.jpg" sizes="(max-width: 692px) 100vw, 692px" srcset="https://eigo-rewrite.com/wp-content/uploads/2023/08/IMG_2052-1-300x52.jpg 300w, https://eigo-rewrite.com/wp-content/uploads/2023/08/IMG_2052-1-1024x177.jpg 1024w, https://eigo-rewrite.com/wp-content/uploads/2023/08/IMG_2052-1-768x133.jpg 768w, https://eigo-rewrite.com/wp-content/uploads/2023/08/IMG_2052-1.jpg 1200w" alt="受動態の語順を確認するための操作方法を示すスライド画像" width="692" height="120" /&gt;&lt;/p&gt;
&lt;p&gt;また、下の文も同じように作っていきます。&lt;br /&gt;
まず”When”「いつ」とあってbe動詞があって”building”「建物」です。&lt;br /&gt;
主語が”built”、”build”「建てる」という動詞の過去分詞です。&lt;br /&gt;
この”building”というのがそもそも”build”「建てるもの」「建てたもの」となっていますから、この動詞の過去分詞が”built”となっています。&lt;br /&gt;
なので、「いつその建物は建てられたんですか？」というような形になっていまして、そうすると、しつこいですが、こちらの”building”が主語になっていますから、じゃあ応答文の主語というのは&lt;span style="color: #ff00ff;"&gt;“building”に合わせて”It”&lt;/span&gt;になります。&lt;br /&gt;
メインの疑問文が”was built”と過去になっていますから、それに合わせて”It was built”となります。&lt;br /&gt;
そして答える内容の「いつ」”last year”、「去年」といった形で「いつその建物は建てられたんですか？」、「去年建てられたんです。」というような応答文が完成します。&lt;/p&gt;
&lt;p&gt;それでは最後です。&lt;br /&gt;
今度は「誰によって何々されるんですか？」「あるいはされたんですか？」という形を見ていきます。&lt;/p&gt;
&lt;p&gt;&lt;img decoding="async" loading="lazy" class="alignnone wp-image-691" src="https://eigo-rewrite.com/wp-content/uploads/2023/08/スライド用3-2-300x169.jpg" sizes="(max-width: 774px) 100vw, 774px" srcset="https://eigo-rewrite.com/wp-content/uploads/2023/08/スライド用3-2-300x169.jpg 300w, https://eigo-rewrite.com/wp-content/uploads/2023/08/スライド用3-2-1024x576.jpg 1024w, https://eigo-rewrite.com/wp-content/uploads/2023/08/スライド用3-2-768x432.jpg 768w, https://eigo-rewrite.com/wp-content/uploads/2023/08/スライド用3-2-320x180.jpg 320w, https://eigo-rewrite.com/wp-content/uploads/2023/08/スライド用3-2.jpg 1280w" alt="" width="774" height="436" /&gt;&lt;/p&gt;
&lt;p&gt;教科書にはこの最後の完成形が載っている訳ですが、その完成形に至るまでに&lt;span style="color: #ff0000;"&gt;どのような操作がされているのか&lt;/span&gt;、という事が非常に大事になってきます。&lt;br /&gt;
先ほどもお伝えしましたように、受動態というのは形を覚えるだけではなくて&lt;span style="color: #ff0000;"&gt;なぜそういう語順になるか&lt;/span&gt;という文の操作をする必要があります。&lt;br /&gt;
ですから、どういった操作が途中式として使われているのかを確認しながら見ていきましょう。&lt;br /&gt;
受動体の肯定文から見ていきます。&lt;br /&gt;
“America was discovered by Columbus.”&lt;br /&gt;
「アメリカはコロンブスによって発見されました。」&lt;br /&gt;
こちらは以前もお伝えした文になっています。&lt;br /&gt;
今聞きたいのは、「誰によって発見されたんですか？」という形にしたいんです。&lt;br /&gt;
そうすると、ここの”Columbus”の所が誰か分からないから”Who”にしたいんですが、一気に”Who”を前に出してきてしまうと途中経過が分からなくなってしまうので順を追って説明します。&lt;br /&gt;
まずここを”Who”とか”Whom”に変える前に、&lt;span style="color: #0000ff;"&gt;疑問文の形&lt;/span&gt;にします。&lt;br /&gt;
疑問文は先ほど見たようにbe動詞を前に出します。&lt;br /&gt;
この操作のみで疑問文を作りましたから、第1段階として”Was America discovered by Columbus? “「アメリカはコロンブスによって発見されたんですか？」という形にしました。&lt;br /&gt;
第2段階です。&lt;br /&gt;
こちらの”Columbus”が誰か分からないので、疑問詞「誰？」にしたい訳ですが、ここに”by”が付いています。&lt;br /&gt;
“by”というのは前置詞です。&lt;br /&gt;
前置詞のあとというのは目的格にしなければいけません。&lt;br /&gt;
“I””my””me””mine”でいう所の3列目、”me”みたいな形にする必要があります。&lt;br /&gt;
その際、&lt;span style="color: #0000ff;"&gt;“Who”「誰は」とか「誰が」の目的格というのは、”whom”という形になります。&lt;/span&gt;&lt;br /&gt;
「誰を」とか「誰に」です。&lt;br /&gt;
なので、今第1段階で、”Was”を前に出しました。&lt;br /&gt;
第2段階で、この人名”Columbus”を”whom”という形に直しました。&lt;br /&gt;
そして、第3段階で疑問詞を前に出してくる訳ですが、この疑問詞を前に出すというやり方が二通りあります。&lt;br /&gt;
それぞれについてご説明します。&lt;/p&gt;
&lt;p&gt;一つ目は、この”by”という「前置詞 + whom」という疑問詞あるいは代名詞というものを&lt;strong&gt;一つのセットにして前に出す&lt;/strong&gt;というやり方があります。&lt;br /&gt;
そうするとこの”By whom”という塊全体をこのように前にもってきて”By whom was America discovered?”つまり、「誰によってアメリカは発見されたんですか？」という形でこの”By whom”を一つのセットとしてセットごと前に出すという考え方がまず一つです。&lt;br /&gt;
もう一つは、そうは言っても”By”で始まる疑問文だとちょっと気持ち悪い、響き的にしっくりこないという場合はこちらの&lt;span style="color: #ff00ff;"&gt;疑問詞だけを前に出す&lt;/span&gt;というやり方があります。&lt;br /&gt;
この疑問詞だけを前に出す場合は、もちろん文頭にもってくる訳ですが、その際に”whom”というのは文頭にくるとちょっとネイティブにはおかしく感じられるらしいです。&lt;br /&gt;
なので、&lt;span style="color: #008000;"&gt;形上はこの段階では”whom”ですが文の先頭に出す時は”Who”という形にしてしまいます。&lt;/span&gt;&lt;br /&gt;
そうすると、”by”というのが元々あった訳ですから、この元々あった”by”というのは自分で消さずにここ、文の最後に残しておきます。&lt;br /&gt;
多い間違え方としては、 ”Who was discovered America”と書いてしまって間違えるという方が結構多いです。&lt;br /&gt;
“Who was discovered”と書いた瞬間に、「誰が発見されたんですか？」という意味になってしまうので、文の意味が変わってしまいます。&lt;br /&gt;
それを分からないというか、間違った文にしてしまう方というのは、ここの最初の元の文から最後のここに一気に飛ぼうとしているので間違えてしまいます。&lt;br /&gt;
なので、どういう文にするんだっけ？と形が分からなくなったらこの流れで書いて下さい。&lt;br /&gt;
繰り返しになりますが、&lt;strong&gt;be動詞を前に出す。&lt;/strong&gt;&lt;br /&gt;
&lt;strong&gt;人名の所を”whom”に変える。&lt;/strong&gt;&lt;br /&gt;
&lt;strong&gt;最後にそれを前に出す。&lt;/strong&gt;&lt;br /&gt;
その際に、”By whom”の場合はそのまま出して終了。&lt;br /&gt;
“whom”を前に出す場合は”Who”に変えてちゃんと”by”は残しておく。&lt;br /&gt;
こういった所に気を付けて下さい。&lt;/p&gt;
&lt;p&gt;それでは次ですが、先ほどまでは疑問文の形を学習していた訳ですが、今度は”by”を使わない受動態というのが登場しています。&lt;br /&gt;
これは先ほどまでの文であれば、「なんとかかんとか discovered by」と”by”を使っていたその”by”という所が違う前置詞に変わってしまうというものになります。&lt;br /&gt;
ここに関しては理屈で何とかかんとか解決するというよりは、まず&lt;span style="color: #ff0000;"&gt;形として熟語として覚えてしまった方が楽なものが多い&lt;/span&gt;です。&lt;br /&gt;
ですから、それぞれについて注意点とともに説明していきたいと思います。&lt;/p&gt;
&lt;p&gt;&lt;img decoding="async" loading="lazy" class="alignnone wp-image-692" src="https://eigo-rewrite.com/wp-content/uploads/2023/08/スライド用4-1-300x169.jpg" sizes="(max-width: 611px) 100vw, 611px" srcset="https://eigo-rewrite.com/wp-content/uploads/2023/08/スライド用4-1-300x169.jpg 300w, https://eigo-rewrite.com/wp-content/uploads/2023/08/スライド用4-1-1024x576.jpg 1024w, https://eigo-rewrite.com/wp-content/uploads/2023/08/スライド用4-1-768x432.jpg 768w, https://eigo-rewrite.com/wp-content/uploads/2023/08/スライド用4-1-320x180.jpg 320w, https://eigo-rewrite.com/wp-content/uploads/2023/08/スライド用4-1.jpg 1280w" alt="" width="611" height="344" /&gt;&lt;/p&gt;
&lt;p&gt;最初です。&lt;br /&gt;
“The hall was filled with people.”&lt;br /&gt;
“fill”は元々「満たす」とか「いっぱいにする」といった意味です。&lt;br /&gt;
それが受けになっている訳ですから、「いっぱいにされている」「満たされている」となります。&lt;br /&gt;
そうすると”The hall was filled with people. “といったら、「そのホール」あるいは「廊下」「広場」は「人々で満たされていた」、つまり「人々でいっぱいだった」といった意味になります。&lt;br /&gt;
この場合は”by”を使わずに”with”を使っていますので、ここが”be filled with”といった形で一つの熟語として覚えておきましょう。&lt;/p&gt;
&lt;p&gt;二つ目です。&lt;br /&gt;
これが間違えやすいです。&lt;br /&gt;
“The singer is known to people all over the world.”&lt;br /&gt;
「その歌手は世界中の人々に知られている。」&lt;br /&gt;
と書いてありますが、ここも”be known by”ではなくて”be known to”という形になっています。&lt;br /&gt;
この&lt;span style="color: #ff0000;"&gt;“to”&lt;/span&gt;というのは、&lt;span style="color: #ff0000;"&gt;「なんとかに対して」&lt;/span&gt;といった意味合いだと思っておいて下さい。&lt;br /&gt;
つまり、その「歌手」というのは「世界中の人々に向けて」「人々に対して知られている」といったようなニュアンスです。&lt;/p&gt;
&lt;p&gt;次です。&lt;br /&gt;
今度は”caught”、これ”catch”「捕まえる」の過去分詞になっていまして、これも”be caught in the rain”これで「雨に降られる」とかこれが夕立であれば「夕立にあう」といった意味になります。&lt;br /&gt;
“in the rain”ですからなんとなく想像的には雨が降っているという状況があって、その雨が降っている中にその人がいる、その「雨の中」というような意味合いで”in”を使っています。&lt;br /&gt;
そうしますと、「私たちは家へ行く道の途中で」「道の上で雨に降られた。」、つまり「帰っている途中で雨に降られた。」といった意味になっています。&lt;/p&gt;
&lt;p&gt;最後にこちらです。&lt;br /&gt;
“We were surprised at the beautiful voice.”&lt;br /&gt;
という形になっています。&lt;br /&gt;
“be surprised at”を使います。&lt;br /&gt;
まず”surprise”という意味ですが、今日本語でも「サプライズ」とカタカナ言葉で使っていますが、&lt;span style="color: #0000ff;"&gt;本来”surprise”というのは「驚く」ではなくて「驚かせる」&lt;/span&gt;なんです。&lt;br /&gt;
なので、”We surprised”ではなくて”We were surprised”となっています。&lt;br /&gt;
これは「私たちは驚かされた」と言っています。&lt;br /&gt;
そうすると、&lt;strong&gt;「驚かされた」という事は裏返すと「驚いた」&lt;/strong&gt;という訳になりますので、直訳すると「私たちはその美しい声に驚かされた。」という事は言葉を変えると、「私たちはその美しい声に驚いた。」となっています。&lt;br /&gt;
スペルで注意しなければならない点がここです。&lt;br /&gt;
“surprise”のこの2文字目と3文字目は”u”と”r”になっていますので、この”r”を忘れないように「サプライズ」と発音しながら練習して下さい。&lt;/p&gt;
&lt;p&gt;&lt;!-- 語彙強化講座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0;"&gt;【語彙強化講座】：長文読解で必要な語彙・熟語を徹底的に習得し、都立・私立の入試対策に直結する語彙力を養います。&lt;/p&gt;
&lt;p&gt;&lt;a style="background-color: #ff6600; color: white; padding: 5px 10px; text-align: center; text-decoration: none; display: inline-block; font-size: 14px;" href="https://eigo-rewrite.com/vocabulary/"&gt;詳細を見る&lt;/a&gt;&lt;/p&gt;
&lt;/div&gt;
&lt;/div&gt;
&lt;p&gt;それでは次に”make”を使った受動態、”be made”という形に関して説明していこうと思います。&lt;br /&gt;
教科書にも載っていますが、”make”を使う場合は「be動詞 + make + of」という形と、「be動詞 made from」という形があります。&lt;br /&gt;
日本語に訳すとどちらも「何々で作られている」とか「何々から作られている」といった意味になりますが、&lt;span style="color: #ff0000;"&gt;使い分けが必要&lt;/span&gt;になってきます。&lt;br /&gt;
まずは二つの文を比べてみます。&lt;/p&gt;
&lt;p&gt;&lt;img decoding="async" loading="lazy" class="alignnone wp-image-693" src="https://eigo-rewrite.com/wp-content/uploads/2023/08/スライド用5-1-300x169.jpg" sizes="(max-width: 744px) 100vw, 744px" srcset="https://eigo-rewrite.com/wp-content/uploads/2023/08/スライド用5-1-300x169.jpg 300w, https://eigo-rewrite.com/wp-content/uploads/2023/08/スライド用5-1-1024x576.jpg 1024w, https://eigo-rewrite.com/wp-content/uploads/2023/08/スライド用5-1-768x432.jpg 768w, https://eigo-rewrite.com/wp-content/uploads/2023/08/スライド用5-1-320x180.jpg 320w, https://eigo-rewrite.com/wp-content/uploads/2023/08/スライド用5-1.jpg 1280w" alt="" width="744" height="419" /&gt;&lt;/p&gt;
&lt;p&gt;一つ目は”This table is made of wood。”&lt;br /&gt;
“wood”は「木材」です。&lt;br /&gt;
そうすると、この「テーブルは木材で作られています。」となります。&lt;br /&gt;
下の文です。&lt;br /&gt;
“Tofu is made from soybeans.”&lt;br /&gt;
「豆腐は大豆から作られています。」&lt;br /&gt;
一見、意味としては似たような形になっていますが、こちらの”of”というのは次にくる”wood”「木材」というここの「木」という物質の&lt;span style="color: #ff0000;"&gt;性質とか形状といったものが変わらない場合に”of”を使います。&lt;/span&gt;&lt;br /&gt;
例えば「この机は木で出来ている。」といった時に、この「机」あるいは「テーブル」というのが「木」という物質である事には変わりがない訳です。&lt;br /&gt;
その「木」という物質が例えばですが、極端な例だとコンクリートとかプラスチックとか全く別の物質になっているとかではなくて、「木」というものの性質が残っている場合は、ここを”of”を使います。&lt;br /&gt;
という事は逆に”form”を使っている場合というのは、こちらの「材料」「原料」になるものというのが元々は大豆という豆だったものが豆腐に変化しています。&lt;br /&gt;
豆腐を見て豆とは思わないですよね？&lt;br /&gt;
その豆というものの&lt;span style="color: #ff0000;"&gt;性質というのが変わっている場合、この時に”from”を使います。&lt;/span&gt;&lt;br /&gt;
例えばですがこのNew Treasureという教科書、これはもちろん紙で作られている訳ですが、その紙で教科書が作られているといった場合に、その教科書構成している紙が紙という物質であるという事には変わりがないので、その場合”This textbook is made of paper. “「紙で出来ていると言います。&lt;br /&gt;
ですが、その紙自体は木材、パルプ材とかから作られているので、そうすると”Paper is made from wood”という形で、元のこの物質というものが変わっているのか変わっていないのかという点でこの&lt;strong&gt;“of”と”from”というものを区別します。&lt;/strong&gt;&lt;br /&gt;
これは色々な例を見てみて、その一つずつに対して性質変わっているなと見ていきましょう。&lt;br /&gt;
例えば、「ワインはぶどうから作られる」と言ったら、ぶどうという果物とワインという飲みもの、個体と液体みたいな形で性質が変わってしまっているから”Wine is made form grapes.”だな、という形で1個ずつの例文とか問題に対してこれは変わっている変わってないというのをあてはめながら理解していって下さい。&lt;br /&gt;
そしてこの&lt;span style="color: #ff00ff;"&gt;“from”を使った文に関しては書き換える事が出来ます。&lt;/span&gt;&lt;br /&gt;
こちらは大豆からなっていますので、こういう順番です。&lt;br /&gt;
「大豆から豆腐が作られる。」&lt;br /&gt;
そして下になると、今度は&lt;span style="color: #ff00ff;"&gt;“into”&lt;/span&gt;という前置詞を使っています。&lt;br /&gt;
“into”という前置詞は、&lt;strong&gt;左にあるものが右のものに変化する&lt;/strong&gt;という意味なので、そうすると大豆が加工されて豆腐になるというふうな形で、訳は違いますが表している事実内容としては同じものになります。&lt;br /&gt;
このようにセクション2というのは、疑問文を作るというのが一つ大きな柱になっていて、もう一つが”by”を使わない受動体を覚えるというのが重要な柱になります。&lt;br /&gt;
ですので、結構なボリュームになってしまいますので、このLesson6に関しては必ず学習した単元というのを文法問題集を使って体になじませていくという事を主眼において学習して下さい。&lt;br /&gt;
それではセクション2に関しては以上となります。&lt;/p&gt;
&lt;p&gt;&lt;!-- ▼▼ Lesson6 セクション2 まとめ ▼▼ --&gt;&lt;/p&gt;
&lt;h2&gt;Lesson6 セクション2：疑問詞を使った受動態・byを使わない受動態&lt;/h2&gt;
&lt;table style="border-collapse: collapse; width: 100%; text-align: left;"&gt;
&lt;thead&gt;
&lt;tr style="background-color: #dd8500; color: #ffffff;"&gt;
&lt;th style="padding: 8px;"&gt;項目&lt;/th&gt;
&lt;th style="padding: 8px;"&gt;内容&lt;/th&gt;
&lt;/tr&gt;
&lt;/thead&gt;
&lt;tbody&gt;
&lt;tr style="background-color: #f0b464; color: #000000;"&gt;
&lt;td style="padding: 8px; width: 25%;"&gt;学習テーマ&lt;/td&gt;
&lt;td style="padding: 8px;"&gt;
&lt;ul&gt;
&lt;li&gt;疑問詞を使った受動態の疑問文の作り方&lt;/li&gt;
&lt;li&gt;疑問文に対する答え方（主語と動詞の一致）&lt;/li&gt;
&lt;li&gt;by を使わない受動態表現（be filled with など）&lt;/li&gt;
&lt;li&gt;be made of / be made from の使い分け&lt;/li&gt;
&lt;/ul&gt;
&lt;/td&gt;
&lt;/tr&gt;
&lt;tr style="background-color: #ffffff; color: #000000;"&gt;
&lt;td style="padding: 8px;"&gt;パターン①&lt;br /&gt;
疑問詞＝主語&lt;/td&gt;
&lt;td style="padding: 8px;"&gt;
&lt;ul&gt;
&lt;li&gt;「何が〜されたか」「誰が〜されたか」をたずねる形。&lt;/li&gt;
&lt;li&gt;語順：&lt;strong&gt;疑問詞 + be動詞 + 過去分詞 + …？&lt;/strong&gt;&lt;/li&gt;
&lt;li&gt;例）What was stolen from Mary’s locker?&lt;/li&gt;
&lt;li&gt;答えも主語と動詞をそろえる：Her purse &lt;strong&gt;was&lt;/strong&gt; (stolen).&lt;/li&gt;
&lt;/ul&gt;
&lt;/td&gt;
&lt;/tr&gt;
&lt;tr style="background-color: #f0b464; color: #000000;"&gt;
&lt;td style="padding: 8px;"&gt;パターン②&lt;br /&gt;
疑問詞≠主語&lt;/td&gt;
&lt;td style="padding: 8px;"&gt;
&lt;ul&gt;
&lt;li&gt;「いつ・どこで」など、状況（時間・場所）をたずねる形。&lt;/li&gt;
&lt;li&gt;語順：&lt;strong&gt;疑問詞 + be動詞 + 主語 + 過去分詞 + …？&lt;/strong&gt;&lt;/li&gt;
&lt;li&gt;例）Where was Mary’s purse found?&lt;/li&gt;
&lt;li&gt;答えは主語と時制をそろえて：It was found in the restroom.&lt;/li&gt;
&lt;/ul&gt;
&lt;/td&gt;
&lt;/tr&gt;
&lt;tr style="background-color: #ffffff; color: #000000;"&gt;
&lt;td style="padding: 8px;"&gt;パターン③&lt;br /&gt;
「誰によって〜されたか」&lt;/td&gt;
&lt;td style="padding: 8px;"&gt;
&lt;ul&gt;
&lt;li&gt;肯定文：America was discovered by Columbus.&lt;/li&gt;
&lt;li&gt;① まず be動詞を前に出して疑問文：Was America discovered by Columbus?&lt;/li&gt;
&lt;li&gt;② Columbus → whom（前置詞 by の目的格）。&lt;/li&gt;
&lt;li&gt;③ 疑問詞を前に出す：
&lt;ul&gt;
&lt;li&gt;前置詞ごと前へ：By whom was America discovered?&lt;/li&gt;
&lt;li&gt;疑問詞だけ前へ：Who was America discovered by?&lt;/li&gt;
&lt;/ul&gt;
&lt;/li&gt;
&lt;li&gt;「Who was discovered America？」のような語順は誤り。&lt;/li&gt;
&lt;/ul&gt;
&lt;/td&gt;
&lt;/tr&gt;
&lt;tr style="background-color: #f0b464; color: #000000;"&gt;
&lt;td style="padding: 8px;"&gt;by を使わない受動態&lt;/td&gt;
&lt;td style="padding: 8px;"&gt;
&lt;ul&gt;
&lt;li&gt;&lt;strong&gt;be filled with ～&lt;/strong&gt;：「～でいっぱいだ」&lt;br /&gt;
The hall was filled with people.&lt;/li&gt;
&lt;li&gt;&lt;strong&gt;be known to ～&lt;/strong&gt;：「～に知られている」&lt;br /&gt;
The singer is known to people all over the world.&lt;/li&gt;
&lt;li&gt;&lt;strong&gt;be caught in ～&lt;/strong&gt;：「～（雨・嵐など）にあう」&lt;br /&gt;
We were caught in the rain on our way home.&lt;/li&gt;
&lt;li&gt;&lt;strong&gt;be surprised at ～&lt;/strong&gt;：「～に驚く」&lt;br /&gt;
We were surprised at the beautiful voice.&lt;/li&gt;
&lt;/ul&gt;
&lt;/td&gt;
&lt;/tr&gt;
&lt;tr style="background-color: #ffffff; color: #000000;"&gt;
&lt;td style="padding: 8px;"&gt;be made of / from&lt;/td&gt;
&lt;td style="padding: 8px;"&gt;
&lt;ul&gt;
&lt;li&gt;&lt;strong&gt;be made of ＋ 材料&lt;/strong&gt;&lt;br /&gt;
性質・見た目がほぼ残っている場合。&lt;br /&gt;
This table is made of wood.&lt;/li&gt;
&lt;li&gt;&lt;strong&gt;be made from ＋ 原料&lt;/strong&gt;&lt;br /&gt;
性質・形が大きく変化している場合。&lt;br /&gt;
Tofu is made from soybeans.&lt;/li&gt;
&lt;li&gt;書きかえ：Soybeans are made into tofu.（A is made into B）&lt;/li&gt;
&lt;/ul&gt;
&lt;/td&gt;
&lt;/tr&gt;
&lt;/tbody&gt;
&lt;/table&gt;
&lt;hr /&gt;
&lt;p&gt;&lt;!-- ▼▼ クイズ（10問） ▼▼ --&gt;&lt;/p&gt;
&lt;h2&gt;Lesson6 セクション2 確認クイズ（10問）&lt;/h2&gt;
&lt;p&gt;&lt;script&gt;
// Lesson6-2 用の正解表示スクリプト
function showAnswerL6S2(id) {
  var ans = document.getElementById(id);
  var btn = document.getElementById('btn_' + id);
  if (ans) { ans.style.display = 'inline'; }
  if (btn) { btn.style.display = 'none'; }
}
&lt;/script&gt;&lt;/p&gt;
&lt;table style="border-collapse: collapse; width: 100%; text-align: left; margin-top: 10px;"&gt;
&lt;thead&gt;
&lt;tr style="background-color: #dd8500; color: #ffffff;"&gt;
&lt;th style="padding: 8px; width: 5%;"&gt;No.&lt;/th&gt;
&lt;th style="padding: 8px; width: 45%;"&gt;問題&lt;/th&gt;
&lt;th style="padding: 8px; width: 35%;"&gt;選択肢（A～D）&lt;/th&gt;
&lt;th style="padding: 8px; width: 15%;"&gt;解答&lt;/th&gt;
&lt;/tr&gt;
&lt;/thead&gt;
&lt;tbody&gt;&lt;!-- Q1 --&gt;&lt;/p&gt;
&lt;tr style="background-color: #f0b464; color: #000000;"&gt;
&lt;td style="padding: 8px;"&gt;1&lt;/td&gt;
&lt;td style="padding: 8px;"&gt;「メアリーのロッカーから何が盗まれたのですか。」に最も適切な英文を選びなさい。&lt;/td&gt;
&lt;td style="padding: 8px;"&gt;A) What did steal from Mary’s locker?&lt;br /&gt;
B) What did stolen from Mary’s locker?&lt;br /&gt;
C) What was stolen from Mary’s locker?&lt;br /&gt;
D) What stolen from Mary’s locker was?&lt;/td&gt;
&lt;td style="padding: 8px;"&gt;&lt;button id="btn_q1_l6s2"&gt;正解を見る&lt;/button&gt;&lt;br /&gt;
&lt;span id="q1_l6s2" style="display: none;"&gt;C（What was stolen from Mary’s locker?）&lt;/span&gt;&lt;/td&gt;
&lt;/tr&gt;
&lt;p&gt;&lt;!-- Q2 --&gt;&lt;/p&gt;
&lt;tr style="background-color: #ffffff; color: #000000;"&gt;
&lt;td style="padding: 8px;"&gt;2&lt;/td&gt;
&lt;td style="padding: 8px;"&gt;Q1 の疑問文に「彼女の財布が盗まれました。」と答えるとき、最も適切なものを選びなさい。&lt;/td&gt;
&lt;td style="padding: 8px;"&gt;A) It is her purse.&lt;br /&gt;
B) It her purse was.&lt;br /&gt;
C) Her purse was.&lt;br /&gt;
D) Her purse stole.&lt;/td&gt;
&lt;td style="padding: 8px;"&gt;&lt;button id="btn_q2_l6s2"&gt;正解を見る&lt;/button&gt;&lt;br /&gt;
&lt;span id="q2_l6s2" style="display: none;"&gt;C（Her purse was.）&lt;/span&gt;&lt;/td&gt;
&lt;/tr&gt;
&lt;p&gt;&lt;!-- Q3 --&gt;&lt;/p&gt;
&lt;tr style="background-color: #f0b464; color: #000000;"&gt;
&lt;td style="padding: 8px;"&gt;3&lt;/td&gt;
&lt;td style="padding: 8px;"&gt;「その建物はいつ建てられたのですか。」に最も適切な英文を選びなさい。&lt;/td&gt;
&lt;td style="padding: 8px;"&gt;A) When built was the building?&lt;br /&gt;
B) When was the building built?&lt;br /&gt;
C) When did the building built?&lt;br /&gt;
D) When the building was built?&lt;/td&gt;
&lt;td style="padding: 8px;"&gt;&lt;button id="btn_q3_l6s2"&gt;正解を見る&lt;/button&gt;&lt;br /&gt;
&lt;span id="q3_l6s2" style="display: none;"&gt;B（When was the building built?）&lt;/span&gt;&lt;/td&gt;
&lt;/tr&gt;
&lt;p&gt;&lt;!-- Q4 --&gt;&lt;/p&gt;
&lt;tr style="background-color: #ffffff; color: #000000;"&gt;
&lt;td style="padding: 8px;"&gt;4&lt;/td&gt;
&lt;td style="padding: 8px;"&gt;Q3 の疑問文に「（その建物は）去年建てられました。」と答えるとき、最も適切な英文を選びなさい。&lt;/td&gt;
&lt;td style="padding: 8px;"&gt;A) It built last year.&lt;br /&gt;
B) It was build last year.&lt;br /&gt;
C) It was built last year.&lt;br /&gt;
D) It is built last year.&lt;/td&gt;
&lt;td style="padding: 8px;"&gt;&lt;button id="btn_q4_l6s2"&gt;正解を見る&lt;/button&gt;&lt;br /&gt;
&lt;span id="q4_l6s2" style="display: none;"&gt;C（It was built last year.）&lt;/span&gt;&lt;/td&gt;
&lt;/tr&gt;
&lt;p&gt;&lt;!-- Q5 --&gt;&lt;/p&gt;
&lt;tr style="background-color: #f0b464; color: #000000;"&gt;
&lt;td style="padding: 8px;"&gt;5&lt;/td&gt;
&lt;td style="padding: 8px;"&gt;「疑問詞が主語ではない受動態の疑問文」の語順として正しいものを選びなさい。&lt;/td&gt;
&lt;td style="padding: 8px;"&gt;A) 主語 + be動詞 + 疑問詞 + 過去分詞 + …？&lt;br /&gt;
B) 疑問詞 + 主語 + be動詞 + 過去分詞 + …？&lt;br /&gt;
C) 疑問詞 + be動詞 + 主語 + 過去分詞 + …？&lt;br /&gt;
D) be動詞 + 疑問詞 + 主語 + 過去分詞 + …？&lt;/td&gt;
&lt;td style="padding: 8px;"&gt;&lt;button id="btn_q5_l6s2"&gt;正解を見る&lt;/button&gt;&lt;br /&gt;
&lt;span id="q5_l6s2" style="display: none;"&gt;C（疑問詞 + be動詞 + 主語 + 過去分詞 + …？）&lt;/span&gt;&lt;/td&gt;
&lt;/tr&gt;
&lt;p&gt;&lt;!-- Q6 --&gt;&lt;/p&gt;
&lt;tr style="background-color: #ffffff; color: #000000;"&gt;
&lt;td style="padding: 8px;"&gt;6&lt;/td&gt;
&lt;td style="padding: 8px;"&gt;「そのホールは人々でいっぱいだった。」に最も適切な英文を選びなさい。&lt;/td&gt;
&lt;td style="padding: 8px;"&gt;A) The hall was filled by people.&lt;br /&gt;
B) The hall is filled of people.&lt;br /&gt;
C) The hall was filled with people.&lt;br /&gt;
D) The hall was filled to people.&lt;/td&gt;
&lt;td style="padding: 8px;"&gt;&lt;button id="btn_q6_l6s2"&gt;正解を見る&lt;/button&gt;&lt;br /&gt;
&lt;span id="q6_l6s2" style="display: none;"&gt;C（The hall was filled with people.）&lt;/span&gt;&lt;/td&gt;
&lt;/tr&gt;
&lt;p&gt;&lt;!-- Q7 --&gt;&lt;/p&gt;
&lt;tr style="background-color: #f0b464; color: #000000;"&gt;
&lt;td style="padding: 8px;"&gt;7&lt;/td&gt;
&lt;td style="padding: 8px;"&gt;「その歌手は世界中の人々に知られている。」に最も適切な英文を選びなさい。&lt;/td&gt;
&lt;td style="padding: 8px;"&gt;A) The singer is known by people all over the world.&lt;br /&gt;
B) The singer is known to people all over the world.&lt;br /&gt;
C) The singer is known for people all over the world.&lt;br /&gt;
D) The singer is known with people all over the world.&lt;/td&gt;
&lt;td style="padding: 8px;"&gt;&lt;button id="btn_q7_l6s2"&gt;正解を見る&lt;/button&gt;&lt;br /&gt;
&lt;span id="q7_l6s2" style="display: none;"&gt;B（The singer is known to people all over the world.）&lt;/span&gt;&lt;/td&gt;
&lt;/tr&gt;
&lt;p&gt;&lt;!-- Q8 --&gt;&lt;/p&gt;
&lt;tr style="background-color: #ffffff; color: #000000;"&gt;
&lt;td style="padding: 8px;"&gt;8&lt;/td&gt;
&lt;td style="padding: 8px;"&gt;「私たちは家に帰る途中で雨に降られた。」に最も適切な英文を選びなさい。&lt;/td&gt;
&lt;td style="padding: 8px;"&gt;A) We caught in the rain on our way home.&lt;br /&gt;
B) We were caught by the rain on our way home.&lt;br /&gt;
C) We were caught in the rain on our way home.&lt;br /&gt;
D) We were caught with the rain on our way home.&lt;/td&gt;
&lt;td style="padding: 8px;"&gt;&lt;button id="btn_q8_l6s2"&gt;正解を見る&lt;/button&gt;&lt;br /&gt;
&lt;span id="q8_l6s2" style="display: none;"&gt;C（We were caught in the rain on our way home.）&lt;/span&gt;&lt;/td&gt;
&lt;/tr&gt;
&lt;p&gt;&lt;!-- Q9 --&gt;&lt;/p&gt;
&lt;tr style="background-color: #f0b464; color: #000000;"&gt;
&lt;td style="padding: 8px;"&gt;9&lt;/td&gt;
&lt;td style="padding: 8px;"&gt;「このテーブルは木でできている。」に最も適切な英文を選びなさい。&lt;/td&gt;
&lt;td style="padding: 8px;"&gt;A) This table is made from wood.&lt;br /&gt;
B) This table is made of wood.&lt;br /&gt;
C) This table is made by wood.&lt;br /&gt;
D) This table is made with wood.&lt;/td&gt;
&lt;td style="padding: 8px;"&gt;&lt;button id="btn_q9_l6s2"&gt;正解を見る&lt;/button&gt;&lt;br /&gt;
&lt;span id="q9_l6s2" style="display: none;"&gt;B（This table is made of wood.）&lt;/span&gt;&lt;/td&gt;
&lt;/tr&gt;
&lt;p&gt;&lt;!-- Q10 --&gt;&lt;/p&gt;
&lt;tr style="background-color: #ffffff; color: #000000;"&gt;
&lt;td style="padding: 8px;"&gt;10&lt;/td&gt;
&lt;td style="padding: 8px;"&gt;「豆腐は大豆から作られています。」Tofu is made from soybeans. を&lt;br /&gt;
「大豆から豆腐が作られます。」という意味になるように書きかえるとき、最も適切な英文を選びなさい。&lt;/td&gt;
&lt;td style="padding: 8px;"&gt;A) Soybeans are made from tofu.&lt;br /&gt;
B) Soybeans are made with tofu.&lt;br /&gt;
C) Soybeans are made into tofu.&lt;br /&gt;
D) Soybeans are made by tofu.&lt;/td&gt;
&lt;td style="padding: 8px;"&gt;&lt;button id="btn_q10_l6s2"&gt;正解を見る&lt;/button&gt;&lt;br /&gt;
&lt;span id="q10_l6s2" style="display: none;"&gt;C（Soybeans are made into tofu.）&lt;/span&gt;&lt;/td&gt;
&lt;/tr&gt;
&lt;/tbody&gt;
&lt;/table&gt;
&lt;p&gt;&lt;!-- ▼▼ 送客動線：末尾（ST中心） ▼▼ --&gt;&lt;/p&gt;
&lt;div style="border: 1px solid #ffd6b3; background: #fff7ef; padding: 14px 16px; border-radius: 8px; margin: 18px 0 16px;"&gt;
&lt;h2 style="margin: 0 0 10px; font-size: 1.15rem; line-height: 1.6;"&gt;体験・学習相談へ（アクセス／プロフィール）&lt;/h2&gt;
&lt;p style="margin: 0 0 10px; line-height: 1.9;"&gt;ここまでで「語順は分かるのに、テストや英作文でうまくいかない」という場合は、&lt;strong&gt;どのパターンで混ざっているか（疑問詞＝主語／≠主語／by系）&lt;/strong&gt;を先に特定すると早いです。通塾・相談の入口は下にまとめています。&lt;/p&gt;
&lt;ul style="margin: 0; padding-left: 1.2em; line-height: 1.9;"&gt;
&lt;li&gt;場所・受講の入口を確認する → &lt;a href="https://eigo-rewrite.com/access/"&gt;アクセス&lt;/a&gt;&lt;/li&gt;
&lt;li&gt;指導者の方針・背景を見てから相談したい → &lt;a href="https://eigo-rewrite.com/profile/"&gt;中尾憲吾プロフィール&lt;/a&gt;&lt;/li&gt;
&lt;li&gt;他の講座・対応範囲も含めて全体を確認する → &lt;a href="https://eigo-rewrite.com/"&gt;トップページ&lt;/a&gt;&lt;/li&gt;
&lt;/ul&gt;
&lt;p style="margin: 10px 0 0; line-height: 1.9;"&gt;高校入試の英作文で受動態を点にするなら、演習・添削の案内は &lt;a href="https://eigo-rewrite.com/toritsu/"&gt;都立入試の英作文対策&lt;/a&gt; にあります。&lt;/p&gt;
&lt;/div&gt;
&lt;p&gt;&lt;!-- 文法復習講座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0;"&gt;【文法復習講座】：中学英文法を短期間で総復習し、高校入試に通用する基礎英作文力を身につけます。&lt;/p&gt;
&lt;p&gt;&lt;a style="background-color: #ff6600; color: white; padding: 5px 10px; text-align: center; text-decoration: none; display: inline-block; font-size: 14px;" href="https://eigo-rewrite.com/bunpou/"&gt;詳細を見る&lt;/a&gt;&lt;/p&gt;
&lt;/div&gt;
&lt;/div&gt;
```</t>
  </si>
  <si>
    <t>C2P_https___eigo_rewrite_com_column_stage2_lesson7_1_20260225_192352</t>
  </si>
  <si>
    <t>以下はサイトの階層マスタに基づく「子→親」内部リンク不足です。
子ページ本文（HTML）に、親ページへのリンクを追加してください。
【子ページ】
- URL: https://eigo-rewrite.com/column/stage2-lesson7-1/
- タイトル: 現在完了（have/has＋過去分詞）3用法と過去形の違い｜just・already・yetまで
- 分類: MC
【親ページ（リンク先）】
- 親URL: https://eigo-rewrite.com/column/hub_stage2/
- 親タイトル: NEW TREASURE STAGE2｜中2英文法 総括＋Lesson一覧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src="https://www.youtube.com/embed/QMblg7wP1Mc" width="560" height="315" frameborder="0" allowfullscreen="allowfullscreen"&gt;&lt;span data-mce-type="bookmark" style="display: inline-block; width: 0px; overflow: hidden; line-height: 0;" class="mce_SELRES_start"&gt;﻿&lt;/span&gt;&lt;/iframe&gt;&lt;/p&gt;
&lt;p data-start="26" data-end="161"&gt;それでは Lesson7 セクション1を進めていきましょう。&lt;br data-start="56" data-end="59" /&gt;Lesson7 では &lt;strong data-start="70" data-end="78"&gt;現在完了&lt;/strong&gt; という単元が登場します。前回の Lesson では受動態として「be動詞 + 過去分詞」という形を学びましたが、今回は「have + 過去分詞」という形を使います。&lt;/p&gt;
&lt;p data-start="163" data-end="257"&gt;この現在完了という文法は、日本語には単元として存在しません。&lt;br data-start="193" data-end="196" /&gt;&lt;strong data-start="196" data-end="207"&gt;日本語との違い&lt;/strong&gt;、&lt;strong data-start="208" data-end="219"&gt;過去形との違い&lt;/strong&gt;、そして「現在完了の完了とは何か」を意識しながら、学習を進めていきましょう。&lt;/p&gt;
&lt;p data-start="259" data-end="345" data-is-last-node="" data-is-only-node=""&gt;まず現在完了の形ですが、前回と同様に &lt;strong data-start="278" data-end="286"&gt;過去分詞&lt;/strong&gt; を使います。&lt;br data-start="293" data-end="296" /&gt;受動態では「be動詞 + 過去分詞」でしたが、今回は「have + 過去分詞」という形になります。&lt;br /&gt;
&lt;!-- 読解強化講座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0;"&gt;【読解強化講座】：速読・精読の力を育て、自校作成校の難解長文に対応する読解力を養成します。&lt;/p&gt;
&lt;p&gt;&lt;a style="background-color: #ff6600; color: white; padding: 5px 10px; text-align: center; text-decoration: none; display: inline-block; font-size: 14px;" href="https://eigo-rewrite.com/dokkaikyouka/"&gt;詳細を見る&lt;/a&gt;&lt;/p&gt;
&lt;/div&gt;
&lt;/div&gt;
&lt;p&gt;&lt;img decoding="async" fetchpriority="high" class="alignnone wp-image-700" src="https://eigo-rewrite.com/wp-content/uploads/2023/08/スライド用-6-300x169.jpg" alt="現在完了の形 - have + 過去分詞で過去と現在を結びつける" width="563" height="317" srcset="https://eigo-rewrite.com/wp-content/uploads/2023/08/スライド用-6-300x169.jpg 300w, https://eigo-rewrite.com/wp-content/uploads/2023/08/スライド用-6-1024x576.jpg 1024w, https://eigo-rewrite.com/wp-content/uploads/2023/08/スライド用-6-768x432.jpg 768w, https://eigo-rewrite.com/wp-content/uploads/2023/08/スライド用-6-320x180.jpg 320w, https://eigo-rewrite.com/wp-content/uploads/2023/08/スライド用-6.jpg 1280w" sizes="(max-width: 563px) 100vw, 563px" /&gt;&lt;/p&gt;
&lt;p&gt;これは何を表わすかというと、&lt;span style="color: #ff00ff;"&gt;過去と現在の結び付き&lt;/span&gt;と書いてあります。&lt;br /&gt;
「昨日学校へ行きました。」みたいに、今から見て過去を表わすものが過去形という形でした。&lt;br /&gt;
これが現在完了になりますと、過去と現在が結びついているという事ですから、&lt;span style="color: #0000ff;"&gt;過去に始まった動作とか状態&lt;/span&gt;というものが、&lt;span style="color: #0000ff;"&gt;今この瞬間まで続いている&lt;/span&gt;、あるいは過去に行った事があってその&lt;span style="color: #0000ff;"&gt;1回ここで経験したという事実が今この瞬間まで続いている&lt;/span&gt;といった形になります。&lt;br /&gt;
そういった形で、ややイメージがしにくいような単元になっています。&lt;br /&gt;
今の所は、過去に始めた事が今終わったとか過去に始めた事が今も続いているといった形で、どうやら&lt;strong&gt;過去から今まで何かが続いている&lt;/strong&gt;んだなというようなイメージでまず望んで下さい。&lt;br /&gt;
それでは過去形と何が違うのかという所をまず考えてみます。&lt;br /&gt;
下に書いてある例文です。&lt;br /&gt;
&amp;#8220;I had a cold three days ago&amp;#8221;&lt;br /&gt;
「私は風邪をひいていました」「3日前」&lt;br /&gt;
過去形で言っている事というのは3日前に風邪をひいていたという事であって、じゃあ2日前とか昨日は風邪をひいていたかどうかというのは一切分からないです。&lt;br /&gt;
つまり過去形というのは、そのある過去の時点で風邪をひいていたという事だけなので、&lt;span style="color: #ff0000;"&gt;今どうなっているかという事はこの過去形からは全く分からない訳です。&lt;/span&gt;&lt;br /&gt;
これが現在完了になって、こちらが「have + had」過去分詞です。&lt;br /&gt;
そうすると、ここで主語のあとは「have + 過去分詞」という形になっていると、これは今もずっとなんですよ、という状態を表わします。&lt;br /&gt;
そうすると&amp;#8221;I have had a cold&amp;#8221;と言うと、これは過去のある時点で風邪を引いて、今もずっと風邪を引いているんです、というような状況を表します。&lt;br /&gt;
この場合は、またあとで継続用法というものを学習しますが、この&amp;#8221;for&amp;#8221;というものを使って、&amp;#8221;for three days&amp;#8221;書くと「3日間」という意味になります。&lt;br /&gt;
&amp;#8220;for&amp;#8221;は「何々の間」です。&lt;br /&gt;
なので、この文ですと「私は3日間風邪をひいています。」という事で、3日前から今までずっと風邪をひいているんです、というような状態を表わします。&lt;br /&gt;
このように、&lt;strong&gt;過去に起こった事が今も続いている&lt;/strong&gt;、これが&lt;span style="color: #ff0000;"&gt;現在完了の基本的なイメージ&lt;/span&gt;となります。&lt;/p&gt;
&lt;p&gt;それから現在完了というと、訳し方が複数あるという単元になります。&lt;br /&gt;
受動態だったら「何々される」、進行形だったら「何々している」という訳になっていましたが、現在完了というのは過去と現在が結びついているという事を表すちょっと抽象的な概念になっています。&lt;br /&gt;
そうすると、&lt;span style="color: #0000ff;"&gt;我々が日本語に訳す時というのもある程度区別をして訳していく必要があります。&lt;/span&gt;&lt;br /&gt;
この区別というのは、基本的に先ほど出てきた&amp;#8221;for three yaers&amp;#8221;とか&amp;#8221;for three days&amp;#8221;のような特殊な副詞語句を見て、その副詞語句によってこれはこの意味だ、こういう使い方だというのを区別していく事が出来ます。&lt;/p&gt;
&lt;p&gt;&lt;img decoding="async" class="alignnone wp-image-701" src="https://eigo-rewrite.com/wp-content/uploads/2023/08/スライド用2-4-300x169.jpg" alt="現在完了の用法の説明 - 完了・結果、経験、継続の3つの意味" width="609" height="343" srcset="https://eigo-rewrite.com/wp-content/uploads/2023/08/スライド用2-4-300x169.jpg 300w, https://eigo-rewrite.com/wp-content/uploads/2023/08/スライド用2-4-1024x576.jpg 1024w, https://eigo-rewrite.com/wp-content/uploads/2023/08/スライド用2-4-768x432.jpg 768w, https://eigo-rewrite.com/wp-content/uploads/2023/08/スライド用2-4-320x180.jpg 320w, https://eigo-rewrite.com/wp-content/uploads/2023/08/スライド用2-4.jpg 1280w" sizes="(max-width: 609px) 100vw, 609px" /&gt;&lt;/p&gt;
&lt;p&gt;さて、では何個意味があるかという所ですが、こちらに書いた通り、&lt;strong&gt;完了&lt;/strong&gt;・&lt;strong&gt;結果&lt;/strong&gt;、それから&lt;strong&gt;経験&lt;/strong&gt;、そして&lt;strong&gt;継続&lt;/strong&gt;という基本的にはこの三つの使い方があります。&lt;br /&gt;
最初にイメージをもっておいて頂くと、完了・結果というと過去にある行為をしました、それが今まで続いていて今終わった所だ、というような形です。&lt;br /&gt;
その授業が終わる際に、学校の授業でチャイムがなって、ああ、終わったという時も今終わったという事ですから、まさに今終わった所だ、となります。&lt;br /&gt;
こういった意味合いや、&lt;span style="color: #0000ff;"&gt;「何々してしまった」&lt;/span&gt;です。&lt;br /&gt;
例えば、「彼はアメリカへ行ってしまった」というと、アメリカへ行ってしまったという状態が今までずっと続いていて、その結果として今ここにいないという事を表す事も出来ます。&lt;br /&gt;
更に経験、した事があるという訳もあります。&lt;br /&gt;
例えば、「私は今までに1回だけ富士山行った事がある」です。&lt;br /&gt;
過去の時点でもちろん行った訳ですが、&lt;span style="color: #0000ff;"&gt;この過去に1回だけ行ったという状態が今までずっと続いています。&lt;/span&gt;&lt;br /&gt;
こういった意味で経験という用法があります。&lt;br /&gt;
そして最後が継続です。&lt;br /&gt;
これが一番分かりやすいです。&lt;br /&gt;
&lt;span style="color: #0000ff;"&gt;過去に始まった動作・状態が今までずっと続いている&lt;/span&gt;といったようなイメージになっています。&lt;br /&gt;
なので、まずはこの三つの使い方があるらしいという事を踏まえて実際に例文で確認していきましょう。&lt;/p&gt;
&lt;p&gt;&lt;img decoding="async" loading="lazy" class="alignnone wp-image-702" src="https://eigo-rewrite.com/wp-content/uploads/2023/08/スライド用3-3-300x169.jpg" alt="完了・結果用法の例文 - justやalreadyを使った現在完了の表現" width="691" height="389" srcset="https://eigo-rewrite.com/wp-content/uploads/2023/08/スライド用3-3-300x169.jpg 300w, https://eigo-rewrite.com/wp-content/uploads/2023/08/スライド用3-3-1024x576.jpg 1024w, https://eigo-rewrite.com/wp-content/uploads/2023/08/スライド用3-3-768x432.jpg 768w, https://eigo-rewrite.com/wp-content/uploads/2023/08/スライド用3-3-320x180.jpg 320w, https://eigo-rewrite.com/wp-content/uploads/2023/08/スライド用3-3.jpg 1280w" sizes="(max-width: 691px) 100vw, 691px" /&gt;&lt;/p&gt;
&lt;p&gt;一つ目が完了・結果用法です。&lt;br /&gt;
「たった今何々した所だ」とか「何々してしまった」といった意味になっていきます。&lt;br /&gt;
こちらを見て頂くと、「have + 過去分詞」といった形になっていまして、この&lt;strong&gt;&amp;#8220;just&amp;#8221;&lt;/strong&gt;という単語が使われています。&lt;br /&gt;
この&amp;#8221;just&amp;#8221;というのは過去分詞の直前に置く事によって、&lt;span style="color: #ff00ff;"&gt;「ちょうど」&lt;/span&gt;とか&lt;span style="color: #ff00ff;"&gt;「たった今」&lt;/span&gt;といった意味を表します。&lt;br /&gt;
そうすると、この&amp;#8221;just&amp;#8221;あると「何々にした所だ」という訳であるという事が分かります。&lt;br /&gt;
そうするとこの文は、「私はちょうど昼ご飯を食べた所だ。」といった意味になっています。&lt;br /&gt;
&lt;!-- 都立高校入試 英語・英作文対策講座 --&gt;&lt;/p&gt;
&lt;div style="border: 2px solid #ff6600; background-color: #fff0e0; padding: 10px; display: flex; align-items: center; justify-content: center; margin-bottom: 10px;"&gt;&lt;img decoding="async" style="max-width: 100px; height: auto; margin-right: 10px;" src="https://eigo-rewrite.com/wp-content/uploads/2020/06/logo_tate-1.png" alt="Re-Writeのロゴ" /&gt;&lt;/p&gt;
&lt;div&gt;
&lt;p style="margin: 5px 0;"&gt;【都立高校入試 英語・英作文対策講座】：共通問題から自校作成校までの長文読解と自由英作文を集中的に演習し、&lt;br /&gt;
&lt;strong&gt;「5分で書ききる」答案作りと安定して得点できる英語力&lt;/strong&gt;を養います。&lt;/p&gt;
&lt;p&gt;&lt;a style="background-color: #ff6600; color: white; padding: 5px 10px; text-align: center; text-decoration: none; display: inline-block; font-size: 14px;" href="https://eigo-rewrite.com/toritsu/"&gt;&lt;br /&gt;
詳細を見る&lt;br /&gt;
&lt;/a&gt;&lt;/p&gt;
&lt;/div&gt;
&lt;/div&gt;
&lt;p&gt;また、二つ目の文です。&lt;br /&gt;
&amp;#8220;My mother has&amp;#8221;&lt;br /&gt;
今度は主語が&amp;#8221;My mother&amp;#8221;になっていますから、&amp;#8221;have&amp;#8221;ではなくて&amp;#8221;has&amp;#8221;を使っています。&lt;br /&gt;
今度は、こちらに&amp;#8221;already&amp;#8221;という単語が使われていて、これは「すでに」という意味になります。&lt;br /&gt;
そうすると、「すでに」という訳があるので、「何々してしまった」とか「何々した」と訳す事が出来て、「has + 過去分詞」です。&lt;br /&gt;
「お母さんはすでに」あるいは「お母さんもうお皿洗いを終えた。」とか「お皿を洗いました」「洗った所です」という意味になってきます。&lt;br /&gt;
そして最後、こちらは特に&amp;#8221;just&amp;#8221;とか&amp;#8221;already&amp;#8221;のようなものはないんですが、こちらに&amp;#8221;has lost&amp;#8221;という形になっています。&lt;br /&gt;
これをそのまま訳すと、「私の弟」あるいは「お兄さんは彼のスマートフォンをなくしてしまいました。」という意味になっていて、これが過去形でもし&amp;#8221;lost&amp;#8221;と書いてあったら、この時点でなくしましたという事しか表わしていないので、そのあと見つかったのか見つかっていないのかっていう事は分からないです。&lt;br /&gt;
ところが&amp;#8221;has lost&amp;#8221;と書くと、この時点でなくしてなくしたという状態が今この瞬間まで続いているという事が分かりますから、こう書きますと「私のお兄さんはスマホをなくしちゃいました。今も持っていません。」という意味が表わせます。&lt;br /&gt;
このように、副詞語句を使って「何々した所だ」とか「何々した」となります。&lt;br /&gt;
副詞語句がない場合でも、なくしたという状態が続いている訳だから「なくしてしまった」、とこのように現在完了の意味を捉えて下さい。&lt;/p&gt;
&lt;p&gt;&lt;img decoding="async" loading="lazy" class="alignnone wp-image-703" src="https://eigo-rewrite.com/wp-content/uploads/2023/08/スライド用4-2-300x169.jpg" alt="否定文と疑問文の現在完了 - notやyetを用いた構造の解説" width="632" height="356" srcset="https://eigo-rewrite.com/wp-content/uploads/2023/08/スライド用4-2-300x169.jpg 300w, https://eigo-rewrite.com/wp-content/uploads/2023/08/スライド用4-2-1024x576.jpg 1024w, https://eigo-rewrite.com/wp-content/uploads/2023/08/スライド用4-2-768x432.jpg 768w, https://eigo-rewrite.com/wp-content/uploads/2023/08/スライド用4-2-320x180.jpg 320w, https://eigo-rewrite.com/wp-content/uploads/2023/08/スライド用4-2.jpg 1280w" sizes="(max-width: 632px) 100vw, 632px" /&gt;&lt;/p&gt;
&lt;p&gt;それから、否定文と疑問文です。&lt;br /&gt;
否定文に関してはあまり難しくありません。&lt;br /&gt;
こちらに「have + 過去分詞」の所に&amp;#8221;not&amp;#8221;を付けています。&lt;br /&gt;
この&amp;#8221;have&amp;#8221;というのは助動詞扱いしますの、&amp;#8221;can not&amp;#8221;とか&amp;#8221;must not&amp;#8221;と同じように、&lt;span style="color: #ff0000;"&gt;&amp;#8220;have&amp;#8221;のあとに&amp;#8221;not&amp;#8221;を付けると現在完了の否定文となります。&lt;/span&gt;&lt;br /&gt;
ここでは最後に&amp;#8221;yet&amp;#8221;という単語が使われています。&lt;br /&gt;
&amp;#8220;yet&amp;#8221;とは疑問文とか否定文で使う単語になりまして、否定文ですと「まだ」という意味になります。&lt;br /&gt;
ですので、この文でいうと「私はまだ」&amp;#8221;essay&amp;#8221;「作文」とか「論文を書き終えていません」「まだ書いていません」と言っています。&lt;br /&gt;
そして下の&amp;#8221;My brother has not found his smartphon yet.&amp;#8221;、ここでも同じように&amp;#8221;not&amp;#8221;と&amp;#8221;yet&amp;#8221;が同時に使われていて、「私のお兄さんはまだスマートフォンを見つけていないんです。」というような意味になっています。&lt;br /&gt;
この&amp;#8221;have&amp;#8221;を助動詞扱いするという事は、疑問文を作る時も&amp;#8221;have&amp;#8221;を前に出せば現在完了の疑問文が作れる事になります。&lt;br /&gt;
そうすると、こちらで&amp;#8221;have&amp;#8221;を前に出しています。&lt;br /&gt;
&amp;#8220;Have you found your smartphon yet? &amp;#8220;となり、こちらの&amp;#8221;yet&amp;#8221;というのはこれは「まだ」というとおかしいですから、こちら「もう」です。&lt;br /&gt;
否定文の時は「まだ何々していない」でしたが、このように疑問文になってくると「もうスマートフォンは見つけましたか？」というような疑問文になっていて、助動詞扱いします。&lt;br /&gt;
ですから、答える際も&amp;#8221;Yes&amp;#8221;だったら&amp;#8221;Yes, I have.&amp;#8221;、&amp;#8221;Can you&amp;#8221;と聞かれて&amp;#8221;Yes, I can.&amp;#8221;という事と同じです。&lt;br /&gt;
&amp;#8220;No&amp;#8221;の場合もそのまま&amp;#8221;have not&amp;#8221;を短縮して&amp;#8221;No, I haven’t.&amp;#8221;というような形で使う事が出来ます。&lt;br /&gt;
このように、否定文の作り方と疑問文の作り方というのは非常に簡単ですが、まずは&amp;#8221;just&amp;#8221;を使うとか&amp;#8221;already&amp;#8221;を使うとか&amp;#8221;yet&amp;#8221;を使うという所に注意して下さい。&lt;br /&gt;
こちらの疑問文と否定文では&amp;#8221;yet&amp;#8221;は使われていますが、この中に&amp;#8221;already&amp;#8221;という単語は入っていません。&lt;br /&gt;
なので、&lt;span style="color: #0000ff;"&gt;&amp;#8220;already&amp;#8221;という単語は肯定文で使う、それが否定文と疑問文になる時は&amp;#8221;yet&amp;#8221;を使う&lt;/span&gt;といった形で区別をしていって下さい。&lt;br /&gt;
それではセクション1に関しては以上となります。&lt;br /&gt;
&lt;!-- 音読リスニング講座 --&gt;&lt;/p&gt;
&lt;div style="border: 2px solid #ff6600; background-color: #fff0e0; padding: 10px; display: flex; align-items: center; justify-content: center; margin-bottom: 10px;"&gt;
  &lt;img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    &lt;a style="background-color: #ff6600; color: white; padding: 5px 10px; text-align: center; text-decoration: none; display: inline-block; font-size: 14px;" href="https://eigo-rewrite.com/listening/"&gt;詳細を見る&lt;/a&gt;
  &lt;/div&gt;
&lt;/div&gt;
&lt;h2&gt;Lesson7 セクション1：現在完了（have + 過去分詞）まとめ&lt;/h2&gt;
&lt;table&gt;
&lt;tbody&gt;
&lt;tr style="background-color: #dd8500; color: white;"&gt;
&lt;th&gt;ポイント&lt;/th&gt;
&lt;th&gt;説明&lt;/th&gt;
&lt;/tr&gt;
&lt;tr style="background-color: #f0b464; color: black;"&gt;
&lt;td&gt;現在完了の形&lt;/td&gt;
&lt;td&gt;
&lt;ul&gt;
&lt;li&gt;&lt;strong&gt;have / has + 過去分詞&lt;/strong&gt; の形&lt;/li&gt;
&lt;li&gt;主語が I, you, we, they → &lt;strong&gt;have&lt;/strong&gt; / 三単現 (he, she, it, 名前) → &lt;strong&gt;has&lt;/strong&gt;&lt;/li&gt;
&lt;li&gt;受動態の「be + 過去分詞」と形は似ているが、意味・働きは全く別物&lt;/li&gt;
&lt;/ul&gt;
&lt;/td&gt;
&lt;/tr&gt;
&lt;tr style="background-color: white; color: black;"&gt;
&lt;td&gt;基本イメージ&lt;/td&gt;
&lt;td&gt;
&lt;ul&gt;
&lt;li&gt;&lt;strong&gt;過去と現在の結び付き&lt;/strong&gt; を表す&lt;/li&gt;
&lt;li&gt;過去に始まった動作・状態が「今この瞬間まで続いている」&lt;/li&gt;
&lt;li&gt;過去に一度起きた「経験」の事実が、今までずっと残っている&lt;/li&gt;
&lt;/ul&gt;
&lt;/td&gt;
&lt;/tr&gt;
&lt;tr style="background-color: #f0b464; color: black;"&gt;
&lt;td&gt;過去形との違い&lt;/td&gt;
&lt;td&gt;
&lt;ul&gt;
&lt;li&gt;過去形：ある時点の出来事だけを表し、&lt;strong&gt;今どうなっているかは分からない&lt;/strong&gt;&lt;/li&gt;
&lt;li&gt;現在完了：&lt;strong&gt;過去に起こったことが今まで続いている&lt;/strong&gt; というニュアンスを含む&lt;/li&gt;
&lt;li&gt;例：I had a cold three days ago.（3日前に風邪をひいていた＜今は不明＞）&lt;br /&gt;
I have had a cold for three days.（3日前から今までずっと風邪）&lt;/li&gt;
&lt;/ul&gt;
&lt;/td&gt;
&lt;/tr&gt;
&lt;tr style="background-color: white; color: black;"&gt;
&lt;td&gt;用法① 完了・結果&lt;/td&gt;
&lt;td&gt;
&lt;ul&gt;
&lt;li&gt;訳の目安：&lt;strong&gt;「たった今〜したところだ」「〜してしまった」&lt;/strong&gt;&lt;/li&gt;
&lt;li&gt;副詞語句：&lt;strong&gt;just&lt;/strong&gt;（ちょうど・たった今）、&lt;strong&gt;already&lt;/strong&gt;（すでに）&lt;/li&gt;
&lt;li&gt;例：I have just eaten lunch.（今ちょうど昼ご飯を食べたところだ）&lt;br /&gt;
My mother has already washed the dishes.（お母さんはもう皿洗いをしてしまった）&lt;/li&gt;
&lt;/ul&gt;
&lt;/td&gt;
&lt;/tr&gt;
&lt;tr style="background-color: #f0b464; color: black;"&gt;
&lt;td&gt;用法② 結果&lt;/td&gt;
&lt;td&gt;
&lt;ul&gt;
&lt;li&gt;過去の行為の結果が&lt;strong&gt;今も続いている状態&lt;/strong&gt;を表す&lt;/li&gt;
&lt;li&gt;「〜してしまった（ので今その結果が残っている）」という訳になりやすい&lt;/li&gt;
&lt;li&gt;例：My brother has lost his smartphone.（弟はスマホをなくしてしまった＜今も持っていない＞）&lt;/li&gt;
&lt;/ul&gt;
&lt;/td&gt;
&lt;/tr&gt;
&lt;tr style="background-color: white; color: black;"&gt;
&lt;td&gt;用法③ 継続&lt;/td&gt;
&lt;td&gt;
&lt;ul&gt;
&lt;li&gt;訳の目安：&lt;strong&gt;「ずっと〜している」「〜の状態である」&lt;/strong&gt;&lt;/li&gt;
&lt;li&gt;「〜から」「〜の間」を表す語句とよくセットになる&lt;/li&gt;
&lt;li&gt;&lt;strong&gt;for + 期間&lt;/strong&gt;（〜の間）例：for three days, for two years など&lt;/li&gt;
&lt;li&gt;例：I have had a cold for three days.（私は3日間ずっと風邪をひいている）&lt;/li&gt;
&lt;/ul&gt;
&lt;/td&gt;
&lt;/tr&gt;
&lt;tr style="background-color: #f0b464; color: black;"&gt;
&lt;td&gt;否定文の作り方と&lt;br /&gt;
yet の使い方&lt;/td&gt;
&lt;td&gt;
&lt;ul&gt;
&lt;li&gt;&lt;strong&gt;have / has のあとに not&lt;/strong&gt; を入れて否定文にする&lt;/li&gt;
&lt;li&gt;助動詞扱いなので &lt;strong&gt;have not + 過去分詞&lt;/strong&gt; の形&lt;/li&gt;
&lt;li&gt;&lt;strong&gt;yet&lt;/strong&gt; は否定文では「まだ〜していない」&lt;/li&gt;
&lt;li&gt;例：I have not finished my essay yet.&lt;br /&gt;
（私はまだ作文を書き終えていない）&lt;/li&gt;
&lt;/ul&gt;
&lt;/td&gt;
&lt;/tr&gt;
&lt;tr style="background-color: white; color: black;"&gt;
&lt;td&gt;疑問文の作り方と&lt;br /&gt;
yet / already の使い分け&lt;/td&gt;
&lt;td&gt;
&lt;ul&gt;
&lt;li&gt;&lt;strong&gt;Have / Has を文頭に出す&lt;/strong&gt;：Have you ＋ 過去分詞 &amp;#8230; ?&lt;/li&gt;
&lt;li&gt;答えは助動詞で返す：Yes, I have. / No, I haven’t.&lt;/li&gt;
&lt;li&gt;疑問文の &lt;strong&gt;yet&lt;/strong&gt;：「もう〜しましたか」&lt;/li&gt;
&lt;li&gt;&lt;strong&gt;already&lt;/strong&gt; は基本的に肯定文で使う（「もう〜してしまった」）&lt;/li&gt;
&lt;li&gt;例：Have you found your smartphone yet?&lt;br /&gt;
（もうスマホは見つかりましたか？）&lt;/li&gt;
&lt;/ul&gt;
&lt;/td&gt;
&lt;/tr&gt;
&lt;tr style="background-color: #f0b464; color: black;"&gt;
&lt;td&gt;現在完了を見分けるポイント&lt;/td&gt;
&lt;td&gt;
&lt;ul&gt;
&lt;li&gt;形：&lt;strong&gt;have / has + 過去分詞&lt;/strong&gt; になっているか&lt;/li&gt;
&lt;li&gt;近くに &lt;strong&gt;just / already / yet / for + 期間&lt;/strong&gt; などの副詞語句がないか確認&lt;/li&gt;
&lt;li&gt;過去の出来事と &lt;strong&gt;今の状態のつながり&lt;/strong&gt; を表しているかどうかを意識する&lt;/li&gt;
&lt;/ul&gt;
&lt;/td&gt;
&lt;/tr&gt;
&lt;/tbody&gt;
&lt;/table&gt;
&lt;h3&gt;クイズ（現在完了：完了・結果・継続）&lt;/h3&gt;
&lt;p&gt;&lt;script&gt; function showAnswer(id) { document.getElementById(id).style.display = 'inline'; document.getElementById(id + '-btn').style.display = 'none'; } &lt;/script&gt;&lt;/p&gt;
&lt;table&gt;
&lt;tbody&gt;
&lt;tr style="background-color: #dd8500; color: white;"&gt;
&lt;th&gt;問題&lt;/th&gt;
&lt;th&gt;選択肢&lt;/th&gt;
&lt;th&gt;答え&lt;/th&gt;
&lt;/tr&gt;
&lt;tr style="background-color: #f0b464; color: black;"&gt;
&lt;td&gt;1. 現在完了の基本の形として正しいものはどれ？&lt;/td&gt;
&lt;td&gt;A. be + 過去分詞&lt;br /&gt;
B. have / has + 過去分詞&lt;br /&gt;
C. had + 動詞の原形&lt;br /&gt;
D. will + 動詞の原形&lt;/td&gt;
&lt;td&gt;&lt;button id="q1-btn"&gt;正解を見る&lt;/button&gt;&lt;br /&gt;
&lt;span id="q1" style="display: none;"&gt;B. have / has + 過去分詞&lt;/span&gt;&lt;/td&gt;
&lt;/tr&gt;
&lt;tr style="background-color: white; color: black;"&gt;
&lt;td&gt;2. 「私は3日間ずっと風邪をひいています。」に最も近い英語はどれ？&lt;/td&gt;
&lt;td&gt;A. I had a cold three days ago.&lt;br /&gt;
B. I have a cold three days ago.&lt;br /&gt;
C. I have had a cold for three days.&lt;br /&gt;
D. I had had a cold for three days.&lt;/td&gt;
&lt;td&gt;&lt;button id="q2-btn"&gt;正解を見る&lt;/button&gt;&lt;br /&gt;
&lt;span id="q2" style="display: none;"&gt;C. I have had a cold for three days.&lt;/span&gt;&lt;/td&gt;
&lt;/tr&gt;
&lt;tr style="background-color: #f0b464; color: black;"&gt;
&lt;td&gt;3. 「彼はスマホをなくしてしまいました。（今も持っていない）」と表したいときに最も適切なのは？&lt;/td&gt;
&lt;td&gt;A. He lost his smartphone.&lt;br /&gt;
B. He has lost his smartphone.&lt;br /&gt;
C. He has been losing his smartphone.&lt;br /&gt;
D. He is losing his smartphone.&lt;/td&gt;
&lt;td&gt;&lt;button id="q3-btn"&gt;正解を見る&lt;/button&gt;&lt;br /&gt;
&lt;span id="q3" style="display: none;"&gt;B. He has lost his smartphone.&lt;/span&gt;&lt;/td&gt;
&lt;/tr&gt;
&lt;tr style="background-color: white; color: black;"&gt;
&lt;td&gt;4. 「just」を使った現在完了の訳として最も適切なのはどれ？&lt;/td&gt;
&lt;td&gt;A. もう〜してしまった&lt;br /&gt;
B. たった今〜したところだ&lt;br /&gt;
C. ずっと〜している&lt;br /&gt;
D. 〜したことがある&lt;/td&gt;
&lt;td&gt;&lt;button id="q4-btn"&gt;正解を見る&lt;/button&gt;&lt;br /&gt;
&lt;span id="q4" style="display: none;"&gt;B. たった今〜したところだ&lt;/span&gt;&lt;/td&gt;
&lt;/tr&gt;
&lt;tr style="background-color: #f0b464; color: black;"&gt;
&lt;td&gt;5. 「already」がよく使われるのはどの文の種類？&lt;/td&gt;
&lt;td&gt;A. 否定文&lt;br /&gt;
B. 疑問文&lt;br /&gt;
C. 肯定文&lt;br /&gt;
D. 命令文&lt;/td&gt;
&lt;td&gt;&lt;button id="q5-btn"&gt;正解を見る&lt;/button&gt;&lt;br /&gt;
&lt;span id="q5" style="display: none;"&gt;C. 肯定文&lt;/span&gt;&lt;/td&gt;
&lt;/tr&gt;
&lt;tr style="background-color: white; color: black;"&gt;
&lt;td&gt;6. 「yet」が「まだ〜していない」という意味になるのはどの文？&lt;/td&gt;
&lt;td&gt;A. 肯定文&lt;br /&gt;
B. 否定文&lt;br /&gt;
C. 命令文&lt;br /&gt;
D. 条件節の文&lt;/td&gt;
&lt;td&gt;&lt;button id="q6-btn"&gt;正解を見る&lt;/button&gt;&lt;br /&gt;
&lt;span id="q6" style="display: none;"&gt;B. 否定文&lt;/span&gt;&lt;/td&gt;
&lt;/tr&gt;
&lt;tr style="background-color: #f0b464; color: black;"&gt;
&lt;td&gt;7. 「もうスマホは見つかりましたか。」に最も近い英語はどれ？&lt;/td&gt;
&lt;td&gt;A. Did you find your smartphone already?&lt;br /&gt;
B. Do you find your smartphone yet?&lt;br /&gt;
C. Have you found your smartphone yet?&lt;br /&gt;
D. Have you found your smartphone already?&lt;/td&gt;
&lt;td&gt;&lt;button id="q7-btn"&gt;正解を見る&lt;/button&gt;&lt;br /&gt;
&lt;span id="q7" style="display: none;"&gt;C. Have you found your smartphone yet?&lt;/span&gt;&lt;/td&gt;
&lt;/tr&gt;
&lt;tr style="background-color: white; color: black;"&gt;
&lt;td&gt;8. 現在完了の否定文として正しいものはどれ？&lt;/td&gt;
&lt;td&gt;A. I haven’t finished my homework.&lt;br /&gt;
B. I don’t have finished my homework.&lt;br /&gt;
C. I haven’t finish my homework.&lt;br /&gt;
D. I not have finished my homework.&lt;/td&gt;
&lt;td&gt;&lt;button id="q8-btn"&gt;正解を見る&lt;/button&gt;&lt;br /&gt;
&lt;span id="q8" style="display: none;"&gt;A. I haven’t finished my homework.&lt;/span&gt;&lt;/td&gt;
&lt;/tr&gt;
&lt;tr style="background-color: #f0b464; color: black;"&gt;
&lt;td&gt;9. 次のうち、&lt;strong&gt;継続用法&lt;/strong&gt;の文と言えるものはどれ？&lt;/td&gt;
&lt;td&gt;A. I have just eaten lunch.&lt;br /&gt;
B. I have already seen that movie.&lt;br /&gt;
C. I have studied English for three years.&lt;br /&gt;
D. I have lost my wallet.&lt;/td&gt;
&lt;td&gt;&lt;button id="q9-btn"&gt;正解を見る&lt;/button&gt;&lt;br /&gt;
&lt;span id="q9" style="display: none;"&gt;C. I have studied English for three years.&lt;/span&gt;&lt;/td&gt;
&lt;/tr&gt;
&lt;tr style="background-color: white; color: black;"&gt;
&lt;td&gt;10. 「現在完了」の説明として最も適切なものはどれ？&lt;/td&gt;
&lt;td&gt;A. 過去のある一時点だけを表す時制&lt;br /&gt;
B. 未来の予定だけを表す時制&lt;br /&gt;
C. 過去と現在の結び付き（結果・経験・継続）を表す用法&lt;br /&gt;
D. 受動態の「〜される」を表す用法&lt;/td&gt;
&lt;td&gt;&lt;button id="q10-btn"&gt;正解を見る&lt;/button&gt;&lt;br /&gt;
&lt;span id="q10" style="display: none;"&gt;C. 過去と現在の結び付き（結果・経験・継続）を表す用法&lt;/span&gt;&lt;/td&gt;
&lt;/tr&gt;
&lt;/tbody&gt;
&lt;/table&gt;
```</t>
  </si>
  <si>
    <t>C2P_https___eigo_rewrite_com_column_stage2soukatu_20260225_192352</t>
  </si>
  <si>
    <t>以下はサイトの階層マスタに基づく「子→親」内部リンク不足です。
子ページ本文（HTML）に、親ページへのリンクを追加してください。
【子ページ】
- URL: https://eigo-rewrite.com/column/stage2soukatu/
- タイトル: STAGE2総括【ニュートレジャーの道案内】 - 受験英語専門ゼミ「Re-Write」(リライト)
- 分類: MC
【親ページ（リンク先）】
- 親URL: https://eigo-rewrite.com/column/bunpou/
- 親タイトル: 英語文法の基礎と応用 重要ルールを例文で徹底整理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src="https://www.youtube.com/embed/epr_1jb2hJU?si=7MYivQu4JrOoE73L" width="560" height="315" frameborder="0" allowfullscreen="allowfullscreen"&gt;&lt;/iframe&gt;&lt;br /&gt;
NEW TREASURE STAGE2 の文法事項・Lesson一覧の全体像は、&lt;strong&gt;&lt;a href="https://eigo-rewrite.com/column/hub_stage2/"&gt;NEW TREASURE STAGE2｜中2英文法 総括＋Lesson一覧（全体像はこちら）&lt;/a&gt;&lt;/strong&gt;で確認できます。&lt;/p&gt;
&lt;h3&gt;Stage2全体を通しての注意点と復習&lt;/h3&gt;
&lt;hr data-start="21" data-end="24" /&gt;
&lt;p data-start="26" data-end="82"&gt;Stage1 と異なる点は、Stage2 では語順や文構造を意識しながら、単語の位置を決める必要があることです。&lt;/p&gt;
&lt;p data-start="84" data-end="151"&gt;また、不定詞や動名詞も重要ですが、構文を覚えることで対応できる部分もあります。ここでは、より文法的な力が問われる問題に焦点を当てます。&lt;/p&gt;
&lt;h3&gt;受動態の重要性と注意点&lt;/h3&gt;
&lt;p&gt;受動態に関して、特に疑問文では間違いが生じやすいです。疑問文になると受動態の正確性が失われがちです。&lt;/p&gt;
&lt;p&gt;例えば、「&lt;span style="color: red;"&gt;What&lt;/span&gt; is called」という構造がありますが、これは主語「&lt;span style="color: blue;"&gt;the store&lt;/span&gt;」に疑問詞を前に出し、be動詞をその後に置いたものです。最後に「&lt;span style="color: blue;"&gt;store&lt;/span&gt;」と「&lt;span style="color: blue;"&gt;called&lt;/span&gt;」をそのまま残します。これによって、「&lt;span style="color: blue;"&gt;そのお店は&lt;/span&gt;&lt;span style="color: red;"&gt;何&lt;/span&gt;&lt;span style="color: blue;"&gt;と呼ばれていますか？&lt;/span&gt;」という意味になります。&lt;/p&gt;
&lt;h3&gt;受動態の疑問文の作成手順&lt;/h3&gt;
&lt;p&gt;受動態の疑問文を作成する際は、以下の手順に従います。&lt;/p&gt;
&lt;ol&gt;
&lt;li&gt;元の肯定文を考える。&lt;/li&gt;
&lt;li&gt;肯定文を疑問文に変換する際、疑問詞を前に出し、be動詞をその後に置く。&lt;/li&gt;
&lt;li&gt;残りの部分はそのまま残す。&lt;/li&gt;
&lt;/ol&gt;
&lt;h3&gt;分詞の扱い&lt;/h3&gt;
&lt;p&gt;分詞に関しては、名詞の後ろに置くというルールがあります。また、&amp;#8221;&lt;span style="color: red;"&gt;ing&lt;/span&gt;&amp;#8220;か過去分詞かの判断は、修飾している名詞に「が」を付けてそれが「している」のか「されている」のかを考慮します。例えば、「&lt;span style="color: blue;"&gt;The boy&lt;/span&gt; &lt;span style="color: red;"&gt;running there&lt;/span&gt; is my cousin.」という文は、「&lt;span style="color: blue;"&gt;そこで走っている&lt;/span&gt;」が修飾している「&lt;span style="color: blue;"&gt;男の子&lt;/span&gt;」の後ろに置かれます。&lt;/p&gt;
&lt;h3&gt;関係代名詞の取り扱い&lt;/h3&gt;
&lt;p&gt;関係代名詞も分詞と同様に、修飾する名詞の直後に置くことが重要です。文全体の述語を考え、主語と述語の塊を捉えることが役立ちます。&lt;/p&gt;
&lt;p&gt;例えば、「&lt;span style="color: blue;"&gt;The girl&lt;/span&gt; who is playing tennis is Nancy.」という文では、「&lt;span style="color: blue;"&gt;The girl&lt;/span&gt; is Nancy.」というメインの主語と述語を先に書き、それに修飾する部分を加えて完成させます。&lt;/p&gt;
&lt;p&gt;Stage2では文構造が複雑になり、1文が長くなります。したがって、文の形だけを覚えるのではなく、なぜそのような語順になるのか、その理由を理解することが重要です。&lt;br /&gt;
&lt;!-- 音読リスニング講座 --&gt;&lt;/p&gt;
&lt;div style="border: 2px solid #ff6600; background-color: #fff0e0; padding: 10px; display: flex; align-items: center; justify-content: center; margin-bottom: 10px;"&gt;
&lt;p&gt;&lt;img decoding="async" style="max-width: 100px; height: auto; margin-right: 10px;" src="https://eigo-rewrite.com/wp-content/uploads/2020/06/logo_tate-1.png" alt="Re-Writeのロゴ" /&gt;&lt;/p&gt;
&lt;div&gt;
&lt;p style="margin: 5px 0;"&gt;【音読リスニング講座】：音読・ディクテーション・シャドーイングを通じて、都立入試リスニング対策を強化します。&lt;/p&gt;
&lt;p&gt;&lt;a style="background-color: #ff6600; color: white; padding: 5px 10px; text-align: center; text-decoration: none; display: inline-block; font-size: 14px;" href="https://eigo-rewrite.com/listening/"&gt;詳細を見る&lt;/a&gt;&lt;/p&gt;
&lt;/div&gt;
&lt;/div&gt;
```</t>
  </si>
  <si>
    <t>P2C_https___eigo_rewrite_com_kobetsueisakubun_20260225_192345</t>
  </si>
  <si>
    <t>以下はサイトの階層マスタに基づく「親→子」内部リンク不足です。
親ページ本文（HTML）に、下記の子ページへのリンクを追加してください。
【親ページ】
- URL: https://eigo-rewrite.com/kobetsueisakubun/
- タイトル: 大学受験の英作文講座｜和文英訳・自由英作文を添削で得点源化｜個別指導（オンライン可）
- 分類: SP
【リンク追加が必要な子ページ一覧（この親を持つ）】
1. https://eigo-rewrite.com/column/j-eisakubun/（英語J-英作文学習法 英作力を鍛える基本と実践テクニック）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&lt;h2&gt;【個別指導】大学受験の英作文講座&lt;/h2&gt;
&lt;p&gt;大学入試共通テストでは記述式が見送られましたが、国公立大学入試や一部の私立大学では、依然として和文英訳・自由英作文が出題されています。&lt;/p&gt;
&lt;p&gt;苦手意識のある受験生のために、&lt;strong&gt;並べ替え英作文 → 語句補充英作文 → 自由英作文&lt;/strong&gt;の順で進め、「&lt;span style="color: #0000ff;"&gt;文法的に正しく、内容面でも外さない、減点されにくい英作文&lt;/span&gt;」が書けるよう指導します。&lt;/p&gt;
&lt;h3&gt;英作文は「定番表現と中学レベルの単語」で考える&lt;/h3&gt;
&lt;p&gt;英作文で苦しむ受験生の多くは、&lt;/p&gt;
&lt;div class="rounded" style="background-color: navajowhite; padding: 10px;"&gt;・問題文の日本語を表す英単語が分からない、表現を知らない&lt;br /&gt;
・使っている単語は合っているが文法で減点されてしまう&lt;/div&gt;
&lt;p&gt;という問題を抱えています。&lt;/p&gt;
&lt;p&gt;これらの問題は、&lt;span style="color: #0000ff;"&gt;定番の表現を習得できていない&lt;/span&gt;ことと、&lt;span style="color: #0000ff;"&gt;設問文の日本語を全て英語に&lt;/span&gt;「&lt;span style="color: #ff0000;"&gt;直訳&lt;/span&gt;」&lt;span style="color: #0000ff;"&gt;しようとしていることが原因&lt;/span&gt;です。&lt;/p&gt;
&lt;p&gt;たとえば「猫の手も借りたい」を英語にする際、I want borrow a cat’s hand.と書いてしまったら全く意味が通りません。&lt;/p&gt;
&lt;p&gt;こうした問題を解決するためには、「&lt;span style="color: #ff0000;"&gt;正解を出す&lt;/span&gt;」意識をいったん置いておきましょう。「&lt;strong&gt;完全ではないが言いたいことは通じる&lt;/strong&gt;」レベルの英文を書ければ十分です。&lt;/p&gt;
&lt;p&gt;たとえば「猫の手も借りたい」であれば、「人の役に立たないような猫の助けも必要なぐらい忙しい」と言いたいわけですから、I am so busy that I want any help.という程度でも何とか通じます。&lt;/p&gt;
&lt;p&gt;これはso ~ thatという表現を習得していて、簡単な単語に直すことができれば書ける英文です。このような発想で英作文を書いていくには、練習が必要です。&lt;/p&gt;
&lt;p&gt;本講座では、&lt;/p&gt;
&lt;div class="rounded" style="background-color: navajowhite; padding: 10px;"&gt;・文法単元別の並べ替え英作文で、定番表現を練習・習得する&lt;br /&gt;
・①の内容を含む和文英訳問題に取り組み、文型の感覚をつかむ&lt;br /&gt;
・実際の入試問題に取り組み、習得した表現と「中学レベルの単語」で答案をつくる&lt;/div&gt;
&lt;p&gt;これを繰り返すことにより、英作文を得点源にします。&lt;/p&gt;
&lt;h3&gt;英語で「文章」を書くには&lt;/h3&gt;
&lt;p&gt;難関大学の入試問題には、100語～200語で意見文を書くことが求められる場合があります。この際、&lt;/p&gt;
&lt;div class="rounded" style="background-color: navajowhite; padding: 10px;"&gt;・何を書いていいか分からない&lt;br /&gt;
・語数が余ってしまう&lt;/div&gt;
&lt;p&gt;という問題が出てきます。&lt;/p&gt;
&lt;p&gt;これらは、&lt;span style="color: #ff0000;"&gt;文章を書く手順を踏んでいないことが原因&lt;/span&gt;です。頭に浮かんだことを書いていくだけでは、文章としてのまとまりもありません。&lt;span style="color: #0000ff;"&gt;文章を書くときは、まず骨組みを決める&lt;/span&gt;必要があります。&lt;/p&gt;
&lt;div class="rounded" style="background-color: navajowhite; padding: 10px;"&gt;・自由英作文問題を見て、思いつく内容をメモする&lt;br /&gt;
・定番表現に直せるものをピックアップする&lt;br /&gt;
・パラグラフ構成のルールに従い、定番表現を使い書いていく&lt;br /&gt;
・類題で①～③を反復練習する&lt;/div&gt;
&lt;p&gt;これを繰り返すことにより、苦手意識を感じることなく英作文と向き合うことができるようになります。&lt;/p&gt;
&lt;h3&gt;オンライン指導&lt;/h3&gt;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即応性」「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alt="" width="1280" height="720"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sizes="(max-width: 1280px) 100vw, 1280px"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data-custom-pc-fontsize="16px"&gt;教室での受講の場合、家庭学習とは環境が異なります。&lt;br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また、ＰＣやタブレットからの音声と映像のみに集中できるので、意識を向ける対象が少なく、教室での受講に比べてより授業に集中して取り組むことができます。&lt;/span&gt;&lt;/p&gt;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で受ける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※指導予定回数分を前月20日に集計し請求書を発行させて頂けますので、&lt;span style="color: #3366ff;"&gt;前月末まで&lt;/span&gt;にお支払い下さいませ。&lt;/div&gt;
&lt;div&gt;&lt;/div&gt;
&lt;h2&gt;トライアルお申込みフォーム&lt;/h2&gt;
&lt;div role="form" class="wpcf7" id="wpcf7-f128-p114-o1" lang="ja" dir="ltr"&gt;
&lt;div class="screen-reader-response" aria-live="polite"&gt;&lt;/div&gt;
&lt;form action="/kobetsueisakubun/#wpcf7-f128-p114-o1" method="post" class="wpcf7-form" novalidate="novalidate"&gt;
&lt;div style="display: none;"&gt;
&lt;input type="hidden" name="_wpcf7" value="128" /&gt;
&lt;input type="hidden" name="_wpcf7_version" value="5.1.9" /&gt;
&lt;input type="hidden" name="_wpcf7_locale" value="ja" /&gt;
&lt;input type="hidden" name="_wpcf7_unit_tag" value="wpcf7-f128-p114-o1" /&gt;
&lt;input type="hidden" name="_wpcf7_container_post" value="114"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value="高１"&gt;高１&lt;/option&gt;&lt;option value="高２"&gt;高２&lt;/option&gt;&lt;option value="高３"&gt;高３&lt;/option&gt;&lt;option value="その他"&gt;その他&lt;/option&gt;&lt;/select&gt;&lt;/span&gt;&lt;/p&gt;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&lt;p&gt;&amp;nbsp;&lt;/p&gt;
&lt;p class="sc-cbPlza hJuQYC"&gt;当塾では様々な内容の個別指導を実施しております。実施詳細につきましてはコチラをご確認下さいませ。&lt;/p&gt;
&lt;p&gt;&lt;a href="https://eigo-rewrite.com/live/"&gt;&lt;img decoding="async" class="alignnone wp-image-744" src="https://eigo-rewrite.com/wp-content/uploads/2023/08/image_2023_8_29-1-300x38.png" alt="" width="1374" height="174" srcset="https://eigo-rewrite.com/wp-content/uploads/2023/08/image_2023_8_29-1-300x38.png 300w, https://eigo-rewrite.com/wp-content/uploads/2023/08/image_2023_8_29-1.png 468w" sizes="(max-width: 1374px) 100vw, 1374px" /&gt;&lt;/a&gt;&lt;/p&gt;
```</t>
  </si>
  <si>
    <t>C2P_https___eigo_rewrite_com_listening_20260225_192352</t>
  </si>
  <si>
    <t>以下はサイトの階層マスタに基づく「子→親」内部リンク不足です。
子ページ本文（HTML）に、親ページへのリンクを追加してください。
【子ページ】
- URL: https://eigo-rewrite.com/listening/
- タイトル: 都立入試リスニング20点安定個別指導講座｜音読オンライン塾
- 分類: SP
【親ページ（リンク先）】
- 親URL: https://eigo-rewrite.com/live/
- 親タイトル: 高校大学受験英作文対策の個別指導講座一覧｜減点防止オンライン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&lt;h2&gt;音読リスニング講座&lt;/h2&gt;
&lt;p&gt;都立高校入試において、リスニングは非常に重要な位置を占めています。&lt;/p&gt;
&lt;p&gt;その中でも、100点中20点がリスニング問題であり、この20点を確実に取ることが合格への鍵となります。特に上位の都立高校合格を目指す受験生にとって、&lt;span style="color: #0000ff;"&gt;最低でも16点以上&lt;/span&gt;を取ることが求められます。&lt;/p&gt;
&lt;p&gt;しかし、多くの受験生は問題Bの英問英答で点を落としがちです。ここで重要なのは、リスニング力を高め、点の取りこぼしを最小限に抑えることです。&lt;/p&gt;
&lt;p&gt;実際、リスニングでは問題文が二度読まれる場合が多く、一度で正確に聴き取る力が必要です。&lt;/p&gt;
&lt;p&gt;そのため、「聴き取れない」単語やフレーズがあると、それが致命的な取りこぼしにつながります。こうした語句を聴き取れるようになるために、実は&lt;strong&gt;音読&lt;/strong&gt;が非常に効果的です。&lt;/p&gt;
&lt;p&gt;リスニング力を鍛える際のチェックポイントや、つまずきやすい原因の整理は、&lt;a href="https://eigo-rewrite.com/column/listening/"&gt;リスニング力を鍛えるためのポイント&lt;/a&gt;でもまとめています。&lt;/p&gt;
&lt;p&gt;当講座では、「&lt;span style="color: #ff0000;"&gt;一度で聴き取り、確実に得点できる&lt;/span&gt;」リスニング力の養成にフォーカスすると同時に、「&lt;span style="color: #0000ff;"&gt;聴く&lt;/span&gt;」だけでなく「&lt;span style="color: #0000ff;"&gt;音読する&lt;/span&gt;」ことの重要性を強調しています。&lt;/p&gt;
&lt;p&gt;受験生の皆さんがリスニングスキルを高め、自信を持って試験に臨めるよう、全力でサポートします。&lt;/p&gt;
&lt;p&gt;詳細についてはお気軽にお問い合わせください。皆さまからのご相談をお待ちしております。&lt;/p&gt;
&lt;p&gt;&amp;nbsp;&lt;/p&gt;
&lt;h3&gt;【大まかな流れ】&lt;/h3&gt;
&lt;h5&gt;①ウォーミングアップ&lt;/h5&gt;
&lt;p&gt;特に会話表現での典型文を音読→リスニングとディクテーション(書き取り)を行うことで耳を慣らします。&lt;/p&gt;
&lt;h5&gt;②都立入試のリスニング演習&lt;/h5&gt;
&lt;p&gt;設問からのヒント探しやメモの取り方を指導した後、実際に入試問題を解きます。&lt;/p&gt;
&lt;h5&gt;③振り返りと英問英答の練習&lt;/h5&gt;
&lt;p&gt;入試問題を解いた後は、講師と解答根拠の確認や聴き取りづらかった箇所の解説・シャドーイング(音読)を行います。これにより、音と文字を一致させ、一度で聴き取れる音や文型を増やしていきます。&lt;br /&gt;
&lt;!-- ▼追加：よくある質問（FAQ） --&gt;&lt;/p&gt;
&lt;h3&gt;よくある質問&lt;/h3&gt;
&lt;div class="rounded" style="background-color: whitesmoke; padding: 10px; margin: 10px 0;"&gt;
&lt;p style="margin: 0 0 6px;"&gt;&lt;strong&gt;Q. 都立リスニングで点が伸びない原因は何ですか？&lt;/strong&gt;&lt;/p&gt;
&lt;p style="margin: 0;"&gt;多いのは、①音のつながりで単語が別物に聞こえる、②聞き取れても英語で短く答えられない、③メモの取り方が雑で情報が抜ける、の3つです。本講座では音読・書き取り・英問英答をセットで行い、聞こえ方と答え方を同時に直します。&lt;/p&gt;
&lt;/div&gt;
&lt;div class="rounded" style="background-color: whitesmoke; padding: 10px; margin: 10px 0;"&gt;
&lt;p style="margin: 0 0 6px;"&gt;&lt;strong&gt;Q. 音読は、どんなやり方が効果的ですか？&lt;/strong&gt;&lt;/p&gt;
&lt;p style="margin: 0;"&gt;「①意味を取りながら音読 → ②区切って音読 → ③続けて音読 → ④書き取り → ⑤同じ文で英問英答」の順が効果的です。声に出すだけで終わらせず、文字と音を行き来させます。&lt;/p&gt;
&lt;/div&gt;
&lt;div class="rounded" style="background-color: whitesmoke; padding: 10px; margin: 10px 0;"&gt;
&lt;p style="margin: 0 0 6px;"&gt;&lt;strong&gt;Q. 英問英答が苦手です。何から直しますか？&lt;/strong&gt;&lt;/p&gt;
&lt;p style="margin: 0;"&gt;まず「答えの形」を決めます。たとえば Who なら人、Where なら場所、When なら時刻、How many なら数字、のように“答えの種類”をそろえます。その上で、短い語で答える練習（Yes/No＋1語足す等）から始めます。&lt;/p&gt;
&lt;/div&gt;
&lt;div class="rounded" style="background-color: whitesmoke; padding: 10px; margin: 10px 0;"&gt;
&lt;p style="margin: 0 0 6px;"&gt;&lt;strong&gt;Q. 週何回・どれくらいの期間が目安ですか？&lt;/strong&gt;&lt;/p&gt;
&lt;p style="margin: 0;"&gt;目安は週1回から。リスニングは“毎日の短い反復”が効くため、授業でやる内容を家庭で10分〜15分に落として回せる形にします。開始時期と現状点で調整します。&lt;/p&gt;
&lt;/div&gt;
&lt;div class="rounded" style="background-color: whitesmoke; padding: 10px; margin: 10px 0;"&gt;
&lt;p style="margin: 0 0 6px;"&gt;&lt;strong&gt;Q. 自宅では何をやればいいですか？&lt;/strong&gt;&lt;/p&gt;
&lt;p style="margin: 0;"&gt;毎日やるのは「音読3回＋書き取り1回＋英問英答3問」だけで十分です。時間が取れない日は音読だけでも続けると効果が残ります。&lt;/p&gt;
&lt;/div&gt;
&lt;div class="rounded" style="background-color: whitesmoke; padding: 10px; margin: 10px 0;"&gt;
&lt;p style="margin: 0 0 6px;"&gt;&lt;strong&gt;Q. オンラインでも聞き取りは伸びますか？&lt;/strong&gt;&lt;/p&gt;
&lt;p style="margin: 0;"&gt;伸びます。画面共有で本文・選択肢・メモの取り方を同じ画面で確認し、音読や書き取りの様子も見ながら修正できます。&lt;/p&gt;
&lt;/div&gt;
&lt;p&gt;&lt;!-- ▲追加：よくある質問（FAQ） --&gt;&lt;/p&gt;
&lt;p&gt;&lt;!-- ▼追加：自宅で回すミニ練習（例） --&gt;&lt;/p&gt;
&lt;h3&gt;自宅で回すミニ練習（10分〜15分）&lt;/h3&gt;
&lt;p&gt;授業の内容を自宅で短く回すための例です。毎日全部やらなくても、音読だけは残すと効果が続きます。&lt;/p&gt;
&lt;div class="rounded" style="background-color: navajowhite; padding: 10px; margin: 10px 0;"&gt;&lt;strong&gt;Step1：音読（3回）&lt;/strong&gt;&lt;br /&gt;
・1回目：意味を取りながら&lt;br /&gt;
・2回目：区切って（主語・動詞・目的語など）&lt;br /&gt;
・3回目：続けてスムーズに&lt;/div&gt;
&lt;div class="rounded" style="background-color: navajowhite; padding: 10px; margin: 10px 0;"&gt;&lt;strong&gt;Step2：書き取り（1回）&lt;/strong&gt;&lt;br /&gt;
・1文だけでOK。聞こえた通りに書いて、あとで本文と見比べる&lt;/div&gt;
&lt;div class="rounded" style="background-color: navajowhite; padding: 10px; margin: 10px 0;"&gt;&lt;strong&gt;Step3：英問英答（3問）&lt;/strong&gt;&lt;br /&gt;
・答えは短く（1〜5語）。言えなかったら本文から必要な語だけ拾って作る&lt;/div&gt;
&lt;p&gt;&lt;!-- ▲追加：自宅で回すミニ練習（例） --&gt;&lt;/p&gt;
&lt;h3&gt;オンライン指導&lt;/h3&gt;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&lt;p&gt;&lt;img decoding="async" fetchpriority="high" class="aligncenter wp-image-264 size-full" src="https://eigo-rewrite.com/wp-content/uploads/2020/09/リライト授業風景.jpg" sizes="(max-width: 1280px) 100vw, 1280px" srcset="https://eigo-rewrite.com/wp-content/uploads/2020/09/リライト授業風景.jpg 1280w, https://eigo-rewrite.com/wp-content/uploads/2020/09/リライト授業風景-300x169.jpg 300w, https://eigo-rewrite.com/wp-content/uploads/2020/09/リライト授業風景-1024x576.jpg 1024w, https://eigo-rewrite.com/wp-content/uploads/2020/09/リライト授業風景-768x432.jpg 768w, https://eigo-rewrite.com/wp-content/uploads/2020/09/リライト授業風景-320x180.jpg 320w" alt="" width="1280" height="720" /&gt;&lt;/p&gt;
&lt;h3&gt;オンライン授業のメリットとは？&lt;/h3&gt;
&lt;h4&gt;&lt;span style="background-color: navajowhite;"&gt;&lt;span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navajowhite;"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#ff0000;"&gt;リアルタイムで把握&lt;/span&gt;できるため、生徒さんが&lt;span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navajowhite;"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&lt;h2&gt;&lt;span style="font-size: 1.75rem;"&gt;受講までの流れ&lt;/span&gt;&lt;/h2&gt;
&lt;h2&gt;
&lt;style&gt;
  .bg-pink {background-color: #ffc0cb !important;}&lt;/style&gt;
&lt;/h2&gt;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&lt;p&gt;&amp;nbsp;&lt;/p&gt;
&lt;h2&gt;指導料&lt;/h2&gt;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110分　¥18,150-(税込)&lt;br /&gt;
１コマ　80分　¥13,200-(税込)&lt;/p&gt;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&lt;h2&gt;トライアルお申込みフォーム&lt;/h2&gt;
&lt;div role="form" class="wpcf7" id="wpcf7-f135-p236-o1" lang="ja" dir="ltr"&gt;
&lt;div class="screen-reader-response" aria-live="polite"&gt;&lt;/div&gt;
&lt;form action="/listening/#wpcf7-f135-p236-o1" method="post" class="wpcf7-form" novalidate="novalidate"&gt;
&lt;div style="display: none;"&gt;
&lt;input type="hidden" name="_wpcf7" value="135" /&gt;
&lt;input type="hidden" name="_wpcf7_version" value="5.1.9" /&gt;
&lt;input type="hidden" name="_wpcf7_locale" value="ja" /&gt;
&lt;input type="hidden" name="_wpcf7_unit_tag" value="wpcf7-f135-p236-o1" /&gt;
&lt;input type="hidden" name="_wpcf7_container_post" value="236" /&gt;
&lt;input type="hidden" name="g-recaptcha-response" value="" /&gt;
&lt;/div&gt;
&lt;p&gt;保護者氏名(必須)：&lt;span class="wpcf7-form-control-wrap your-name"&gt;&lt;input type="text" name="your-name" value="" size="40" class="wpcf7-form-control wpcf7-text wpcf7-validates-as-required" aria-required="true" aria-invalid="false" /&gt;&lt;/span&gt; &lt;/p&gt;
&lt;p&gt;メールアドレス(必須)：&lt;span class="wpcf7-form-control-wrap your-email"&gt;&lt;input type="email" name="your-email" value="" size="40" class="wpcf7-form-control wpcf7-text wpcf7-email wpcf7-validates-as-required wpcf7-validates-as-email" aria-required="true" aria-invalid="false" /&gt;&lt;/span&gt; &lt;/p&gt;
&lt;p&gt;電話番号(必須)：&lt;span class="wpcf7-form-control-wrap mobtel"&gt;&lt;input type="tel" name="mobtel" value="" size="40" class="wpcf7-form-control wpcf7-text wpcf7-tel wpcf7-validates-as-required wpcf7-validates-as-tel" aria-required="true" aria-invalid="false" /&gt;&lt;/span&gt; &lt;/p&gt;
&lt;p&gt;生徒氏名(必須)：&lt;span class="wpcf7-form-control-wrap chilid-name"&gt;&lt;input type="text" name="chilid-name" value="" size="40" class="wpcf7-form-control wpcf7-text" aria-invalid="false" /&gt;&lt;/span&gt; &lt;/p&gt;
&lt;p&gt;性別(必須)：&lt;span class="wpcf7-form-control-wrap seibetu"&gt;&lt;select name="seibetu" class="wpcf7-form-control wpcf7-select" aria-invalid="false"&gt;&lt;option value=""&gt;---&lt;/option&gt;&lt;option value="男"&gt;男&lt;/option&gt;&lt;option value="女"&gt;女&lt;/option&gt;&lt;/select&gt;&lt;/span&gt;&lt;/p&gt;
&lt;p&gt;学年(必須)：&lt;span class="wpcf7-form-control-wrap gakunen"&gt;&lt;select name="gakunen" class="wpcf7-form-control wpcf7-select" aria-invalid="false"&gt;&lt;option value=""&gt;---&lt;/option&gt;&lt;option value="中１"&gt;中１&lt;/option&gt;&lt;option value="中２"&gt;中２&lt;/option&gt;&lt;option value="中３"&gt;中３&lt;/option&gt;&lt;option value="その他"&gt;その他&lt;/option&gt;&lt;/select&gt;&lt;/span&gt;&lt;/p&gt;
&lt;p&gt;受講講座(必須)：&lt;br /&gt;
&lt;span class="wpcf7-form-control-wrap checkbox-492"&gt;&lt;span class="wpcf7-form-control wpcf7-checkbox wpcf7-validates-as-required"&gt;&lt;span class="wpcf7-list-item first"&gt;&lt;span class="wpcf7-list-item-label"&gt;文法復習講座&lt;/span&gt;&lt;input type="checkbox" name="checkbox-492[]" value="文法復習講座" /&gt;&lt;/span&gt;&lt;span class="wpcf7-list-item"&gt;&lt;span class="wpcf7-list-item-label"&gt;語彙強化講座①都立コース&lt;/span&gt;&lt;input type="checkbox" name="checkbox-492[]" value="語彙強化講座①都立コース" /&gt;&lt;/span&gt;&lt;span class="wpcf7-list-item"&gt;&lt;span class="wpcf7-list-item-label"&gt;語彙強化講座②私立難関コース&lt;/span&gt;&lt;input type="checkbox" name="checkbox-492[]" value="語彙強化講座②私立難関コース" /&gt;&lt;/span&gt;&lt;span class="wpcf7-list-item"&gt;&lt;span class="wpcf7-list-item-label"&gt;読解強化講座&lt;/span&gt;&lt;input type="checkbox" name="checkbox-492[]" value="読解強化講座" /&gt;&lt;/span&gt;&lt;span class="wpcf7-list-item last"&gt;&lt;span class="wpcf7-list-item-label"&gt;音読リスニング講座&lt;/span&gt;&lt;input type="checkbox" name="checkbox-492[]" value="音読リスニング講座" /&gt;&lt;/span&gt;&lt;/span&gt;&lt;/span&gt;&lt;/p&gt;
&lt;p&gt;受講場所(必須)：&lt;span class="wpcf7-form-control-wrap place"&gt;&lt;select name="place" class="wpcf7-form-control wpcf7-select" aria-invalid="false"&gt;&lt;option value=""&gt;---&lt;/option&gt;&lt;option value="教室"&gt;教室&lt;/option&gt;&lt;option value="オンライン"&gt;オンライン&lt;/option&gt;&lt;/select&gt;&lt;/span&gt;&lt;/p&gt;
&lt;p&gt;備考：&lt;span class="wpcf7-form-control-wrap your-message"&gt;&lt;textarea name="your-message" cols="40" rows="10" class="wpcf7-form-control wpcf7-textarea" aria-invalid="false"&gt;&lt;/textarea&gt;&lt;/span&gt; &lt;/p&gt;
&lt;p&gt;&lt;input type="submit" value="送信" class="wpcf7-form-control wpcf7-submit" /&gt;&lt;/p&gt;
&lt;div class="wpcf7-response-output wpcf7-display-none" aria-hidden="true"&gt;&lt;/div&gt;&lt;/form&gt;&lt;/div&gt;
```</t>
  </si>
  <si>
    <t>P2C_https___eng_support_com_20260225_192347</t>
  </si>
  <si>
    <t>以下はサイトの階層マスタに基づく「親→子」内部リンク不足です。
親ページ本文（HTML）に、下記の子ページへのリンクを追加してください。
【親ページ】
- URL: https://eng-support.com/
- タイトル: 四谷の英語塾｜中高一貫の学校英語1対1指導｜教室/オンライン
- 分類: TP
【リンク追加が必要な子ページ一覧（この親を持つ）】
1. https://eng-support.com/column/progressinenglish21/（PROGRESS IN ENGLISH 21 教科書の特徴と難易度）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&lt;div class="es-home"&gt;
&lt;section id="top" class="top-hero"&gt;
&lt;p class="es-hero-eyebrow"&gt;中高一貫生の英語専門サポート｜四谷・オンライン&lt;/p&gt;
&lt;p class="es-hero-title"&gt;英語が分からなくなった&lt;br /&gt;
&lt;span class="accent"&gt;その地点&lt;/span&gt;に戻って&lt;br /&gt;
再構築する&lt;/p&gt;
&lt;p class="es-hero-desc"&gt;単語や文法を覚えているのに、&lt;strong&gt;英文が読めない・書けない&lt;/strong&gt;。&lt;br /&gt;
それは努力不足ではなく、知識が&lt;strong&gt;答案で使える順番&lt;/strong&gt;になっていないことが原因です。&lt;br /&gt;
Eng-Supportは、つまずきの位置を特定し、必要なところから的確に戻します。&lt;/p&gt;
&lt;div class="es-hero-cta"&gt;&lt;a class="btn btn-primary" href="https://eng-support.com/inquiry/"&gt;受講相談（お問い合わせ）&lt;/a&gt;&lt;br /&gt;
&lt;a class="btn btn-default" href="https://eng-support.com/kouza/"&gt;講座一覧を見る&lt;/a&gt;&lt;br /&gt;
&lt;a class="btn btn-default" href="#picks"&gt;よくあるつまずき&lt;/a&gt;&lt;/div&gt;
&lt;div class="es-quick"&gt;
&lt;p&gt;&lt;strong&gt;まず確認したい方へ&lt;/strong&gt;&lt;/p&gt;
&lt;ul&gt;
&lt;li&gt;&lt;a href="#problems"&gt;対応できる悩み&lt;/a&gt;&lt;/li&gt;
&lt;li&gt;&lt;a href="#strategy"&gt;指導指針（考え方）&lt;/a&gt;：&lt;a href="https://eng-support.com/strategy/"&gt;詳細ページ&lt;/a&gt;&lt;/li&gt;
&lt;li&gt;&lt;a href="#picks"&gt;つまずき別リンク&lt;/a&gt;（形容詞/副詞・文型・自動詞）&lt;/li&gt;
&lt;li&gt;&lt;a href="#courses"&gt;講座の選び方&lt;/a&gt;：&lt;a href="https://eng-support.com/kouza/"&gt;一覧&lt;/a&gt;&lt;/li&gt;
&lt;li&gt;&lt;a href="#flow"&gt;受講までの流れ&lt;/a&gt;／&lt;a href="#cta"&gt;お問い合わせ&lt;/a&gt;&lt;/li&gt;
&lt;/ul&gt;
&lt;/div&gt;
&lt;/section&gt;
&lt;hr /&gt;
&lt;section id="problems"&gt;
&lt;h2&gt;四谷で英語塾を探す人が抱えやすい悩み&lt;/h2&gt;
&lt;ul&gt;
&lt;li&gt;単語は覚えているのに、長文になると内容が入ってこない&lt;/li&gt;
&lt;li&gt;文法問題は解けるが、本文でSVOCが追えず判断が止まる&lt;/li&gt;
&lt;li&gt;訳は作れても、設問（内容一致・理由説明）で落とす&lt;/li&gt;
&lt;li&gt;並び替え・語句補充でミスの癖が毎回同じ&lt;/li&gt;
&lt;li&gt;PROGRESSなど教科書・ワークが終わらず回らない&lt;/li&gt;
&lt;li&gt;勉強しているのに「どこから直すべきか」が見えない&lt;/li&gt;
&lt;/ul&gt;
&lt;p class="es-note"&gt;英語が苦しいときは、原因が1つではないことが多いものです。&lt;br /&gt;
Eng-Supportでは、問題の正誤だけで終わらせず、&lt;strong&gt;どの判断がズレたのか&lt;/strong&gt;を特定して改善します。&lt;/p&gt;
&lt;/section&gt;
&lt;hr /&gt;
&lt;section id="strategy"&gt;
&lt;h2&gt;指導の考え方：知識を答案で使える判断につなげる&lt;/h2&gt;
&lt;p&gt;Eng-Supportでは、つまずきを「知識が足りない」で片づけません。&lt;br /&gt;
多くの場合は、&lt;strong&gt;見る順番・外す順番・決める順番&lt;/strong&gt;が乱れています。&lt;br /&gt;
だからこそ、まずは英語を“処理できる順番”に整えます。&lt;/p&gt;
&lt;div class="es-grid"&gt;
&lt;div class="es-card"&gt;
&lt;h3&gt;① 先に見る場所を決める&lt;/h3&gt;
&lt;p&gt;修飾先・文型・動詞の性質など、先に見るべき場所を特定し、判断の迷いを減らします。&lt;/p&gt;
&lt;/div&gt;
&lt;div class="es-card"&gt;
&lt;h3&gt;② 判断を言葉にして残す&lt;/h3&gt;
&lt;p&gt;「なんとなく」ではなく、理由が言える状態へ。再現できる判断だけが得点に変わります。&lt;/p&gt;
&lt;/div&gt;
&lt;div class="es-card"&gt;
&lt;h3&gt;③ ミスを同じ場面で繰り返さない&lt;/h3&gt;
&lt;p&gt;間違えた原因を分解し、同じ場面で同じミスをしない状態に改善します。&lt;/p&gt;
&lt;/div&gt;
&lt;div class="es-card"&gt;
&lt;h3&gt;④ 学校教材に戻して回す&lt;/h3&gt;
&lt;p&gt;学校の教科書・ワーク（PROGRESS等）に戻し、成績に直結する運用に繋げます。&lt;/p&gt;
&lt;/div&gt;
&lt;/div&gt;
&lt;div class="es-btnrow"&gt;&lt;a class="btn btn-default" href="https://eng-support.com/strategy/"&gt;指導指針を詳しく読む&lt;/a&gt;&lt;br /&gt;
&lt;a class="btn btn-primary" href="https://eng-support.com/inquiry/"&gt;受講相談をする&lt;/a&gt;&lt;/div&gt;
&lt;/section&gt;
&lt;hr /&gt;
&lt;section id="picks"&gt;
&lt;h2&gt;つまずき別リンク：よくある状況から入る&lt;/h2&gt;
&lt;p&gt;判断に困ったら、いま詰まっているテーマから入るのが早いです。&lt;br /&gt;
授業の予習・復習にも、そのまま使えます。&lt;/p&gt;
&lt;div class="es-picks"&gt;
&lt;div class="es-pick"&gt;
&lt;h3&gt;修飾があいまい（形容詞/副詞）&lt;/h3&gt;
&lt;ul&gt;
&lt;li&gt;&lt;a href="https://eng-support.com/column/eigonokiso1/"&gt;形容詞と副詞の違い｜修飾先で見分ける3つのステップ＋例外&lt;/a&gt;&lt;/li&gt;
&lt;li&gt;&lt;a href="https://eng-support.com/column/eigonokiso5/"&gt;英語の文型と副詞の位置｜I go to schoolで文型を判定&lt;/a&gt;&lt;/li&gt;
&lt;/ul&gt;
&lt;/div&gt;
&lt;div class="es-pick"&gt;
&lt;h3&gt;動詞の扱いで止まる（自動詞/他動詞）&lt;/h3&gt;
&lt;ul&gt;
&lt;li&gt;&lt;a href="https://eng-support.com/column/eigonokiso4/"&gt;arriveは自動詞｜arrive at/inとreachの違い・前置詞不要判定&lt;/a&gt;&lt;/li&gt;
&lt;/ul&gt;
&lt;/div&gt;
&lt;div class="es-pick"&gt;
&lt;h3&gt;PROGRESSが回らない&lt;/h3&gt;
&lt;ul&gt;
&lt;li&gt;&lt;a href="https://eng-support.com/column/progress/"&gt;プログレスって何｜進度と単語対策｜中高一貫英語&lt;/a&gt;&lt;/li&gt;
&lt;li&gt;&lt;a href="https://eng-support.com/column/progress-2/"&gt;PROGRESS教科書｜終わらない原因と宿題の回し方・ワーク活用&lt;/a&gt;&lt;/li&gt;
&lt;/ul&gt;
&lt;/div&gt;
&lt;/div&gt;
&lt;div class="es-btnrow"&gt;&lt;a class="btn btn-primary" href="https://eng-support.com/kouza/"&gt;講座一覧を見る&lt;/a&gt;&lt;br /&gt;
&lt;a class="btn btn-default" href="https://eng-support.com/inquiry/"&gt;相談して決める&lt;/a&gt;&lt;/div&gt;
&lt;/section&gt;
&lt;hr /&gt;
&lt;section id="courses"&gt;
&lt;h2&gt;講座の選び方：目的別に合う受け方&lt;/h2&gt;
&lt;p&gt;目的（定期テスト／中高一貫の進度フォロー／受験）によって、優先順位が変わります。&lt;br /&gt;
判断に困る場合は「いま一番困っている場面」を起点に、必要なステップをご提案します。&lt;/p&gt;
&lt;div class="es-grid"&gt;
&lt;div class="es-card"&gt;
&lt;h3&gt;学校の授業・教科書フォロー&lt;/h3&gt;
&lt;p&gt;学校の進度に合わせ、ノート・ワーク・小テストを材料に「詰まった箇所」を改善して回します。&lt;/p&gt;
&lt;div class="es-mini-links"&gt;&lt;a class="chip" href="https://eng-support.com/column/progress/"&gt;PROGRESSの回し方&lt;/a&gt;&lt;br /&gt;
&lt;a class="chip" href="https://eng-support.com/column/progress-2/"&gt;終わらない原因&lt;/a&gt;&lt;/div&gt;
&lt;/div&gt;
&lt;div class="es-card"&gt;
&lt;h3&gt;文法の穴を埋める（基礎の再接続）&lt;/h3&gt;
&lt;p&gt;解けるだけで終わらせず、読解・英作文に繋がる判断へ繋げます。&lt;/p&gt;
&lt;div class="es-mini-links"&gt;&lt;a class="chip" href="https://eng-support.com/column/eigonokiso1/"&gt;形容詞/副詞&lt;/a&gt;&lt;br /&gt;
&lt;a class="chip" href="https://eng-support.com/column/eigonokiso5/"&gt;文型判定&lt;/a&gt;&lt;br /&gt;
&lt;a class="chip" href="https://eng-support.com/column/eigonokiso4/"&gt;自動詞/他動詞&lt;/a&gt;&lt;/div&gt;
&lt;/div&gt;
&lt;div class="es-card"&gt;
&lt;h3&gt;読解を安定させたい&lt;/h3&gt;
&lt;p&gt;訳を作るだけでなく、設問で必要な根拠に届く読み方へ。処理順を確立して、不安定さを解消します。&lt;/p&gt;
&lt;p class="es-sub"&gt;まずは教材・模試・定期テストを見て、つまずきの位置を特定します。&lt;/p&gt;
&lt;/div&gt;
&lt;div class="es-card"&gt;
&lt;h3&gt;短期で範囲を絞って改善したい&lt;/h3&gt;
&lt;p&gt;テスト前・単元の穴・誤答パターンの集中修正など、必要な範囲を絞って改善します。&lt;/p&gt;
&lt;p class="es-sub"&gt;「この範囲だけ」「この単元だけ」でもご相談ください。&lt;/p&gt;
&lt;/div&gt;
&lt;/div&gt;
&lt;div class="es-btnrow"&gt;&lt;a class="btn btn-primary" href="https://eng-support.com/kouza/"&gt;講座一覧を見る&lt;/a&gt;&lt;br /&gt;
&lt;a class="btn btn-default" href="https://eng-support.com/inquiry/"&gt;受講相談（お問い合わせ）&lt;/a&gt;&lt;/div&gt;
&lt;/section&gt;
&lt;hr /&gt;
&lt;section id="format"&gt;
&lt;h2&gt;受講形態：四谷教室・オンライン&lt;/h2&gt;
&lt;p&gt;教室（四谷）とオンラインの両方に対応しています。&lt;br /&gt;
学校・部活・通学の事情に合わせて、無理のない形をご提案します。&lt;/p&gt;
&lt;div class="es-grid"&gt;
&lt;div class="es-card"&gt;
&lt;h3&gt;教室（四谷）&lt;/h3&gt;
&lt;p&gt;対面で板書・ノート・答案を確認しながら、判断のズレをその場で修正します。&lt;/p&gt;
&lt;/div&gt;
&lt;div class="es-card"&gt;
&lt;h3&gt;オンライン&lt;/h3&gt;
&lt;p&gt;画面共有で英文・解説・答案を同時に確認でき、復習の方向性も決めやすい形で進めます。&lt;/p&gt;
&lt;/div&gt;
&lt;/div&gt;
&lt;div class="es-btnrow"&gt;&lt;a class="btn btn-default" href="https://eng-support.com/greeting/"&gt;代表あいさつ&lt;/a&gt;&lt;br /&gt;
&lt;a class="btn btn-default" href="https://eng-support.com/inquiry/"&gt;お問い合わせ&lt;/a&gt;&lt;/div&gt;
&lt;/section&gt;
&lt;hr /&gt;
&lt;section id="flow"&gt;
&lt;h2&gt;受講までの流れ&lt;/h2&gt;
&lt;ol&gt;
&lt;li&gt;&lt;strong&gt;受講相談&lt;/strong&gt;&lt;br /&gt;
学年・教材・困っていること（例：長文、文型、教科書が回らない等）を伺います。&lt;/li&gt;
&lt;li&gt;&lt;strong&gt;現状整理&lt;/strong&gt;&lt;br /&gt;
答案・ワーク・小テストなどをもとに、つまずきの位置と優先順位を整理します。&lt;/li&gt;
&lt;li&gt;&lt;strong&gt;方針の提案&lt;/strong&gt;&lt;br /&gt;
必要な範囲と進め方を短くまとめ、無理のない進行に落とします。&lt;/li&gt;
&lt;li&gt;&lt;strong&gt;受講開始&lt;/strong&gt;&lt;br /&gt;
教室／オンラインの希望に合わせて指導を開始します。&lt;/li&gt;
&lt;/ol&gt;
&lt;div class="es-callout"&gt;
&lt;p&gt;&lt;strong&gt;相談時にあるとスムーズなもの&lt;/strong&gt;&lt;/p&gt;
&lt;ul&gt;
&lt;li&gt;使用教材（教科書・ワーク・塾教材）&lt;/li&gt;
&lt;li&gt;直近の定期テスト・模試の問題と答案（あれば）&lt;/li&gt;
&lt;li&gt;困っている場面の具体例（例：SVOCが追えない／前置詞で止まる 等）&lt;/li&gt;
&lt;/ul&gt;
&lt;/div&gt;
&lt;/section&gt;
&lt;hr /&gt;
&lt;section id="cta"&gt;
&lt;h2&gt;受講相談（お問い合わせ）&lt;/h2&gt;
&lt;p&gt;現状（学年・教材・目標・困っていること）を簡単にお知らせください。&lt;br /&gt;
つまずきの位置を整理し、必要なプロセスをご提案します。&lt;/p&gt;
&lt;div class="es-cta-actions"&gt;&lt;a class="btn btn-primary" href="https://eng-support.com/inquiry/"&gt;お問い合わせフォームへ&lt;/a&gt;&lt;br /&gt;
&lt;a class="btn btn-default" href="https://eng-support.com/kouza/"&gt;講座一覧&lt;/a&gt;&lt;/div&gt;
&lt;/section&gt;
&lt;/div&gt;
```</t>
  </si>
  <si>
    <t>C2P_https___eng_support_com_column_298_20260225_192353</t>
  </si>
  <si>
    <t>以下はサイトの階層マスタに基づく「子→親」内部リンク不足です。
子ページ本文（HTML）に、親ページへのリンクを追加してください。
【子ページ】
- URL: https://eng-support.com/column/298/
- タイトル: how many疑問文の作り方｜語順と名詞複数sのミスを防ぐ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src="https://www.youtube.com/embed/rl0GZoNJx3g" width="560" height="315" frameborder="0" allowfullscreen="allowfullscreen"&gt;&lt;/iframe&gt;&lt;/p&gt;
&lt;h2&gt;how many 疑問文で多い間違い&lt;/h2&gt;
&lt;p&gt;――今回は、Book1 Lesson8シーン2疑問詞”How many”という事で、&lt;br /&gt;
これもよく出てくる疑問詞の塊ではありますが宜しくお願いします。&lt;/p&gt;
&lt;p&gt;このレッスンに関してはタイトルに騙されないようにして下さい。&lt;br /&gt;
もちろん”How many”というタイトルを書いた方は騙すつもり全くなかったんだと思いますけども、&lt;span style="color: #0000ff;"&gt;”How many”に騙されてて間違えが多いんです。&lt;/span&gt;&lt;/p&gt;
&lt;p&gt;&lt;img decoding="async" loading="lazy" class="alignnone wp-image-301" src="http://eng-support.com/wp-content/uploads/2023/05/プログレス230424-1.jpg" alt="" width="912" height="513" srcset="https://eng-support.com/wp-content/uploads/2023/05/プログレス230424-1.jpg 1280w, https://eng-support.com/wp-content/uploads/2023/05/プログレス230424-1-300x169.jpg 300w, https://eng-support.com/wp-content/uploads/2023/05/プログレス230424-1-1024x576.jpg 1024w, https://eng-support.com/wp-content/uploads/2023/05/プログレス230424-1-768x432.jpg 768w, https://eng-support.com/wp-content/uploads/2023/05/プログレス230424-1-320x180.jpg 320w" sizes="(max-width: 912px) 100vw, 912px" /&gt;&lt;/p&gt;
&lt;h2&gt;元の文から作る：How many＋名詞複数で1つのかたまり&lt;/h2&gt;
&lt;p&gt;まずここをざっと見て下さい。&lt;br /&gt;
1番上の文はこの行から始まってます。&lt;br /&gt;
&lt;img decoding="async" loading="lazy" class="alignnone wp-image-302" src="http://eng-support.com/wp-content/uploads/2023/05/IMG_0309.jpg" alt="" width="173" height="435" srcset="https://eng-support.com/wp-content/uploads/2023/05/IMG_0309.jpg 217w, https://eng-support.com/wp-content/uploads/2023/05/IMG_0309-119x300.jpg 119w" sizes="(max-width: 173px) 100vw, 173px" /&gt;&lt;/p&gt;
&lt;p&gt;緑が主語の行です。&lt;br /&gt;
次の”want”や”have”や”need”、ここが動詞の行です。&lt;br /&gt;
そのあと1番上だと”I want three hot dogs for lunch.”と、&lt;br /&gt;
「私は昼食に熱した犬を3匹」、そんな訳ないですね。&lt;br /&gt;
三つのホットドッグが欲しい。&lt;br /&gt;
定番のギャグなので、聞き飽きたという方はごめんなさい（笑）&lt;br /&gt;
この”hot dogs”が「&lt;strong&gt;何を&lt;/strong&gt;」という部分です。&lt;/p&gt;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&lt;h3&gt;What と違うのは「数だけが分からない」&lt;/h3&gt;
&lt;p&gt;習っている方習っていない方がいらっしゃるので、「何を」、もちろん習っている方は目的語&lt;br /&gt;
「何を」という部分が、「何欲しい？」となったら、”three hot dogs”が”What”に変わって、疑問詞だから文頭に来ます。&lt;br /&gt;
それに対して今度は、この人が欲しいのがホットドッグだと言うのは分かっている。&lt;br /&gt;
ホットドックと分かっているけど、いくつ欲しいんですか？という話しになる訳です。&lt;br /&gt;
この”three”の部分の数、ここだけ分からないからここを聞きたい。&lt;br /&gt;
数を聞く時は確かに”How many”ですが、これ”three hot dogs”で「何を」という一つの塊です。&lt;br /&gt;
そうすると、「ホットドッグいくつ」、「いくつのホットドッグ」で一つの塊だと思って下さい。&lt;br /&gt;
したがって、”three”を”How many”に変えるんですが、”three”は”How many”に変えたら、&lt;br /&gt;
”How many hot dogs”&lt;br /&gt;
&lt;span style="color: #ff0000;"&gt;”How many hot dogs”ごと前にもってきます。&lt;/span&gt;&lt;br /&gt;
皆さんが間違えるのはここです。&lt;br /&gt;
”How many”でタイトルだから、”How many do you want hot dogs?”と書く人がめちゃくちゃ多いです。高校2年生3年生でも結構います。&lt;/p&gt;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&lt;h2&gt;名詞の複数sを落としやすい&lt;/h2&gt;
&lt;p&gt;”How many”に関しては、”How many ○○s”で、ここに”s”が付きます。&lt;br /&gt;
”How many books” ”How many players” ”How many subjects”となります。&lt;br /&gt;
”How many ○○s”で「○○いくつ」となります。&lt;br /&gt;
例えば、「生徒何人？」ってどう聞きましょうか？&lt;br /&gt;
”How many students”　です。&lt;br /&gt;
ペンが何本？&lt;br /&gt;
”How many pens”　です。&lt;br /&gt;
宜しいですか?&lt;br /&gt;
目の前にあるものを”How many pens”とか、”How many books”とか、”How many desks”とか色々”How many ○○s”と言ってみましょう。&lt;br /&gt;
これが定着出来ると思います。&lt;br /&gt;
とにかく、”How many”前にもってくるんじゃなくて、”How many ○○s”で一つの塊&lt;br /&gt;
しかも&lt;strong&gt;”How many”の後ろは”○○s”で名詞を複数係にするのを絶対忘れないようにして下さい。&lt;/strong&gt;&lt;br /&gt;
とにかく、”How many”のポイントはここです。&lt;br /&gt;
最後に、「何人の男の子」、「何人の女の子」、それぞれ”How many boys” ”How many girls”となります。&lt;br /&gt;
&lt;span style="color: #ff0000;"&gt;最後の”s”も忘れないで下さい。&lt;/span&gt;&lt;/p&gt;
&lt;section style="background-color: #f9f9f9; padding: 25px; border-radius: 8px; border: 1px solid #ddd; margin: 30px 0;"&gt;
&lt;h2 style="color: #ff8c00; border-bottom: 2px solid #ff8c00; padding-bottom: 10px; margin-top: 0;"&gt;【まとめ】How many疑問文を作る3つの手順&lt;/h2&gt;
&lt;p&gt;「なんとなく」で作ると間違えます。必ず以下の手順（型）を守りましょう。&lt;/p&gt;
&lt;div style="background-color: #fff; padding: 15px; border-left: 5px solid #ff8c00; margin-bottom: 20px;"&gt;
&lt;ol style="line-height: 2;"&gt;
&lt;li&gt;&lt;strong&gt;「いくつの〜」の塊を作る：&lt;/strong&gt;&lt;br /&gt;
$How \ many + 名詞の複数形(s)$ の形を最優先で作る。&lt;/li&gt;
&lt;li&gt;&lt;strong&gt;塊を文頭に置く：&lt;/strong&gt;&lt;br /&gt;
作った塊（例：How many books）を一番前に持ってくる。&lt;/li&gt;
&lt;li&gt;&lt;strong&gt;後ろを疑問文の形にする：&lt;/strong&gt;&lt;br /&gt;
残りの部分を「do you have?」などの疑問文の語順で続ける。&lt;/li&gt;
&lt;/ol&gt;
&lt;/div&gt;
&lt;h3 style="font-size: 1.2rem; color: #333;"&gt;【間違い探し】どっちが正しい？&lt;/h3&gt;
&lt;table style="width: 100%; border-collapse: collapse; background-color: #fff; font-size: 14px;"&gt;
&lt;tbody&gt;
&lt;tr style="background-color: #eee;"&gt;
&lt;th style="border: 1px solid #ccc; padding: 10px;"&gt;× よくある間違い&lt;/th&gt;
&lt;th style="border: 1px solid #ccc; padding: 10px;"&gt;○ 正しい形&lt;/th&gt;
&lt;/tr&gt;
&lt;tr&gt;
&lt;td style="border: 1px solid #ccc; padding: 10px; color: #d9534f;"&gt;How many &lt;u&gt;do you want hot dogs&lt;/u&gt;?&lt;/td&gt;
&lt;td style="border: 1px solid #ccc; padding: 10px; color: #5cb85c; font-weight: bold;"&gt;&lt;u&gt;How many hot dogs&lt;/u&gt; do you want?&lt;/td&gt;
&lt;/tr&gt;
&lt;tr&gt;
&lt;td style="border: 1px solid #ccc; padding: 10px; color: #d9534f;"&gt;How many &lt;u&gt;apple&lt;/u&gt; do you have?&lt;/td&gt;
&lt;td style="border: 1px solid #ccc; padding: 10px; color: #5cb85c; font-weight: bold;"&gt;How many &lt;u&gt;apples&lt;/u&gt; do you have?&lt;/td&gt;
&lt;/tr&gt;
&lt;/tbody&gt;
&lt;/table&gt;
&lt;p style="font-size: 0.9rem; color: #666; margin-top: 10px;"&gt;※「How many」だけを単独で前に出すのはNG！名詞とセットで移動させるのがコツです。&lt;/p&gt;
&lt;h3 style="font-size: 1.2rem; color: #333; margin-top: 25px;"&gt;【練習問題】英語に直してみよう&lt;/h3&gt;
&lt;p&gt;（答えは頭の中で考えるか、ノートに書いてみてください）&lt;/p&gt;
&lt;ul style="line-height: 1.8;"&gt;
&lt;li&gt;① あなたは何本のペンを持っていますか？&lt;/li&gt;
&lt;li&gt;② 彼は何人の兄弟がいますか？ (He has&amp;#8230;)&lt;/li&gt;
&lt;li&gt;③ あなたは昼食に何個のリンゴが欲しいですか？&lt;/li&gt;
&lt;/ul&gt;
&lt;details style="background: #eee; padding: 10px; border-radius: 4px; cursor: pointer;"&gt;
&lt;summary style="font-weight: bold;"&gt;答えを確認する&lt;/summary&gt;
&lt;div style="padding-top: 10px;"&gt;① How many pens do you have?&lt;br /&gt;
② How many brothers does he have? (doesに注意！)&lt;br /&gt;
③ How many apples do you want for lunch?&lt;/div&gt;
&lt;/details&gt;
&lt;/section&gt;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</si>
  <si>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C2P_https___eng_support_com_column_book1_lesson19_scene2_20260225_192353</t>
  </si>
  <si>
    <t>以下はサイトの階層マスタに基づく「子→親」内部リンク不足です。
子ページ本文（HTML）に、親ページへのリンクを追加してください。
【子ページ】
- URL: https://eng-support.com/column/book1-lesson19-scene2/
- タイトル: 前置詞のまとめ【Book1 Lesson19 Scene2】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&lt;p&gt;&lt;iframe loading="lazy" title="YouTube video player" src="https://www.youtube.com/embed/c1vDAoApqWs?si=w-DB-QOn9_5Pss_G" width="560" height="315" frameborder="0" allowfullscreen="allowfullscreen"&gt;&lt;span data-mce-type="bookmark" style="display: inline-block; width: 0px; overflow: hidden; line-height: 0;" class="mce_SELRES_start"&gt;&lt;/span&gt;&lt;/iframe&gt;今回は、Book1 Lesson19シーン2という事で前置詞のまとめです。&lt;/p&gt;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これまで色んな前置詞が出てきた訳ですが、それをまとめてもらおうという単元になります。19-2に関しては今までと違うのはLookの文をもう書いていません。なので、前回19-1の時も言いましたが皆さんお手元にこの水色のPROGRESSを用意して178ページ179ページを開けて下さい。&lt;/p&gt;
&lt;p&gt;&lt;span style="color: blue;"&gt;前置詞のまとめと意味の覚え方&lt;/span&gt;&lt;/p&gt;
&lt;p&gt;前置詞のまとめという事ですが、前置詞の意味の覚え方です。これがちょっと日本では例えば &amp;#8220;toは「どこどこに」、&amp;#8221;to Tokyo&amp;#8221;で「東京に」となります。ところが &amp;#8220;I live in Tokyo.&amp;#8221; 「私は東京に住んでいる。」の「東京に」だ、と思ってしまう人がいます。なんか「に」だけど &amp;#8220;to&amp;#8221; だったり &amp;#8220;in&amp;#8221; だったりします。 &amp;#8220;live&amp;#8221; なら &amp;#8220;in&amp;#8221; と覚えておけとかそういうふうに勉強して、 &amp;#8220;live&amp;#8221; の時はさすがに「live to どこどこ」とは普通言わないので、 &amp;#8220;live&amp;#8221; だったら &amp;#8220;in&amp;#8221; でいいです。 ただ、そうするとちょっと知らない表現が出てくると皆さんあれ？ってなっちゃう訳です。 そこで、前置詞の意味の違いの勉強の仕方をちょっと一つここでお話ししたいと思います。&lt;/p&gt;
&lt;p&gt;&lt;span style="color: red;"&gt;&amp;#8220;arrive&amp;#8221; の例で説明&lt;/span&gt;&lt;/p&gt;
&lt;p&gt;例えば、 &amp;#8220;arrive&amp;#8221; です。これは「着く」という自動詞でした。 「どこどこに着く」、&lt;span style="color: blue;"&gt;&amp;#8220;arrive at&amp;#8221;&lt;/span&gt; 例えば &amp;#8220;Tokyo&amp;#8221; にしておきましょう。 &lt;span style="color: blue;"&gt;&amp;#8220;arrive at Tokyo&amp;#8221;&lt;/span&gt; が普通ですが、 &lt;span style="color: blue;"&gt;&amp;#8220;arrive in Tokyo&amp;#8221;&lt;/span&gt; となっている時もあります。ちなみにこれですが、どちらも日本語にしたら「東京に着く」です。 日本語で一緒だからといって、じゃあ &amp;#8220;in&amp;#8221; でも &amp;#8220;at&amp;#8221; でもいいんだと思っちゃいけません。 「東京に着く」でも &lt;span style="color: blue;"&gt;&amp;#8220;arrive at Tokyo&amp;#8221;&lt;/span&gt; と &lt;span style="color: blue;"&gt;&amp;#8220;arrive in Tokyo&amp;#8221;&lt;/span&gt; では意味が違います。&lt;/p&gt;
&lt;hr /&gt;
&lt;h2&gt;arrive at / arrive in の違いを図式で整理&lt;/h2&gt;
&lt;p&gt;日本語ではどちらも「～に着く」と訳されるため混乱しがちですが、英語では&lt;br /&gt;
&lt;span style="color: blue;"&gt;&lt;strong&gt;「場所をどう捉えているか」&lt;/strong&gt;&lt;/span&gt;&lt;br /&gt;
で前置詞が変わります。&lt;/p&gt;
&lt;table style="border-collapse: collapse; width: 100%;" border="1" cellpadding="8"&gt;
&lt;tbody&gt;
&lt;tr&gt;
&lt;th&gt;前置詞&lt;/th&gt;
&lt;th&gt;イメージ&lt;/th&gt;
&lt;th&gt;具体例&lt;/th&gt;
&lt;/tr&gt;
&lt;tr&gt;
&lt;td&gt;&lt;strong&gt;at&lt;/strong&gt;&lt;/td&gt;
&lt;td&gt;点としての場所&lt;/td&gt;
&lt;td&gt;arrive at the station / arrive at the airport&lt;/td&gt;
&lt;/tr&gt;
&lt;tr&gt;
&lt;td&gt;&lt;strong&gt;in&lt;/strong&gt;&lt;/td&gt;
&lt;td&gt;広がりのある場所・内部&lt;/td&gt;
&lt;td&gt;arrive in Tokyo / arrive in Japan&lt;/td&gt;
&lt;/tr&gt;
&lt;/tbody&gt;
&lt;/table&gt;
&lt;p&gt;&lt;span style="color: red;"&gt;&lt;strong&gt;ポイント：&lt;/strong&gt;&lt;/span&gt;&lt;br /&gt;
駅・空港・建物など「一点として捉えやすい場所」は at、&lt;br /&gt;
都市・国・地域など「中に入るイメージ」がある場所は in が使われやすくなります。&lt;/p&gt;
&lt;h2&gt;よくあるミス例&lt;/h2&gt;
&lt;ul&gt;
&lt;li&gt;✕ arrive to Tokyo → ○ arrive in Tokyo&lt;/li&gt;
&lt;li&gt;✕ arrive in the station → ○ arrive at the station&lt;/li&gt;
&lt;/ul&gt;
&lt;p&gt;「日本語が同じだからどれでもOK」と考えるのではなく、&lt;br /&gt;
&lt;strong&gt;英語の視点（点か・広がりか）&lt;/strong&gt;で判断する癖をつけましょう。&lt;/p&gt;
&lt;h2&gt;練習問題（理解チェック）&lt;/h2&gt;
&lt;p&gt;次の（　）に at / in を入れましょう。&lt;/p&gt;
&lt;ol&gt;
&lt;li&gt;I arrived (    ) Osaka yesterday.&lt;/li&gt;
&lt;li&gt;She arrived (    ) the bus stop early.&lt;/li&gt;
&lt;/ol&gt;
&lt;p&gt;&lt;strong&gt;解答：&lt;/strong&gt;&lt;br /&gt;
1. in（都市）&lt;br /&gt;
2. at（一点）&lt;/p&gt;
&lt;h2&gt;前置詞の覚え方Q&amp;amp;A&lt;/h2&gt;
&lt;p&gt;&lt;strong&gt;Q. 「live in Tokyo」は覚えでいいの？&lt;/strong&gt;&lt;br /&gt;
A. 最初は覚えでも構いませんが、「生活の場＝中にいる」という&lt;br /&gt;
&lt;span style="color: blue;"&gt;イメージ&lt;/span&gt;と結びつけると応用が効くようになります。&lt;/p&gt;
&lt;p&gt;&lt;strong&gt;Q. at と in で迷ったらどうする？&lt;/strong&gt;&lt;br /&gt;
A. 「その場所を&lt;strong&gt;点&lt;/strong&gt;として言っているか、&lt;strong&gt;広がり&lt;/strong&gt;として言っているか」&lt;br /&gt;
を一度立ち止まって考えてみてください。&lt;/p&gt;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</si>
  <si>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C2P_https___eng_support_com_column_book1_lesson19_scene3_20260225_192353</t>
  </si>
  <si>
    <t>以下はサイトの階層マスタに基づく「子→親」内部リンク不足です。
子ページ本文（HTML）に、親ページへのリンクを追加してください。
【子ページ】
- URL: https://eng-support.com/column/book1-lesson19-scene3/
- タイトル: 前置詞句とは？形容詞・副詞のどちらの働きかを中学英語で整理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src="https://www.youtube.com/embed/CDvN-QlVTeo?si=Q8mVTDoXGJR1diyW" width="560" height="315" frameborder="0" allowfullscreen="allowfullscreen"&gt;&lt;/iframe&gt;&lt;/p&gt;
&lt;h1&gt;前置詞句の理解と使い方&lt;/h1&gt;
&lt;h3&gt;&lt;/h3&gt;
&lt;h3&gt;前置詞句の基本&lt;/h3&gt;
&lt;p&gt;最初の文は&lt;span style="color: blue;"&gt;「The book is mine.」&lt;/span&gt;です。この文では、主語&lt;span style="color: blue;"&gt;「The book」&lt;/span&gt;が単純な名詞句であり、&lt;span style="color: blue;"&gt;「is」&lt;/span&gt;が動詞です。次に&lt;span style="color: red;"&gt;「The red book is mine.」&lt;/span&gt;という文を見てみましょう。ここで&lt;span style="color: red;"&gt;「red」&lt;/span&gt;は形容詞で、&lt;span style="color: red;"&gt;「The red book」&lt;/span&gt;という名詞句が主語となります。このように、形容詞が名詞の前に置かれることで、より詳細な情報が付加されることが分かります。&lt;/p&gt;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&lt;h3&gt;前置詞句の複雑さ&lt;/h3&gt;
&lt;p&gt;次に、&lt;span style="color: blue;"&gt;「The book on the desk is mine.」&lt;/span&gt;という文を取り上げます。この文は多くの学習者にとって難しい部分があります。ここで重要なのは、前置詞句&lt;span style="color: blue;"&gt;「on the desk」&lt;/span&gt;が主語&lt;span style="color: blue;"&gt;「The book」&lt;/span&gt;を修飾している点です。日本語では名詞が前に来ることが一般的ですが、英語では前置詞句が後ろに置かれることがあります。この構造を理解することで、&lt;span style="color: blue;"&gt;「The book on the desk is mine.」&lt;/span&gt;が&lt;span style="color: blue;"&gt;「机の上の本は私のものです。」&lt;/span&gt;と訳されることが理解できます。&lt;/p&gt;
&lt;h3&gt;形容詞の配置に注目&lt;/h3&gt;
&lt;p&gt;前置詞句の中でも形容詞の配置は重要です。形容詞が名詞の前に置かれることで、名詞の特定の側面や性質が強調されます。また、形容詞が複数並ぶ場合もあります。例えば、&lt;span style="color: blue;"&gt;「The red book on the desk is mine.」&lt;/span&gt;のように、複数の形容詞が名詞を修飾することで、より詳細な説明が可能となります。&lt;/p&gt;
&lt;h3&gt;形容詞の数による影響&lt;/h3&gt;
&lt;p&gt;形容詞の数によっても前置詞句の構造が変わります。一語の形容詞の場合は、形容詞が名詞の前に置かれますが、二語以上の形容詞が組み合わさると、名詞の後ろに配置されることがあります。この違いを理解することで、前置詞句の構造を正確に解釈でき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 名詞と形容詞の順序の違い&lt;/h3&gt;
&lt;p&gt;日本語と英語では、名詞と形容詞の順序が異なります。日本語では形容詞が名詞の後に置かれることが一般的ですが、英語では一語の形容詞は名詞の前に、複数の形容詞は名詞の後ろに配置されます。この違いを理解することで、英語の前置詞句の構造がスムーズに理解できるようになります。&lt;/p&gt;
&lt;h3&gt;英語と日本語の違いに注意&lt;/h3&gt;
&lt;p&gt;英語と日本語の言語文化の違いも前置詞句の理解に影響を与えることがあります。英語では話題を先に出してから詳細を説明する構造が一般的ですが、日本語では逆の順序がよく用いられます。これにより、英語学習者が前置詞句の構造を誤解することがあります。名詞と形容詞の配置に注目し、文脈に合った意味を正確に理解することが大切です。&lt;/p&gt;
&lt;p&gt;以上のセクションを通じて、前置詞句の概念や構造について理解を深めていきましょう。正確な文法理解と共に、英語の表現力を高めるためにも、前置詞句の使い方を習得することは重要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 [ /.socialSet ] --&gt;
```</t>
  </si>
  <si>
    <t>C2P_https___eng_support_com_column_book2_lesson1_scene2_20260225_192353</t>
  </si>
  <si>
    <t>以下はサイトの階層マスタに基づく「子→親」内部リンク不足です。
子ページ本文（HTML）に、親ページへのリンクを追加してください。
【子ページ】
- URL: https://eng-support.com/column/book2-lesson1-scene2/
- タイトル: PROGRESS Book2 Lesson1-Scene2 英語表現と文法ポイント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&lt;p&gt;このページでは、Book2 Lesson1シーン2で扱う&lt;strong&gt;第5文型（SVOC）&lt;/strong&gt;について解説します。&lt;br /&gt;
「第2文型（SVC）はなんとなく分かるのに、第5文型になると一気にあやしくなる…」「make や call が出てくると途端に訳せなくなる…」という人は少なくありません。&lt;br /&gt;
第5文型は&lt;strong&gt;英語が得意になるか・苦手のままか&lt;/strong&gt;を分ける重要ポイントです。動画とあわせて、文法の仕組みを整理していきましょう。&lt;/p&gt;
&lt;p style="margin: 0 0 10px;"&gt;&lt;strong&gt;ポイントの整理：SVOC（第5文型）と疑問文で迷ったら、判別はこの3ステップで整理できます。&lt;/strong&gt;&lt;/p&gt;
&lt;ul style="margin: 0 0 10px; padding-left: 20px;"&gt;
&lt;li&gt;&lt;strong&gt;平叙文に戻す&lt;/strong&gt;（疑問文の語順をいったん元に戻して S→V→O→C を並べる）&lt;/li&gt;
&lt;li&gt;&lt;strong&gt;O と C が主述関係か確認&lt;/strong&gt;（&lt;strong&gt;O was C&lt;/strong&gt; が意味として成り立つか）&lt;/li&gt;
&lt;li&gt;&lt;strong&gt;疑問詞が聞いている場所を確認&lt;/strong&gt;（O を聞いているのか、C を聞いているのかを先にはっきりさせる）&lt;/li&gt;
&lt;/ul&gt;
&lt;p style="margin: 0;"&gt;「疑問文の語順」が複雑に見えるときほど、&lt;strong&gt;並び方ではなく関係（O＝C）&lt;/strong&gt;に戻すと落ち着いて判別しやすくなります。&lt;/p&gt;
&lt;p&gt;&lt;iframe title="YouTube video player" src="https://www.youtube.com/embed/rj92aiCdBhw" width="560" height="315" frameborder="0" allowfullscreen="allowfullscreen"&gt;&lt;/iframe&gt;&lt;/p&gt;
&lt;div style="border: 1px solid #e5e5e5; border-radius: 12px; background: #fafafa; padding: 14px 16px; margin: 16px 0;"&gt;&lt;/div&gt;
&lt;h2&gt;SVOCの見分け方（第5文型）｜要約：判別3ステップ&lt;/h2&gt;
&lt;p&gt;SVOC（第5文型）は &lt;strong&gt;S＋V＋O＋C&lt;/strong&gt;（主語＋動詞＋目的語＋補語）の形です。ポイントは、&lt;strong&gt;目的語Oと補語Cが「主語と述語」の関係&lt;/strong&gt;になることです。ここがつかめると、SVOCの見分け方が一気に安定します。&lt;/p&gt;
&lt;h3&gt;ステップ1 平叙文に戻す&lt;/h3&gt;
&lt;p&gt;疑問文は語順が動くので、まずは平叙文に戻して骨組みを作ります。&lt;/p&gt;
&lt;ul&gt;
&lt;li&gt;例：&lt;strong&gt;What did they call him?&lt;/strong&gt; → They called him ＿＿.&lt;/li&gt;
&lt;li&gt;例：&lt;strong&gt;Are you expecting him to become a doctor?&lt;/strong&gt; → You are expecting him to become a doctor.&lt;/li&gt;
&lt;/ul&gt;
&lt;p&gt;この段階では「訳」よりも、&lt;strong&gt;S / V / O / C を並べて置く&lt;/strong&gt;ことを優先します。&lt;/p&gt;
&lt;h3&gt;ステップ2 OとCが主述関係か確認&lt;/h3&gt;
&lt;p&gt;SVOCかどうかは、OとCを取り出して &lt;strong&gt;O was C&lt;/strong&gt; の形（主述関係）を作れるかで確認できます。&lt;/p&gt;
&lt;ul&gt;
&lt;li&gt;&lt;strong&gt;The soccer club made Jerry captain.&lt;/strong&gt;&lt;br /&gt;
→ Jerry was captain.（ジェリーはキャプテンだった）&lt;/li&gt;
&lt;li&gt;&lt;strong&gt;The Greens’ invitation made Jiro very happy.&lt;/strong&gt;&lt;br /&gt;
→ Jiro was very happy.（ジローはとても嬉しかった）&lt;/li&gt;
&lt;/ul&gt;
&lt;p&gt;この「&lt;strong&gt;O＝C（OがCという状態）&lt;/strong&gt;」が成り立つなら、SVOCの可能性が高いです。&lt;/p&gt;
&lt;h3&gt;ステップ3 疑問詞が聞いている場所を確認&lt;/h3&gt;
&lt;p&gt;疑問詞つきSVOC（疑問詞 SVOC）で迷う原因は、「何を聞いているのか」を後回しにすることです。先に、&lt;strong&gt;Oを聞いているのか／Cを聞いているのか&lt;/strong&gt;をはっきりさせます。&lt;/p&gt;
&lt;ul&gt;
&lt;li&gt;&lt;strong&gt;What did they call him?&lt;/strong&gt; は &lt;strong&gt;C（呼び名）&lt;/strong&gt;を聞いている（him が O）&lt;/li&gt;
&lt;li&gt;&lt;strong&gt;What did they name the baby?&lt;/strong&gt; も &lt;strong&gt;C（名前）&lt;/strong&gt;を聞いている（the baby が O）&lt;/li&gt;
&lt;/ul&gt;
&lt;h2&gt;疑問文の語順が複雑に見える理由（SVOCで起きやすいポイント）&lt;/h2&gt;
&lt;p&gt;SVOCは「OとCがセット」で意味を作るので、疑問文になると並び方が複雑に感じやすいです。ただし、&lt;strong&gt;文型そのものが変わるわけではありません&lt;/strong&gt;。&lt;/p&gt;
&lt;h3&gt;疑問文でも文型は変わらない（並びが変わるだけ）&lt;/h3&gt;
&lt;p&gt;疑問文は、do/does/did や be動詞が前に出たり、疑問詞が先頭に来たりします。けれど、骨組みは同じです。&lt;/p&gt;
&lt;ul&gt;
&lt;li&gt;平叙文：S＋V＋O＋C&lt;/li&gt;
&lt;li&gt;疑問文：&lt;strong&gt;（疑問詞）＋（助動詞/BE）＋S＋V＋O＋C&lt;/strong&gt;（見た目が動くだけ）&lt;/li&gt;
&lt;/ul&gt;
&lt;h3&gt;疑問詞つきで「どこを抜いたか」を先にはっきりさせる&lt;/h3&gt;
&lt;p&gt;疑問詞つきは「空欄がどこか」を先に決めると整理しやすいです。&lt;/p&gt;
&lt;ul&gt;
&lt;li&gt;&lt;strong&gt;What did they call him?&lt;/strong&gt;：空欄は &lt;strong&gt;C&lt;/strong&gt;（呼び名）&lt;/li&gt;
&lt;li&gt;&lt;strong&gt;What do you want me to do?&lt;/strong&gt;：空欄は &lt;strong&gt;to do の中身&lt;/strong&gt;（SVOCの C に当たる部分が不定詞で来るタイプ）&lt;/li&gt;
&lt;/ul&gt;
&lt;p&gt;「疑問文の構成」で混乱するときほど、&lt;strong&gt;空欄の位置＝聞いている場所&lt;/strong&gt;から整理すると戻りやすくなります。&lt;/p&gt;
&lt;h2&gt;SVOCとは？SVC／SVOOとの違い（見分け表つき）&lt;/h2&gt;
&lt;p&gt;SVOC（第5文型）は、見た目が似ている文型（SVC / SVOO）と混ざりやすいので、違いを表で押さえておくと安心です。&lt;/p&gt;
&lt;h3&gt;SVOCの核は「O＝C」&lt;/h3&gt;
&lt;p&gt;SVOCの中心は、&lt;strong&gt;目的語Oが補語Cの状態になる&lt;/strong&gt;ことです。教科書によってはOとCを「目的語1・目的語2」と呼ぶこともありますが、押さえるべき本質は &lt;strong&gt;OとCが主述関係&lt;/strong&gt;という点です。&lt;/p&gt;
&lt;h3&gt;SVOOとの違い（人にもの／状態にする）&lt;/h3&gt;
&lt;table style="border-collapse: collapse; width: 100%; max-width: 900px;" border="1" cellspacing="0" cellpadding="8"&gt;
&lt;thead&gt;
&lt;tr&gt;
&lt;th style="text-align: left; width: 16%;"&gt;文型&lt;/th&gt;
&lt;th style="text-align: left; width: 26%;"&gt;形&lt;/th&gt;
&lt;th style="text-align: left;"&gt;意味のイメージ&lt;/th&gt;
&lt;th style="text-align: left; width: 24%;"&gt;見分けのチェック&lt;/th&gt;
&lt;/tr&gt;
&lt;/thead&gt;
&lt;tbody&gt;
&lt;tr&gt;
&lt;td&gt;&lt;strong&gt;SVC&lt;/strong&gt;&lt;/td&gt;
&lt;td&gt;S＋V＋C&lt;/td&gt;
&lt;td&gt;主語SがCの状態（S＝C）&lt;/td&gt;
&lt;td&gt;S was C が自然&lt;/td&gt;
&lt;/tr&gt;
&lt;tr&gt;
&lt;td&gt;&lt;strong&gt;SVOO&lt;/strong&gt;&lt;/td&gt;
&lt;td&gt;S＋V＋O1＋O2&lt;/td&gt;
&lt;td&gt;「人にものを」与える/作ってあげる&lt;/td&gt;
&lt;td&gt;O1 に to/for をつけて言い換えやすい&lt;/td&gt;
&lt;/tr&gt;
&lt;tr&gt;
&lt;td&gt;&lt;strong&gt;SVOC&lt;/strong&gt;&lt;/td&gt;
&lt;td&gt;S＋V＋O＋C&lt;/td&gt;
&lt;td&gt;目的語OがCの状態（O＝C）&lt;/td&gt;
&lt;td&gt;&lt;strong&gt;O was C&lt;/strong&gt; が自然&lt;/td&gt;
&lt;/tr&gt;
&lt;/tbody&gt;
&lt;/table&gt;
&lt;p&gt;たとえば、並びが似ていても意味が違います。&lt;/p&gt;
&lt;ul&gt;
&lt;li&gt;&lt;strong&gt;He made his daughter a doll.&lt;/strong&gt;（第4文型のイメージ：娘に人形を作ってあげた）&lt;/li&gt;
&lt;li&gt;&lt;strong&gt;He made his daughter a doctor.&lt;/strong&gt;（第5文型のイメージ：娘を医者にした）&lt;/li&gt;
&lt;/ul&gt;
&lt;p&gt;「名詞＋名詞」が続いたら、まず &lt;strong&gt;O was C が成り立つか&lt;/strong&gt; を試すのが近道です。&lt;/p&gt;
&lt;h2&gt;makeで覚えるSVOCの基本パターン（例文＋言い換え）&lt;/h2&gt;
&lt;p&gt;SVOCは make の例文で整理すると理解しやすいです。訳だけを追うより、&lt;strong&gt;誰が／誰を／どんな状態にしたか&lt;/strong&gt;で見るとブレにくくなります。&lt;/p&gt;
&lt;h3&gt;OとCを抜き出して “O was C” を作る&lt;/h3&gt;
&lt;p&gt;次の2文は、典型的なSVOCです。&lt;/p&gt;
&lt;ul&gt;
&lt;li&gt;&lt;strong&gt;The Greens’ invitation made Jiro very happy.&lt;/strong&gt;&lt;br /&gt;
S：The Greens’ invitation / V：made / O：Jiro / C：very happy&lt;br /&gt;
→ &lt;strong&gt;Jiro was very happy.&lt;/strong&gt;（O＝C）&lt;/li&gt;
&lt;li&gt;&lt;strong&gt;The soccer club made Jerry captain.&lt;/strong&gt;&lt;br /&gt;
S：The soccer club / V：made / O：Jerry / C：captain&lt;br /&gt;
→ &lt;strong&gt;Jerry was captain.&lt;/strong&gt;（O＝C）&lt;/li&gt;
&lt;/ul&gt;
&lt;p&gt;この「O＝C」が見えると、和訳も自然に組み立てやすくなります。&lt;/p&gt;
&lt;h3&gt;SVOCになりやすい動詞（make/keep/find/call/name）&lt;/h3&gt;
&lt;p&gt;次の動詞が出てきたら、後ろがSVOCになっていないか確認する習慣が役立ちます。&lt;/p&gt;
&lt;ul&gt;
&lt;li&gt;&lt;strong&gt;make&lt;/strong&gt;：〜を…にする／…の状態にする&lt;/li&gt;
&lt;li&gt;&lt;strong&gt;keep&lt;/strong&gt;：〜を…のままにしておく&lt;/li&gt;
&lt;li&gt;&lt;strong&gt;find&lt;/strong&gt;：〜が…だと分かる／見つける&lt;/li&gt;
&lt;li&gt;&lt;strong&gt;call&lt;/strong&gt;：〜を…と呼ぶ&lt;/li&gt;
&lt;li&gt;&lt;strong&gt;name&lt;/strong&gt;：〜を…と名づける&lt;/li&gt;
&lt;/ul&gt;
&lt;p&gt;名詞（O）のあとに名詞・形容詞（C）が続く形は、SVOCの定番です。&lt;/p&gt;
&lt;h2&gt;SVOC 疑問文の作り方（What/Who＋call/name）&lt;/h2&gt;
&lt;p&gt;SVOCの疑問文でも、基本のルール（do/does/did、be動詞の前出し、疑問詞を先頭に置く）は同じです。違いは、&lt;strong&gt;OとCの関係を見失わない&lt;/strong&gt;ことです。&lt;/p&gt;
&lt;h3&gt;What did they call him? は「Cを聞いている」&lt;/h3&gt;
&lt;p&gt;&lt;strong&gt;What did they call him?&lt;/strong&gt; は、call の形 &lt;strong&gt;call O C&lt;/strong&gt; のうち、&lt;strong&gt;C（呼び名）&lt;/strong&gt;を What で聞いています。&lt;/p&gt;
&lt;ul&gt;
&lt;li&gt;They called &lt;strong&gt;him&lt;/strong&gt; &lt;strong&gt;Ken&lt;/strong&gt;.（O＝him / C＝Ken）&lt;/li&gt;
&lt;li&gt;→ What did they call &lt;strong&gt;him&lt;/strong&gt; ＿＿ ?（空欄＝C）&lt;/li&gt;
&lt;/ul&gt;
&lt;p&gt;同じ考え方で、&lt;strong&gt;What did they name the baby?&lt;/strong&gt; も、name O C の &lt;strong&gt;C（名前）&lt;/strong&gt; を聞く疑問文です。&lt;/p&gt;
&lt;h3&gt;call と name の違い（O/Cの役割）&lt;/h3&gt;
&lt;p&gt;どちらも「〜を…と呼ぶ／名づける」に近い意味ですが、基本は同じく &lt;strong&gt;O と C がセット&lt;/strong&gt;です。&lt;/p&gt;
&lt;ul&gt;
&lt;li&gt;&lt;strong&gt;call O C&lt;/strong&gt;：呼ばれる対象（O）＋呼び名（C）&lt;br /&gt;
例）They called him Ken.&lt;/li&gt;
&lt;li&gt;&lt;strong&gt;name O C&lt;/strong&gt;：名づける対象（O）＋名前（C）&lt;br /&gt;
例）They named the baby Ken.&lt;/li&gt;
&lt;/ul&gt;
&lt;p&gt;疑問詞つき（疑問詞 SVOC）では、&lt;strong&gt;Oを聞いているのかCを聞いているのか&lt;/strong&gt;を最初にはっきりさせると流れを見失いにくくなります。&lt;/p&gt;
&lt;h2&gt;つまずき原因と、テストで点を取る解き方（整序・英作文まで）&lt;/h2&gt;
&lt;p&gt;SVOCは「なんとなく訳せる」だけだと、整序問題や英作文でミスが起きやすい単元です。よくあるつまずきを先に知って、解き方を習慣にすると得点につながりやすくなります。&lt;/p&gt;
&lt;h3&gt;よくあるつまずき3つ&lt;/h3&gt;
&lt;ul&gt;
&lt;li&gt;&lt;strong&gt;SVOO と SVOC を見た目だけで判断してしまう&lt;/strong&gt;（名詞＋名詞＝全部SVOOだと思ってしまう）&lt;/li&gt;
&lt;li&gt;&lt;strong&gt;OとCを分けずに訳を当てる&lt;/strong&gt;（O＝C が見えないまま日本語にしてしまう）&lt;/li&gt;
&lt;li&gt;&lt;strong&gt;疑問詞の位置だけ追って「何を聞いているか」を後回しにする&lt;/strong&gt;（疑問文の構造で迷子になりやすい）&lt;/li&gt;
&lt;/ul&gt;
&lt;h3&gt;解き方のコツ：判別→言い換え→再現（3回セット）&lt;/h3&gt;
&lt;p&gt;おすすめは、次の3つを&lt;strong&gt;セットで3回&lt;/strong&gt;まわすやり方です（短時間でも効果が出やすいです）。&lt;/p&gt;
&lt;ol&gt;
&lt;li&gt;&lt;strong&gt;判別&lt;/strong&gt;：平叙文に戻す → O was C が成り立つか確認&lt;/li&gt;
&lt;li&gt;&lt;strong&gt;言い換え&lt;/strong&gt;：OとCだけ抜いて「O was C」を自分で作る&lt;/li&gt;
&lt;li&gt;&lt;strong&gt;再現&lt;/strong&gt;：整序・英作文で、S/V/O/Cを意識して同じ形の文を作る&lt;/li&gt;
&lt;/ol&gt;
&lt;p&gt;例文は、まずは定番からで十分です。&lt;/p&gt;
&lt;ul&gt;
&lt;li&gt;The soccer club made Jerry captain.&lt;/li&gt;
&lt;li&gt;They named the baby Ken.&lt;/li&gt;
&lt;li&gt;What did they call him?&lt;/li&gt;
&lt;/ul&gt;
&lt;p&gt;この3つがスムーズに処理できるようになると、SVOCの疑問文も安定しやすくなります。&lt;/p&gt;
&lt;div style="border-top: 1px solid #eee; margin-top: 18px; padding-top: 12px;"&gt;
&lt;p style="margin: 0;"&gt;&lt;strong&gt;まとめ&lt;/strong&gt;&lt;/p&gt;
&lt;p style="margin: 6px 0 0;"&gt;SVOCの見分け方は「平叙文に戻す→O was C→疑問詞が聞く場所」の3ステップが基本です。&lt;br /&gt;
疑問文の語順が複雑に見えても、文の仕組み自体は変わらず、見た目の並びが動いているだけです。&lt;br /&gt;
make/call/name の定番例文で O＝C を確認できるようにすると、整序・英作文でも再現しやすくなります。&lt;/p&gt;
&lt;/div&gt;
&lt;p&gt;“`&lt;/p&gt;
&lt;p&gt;この他にも、特定の単元（関係代名詞や分詞など）で同じような修正が必要なページはありますか？もしあれば、続けてお手伝いしますよ！&lt;/p&gt;
```</t>
  </si>
  <si>
    <t>C2P_https___eng_support_com_column_book2_lesson1_scene3_20260225_192354</t>
  </si>
  <si>
    <t>以下はサイトの階層マスタに基づく「子→親」内部リンク不足です。
子ページ本文（HTML）に、親ページへのリンクを追加してください。
【子ページ】
- URL: https://eng-support.com/column/book2-lesson1-scene3/
- タイトル: 助動詞 will/wont【Book2 Lesson1 Scene3 】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src="https://www.youtube.com/embed/Wkh5IdOZykc" width="560" height="315" frameborder="0" allowfullscreen="allowfullscreen"&gt;&lt;/iframe&gt;&lt;/p&gt;
&lt;p&gt;今回は、Book2 Lesson1シーン3という事で、新しい助動詞が登場しました。助動詞&lt;span style="color: red;"&gt;&amp;#8220;will&amp;#8221;&lt;/span&gt;と&lt;span style="color: red;"&gt;&amp;#8220;wan’t&amp;#8221;&lt;/span&gt;について学びましょう。&lt;/p&gt;
&lt;h3 style="color: black;"&gt;文型の理解を深めるポイント&lt;/h3&gt;
&lt;p&gt;文型の理解に苦労した経験があるかもしれませんが、大切なのは文型を学んだ後も積極的に使い続けることです。例えば、&amp;#8221;buy&amp;#8221;のように名詞が続く場合、その名詞が「人にものを」という関係なのか、主語と述語の関係なのかを考えてみましょう。これを繰り返すことで、文型をしっかりと記憶しましょう。&lt;/p&gt;
&lt;h3 style="color: black;"&gt;&amp;#8220;be going to&amp;#8221;と&amp;#8221;will&amp;#8221;の違い&lt;/h3&gt;
&lt;p&gt;次に&amp;#8221;be going to&amp;#8221;と&amp;#8221;will&amp;#8221;の違いについて考えてみましょう。ここでの例文は次の通りです。&lt;br /&gt;
&lt;span style="color: blue;"&gt;&amp;#8220;I am going to buy Grandma a birthday present.&amp;#8221;&lt;/span&gt;&lt;br /&gt;
この文は未来の出来事を表しています。&amp;#8221;am&amp;#8221;は現在形で、「今」買うつもりであることを示します。一方で、同じ意味を&amp;#8221;will&amp;#8221;を使って表すこともできます。&lt;br /&gt;
&lt;span style="color: blue;"&gt;&amp;#8220;I’ll buy her some flowers.&amp;#8221;&lt;/span&gt;&lt;br /&gt;
こちらの文でも同じく、未来の出来事を表しています。&amp;#8221;will&amp;#8221;は助動詞として、動詞を未来の出来事にする役割を果たしています。助動詞の後ろには動詞の原形が来ることに注意しましょう。&lt;br /&gt;
&lt;!-- ▼追記ここから：will / be going to の使い分けを“手順＋例＋練習”で固定 --&gt;&lt;/p&gt;
&lt;h3 style="color: black;"&gt;will と be going to の見分け方（判定の手順）&lt;/h3&gt;
&lt;div style="border: 2px solid #1e90ff; background-color: #f2f7ff; padding: 12px; margin: 12px 0;"&gt;
&lt;p style="margin: 0 0 8px 0;"&gt;&lt;strong&gt;迷ったら、この順番で判定します。&lt;/strong&gt;&lt;/p&gt;
&lt;ol style="margin: 0 0 0 18px;"&gt;
&lt;li&gt;&lt;strong&gt;その場で決めたか：&lt;/strong&gt;今この瞬間に決めた → &lt;strong&gt;will&lt;/strong&gt;&lt;/li&gt;
&lt;li&gt;&lt;strong&gt;前から決まっていたか：&lt;/strong&gt;予定・意図が先にある → &lt;strong&gt;be going to&lt;/strong&gt;&lt;/li&gt;
&lt;li&gt;&lt;strong&gt;根拠（兆し）が見えるか：&lt;/strong&gt;今見えている状況からの予測 → &lt;strong&gt;be going to&lt;/strong&gt;&lt;/li&gt;
&lt;li&gt;&lt;strong&gt;ただの予測・主観か：&lt;/strong&gt;根拠というより予想・意見 → &lt;strong&gt;will&lt;/strong&gt;&lt;/li&gt;
&lt;/ol&gt;
&lt;/div&gt;
&lt;h3 style="color: black;"&gt;例文で比較（同じ「未来」でも意味が変わる）&lt;/h3&gt;
&lt;div style="border: 1px solid #ddd; padding: 10px; margin: 10px 0;"&gt;
&lt;p style="margin: 0 0 6px 0;"&gt;&lt;strong&gt;（A）前から決めていた予定&lt;/strong&gt;&lt;/p&gt;
&lt;p style="margin: 0 0 10px 0;"&gt;&lt;span style="color: blue;"&gt;I am going to study English after dinner.&lt;/span&gt;&lt;br /&gt;
夕食のあと英語を勉強するつもり（予定・意図が先にある）&lt;/p&gt;
&lt;p style="margin: 0 0 6px 0;"&gt;&lt;strong&gt;（B）その場で決めた&lt;/strong&gt;&lt;/p&gt;
&lt;p style="margin: 0 0 10px 0;"&gt;&lt;span style="color: blue;"&gt;I will study English after dinner.&lt;/span&gt;&lt;br /&gt;
（今決めた）夕食のあと勉強するよ（その場の意思決定）&lt;/p&gt;
&lt;p style="margin: 0 0 6px 0;"&gt;&lt;strong&gt;（C）今見えている根拠からの予測&lt;/strong&gt;&lt;/p&gt;
&lt;p style="margin: 0;"&gt;&lt;span style="color: blue;"&gt;Look at those clouds. It is going to rain.&lt;/span&gt;&lt;br /&gt;
あの雲を見て。雨が降りそう（根拠が見える予測）&lt;/p&gt;
&lt;/div&gt;
&lt;h3 style="color: black;"&gt;よくあるミス（定期テストで減点されやすい）&lt;/h3&gt;
&lt;ul&gt;
&lt;li&gt;&lt;strong&gt;助動詞の後ろを to にしてしまう：&lt;/strong&gt;× &lt;span style="color: red;"&gt;will to buy&lt;/span&gt; → ○ &lt;strong&gt;will buy&lt;/strong&gt;&lt;/li&gt;
&lt;li&gt;&lt;strong&gt;won’t の形を崩す：&lt;/strong&gt;○ &lt;strong&gt;won’t = will not&lt;/strong&gt;（助動詞なので後ろは原形）&lt;/li&gt;
&lt;li&gt;&lt;strong&gt;be going to を「未来＝全部同じ」にして選ぶ：&lt;/strong&gt;「予定」か「その場で決めた」かを先に判定&lt;/li&gt;
&lt;/ul&gt;
&lt;h3 style="color: black;"&gt;ミニ練習（5問）&lt;/h3&gt;
&lt;p&gt;（　）に &lt;strong&gt;will&lt;/strong&gt; / &lt;strong&gt;be going to&lt;/strong&gt; のどちらかを入れてみましょう。&lt;/p&gt;
&lt;ol&gt;
&lt;li&gt;I think she (　) win the game.（意見・予想）&lt;/li&gt;
&lt;li&gt;It’s 8:55. I (　) leave now.（今その場で決めた）&lt;/li&gt;
&lt;li&gt;We (　) visit Kyoto next week.（前からの予定）&lt;/li&gt;
&lt;li&gt;Look! The glass is falling. It (　) break.（今の兆し）&lt;/li&gt;
&lt;li&gt;Don’t worry. I (　) help you.（その場の申し出）&lt;/li&gt;
&lt;/ol&gt;
&lt;details style="border: 1px solid #ccc; padding: 8px; margin: 10px 0;"&gt;
&lt;summary style="cursor: pointer;"&gt;&lt;strong&gt;解答・簡単な理由（クリックで表示）&lt;/strong&gt;&lt;/summary&gt;
&lt;div style="margin-top: 8px;"&gt;
&lt;ol&gt;
&lt;li&gt;&lt;strong&gt;will&lt;/strong&gt;（根拠というより意見・予想）&lt;/li&gt;
&lt;li&gt;&lt;strong&gt;will&lt;/strong&gt;（今決めた）&lt;/li&gt;
&lt;li&gt;&lt;strong&gt;be going to&lt;/strong&gt;（前から決まっている予定）&lt;/li&gt;
&lt;li&gt;&lt;strong&gt;be going to&lt;/strong&gt;（今見えている兆し）&lt;/li&gt;
&lt;li&gt;&lt;strong&gt;will&lt;/strong&gt;（その場の申し出）&lt;/li&gt;
&lt;/ol&gt;
&lt;/div&gt;
&lt;/details&gt;
&lt;p&gt;&lt;!-- ▲追記ここまで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 style="color: black;"&gt;不定詞と助動詞&lt;/h3&gt;
&lt;p&gt;助動詞&amp;#8221;will&amp;#8221;や&amp;#8221;can&amp;#8221;の後ろには、動詞の原形が必要です。一方で、不定詞は「to 動詞原形」という形を取ります。この違いに注意しながら、正しい形を使いましょう。&lt;/p&gt;
&lt;p&gt;&amp;nbsp;&lt;/p&gt;
&lt;p&gt;&lt;iframe loading="lazy" title="YouTube video player" src="https://www.youtube.com/embed/kLmNfbHZTbk" width="560" height="315" frameborder="0" allowfullscreen="allowfullscreen"&gt;&lt;/iframe&gt;&lt;/p&gt;
&lt;p&gt;ちょっと上級編とまではいかないですが、基本よりちょっと一歩いく事になるのかなと思います。でも内容的には実はこっちの方が基本だと私は思っています。&lt;/p&gt;
&lt;h3&gt;&lt;span style="color: blue;"&gt;日本での&amp;#8221;be going to&amp;#8221;&lt;/span&gt;と&lt;span style="color: blue;"&gt;&amp;#8220;will&amp;#8221;&lt;/span&gt;&lt;/h3&gt;
&lt;p&gt;なので言いたくなりますが、日本では中学で&lt;span style="color: red;"&gt;「be going to = will」&lt;/span&gt;と覚えることがあります。しかし、実際には&lt;span style="color: blue;"&gt;&amp;#8220;be going to&amp;#8221;&lt;/span&gt;と&lt;span style="color: blue;"&gt;&amp;#8220;will&amp;#8221;&lt;/span&gt;は意味が違います。その違いは大学入試にも影響を及ぼします。&lt;/p&gt;
&lt;h3&gt;&lt;span style="color: blue;"&gt;&amp;#8220;be going to&amp;#8221;&lt;/span&gt;の意味と使い方&lt;/h3&gt;
&lt;p&gt;&lt;span style="color: blue;"&gt;&amp;#8220;be going to&amp;#8221;&lt;/span&gt;は未来の出来事を表します。例えば、&lt;span style="color: green;"&gt;&amp;#8220;I am going to school.&amp;#8221;&lt;/span&gt;は「私は学校に行く途中です。」となります。つまり、出発している状態や開始している状態を表します。&lt;span style="color: blue;"&gt;&amp;#8220;be going to&amp;#8221;&lt;/span&gt;はすでに始まっている行動を示します。&lt;/p&gt;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&lt;h3&gt;&lt;span style="color: blue;"&gt;&amp;#8220;will&amp;#8221;&lt;/span&gt;の意味と使い方&lt;/h3&gt;
&lt;p&gt;一方で&lt;span style="color: blue;"&gt;&amp;#8220;will&amp;#8221;&lt;/span&gt;は、未来の意思決定や計画に関連します。例えば、「彼女に花を買うつもりだ。」という場合、&lt;span style="color: blue;"&gt;&amp;#8220;will&amp;#8221;&lt;/span&gt;は今その場での意思決定を示します。つまり、「その場で思った」という意味です。&lt;/p&gt;
&lt;h3&gt;覚え方のポイント&lt;/h3&gt;
&lt;p&gt;&lt;span style="color: blue;"&gt;&amp;#8220;be going to&amp;#8221;&lt;/span&gt;と&lt;span style="color: blue;"&gt;&amp;#8220;will&amp;#8221;&lt;/span&gt;の違いを覚えるポイントは、&lt;span style="color: blue;"&gt;&amp;#8220;be going to&amp;#8221;&lt;/span&gt;が前からすでにそのつもりである状態を示すのに対して、&lt;span style="color: blue;"&gt;&amp;#8220;will&amp;#8221;&lt;/span&gt;はその場での意思決定を示すということです。例文を使って具体的に覚えてみましょう。&lt;/p&gt;
&lt;h3&gt;現在進行形の関連性&lt;/h3&gt;
&lt;p&gt;この違いを理解するためには、現在進行形の概念も重要です。例えば、&lt;span style="color: green;"&gt;&amp;#8220;I am going to school.&amp;#8221;&lt;/span&gt;という文は「私は今学校に行く途中です。」という意味ですが、すでに出発していることを示します。したがって、&lt;span style="color: blue;"&gt;&amp;#8220;be going to&amp;#8221;&lt;/span&gt;もすでに始まっている状態を表すという共通点があります。&lt;/p&gt;
&lt;p&gt;これでセクション1から6を終わります。&lt;span style="color: blue;"&gt;&amp;#8220;be going to&amp;#8221;&lt;/span&gt;と&lt;span style="color: blue;"&gt;&amp;#8220;will&amp;#8221;&lt;/span&gt;の違いをしっかりと理解し、適切に使い分けることが英語学習の重要な一歩です。&lt;/p&gt;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&lt;p&gt;&amp;nbsp;&lt;/p&gt;
```</t>
  </si>
  <si>
    <t>C2P_https___eng_support_com_column_book2_lesson10_scene1_20260225_192354</t>
  </si>
  <si>
    <t>以下はサイトの階層マスタに基づく「子→親」内部リンク不足です。
子ページ本文（HTML）に、親ページへのリンクを追加してください。
【子ページ】
- URL: https://eng-support.com/column/book2-lesson10-scene1/
- タイトル: be surprised at～【Book2 Lesson10 Scene1】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src="https://www.youtube.com/embed/zpFcVZAhwDA?si=0QpO4pifnMamR2kg" width="560" height="315" frameborder="0" allowfullscreen="allowfullscreen"&gt;&lt;/iframe&gt;&lt;br /&gt;
Lesson10-1では、英語における受動態の構造について解説します。&amp;#8221;&lt;span style="color: red;"&gt;be surprised at&lt;/span&gt;&amp;#8220;を例に取り上げ、受動態の形式や使用法について詳しく説明します。&lt;/p&gt;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&lt;h3&gt;&lt;/h3&gt;
&lt;h3&gt;受動態の前置詞&lt;/h3&gt;
&lt;p&gt;受動態の後ろに付ける前置詞について触れます。一般的には「&lt;span style="color: blue;"&gt;by&lt;/span&gt;」が使われますが、「&lt;span style="color: red;"&gt;be known to&lt;/span&gt; 人」のように「&lt;span style="color: blue;"&gt;by&lt;/span&gt;」を使わない場合もあります。これについて詳しく説明します。&lt;/p&gt;
&lt;h3&gt;受動態と日本語の違い&lt;/h3&gt;
&lt;p&gt;受動態の構造が日本語と異なる点について解説します。日本語では主語が&lt;span style="color: blue;"&gt;人間&lt;/span&gt;であることが一般的ですが、英語では主語は&lt;span style="color: green;"&gt;原因&lt;/span&gt;を示す名詞となることが多いことを指摘します。&lt;/p&gt;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&lt;h3&gt;動詞の選択と意味の違い&lt;/h3&gt;
&lt;p&gt;「&lt;span style="color: red;"&gt;surprise&lt;/span&gt;」の意味や使い方について詳しく説明します。日本語の「&lt;span style="color: blue;"&gt;驚く&lt;/span&gt;」との違いや、動詞の選択が文全体の意味に与える影響について解説します。&lt;/p&gt;
&lt;hr /&gt;
&lt;h2&gt;be surprised の基本：まずは「形」と「意味」を固定&lt;/h2&gt;
&lt;p style="font-size: 0.95rem;"&gt;&lt;strong&gt;be surprised&lt;/strong&gt; は「驚く（動詞）」というより、&lt;strong&gt;surprised（驚いた状態）&lt;/strong&gt;を表す形です。&lt;br /&gt;
日本語の「驚いた」をそのまま当てるのではなく、&lt;strong&gt;状態（気持ちの変化後）&lt;/strong&gt;として捉えると、受動態の理解が崩れにくくなります。&lt;/p&gt;
&lt;div class="table-responsive mb-3"&gt;
&lt;table class="table table-bordered align-middle" style="font-size: 0.9rem;"&gt;
&lt;thead style="background-color: #f5f5f5;"&gt;
&lt;tr&gt;
&lt;th style="width: 33%;"&gt;英語&lt;/th&gt;
&lt;th style="width: 33%;"&gt;大まかな意味&lt;/th&gt;
&lt;th style="width: 34%;"&gt;ポイント&lt;/th&gt;
&lt;/tr&gt;
&lt;/thead&gt;
&lt;tbody&gt;
&lt;tr&gt;
&lt;td&gt;&lt;strong&gt;I was surprised.&lt;/strong&gt;&lt;/td&gt;
&lt;td&gt;驚いた（状態になった）&lt;/td&gt;
&lt;td&gt;「驚く」より&lt;strong&gt;驚いた状態&lt;/strong&gt;に注目&lt;/td&gt;
&lt;/tr&gt;
&lt;tr&gt;
&lt;td&gt;&lt;strong&gt;It surprised me.&lt;/strong&gt;&lt;/td&gt;
&lt;td&gt;それが私を驚かせた&lt;/td&gt;
&lt;td&gt;&lt;strong&gt;原因&lt;/strong&gt;が主語になっている&lt;/td&gt;
&lt;/tr&gt;
&lt;tr&gt;
&lt;td&gt;&lt;strong&gt;I was surprising.&lt;/strong&gt;&lt;/td&gt;
&lt;td&gt;（通常）不自然&lt;/td&gt;
&lt;td&gt;主語が「人」だと意味がズレやすい&lt;/td&gt;
&lt;/tr&gt;
&lt;/tbody&gt;
&lt;/table&gt;
&lt;/div&gt;
&lt;h2&gt;at / by / to の使い分け（ここが検索されやすい）&lt;/h2&gt;
&lt;p style="font-size: 0.95rem;"&gt;be surprised の後ろは &lt;strong&gt;at / by / to&lt;/strong&gt; が出やすく、ここで混乱が起きます。&lt;br /&gt;
目安としては、次の整理が最短です。&lt;/p&gt;
&lt;div class="table-responsive mb-3"&gt;
&lt;table class="table table-bordered align-middle" style="font-size: 0.9rem;"&gt;
&lt;thead style="background-color: #e3f2fd;"&gt;
&lt;tr&gt;
&lt;th style="width: 20%;"&gt;形&lt;/th&gt;
&lt;th style="width: 45%;"&gt;目安&lt;/th&gt;
&lt;th style="width: 35%;"&gt;例文&lt;/th&gt;
&lt;/tr&gt;
&lt;/thead&gt;
&lt;tbody&gt;
&lt;tr&gt;
&lt;td&gt;&lt;strong&gt;at&lt;/strong&gt;&lt;/td&gt;
&lt;td&gt;その出来事・事実・内容を見て驚く（驚きの対象）&lt;/td&gt;
&lt;td&gt;I was surprised &lt;strong&gt;at&lt;/strong&gt; the news.&lt;/td&gt;
&lt;/tr&gt;
&lt;tr&gt;
&lt;td&gt;&lt;strong&gt;by&lt;/strong&gt;&lt;/td&gt;
&lt;td&gt;原因・行為者によって驚かされる（受動の原因）&lt;/td&gt;
&lt;td&gt;I was surprised &lt;strong&gt;by&lt;/strong&gt; his answer.&lt;/td&gt;
&lt;/tr&gt;
&lt;tr&gt;
&lt;td&gt;&lt;strong&gt;to&lt;/strong&gt;&lt;/td&gt;
&lt;td&gt;「驚いた」結果として次の行動・気持ちへ（to不定詞）&lt;/td&gt;
&lt;td&gt;I was surprised &lt;strong&gt;to&lt;/strong&gt; hear that.&lt;/td&gt;
&lt;/tr&gt;
&lt;/tbody&gt;
&lt;/table&gt;
&lt;/div&gt;
&lt;h3 class="h6"&gt;よくあるミス&lt;/h3&gt;
&lt;ul style="font-size: 0.9rem;"&gt;
&lt;li&gt;✕ I was surprised &lt;strong&gt;to&lt;/strong&gt; the news. → ○ I was surprised &lt;strong&gt;at/by&lt;/strong&gt; the news.&lt;/li&gt;
&lt;li&gt;✕ I was surprised &lt;strong&gt;at&lt;/strong&gt; hear the news. → ○ I was surprised &lt;strong&gt;to&lt;/strong&gt; hear the news.&lt;/li&gt;
&lt;/ul&gt;
&lt;h2&gt;練習（3問だけ：本文に貼れる最小サイズ）&lt;/h2&gt;
&lt;p style="font-size: 0.95rem;"&gt;（　）に at / by / to を入れましょう。&lt;/p&gt;
&lt;ol style="font-size: 0.95rem;"&gt;
&lt;li&gt;I was surprised (    ) the result.&lt;/li&gt;
&lt;li&gt;I was surprised (    ) his sudden visit.&lt;/li&gt;
&lt;li&gt;I was surprised (    ) know the truth.&lt;/li&gt;
&lt;/ol&gt;
&lt;p style="font-size: 0.95rem;"&gt;&lt;strong&gt;解答：&lt;/strong&gt;&lt;br /&gt;
1. &lt;strong&gt;at&lt;/strong&gt;（結果・内容）&lt;br /&gt;
2. &lt;strong&gt;by&lt;/strong&gt;（原因・行為）&lt;br /&gt;
3. &lt;strong&gt;to&lt;/strong&gt;（to不定詞）&lt;/p&gt;
&lt;h2&gt;FAQ（最小）&lt;/h2&gt;
&lt;p style="font-size: 0.95rem;"&gt;&lt;strong&gt;Q. at と by はどちらでも良い？&lt;/strong&gt;&lt;br /&gt;
A. 完全に同じではありません。&lt;strong&gt;at は「その内容」&lt;/strong&gt;、&lt;strong&gt;by は「原因・行為」&lt;/strong&gt;寄りです。迷ったら「原因と言えるか？」で by を検討すると整理しやすいです。&lt;/p&gt;
&lt;h3&gt;過去形と受動態&lt;/h3&gt;
&lt;p&gt;「&lt;span style="color: red;"&gt;was surprised&lt;/span&gt;」のような過去形の受動態について触れます。過去分詞と現在分詞の使い分けや、受動態の文の構造について説明します。&lt;/p&gt;
&lt;h3&gt;主語の位置と受動態&lt;/h3&gt;
&lt;p&gt;英語では主語が&lt;span style="color: green;"&gt;原因&lt;/span&gt;を示す名詞となることが多いため、受動態の文の構造が異なることを指摘します。主語の位置が日本語と異なることによる言い回しの違いについて解説します。&lt;/p&gt;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</si>
  <si>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C2P_https___eng_support_com_column_book2_lesson10_scene2_20260225_192354</t>
  </si>
  <si>
    <t>以下はサイトの階層マスタに基づく「子→親」内部リンク不足です。
子ページ本文（HTML）に、親ページへのリンクを追加してください。
【子ページ】
- URL: https://eng-support.com/column/book2-lesson10-scene2/
- タイトル: be made of/from/intoの違い｜意味整理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src="https://www.youtube.com/embed/Xd35YzCK9Mw?si=AYnQS0arhwNUDrGs" width="560" height="315" frameborder="0" allowfullscreen="allowfullscreen"&gt;&lt;span data-mce-type="bookmark" style="display: inline-block; width: 0px; overflow: hidden; line-height: 0;" class="mce_SELRES_start"&gt;﻿&lt;/span&gt;&lt;/iframe&gt;&lt;/p&gt;
&lt;div class="entry-content-intro" style="background-color: #f9f9f9; padding: 20px; border-radius: 8px; border: 1px solid #ddd; margin-bottom: 25px;"&gt;
&lt;h2 style="color: #d35400; font-size: 1.4rem; margin-top: 0; line-height: 1.5;"&gt;「材料」のofと「原料」のfrom、もう迷わない！&lt;br /&gt;
テストで狙われる3つの「be made ～」を完璧にマスターする&lt;/h2&gt;
&lt;p style="line-height: 1.8; color: #333;"&gt;英語のテストで必ずと言っていいほど出題される &lt;strong&gt;be made of / from / into&lt;/strong&gt;。「木でできている」はどっち？「紙になる」はどう書く？と混乱していませんか？&lt;/p&gt;
&lt;p&gt;実は、この使い分けには&lt;strong&gt;「見た目で素材がわかるかどうか」&lt;/strong&gt;という明確なルールがあります。この記事では、中学生が最も間違えやすい「of」と「from」の決定的な違いから、主語が入れ替わる「into」の特殊な語順まで、例文と図解で一気に整理します。&lt;/p&gt;
&lt;p&gt;もう「なんとなく」で選ぶのは終わり。この記事を読めば、次の模試や定期テストで自信を持って正解を選べるようになります。&lt;/p&gt;
&lt;/div&gt;
&lt;p&gt;&lt;span style="color: blue;"&gt;「be made of」&lt;/span&gt;の意味と使い方&lt;br /&gt;
&lt;span style="color: blue;"&gt;「be made of」&lt;/span&gt;は、何かが作られた素材を示します。例えば、「This bench is made of &lt;span style="color: red;"&gt;wood&lt;/span&gt;.」という文では、ベンチが&lt;span style="color: red;"&gt;木&lt;/span&gt;でできていることを表します。ここでの「&lt;span style="color: red;"&gt;wood&lt;/span&gt;」は材料を指し、元の材料と製品の性質が同じであることを示します。&lt;/p&gt;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&lt;p&gt;&lt;span style="color: blue;"&gt;「be made from」&lt;/span&gt;の意味と使い方&lt;br /&gt;
一方、「&lt;span style="color: blue;"&gt;be made from&lt;/span&gt;」は、何かが作られる際の原料を示します。例えば、「&lt;span style="color: blue;"&gt;Paper&lt;/span&gt; is made from &lt;span style="color: red;"&gt;wood&lt;/span&gt;.」という文では、紙が&lt;span style="color: red;"&gt;木&lt;/span&gt;から作られていることを表します。ここでの「&lt;span style="color: red;"&gt;wood&lt;/span&gt;」は原料を指し、元の材料と製品の性質が異なることを示します。&lt;/p&gt;
&lt;p&gt;&lt;span style="color: blue;"&gt;「be made into」&lt;/span&gt;の意味と使い方&lt;br /&gt;
最後に、「&lt;span style="color: blue;"&gt;be made into&lt;/span&gt;」は、何かが別のものに変わる過程を示します。例えば、「&lt;span style="color: red;"&gt;Wood&lt;/span&gt; is made into &lt;span style="color: blue;"&gt;paper&lt;/span&gt; in that factory.」という文では、&lt;span style="color: red;"&gt;木&lt;/span&gt;がその工場で&lt;span style="color: blue;"&gt;紙&lt;/span&gt;に加工される過程を表します。ここでの「&lt;span style="color: blue;"&gt;paper&lt;/span&gt;」は製品、そして「&lt;span style="color: red;"&gt;wood&lt;/span&gt;」は原料を指します。&lt;/p&gt;
&lt;p&gt;&amp;nbsp;&lt;/p&gt;
&lt;p&gt;このように、「&lt;span style="color: blue;"&gt;be made of&lt;/span&gt;」「&lt;span style="color: blue;"&gt;be made from&lt;/span&gt;」「&lt;span style="color: blue;"&gt;be made into&lt;/span&gt;」は、材料や原料、そして製品の関係を示す際に使われます。それぞれの表現の使い分けに注意し、理解を深めましょう。&lt;/p&gt;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t>
  </si>
  <si>
    <t>C2P_https___eng_support_com_column_book2_lesson10_scene3_20260225_192354</t>
  </si>
  <si>
    <t>以下はサイトの階層マスタに基づく「子→親」内部リンク不足です。
子ページ本文（HTML）に、親ページへのリンクを追加してください。
【子ページ】
- URL: https://eng-support.com/column/book2-lesson10-scene3/
- タイトル: than I expected・than expected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src="https://www.youtube.com/embed/4wp_A0OpWdQ?si=OPMEYEBu3tRa6s3w" width="560" height="315" frameborder="0" allowfullscreen="allowfullscreen"&gt;&lt;/iframe&gt;&lt;/p&gt;
&lt;h3&gt;比較級の基本を復習しよう&lt;/h3&gt;
&lt;p&gt;今回は、Book2 Lesson10シーン3で、比較級の基本について復習します。&lt;/p&gt;
&lt;h3&gt;比較級の構造&lt;/h3&gt;
&lt;p&gt;比較級は「～よりも～だ」という関係を表します。例えば、&amp;#8221;&lt;span style="color: blue;"&gt;Jiro&lt;/span&gt; was &lt;span style="color: red;"&gt;more&lt;/span&gt; surprised than &lt;span style="color: blue;"&gt;Tom&lt;/span&gt; was.&amp;#8221;という文では、&lt;span style="color: blue;"&gt;Jiro&lt;/span&gt;の驚きが&lt;span style="color: blue;"&gt;Tom&lt;/span&gt;よりも大きかったことを示しています。&lt;/p&gt;
&lt;h3&gt;&amp;#8220;than&amp;#8221;の省略&lt;/h3&gt;
&lt;p&gt;&amp;#8220;than&amp;#8221;の後ろには元々&amp;#8221;&lt;span style="color: blue;"&gt;surprised&lt;/span&gt;&amp;#8220;があったのですが、省略されています。&amp;#8221;than &lt;span style="color: blue;"&gt;Tom&lt;/span&gt; was &lt;span style="color: blue;"&gt;surprised&lt;/span&gt;&amp;#8220;が省略されているため、「トムが驚いたよりも」という意味が伝わります。&lt;/p&gt;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&lt;h3&gt;動詞の省略と意図の把握&lt;/h3&gt;
&lt;p&gt;英語では動詞を省略することがありますが、それによって意図が明確になるように注意が必要です。&amp;#8221;than&amp;#8221;の後ろに&amp;#8221;&lt;span style="color: blue;"&gt;Tom&lt;/span&gt;&amp;#8220;が来ると、「&lt;span style="color: blue;"&gt;Tom&lt;/span&gt; was」と動詞が省略された状態となります。書き言葉では完全な形で書く傾向がありますが、話し言葉では省略されることが多いです。&lt;/p&gt;
&lt;h3&gt;&amp;#8220;than I expected&amp;#8221;の理解&lt;/h3&gt;
&lt;p&gt;&amp;#8220;than I expected&amp;#8221;は、「私が予想したよりも」という意味を持ちます。実際には、&amp;#8221;&lt;span style="color: blue;"&gt;expected&lt;/span&gt;&amp;#8220;は過去完了形の&amp;#8221;&lt;span style="color: green;"&gt;had&lt;/span&gt; expected&amp;#8221;が一般的ですが、PROGRESSでは過去形で表現されていることが多いです。&lt;/p&gt;
&lt;h3&gt;過去形と過去完了形の使い分け&lt;/h3&gt;
&lt;p&gt;過去形と過去完了形の使い分けについて、理解が必要です。過去形は後の出来事を示し、過去完了形はそれよりも前の出来事を表します。英語の試験では過去完了形が多く出題される傾向がありますので、しっかりと覚えておきましょう。&lt;/p&gt;
&lt;h3&gt;過去完了形の省略と選択肢&lt;/h3&gt;
&lt;p&gt;過去完了形の「&lt;span style="color: green;"&gt;had&lt;/span&gt; expected」が「&lt;span style="color: blue;"&gt;expected&lt;/span&gt;」と省略されることがありますが、意味を理解したうえで選択肢を考えることが重要です。特に大学入試では過去完了形の形式が使われることが多いので、注意が必要です。&lt;/p&gt;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src="https://www.youtube.com/embed/DRmlxDH3TTc?si=UlAUMRBp29xg_IUR" width="560" height="315" frameborder="0" allowfullscreen="allowfullscreen"&gt;&lt;/iframe&gt;&lt;/p&gt;
&lt;h3&gt;&amp;#8220;than&amp;#8221;の省略と比較&lt;/h3&gt;
&lt;p&gt;この構造は比較級の&lt;span style="color: red;"&gt;&amp;#8220;than&amp;#8221;&lt;/span&gt;の説明と同様です。&amp;#8221;&lt;span style="color: red;"&gt;than&lt;/span&gt;&amp;#8220;の後ろが完全な文である場合、省略された部分があっても文の意味が伝わります。&lt;/p&gt;
&lt;h3&gt;&amp;#8220;as ○○ as&amp;#8221;の意味と省略&lt;/h3&gt;
&lt;p&gt;&amp;#8220;&lt;span style="color: red;"&gt;as ○○ as&lt;/span&gt;&amp;#8220;の形では、後ろの文が省略されることがあります。しかし、省略されない要素もあります。例えば、「&lt;span style="color: blue;"&gt;everyone&lt;/span&gt;」や動詞の「&lt;span style="color: blue;"&gt;thought&lt;/span&gt;」や「&lt;span style="color: blue;"&gt;had thought&lt;/span&gt;」は省略されません。&lt;/p&gt;
&lt;p&gt;これらの点を押さえて、「&lt;span style="color: red;"&gt;as ○○ as&lt;/span&gt;」の構造を理解しましょう。&lt;/p&gt;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t>
  </si>
  <si>
    <t>C2P_https___eng_support_com_column_book2_lesson11_scene1_20260225_192355</t>
  </si>
  <si>
    <t>以下はサイトの階層マスタに基づく「子→親」内部リンク不足です。
子ページ本文（HTML）に、親ページへのリンクを追加してください。
【子ページ】
- URL: https://eng-support.com/column/book2-lesson11-scene1/
- タイトル: in order not to意味｜違い例文｜英語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src="https://www.youtube.com/embed/low3E9ey7Uw?si=ZPiZfjRV7TPBI-X7" width="560" height="315" frameborder="0" allowfullscreen="allowfullscreen"&gt;&lt;/iframe&gt;&lt;br /&gt;
&lt;!-- ▼▼ 追記：検索即答ブロック（ここから） ▼▼ --&gt;&lt;/p&gt;
&lt;div style="background: #f7fbff; border: 1px solid #cfe6ff; padding: 16px; border-radius: 10px; margin: 16px 0; line-height: 1.9;"&gt;
&lt;p style="margin: 0 0 10px 0;"&gt;&lt;strong&gt;結論だけ先に（30秒で整理）&lt;/strong&gt;&lt;/p&gt;
&lt;ul style="margin: 0; padding-left: 1.2em;"&gt;
&lt;li&gt;&lt;strong&gt;in order to + 動詞&lt;/strong&gt;：&lt;strong&gt;「〜するために」&lt;/strong&gt;（目的をはっきり示す言い方）&lt;/li&gt;
&lt;li&gt;&lt;strong&gt;in order not to + 動詞&lt;/strong&gt;：&lt;strong&gt;「〜しないために／〜しないように」&lt;/strong&gt;（目的の否定）&lt;/li&gt;
&lt;li&gt;&lt;strong&gt;so as to + 動詞&lt;/strong&gt;：意味はほぼ「〜するために」。&lt;strong&gt;やや硬め&lt;/strong&gt;の言い方として扱われることがあります。&lt;/li&gt;
&lt;li&gt;&lt;strong&gt;so as not to + 動詞&lt;/strong&gt;：意味はほぼ「〜しないために／〜しないように」。&lt;/li&gt;
&lt;li&gt;&lt;strong&gt;not to + 動詞&lt;/strong&gt;：不定詞の否定の基本形（&lt;strong&gt;not が to の前&lt;/strong&gt;）。&lt;/li&gt;
&lt;/ul&gt;
&lt;p style="margin: 10px 0 0 0;"&gt;&lt;strong&gt;よくある迷い：&lt;/strong&gt;「&lt;strong&gt;in order to not&lt;/strong&gt;」を見かけることがありますが、学校英語・英作文としては&lt;br /&gt;
&lt;strong&gt;in order not to&lt;/strong&gt; を優先すると安全です（まずこの形で押さえるのがおすすめ）。&lt;/p&gt;
&lt;div style="background: #ffffff; border: 1px dashed #9fc7ff; padding: 12px; border-radius: 8px; margin-top: 12px;"&gt;
&lt;p style="margin: 0 0 8px 0;"&gt;&lt;strong&gt;例（型で覚える）&lt;/strong&gt;&lt;/p&gt;
&lt;ul style="margin: 0; padding-left: 1.2em;"&gt;
&lt;li&gt;Please be quiet &lt;strong&gt;in order not to&lt;/strong&gt; wake up the baby.（赤ちゃんを起こさないように）&lt;/li&gt;
&lt;li&gt;He left early &lt;strong&gt;so as to&lt;/strong&gt; catch the first train.（始発に乗るために）&lt;/li&gt;
&lt;li&gt;She whispered &lt;strong&gt;so as not to&lt;/strong&gt; disturb others.（他の人の邪魔をしないように）&lt;/li&gt;
&lt;/ul&gt;
&lt;/div&gt;
&lt;div style="background: #fff8f2; border: 1px solid #ffd7b8; padding: 12px; border-radius: 8px; margin-top: 12px;"&gt;
&lt;p style="margin: 0 0 8px 0;"&gt;&lt;strong&gt;補足：never to + 動詞 とは？&lt;/strong&gt;&lt;/p&gt;
&lt;p style="margin: 0;"&gt;「never to + 動詞」は、文脈によって「&lt;strong&gt;二度と〜しない&lt;/strong&gt;（と決める／誓う）」のように、&lt;br /&gt;
“強い否定”を表す不定詞として出てくることがあります（目的表現ではなく、決意・誓いの文脈で出やすい形です）。&lt;/p&gt;
&lt;/div&gt;
&lt;/div&gt;
&lt;h3&gt;不定詞の基本的な用法&lt;/h3&gt;
&lt;p&gt;不定詞は、基本的に動詞の原形の前に&amp;#8221;&lt;span style="color: blue;"&gt;to&lt;/span&gt;&amp;#8220;を付けた形で現れます。ただし、不定詞は名詞、形容詞、副詞のいずれかの働きをすることがあります。そのうちの1つが副詞の働きです。不定詞の副詞用法は、名詞以外の要素を修飾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&lt;h3&gt;&lt;/h3&gt;
&lt;h3&gt;副詞用法の具体例&lt;/h3&gt;
&lt;p&gt;具体例を見てみましょう。例えば、&amp;#8221;&lt;span style="color: blue;"&gt;Laura went to Canada&lt;/span&gt; in order &lt;span style="color: blue;"&gt;to study French&lt;/span&gt;.&amp;#8221;という文があります。この文では、&amp;#8221;&lt;span style="color: green;"&gt;in order&lt;/span&gt; &lt;span style="color: blue;"&gt;to&lt;/span&gt;&amp;#8220;が副詞的な用法を示しており、「何々するために」という意味を持ちます。このように、不定詞の副詞的用法は、名詞以外の要素を修飾する役割を果たします。&lt;/p&gt;
&lt;h3&gt;&amp;#8220;in order&amp;#8221;の使い方&lt;/h3&gt;
&lt;p&gt;&amp;#8220;&lt;span style="color: green;"&gt;in order&lt;/span&gt;&amp;#8220;は、「何々するために」という意味を表しますが、必ずしも必要なわけではありません。例えば、&amp;#8221;&lt;span style="color: blue;"&gt;Laura went to Canada to study French&lt;/span&gt;.&amp;#8221;としても同じ意味が伝わります。ただし、&amp;#8221;&lt;span style="color: green;"&gt;in order&lt;/span&gt;&amp;#8220;を使うことで意図がより明確に伝わります。特に、動詞に掛かる要素を明示する場合に有用です。&lt;/p&gt;
&lt;h3&gt;補足：動詞以外の要素の修飾&lt;/h3&gt;
&lt;p&gt;不定詞の副詞的用法では、動詞以外の要素を修飾します。そのため、文脈によっては、明確に修飾対象を示すために&amp;#8221;&lt;span style="color: green;"&gt;in order&lt;/span&gt;&amp;#8220;を使用することが重要です。このようにして、読者や聞き手にとって理解しやすい文を作ることができます。&lt;/p&gt;
&lt;h3&gt;まとめ&lt;/h3&gt;
&lt;p&gt;不定詞の副詞的用法は、名詞以外の要素を修飾します。&amp;#8221;&lt;span style="color: blue;"&gt;to&lt;/span&gt;&amp;#8220;を使って動詞の原形を前に置くことで、さまざまな要素を修飾する役割を果たします。特に、&amp;#8221;&lt;span style="color: green;"&gt;in order&lt;/span&gt;&amp;#8220;を使用することで意図が明確に伝わりますが、文脈によっては必ずしも必要ではありません。&lt;/p&gt;
&lt;hr /&gt;
&lt;p&gt;&lt;iframe loading="lazy" title="YouTube video player" src="https://www.youtube.com/embed/OuvMLsf2EOo?si=BZg8g08ZxqmENzPB" width="560" height="315" frameborder="0" allowfullscreen="allowfullscreen"&gt;&lt;/iframe&gt;&lt;/p&gt;
&lt;h3&gt;&lt;span style="color: black;"&gt;不定詞の否定形について&lt;/span&gt;&lt;/h3&gt;
&lt;p&gt;&lt;span style="color: black;"&gt;不定詞の否定形は「&lt;span style="color: blue;"&gt;not&lt;/span&gt; to 動詞原形」という形を取ります。そして、「to 動詞原形」の前に否定の&amp;#8221;&lt;span style="color: blue;"&gt;not&lt;/span&gt;&amp;#8220;も付けたいという場合があります。さらに、&amp;#8221;&lt;span style="color: green;"&gt;in order&lt;/span&gt;&amp;#8220;も追加したいということもあります。これは、「&lt;span style="color: blue;"&gt;何々&lt;/span&gt;しないために」という意味です。&lt;/span&gt;&lt;/p&gt;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&lt;h3&gt;&lt;span style="color: black;"&gt;&amp;#8220;in order not to&amp;#8221; の使い方&lt;/span&gt;&lt;/h3&gt;
&lt;p&gt;&lt;span style="color: black;"&gt;&amp;#8220;&lt;span style="color: green;"&gt;in order to&lt;/span&gt; V&amp;#8221;が「&lt;span style="color: blue;"&gt;何々&lt;/span&gt;するために」であるのに対し、「&lt;span style="color: blue;"&gt;何々&lt;/span&gt;しないために」は&amp;#8221;&lt;span style="color: green;"&gt;in order not to&lt;/span&gt; 動詞原形&amp;#8221;という形を取ります。これを反復して覚えることで容易に使いこなすことができます。&lt;/span&gt;&lt;/p&gt;
&lt;h3&gt;&lt;span style="color: black;"&gt;例文の解説&lt;/span&gt;&lt;/h3&gt;
&lt;p&gt;&lt;span style="color: black;"&gt;例えば、&amp;#8221;&lt;span style="color: blue;"&gt;Please be quiet&lt;/span&gt; &lt;span style="color: green;"&gt;in order not to&lt;/span&gt; wake up the baby.&amp;#8221;という文があります。これは、「&lt;span style="color: blue;"&gt;赤ちゃんを起こさないように&lt;/span&gt;」という意味です。ここで&amp;#8221;&lt;span style="color: blue;"&gt;be quiet&lt;/span&gt;&amp;#8220;は静かであるようにという命令を示し、&amp;#8221;&lt;span style="color: green;"&gt;in order not to wake up the baby&lt;/span&gt;&amp;#8220;はその理由を説明しています。&lt;/span&gt;&lt;/p&gt;
&lt;h3&gt;&lt;span style="color: black;"&gt;&amp;#8220;in order&amp;#8221; の省略&lt;/span&gt;&lt;/h3&gt;
&lt;p&gt;&lt;span style="color: black;"&gt;&amp;#8220;&lt;span style="color: green;"&gt;in order&lt;/span&gt;&amp;#8220;は必ずしも必要ではありません。直前が名詞でない場合は特に省略しても問題ありません。名詞でない場合、形容詞的用法と誤解される恐れがないためです。&lt;/span&gt;&lt;/p&gt;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t>
  </si>
  <si>
    <t>C2P_https___eng_support_com_column_book2_lesson11_scene2_20260225_192355</t>
  </si>
  <si>
    <t>以下はサイトの階層マスタに基づく「子→親」内部リンク不足です。
子ページ本文（HTML）に、親ページへのリンクを追加してください。
【子ページ】
- URL: https://eng-support.com/column/book2-lesson11-scene2/
- タイトル: too…to構文の読み違い防止｜for＋人＋toの見抜き方｜中学英語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src="https://www.youtube.com/embed/c2ETGgq-1Nk?si=FiMmmoG7p-p0ICvq" width="560" height="315" frameborder="0" allowfullscreen="allowfullscreen"&gt;&lt;/iframe&gt;&lt;/p&gt;
&lt;section class="es-intro" style="margin: 16px 0 20px; padding: 14px 14px; border: 1px solid #e6e6e6; border-radius: 10px; background: #fafafa; line-height: 1.9;"&gt;
&lt;p style="margin: 0 0 10px;"&gt;&lt;strong&gt;too…to&lt;/strong&gt; は訳せるのに、&lt;strong&gt;for＋人＋to&lt;/strong&gt; が入った途端に意味がズレる――多くの人がここで止まります。&lt;br /&gt;
原因は、「誰が動くか」と「省かれた語」を同時に追えていないことです。&lt;/p&gt;
&lt;div style="padding: 10px 12px; border-left: 4px solid #ff8c00; background: #fff; border-radius: 8px; margin-bottom: 10px;"&gt;
&lt;p style="margin: 0 0 6px; font-weight: bold;"&gt;このページでできるようになること&lt;/p&gt;
&lt;ul style="margin: 0 0 0 18px;"&gt;
&lt;li&gt;&lt;strong&gt;too＋形容詞＋for＋人＋to&lt;/strong&gt; の動く人を正確に読む&lt;/li&gt;
&lt;li&gt;to の後ろで省かれた語を自然に戻す&lt;/li&gt;
&lt;li&gt;on / with が残る理由を例文で理解する&lt;/li&gt;
&lt;/ul&gt;
&lt;/div&gt;
&lt;p style="margin: 0;"&gt;例文をたどりながら、for＋人＋to と省略の処理を一つずつ整理します。&lt;br /&gt;
Book2 Lesson11 Scene2 を、安定して同じ意味で読める状態にします。&lt;/p&gt;
&lt;/section&gt;
&lt;h2&gt;too…to構文と不定詞の副詞的用法【全体像】&lt;/h2&gt;
&lt;h3&gt;不定詞の副詞用法とは何か&lt;/h3&gt;
&lt;p&gt;今回は、Book2 Lesson11シーン2における不定詞の副詞的用法の続きを解説します。不定詞の副詞的用法は、副詞の働きであり、名詞以外を修飾します。&lt;/p&gt;
&lt;h3&gt;不定詞の構成と役割&lt;/h3&gt;
&lt;p&gt;不定詞は「&lt;span style="color: green;"&gt;to&lt;/span&gt; 動詞原形」で構成され、名詞以外の語句を修飾します。この副詞的用法は、日本語に訳すとさまざまな意味が現れます。&lt;/p&gt;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&lt;h2&gt;too＋形容詞＋for＋人＋to の基本構造&lt;/h2&gt;
&lt;h3&gt;基本例文で構造を確認する&lt;/h3&gt;
&lt;p&gt;Lesson11シーン2では、例文を通じて不定詞の副詞的用法を学びます。例えば、&lt;br /&gt;
「The milk is &lt;span style="color: red;"&gt;too hot&lt;/span&gt; for &lt;span style="color: blue;"&gt;the baby&lt;/span&gt; to &lt;span style="color: green;"&gt;drink&lt;/span&gt;.」&lt;br /&gt;
という文では、「熱過ぎて」という意味を表します。&lt;/p&gt;
&lt;h3&gt;for＋人＋to の中で起きる省略&lt;/h3&gt;
&lt;p&gt;文中の他の所に出てくる要素は省略されるため、&lt;br /&gt;
「&lt;span style="color: blue;"&gt;for the baby&lt;/span&gt; to &lt;span style="color: green;"&gt;drink it&lt;/span&gt;」&lt;br /&gt;
の「&lt;span style="color: blue;"&gt;the baby&lt;/span&gt;」や「&lt;span style="color: green;"&gt;drink it&lt;/span&gt;」といった部分は省略されます。&lt;br /&gt;
これは、不定詞の塊の中での一般的な省略ルールです。&lt;/p&gt;
&lt;h3&gt;訳し方で注意すべきポイント&lt;/h3&gt;
&lt;p&gt;訳す際には、因果関係や意味の適切な表現に注意する必要があります。&lt;br /&gt;
不定詞の主語が省略されている場合もありますが、これは文脈から推測する必要があります。&lt;/p&gt;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&lt;h2&gt;省略される語の見抜き方ルール&lt;/h2&gt;
&lt;h3&gt;不定詞句で省略されやすい要素&lt;/h3&gt;
&lt;p&gt;不定詞句の中では、一般の人は通常省略される傾向にありますが、稀に省略されない場合もあります。&lt;br /&gt;
自分で英文を書く際には、これらの省略ルールを順守しましょう。&lt;/p&gt;
&lt;hr /&gt;
&lt;p&gt;&lt;iframe loading="lazy" title="YouTube video player" src="https://www.youtube.com/embed/vCaZDKDBSG8?si=Tkvyn-pesclZRt1v" width="560" height="315" frameborder="0" allowfullscreen="allowfullscreen"&gt;&lt;/iframe&gt;&lt;/p&gt;
&lt;h2&gt;例文で確認：Lesson11 シーン2&lt;/h2&gt;
&lt;h3&gt;4番：前置詞 on が残る理由&lt;/h3&gt;
&lt;p&gt;&amp;#8220;The ice is &lt;span style="color: red;"&gt;too&lt;/span&gt; &lt;span style="color: blue;"&gt;thin&lt;/span&gt; for &lt;span style="color: green;"&gt;the children&lt;/span&gt; to &lt;span style="color: blue;"&gt;skate&lt;/span&gt; &lt;span style="color: green;"&gt;on&lt;/span&gt;.&amp;#8221;&lt;/p&gt;
&lt;p&gt;この文では、最後の「&lt;span style="color: green;"&gt;on&lt;/span&gt;」が重要です。&lt;br /&gt;
「&lt;span style="color: blue;"&gt;the ice&lt;/span&gt;」が省略されている点に注目しましょう。&lt;/p&gt;
&lt;h3&gt;5番：with の後ろに何が省略されているか&lt;/h3&gt;
&lt;p&gt;&amp;#8220;&lt;span style="color: blue;"&gt;This net&lt;/span&gt; is &lt;span style="color: red;"&gt;too&lt;/span&gt; &lt;span style="color: blue;"&gt;small&lt;/span&gt; to &lt;span style="color: green;"&gt;catch fish&lt;/span&gt; &lt;span style="color: green;"&gt;with&lt;/span&gt;.&amp;#8221;&lt;/p&gt;
&lt;p&gt;「&lt;span style="color: green;"&gt;with&lt;/span&gt;」の後の名詞が省略されており、&lt;br /&gt;
「This net」を使って魚を捕まえる、という意味になります。&lt;/p&gt;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&lt;/div&gt;
&lt;/div&gt;
```</t>
  </si>
  <si>
    <t>C2P_https___eng_support_com_column_book2_lesson11_scene3_20260225_192355</t>
  </si>
  <si>
    <t>以下はサイトの階層マスタに基づく「子→親」内部リンク不足です。
子ページ本文（HTML）に、親ページへのリンクを追加してください。
【子ページ】
- URL: https://eng-support.com/column/book2-lesson11-scene3/
- タイトル: 不定詞の副詞用法(3)形容詞/副詞+enough to-v【Book2 Lesson11 Scene3】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src="https://www.youtube.com/embed/laddu5tHiFU?si=o629YGm_eKPD00vW" width="560" height="315" frameborder="0" allowfullscreen="allowfullscreen"&gt;&lt;/iframe&gt;&lt;/p&gt;
&lt;h3&gt;不定詞の副詞用法について解説&lt;/h3&gt;
&lt;p&gt;今回は、Book2 Lesson11シーン3、不定詞の副詞用法について解説します。それでは、各部分を見ていきましょう。&lt;/p&gt;
&lt;h3&gt;文の構造&lt;/h3&gt;
&lt;p&gt;&amp;#8220;The apples are &lt;span style="color: red;"&gt;ripe&lt;/span&gt; enough &lt;span style="color: blue;"&gt;to eat&lt;/span&gt;.&amp;#8221;&lt;/p&gt;
&lt;h3&gt;&amp;#8220;&lt;span style="color: red;"&gt;ripe&lt;/span&gt;&amp;#8220;とは？&lt;/h3&gt;
&lt;p&gt;&amp;#8220;&lt;span style="color: red;"&gt;ripe&lt;/span&gt;&amp;#8220;というのは「&lt;span style="color: green;"&gt;熟している&lt;/span&gt;」という意味です。&amp;#8221;&lt;span style="color: red;"&gt;The apples are ripe&lt;/span&gt;&amp;#8220;は、「&lt;span style="color: green;"&gt;それらのリンゴは熟しています&lt;/span&gt;」という意味になります。&lt;/p&gt;
&lt;h3&gt;&amp;#8220;&lt;span style="color: blue;"&gt;enough&lt;/span&gt;&amp;#8220;の意味と修飾対象&lt;/h3&gt;
&lt;p&gt;&amp;#8220;&lt;span style="color: blue;"&gt;enough&lt;/span&gt;&amp;#8220;は「&lt;span style="color: green;"&gt;十分&lt;/span&gt;」という意味で、ここでは「&lt;span style="color: green;"&gt;熟している&lt;/span&gt;」という形容詞&amp;#8221;&lt;span style="color: red;"&gt;ripe&lt;/span&gt;&amp;#8220;を修飾しています。したがって、「&lt;span style="color: green;"&gt;十分熟している&lt;/span&gt;」という意味になります。&lt;/p&gt;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&lt;h3&gt;&amp;#8220;&lt;span style="color: blue;"&gt;enough&lt;/span&gt;&amp;#8220;の副詞的用法&lt;/h3&gt;
&lt;p&gt;&amp;#8220;&lt;span style="color: blue;"&gt;enough&lt;/span&gt;&amp;#8220;は副詞として使用されています。この副詞的用法は、不定詞を修飾しています。具体的には、「&lt;span style="color: blue;"&gt;to eat&lt;/span&gt;」という不定詞を修飾して、「&lt;span style="color: green;"&gt;何に十分なのか&lt;/span&gt;」を説明しています。&lt;/p&gt;
&lt;h3&gt;不定詞の省略と因果関係&lt;/h3&gt;
&lt;p&gt;この文では、&amp;#8221;&lt;span style="color: red;"&gt;ripe&lt;/span&gt;&amp;#8220;が先に耳に入ってくることから、「&lt;span style="color: green;"&gt;熟している&lt;/span&gt;」ことが食べることができる理由であることが説明されています。したがって、「&lt;span style="color: green;"&gt;そのリンゴは熟しているから&lt;/span&gt;」と訳すことも可能です。&lt;/p&gt;
&lt;hr /&gt;
&lt;p&gt;&lt;iframe loading="lazy" title="YouTube video player" src="https://www.youtube.com/embed/th4TWMtUbyE?si=s7yyI-uqb28BxJgS" width="560" height="315" frameborder="0" allowfullscreen="allowfullscreen"&gt;&lt;/iframe&gt;&lt;/p&gt;
&lt;h3&gt;&amp;#8220;It’s not warm enough to go swimming.&amp;#8221;&lt;/h3&gt;
&lt;p&gt;&amp;#8220;warm&amp;#8221;の意味と文法解説&lt;/p&gt;
&lt;p&gt;&amp;#8220;warm&amp;#8221;は「&lt;span style="color: red;"&gt;暖かい&lt;/span&gt;」という形容詞であり、補語として使用されています。&amp;#8221;It&amp;#8217;s not warm enough&amp;#8221;は、「&lt;span style="color: green;"&gt;十分な暖かさではない&lt;/span&gt;」という意味です。&amp;#8221;enough&amp;#8221;は&amp;#8221;warm&amp;#8221;を修飾する副詞として機能し、「&lt;span style="color: green;"&gt;泳ぎに行くのに十分暖かくはない&lt;/span&gt;」という判断基準を表します。&lt;/p&gt;
&lt;p&gt;&amp;#8220;to go swimming&amp;#8221;の意味&lt;/p&gt;
&lt;p&gt;&amp;#8220;to go swimming&amp;#8221;は、「&lt;span style="color: blue;"&gt;泳ぎに行く&lt;/span&gt;」を表しています。このフレーズは、&amp;#8221;enough&amp;#8221;の判断基準となっています。「&lt;span style="color: green;"&gt;泳ぎに行くのに十分なんだ&lt;/span&gt;」という意味を補足しています。&lt;/p&gt;
&lt;p&gt;日本語訳の注意点&lt;/p&gt;
&lt;p&gt;日本語でこの文を訳す際に、「&lt;span style="color: red;"&gt;暖かくない&lt;/span&gt;」という部分が誤解を招く場合があります。&amp;#8221;It&amp;#8217;s not warm enough&amp;#8221;は「&lt;span style="color: green;"&gt;十分暖かくない&lt;/span&gt;」という意味であり、「&lt;span style="color: green;"&gt;泳ぎに行くのに十分暖かくない&lt;/span&gt;」という意味です。&amp;#8221;not&amp;#8221;を無視して理解することが重要です。&lt;/p&gt;
&lt;p&gt;訳の例&lt;/p&gt;
&lt;p&gt;この文の訳にはいくつかの方法があります。&lt;/p&gt;
&lt;ul&gt;
&lt;li&gt;「&lt;span style="color: green;"&gt;泳ぎに行くのに十分暖かくはない&lt;/span&gt;。」&lt;/li&gt;
&lt;li&gt;「&lt;span style="color: green;"&gt;泳ぎに行けるほど暖かくない&lt;/span&gt;。」&lt;/li&gt;
&lt;/ul&gt;
&lt;hr /&gt;
&lt;p&gt;&lt;iframe loading="lazy" title="YouTube video player" src="https://www.youtube.com/embed/RZQfu1-vymo?si=g4RW0WFaHYiv6WiJ" width="560" height="315" frameborder="0" allowfullscreen="allowfullscreen"&gt;&lt;/iframe&gt;&lt;/p&gt;
&lt;h3&gt;3番: &amp;#8220;That fridge was &lt;span style="color: blue;"&gt;cheap&lt;/span&gt; enough for me to buy.&amp;#8221;&lt;/h3&gt;
&lt;p&gt;&amp;#8220;&lt;span style="color: blue;"&gt;fridge&lt;/span&gt;&amp;#8220;は本来&amp;#8221;&lt;span style="color: blue;"&gt;refrigerator&lt;/span&gt;&amp;#8220;と言いますが、省略して&amp;#8221;&lt;span style="color: blue;"&gt;fridge&lt;/span&gt;&amp;#8220;と略されます。&amp;#8221;&lt;span style="color: blue;"&gt;cheap&lt;/span&gt;&amp;#8220;は形容詞で、「安かった」という意味です。私が先日パソコンを買い換えた際、店員が別の野球チームの好成績を記念して大幅な値引きをしてくれました。私はそのチームのファンではないので、そんなに悪い気はしませんでした。しかし、「あの冷蔵庫は安かった」、具体的には「&lt;span style="color: blue;"&gt;十分&lt;/span&gt;安かった」です。この「&lt;span style="color: blue;"&gt;十分&lt;/span&gt;」は形容詞を修飾する副詞の&amp;#8221;&lt;span style="color: green;"&gt;enough&lt;/span&gt;&amp;#8220;です。&amp;#8221;&lt;span style="color: green;"&gt;for me&lt;/span&gt;&amp;#8220;で主語を示し、「私が買うのに&lt;span style="color: blue;"&gt;十分&lt;/span&gt;安かった」となります。&amp;#8221;&lt;span style="color: blue;"&gt;buy&lt;/span&gt;&amp;#8220;は他動詞なので、目的語として&amp;#8221;&lt;span style="color: blue;"&gt;that fridge&lt;/span&gt;&amp;#8220;が必要です。これらの要素を組み合わせて、「あの冷蔵庫は私が買うのに&lt;span style="color: blue;"&gt;十分&lt;/span&gt;安かった」となります。もしくは、「私が買えるくらい安かった」と訳しても構いません。因果関係を考えると、「あの冷蔵庫は安かったので」という訳も適切です。&lt;/p&gt;
&lt;p&gt;&amp;nbsp;&lt;/p&gt;
&lt;h3&gt;2番: &amp;#8220;The apples are ripe enough &lt;span style="color: blue;"&gt;to eat&lt;/span&gt;.&amp;#8221;&lt;/h3&gt;
&lt;p&gt;この文では&amp;#8221;&lt;span style="color: blue;"&gt;to eat&lt;/span&gt;&amp;#8220;の部分が注目されます。しかし、&amp;#8221;&lt;span style="color: blue;"&gt;eat&lt;/span&gt;&amp;#8220;は他動詞であり、主語と目的語が必要です。主語は「&lt;span style="color: blue;"&gt;それらのリンゴ&lt;/span&gt;」で、目的語は省略されています。これは一般的な人々を指すための省略であり、「&lt;span style="color: green;"&gt;for you&lt;/span&gt;」のような意味になります。このように、短い不定詞では目的語の省略がよく行われますので、注意が必要です。&lt;/p&gt;
&lt;hr /&gt;
&lt;p&gt;&lt;iframe loading="lazy" title="YouTube video player" src="https://www.youtube.com/embed/n2DsLl_odoU?si=2F87zLR36xH6w3NR" width="560" height="315" frameborder="0" allowfullscreen="allowfullscreen"&gt;&lt;/iframe&gt;&lt;/p&gt;
&lt;h3&gt;3番:&lt;/h3&gt;
&lt;p&gt;&lt;span style="color: red;"&gt;&amp;#8220;I&lt;/span&gt; don’t have &lt;span style="color: red;"&gt;enough&lt;/span&gt; &lt;span style="color: blue;"&gt;money&lt;/span&gt; to buy that &lt;span style="color: blue;"&gt;piano&lt;/span&gt;.&amp;#8221;&lt;br /&gt;
&amp;#8220;I&amp;#8221;が主語、&amp;#8221;don’t have&amp;#8221;で「何々を持っていない」他動詞です。何を持っていないか。十分な&lt;span style="color: blue;"&gt;お金&lt;/span&gt;ですが「&lt;span style="color: blue;"&gt;お金&lt;/span&gt;」&amp;#8221;&lt;span style="color: blue;"&gt;money&lt;/span&gt;&amp;#8220;が名詞です。したがって、&amp;#8221;&lt;span style="color: blue;"&gt;お金&lt;/span&gt;&amp;#8220;が目的語の中心です。形容詞&amp;#8221;&lt;span style="color: red;"&gt;十分&lt;/span&gt;&amp;#8220;に掛かる副詞と考えて下さい。因果関係なので、前から訳すと「私は&lt;span style="color: blue;"&gt;お金&lt;/span&gt;」ないしは「&lt;span style="color: red;"&gt;十分&lt;/span&gt;な&lt;span style="color: blue;"&gt;お金&lt;/span&gt;を持ってないのでその&lt;span style="color: blue;"&gt;ピアノ&lt;/span&gt;が買えない。」です。否定だったら逆とかそんなややこしい事を丸暗記しようとするから途中でどうだったっけ？となるんです。自然に訳して下さい。最後に不定詞というのは「to V原」です。&amp;#8221;to&amp;#8221;で始まるのではなく本来は「for なんとか」という主語が付いているはずです。&amp;#8221;to buy&amp;#8221;が他動詞、&amp;#8221;&lt;span style="color: blue;"&gt;that piano&lt;/span&gt;&amp;#8220;が目的語、今回は&amp;#8221;&lt;span style="color: blue;"&gt;that piano&lt;/span&gt;&amp;#8220;はこの不定詞の外にどこにも&amp;#8221;&lt;span style="color: blue;"&gt;that piano&lt;/span&gt;&amp;#8220;がないので省略出来ないという事です。今回「for なんとか」は省略です。だってこれ誰かその&lt;span style="color: blue;"&gt;ピアノ&lt;/span&gt;買うんですか？私が買いたいんだよね？だから私に&lt;span style="color: red;"&gt;お金&lt;/span&gt;があるかないかという話です。今回&amp;#8221;&lt;span style="color: blue;"&gt;for me&lt;/span&gt;&amp;#8220;の省略です。意味上の主語の方が文の他の所に出てくるから省略というパターンです。この文を足した理由ですが、この&amp;#8221;&lt;span style="color: red;"&gt;十分なお金&lt;/span&gt;&amp;#8220;です。&lt;/p&gt;
&lt;h3&gt;結論&lt;/h3&gt;
&lt;p&gt;&amp;#8220;&lt;span style="color: red;"&gt;十分なお金&lt;/span&gt;&amp;#8220;は&amp;#8221;&lt;span style="color: blue;"&gt;お金&lt;/span&gt;&amp;#8220;が名詞ですから&amp;#8221;&lt;span style="color: red;"&gt;十分&lt;/span&gt;&amp;#8220;は&amp;#8221;&lt;span style="color: blue;"&gt;お金&lt;/span&gt;&amp;#8220;に掛かる形容詞です。形容詞の&amp;#8221;&lt;span style="color: red;"&gt;十分&lt;/span&gt;&amp;#8220;&amp;#8221;&lt;span style="color: blue;"&gt;お金&lt;/span&gt;&amp;#8220;で「&lt;span style="color: red;"&gt;十分な&lt;/span&gt;」です。例えば、&amp;#8221;&lt;span style="color: red;"&gt;速い&lt;/span&gt; enough&amp;#8221;、&amp;#8221;&lt;span style="color: red;"&gt;速い&lt;/span&gt;&amp;#8220;は「&lt;span style="color: red;"&gt;速い&lt;/span&gt;」という形容詞と「&lt;span style="color: red;"&gt;速く&lt;/span&gt;」という副詞の両方あります。&amp;#8221;&lt;span style="color: red;"&gt;速い&lt;/span&gt; enough&amp;#8221;で「&lt;span style="color: red;"&gt;十分速い&lt;/span&gt;」とか「&lt;span style="color: red;"&gt;十分速く&lt;/span&gt;」です。&amp;#8221;&lt;span style="color: red;"&gt;広い&lt;/span&gt; enough&amp;#8221;、&amp;#8221;&lt;span style="color: red;"&gt;広い&lt;/span&gt;&amp;#8220;形容詞です。形容詞&amp;#8221;&lt;span style="color: red;"&gt;十分&lt;/span&gt;&amp;#8220;「&lt;span style="color: red;"&gt;十分広い&lt;/span&gt;」に対して&amp;#8221;&lt;span style="color: red;"&gt;十分&lt;/span&gt; enough &lt;span style="color: blue;"&gt;money&lt;/span&gt;&amp;#8220;で「&lt;span style="color: red;"&gt;十分なお金&lt;/span&gt;」です。&amp;#8221;&lt;span style="color: red;"&gt;十分&lt;/span&gt;&amp;#8220;が副詞だったら形容詞か副詞&amp;#8221;&lt;span style="color: red;"&gt;十分&lt;/span&gt;&amp;#8220;です。&amp;#8221;&lt;span style="color: red;"&gt;十分&lt;/span&gt;&amp;#8220;が形容詞だったら、つまり名詞を修飾したら&amp;#8221;&lt;span style="color: red;"&gt;十分&lt;/span&gt;&amp;#8220;名詞です。&lt;/p&gt;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&lt;/div&gt;
&lt;/div&gt;
&lt;!-- [ /.socialSet ] --&gt;
```</t>
  </si>
  <si>
    <t>C2P_https___eng_support_com_column_book2_lesson12_scene1_20260225_192355</t>
  </si>
  <si>
    <t>以下はサイトの階層マスタに基づく「子→親」内部リンク不足です。
子ページ本文（HTML）に、親ページへのリンクを追加してください。
【子ページ】
- URL: https://eng-support.com/column/book2-lesson12-scene1/
- タイトル: PROGRESS Book2 Lesson12-Scene1 英語構文と実践例解説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src="https://www.youtube.com/embed/URs-khkufy4?si=FFa8QM62S9TR1LHF" width="560" height="315" frameborder="0" allowfullscreen="allowfullscreen"&gt;&lt;/iframe&gt;&lt;/p&gt;
&lt;p&gt;「&lt;span style="color: blue;"&gt;To speak English&lt;/span&gt; is fun.」は分かるのに、「&lt;span style="color: blue;"&gt;It&lt;/span&gt; makes me sad &lt;span style="color: red;"&gt;to think&lt;/span&gt; …」や「&lt;span style="color: blue;"&gt;It&lt;/span&gt; won’t be difficult &lt;span style="color: green;"&gt;for us to do&lt;/span&gt; …」になると、&lt;span style="color: red;"&gt;it が“それ”なのか仮主語なのか&lt;/span&gt;で読みが止まりやすいです。さらに「&lt;span style="color: green;"&gt;for＋人＋to&lt;/span&gt;」が出ると、&lt;span style="color: red;"&gt;不定詞の主語（意味上の主語）&lt;/span&gt;なのか、仮主語・真主語の入れ替えなのかが混ざって、英文全体の骨格が見えなくなります。&lt;/p&gt;
&lt;p&gt;Book2 Lesson12 シーン1のポイントは、&lt;span style="color: blue;"&gt;①形式主語 it／②真主語 to不定詞／③for＋人＋to の役割&lt;/span&gt;を分けて扱うことです。主語の位置が長くなると後ろへ回される英語の流れ（情報の置き方）も含めて整理すると、「it to 意味」「不定詞が主語になる」の読み違いが止まります。まずは、主語としての不定詞→形式主語 it への置き換え→for＋人＋to が示す“誰が”の見抜き、の順で揃えていきましょう。&lt;/p&gt;
&lt;h3&gt;不定詞の名詞的用法とは&lt;/h3&gt;
&lt;p&gt;不定詞の名詞的用法は、主語、補語、他動詞の目的語の役割を果たすことがあります。主に、動詞原形の前に&lt;span style="color: blue;"&gt;“to”&lt;/span&gt;を付けることで、名詞としての働きをします。このような名詞的用法は、「&lt;span style="color: blue;"&gt;to&lt;/span&gt; 動詞原形」という形式を取ります。&lt;/p&gt;
&lt;h3&gt;主語になる不定詞&lt;/h3&gt;
&lt;p&gt;不定詞の名詞的用法の中で、主語として機能することがあります。例えば、「&lt;span style="color: red;"&gt;To speak English&lt;/span&gt; is a lot of fun.」という文では、”&lt;span style="color: red;"&gt;to speak English&lt;/span&gt;“が主語となります。この場合、動詞である”is”の前に主語が位置しているため、それを仮主語として”&lt;span style="color: blue;"&gt;It&lt;/span&gt;“を用いることが一般的です。&lt;/p&gt;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src="https://www.youtube.com/embed/LNJ88-7KzHU?si=q4gIi3xQh0dl_wLy" width="560" height="315" frameborder="0" allowfullscreen="allowfullscreen"&gt;&lt;/iframe&gt;&lt;/p&gt;
&lt;h3&gt;補語や目的語としての不定詞&lt;/h3&gt;
&lt;p&gt;また、不定詞は補語や他動詞の目的語としても機能します。例えば、「&lt;span style="color: blue;"&gt;It&lt;/span&gt; makes me sad &lt;span style="color: red;"&gt;to think&lt;/span&gt; you’ll be leaving soon.」という文では、”&lt;span style="color: red;"&gt;to think&lt;/span&gt;“が補語としての役割を果たし、「私は悲しい」という感情を表現しています。&lt;/p&gt;
&lt;h3&gt;情報構造と順序&lt;/h3&gt;
&lt;p&gt;英語では、情報構造と順序に注意することが重要です。情報は、旧情報から新情報の順に提示され、さらに原因を先に述べてから結果を示します。また、文章が始まる部分には重要な情報が配置されるため、長い主語は後ろに移動されることがあります。&lt;/p&gt;
&lt;p&gt;不定詞の名詞的用法は、英語の文法の中でも重要な部分の一つです。主語や補語、目的語として様々な役割を果たす不定詞は、適切な位置に配置することで文の意味を明確に表現することができます。情報構造や文の順序にも注意し、正確な表現を心がけましょう。&lt;/p&gt;
&lt;hr /&gt;
&lt;p&gt;&lt;iframe loading="lazy" title="YouTube video player" src="https://www.youtube.com/embed/FE8FccTZLqQ?si=vMG0sqWOn9xufN7f" width="560" height="315" frameborder="0" allowfullscreen="allowfullscreen"&gt;&lt;/iframe&gt;&lt;/p&gt;
&lt;h3&gt;仮主語と真主語の確認&lt;/h3&gt;
&lt;p&gt;3番の文に注目しましょう。非常に理解しづらいですね。こういう文を読むと、仮主語と真主語の勉強だとしても、解決することができます。しかし、テストや模擬試験の場合、文法が複雑に絡み合っていると、問題の内容が理解できなくなることがよくあります。&lt;/p&gt;
&lt;p&gt;まず、「&lt;span style="color: red;"&gt;It is wrong&lt;/span&gt;」という部分です。もし文が「.」で終わっていたら、「&lt;span style="color: green;"&gt;それは&lt;/span&gt;間違っている」という意味になります。しかし、「&lt;span style="color: green;"&gt;それ&lt;/span&gt;」が何を指しているのかが分からず、その後の「&lt;span style="color: blue;"&gt;not to tell&lt;/span&gt;」に至るまでに、仮主語と真主語を考える癖が皆さんに身についています。ここで、「&lt;span style="color: red;"&gt;It to&lt;/span&gt;」が仮主語と真主語なのか、そして、不定詞の否定形が「&lt;span style="color: blue;"&gt;not to&lt;/span&gt; 動詞原形」であることを考えます。したがって、「&lt;span style="color: blue;"&gt;not to tell&lt;/span&gt;」が真の主語です。この文の意味は、「&lt;span style="color: green;"&gt;本当のことを言わないのは&lt;/span&gt;間違っている」となります。&lt;/p&gt;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&lt;h3&gt;仮主語と真主語の位置&lt;/h3&gt;
&lt;p&gt;次に、「&lt;span style="color: red;"&gt;It won’t be difficult for us to do these problems&lt;/span&gt;」です。まず、「&lt;span style="color: red;"&gt;It&lt;/span&gt;」が主語であると考えます。そして、「&lt;span style="color: blue;"&gt;won’t be&lt;/span&gt;」は自動詞で、「&lt;span style="color: blue;"&gt;difficult&lt;/span&gt;」は形容詞で補語です。「&lt;span style="color: red;"&gt;It&lt;/span&gt;」は仮の主語であり、「&lt;span style="color: green;"&gt;for us to do these problems&lt;/span&gt;」が真の主語です。この部分は、「&lt;span style="color: green;"&gt;これらの問題を解くことは&lt;/span&gt;難しくないだろう」という意味になります。&lt;/p&gt;
&lt;h3&gt;意味上の主語と仮主語、真主語の区別&lt;/h3&gt;
&lt;p&gt;仮主語と真主語の議論と、意味上の主語の議論が混ざりやすいことがありますが、これらは異なる概念です。同じ文中に現れることがよくありますが、それらを明確に区別することが重要です。仮主語と真主語は長いため、それらを文の最初に置くのが一般的です。これに対して、不定詞の前に「&lt;span style="color: green;"&gt;for 誰々&lt;/span&gt;」とあるのは、不定詞の主語を示しています。したがって、「&lt;span style="color: green;"&gt;for us to do these problems&lt;/span&gt;」は意味上の主語です。&lt;/p&gt;
&lt;h3&gt;第5文型の構造と主語、述語の位置&lt;/h3&gt;
&lt;p&gt;最後に、「&lt;span style="color: blue;"&gt;me sad&lt;/span&gt;」が名詞と形容詞の組み合わせであり、他動詞の後に名詞や形容詞が並ぶ第5文型の例です。この構造では、「&lt;span style="color: red;"&gt;me&lt;/span&gt;」が主語であり、「&lt;span style="color: blue;"&gt;sad&lt;/span&gt;」が形容詞で、「&lt;span style="color: green;"&gt;makes&lt;/span&gt;」が述語となります。したがって、「&lt;span style="color: red;"&gt;It makes me sad&lt;/span&gt;」は、「&lt;span style="color: green;"&gt;それは&lt;/span&gt;私を&lt;span style="color: blue;"&gt;悲しくさせる&lt;/span&gt;」という意味になります。&lt;/p&gt;
&lt;p&gt;これらの文法的概念を理解することで、英文の解釈や構造をより明確に把握できるでしょう。&lt;/p&gt;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src="https://www.youtube.com/embed/JqzpKX4I6Ho?si=Fi2MWRWDs2ocifqX" width="560" height="315" frameborder="0" allowfullscreen="allowfullscreen"&gt;&lt;/iframe&gt;&lt;/p&gt;
&lt;h3&gt;英語の文法解説&lt;/h3&gt;
&lt;p&gt;Lesson12のシーン1では、スライドが2つ用意されています。まず、5番のスライドについて考えてみましょう。&lt;/p&gt;
&lt;p&gt;“&lt;span style="color: green;"&gt;It&lt;/span&gt; makes &lt;span style="color: green;"&gt;me&lt;/span&gt; &lt;span style="color: blue;"&gt;sad&lt;/span&gt; to think &lt;span style="color: red;"&gt;you’ll&lt;/span&gt; be leaving soon.”という文はやや複雑ですが、英語の文法を理解する上で重要です。まず、主語を考えます。最初の”&lt;span style="color: green;"&gt;It&lt;/span&gt;“は「それは」を意味し、仮主語と考えられます。しかし、具体的な指示がないため、一旦この部分は仮置きしておきます。&lt;/p&gt;
&lt;p&gt;次に、動詞の”&lt;span style="color: green;"&gt;makes&lt;/span&gt;“を見ると、これは第5文型の動詞です。第5文型では主語の後に目的語や補語が続きます。この文では、”&lt;span style="color: green;"&gt;me&lt;/span&gt;“が目的語であり、”&lt;span style="color: blue;"&gt;sad&lt;/span&gt;“が補語です。したがって、文全体が第5文型になります。&lt;/p&gt;
&lt;p&gt;次に、”to think”以下の部分を考えます。これが真主語となります。”to think”の後ろには”&lt;span style="color: red;"&gt;you’ll&lt;/span&gt; be leaving soon.”という文が続きますが、この部分は主語・動詞の関係を持っており、”to think”の目的語の役割を果たします。&lt;/p&gt;
&lt;p&gt;つまり、この文の意味は、「それは私が近いうちに&lt;span style="color: red;"&gt;あなたが&lt;/span&gt;去ることを考えると&lt;span style="color: blue;"&gt;悲しい&lt;/span&gt;」となります。このように、英語の文法を理解することで、複雑な文も解釈できるようになります。&lt;/p&gt;
&lt;h3&gt;第5文型の重要性&lt;/h3&gt;
&lt;p&gt;第5文型は英語の文法の基本ですが、忘れがちな箇所でもあります。第5文型では、主語の後に動詞が来て、その後に目的語や補語が続きます。このまとまりをしっかりと把握することが重要です。&lt;/p&gt;
&lt;p&gt;第5文型を理解することで、文の意味を正確に把握できます。また、忘れてしまうと、複雑な文を解釈する際に困難が生じます。そのため、第5文型の復習は定期的に行うことが必要です。&lt;/p&gt;
&lt;h3&gt;“surprise”の使い方&lt;/h3&gt;
&lt;p&gt;次に、別の例文を考えてみましょう。”&lt;span style="color: green;"&gt;It&lt;/span&gt; surprised &lt;span style="color: green;"&gt;me&lt;/span&gt; to hear Meg won the race.”という文では、”&lt;span style="color: blue;"&gt;surprise&lt;/span&gt;“という動詞の使い方が重要です。”&lt;span style="color: blue;"&gt;surprise&lt;/span&gt;“は他動詞であり、原因が主語になります。&lt;/p&gt;
&lt;p&gt;この文では、”to hear Meg won the race.”が原因となり、”&lt;span style="color: green;"&gt;me&lt;/span&gt;“が驚いた側の人を指します。したがって、この文の意味は、「メグが競争に勝ったと聞いて、私は驚いた」となります。&lt;/p&gt;
&lt;p&gt;英語の文法を理解することで、より正確な翻訳や解釈が可能になります。特に、第5文型や動詞の使い方は重要なポイントですので、定期的な復習が必要です。&lt;/p&gt;
```</t>
  </si>
  <si>
    <t>C2P_https___eng_support_com_column_book2_lesson12_scene2_20260225_192355</t>
  </si>
  <si>
    <t>以下はサイトの階層マスタに基づく「子→親」内部リンク不足です。
子ページ本文（HTML）に、親ページへのリンクを追加してください。
【子ページ】
- URL: https://eng-support.com/column/book2-lesson12-scene2/
- タイトル: 不定詞の名詞用法｜補語と it構文のルール徹底解説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src="https://www.youtube.com/embed/8bMpb_7JxX4?si=PO5_Y_CFZgV6Xh0A" width="560" height="315" frameborder="0" allowfullscreen="allowfullscreen"&gt;&lt;span data-mce-type="bookmark" style="display: inline-block; width: 0px; overflow: hidden; line-height: 0;" class="mce_SELRES_start"&gt;﻿&lt;/span&gt;&lt;/iframe&gt;&lt;/p&gt;
&lt;h3&gt;不定詞の名詞的用法の復習&lt;/h3&gt;
&lt;p&gt;今回は、Book2 Lesson12のシーン2で、不定詞の名詞用法についてさらに深く学習します。まず、名詞の働きを復習しましょう。主語、補語、他動詞の目的語、前置詞の目的語、そして同格の五つがあります。このうち、不定詞の名詞的用法は主に三つの役割を持っています。すなわち、&lt;span style="color: red;"&gt;主語&lt;/span&gt;、&lt;span style="color: red;"&gt;補語&lt;/span&gt;、そして&lt;span style="color: red;"&gt;他動詞の目的語&lt;/span&gt;として使われます。シーン1では、不定詞が主語になる場合を学習しましたが、今回は補語の場合に焦点を当てます。&lt;/p&gt;
&lt;h3&gt;仮主語としての&lt;span style="color: red;"&gt;it&lt;/span&gt;構文&lt;/h3&gt;
&lt;p&gt;不定詞が補語として使われる際、よく目にするのが&lt;span style="color: red;"&gt;it&lt;/span&gt;構文です。&lt;span style="color: red;"&gt;&amp;#8220;It is important to speak slowly and clearly.&amp;#8221;&lt;/span&gt;を例に説明します。文の主語は&lt;span style="color: red;"&gt;&amp;#8220;it&amp;#8221;&lt;/span&gt;ですが、これは仮主語であり、実際の主語は不定詞&lt;span style="color: red;"&gt;&amp;#8220;to speak slowly and clearly&amp;#8221;&lt;/span&gt;です。この文を訳すと「&lt;span style="color: blue;"&gt;ゆっくりはっきりと話すことは大切です&lt;/span&gt;」となります。補語が不定詞の場合、これを&lt;span style="color: red;"&gt;名詞的用法&lt;/span&gt;と呼びます。&lt;/p&gt;
&lt;h3&gt;第2文型の復習&lt;/h3&gt;
&lt;p&gt;次に、第2文型を復習しましょう。例えば、&lt;span style="color: red;"&gt;&amp;#8220;She looks excited today.&amp;#8221;&lt;/span&gt;という文では、&lt;span style="color: red;"&gt;&amp;#8220;She&amp;#8221;&lt;/span&gt;が主語、&lt;span style="color: red;"&gt;&amp;#8220;looks&amp;#8221;&lt;/span&gt;が自動詞、&lt;span style="color: red;"&gt;&amp;#8220;excited&amp;#8221;&lt;/span&gt;が補語です。この場合、補語&lt;span style="color: red;"&gt;&amp;#8220;excited&amp;#8221;&lt;/span&gt;は形容詞ですが、名詞の補語も存在します。&lt;span style="color: red;"&gt;&amp;#8220;I am a junior high school student.&amp;#8221;&lt;/span&gt;の例では、&lt;span style="color: red;"&gt;&amp;#8220;junior high school student&amp;#8221;&lt;/span&gt;が名詞の補語として使われています。&lt;/p&gt;
&lt;h3&gt;補語としての不定詞の役割&lt;/h3&gt;
&lt;p&gt;不定詞が補語として使われる場合、&lt;span style="color: red;"&gt;名詞的用法&lt;/span&gt;となります。&lt;span style="color: red;"&gt;&amp;#8220;The important thing is to speak slowly and clearly.&amp;#8221;&lt;/span&gt;では、&lt;span style="color: red;"&gt;&amp;#8220;important thing&amp;#8221;&lt;/span&gt;が主語、&lt;span style="color: red;"&gt;&amp;#8220;to speak slowly and clearly&amp;#8221;&lt;/span&gt;が補語となり、「&lt;span style="color: blue;"&gt;大切なことは、ゆっくりはっきりと話すことです&lt;/span&gt;」となります。このように、不定詞が補語として使われる場合、形容詞的用法ではなく&lt;span style="color: red;"&gt;名詞的用法&lt;/span&gt;として考えます。&lt;/p&gt;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&lt;h3&gt;&lt;/h3&gt;
&lt;h3&gt;名詞的用法と形容詞的用法の違い&lt;/h3&gt;
&lt;p&gt;補語が不定詞の場合は&lt;span style="color: red;"&gt;名詞的用法&lt;/span&gt;と覚えておきましょう。形容詞的用法は名詞を修飾する際に使われますが、補語として使われる場合は&lt;span style="color: red;"&gt;名詞的用法&lt;/span&gt;です。この区別をしっかり理解しておくことが重要です。&lt;/p&gt;
&lt;h3&gt;まとめ&lt;/h3&gt;
&lt;p&gt;不定詞の名詞的用法は、&lt;span style="color: red;"&gt;主語&lt;/span&gt;、&lt;span style="color: red;"&gt;補語&lt;/span&gt;、&lt;span style="color: red;"&gt;他動詞の目的語&lt;/span&gt;として使用されます。特に補語としての不定詞は、&lt;span style="color: red;"&gt;名詞的用法&lt;/span&gt;として覚えておきましょう。今回のレッスンで扱ったポイントをしっかり復習し、実際の英文に応用してみてください。&lt;/p&gt;
&lt;hr /&gt;
&lt;p&gt;&lt;iframe loading="lazy" title="YouTube video player" src="https://www.youtube.com/embed/0G_Gns8qh3k?si=kkXtYH5QLo4fLU2O" width="560" height="315" frameborder="0" allowfullscreen="allowfullscreen"&gt;&lt;/iframe&gt;&lt;/p&gt;
&lt;h3&gt;1. 文の復習&lt;/h3&gt;
&lt;p&gt;次は3番の文です。&lt;br /&gt;
&amp;#8220;She seems to be excited today.&amp;#8221; ここで、PROGRESSの上二つのうちの二つ目の文、第2文型の復習になります。この文をもう一度持ち出しましょう。&lt;br /&gt;
&amp;#8220;She looks excited today.&amp;#8221; &amp;#8220;She&amp;#8221;が主語、&amp;#8221;look&amp;#8221;という動詞を見て「見る」と思う人がいますが、&lt;span style="color: red;"&gt;&amp;#8220;look&amp;#8221;&lt;/span&gt;は「何々に見える」が優先です。&lt;/p&gt;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&lt;h3&gt;2. 動詞「look」と「seem」&lt;/h3&gt;
&lt;p&gt;&lt;span style="color: red;"&gt;&amp;#8220;look&amp;#8221;&lt;/span&gt;の次に&amp;#8221;at&amp;#8221;という前置詞があって&lt;em&gt;look at&lt;/em&gt;になっていたら「何々を見る」が優先です。&lt;br /&gt;
&lt;span style="color: red;"&gt;&amp;#8220;look&amp;#8221;&lt;/span&gt;だけの時は「何々に見える」という意味の自動詞、こちらが優先です。&lt;br /&gt;
&lt;span style="color: red;"&gt;&amp;#8220;look&amp;#8221;&lt;/span&gt;のあとに補語がきて「look 補語」で「何々に見える」という構造になります。補語は形容詞か名詞です。&lt;br /&gt;
&lt;span style="color: red;"&gt;&amp;#8220;excited&amp;#8221;&lt;/span&gt;は元々過去分詞ですが、今は形容詞と考えて下さい。「彼女は今日興奮している。」または「ワクワクしているように見える。」です。「ワクワクしている」のは誰か？「彼女」です。つまり、&lt;span style="color: red;"&gt;&amp;#8220;She=excited&amp;#8221;&lt;/span&gt;という関係が成り立ちます。&lt;/p&gt;
&lt;h3&gt;3. 「seems to be」の解釈&lt;/h3&gt;
&lt;p&gt;&lt;span style="color: red;"&gt;&amp;#8220;She seems to be excited today.&amp;#8221;&lt;/span&gt; は「彼女は今日興奮しているように見える。」という意味です。&lt;br /&gt;
&lt;span style="color: red;"&gt;&amp;#8220;She&amp;#8221;&lt;/span&gt;が主語で、今日はPROGRESSで不定詞を補語と考える場合、この文は&lt;span style="color: red;"&gt;&amp;#8220;She seems&amp;#8221;&lt;/span&gt;、&lt;span style="color: red;"&gt;&amp;#8220;to be excited&amp;#8221;&lt;/span&gt;が補語の名詞になります。&lt;br /&gt;
&lt;span style="color: red;"&gt;&amp;#8220;today&amp;#8221;&lt;/span&gt;は副詞です。ただし、&lt;span style="color: red;"&gt;&amp;#8220;to be&amp;#8221;&lt;/span&gt;がなくて&lt;span style="color: red;"&gt;&amp;#8220;She seems excited.&amp;#8221;&lt;/span&gt;でも構いません。&lt;/p&gt;
&lt;h3&gt;4. 他の例文&lt;/h3&gt;
&lt;p&gt;次に、4番の文に移ります。&lt;span style="color: red;"&gt;&amp;#8220;Two students seem to be absent today.&amp;#8221;&lt;/span&gt; こちらの文も同様に、「2人の生徒は今日欠席しているように見える。」という意味です。&lt;br /&gt;
&lt;span style="color: red;"&gt;&amp;#8220;Two students&amp;#8221;&lt;/span&gt;が主語で、&lt;span style="color: red;"&gt;&amp;#8220;to be&amp;#8221;&lt;/span&gt;から補語の不定詞と考えれば、&lt;span style="color: red;"&gt;&amp;#8220;seem&amp;#8221;&lt;/span&gt;が自動詞で&lt;span style="color: red;"&gt;&amp;#8220;to be absent&amp;#8221;&lt;/span&gt;が補語の名詞です。&lt;br /&gt;
この文も&lt;span style="color: red;"&gt;&amp;#8220;Two students seem absent today.&amp;#8221;&lt;/span&gt;と表現できます。ここでは、&lt;span style="color: red;"&gt;&amp;#8220;seem&amp;#8221;&lt;/span&gt;が自動詞、&lt;span style="color: red;"&gt;&amp;#8220;absent&amp;#8221;&lt;/span&gt;が補語となります。&lt;/p&gt;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&lt;h3&gt;5. 分詞形容詞について&lt;/h3&gt;
&lt;p&gt;3番と4番の文を持ち出した理由は、&lt;span style="color: red;"&gt;&amp;#8220;excited&amp;#8221;&lt;/span&gt;が形容詞という点が分かりにくいと感じる人もいるかもしれません。&lt;br /&gt;
&lt;span style="color: red;"&gt;&amp;#8220;absent&amp;#8221;&lt;/span&gt;は明らかに形容詞ですが、&lt;span style="color: red;"&gt;&amp;#8220;excited&amp;#8221;&lt;/span&gt;は元々過去分詞ですが、ネイティブの人々は形容詞としてしか認識していない場合が多いです。&lt;br /&gt;
高校生の方で分詞形容詞が分からない人もいるかもしれません。&lt;br /&gt;
分詞形容詞と言われたら、&lt;span style="color: red;"&gt;&amp;#8220;excited&amp;#8221;&lt;/span&gt;は元々過去分詞であった事を忘れられ、形容詞としか思われていません。&lt;br /&gt;
現在分詞から出来た分詞形容詞の例として&lt;span style="color: red;"&gt;&amp;#8220;interesting&amp;#8221;&lt;/span&gt;があります。これも元々は動詞&lt;span style="color: red;"&gt;&amp;#8220;interest&amp;#8221;&lt;/span&gt;の現在分詞です。&lt;br /&gt;
最終的には、&lt;span style="color: red;"&gt;&amp;#8220;excited&amp;#8221;&lt;/span&gt;も&lt;span style="color: red;"&gt;&amp;#8220;absent&amp;#8221;&lt;/span&gt;も普通に形容詞として理解しておけば大丈夫です。元々過去分詞であることが気になる方は分詞形容詞と呼びましょう。&lt;/p&gt;
&lt;hr /&gt;
&lt;p&gt;&lt;iframe loading="lazy" title="YouTube video player" src="https://www.youtube.com/embed/H0PMFC633c0?si=UnnheZ1xkt_keOor" width="560" height="315" frameborder="0" allowfullscreen="allowfullscreen"&gt;&lt;/iframe&gt;&lt;/p&gt;
&lt;h3 style="color: black;"&gt;補語の不定詞について&lt;/h3&gt;
&lt;p&gt;では、補語の不定詞についてスライドを一つ進めましょう。5番の文です。&lt;/p&gt;
&lt;p&gt;&lt;span style="color: red;"&gt;&amp;#8220;It doesn’t seem to be raining any more.&amp;#8221;&lt;/span&gt;&lt;/p&gt;
&lt;p&gt;もう先に訳を書いておきました。「もはや雨は降っていないように思われる。」ですが、&lt;span style="color: red;"&gt;&amp;#8220;It&amp;#8221;&lt;/span&gt;と&lt;span style="color: red;"&gt;&amp;#8220;to be&amp;#8221;&lt;/span&gt;を見て「It to」構文とか仮主語、真主語だと決め付けちゃう人が結構います。実は&lt;span style="color: red;"&gt;&amp;#8220;to be raining&amp;#8221;&lt;/span&gt;が重要です。ここで&lt;span style="color: red;"&gt;&amp;#8220;be raining&amp;#8221;&lt;/span&gt;は進行形です。&lt;/p&gt;
&lt;h3 style="color: black;"&gt;現在進行形と原形の混同&lt;/h3&gt;
&lt;p&gt;進行形とだけ言っていますが、生徒さんの中にはこれを現在進行形と呼ぶ人もいます。なぜなら、&lt;span style="color: red;"&gt;&amp;#8220;to be&amp;#8221;&lt;/span&gt;の&lt;span style="color: red;"&gt;&amp;#8220;be&amp;#8221;&lt;/span&gt;は原形だからです。原形の&lt;span style="color: red;"&gt;&amp;#8220;be&amp;#8221;&lt;/span&gt;は現在形とも過去形とも言えません。したがって、現在進行形とも過去進行形とも呼ばないでください。&lt;/p&gt;
&lt;h3 style="color: black;"&gt;&amp;#8220;to be raining&amp;#8221;の正体&lt;/h3&gt;
&lt;p&gt;&lt;span style="color: red;"&gt;&amp;#8220;to be raining&amp;#8221;&lt;/span&gt;は進行形の不定詞ですが、元々は&lt;span style="color: red;"&gt;&amp;#8220;rain&amp;#8221;&lt;/span&gt;という動詞の進行形です。動詞&lt;span style="color: red;"&gt;&amp;#8220;rain&amp;#8221;&lt;/span&gt;の主語は&lt;span style="color: red;"&gt;&amp;#8220;It&amp;#8221;&lt;/span&gt;です。この&lt;span style="color: red;"&gt;&amp;#8220;It&amp;#8221;&lt;/span&gt;は天候を表すものであり、仮主語ではありません。高校生になると非人称の&lt;span style="color: red;"&gt;&amp;#8220;It&amp;#8221;&lt;/span&gt;という概念を習いますが、中学生はこの&lt;span style="color: red;"&gt;&amp;#8220;It&amp;#8221;&lt;/span&gt;を天気の主語として理解しておけば良いでしょう。&lt;/p&gt;
&lt;h3 style="color: black;"&gt;自動詞と補語&lt;/h3&gt;
&lt;p&gt;&lt;span style="color: red;"&gt;&amp;#8220;doesn’t seem&amp;#8221;&lt;/span&gt;の&lt;span style="color: red;"&gt;&amp;#8220;seem&amp;#8221;&lt;/span&gt;は自動詞と覚えておいてください。「何々に見える」という意味です。&lt;span style="color: red;"&gt;&amp;#8220;to be raining&amp;#8221;&lt;/span&gt;は補語であり、補語の名詞的用法です。自動詞の後には目的語はなく、補語だけが来ます。補語が不定詞なら名詞的用法です。&lt;/p&gt;
&lt;h3 style="color: black;"&gt;文の否定形と訳&lt;/h3&gt;
&lt;p&gt;「もはや雨は降っていないように思われる。」という訳に疑問を持つ人もいるかもしれません。&lt;span style="color: red;"&gt;&amp;#8220;doesn’t seem&amp;#8221;&lt;/span&gt;なので「思われない」と考えるのも正しいのですが、英語では「もはや雨が降っているようには思えない」と訳すこともできます。ただし、「もはや雨が降っていないように思われる」という表現が一般的です。&lt;/p&gt;
&lt;p&gt;英語では否定語はできるだけ前に出すことが基本です。したがって、&lt;span style="color: red;"&gt;&amp;#8220;doesn’t seem&amp;#8221;&lt;/span&gt;の方が普通の言い方です。この点をしっかりと覚えておいてください。&lt;/p&gt;
```</t>
  </si>
  <si>
    <t>C2P_https___eng_support_com_column_book2_lesson12_scene3_20260225_192356</t>
  </si>
  <si>
    <t>以下はサイトの階層マスタに基づく「子→親」内部リンク不足です。
子ページ本文（HTML）に、親ページへのリンクを追加してください。
【子ページ】
- URL: https://eng-support.com/column/book2-lesson12-scene3/
- タイトル: want 人 to不定詞｜第5文型の見抜き方｜中学英語（Book2L12S3）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src="https://www.youtube.com/embed/8j4AlnBfYdo?si=awFrBA6sdaPWBmCI" width="560" height="315" frameborder="0" allowfullscreen="allowfullscreen"&gt;&lt;span data-mce-type="bookmark" style="display: inline-block; width: 0px; overflow: hidden; line-height: 0;" class="mce_SELRES_start"&gt;&lt;/span&gt;&lt;/iframe&gt;&lt;/p&gt;
&lt;h3&gt;Book2 Lesson12 シーン3 「V人不定詞」&lt;/h3&gt;
&lt;p&gt;今回は、Book2 Lesson12シーン3 「V人不定詞」というタイトルになっていますが、これは第5文型のことです。どういう事か順番に説明していきましょう。まずは1番の文を見ていきます。&lt;/p&gt;
&lt;h3&gt;文の理解&lt;/h3&gt;
&lt;p&gt;&lt;span style="color: red;"&gt;“Ms. Stone”&lt;/span&gt; wanted Jiro to give a speech in class. この文ですが、訳は後回しにします。文法的にこの文をちゃんと理解しましょう。主語は&lt;span style="color: red;"&gt;“Ms. Stone”&lt;/span&gt;、他動詞は&lt;span style="color: red;"&gt;“wanted”&lt;/span&gt;です。今日からは&lt;span style="color: red;"&gt;“want”&lt;/span&gt;が来たら「何が欲しいの」とか「何がしたいの」だけではなく、これは第5文型かもしれないと思ってください。&lt;/p&gt;
&lt;h3&gt;第5文型の定義&lt;/h3&gt;
&lt;p&gt;第5文型とはどういうことかというと、後ろが「OC」主語、述語です。「OC」の「O」は絶対に名詞です。まず&lt;span style="color: red;"&gt;“Jiro”&lt;/span&gt;は名詞です。次に&lt;span style="color: red;"&gt;“to give”&lt;/span&gt;、この&lt;span style="color: red;"&gt;“Jiro”&lt;/span&gt;という名詞の後に「to 動詞原形」がきています。動詞のあとに「名詞 to 動詞原形」ときたら、一部の例外を除いて基本的に第5文型です。&lt;span style="color: red;"&gt;“want”&lt;/span&gt;のあとに「名詞 to V原」になっていたら、もう絶対第5文型だと思ってください。&lt;/p&gt;
&lt;h3&gt;補語の役割&lt;/h3&gt;
&lt;p&gt;第5文型において、この「to V原」は補語となります。不定詞が補語だった場合、名詞的用法として理解できます。学校によっては形容詞的用法と習うこともありますが、名詞的用法なのか形容詞的用法なのかは決め付けることはできません。名詞や形容詞よりも動詞と考える方が早いです。&lt;/p&gt;
&lt;h3&gt;例文の訳&lt;/h3&gt;
&lt;p&gt;&lt;span style="color: red;"&gt;“Ms. Stone wanted”&lt;/span&gt;の後に続く文は、ストーンさんがどんなことを望んでいたかを示しています。&lt;span style="color: red;"&gt;“Jiro”&lt;/span&gt;と&lt;span style="color: red;"&gt;“to give”&lt;/span&gt;以下は主語、述語ですので、「ジローが授業でスピーチをすることを望んでいた」となります。このストーンさんはおそらく先生でしょう。より手っ取り早く訳すと「ストーン先生はジローに授業でスピーチをして欲しかった」となります。&lt;/p&gt;
&lt;p&gt;ここで重要なのは「want 人 to 動詞原形」、つまり「人に何々して欲しい」という表現です。英語を苦手な人は、この表現だけを覚えてしまいがちですが、肝心な第5文型や主語、述語を飛ばしてしまうと、結果的にできな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&lt;h3&gt;第5文型の復習&lt;/h3&gt;
&lt;p&gt;第5文型とは、主語と述語の関係がしっかりしていることがポイントです。直訳では「ジローが授業でスピーチすることを望んでいた」となりますが、より自然な日本語にすると「ジローに授業でスピーチして欲しかった」となります。こういった考え方をしてみてください。&lt;/p&gt;
&lt;p&gt;&lt;iframe loading="lazy" title="YouTube video player" src="https://www.youtube.com/embed/48gfO9jVBg8?si=qrj3_6N5HW-FXZ9W" width="560" height="315" frameborder="0" allowfullscreen="allowfullscreen"&gt;&lt;/iframe&gt;&lt;/p&gt;
&lt;h3&gt;第5文型の概要&lt;/h3&gt;
&lt;p&gt;第5文型についてですが、これは「SVt」主語、述語の関係を持っています。主語と述語は別名&lt;span style="color: blue;"&gt;「OC」&lt;/span&gt;と呼ばれることを理解してください。動詞が他動詞の場合、これは&lt;span style="color: red;"&gt;「SVtOC」&lt;/span&gt;と表現されます。ここでの&lt;span style="color: blue;"&gt;「O」&lt;/span&gt;と&lt;span style="color: blue;"&gt;「C」&lt;/span&gt;は主語、述語の関係で、主語と目的語は必ず名詞でなければなりません。&lt;/p&gt;
&lt;h3&gt;補語の種類&lt;/h3&gt;
&lt;p&gt;最後の述語&lt;span style="color: blue;"&gt;「C」&lt;/span&gt;の部分には、名詞、形容詞、現在分詞、過去分詞、動詞原形、&lt;span style="color: red;"&gt;「to 動詞原形」&lt;/span&gt;の6種類があります。現在分詞と過去分詞は、動詞と形容詞の機能を持つため、分詞と呼ばれています。補語は基本的に名詞または形容詞で、これらを細分化するとこの6種類になります。&lt;/p&gt;
&lt;h3&gt;「want 人 to 動詞原形」&lt;/h3&gt;
&lt;p&gt;ここで&lt;span style="color: red;"&gt;「want 人 to 動詞原形」&lt;/span&gt;の表現があります。「この人が何々するということを、Sの人が望む」という形です。「S」は&lt;span style="color: blue;"&gt;「O」&lt;/span&gt;に何々してほしいという意訳になります。動詞原形と&lt;span style="color: red;"&gt;「to 動詞原形」&lt;/span&gt;には意味の違いがありますが、これは後述します。&lt;/p&gt;
&lt;h3&gt;動詞原形と「to 動詞原形」&lt;/h3&gt;
&lt;p&gt;補語の部分&lt;span style="color: blue;"&gt;「C」&lt;/span&gt;において、動詞原形と&lt;span style="color: red;"&gt;「to 動詞原形」&lt;/span&gt;には異なる意味がある場合がありますが、基本的には&lt;span style="color: red;"&gt;「Vt」&lt;/span&gt;の動詞によって決まります。「Vt」が使役動詞や知覚動詞である場合、&lt;span style="color: red;"&gt;“to”&lt;/span&gt;がつかないことが一般的です。使役動詞には&lt;span style="color: red;"&gt;「make」「let」「have」&lt;/span&gt;の3つがあり、知覚動詞には&lt;span style="color: red;"&gt;「see」「hear」&lt;/span&gt;などがあります。&lt;/p&gt;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&lt;h3&gt;特例と用語の違い&lt;/h3&gt;
&lt;p&gt;動詞&lt;span style="color: red;"&gt;「help」&lt;/span&gt;には特例があり、「help 人 to 動詞原形」と「help 人 動詞原形」の両方が使えます。例として、「&lt;span style="color: red;"&gt;I helped him do his homework&lt;/span&gt;」と「&lt;span style="color: red;"&gt;I helped him to do his homework&lt;/span&gt;」がありますが、どちらも同じ意味です。このような特例を除けば、基本的に&lt;span style="color: red;"&gt;“to”&lt;/span&gt;を付けるのが普通です。&lt;/p&gt;
&lt;h3&gt;補語の例文&lt;/h3&gt;
&lt;p&gt;「SVtO to V原」という構造を持つ例文をいくつか紹介します。まず、「&lt;span style="color: red;"&gt;want O to V原&lt;/span&gt;」は「Oに何々して欲しい」という意味です。例文として「&lt;span style="color: red;"&gt;I want you to go there.&lt;/span&gt;」があります。次に「&lt;span style="color: red;"&gt;ask O to V原&lt;/span&gt;」は「Oに何々するように頼む」という意味です。動詞&lt;span style="color: red;"&gt;「ask」&lt;/span&gt;は「尋ねる」と「頼む」という意味を持っており、両方の意味を意識することが重要です。続いて「&lt;span style="color: red;"&gt;tell O to V原&lt;/span&gt;」や「&lt;span style="color: red;"&gt;invite O to V原&lt;/span&gt;」、最後に「&lt;span style="color: red;"&gt;allow O to V原&lt;/span&gt;」はそれぞれ「Oに何々するように言う」「Oを何々するように誘う」「Oに何々することを許可する」という意味です。&lt;/p&gt;
&lt;p&gt;以上の5種類の構文が、第12章の内容で、具体的な例文も140ページに掲載されています。&lt;/p&gt;
&lt;p&gt;&lt;iframe loading="lazy" title="YouTube video player" src="https://www.youtube.com/embed/oIy7fQ9Wz4A?si=Gh4-OsZ9zhqk22OR" width="560" height="315" frameborder="0" allowfullscreen="allowfullscreen"&gt;&lt;/iframe&gt;&lt;/p&gt;
&lt;h3&gt;第6文型の解説&lt;/h3&gt;
&lt;p&gt;では、そのうちの第6文型を見ていきましょう。「&lt;span style="color: red;"&gt;allow&lt;/span&gt; O to V原」、「&lt;span style="color: red;"&gt;allow&lt;/span&gt; 人 to V原」、「人が何々する事を許可する」という構造です。まず、例文を見てみましょう。&lt;/p&gt;
&lt;h3&gt;例文の考察&lt;/h3&gt;
&lt;p&gt;「&lt;span style="color: red;"&gt;Our parents&lt;/span&gt; &lt;span style="color: red;"&gt;allow&lt;/span&gt; us to stay up late on &lt;span style="color: red;"&gt;New Year’s Eve&lt;/span&gt;。」この文の構造を理解するために、少し飛ばして考えても大丈夫です。まず、「&lt;span style="color: red;"&gt;Our parents&lt;/span&gt;」が主語、「&lt;span style="color: red;"&gt;allow&lt;/span&gt;」が他動詞です。これが第5文型であると考えましょう。&lt;/p&gt;
&lt;h3&gt;動詞「allow」の理解&lt;/h3&gt;
&lt;p&gt;動詞「&lt;span style="color: red;"&gt;allow&lt;/span&gt;」を見た瞬間、「&lt;span style="color: red;"&gt;allow&lt;/span&gt; O to V原」が思い浮かぶようにしてください。英語が苦手な方は「&lt;span style="color: red;"&gt;allow&lt;/span&gt;」を見て「許可する」と直訳してしまうかもしれませんが、そうではなく、「&lt;span style="color: red;"&gt;allow&lt;/span&gt; O to V原」や「&lt;span style="color: red;"&gt;allow&lt;/span&gt; 人 to V原」という形をまず思い描くことが重要です。訳としては「Oが何々する事をSの人が許可する」となります。&lt;/p&gt;
&lt;p&gt;例えば、「私たちの両親は私たちが「to stay up late on &lt;span style="color: red;"&gt;New Year’s Eve&lt;/span&gt;」するのを許可した」といった具合です。ここで、主語は「私たちの両親」、そして「&lt;span style="color: red;"&gt;allow&lt;/span&gt;」を見た瞬間に「&lt;span style="color: red;"&gt;allow&lt;/span&gt; 人 to V原」と考えることがポイントです。&lt;/p&gt;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&lt;h3&gt;時制と文化的背景&lt;/h3&gt;
&lt;p&gt;「&lt;span style="color: red;"&gt;allow&lt;/span&gt;」は現在形ですので、「許可します」となります。現在形は過去、現在、未来を含むため、普段から使っていることを意識しましょう。特に「&lt;span style="color: red;"&gt;New Year’s Eve&lt;/span&gt;」は毎年訪れるイベントです。言語や文化の違いにより、時間の捉え方が異なることも理解しておくべきです。&lt;/p&gt;
&lt;h3&gt;使役動詞の予習&lt;/h3&gt;
&lt;p&gt;ここから少し予習として、「&lt;span style="color: red;"&gt;allow&lt;/span&gt; 人 to V原」の場合、「Vt 人 to V原」という形の動詞もあることに触れておきます。これは第5文型の一例であり、知覚動詞や使役動詞の「&lt;span style="color: red;"&gt;let&lt;/span&gt;」を予習しておきたいと思います。&lt;/p&gt;
&lt;p&gt;例文として、「&lt;span style="color: red;"&gt;Our parents let us stay up late on New Year’s Eve&lt;/span&gt;」を考えましょう。「&lt;span style="color: red;"&gt;allow&lt;/span&gt;」が「&lt;span style="color: red;"&gt;let&lt;/span&gt;」に変わり、「to stay up late」の「to」が消えましたが、訳は同じです。「私たちの両親は私たちが大晦日に夜更かしするのを毎年許可してくれている」となります。&lt;br /&gt;
&lt;!-- =============================== 不足補完ブロック：型・比較・練習・FAQ（IMP拡張用） （既存本文は変更せず、ここを追記） =============================== --&gt;&lt;/p&gt;
&lt;h3&gt;まず基本をそろえる：want＋人＋to不定詞はSVtOC&lt;/h3&gt;
&lt;p&gt;「want 人 to V」は、意味で覚えるより&lt;span style="color: red;"&gt;形（SVtOC）&lt;/span&gt;を押さえると読み間違いが止まります。&lt;/p&gt;
&lt;ul&gt;
&lt;li&gt;&lt;span style="color: blue;"&gt;S&lt;/span&gt; want &lt;span style="color: blue;"&gt;O&lt;/span&gt; to &lt;span style="color: blue;"&gt;V&lt;/span&gt; …（OがVすることをSが望む）&lt;/li&gt;
&lt;li&gt;意訳：SはOにVしてほしい&lt;/li&gt;
&lt;/ul&gt;
&lt;p&gt;&lt;strong&gt;判定のコツ：&lt;/strong&gt;動詞の直後に「名詞（人）＋to V」が来たら、まず第5文型を疑います。&lt;/p&gt;
&lt;h3&gt;to有無の比較：allowとlet／make／seeの違い&lt;/h3&gt;
&lt;div class="table-responsive"&gt;
&lt;table class="table table-bordered"&gt;
&lt;thead&gt;
&lt;tr&gt;
&lt;th&gt;種類&lt;/th&gt;
&lt;th&gt;形&lt;/th&gt;
&lt;th&gt;代表動詞&lt;/th&gt;
&lt;th&gt;訳の方向（目安）&lt;/th&gt;
&lt;/tr&gt;
&lt;/thead&gt;
&lt;tbody&gt;
&lt;tr&gt;
&lt;td&gt;第5文型（toあり）&lt;/td&gt;
&lt;td&gt;V＋O＋&lt;span style="color: red;"&gt;to V&lt;/span&gt;&lt;/td&gt;
&lt;td&gt;want / ask / tell / invite / allow&lt;/td&gt;
&lt;td&gt;OにVしてほしい／するよう頼む・言う／許可する&lt;/td&gt;
&lt;/tr&gt;
&lt;tr&gt;
&lt;td&gt;使役（toなし）&lt;/td&gt;
&lt;td&gt;V＋O＋&lt;span style="color: red;"&gt;V原&lt;/span&gt;&lt;/td&gt;
&lt;td&gt;make / let / have&lt;/td&gt;
&lt;td&gt;OにVさせる／させてあげる&lt;/td&gt;
&lt;/tr&gt;
&lt;tr&gt;
&lt;td&gt;知覚（toなしが基本）&lt;/td&gt;
&lt;td&gt;V＋O＋&lt;span style="color: red;"&gt;V原&lt;/span&gt;&lt;/td&gt;
&lt;td&gt;see / hear / feel&lt;/td&gt;
&lt;td&gt;OがVするのを見聞きする&lt;/td&gt;
&lt;/tr&gt;
&lt;tr&gt;
&lt;td&gt;例外&lt;/td&gt;
&lt;td&gt;help＋O＋V原 / help＋O＋to V&lt;/td&gt;
&lt;td&gt;help&lt;/td&gt;
&lt;td&gt;どちらも「OがVするのを手伝う」&lt;/td&gt;
&lt;/tr&gt;
&lt;/tbody&gt;
&lt;/table&gt;
&lt;/div&gt;
&lt;h3&gt;例文追加：want／ask／tell／allow／letを並べて確認&lt;/h3&gt;
&lt;ul&gt;
&lt;li&gt;&lt;span style="color: red;"&gt;I want you to go&lt;/span&gt; there.（君にそこへ行ってほしい）&lt;/li&gt;
&lt;li&gt;&lt;span style="color: red;"&gt;I asked him to help&lt;/span&gt; me.（彼に手伝うよう頼んだ）&lt;/li&gt;
&lt;li&gt;&lt;span style="color: red;"&gt;She told me to wait&lt;/span&gt;.（私に待つよう言った）&lt;/li&gt;
&lt;li&gt;&lt;span style="color: red;"&gt;Our parents allow us to stay up&lt;/span&gt; late.（夜更かしを許可する）&lt;/li&gt;
&lt;li&gt;&lt;span style="color: red;"&gt;Our parents let us stay up&lt;/span&gt; late.（夜更かしさせてくれる）&lt;/li&gt;
&lt;/ul&gt;
&lt;p&gt;allowとletは訳が似ても、&lt;span style="color: red;"&gt;形（toがある/ない）で区別&lt;/span&gt;します。&lt;/p&gt;
&lt;h3&gt;練習問題：第5文型かどうかを見抜く（解答つき）&lt;/h3&gt;
&lt;p&gt;&lt;strong&gt;Q1&lt;/strong&gt; She wanted Tom ( ) her. 〔A: help / B: to help〕&lt;/p&gt;
&lt;p&gt;&lt;strong&gt;Q2&lt;/strong&gt; I saw him ( ) the room. 〔A: enter / B: to enter〕&lt;/p&gt;
&lt;p&gt;&lt;strong&gt;Q3&lt;/strong&gt; They allowed us ( ) photos here. 〔A: take / B: to take〕&lt;/p&gt;
&lt;p&gt;&lt;strong&gt;Q4&lt;/strong&gt; I helped her ( ) the boxes. 〔A: carry / B: to carry〕&lt;/p&gt;
&lt;div style="border: 1px solid #ccc; padding: 10px; background: #f8f8f8;"&gt;
&lt;p&gt;&lt;strong&gt;解答&lt;/strong&gt;&lt;/p&gt;
&lt;ul&gt;
&lt;li&gt;Q1：B（want＋O＋to V）&lt;/li&gt;
&lt;li&gt;Q2：A（知覚動詞seeは原形が基本）&lt;/li&gt;
&lt;li&gt;Q3：B（allow＋O＋to V）&lt;/li&gt;
&lt;li&gt;Q4：A/Bどちらも可（helpは例外）&lt;/li&gt;
&lt;/ul&gt;
&lt;/div&gt;
&lt;h3&gt;よくある誤解FAQ&lt;/h3&gt;
&lt;h4&gt;Q. wantは「欲しい」だから第3文型じゃないの？&lt;/h4&gt;
&lt;p&gt;A. want＋名詞（I want a pen）は第3文型ですが、&lt;span style="color: red;"&gt;want＋人＋to V&lt;/span&gt;は「人＋to V」がセットでOCになり、第5文型になります。&lt;/p&gt;
&lt;h4&gt;Q. 「Oに〜してほしい」は全部wantでいい？&lt;/h4&gt;
&lt;p&gt;A. 意味が近くても、英文は動詞で形が決まります。&lt;span style="color: red;"&gt;ask/tell/invite/allow&lt;/span&gt;などは同じ「O＋to V」でもニュアンス（頼む/命じる/誘う/許可）が異なります。&lt;/p&gt;
&lt;h4&gt;Q. allowとletの訳が同じに見える…&lt;/h4&gt;
&lt;p&gt;A. まず形です。&lt;span style="color: red;"&gt;allow＋O＋to V&lt;/span&gt;、&lt;span style="color: red;"&gt;let＋O＋V原&lt;/span&gt;。訳で当てに行くとto有無でブレます。&lt;/p&gt;
&lt;h3&gt;第4文型と第5文型の見分けミニチェック（3つ）&lt;/h3&gt;
&lt;ol&gt;
&lt;li&gt;動詞の直後に名詞が2つ続くなら第4文型の可能性（give＋人＋物）。&lt;/li&gt;
&lt;li&gt;動詞の直後が「名詞＋to V」なら第5文型の可能性が高い（SVtOC）。&lt;/li&gt;
&lt;li&gt;OC関係が作れるか確認：&lt;span style="color: blue;"&gt;OがVする&lt;/span&gt;／OがCである、が成立するか。&lt;/li&gt;
&lt;/ol&gt;
&lt;h3&gt;まとめ&lt;/h3&gt;
&lt;p&gt;このように、動詞によって「to」が付くかどうかが決まるため、訳で判断することは難しいです。「&lt;span style="color: red;"&gt;allow&lt;/span&gt;」は「&lt;span style="color: red;"&gt;allow&lt;/span&gt; 人 to V原」、「&lt;span style="color: red;"&gt;let&lt;/span&gt;」は「&lt;span style="color: red;"&gt;let&lt;/span&gt; 人 V原」と明確に決まっています。これらの内容は、次回のレッスンでも比較して学ぶ予定ですので、基本をしっかり復習し、理解を深めていきましょう。&lt;/p&gt;
&lt;hr /&gt;
&lt;p&gt;&lt;iframe loading="lazy" title="YouTube video player" src="https://www.youtube.com/embed/QlFXebY5zXM?si=Ny76qP2nm2gxKyYN" width="560" height="315" frameborder="0" allowfullscreen="allowfullscreen"&gt;&lt;/iframe&gt;&lt;/p&gt;
&lt;h3 style="color: black;"&gt;「V 人 to 不定詞」の理解&lt;/h3&gt;
&lt;p&gt;「V 人 to 不定詞」について、さらに詳しく考えてみましょう。この構造は、本来「Vt 人 to V原」として第5文型に分類されます。「人に何々して欲しい」という意味を持っています。例えば、次の文を見てみましょう。&lt;/p&gt;
&lt;h3 style="color: black;"&gt;例文の分析&lt;/h3&gt;
&lt;p&gt;&lt;span style="color: red;"&gt;“The news made her happy.”&lt;/span&gt; これは第5文型の例です。「The news」が主語で、「made」が他動詞です。この動詞が来たら、第5文型の可能性を考えましょう。実は&lt;span style="color: red;"&gt;「make」&lt;/span&gt;は第1文型から第5文型まで使用される珍しい動詞ですが、第5文型の代表的な動詞です。文の構造を確認するためには、他動詞の後に続く2つの要素の品詞を見ます。&lt;span style="color: red;"&gt;“her”&lt;/span&gt;が名詞、&lt;span style="color: red;"&gt;“happy”&lt;/span&gt;が形容詞であるため、この文は第5文型です。主語と述語の関係は、「OC」と呼ばれ、因果関係を示しています。&lt;/p&gt;
&lt;h3 style="color: black;"&gt;因果関係の確認&lt;/h3&gt;
&lt;p&gt;「その知らせ」が原因となり、「彼女は&lt;span style="color: red;"&gt;happy&lt;/span&gt;」となります。ここで「made」が過去形であるため、「彼女は嬉しかった」と訳すことができます。「その知らせを聞いて彼女は嬉しかった」という訳も可能ですが、より自然な表現として「その知らせに彼女は喜んだ」とするのが良いでしょう。&lt;/p&gt;
&lt;h3 style="color: black;"&gt;第5文型の他の例&lt;/h3&gt;
&lt;p&gt;次に考えるのは、&lt;span style="color: red;"&gt;“Jiro asked Tom to help him with his speech.”&lt;/span&gt;という文です。ここでは「Jiro」が主語で、「ask」が動詞です。動詞&lt;span style="color: red;"&gt;「ask」&lt;/span&gt;が来たら第5文型の可能性を意識しましょう。「ask 人 to V原」または「ask O to V原」の形で、&lt;span style="color: red;"&gt;“Tom”&lt;/span&gt;が「人」であり、&lt;span style="color: red;"&gt;“to help”&lt;/span&gt;が「to V原」です。この文は第5文型であると確認できます。&lt;/p&gt;
&lt;h3 style="color: black;"&gt;第4文型の復習&lt;/h3&gt;
&lt;p&gt;第5文型の話が続きますが、時には第4文型の文が含まれることもあります。例えば、&lt;span style="color: red;"&gt;“My aunt gave me a watch.”&lt;/span&gt; この文は第4文型の典型であり、&lt;span style="color: red;"&gt;“My aunt”&lt;/span&gt;が主語、&lt;span style="color: red;"&gt;“gave”&lt;/span&gt;が他動詞です。第4文型の特徴は、「人にものを与える」という構造です。&lt;/p&gt;
&lt;h3 style="color: black;"&gt;不定詞の使い方&lt;/h3&gt;
&lt;p&gt;不定詞の部分が「人にものを」の「O」になる場合もあります。特に&lt;span style="color: red;"&gt;「promise」&lt;/span&gt;はその例です。&lt;span style="color: red;"&gt;“I promised Mom never to come home after midnight again.”&lt;/span&gt; この文では「人にものを約束する」という形を取っています。主語と述語の関係を確認することで、第4文型と第5文型を区別できます。&lt;/p&gt;
&lt;h3 style="color: black;"&gt;要点&lt;/h3&gt;
&lt;p&gt;「Jiro asked Tom to help him with his speech」という文を考えると、主語、述語の関係が成り立っています。また、「私はママに二度と真夜中過ぎてから家に帰ってくるような事がないよう約束した」という文では、主語は「私」であり、述語との関係は成立しません。主語を考慮することで、文が第5文型か第4文型かを判断することができます。このセクションを通じて、文の構造を理解し、正確に使い分けることができるようになりましょう。&lt;/p&gt;
```</t>
  </si>
  <si>
    <t>C2P_https___eng_support_com_column_book2_lesson13_scene_20260225_192356</t>
  </si>
  <si>
    <t>以下はサイトの階層マスタに基づく「子→親」内部リンク不足です。
子ページ本文（HTML）に、親ページへのリンクを追加してください。
【子ページ】
- URL: https://eng-support.com/column/book2-lesson13-scene/
- タイトル: 動名詞の動詞、前置詞、目的語【Book2 Lesson13 Scene2】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src="https://www.youtube.com/embed/he67LQ_R7bM?si=ZXw3EtSgpX-ZWSk3" width="560" height="315" frameborder="0" allowfullscreen="allowfullscreen"&gt;&lt;span data-mce-type="bookmark" style="display: inline-block; width: 0px; overflow: hidden; line-height: 0;" class="mce_SELRES_start"&gt;﻿&lt;/span&gt;&lt;/iframe&gt;&lt;/p&gt;
&lt;h3&gt;動名詞の基礎&lt;/h3&gt;
&lt;p&gt;今回は、Book2 Lesson13シーン2における動名詞の動詞や前置詞の目的語について学びます。動名詞とは、動詞の原形に&lt;span style="color: red;"&gt;&amp;#8220;ing&amp;#8221;&lt;/span&gt;を付けたもので、名詞の働きができるものです。では、名詞の働きについて五つ言えるようになりましたか？主語、補語、他動詞の目的語、前置詞の目的語、同格の五つです。動名詞はこの五つすべての働きを持つことができます。そのうち主語と補語についてはLesson13シーン1で勉強済みです。&lt;/p&gt;
&lt;h3&gt;他動詞の目的語&lt;/h3&gt;
&lt;p&gt;次はシーン2における他動詞の目的語についてです。PROGRESSでは動詞の目的語と呼びますが、動詞は他動詞と自動詞に分かれます。目的語があるのは他動詞であり、他動詞は必ず目的語を持つことが特徴です。したがって、今回は他動詞の目的語と前置詞の目的語の二つを勉強します。まずは他動詞の目的語から始めましょう。&lt;/p&gt;
&lt;p&gt;実は不定詞についても勉強しました。例えば、「&lt;span style="color: red;"&gt;I like to skate.&lt;/span&gt;」（私はスケートをするのが好きだ）という文です。「私」が主語で、&lt;span style="color: red;"&gt;&amp;#8220;like&amp;#8221;&lt;/span&gt;が他動詞として使われています。&lt;span style="color: red;"&gt;&amp;#8220;like&amp;#8221;&lt;/span&gt;は「何々が好きだ」という意味で、何が好きなのかを目的語で示さなければなりません。&lt;/p&gt;
&lt;h3&gt;不定詞と動名詞の使い分け&lt;/h3&gt;
&lt;p&gt;「スケートをする事が好きだ」という場合、目的語は&lt;span style="color: red;"&gt;&amp;#8220;to skate&amp;#8221;&lt;/span&gt;または&lt;span style="color: red;"&gt;&amp;#8220;skating&amp;#8221;&lt;/span&gt;のどちらでも使えます。動名詞と不定詞のどちらも目的語として使うことができる動詞は少ないため、そこはしっかり覚えておきましょう。シーン2のLookの例文1と2は目的語が動名詞でも不定詞でも使えるパターンです。「&lt;span style="color: red;"&gt;I like to skate.&lt;/span&gt;」と「&lt;span style="color: red;"&gt;I like skating.&lt;/span&gt;」はどちらも「SVtO」第3文型の文です。&lt;/p&gt;
&lt;p&gt;ここで注意が必要なのは、&lt;span style="color: red;"&gt;&amp;#8220;skate&amp;#8221;&lt;/span&gt;という単語がスポーツの名前であるという点です。冬季オリンピックの際にも&lt;span style="color: red;"&gt;&amp;#8220;skate&amp;#8221;&lt;/span&gt;という表現が見られますが、英語では動詞としてのみ使います。正しい発音は「スケイト」です。&lt;/p&gt;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&lt;h3&gt;スポーツ名の使い分け&lt;/h3&gt;
&lt;p&gt;名詞として「スケート」と言いたい場合、実際には&lt;span style="color: red;"&gt;&amp;#8220;skating&amp;#8221;&lt;/span&gt;を使います。動名詞である&lt;span style="color: red;"&gt;&amp;#8220;skating&amp;#8221;&lt;/span&gt;はスポーツ名として名詞で使う際も同じです。したがって、&lt;span style="color: red;"&gt;&amp;#8220;skating&amp;#8221;&lt;/span&gt;を動名詞として考えた場合は「私はスケートをする事が好きだ」となります。一方で、&lt;span style="color: red;"&gt;&amp;#8220;skate&amp;#8221;&lt;/span&gt;を名詞と捉えると「私はスケートが好きだ」となります。この際、注意が必要です。&lt;/p&gt;
&lt;p&gt;「私はスケートが好きだ」という訳はあまりおすすめしません。「スケートをするのが好きだ」と「スケートが好きだ」では、意味に微妙な違いがあるからです。最近、大学生と話をした際、「スポーツするのは大好きだけど、見るのはあまり好まない」と言われました。このように、&lt;span style="color: red;"&gt;&amp;#8220;skating&amp;#8221;&lt;/span&gt;を動名詞と考えると「スケートをするのが好きだ」という意図が明確になります。&lt;/p&gt;
&lt;h3&gt;他の動名詞との比較&lt;/h3&gt;
&lt;p&gt;同様の違いは&lt;span style="color: red;"&gt;&amp;#8220;ski&amp;#8221;&lt;/span&gt;と&lt;span style="color: red;"&gt;&amp;#8220;skiing&amp;#8221;&lt;/span&gt;にも見られます。&lt;span style="color: red;"&gt;&amp;#8220;ski&amp;#8221;&lt;/span&gt;は「スキーをする」という自動詞で、&lt;span style="color: red;"&gt;&amp;#8220;skiing&amp;#8221;&lt;/span&gt;が「スキーをする事」という動名詞及び「スキー」という名詞を兼ねます。この使い分けも理解しておくと良いでしょう。&lt;/p&gt;
&lt;hr /&gt;
&lt;p&gt;&lt;iframe loading="lazy" title="YouTube video player" src="https://www.youtube.com/embed/0a_-_hiFnJw?si=3rZ5-P9wVnqyKQpS" width="560" height="315" frameborder="0" allowfullscreen="allowfullscreen"&gt;&lt;/iframe&gt;&lt;/p&gt;
&lt;h3&gt;他動詞の目的語と動名詞&lt;/h3&gt;
&lt;p&gt;他動詞の目的語には不定詞でも動名詞でも使用できるパターンがあります。例えば、以下の文を見てみましょう。&lt;/p&gt;
&lt;h3&gt;例文の解説&lt;/h3&gt;
&lt;p&gt;「Chris hates &lt;span style="color: red;"&gt;getting up early&lt;/span&gt;。」において、&lt;span style="color: red;"&gt;&amp;#8220;hate&amp;#8221;&lt;/span&gt;は「何々が大嫌いだ」という意味になります。ここで注意すべきは、「が」という助詞を使うことです。これは他動詞の特徴であり、「何々が大嫌いだ」という形で訳す必要があります。また、目的語に人間が来た場合は、「誰々が憎い」と訳すこともあります。&lt;/p&gt;
&lt;h3&gt;文の構造&lt;/h3&gt;
&lt;p&gt;この文では、&lt;span style="color: red;"&gt;&amp;#8220;Chris&amp;#8221;&lt;/span&gt;が主語で、&lt;span style="color: red;"&gt;&amp;#8220;hates&amp;#8221;&lt;/span&gt;が他動詞です。何が大嫌いなのかというと、&lt;span style="color: red;"&gt;&amp;#8220;getting up early&amp;#8221;&lt;/span&gt;です。ここで、他動詞の後ろには必ず目的語が来ることを確認しましょう。目的語は必ず名詞ですから、&lt;span style="color: red;"&gt;&amp;#8220;getting up early&amp;#8221;&lt;/span&gt;は名詞として機能し、つまり動名詞であると判断できます。&lt;/p&gt;
&lt;h3&gt;動名詞と不定詞の使い分け&lt;/h3&gt;
&lt;p&gt;動名詞は英語で「&lt;span style="color: red;"&gt;gerund&lt;/span&gt;」と呼ばれ、頭文字を取って「&lt;span style="color: red;"&gt;G&lt;/span&gt;」と略されます。ここで、「クリスは早起きすることが大嫌いだ」と解釈することができます。つまり、&lt;span style="color: red;"&gt;&amp;#8220;hate&amp;#8221;&lt;/span&gt;は「何々する事が大嫌いだ」と訳せます。この動名詞の形に加えて、「&lt;span style="color: red;"&gt;hate to 動詞原形&lt;/span&gt;」という不定詞の名詞的用法でも同様の意味になります。&lt;/p&gt;
&lt;p&gt;最終的に、&lt;span style="color: red;"&gt;&amp;#8220;Chris hates&amp;#8221;&lt;/span&gt;は「SVt」構造なので、&lt;span style="color: red;"&gt;&amp;#8220;O&amp;#8221;&lt;/span&gt;として名詞が必要です。したがって、&lt;span style="color: red;"&gt;&amp;#8220;to get up early&amp;#8221;&lt;/span&gt;は不定詞の名詞的用法であると結論づけられます。この場合、訳はどちらでも同じです。&lt;/p&gt;
&lt;hr /&gt;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&lt;p&gt;&lt;iframe loading="lazy" title="YouTube video player" src="https://www.youtube.com/embed/KLtCttTAhDM?si=zlOJF4D6o81Slf-a" width="560" height="315" frameborder="0" allowfullscreen="allowfullscreen"&gt;&lt;/iframe&gt;&lt;/p&gt;
&lt;h3&gt;他動詞の目的語と動名詞の使い分け&lt;/h3&gt;
&lt;p&gt;では次に、他動詞の目的語が動名詞でありながら不定詞にしてはいけないパターンを見ていきましょう。それがPROGRESSの3番の文です。&lt;/p&gt;
&lt;h3&gt;例文の解説&lt;/h3&gt;
&lt;p&gt;&lt;span style="color: red;"&gt;&amp;#8220;I have to finish drawing these cartoons by tomorrow.&amp;#8221;&lt;/span&gt;において、&lt;span style="color: red;"&gt;&amp;#8220;I have to finish&amp;#8221;&lt;/span&gt;は「私は何々を終わらせなければならない」という意味です。ここで重要なのは、「終わらせなければならない」の部分ではなく「何々を終わらせなければならない」という形で訳すことです。この「を」を使うことで、&lt;span style="color: red;"&gt;&amp;#8220;I&amp;#8221;&lt;/span&gt;が主語のあとに&lt;span style="color: red;"&gt;&amp;#8220;have to finish&amp;#8221;&lt;/span&gt;が続き、&lt;span style="color: red;"&gt;&amp;#8220;finish&amp;#8221;&lt;/span&gt;は他動詞だと理解しましょう。他動詞の後には必ず目的語が来るので、目的語は名詞である必要があります。この文では、&lt;span style="color: red;"&gt;&amp;#8220;drawing&amp;#8221;&lt;/span&gt;が目的語として機能し、動名詞であると判断できます。&lt;/p&gt;
&lt;h3&gt;文の構造と時間関係&lt;/h3&gt;
&lt;p&gt;&lt;span style="color: red;"&gt;&amp;#8220;draw&amp;#8221;&lt;/span&gt;は「何々を書く」という他動詞で、&lt;span style="color: red;"&gt;&amp;#8220;these cartoons&amp;#8221;&lt;/span&gt;がその目的語になります。また、&lt;span style="color: red;"&gt;&amp;#8220;by tomorrow&amp;#8221;&lt;/span&gt;は副詞的に&lt;span style="color: red;"&gt;&amp;#8220;finish&amp;#8221;&lt;/span&gt;に掛かります。したがって、目的語は&lt;span style="color: red;"&gt;&amp;#8220;drawing these cartoons&amp;#8221;&lt;/span&gt;となります。この場合、「私は明日までにこれらの漫画を書くことを終えなければならない」という解釈になります。目的語が動名詞である場合、&lt;span style="color: red;"&gt;&amp;#8220;like drawing&amp;#8221;&lt;/span&gt;や&lt;span style="color: red;"&gt;&amp;#8220;hate drawing&amp;#8221;&lt;/span&gt;のように動名詞と不定詞の両方が使えますが、&lt;span style="color: red;"&gt;&amp;#8220;finish&amp;#8221;&lt;/span&gt;の場合は&lt;span style="color: red;"&gt;&amp;#8220;finish drawing&amp;#8221;&lt;/span&gt;でなければなりません。&lt;/p&gt;
&lt;h3&gt;不定詞との違い&lt;/h3&gt;
&lt;p&gt;この他動詞の使い方について、&lt;span style="color: red;"&gt;&amp;#8220;want&amp;#8221;&lt;/span&gt;の場合は不定詞が目的語として使えることに注意が必要です。例えば、&lt;span style="color: red;"&gt;&amp;#8220;I want to draw these cartoons by tomorrow.&amp;#8221;&lt;/span&gt;という文では、&lt;span style="color: red;"&gt;&amp;#8220;to draw&amp;#8221;&lt;/span&gt;が目的語になります。ここでのポイントは、動詞と目的語の時間的な関係です。&lt;span style="color: red;"&gt;&amp;#8220;want&amp;#8221;&lt;/span&gt;の方が描きたいという意志が先にあるため、&lt;span style="color: red;"&gt;&amp;#8220;to draw&amp;#8221;&lt;/span&gt;が適切ですが、&lt;span style="color: red;"&gt;&amp;#8220;finish&amp;#8221;&lt;/span&gt;の場合は描き終えることが前提となるため、動名詞&lt;span style="color: red;"&gt;&amp;#8220;drawing&amp;#8221;&lt;/span&gt;を使う必要があります。&lt;/p&gt;
&lt;h3&gt;目的語の選び方&lt;/h3&gt;
&lt;p&gt;多くの学校で、目的語が不定詞か動名詞かを覚えるように言われますが、これは覚えるのが難しいです。重要なのは、他動詞と目的語の時間的な関係を理解することです。動名詞の場合は時間が後、前の場合は不定詞を使います。この原則をまず覚えておくと良いでしょう。動詞の目的語を動名詞か不定詞にしたい場合、時間が後前なら動名詞、前後なら不定詞を使うということです。&lt;/p&gt;
&lt;hr /&gt;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&lt;p&gt;&lt;iframe loading="lazy" title="YouTube video player" src="https://www.youtube.com/embed/zjZAfk2yz6k?si=HgZxDIxA7gavIVjw" width="560" height="315" frameborder="0" allowfullscreen="allowfullscreen"&gt;&lt;/iframe&gt;&lt;/p&gt;
&lt;h3&gt;不定詞と動名詞の概要&lt;/h3&gt;
&lt;p&gt;ここでもう一度不定詞と名詞的用法、「to 動詞原形」、動名詞「何々ing」についてまとめたいと思います。名詞の働きについて、主語、補語、他動詞の目的語、前置詞の目的語、同格の5つがあります。他動詞に括弧していますが、普通は単に目的語と言った場合は他動詞を指します。&lt;/p&gt;
&lt;h3&gt;不定詞の名詞的用法&lt;/h3&gt;
&lt;p&gt;不定詞の名詞的用法は基本的に主語、補語、他動詞の目的語の3つに使えますが、例外も存在します。前置詞の目的語になる例外や、同格に関しては解釈の違いがあるため、今回は触れません。一方、動名詞は5つの働きすべてに適用できます。&lt;/p&gt;
&lt;h3&gt;主語と補語の選び方&lt;/h3&gt;
&lt;p&gt;主語と補語の時は、不定詞と動名詞のどちらを使っても構いません。厳密な区別は存在しますが、大学で英語を専門に学ぶ人にとってのみ重要です。アメリカ人でもこの違いを理解していない人がいます。&lt;/p&gt;
&lt;h3&gt;他動詞の目的語の使い方&lt;/h3&gt;
&lt;p&gt;他動詞の目的語の場合、&lt;span style="color: red;"&gt;&amp;#8220;want to go&amp;#8221;&lt;/span&gt;と&lt;span style="color: red;"&gt;&amp;#8220;finish doing my homework&amp;#8221;&lt;/span&gt;のように、不定詞しかダメ、動名詞しかダメという場合もあります。しかし、&lt;span style="color: red;"&gt;&amp;#8220;like&amp;#8221;&lt;/span&gt;や&lt;span style="color: red;"&gt;&amp;#8220;hate&amp;#8221;&lt;/span&gt;はどちらでも使用できます。ここで不定詞の名詞的用法と動名詞の区別が面倒です。前置詞の目的語や同格については、動名詞の方だけを考慮すれば良いでしょう。&lt;/p&gt;
&lt;h3&gt;時間的関係の理解&lt;/h3&gt;
&lt;p&gt;目的語に不定詞が使われる場合、&lt;span style="color: red;"&gt;&amp;#8220;want to go&amp;#8221;&lt;/span&gt;は「行く前に行きたい」という意味になります。&lt;span style="color: red;"&gt;&amp;#8220;want&amp;#8221;&lt;/span&gt;が前、&lt;span style="color: red;"&gt;&amp;#8220;to go&amp;#8221;&lt;/span&gt;が後です。一方、目的語が動名詞の時はその逆で、&lt;span style="color: red;"&gt;&amp;#8220;finish doing my homework&amp;#8221;&lt;/span&gt;は「宿題する事」を終える前に「宿題をする」ことを示しています。ここで「&lt;span style="color: red;"&gt;Vt&lt;/span&gt;」と「&lt;span style="color: red;"&gt;O&lt;/span&gt;」で前後の関係を理解することが重要です。&lt;/p&gt;
&lt;h3&gt;不定詞と動名詞の記憶法&lt;/h3&gt;
&lt;p&gt;学校では不定詞は未来、動名詞は過去と教わることが多いですが、これは必ずしも正しいとは限りません。重要なのは、「&lt;span style="color: red;"&gt;Vt&lt;/span&gt;」よりの時点で未来と過去を比較することです。&lt;span style="color: red;"&gt;&amp;#8220;wanted to go&amp;#8221;&lt;/span&gt;と言った場合、過去の「行きたい」と思った時からの未来ということになります。&lt;/p&gt;
&lt;h3&gt;感情と思考の反復&lt;/h3&gt;
&lt;p&gt;動名詞の大事なポイントは、反復や習慣です。例えば、「ピアノの練習をする」は、&lt;span style="color: red;"&gt;&amp;#8220;practice playing the piano.&amp;#8221;&lt;/span&gt;となります。練習は反復が必要です。また、感情や思考も反復するものです。感情は楽しいことを何度も感じることや、思考は試行錯誤を重ねることが基本です。&lt;/p&gt;
&lt;hr /&gt;
&lt;p&gt;&lt;iframe loading="lazy" title="YouTube video player" src="https://www.youtube.com/embed/1IDhmXOm8wI?si=hhLAWKr_B26A_ZXq" width="560" height="315" frameborder="0" allowfullscreen="allowfullscreen"&gt;&lt;/iframe&gt;&lt;/p&gt;
&lt;h3&gt;PROGRESSの基本的な学習法&lt;/h3&gt;
&lt;p&gt;PROGRESSでは、勉強する際に基本的な部分まで一気に進めることがあります。訳し方を丸暗記するだけならそれほど難しくないからです。しかし、もう少し深く学んでいきたいと思います。まず、&lt;span style="color: red;"&gt;Look&lt;/span&gt;に戻ってみましょう。&lt;/p&gt;
&lt;h3&gt;不定詞と動名詞の基本&lt;/h3&gt;
&lt;p&gt;&lt;span style="color: red;"&gt;&amp;#8220;I like to skate.&amp;#8221;&lt;/span&gt; と &lt;span style="color: red;"&gt;&amp;#8220;I like skating.&amp;#8221;&lt;/span&gt; は同じ意味です。「私はスケートをすることが好きだ」という訳になります。ここで、&lt;span style="color: red;"&gt;&amp;#8220;I&amp;#8221;&lt;/span&gt;が主語で、&lt;span style="color: red;"&gt;&amp;#8220;like&amp;#8221;&lt;/span&gt;は他動詞です。この他動詞の後には、「何々が好きだ」の何々にあたる名詞を続けます。したがって、&lt;span style="color: red;"&gt;&amp;#8220;to skate&amp;#8221;&lt;/span&gt; は目的語の名詞で、これは名詞的用法の不定詞です。一方、&lt;span style="color: red;"&gt;&amp;#8220;skating&amp;#8221;&lt;/span&gt;も目的語として使われ、名詞（動名詞）としても機能します。「私はスケートが好きだ」という意味にもなります。&lt;/p&gt;
&lt;h3&gt;中断の使い方と時間的関係&lt;/h3&gt;
&lt;p&gt;次に見ていきましょう。&lt;span style="color: red;"&gt;&amp;#8220;They stopped taking pictures.&amp;#8221;&lt;/span&gt; と &lt;span style="color: red;"&gt;&amp;#8220;They stopped to take pictures.&amp;#8221;&lt;/span&gt; という文があります。この2つは異なります。上の文は、「何を止めたのか」というと、&lt;span style="color: red;"&gt;&amp;#8220;taking pictures&amp;#8221;&lt;/span&gt;を中断したことを示しています。ここで、&lt;span style="color: red;"&gt;&amp;#8220;stopped&amp;#8221;&lt;/span&gt;は他動詞で、動名詞の「中断」は前後の関係が成立します。&lt;/p&gt;
&lt;p&gt;一方、&lt;span style="color: red;"&gt;&amp;#8220;They stopped to take pictures.&amp;#8221;&lt;/span&gt;は時間関係が逆転します。止める前に写真を撮っていたわけですから、&lt;span style="color: red;"&gt;&amp;#8220;to take&amp;#8221;&lt;/span&gt;という不定詞に変わると、前後の関係が逆になるため、この文は意味的におかしくなります。ここで、&lt;span style="color: red;"&gt;&amp;#8220;to take pictures&amp;#8221;&lt;/span&gt;は副詞的用法として解釈され、「写真を撮るために立ち止まる」という意味になります。&lt;/p&gt;
&lt;h3&gt;不定詞の副詞的用法と復習&lt;/h3&gt;
&lt;p&gt;PROGRESSではさまざまな文法が交互に登場します。このようなときに「何々するために」という不定詞を忘れてしまったり、副詞的用法について思い出せなかったりすることがあります。これは自然なことですので、今一度不定詞の副詞的用法を復習しましょう。&lt;/p&gt;
&lt;p&gt;忘れてしまったと気づいたら、その瞬間にもう一度勉強することが大切です。1回や2回の学習で忘れるのは普通のことです。繰り返し勉強することで、徐々に忘れなくなります。思い出せないときはその場で復習するのが最も効果的です。&lt;/p&gt;
&lt;hr /&gt;
&lt;p&gt;&lt;iframe loading="lazy" title="YouTube video player" src="https://www.youtube.com/embed/NvvFeI22gQA?si=TJvOKeDUC1nd7PJg" width="560" height="315" frameborder="0" allowfullscreen="allowfullscreen"&gt;&lt;/iframe&gt;&lt;/p&gt;
&lt;h3&gt;Lesson13 シーン2: 動名詞の目的語&lt;/h3&gt;
&lt;p&gt;ここまでは動名詞が他動詞の目的語になっている場合の勉強でした。この他動詞の目的語になる場合の学習が一番難しい理由は、不定詞の名詞的用法を使うべきか、動名詞を使うべきか、またはどちらでもよいのか、あるいは意味が異なる場合もあるためです。ただし、他動詞の前後関係を覚えていれば、意味が異なる場合も難しくありません。ここからは、動名詞が前置詞の目的語になっている場合を学んでいきます。&lt;/p&gt;
&lt;h3&gt;前置詞の目的語になる動名詞&lt;/h3&gt;
&lt;p&gt;例えば、PROGRESSの4番にある文を見てみましょう。&lt;span style="color: red;"&gt;&amp;#8220;The team was proud of winning the championship.&amp;#8221;&lt;/span&gt; ここでの &lt;span style="color: red;"&gt;&amp;#8220;the championship&amp;#8221;&lt;/span&gt; は「大会」と訳しておきます。高校野球なら「甲子園」と訳すのが適切ですが、何の大会か不明なので「大会」にしておきます。「トーナメント」や「リーグ戦」と訳すこともできますが、日本の高校の大会はトーナメント方式が中心で、負けたらその時点で終了という仕組みが問題視されることもあります。対して、海外ではリーグ戦が一般的で、1試合目で負けても挽回のチャンスがあります。この違いは、日本の武士の世の中の影響とも言われています。&lt;/p&gt;
&lt;h3&gt;be proud of の用法&lt;/h3&gt;
&lt;p&gt;&lt;span style="color: red;"&gt;&amp;#8220;The team was proud of winning the championship.&amp;#8221;&lt;/span&gt; の文に戻ります。&lt;span style="color: red;"&gt;&amp;#8220;be proud of&amp;#8221;&lt;/span&gt; は「何々を誇りに思っている」という意味です。この熟語を覚えてください。&lt;span style="color: red;"&gt;&amp;#8220;of&amp;#8221;&lt;/span&gt; は前置詞で、&lt;span style="color: red;"&gt;&amp;#8220;of you&amp;#8221;&lt;/span&gt; や &lt;span style="color: red;"&gt;&amp;#8220;of Tom&amp;#8221;&lt;/span&gt; で使うことには問題ありませんが、&lt;span style="color: red;"&gt;&amp;#8220;of&amp;#8221;&lt;/span&gt; の目的語に &lt;span style="color: red;"&gt;&amp;#8220;winning the championship&amp;#8221;&lt;/span&gt; を持ってきています。前置詞は名詞の前に置く言葉で、前置詞の後ろには必ず名詞が続きます。&lt;/p&gt;
&lt;h3&gt;動名詞の必要性&lt;/h3&gt;
&lt;p&gt;ここで、&lt;span style="color: red;"&gt;&amp;#8220;win&amp;#8221;&lt;/span&gt; という動詞を名詞化しなければなりません。名詞化には不定詞の名詞的用法 &lt;span style="color: red;"&gt;&amp;#8220;to win&amp;#8221;&lt;/span&gt; または動名詞 &lt;span style="color: red;"&gt;&amp;#8220;winning&amp;#8221;&lt;/span&gt; を使います。しかし、前置詞の目的語には動名詞しか使用できません。そのため、この名詞の塊が前置詞の目的語になります。&lt;/p&gt;
&lt;h3&gt;不定詞が使えない理由&lt;/h3&gt;
&lt;p&gt;前置詞の目的語に不定詞が使えない理由は簡単です。もし &lt;span style="color: red;"&gt;&amp;#8220;winning&amp;#8221;&lt;/span&gt; を &lt;span style="color: red;"&gt;&amp;#8220;to win&amp;#8221;&lt;/span&gt; に変えたら &lt;span style="color: red;"&gt;&amp;#8220;of to win&amp;#8221;&lt;/span&gt; となり、前置詞が2つ並んでしまいます。したがって、動名詞を使用する必要があります。この理由もぜひ覚えておきましょう。&lt;/p&gt;
&lt;hr /&gt;
&lt;p&gt;&lt;iframe loading="lazy" title="YouTube video player" src="https://www.youtube.com/embed/6am699wIGbI?si=bjwsr2I376MLCuWR" width="560" height="315" frameborder="0" allowfullscreen="allowfullscreen"&gt;&lt;/iframe&gt;&lt;/p&gt;
&lt;h3&gt;動名詞の目的語について&lt;/h3&gt;
&lt;p&gt;PROGRESSを見ますと、4番の文「&lt;span style="color: red;"&gt;The team was proud of winning the championship.&lt;/span&gt;」があります。ここでは、「&lt;span style="color: red;"&gt;be proud of&lt;/span&gt;」という熟語が使われており、「何々を誇りに思う」という意味です。そのため、&lt;span style="color: red;"&gt;&amp;#8220;of&amp;#8221;&lt;/span&gt; の後には動名詞 &lt;span style="color: red;"&gt;&amp;#8220;winning&amp;#8221;&lt;/span&gt; が続きます。この前置詞の目的語に動名詞を使うことを学ぶ際、同時に前置詞で終わる決まり文句も覚える必要があります。&lt;/p&gt;
&lt;h3&gt;決まり文句の例&lt;/h3&gt;
&lt;p&gt;例えば、「&lt;span style="color: red;"&gt;thank you for&lt;/span&gt;」という表現は「何々をありがとう」と訳されます。PROGRESSの148ページでは、4番で「&lt;span style="color: red;"&gt;be proud of&lt;/span&gt;」の後に「&lt;span style="color: red;"&gt;winning&lt;/span&gt;」が、5番では「&lt;span style="color: red;"&gt;get tired of&lt;/span&gt;」で「何々に飽き飽きする」という意味の後に「&lt;span style="color: red;"&gt;listening&lt;/span&gt;」が続いています。6番は飛ばしますが、7番では「&lt;span style="color: red;"&gt;be well known for&lt;/span&gt;」が使われ、「何々でよく知られている」という意味です。ちなみに、「よく知られている」ということは「有名」ということなので、「&lt;span style="color: red;"&gt;be famous for&lt;/span&gt;」と同じ意味です。&lt;/p&gt;
&lt;h3&gt;動名詞の使用ルール&lt;/h3&gt;
&lt;p&gt;「&lt;span style="color: red;"&gt;of&lt;/span&gt;」や「&lt;span style="color: red;"&gt;for&lt;/span&gt;」の後に動詞を持ってくる場合、前置詞の後の動詞は必ず動名詞となります。この段階で終わらないのがPROGRESSです。次に、6番の文「&lt;span style="color: red;"&gt;Jiro got used to attending school in America.&lt;/span&gt;」を見てみましょう。この文は「ジローはアメリカの学校に出席することに慣れた」となります。ここでの「&lt;span style="color: red;"&gt;got used to&lt;/span&gt;」は「何々に慣れる」という意味です。&lt;/p&gt;
&lt;h3&gt;空欄問題の重要性&lt;/h3&gt;
&lt;p&gt;テストでは「&lt;span style="color: red;"&gt;attending&lt;/span&gt;」の部分が空欄になることがあります。例えば、「&lt;span style="color: red;"&gt;to attend&lt;/span&gt;」という不定詞か、「&lt;span style="color: red;"&gt;attending&lt;/span&gt;」の動名詞かを選ぶ問題が出ます。この部分を理解しておかないと、試験の際に混乱することがあります。&lt;/p&gt;
&lt;h3&gt;原形と動名詞の区別&lt;/h3&gt;
&lt;p&gt;「&lt;span style="color: red;"&gt;to&lt;/span&gt;」の後に原形を書く必要がある場合、動名詞にするかの判断が必要です。ここで、&lt;span style="color: red;"&gt;got used&lt;/span&gt;の意味を考えてみましょう。「慣れる」とは、&lt;span style="color: red;"&gt;got used&lt;/span&gt;は過去形で「慣れた」と訳されます。「&lt;span style="color: red;"&gt;to&lt;/span&gt;」は「何々に慣れた」の「に」であり、「事」ではありません。&lt;/p&gt;
&lt;h3&gt;理屈を理解する重要性&lt;/h3&gt;
&lt;p&gt;つまり、&lt;span style="color: red;"&gt;to&lt;/span&gt;の後が原形か動名詞かを判断する際は、&lt;span style="color: red;"&gt;to&lt;/span&gt;の意味を考えることが重要です。&lt;span style="color: red;"&gt;to&lt;/span&gt;が「事」を意味する場合、動詞に&lt;span style="color: red;"&gt;-ing&lt;/span&gt;を付けることはできません。なぜなら「事」と2回言うことになるからです。一方、普通の前置詞としての&lt;span style="color: red;"&gt;to&lt;/span&gt;の意味なら、動詞に&lt;span style="color: red;"&gt;-ing&lt;/span&gt;を付けることができます。この理屈を理解しておけば、今後、学校で覚えろと言われたことを考える際に役立つでしょう。&lt;/p&gt;
&lt;p&gt;&amp;nbsp;&lt;/p&gt;
&lt;!-- [ /.socialSet ] --&gt;
```</t>
  </si>
  <si>
    <t>C2P_https___eng_support_com_column_book2_lesson13_scene1_20260225_192356</t>
  </si>
  <si>
    <t>以下はサイトの階層マスタに基づく「子→親」内部リンク不足です。
子ページ本文（HTML）に、親ページへのリンクを追加してください。
【子ページ】
- URL: https://eng-support.com/column/book2-lesson13-scene1/
- タイトル: playingとplayの違い｜主語になる動名詞｜中学英語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src="https://www.youtube.com/embed/dNvSG4HyTj0?si=KUd7rANg0_4NWj_S" width="560" height="315" frameborder="0" allowfullscreen="allowfullscreen"&gt;&lt;/iframe&gt;&lt;br /&gt;
&lt;!-- ▼導入文 追記（1本目動画の直後に挿入）▼ --&gt;&lt;/p&gt;
&lt;section class="es-intro" style="margin: 16px 0 20px; padding: 14px 14px; border: 1px solid #e6e6e6; border-radius: 10px; background: #fafafa; line-height: 1.9;"&gt;
&lt;p style="margin: 0 0 10px;"&gt;&lt;strong&gt;playing&lt;/strong&gt; を見た瞬間に「進行形」と決めつけると、文の一番大事なところ（主語・動詞）が取れなくなります。&lt;br /&gt;
いちばん多いのは、&lt;span style="color: #d9534f; font-weight: bold;"&gt;文頭の ing&lt;/span&gt; を主語として読めず、&lt;span style="color: #d9534f; font-weight: bold;"&gt;be動詞の後ろの ing&lt;/span&gt; を全部進行形だと思い込むパターンです。&lt;/p&gt;
&lt;div style="display: grid; gap: 10px; margin: 0 0 10px;"&gt;
&lt;div style="padding: 10px 12px; border-left: 4px solid #ff8c00; background: #fff; border-radius: 8px;"&gt;
&lt;p style="margin: 0 0 6px; font-weight: bold;"&gt;このページで止めるミス&lt;/p&gt;
&lt;ul style="margin: 0 0 0 18px;"&gt;
&lt;li&gt;&lt;strong&gt;Playing baseball&lt;/strong&gt; を「している野球」みたいに読んで主語を落とす&lt;/li&gt;
&lt;li&gt;&lt;strong&gt;is taking care of &amp;#8230;&lt;/strong&gt; を進行形だと思い、誰が何をしているかを取り違える&lt;/li&gt;
&lt;li&gt;主語を一語で答える問題で &lt;strong&gt;One&lt;/strong&gt; を外して &lt;strong&gt;jobs&lt;/strong&gt; と書いてしまう&lt;/li&gt;
&lt;/ul&gt;
&lt;/div&gt;
&lt;/div&gt;
&lt;p style="margin: 0;"&gt;ここでは &lt;strong&gt;主語になる動名詞&lt;/strong&gt; と &lt;strong&gt;補語になる動名詞&lt;/strong&gt; を並べて確認し、&lt;br /&gt;
&lt;strong&gt;is / are の選び方&lt;/strong&gt;までつなげます。長い主語でも、動詞から逆算して主語を回収できるようになります。&lt;/p&gt;
&lt;/section&gt;
&lt;h3&gt;「野球はとても楽しい」&lt;/h3&gt;
&lt;p&gt;文は次のようになります。&amp;#8221;&lt;span style="color: red;"&gt;Baseball&lt;/span&gt; is a lot of fun.&amp;#8221; これは「野球はとても楽しい」という意味です。この文では、&amp;#8221;&lt;span style="color: red;"&gt;Baseball&lt;/span&gt;&amp;#8220;が主語で、&amp;#8221;&lt;span style="color: red;"&gt;is&lt;/span&gt;&amp;#8220;がbe動詞、自動詞として使われています。&amp;#8221;a lot of fun&amp;#8221;は「とても面白い」という意味ですが、&amp;#8221;&lt;span style="color: red;"&gt;very&lt;/span&gt; fun&amp;#8221;と書くことは避けるべきです。なぜなら、&amp;#8221;&lt;span style="color: red;"&gt;fun&lt;/span&gt;&amp;#8220;は名詞であり、&amp;#8221;&lt;span style="color: red;"&gt;very&lt;/span&gt;&amp;#8220;は副詞であるため、副詞は通常名詞を修飾しないからです。正しい使い方は「とても面白い」と表現する場合は、形容詞の&amp;#8221;&lt;span style="color: red;"&gt;interesting&lt;/span&gt;&amp;#8220;を使用します。&lt;/p&gt;
&lt;h3&gt;動名詞の基本&lt;/h3&gt;
&lt;p&gt;次に、動名詞の1番目の文を見てみましょう。&amp;#8221;&lt;span style="color: red;"&gt;Playing&lt;/span&gt; baseball is a lot of fun.&amp;#8221; ここでは、&amp;#8221;&lt;span style="color: red;"&gt;Playing&lt;/span&gt; baseball&amp;#8221;が主語になっています。これは「野球をすることはとても楽しい」という意味です。動名詞の&amp;#8221;&lt;span style="color: red;"&gt;Playing&lt;/span&gt;&amp;#8220;は名詞として機能し、&amp;#8221;&lt;span style="color: red;"&gt;baseball&lt;/span&gt;&amp;#8220;はその目的語です。つまり、&amp;#8221;&lt;span style="color: red;"&gt;Playing&lt;/span&gt; baseball&amp;#8221;は「野球をすること」を表し、これが主語になっているのです。&lt;/p&gt;
&lt;h3&gt;不定詞との比較&lt;/h3&gt;
&lt;p&gt;動名詞&amp;#8221;&lt;span style="color: red;"&gt;Playing&lt;/span&gt;&amp;#8220;を不定詞に変えるとどうなるでしょうか。&amp;#8221;&lt;span style="color: red;"&gt;To play&lt;/span&gt; baseball is a lot of fun.&amp;#8221; こちらも同様に、「野球をすることはとても楽しい」となります。主語の部分は同じで、&amp;#8221;&lt;span style="color: red;"&gt;To play&lt;/span&gt;&amp;#8220;が他動詞の形、&amp;#8221;&lt;span style="color: red;"&gt;baseball&lt;/span&gt;&amp;#8220;が目的語です。動名詞と不定詞の違いについては大学レベルの学問で学ぶものであり、中学生にはそれほど重要ではありません。安心して、両者をほぼ同じと考えて大丈夫です。&lt;/p&gt;
&lt;h3&gt;主語が長いときの対処法&lt;/h3&gt;
&lt;p&gt;ただし、主語が長い場合には仮主語の&amp;#8221;&lt;span style="color: red;"&gt;It&lt;/span&gt;&amp;#8220;を使うことを覚えておいてください。例えば、&amp;#8221;&lt;span style="color: red;"&gt;It&lt;/span&gt; is a lot of fun to &lt;span style="color: red;"&gt;play&lt;/span&gt; baseball.&amp;#8221;と表現します。ここでの真主語は不定詞で、動名詞はあまり使われませんが、使用する場面もあるので、また別の機会に学びましょう。&lt;/p&gt;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&lt;h3&gt;動名詞と不定詞のまとめ&lt;/h3&gt;
&lt;p&gt;動名詞と不定詞の名詞的用法についてですが、どちらも動詞に何かしらの形を加えたものであり、名詞として機能します。つまり、動名詞は動詞の原形に&amp;#8221;&lt;span style="color: red;"&gt;ing&lt;/span&gt;&amp;#8220;をつけたもので、名詞の働きをしています。一方、不定詞は動詞の原形に&amp;#8221;&lt;span style="color: red;"&gt;to&lt;/span&gt;&amp;#8220;をつけたもので、これも名詞の働きをします。どちらも動詞兼名詞の形であり、中身は同じです。&lt;/p&gt;
&lt;hr /&gt;
&lt;h3&gt;動名詞の理解&lt;/h3&gt;
&lt;p&gt;先ほどの文&lt;span style="color: red;"&gt;「Playing baseball is a lot of fun.」&lt;/span&gt;を振り返り、次に3番の文に進みましょう。&lt;span style="color: red;"&gt;「Being honest means never to tell lies.」&lt;/span&gt;という文において、&amp;#8221;Being honest&amp;#8221;の&amp;#8221;Being&amp;#8221;がわからない人が多いです。1番からもう一度確認します。&amp;#8221;Playing baseball&amp;#8221;の次の&lt;span style="color: red;"&gt;&amp;#8220;is&amp;#8221;&lt;/span&gt;が動詞です。分かりにくい方は、先に動詞を見つけてしまえば良いです。&lt;span style="color: red;"&gt;&amp;#8220;is&amp;#8221;&lt;/span&gt;が自動詞で、&amp;#8221;Playing baseball&amp;#8221;が主語のはずです。しかし、&amp;#8221;Playing&amp;#8221;と&amp;#8221;baseball&amp;#8221;は他動詞と目的語になっています。したがって、&amp;#8221;lot of fun&amp;#8221;は名詞の補語になります。&lt;/p&gt;
&lt;h3&gt;主語と動名詞&lt;/h3&gt;
&lt;p&gt;同様に3番の文&lt;span style="color: red;"&gt;「Being honest means never to tell lies.」&lt;/span&gt;を見てみましょう。&lt;span style="color: red;"&gt;&amp;#8220;means&amp;#8221;&lt;/span&gt;が「何々を意味する」という他動詞です。つまり、他動詞の前にある&amp;#8221;Being honest&amp;#8221;が主語です。主語ということは名詞ですから、この&amp;#8221;Being&amp;#8221;はbe動詞の動名詞と考えてください。&amp;#8221;never to tell lies.&amp;#8221;は「never to 動詞原形」で不定詞の強い否定形です。したがって、これは目的語となります。「正直であることは、何を意味するのか？」つまり、「嘘をつかないことを意味する」のです。日本語で直訳するとこうなりますが、「正直でいるためには決して嘘を付かないことだ。」と意訳するのが良いでしょう。&lt;/p&gt;
&lt;h3&gt;「Being」の重要性&lt;/h3&gt;
&lt;p&gt;この&amp;#8221;Being&amp;#8221;がわからない人が多いです。実際に英作文で、&amp;#8221;Being&amp;#8221;を飛ばして&lt;span style="color: red;"&gt;&amp;#8220;honest means never to tell lies.&amp;#8221;&lt;/span&gt;という風に書いても良いかと聞かれることがありますが、これはダメです。なぜなら、&amp;#8221;Being&amp;#8221;が必要だからです。&amp;#8221;Playing baseball&amp;#8221;は「野球をする」という意味で、動詞の場合は主語が必要です。たとえば、&lt;span style="color: red;"&gt;&amp;#8220;You play baseball.&amp;#8221;&lt;/span&gt;にすると、&amp;#8221;You&amp;#8221;が主語で、&lt;span style="color: red;"&gt;&amp;#8220;play&amp;#8221;&lt;/span&gt;が他動詞、&amp;#8221;baseball&amp;#8221;が目的語です。&lt;/p&gt;
&lt;h3&gt;形容詞と名詞の区別&lt;/h3&gt;
&lt;p&gt;同様に、&lt;span style="color: red;"&gt;&amp;#8220;Be honest&amp;#8221;&lt;/span&gt;も主語を&amp;#8221;You&amp;#8221;にして作ると、&lt;span style="color: red;"&gt;&amp;#8220;You are honest&amp;#8221;&lt;/span&gt;になります。「あなたは正直です」となります。この場合、&amp;#8221;honest&amp;#8221;は形容詞です。動詞&lt;span style="color: red;"&gt;&amp;#8220;Play&amp;#8221;&lt;/span&gt;が動名詞&lt;span style="color: red;"&gt;&amp;#8220;Playing&amp;#8221;&lt;/span&gt;になったように、動詞&lt;span style="color: red;"&gt;&amp;#8220;are&amp;#8221;&lt;/span&gt;が動詞&lt;span style="color: red;"&gt;&amp;#8220;being&amp;#8221;&lt;/span&gt;になるのです。ここで&amp;#8221;Being&amp;#8221;と&amp;#8221;honest&amp;#8221;の関係が成り立ちます。主語は必ず名詞でなければなりませんので、&amp;#8221;honest&amp;#8221;はダメなのです。&lt;/p&gt;
&lt;h3&gt;英語の品詞の理解&lt;/h3&gt;
&lt;p&gt;日本人は英語を音の感覚でやってしまうため、形容詞を名詞と間違えることがあります。最近の例として、「お前のリアルだな」と言う時に、完全に&lt;span style="color: red;"&gt;&amp;#8220;real&amp;#8221;&lt;/span&gt;を名詞として使っている場合がありますが、英語の&lt;span style="color: red;"&gt;&amp;#8220;real&amp;#8221;&lt;/span&gt;は形容詞です。名詞は&lt;span style="color: red;"&gt;&amp;#8220;reality&amp;#8221;&lt;/span&gt;です。「これが現実だ」は&lt;span style="color: red;"&gt;&amp;#8220;This is reality.&amp;#8221;&lt;/span&gt;が正しい表現です。このように、名詞と形容詞の品詞の区別を意識することが大切です。&lt;/p&gt;
&lt;h3&gt;「Being」の動名詞の理解&lt;/h3&gt;
&lt;p&gt;したがって、&amp;#8221;honest&amp;#8221;は形容詞なので主語にはなれません。主語になれないので、&lt;span style="color: red;"&gt;&amp;#8220;You are honest&amp;#8221;&lt;/span&gt;が出てきた時に、&lt;span style="color: red;"&gt;&amp;#8220;are&amp;#8221;&lt;/span&gt;を&lt;span style="color: red;"&gt;&amp;#8220;being&amp;#8221;&lt;/span&gt;にすることで名詞にすることができます。このようにして&lt;span style="color: red;"&gt;&amp;#8220;Being honest&amp;#8221;&lt;/span&gt;と表現することが適切です。この&amp;#8221;Being&amp;#8221;という動名詞の考え方をしっかり覚えておいてください。&lt;/p&gt;
&lt;hr /&gt;
&lt;h3&gt;主語になる動名詞&lt;/h3&gt;
&lt;p&gt;今、主語になる動名詞をここまで勉強しました。次は補語になる動名詞です。こちらを見てください。1番は主語になる動名詞の復習です。例文は「&lt;span style="color: red;"&gt;Playing&lt;/span&gt; baseball is a lot of fun.」です。先に「is」が自動詞であると思っておけば良いです。そうすると、&amp;#8221;&lt;span style="color: red;"&gt;Playing&lt;/span&gt; baseball&amp;#8221;全体が主語のはずです。主語が「何々ing」になっていたら、主語は名詞だから動名詞です.&amp;#8221;&lt;span style="color: red;"&gt;Playing&lt;/span&gt; baseball&amp;#8221;は「Vt」と「O」の関係で、&amp;#8221;a lot of fun&amp;#8221;は「SViC」と第2文型になっています。&lt;/p&gt;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&lt;h3&gt;補語になる動名詞&lt;/h3&gt;
&lt;p&gt;次に、逆に「C」の位置に動名詞がきている例を見てみましょう。「&lt;span style="color: blue;"&gt;Caroline’s&lt;/span&gt; job is &lt;span style="color: red;"&gt;taking&lt;/span&gt; care of airplane passengers.」この文では、「キャロラインの仕事は飛行機の乗客の世話をする事だ。」となります.&amp;#8221;&lt;span style="color: blue;"&gt;Caroline’s&lt;/span&gt; job&amp;#8221;が主語、&amp;#8221;is&amp;#8221;が自動詞、&amp;#8221;&lt;span style="color: red;"&gt;taking&lt;/span&gt; care of airplane passengers.&amp;#8221;が補語の名詞になります。動名詞です。「&lt;span style="color: blue;"&gt;キャロラインの仕事&lt;/span&gt;」=「飛行機の乗客の世話をする事」となるわけです。&lt;/p&gt;
&lt;h3&gt;主語の理解&lt;/h3&gt;
&lt;p&gt;ここで注意してほしいのは、この&amp;#8221;is &lt;span style="color: red;"&gt;taking&lt;/span&gt;&amp;#8220;を見て、ここで現在進行形と思い浮かべる人がいますが、&amp;#8221;&lt;span style="color: red;"&gt;taking&lt;/span&gt; care of&amp;#8221;は「世話をする」という意味です。誰が世話するのかというと、&amp;#8221;is&amp;#8221;の前に主語があります.&amp;#8221;&lt;span style="color: blue;"&gt;Caroline&lt;/span&gt;&amp;#8220;だけを見てしまう人は間違っています。「仕事は」が主語です。だから私が&amp;#8221;&lt;span style="color: blue;"&gt;job&lt;/span&gt;&amp;#8220;の所に「S」と書きました。「仕事」が「誰かの世話をする」わけではありません。「仕事」=「世話をする」です。イコールなんだから「S」=「C」と考えてください。「&lt;span style="color: blue;"&gt;キャロラインの仕事&lt;/span&gt;は飛行機の乗客の世話をする事だ。」となります。&lt;/p&gt;
&lt;h3&gt;もう一つの例&lt;/h3&gt;
&lt;p&gt;次に、4番の文を見てみましょう。「&lt;span style="color: blue;"&gt;One&lt;/span&gt; of &lt;span style="color: blue;"&gt;Fred’s&lt;/span&gt; jobs is &lt;span style="color: red;"&gt;welcoming&lt;/span&gt; visitors to the factory.」これも、&amp;#8221;is&amp;#8221;が自動詞で、&amp;#8221;&lt;span style="color: blue;"&gt;One of Fred’s jobs&lt;/span&gt;&amp;#8220;が主語です.&amp;#8221;&lt;span style="color: red;"&gt;welcoming&lt;/span&gt; visitors to the factory.&amp;#8221;は「お客さんをその工場にお迎えする事」という意味の補語の動名詞です。この動名詞が補語であることはもう大丈夫ですね？&lt;/p&gt;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&lt;h3&gt;主語と動詞の関係&lt;/h3&gt;
&lt;p&gt;ここで少し言いたいのが、&amp;#8221;is&amp;#8221;と&amp;#8221;are&amp;#8221;の選択についての問題です。「is」か「are」かどちらですか？あるいは、この文の主語を一語で答えなさいと言われることがあります。日本語訳しか考えない人は一語で答えなさいと言われると「仕事」だといって&amp;#8221;&lt;span style="color: blue;"&gt;jobs&lt;/span&gt;&amp;#8220;と書いてしまいます。また、&amp;#8221;is&amp;#8221;か&amp;#8221;are&amp;#8221;と言われた時に&amp;#8221;&lt;span style="color: blue;"&gt;jobs&lt;/span&gt;&amp;#8220;を見て複数形だから&amp;#8221;are&amp;#8221;と書いてしまうことがあります。違いますよ。主語を一語で言うと&amp;#8221;&lt;span style="color: blue;"&gt;One&lt;/span&gt;&amp;#8220;です。&amp;#8221;&lt;span style="color: blue;"&gt;One&lt;/span&gt;&amp;#8220;が「一つ」なので、&lt;span style="color: blue;"&gt;フレッドの仕事がいくつかあるうちの一つ、つまり「仕事一つ」=&amp;#8221;welcoming visitors to the factory.&amp;#8221;&lt;/span&gt;です。だから、&amp;#8221;&lt;span style="color: blue;"&gt;One&lt;/span&gt;&amp;#8220;と&amp;#8221;is&amp;#8221;だから&amp;#8221;is&amp;#8221;になっているわけです。&amp;#8221;of &lt;span style="color: blue;"&gt;Fred’s&lt;/span&gt; jobs&amp;#8221;はあくまで&amp;#8221;&lt;span style="color: blue;"&gt;One&lt;/span&gt;&amp;#8220;に掛かる形容詞です。ここを間違えないようにしてください。&lt;/p&gt;
&lt;p&gt;&amp;nbsp;&lt;/p&gt;
```</t>
  </si>
  <si>
    <t>C2P_https___eng_support_com_column_book2_lesson13_scene3_20260225_192356</t>
  </si>
  <si>
    <t>以下はサイトの階層マスタに基づく「子→親」内部リンク不足です。
子ページ本文（HTML）に、親ページへのリンクを追加してください。
【子ページ】
- URL: https://eng-support.com/column/book2-lesson13-scene3/
- タイトル: worth ～ing の意味と使い方｜be worth ～ingの例文・注意点を整理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src="https://www.youtube.com/embed/m8GvifTFzHw?si=iudXVe9z4j9LSxJO" width="560" height="315" frameborder="0" allowfullscreen="allowfullscreen"&gt;&lt;span data-mce-type="bookmark" style="display: inline-block; width: 0px; overflow: hidden; line-height: 0;" class="mce_SELRES_start"&gt;﻿&lt;/span&gt;&lt;/iframe&gt;&lt;/p&gt;
&lt;h3 style="color: black;"&gt;動名詞の慣用句&lt;/h3&gt;
&lt;p&gt;今回は、Book2 Lesson13シーン3について、動名詞を含む慣用句を学びます。これで動名詞の一連の学習が終わろうとしています。前回のシーン2では、前置詞の目的語としての動名詞について触れました。今回も同様に、前置詞を含む表現、例えば&lt;span style="color: blue;"&gt;be proud of&lt;/span&gt;や&lt;span style="color: blue;"&gt;got used to&lt;/span&gt;を覚えましょう。&lt;/p&gt;
&lt;h3 style="color: black;"&gt;&amp;#8220;How about&amp;#8221;の使い方&lt;/h3&gt;
&lt;p&gt;まずは「&lt;span style="color: red;"&gt;How about&lt;/span&gt; getting a haircut?」という表現です。「髪の毛を切りに行く」という訳が適切ですが、これは「髪の毛を切るのはどう？」といった意味になります。この表現は「&lt;span style="color: red;"&gt;How about&lt;/span&gt; 動名詞」として覚えられがちですが、「about」が前置詞であることを意識してください。前置詞の後に動詞を書くためには、不定詞ではなく動名詞を使うことになります。&lt;/p&gt;
&lt;h3 style="color: black;"&gt;動名詞の特性&lt;/h3&gt;
&lt;p&gt;「&lt;span style="color: red;"&gt;How about&lt;/span&gt;」の文に関して気を付ける点があります。「getting」は動名詞ですが、動詞としての役割が完全ではありません。これは50%が動詞、50%が名詞の性質を持っているため、100%の動詞は存在しません。中学1年生で学んだように、通常英語の文には動詞が必要ですが、この文には動詞がない特別な構造です。この点をしっかり覚えておきましょう。&lt;/p&gt;
&lt;h3 style="color: black;"&gt;&amp;#8220;What about&amp;#8221;との違い&lt;/h3&gt;
&lt;p&gt;次に、PROGRESSの2番にある「&lt;span style="color: red;"&gt;What about&lt;/span&gt; inviting Jane to come is as.」についてですが、「&lt;span style="color: red;"&gt;How&lt;/span&gt;」を「&lt;span style="color: red;"&gt;What&lt;/span&gt;」に置き換えても問題ありません。「&lt;span style="color: red;"&gt;What about&lt;/span&gt; getting a haircut?」でも同様に使えます。しかし、「&lt;span style="color: red;"&gt;How&lt;/span&gt;」は疑問副詞であり、「&lt;span style="color: red;"&gt;What&lt;/span&gt;」は疑問代名詞です。通常、副詞と名詞を同じ文で使うことはできませんが、この文では動詞がないため、両方の役割を果たせます。&lt;/p&gt;
&lt;h3 style="color: black;"&gt;英語力向上のために&lt;/h3&gt;
&lt;p&gt;これらの構造を理解し、説明できるようになると、英語が得意になります。動名詞の使用や慣用句の理解を深めて、さらなる学びにつなげていきましょう。&lt;/p&gt;
&lt;hr /&gt;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&lt;p&gt;&lt;iframe loading="lazy" title="YouTube video player" src="https://www.youtube.com/embed/-KPM8XZH-8k?si=D-8PMBYi417QRgEN" width="560" height="315" frameborder="0" allowfullscreen="allowfullscreen"&gt;&lt;/iframe&gt;&lt;br /&gt;
次は3番です。「&lt;span style="color: red;"&gt;Would you&lt;/span&gt; mind opening the window?」という表現についてです。これも「窓を開けていただけませんか？」と丁寧に頼む決まり文句で、ここだけ習う人が多いです。まず「&lt;span style="color: red;"&gt;Would you&lt;/span&gt;」ということは「you」が主語です。次の「&lt;span style="color: red;"&gt;mind&lt;/span&gt;」は他動詞で、「&lt;span style="color: red;"&gt;mind&lt;/span&gt;」は日本では「気にする」と覚えがちですが、実際には「嫌だ」と覚えておくと良いでしょう。&lt;/p&gt;
&lt;h3&gt;動名詞の使用&lt;/h3&gt;
&lt;p&gt;「&lt;span style="color: red;"&gt;mind&lt;/span&gt;」は他動詞で「何々が嫌だ」という意味です。「opening the window?」が目的語です。ちなみに、「嫌だ」というのは非常にネガティブな感情で、ネガティブな場合の目的語は動名詞になります。ポジティブな場合は不定詞、ネガティブな場合は動名詞です。ですので、「&lt;span style="color: red;"&gt;mind&lt;/span&gt;」の後ろは動名詞が来るのです。&lt;/p&gt;
&lt;h3&gt;直訳と日本語のニュアンス&lt;/h3&gt;
&lt;p&gt;この文を直訳すると、「あなたは窓を開けることがお嫌ですか？」となります。直訳だと少し冷たく聞こえるかもしれませんが、英語では「お嫌ですか？」と聞くことは非常に丁寧な表現です。「もしよかったら開けてもらえませんか？嫌だったらいいです。」という感じになります。このため、直訳を教えない先生も多いのだと思います。&lt;/p&gt;
&lt;h3&gt;丁寧な返事の仕方&lt;/h3&gt;
&lt;p&gt;「窓を開けていただけませんか？」という丁寧な頼み方に対して、返事は「はい、いいですよ」となります。英語では「&lt;span style="color: red;"&gt;Not at all.&lt;/span&gt;」です。「いいです」と言いながら「&lt;span style="color: red;"&gt;Not&lt;/span&gt;」がつくのは、相手の「嫌ですか？」に対する返事だからです。「全然嫌ではありません」という意味になります。&lt;/p&gt;
&lt;h3&gt;返事のバリエーション&lt;/h3&gt;
&lt;p&gt;また、「&lt;span style="color: red;"&gt;No problem.&lt;/span&gt;」も「何の問題もないですよ、開けますよ」という意味です。PROGRESSには載っていませんが、「&lt;span style="color: red;"&gt;Yes&lt;/span&gt;」で返事すると「はい、いやです。開けません。」という意味になるため、少し角が立つことがあります。その場合は「&lt;span style="color: red;"&gt;I’m sorry.&lt;/span&gt;」と丁寧に理由を説明するのが良いでしょう。&lt;/p&gt;
&lt;hr /&gt;
&lt;p&gt;&lt;iframe loading="lazy" title="YouTube video player" src="https://www.youtube.com/embed/59PzxYkYgyI?si=p5IRjG2HVyOHgQdF" width="560" height="315" frameborder="0" allowfullscreen="allowfullscreen"&gt;&lt;/iframe&gt;&lt;/p&gt;
&lt;h3&gt;動名詞の決まり文句&lt;/h3&gt;
&lt;p&gt;では、動名詞がやってくる決まり文句について見ていきましょう。次は6番です。「The students are busy」で、「in」を付けても付けなくても良い表現が&lt;span style="color: red;"&gt;preparing&lt;/span&gt; for the Sports Dayとなっています。これは「生徒たちは忙しい」、「何々するのに忙しい」という意味で、&lt;span style="color: red;"&gt;be busy&lt;/span&gt;の後に「何々ing」や「in 何々ing」を付ければ良いのです。最近では「in」を使う人は少なくなっているようです。&lt;/p&gt;
&lt;h3&gt;例文の理解&lt;/h3&gt;
&lt;p&gt;「The students are busy preparing for the Sports Day」という文は、「生徒たちは運動会の準備をするのに忙しい」という意味になります。「&lt;span style="color: red;"&gt;be busy&lt;/span&gt; 何々ing」または「&lt;span style="color: red;"&gt;be busy in&lt;/span&gt; 何々ing」で「何々するのに忙しい」という形になります。この表現は決まり文句として覚えておくと良いでしょう。なお、&lt;span style="color: red;"&gt;preparing&lt;/span&gt;はPROGRESSでは動名詞に分類されていますが、現在分詞に分類している本もありますので、混乱しないように注意が必要です。&lt;/p&gt;
&lt;h3&gt;worthの使い方&lt;/h3&gt;
&lt;p&gt;次に7番です。「That movie is worth seeing again someday.」は「あの映画はいつの日かもう一度見る価値がある」という意味です。&lt;span style="color: red;"&gt;worth&lt;/span&gt;は「価値がある」という意味の形容詞で、厳密には「何々の価値がある」と覚えておくと良いでしょう。動詞に「の」を付ける場合、他動詞の意味が入るため、形容詞でも&lt;span style="color: red;"&gt;worth&lt;/span&gt;は特例として扱われます。&lt;/p&gt;
&lt;h3&gt;形容詞の目的語&lt;/h3&gt;
&lt;p&gt;「That movie is worth」までの部分では、その映画は「価値がある」となりますが、その映画が何の価値があるのかは「&lt;span style="color: red;"&gt;seeing again someday&lt;/span&gt;」によって示されています。形容詞の目的語としては、&lt;span style="color: red;"&gt;worth&lt;/span&gt;だけが特例です。英語を理解する上でこうした例外を押さえておくと、スムーズに学習が進むでしょう。&lt;/p&gt;
&lt;h3&gt;丸暗記のすすめ&lt;/h3&gt;
&lt;p&gt;少し難しく感じるかもしれませんが、「&lt;span style="color: red;"&gt;worth 動名詞&lt;/span&gt;」や「&lt;span style="color: red;"&gt;worth 何々ing&lt;/span&gt;」で「何々する価値がある」と覚えるのも良い方法です。特に中学2年生や3年生の皆さんは、まずはこの形を丸暗記しておくと、高校生になった時に理解が深まるでしょう。英語の味わい方が広がる日が来ると思います。&lt;/p&gt;
&lt;hr /&gt;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&lt;p&gt;&lt;iframe loading="lazy" title="YouTube video player" src="https://www.youtube.com/embed/maY-mZhSMfo?si=g-LChbDu4GAyqWAD" width="560" height="315" frameborder="0" allowfullscreen="allowfullscreen"&gt;&lt;/iframe&gt;&lt;/p&gt;
&lt;h3&gt;「worth ～ing」の使い方&lt;/h3&gt;
&lt;p&gt;「&lt;span style="color: red;"&gt;worth&lt;/span&gt; ～&lt;span style="color: red;"&gt;ing&lt;/span&gt;」は特定の動作に価値があることを表す表現です。例えば、&amp;#8221;&lt;span style="color: red;"&gt;Jiro’s speech was really worth listening to.&lt;/span&gt;&amp;#8220;という文では、「&lt;span style="color: blue;"&gt;ジローのスピーチ&lt;/span&gt;は本当に聴く価値があった」となります。この「&lt;span style="color: green;"&gt;聴く価値があった&lt;/span&gt;」と訳す部分にある「&lt;span style="color: green;"&gt;なんかの価値があった&lt;/span&gt;」という表現が重要です。つまり、&amp;#8221;&lt;span style="color: red;"&gt;listening to&lt;/span&gt;&amp;#8220;には価値があることを示しています。&lt;/p&gt;
&lt;h3&gt;&amp;#8220;worth&amp;#8221;の文法的役割&lt;/h3&gt;
&lt;p&gt;&amp;#8220;&lt;span style="color: red;"&gt;worth&lt;/span&gt;&amp;#8220;は形容詞であり、その後に動名詞（～&lt;span style="color: red;"&gt;ing&lt;/span&gt;）が続きます。これは「&lt;span style="color: green;"&gt;の価値がある&lt;/span&gt;」という意味を持ちます。他の形容詞と違って&amp;#8221;&lt;span style="color: red;"&gt;worth&lt;/span&gt;&amp;#8220;は目的語を取りますが、これは特に「&lt;span style="color: green;"&gt;動名詞を目的語として取る&lt;/span&gt;」という点が特徴です。多くの人は、&amp;#8221;&lt;span style="color: red;"&gt;worth&lt;/span&gt;&amp;#8220;の後に動名詞が続くことだけを覚えがちですが、&lt;span style="color: blue;"&gt;動作&lt;/span&gt;自体に価値があることを強調するために使われているのです。&lt;/p&gt;
&lt;h3&gt;&amp;#8220;it&amp;#8221;が使われない理由&lt;/h3&gt;
&lt;p&gt;この文では、&amp;#8221;&lt;span style="color: red;"&gt;it&lt;/span&gt;&amp;#8220;が出てきません。なぜなら、&amp;#8221;&lt;span style="color: red;"&gt;it&lt;/span&gt;&amp;#8220;が&amp;#8221;&lt;span style="color: red;"&gt;Jiro’s speech&lt;/span&gt;&amp;#8220;を指しているからです。文中にすでにその要素が出ている場合、同じ内容を指す代名詞を再び使うことは文法的に誤りとされます。特に&amp;#8221;&lt;span style="color: red;"&gt;worth ～ing&lt;/span&gt;&amp;#8220;の構造では、後ろにくる動名詞の塊の中に&amp;#8221;&lt;span style="color: red;"&gt;it&lt;/span&gt;&amp;#8220;を入れてはいけません。そのため、文は&amp;#8221;&lt;span style="color: red;"&gt;to&lt;/span&gt;&amp;#8220;で終わります。&lt;/p&gt;
&lt;h3&gt;動名詞と不定詞の使い方&lt;/h3&gt;
&lt;p&gt;&lt;span style="color: blue;"&gt;動名詞&lt;/span&gt;や&lt;span style="color: blue;"&gt;不定詞&lt;/span&gt;の使い方については以前にも学習しましたが、この文では&lt;span style="color: blue;"&gt;動名詞&lt;/span&gt;が使われています。不定詞と動名詞の使い分けをしっかりと理解し、文中の要素を重複させないように注意が必要です。&lt;/p&gt;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 [ /.socialSet ] --&gt;
```</t>
  </si>
  <si>
    <t>C2P_https___eng_support_com_column_book2_lesson14_scene1_20260225_192357</t>
  </si>
  <si>
    <t>以下はサイトの階層マスタに基づく「子→親」内部リンク不足です。
子ページ本文（HTML）に、親ページへのリンクを追加してください。
【子ページ】
- URL: https://eng-support.com/column/book2-lesson14-scene1/
- タイトル: 動名詞構文【Book2 Lesson14 Scene1】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src="https://www.youtube.com/embed/FQf7619_U5A?si=NjK9VjPXbfhfox_b" width="560" height="315" frameborder="0" allowfullscreen="allowfullscreen"&gt;&lt;/iframe&gt;&lt;/p&gt;
&lt;h3&gt;動名詞構文の概要&lt;/h3&gt;
&lt;p&gt;今回のテーマは「&lt;span style="color: blue;"&gt;動名詞構文&lt;/span&gt;」です。&lt;span style="color: blue;"&gt;Book2 Lesson14&lt;/span&gt;のシーン1に基づき、特に&lt;span style="color: red;"&gt;before&lt;/span&gt;を使った構文に焦点を当てています。まず、最初の文は&lt;span style="color: blue;"&gt;PROGRESS&lt;/span&gt;の158ページに記載されているもので、&amp;#8221;&lt;span style="color: red;"&gt;Jiro is going to visit San Francisco&lt;/span&gt;&amp;#8220;から始まります。&lt;span style="color: red;"&gt;before&lt;/span&gt;までの部分は一緒ですが、その後の部分が少し異なります。この文を解釈するために、&lt;span style="color: red;"&gt;before&lt;/span&gt;の使い方を整理しましょう。&lt;/p&gt;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&lt;h3&gt;&lt;span style="color: red;"&gt;before&lt;/span&gt;の従属接続詞と前置詞&lt;/h3&gt;
&lt;p&gt;&lt;span style="color: red;"&gt;before&lt;/span&gt;には2つの異なる役割があります。1つは&lt;span style="color: blue;"&gt;従属接続詞&lt;/span&gt;、もう1つは&lt;span style="color: blue;"&gt;前置詞&lt;/span&gt;です。例えば、&amp;#8221;&lt;span style="color: red;"&gt;before he returns to Japan&lt;/span&gt;.&amp;#8221;では&lt;span style="color: red;"&gt;before&lt;/span&gt;が&lt;span style="color: blue;"&gt;従属接続詞&lt;/span&gt;として機能し、後ろに完全文（&lt;span style="color: red;"&gt;SV&lt;/span&gt;）が続きます。この文は第1文型で、「&lt;span style="color: blue;"&gt;ジロー&lt;/span&gt;が&lt;span style="color: blue;"&gt;日本&lt;/span&gt;に戻る前に&lt;span style="color: blue;"&gt;サンフランシスコ&lt;/span&gt;を訪れる予定だ」となります。&lt;/p&gt;
&lt;p&gt;一方、&amp;#8221;&lt;span style="color: red;"&gt;before returning to Japan&lt;/span&gt;.&amp;#8221;では&lt;span style="color: red;"&gt;before&lt;/span&gt;が&lt;span style="color: blue;"&gt;前置詞&lt;/span&gt;であり、後ろに&lt;span style="color: blue;"&gt;動名詞&lt;/span&gt;が続きます。この場合、&amp;#8221;&lt;span style="color: red;"&gt;he&lt;/span&gt;&amp;#8220;が省略され、主語が同じであることが前提となります。主語が一致している場合、このように&lt;span style="color: blue;"&gt;動名詞構文&lt;/span&gt;に変換できます。&lt;/p&gt;
&lt;h3&gt;同じ意味でも異なる品詞&lt;/h3&gt;
&lt;p&gt;&lt;span style="color: red;"&gt;before&lt;/span&gt;が&lt;span style="color: blue;"&gt;従属接続詞&lt;/span&gt;として使われても、&lt;span style="color: blue;"&gt;前置詞&lt;/span&gt;として使われても、訳は「&lt;span style="color: green;"&gt;何々の前に&lt;/span&gt;」と同じです。違いは文法構造です。&lt;span style="color: blue;"&gt;従属接続詞&lt;/span&gt;の場合、後ろに完全文（&lt;span style="color: red;"&gt;SV&lt;/span&gt;）が続き、&lt;span style="color: blue;"&gt;前置詞&lt;/span&gt;の場合は名詞や&lt;span style="color: blue;"&gt;動名詞&lt;/span&gt;が続きます。&lt;/p&gt;
&lt;h3&gt;動名詞構文の変換ルール&lt;/h3&gt;
&lt;p&gt;&amp;#8220;&lt;span style="color: red;"&gt;before SV&lt;/span&gt;&amp;#8220;構造で、主節の主語と従属節の主語が同じ場合、&lt;span style="color: red;"&gt;before&lt;/span&gt;以下を&lt;span style="color: blue;"&gt;動名詞構文&lt;/span&gt;に変換することが可能です。例えば、&amp;#8221;&lt;span style="color: red;"&gt;before returning to Japan&lt;/span&gt;.&amp;#8221;のように、主語が一致している場合は&lt;span style="color: blue;"&gt;動名詞&lt;/span&gt;を使って省略形にすることができます。ただし、主語が異なる場合は、この省略形を使うことはできません。&lt;/p&gt;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&lt;h3&gt;まとめ&lt;/h3&gt;
&lt;p&gt;&lt;span style="color: red;"&gt;before&lt;/span&gt;の使い方には&lt;span style="color: blue;"&gt;従属接続詞&lt;/span&gt;と&lt;span style="color: blue;"&gt;前置詞&lt;/span&gt;の2種類があり、どちらも「&lt;span style="color: green;"&gt;何々の前に&lt;/span&gt;」と訳されますが、文法構造は異なります。&lt;span style="color: blue;"&gt;動名詞構文&lt;/span&gt;に変換する際には、主語が一致しているかを確認し、適切に変換することが重要です。&lt;/p&gt;
&lt;hr /&gt;
&lt;p&gt;&lt;iframe loading="lazy" title="YouTube video player" src="https://www.youtube.com/embed/TrpzVHW9cI4?si=NwASRv5b4wiZ4sD8" width="560" height="315" frameborder="0" allowfullscreen="allowfullscreen"&gt;&lt;/iframe&gt;&lt;/p&gt;
&lt;h3&gt;&amp;#8220;Jiro can see the California redwoods&amp;#8221;の解説&lt;/h3&gt;
&lt;p&gt;最初の文は、&lt;span style="color: red;"&gt;Jiro can see the California redwoods&lt;/span&gt;です。ここでのポイントは、&lt;span style="color: red;"&gt;if&lt;/span&gt;の前で文が一旦切れることです。この部分を訳すと、「&lt;span style="color: blue;"&gt;ジロー&lt;/span&gt;は&lt;span style="color: blue;"&gt;カリフォルニア&lt;/span&gt;の&lt;span style="color: green;"&gt;レッドウッズ&lt;/span&gt;の森を見ることができる」となります。&lt;/p&gt;
&lt;p&gt;続いて、&lt;span style="color: red;"&gt;if he goes to Muir Woods&lt;/span&gt;の部分です。&lt;span style="color: green;"&gt;Muir Woods&lt;/span&gt;は「&lt;span style="color: blue;"&gt;ミュールの森&lt;/span&gt;」とも訳されますが、通常は「&lt;span style="color: green;"&gt;ミュールウッズ&lt;/span&gt;」と訳されます。つまり、「&lt;span style="color: green;"&gt;ミュールウッズ&lt;/span&gt;に行けば&lt;span style="color: blue;"&gt;カリフォルニア&lt;/span&gt;レッドウッズを見ることができる」という意味です。&lt;/p&gt;
&lt;h3&gt;&amp;#8220;if&amp;#8221;の使い方と文法構造&lt;/h3&gt;
&lt;p&gt;ここで重要なのは、&lt;span style="color: red;"&gt;if&lt;/span&gt;が従属接続詞として機能している点です。従属接続詞の後ろには必ず完全文（&lt;span style="color: red;"&gt;SV&lt;/span&gt;）が続きます。この場合、&lt;span style="color: red;"&gt;he goes to Muir Woods&lt;/span&gt;は第1文型（&lt;span style="color: red;"&gt;SVi&lt;/span&gt;）の典型で、&lt;span style="color: blue;"&gt;主語&lt;/span&gt;と&lt;span style="color: blue;"&gt;動詞&lt;/span&gt;、&lt;span style="color: blue;"&gt;自動詞&lt;/span&gt;と&lt;span style="color: green;"&gt;場所の副詞&lt;/span&gt;から成り立っています。&lt;/p&gt;
&lt;p&gt;さらに、&lt;span style="color: red;"&gt;Jiro&lt;/span&gt;と&lt;span style="color: red;"&gt;he&lt;/span&gt;が一致しているため、動名詞を用いた書き換えも可能です。ただし、&lt;span style="color: red;"&gt;if&lt;/span&gt;は前置詞としては使えないため、別の方法を取る必要があります。&lt;/p&gt;
&lt;h3&gt;&amp;#8220;if&amp;#8221;の書き換え方法&lt;/h3&gt;
&lt;p&gt;前置詞に変換する際、&lt;span style="color: red;"&gt;if&lt;/span&gt;の代わりに&lt;span style="color: red;"&gt;by&lt;/span&gt;を使います。例えば、&lt;span style="color: red;"&gt;if he goes to Muir Woods&lt;/span&gt;は&lt;span style="color: red;"&gt;by going to Muir Woods&lt;/span&gt;に書き換えられます。この文を訳すと、「&lt;span style="color: green;"&gt;ミュールの森&lt;/span&gt;に行くことによって&lt;span style="color: blue;"&gt;カリフォルニア&lt;/span&gt;レッドウッズを見ることができる」となります。&lt;/p&gt;
&lt;h3&gt;覚えておくべきポイント&lt;/h3&gt;
&lt;p&gt;この書き換えのルールは、理屈というよりは覚えておくべきポイントです。従属接続詞の&lt;span style="color: red;"&gt;if&lt;/span&gt;と前置詞の&lt;span style="color: red;"&gt;by&lt;/span&gt;は異なる役割を持ちますが、動名詞構文を使う際に知っておくべき重要な文法事項です。&lt;/p&gt;
&lt;hr /&gt;
&lt;p&gt;&lt;iframe loading="lazy" title="YouTube video player" src="https://www.youtube.com/embed/2uLwhyCYcOM?si=vhidze1n5k4XOgH8" width="560" height="315" frameborder="0" allowfullscreen="allowfullscreen"&gt;&lt;/iframe&gt;&lt;/p&gt;
&lt;h3&gt;4番の文の解説&lt;/h3&gt;
&lt;p&gt;まず、4番の文です。&lt;span style="color: red;"&gt;&amp;#8220;Jiro doesn’t want to leave America without seeing the redwoods.&amp;#8221;&lt;/span&gt; 直訳すると、「&lt;span style="color: blue;"&gt;カルフォルニアレッドウッズ&lt;/span&gt;を見る事なしにジローはアメリカを離れたくはない」となります。ここで重要なのは、&amp;#8221;&lt;span style="color: red;"&gt;without + 動名詞&lt;/span&gt;&amp;#8220;の構文です。&lt;/p&gt;
&lt;h3&gt;直訳と意訳の違い&lt;/h3&gt;
&lt;p&gt;&amp;#8220;&lt;span style="color: red;"&gt;without 動名詞&lt;/span&gt;&amp;#8220;を直訳すると「何々することなしに」となりますが、意訳すれば「何々しないで」や「何々せずに」と訳すことができます。両方の訳を理解しておくことが重要です。&lt;/p&gt;
&lt;h3&gt;具体的な翻訳例&lt;/h3&gt;
&lt;p&gt;直訳での解釈は、「&lt;span style="color: blue;"&gt;seeing&lt;/span&gt;（見る事）」と&amp;#8221;&lt;span style="color: red;"&gt;without&lt;/span&gt;（何々なしに）&amp;#8221;です。この構造を手短に、自然な日本語で意訳すると、「ジローはカルフォルニアレッドウッズを見ないでアメリカを離れたくはない」という意味になります。&lt;/p&gt;
&lt;h3&gt;翻訳のポイント&lt;/h3&gt;
&lt;p&gt;このように、&amp;#8221;&lt;span style="color: red;"&gt;without&lt;/span&gt; + 動名詞&amp;#8221;は直訳と意訳を使い分けることで、自然で簡潔な日本語に仕上げることが可能です。&lt;/p&gt;
&lt;hr /&gt;
&lt;p&gt;&lt;iframe loading="lazy" title="YouTube video player" src="https://www.youtube.com/embed/N1TL7enJECs?si=fm4r4b1uo2SJzecG" width="560" height="315" frameborder="0" allowfullscreen="allowfullscreen"&gt;&lt;/iframe&gt;&lt;br /&gt;
まず5番の文に入る前に、類似の文を見てみましょう。&amp;#8221;Fred apologized to her for saying rude things.&amp;#8221; この文で重要なポイントは、動詞&lt;span style="color: red;"&gt;apologized&lt;/span&gt;が自動詞であることです。つまり、「誰に」にあたる部分は&lt;span style="color: blue;"&gt;to&lt;/span&gt;を使わなければなりません。例えば、「彼女に謝る」は&lt;span style="color: red;"&gt;apologized to her&lt;/span&gt;となり、動詞&lt;span style="color: red;"&gt;apologized&lt;/span&gt;自体には目的語を直接取ることができません。&lt;/p&gt;
&lt;h3&gt;apologizedの構文&lt;/h3&gt;
&lt;p&gt;&lt;span style="color: red;"&gt;apologized&lt;/span&gt;の構文は非常に重要で、テストによく出題されます。「&lt;span style="color: red;"&gt;apologized to 人 for 理由&lt;/span&gt;」の形で、「何々のことについてこの人に謝る」という意味になります。例えば、&amp;#8221;Fred apologized to her for saying rude things.&amp;#8221;のように、&lt;span style="color: red;"&gt;for&lt;/span&gt;の後ろには動名詞が続きます。&lt;span style="color: red;"&gt;for&lt;/span&gt;の後に動名詞が必要であることを覚えておくとよいでしょう。&lt;/p&gt;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&lt;h3&gt;5番の文を見てみよう&lt;/h3&gt;
&lt;p&gt;ここで5番の文を見てみましょう。&amp;#8221;Monica apologized to everyone for being late for class again.&amp;#8221; 「モニカはまた授業に遅れたことでみんなに謝った」という意味です。先ほどの例と同じく、「&lt;span style="color: red;"&gt;apologized to 人 for 理由&lt;/span&gt;」の形になっています。ここでポイントとなるのは、&lt;span style="color: red;"&gt;being&lt;/span&gt;という動名詞が使われている点です。&lt;/p&gt;
&lt;h3&gt;&amp;#8220;being&amp;#8221;の重要性&lt;/h3&gt;
&lt;p&gt;なぜ「&lt;span style="color: red;"&gt;being&lt;/span&gt;」が使われているのか？前置詞&lt;span style="color: red;"&gt;for&lt;/span&gt;の後には名詞が必要です。しかし、&amp;#8221;late&amp;#8221;は形容詞であり、前置詞の後に置くことができません。したがって、名詞に相当する動名詞が必要となり、ここでは&lt;span style="color: red;"&gt;being&lt;/span&gt;が使われています。&amp;#8221;Monica was late for class again.&amp;#8221;という文を動名詞に変換した形が「&lt;span style="color: red;"&gt;being late for class again&lt;/span&gt;」です。&lt;/p&gt;
&lt;h3&gt;文法構造の理解を深める&lt;/h3&gt;
&lt;p&gt;このような場合、元の文を考えると動名詞の必要性が分かりやすくなります。&lt;span style="color: red;"&gt;be late for&lt;/span&gt;は「何々に遅刻する」という決まり文句です。元の文「Monica was late for class again」を基に、動名詞に変換すると&lt;span style="color: red;"&gt;being late for&lt;/span&gt;となり、正しい文が完成します。このように、元の文を考えることで、なぜ&lt;span style="color: red;"&gt;being&lt;/span&gt;が必要なのかを理解することができます。&lt;/p&gt;
&lt;!-- [ /.socialSet ] --&gt;
```</t>
  </si>
  <si>
    <t>C2P_https___eng_support_com_column_book2_lesson2_scene1_20260225_192357</t>
  </si>
  <si>
    <t>以下はサイトの階層マスタに基づく「子→親」内部リンク不足です。
子ページ本文（HTML）に、親ページへのリンクを追加してください。
【子ページ】
- URL: https://eng-support.com/column/book2-lesson2-scene1/
- タイトル: 感嘆文What/Howの違い｜what a語順整理（中2）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src="https://www.youtube.com/embed/maqveNiY7VU" width="560" height="315" frameborder="0" allowfullscreen="allowfullscreen"&gt;&lt;span data-mce-type="bookmark" style="display: inline-block; width: 0px; overflow: hidden; line-height: 0;" class="mce_SELRES_start"&gt;﻿&lt;/span&gt;&lt;/iframe&gt;&lt;/p&gt;
&lt;p&gt;感嘆文は形が簡単に見えるのに、テストでは &lt;strong&gt;What / How の選択&lt;/strong&gt; と &lt;strong&gt;what a(an) の語順&lt;/strong&gt;で失点が重なりやすい単元です。&lt;br /&gt;
特に多いのが、「名詞があるのに How を選ぶ」「a / an を付け忘れる」といった連鎖ミスです。&lt;/p&gt;
&lt;p&gt;このページでは、判断を &lt;span style="color: #0000ff;"&gt;&lt;strong&gt;名詞があるか／ないか&lt;/strong&gt;&lt;/span&gt; の1点に集中させて整理します。&lt;br /&gt;
名詞があれば &lt;span style="color: #0000ff;"&gt;&lt;strong&gt;What a(an)&lt;/strong&gt;&lt;/span&gt;、なければ &lt;span style="color: #0000ff;"&gt;&lt;strong&gt;How&lt;/strong&gt;&lt;/span&gt;。&lt;br /&gt;
さらに、語順をふつうの文に戻す手順まで確認し、毎回同じ形で読める状態を作ります。&lt;/p&gt;
&lt;div style="padding: 10px 12px; border-left: 4px solid #ff8c00; background: #fff; border-radius: 8px; margin: 0 0 10px;"&gt;
&lt;p style="margin: 0 0 6px; font-weight: bold;"&gt;このページで身につくこと&lt;/p&gt;
&lt;ul style="margin: 0 0 0 18px;"&gt;
&lt;li&gt;What / How を迷わず選べる判断基準&lt;/li&gt;
&lt;li&gt;what a(an) を平叙文に戻す読み方&lt;/li&gt;
&lt;li&gt;a / an を含めた語順ミスの防止&lt;/li&gt;
&lt;/ul&gt;
&lt;/div&gt;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&lt;p&gt;&lt;span style="color: black;"&gt;感嘆文では、感嘆符（エクスクラメーションマーク）&lt;span style="color: red;"&gt;「!」&lt;/span&gt;を最後に付けることを忘れないようにしましょう。&lt;/span&gt;&lt;/p&gt;
&lt;p&gt;&lt;span style="color: black;"&gt;名詞がある場合の感嘆文の形:&lt;/span&gt;&lt;/p&gt;
&lt;ul&gt;
&lt;li&gt;&lt;span style="color: blue;"&gt;名詞が「a」または「an」の後に続く形容詞で修飾される。&lt;/span&gt;&lt;/li&gt;
&lt;li&gt;&lt;span style="color: blue;"&gt;&amp;#8220;What a fast runner Tom is!&amp;#8221;&lt;/span&gt; のように、主語（Tom）と動詞（is）が最後に位置する。&lt;/li&gt;
&lt;/ul&gt;
&lt;p&gt;&lt;span style="color: black;"&gt;名詞がない場合の感嘆文の形:&lt;/span&gt;&lt;/p&gt;
&lt;ul&gt;
&lt;li&gt;&lt;span style="color: blue;"&gt;形容詞または副詞で始まり、主語と動詞が続く。&lt;/span&gt;&lt;/li&gt;
&lt;li&gt;&lt;span style="color: blue;"&gt;&amp;#8220;How fast Tom runs!&amp;#8221;&lt;/span&gt; のように、主語（Tom）と動詞（runs）が最後に位置する。&lt;/li&gt;
&lt;/ul&gt;
&lt;p&gt;&lt;span style="color: black;"&gt;感嘆文のパターンをしっかり理解し、区別できるようにしましょう。&lt;/span&gt;&lt;/p&gt;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&lt;p&gt;&amp;nbsp;&lt;/p&gt;
```</t>
  </si>
  <si>
    <t>C2P_https___eng_support_com_column_book2_lesson2_scene2_20260225_192357</t>
  </si>
  <si>
    <t>以下はサイトの階層マスタに基づく「子→親」内部リンク不足です。
子ページ本文（HTML）に、親ページへのリンクを追加してください。
【子ページ】
- URL: https://eng-support.com/column/book2-lesson2-scene2/
- タイトル: 副詞節：理由と時【Book2 Lesson2 Scene2 】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src="https://www.youtube.com/embed/zHEM5LN2_RQ" width="560" height="315" frameborder="0" allowfullscreen="allowfullscreen"&gt;&lt;/iframe&gt;&lt;/p&gt;
&lt;p&gt;&amp;nbsp;&lt;/p&gt;
&lt;p&gt;副詞節とは？&lt;/p&gt;
&lt;p&gt;今回は、Book2 Lesson2-2の副詞節、理由と時について紹介します。副詞節とは、皆さんはじめに副詞の概念をしっかりと理解していますか？&lt;/p&gt;
&lt;h3 class="black-text"&gt;副詞節の基本&lt;/h3&gt;
&lt;p&gt;副詞節は、名詞以外の要素を修飾する部分です。具体的には、動詞や形容詞、他の副詞を修飾します。例えば、次の文を見てみましょう。&lt;/p&gt;
&lt;p&gt;&lt;span class="green-text"&gt;&amp;#8220;They stopped the game at six.&amp;#8221;&lt;/span&gt;&lt;/p&gt;
&lt;p&gt;ここで、&lt;span class="blue-text"&gt;&amp;#8220;at six&amp;#8221;&lt;/span&gt;は副詞節の一例です。この節は「6時に」という時間を示しています。動詞 &lt;span class="red-text"&gt;&amp;#8220;stopped&amp;#8221;&lt;/span&gt; によって修飾されており、副詞節として機能しています。&lt;/p&gt;
&lt;h3 class="black-text"&gt;理由を示す副詞節&lt;/h3&gt;
&lt;p&gt;次に、理由を示す副詞節について考えてみましょう。以下の文を見てください。&lt;/p&gt;
&lt;p&gt;&lt;span class="green-text"&gt;&amp;#8220;They stopped the game because it began to rain.&amp;#8221;&lt;/span&gt;&lt;/p&gt;
&lt;p&gt;この文では、&lt;span class="blue-text"&gt;&amp;#8220;because it began to rain&amp;#8221;&lt;/span&gt;が副詞節となっています。この副詞節は「雨が降り始めたから」という理由を示しています。&lt;span class="red-text"&gt;&amp;#8220;began to rain&amp;#8221;&lt;/span&gt; が主語 &lt;span class="red-text"&gt;&amp;#8220;it&amp;#8221;&lt;/span&gt; によって修飾されており、副詞節として機能しています。&lt;/p&gt;
&lt;h3 class="black-text"&gt;副詞節の構造&lt;/h3&gt;
&lt;p&gt;副詞節は、文内の特定の部分を修飾する役割を果たします。副詞節の構造は複雑な場合もありますが、基本的には動詞や主語が含まれることがあります。例えば、&lt;span class="blue-text"&gt;&amp;#8220;at six&amp;#8221;&lt;/span&gt; のような2語からなる副詞節や、&lt;span class="blue-text"&gt;&amp;#8220;because it began to rain&amp;#8221;&lt;/span&gt; のような5語からなる副詞節があります。&lt;/p&gt;
&lt;h3 class="black-text"&gt;副詞節の位置づけ&lt;/h3&gt;
&lt;p&gt;副詞節は文の中で様々な位置に配置されることがあります。例えば、&lt;span class="green-text"&gt;&amp;#8220;They stopped the game at six.&amp;#8221;&lt;/span&gt; のように文の後半に位置する場合もあれば、&lt;span class="green-text"&gt;&amp;#8220;because it began to rain&amp;#8221;&lt;/span&gt; のように文の中間に位置する場合もあります。副詞節がどの部分を修飾しているかを正確に理解することが重要です。&lt;/p&gt;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src="https://www.youtube.com/embed/dUKEaJTuHJE" width="560" height="315" frameborder="0" allowfullscreen="allowfullscreen"&gt;&lt;/iframe&gt;&lt;/p&gt;
&lt;p&gt;副詞節の使用例&lt;/p&gt;
&lt;p&gt;&lt;span style="color: blue;"&gt;&amp;#8220;It began to rain, and so they stopped the game.&amp;#8221;&lt;/span&gt;&lt;/p&gt;
&lt;p&gt;この文では、&lt;span style="color: red;"&gt;&amp;#8220;so&amp;#8221;&lt;/span&gt;と&lt;span style="color: red;"&gt;&amp;#8220;and so&amp;#8221;&lt;/span&gt;がどちらも「ので」を表しています。&lt;span style="color: blue;"&gt;&amp;#8220;It began to rain&amp;#8221;&lt;/span&gt;と&lt;span style="color: blue;"&gt;&amp;#8220;They stopped the game&amp;#8221;&lt;/span&gt;の両文は対等な関係にあります。それぞれの文は独立して存在し、接続詞によって繋がっています。&lt;/p&gt;
&lt;p&gt;&lt;span style="color: blue;"&gt;&amp;#8220;They stopped the game because it began to rain.&amp;#8221;&lt;/span&gt;&lt;/p&gt;
&lt;p&gt;この文では、&lt;span style="color: red;"&gt;&amp;#8220;because&amp;#8221;&lt;/span&gt;が従属接続詞として機能し、「雨が降り始めたので」という理由を示しています。&lt;span style="color: blue;"&gt;&amp;#8220;It began to rain&amp;#8221;&lt;/span&gt;が主節であり、「彼らは試合を中断した」が従属節として修飾されています。&lt;/p&gt;
&lt;h3&gt;接続詞の種類と役割&lt;/h3&gt;
&lt;p&gt;&lt;span style="color: blue;"&gt;接続詞の種類&lt;/span&gt;&lt;/p&gt;
&lt;p&gt;接続詞には等位接続詞と従属接続詞の2つの主要な種類があります。等位接続詞は文と文を対等に繋ぎます。従属接続詞は、主節と従属節を結びつけ、主節が従属節を修飾します。&lt;/p&gt;
&lt;p&gt;&lt;span style="color: blue;"&gt;等位接続詞と従属接続詞&lt;/span&gt;&lt;/p&gt;
&lt;p&gt;&lt;span style="color: red;"&gt;&amp;#8220;so&amp;#8221;&lt;/span&gt;や&lt;span style="color: red;"&gt;&amp;#8220;and so&amp;#8221;&lt;/span&gt;のような等位接続詞は、対等な文同士を繋げるために使われます。一方で、&lt;span style="color: red;"&gt;&amp;#8220;because&amp;#8221;&lt;/span&gt;のような従属接続詞は、従属節を主節に結びつけ、従属節が主節を補足する役割を果たします。&lt;/p&gt;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&lt;h3&gt;主節と従属節の関係&lt;/h3&gt;
&lt;p&gt;&lt;span style="color: blue;"&gt;主節と従属節の性質&lt;/span&gt;&lt;/p&gt;
&lt;p&gt;主節は独立して存在し、文全体の中でも重要な情報を提供します。一方、従属節は主節に依存し、主節が存在しないと意味を成しません。従属節は主節を修飾し、文脈を補完します。&lt;/p&gt;
&lt;p&gt;&lt;span style="color: blue;"&gt;等位節と従属節の違い&lt;/span&gt;&lt;/p&gt;
&lt;p&gt;等位節は対等な文同士を繋ぐのに対し、従属節は主節に依存して存在します。従属節は主節と一体化し、文の構造を補完する重要な役割を果たします。&lt;/p&gt;
&lt;p&gt;&amp;nbsp;&lt;/p&gt;
&lt;p&gt;&lt;iframe loading="lazy" title="YouTube video player" src="https://www.youtube.com/embed/QtuHofmUq-s" width="560" height="315" frameborder="0" allowfullscreen="allowfullscreen"&gt;&lt;/iframe&gt;&lt;/p&gt;
&lt;h3&gt;&lt;span style="color: blue;"&gt;従属接続詞と副詞節の重要性&lt;/span&gt;&lt;/h3&gt;
&lt;p&gt;本文のテーマは、&lt;span style="color: blue;"&gt;従属接続詞&lt;/span&gt;と&lt;span style="color: blue;"&gt;副詞節&lt;/span&gt;です。&lt;br /&gt;
これを通じて、文章の意味を&lt;span style="color: red;"&gt;明確&lt;/span&gt;に伝えるための&lt;span style="color: red;"&gt;重要&lt;/span&gt;なポイントを学びましょう。&lt;/p&gt;
&lt;h3&gt;&lt;span style="color: blue;"&gt;例文の分析&lt;/span&gt;&lt;/h3&gt;
&lt;p&gt;&amp;#8220;&lt;span style="color: blue;"&gt;We’ll have dessert after you finish your vegetables&lt;/span&gt;.&amp;#8221;&lt;br /&gt;
この文では、&amp;#8221;&lt;span style="color: blue;"&gt;after&lt;/span&gt;&amp;#8220;が従属接続詞で副詞節を作っています。&lt;br /&gt;
副詞節は前の文を修飾し、&lt;span style="color: red;"&gt;時間&lt;/span&gt;を表します。&lt;br /&gt;
注意すべきは、副詞節の動詞が未来でも&lt;span style="color: red;"&gt;現在形&lt;/span&gt;になる点です。&lt;/p&gt;
&lt;p&gt;&amp;#8220;&lt;span style="color: blue;"&gt;Don’t begin the exam before the bell rings&lt;/span&gt;.&amp;#8221;&lt;br /&gt;
こちらも副詞節が使用されています。&lt;br /&gt;
&amp;#8220;&lt;span style="color: blue;"&gt;before&lt;/span&gt;&amp;#8220;が従属接続詞で、&lt;span style="color: red;"&gt;時間&lt;/span&gt;を表しています。&lt;br /&gt;
同様に、副詞節の動詞が未来でも&lt;span style="color: red;"&gt;現在形&lt;/span&gt;になることに留意しましょう。&lt;/p&gt;
&lt;h3&gt;&lt;span style="color: blue;"&gt;従属接続詞の役割&lt;/span&gt;&lt;/h3&gt;
&lt;p&gt;従属接続詞は、文と文を結びつけて一つの節を作ります。&lt;br /&gt;
副詞節として、主節を修飾し、&lt;span style="color: red;"&gt;時間や条件&lt;/span&gt;を表現します。&lt;br /&gt;
このようなルールに従って、文章の意味を&lt;span style="color: red;"&gt;明確&lt;/span&gt;に伝えられるよう工夫しましょう。&lt;/p&gt;
&lt;h3&gt;&lt;span style="color: blue;"&gt;重要なルール&lt;/span&gt;&lt;/h3&gt;
&lt;p&gt;副詞節内の動詞は未来であっても、&lt;span style="color: red;"&gt;現在形&lt;/span&gt;にします。&lt;br /&gt;
このルールは大学入試などでも&lt;span style="color: red;"&gt;頻出&lt;/span&gt;であり、しっかり理解しておくことが&lt;span style="color: red;"&gt;重要&lt;/span&gt;です。&lt;/p&gt;
&lt;h3&gt;まとめ&lt;/h3&gt;
&lt;p&gt;&lt;span style="color: blue;"&gt;副詞節の重要性と理解&lt;/span&gt;&lt;/p&gt;
&lt;p&gt;副詞節は、文の関係性を明確にし、意味を補足する重要な役割を果たします。接続詞によって文同士が繋がり、文脈が豊かになります。従属接続詞を使いこなし、主節と従属節の関係を正しく理解することで、より正確な表現が可能となります。&lt;/p&gt;
&lt;p&gt;&lt;iframe loading="lazy" title="YouTube video player" src="https://www.youtube.com/embed/ShUYcDhuVt4" width="560" height="315" frameborder="0" allowfullscreen="allowfullscreen"&gt;&lt;/iframe&gt;&lt;/p&gt;
&lt;h1&gt;従属接続詞に関する考察&lt;/h1&gt;
&lt;p&gt;従属接続詞に関連する重要な要素について考えてみましょう。この項では、「&lt;span style="color: red;"&gt;before&lt;/span&gt;」という従属接続詞に焦点を当てて説明します。&lt;/p&gt;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&lt;h3&gt;従属接続詞「before」の意味と使い方&lt;/h3&gt;
&lt;p&gt;&lt;span style="color: blue;"&gt;「before」&lt;/span&gt;は従属接続詞として使われることがありますが、注意が必要です。以下の文を見てみましょう。&lt;/p&gt;
&lt;blockquote&gt;&lt;p&gt;&amp;#8220;Don’t begin the exam &lt;span style="color: blue;"&gt;before&lt;/span&gt; the bell &lt;span style="color: green;"&gt;rings&lt;/span&gt;.&amp;#8221;&lt;/p&gt;&lt;/blockquote&gt;
&lt;p&gt;この文中の「&lt;span style="color: blue;"&gt;before&lt;/span&gt;」は従属接続詞として機能しています。これを「&lt;span style="color: red;"&gt;S.C.&lt;/span&gt;」と表記します。この従属節は、後ろに文が続き、副詞節として機能します。具体的には、「Don’t begin the exam」を修飾し、「&lt;span style="color: blue;"&gt;ベルが鳴る前に試験を始めてはいけません。&lt;/span&gt;」となります。&lt;/p&gt;
&lt;p&gt;同様に、文中の「Don’t begin the exam &lt;span style="color: blue;"&gt;before&lt;/span&gt; ten o’clock.」も「&lt;span style="color: blue;"&gt;10時より前に試験を始めてはいけません。&lt;/span&gt;」と訳されます。&lt;/p&gt;
&lt;p&gt;最近は試験がリモートで行われる場合も増えてきており、この「&lt;span style="color: blue;"&gt;before&lt;/span&gt;」が特に重要な意味を持つことがあります。試験がコンピューター上で行われる際に、例えば&lt;span style="color: red;"&gt;10時まで試験問題が表示されないようにロックを掛けたり、解答を制限したり&lt;/span&gt;することがあります。&lt;/p&gt;
&lt;p&gt;具体的な例を挙げると、「&lt;span style="color: red;"&gt;10時まで試験を始めてはダメ&lt;/span&gt;」という制約がある場合、「&lt;span style="color: blue;"&gt;ベルが鳴るより前に試験を始めちゃダメ&lt;/span&gt;」とも表現されます。ここでの「&lt;span style="color: blue;"&gt;before&lt;/span&gt;」は、時間の制約を示しています。&lt;/p&gt;
&lt;h3&gt;従属接続詞「before」の品詞と違い&lt;/h3&gt;
&lt;p&gt;&lt;span style="color: blue;"&gt;「before」&lt;/span&gt;の品詞についても考えてみましょう。従属接続詞として使われる場合は、文の一部として機能し、完全な文が後ろに続きます。一方で、「&lt;span style="color: blue;"&gt;before&lt;/span&gt;」は前置詞としても使われます。この違いに注意が必要です。&lt;/p&gt;
&lt;p&gt;例えば、「&lt;span style="color: green;"&gt;何々の前&lt;/span&gt;」という意味では前置詞として使われ、「&lt;span style="color: blue;"&gt;during&lt;/span&gt;」や「&lt;span style="color: blue;"&gt;while&lt;/span&gt;」といった従属接続詞とは意味が異なります。英語の品詞の違いは、単なる見た目だけでなく、文の機能や意味に影響を与える点で重要です。&lt;/p&gt;
&lt;h3&gt;従属接続詞の特徴を理解しよう&lt;/h3&gt;
&lt;p&gt;従属接続詞には特定の文型に適した完全な文が必要です。例えば、「&lt;span style="color: blue;"&gt;the bell rings&lt;/span&gt;」のような自動詞や主語が必要です。一方で、「&lt;span style="color: green;"&gt;ten o’clock&lt;/span&gt;」のような名詞は従属接続詞としては使用できません。従属接続詞と前置詞の違いをしっかりと把握し、適切に文を構築することが大切です。&lt;br /&gt;
&lt;span style="color: blue;"&gt;従属接続詞「before」&lt;/span&gt;は、文の機能や意味によって従属接続詞と前置詞として異なる使い方がされます。品詞の違いが日本語と異なる場合もありますが、その違いを理解し、適切に文を組み立てることが英語の理解を深めるポイントです。&lt;/p&gt;
&lt;p&gt;&amp;nbsp;&lt;/p&gt;
&lt;p&gt;&amp;nbsp;&lt;/p&gt;
&lt;p&gt;&lt;iframe loading="lazy" title="YouTube video player" src="https://www.youtube.com/embed/x7j9cmV1NR4" width="560" height="315" frameborder="0" allowfullscreen="allowfullscreen"&gt;&lt;/iframe&gt;&lt;/p&gt;
&lt;h3&gt;従属接続詞と副詞接続詞についての説明&lt;/h3&gt;
&lt;p&gt;従属接続詞や副詞接続詞については、多くの人があまり学ばない傾向があります。しかしながら、これらを理解することで大学入試の長文読解が非常にスムーズになることがあります。ここでは、ほとんど学ばれない文法の一つについて説明します。内緒にしておきたいところですが、皆さんにもお伝えすることにします。以下、具体的な事例を用いて説明します。&lt;/p&gt;
&lt;p&gt;例文をご覧ください。&lt;/p&gt;
&lt;p&gt;&lt;span style="color: red;"&gt;&amp;#8220;I must do my homework before I go to bed.&amp;#8221;&lt;/span&gt;&lt;/p&gt;
&lt;p&gt;この文中の&lt;span style="color: red;"&gt;&amp;#8220;before&amp;#8221;&lt;/span&gt;は従属接続詞として使われています。&lt;span style="color: red;"&gt;&amp;#8220;before&amp;#8221;&lt;/span&gt;は前置詞としても使われることがありますが、この文脈では後ろに続く部分が&lt;span style="color: green;"&gt;&amp;#8220;寝る&amp;#8221;&lt;/span&gt;という動詞ですので、&lt;span style="color: blue;"&gt;&amp;#8220;go to bed&amp;#8221;&lt;/span&gt;を一つの自動詞としてとらえるべきです。したがって、この部分は副詞節となります。&lt;/p&gt;
&lt;p&gt;副詞節が前にくることもあります。&lt;/p&gt;
&lt;p&gt;&lt;span style="color: blue;"&gt;&amp;#8220;Before I go to bed,&amp;#8221;&lt;/span&gt; I must do my homework.&lt;/p&gt;
&lt;p&gt;主節と従属節、副詞節が文中で順番を入れ替えています。この順番の違いによって文の解釈が変わることがあるため、注意が必要です。&lt;/p&gt;
&lt;p&gt;次に、主節と従属節、副詞節について考えてみましょう。これらは順番が異なっていても同じ意味を持つことが多いですが、大学入試の長文読解では違いが重要です。従属節が前に来る場合、それが新情報や大切な情報を表すことがあります。一方、主節が前に来る場合、主に伝えたい情報がそちらに含まれます。この違いを理解して文章を解釈することが重要です。&lt;/p&gt;
&lt;p&gt;このように、&lt;span style="color: red;"&gt;&amp;#8220;before I go to bed&amp;#8221;&lt;/span&gt;のような従属節が前に来る場合、その後ろに続く主節に注目することで文章の意味が明確になります。同様に、副詞節が後ろに来る場合も、主節の前に続く副詞節が重要な情報を持っていることに注意して解釈することが大切です。&lt;/p&gt;
&lt;p&gt;また、副詞節が主節の前に来る場合は、一般的には副詞の後に&lt;span style="color: green;"&gt;&amp;#8220;,&amp;#8221;&lt;/span&gt;（コンマ）を置くことがエチケットです。ただし、副詞が主節を区切る明確な理由がある場合は&lt;span style="color: green;"&gt;&amp;#8220;,&amp;#8221;&lt;/span&gt;を省略することもあります。&lt;/p&gt;
&lt;p&gt;以上の点を踏まえて、従属接続詞や副詞接続詞を使用する際には適切な順番と文の構造を意識し、文章の意味を正しく理解することが重要です。これらの知識をしっかりと身につけることで、長文読解がスムーズになり、英語力向上に寄与することでしょう。&lt;/p&gt;
&lt;p&gt;&amp;nbsp;&lt;/p&gt;
&lt;p&gt;&amp;nbsp;&lt;/p&gt;
&lt;p&gt;&amp;nbsp;&lt;/p&gt;
&lt;!-- [ /.socialSet ] --&gt;
```</t>
  </si>
  <si>
    <t>C2P_https___eng_support_com_column_book2_lesson2_scene3_20260225_192357</t>
  </si>
  <si>
    <t>以下はサイトの階層マスタに基づく「子→親」内部リンク不足です。
子ページ本文（HTML）に、親ページへのリンクを追加してください。
【子ページ】
- URL: https://eng-support.com/column/book2-lesson2-scene3/
- タイトル: 条件節とは｜「もし雨が止んだら」で分かるif節現在形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src="https://www.youtube.com/embed/E3kCB_sxqtk" width="560" height="315" frameborder="0" allowfullscreen="allowfullscreen"&gt;&lt;span data-mce-type="bookmark" style="display: inline-block; width: 0px; overflow: hidden; line-height: 0;" class="mce_SELRES_start"&gt;﻿&lt;/span&gt;&lt;/iframe&gt;&lt;/p&gt;
&lt;p&gt;「If it will rain tomorrow, …」と書いてしまったことはありませんか？&lt;br /&gt;
実は、if節やwhen節では、未来のことを表していても現在形を使う決まりがあります。&lt;br /&gt;
このルールがあいまいなままだと、テストや英作文で同じミスをくり返しやすくなります。&lt;/p&gt;
&lt;p&gt;このページでは、Book2 Lesson2 Scene3に出てくる条件の副詞節をもとに、&lt;br /&gt;
なぜ現在形になるのか、なぜwillが使えないのかを、例文つきで整理します。&lt;/p&gt;
&lt;h3&gt;副詞節の基本概念&lt;/h3&gt;
&lt;p&gt;副詞節は文を修飾する&lt;span style="color: orange;"&gt;重要な&lt;/span&gt;要素です。例えば、次の文において、「&lt;span style="color: blue;"&gt;if the rain stops&lt;/span&gt;」が副詞節となり、「&lt;span style="color: blue;"&gt;雨が止んだら&lt;/span&gt;」を表しています。&lt;/p&gt;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&lt;h3&gt;副詞節の種類&lt;/h3&gt;
&lt;p&gt;副詞節には、時や条件に関するものがあります。時の場合、副詞節の動詞は未来であっても現在形を使用します。例えば、「&lt;span style="color: blue;"&gt;They’ll begin the game again&lt;/span&gt;」のように、未来の行動を現在形で表します。条件の場合も同様で、「&lt;span style="color: blue;"&gt;if&lt;/span&gt;」で始まる部分は未来の事象を現在形で表します。&lt;/p&gt;
&lt;h3&gt;副詞節の例文解説&lt;/h3&gt;
&lt;p&gt;具体例を通じて副詞節を理解しましょう。例えば、「They stopped the game &lt;span style="color: blue;"&gt;because it began to rain&lt;/span&gt;」では、「&lt;span style="color: blue;"&gt;because it began to rain&lt;/span&gt;」が副詞節となり、中断の理由を示しています。一方で、「&lt;span style="color: blue;"&gt;if&lt;/span&gt;」の場合は条件を示します。副詞節は、「時」や「条件」という特定の役割を果たすことに注意してください。&lt;/p&gt;
&lt;h3&gt;副詞節と他の節との違い&lt;/h3&gt;
&lt;p&gt;副詞節は、名詞節や形容詞節とは異なる特徴があります。特に、「&lt;span style="color: blue;"&gt;if&lt;/span&gt;」で始まる場合は形容詞節や名詞節にもなることがあるため、注意が必要です。また、「&lt;span style="color: blue;"&gt;When&lt;/span&gt;」で始まる場合も、名詞節や形容詞節になることがあります。しかし、副詞節の場合は時や条件に特化しており、これらのポイントを押さえておきましょう。&lt;/p&gt;
&lt;h3&gt;時と条件の未来形への適用&lt;/h3&gt;
&lt;p&gt;副詞節においては、時や条件に関わらず、未来の事象も現在形で表現します。これにより、未来の出来事も鮮明に読者に伝わるように工夫されています。しかし、未来の事象を現在形に変換する際には注意が必要であり、意図せず過去の事象を現在形で表現してしまわないようにしましょう。&lt;/p&gt;
&lt;h3&gt;総括と注意点&lt;/h3&gt;
&lt;p&gt;副詞節は、文法的にも意味的にも&lt;span style="color: orange;"&gt;重要な&lt;/span&gt;要素です。特に、時と条件の副詞節においては、未来の事象でも現在形を使用することに注意が必要です。また、「&lt;span style="color: blue;"&gt;if&lt;/span&gt;」で始まる副詞節は、条件を示すものとして、主節との関係性をしっかりと理解しましょう。副詞節の理解を深めることで、より正確な表現が可能となります。&lt;/p&gt;
&lt;p&gt;以上が、Book2 Lesson2シーン3副詞節（条件）に関する解説です。副詞節の使い方や種類、注意点を理解し、効果的な文章表現を目指しましょう。&lt;/p&gt;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t>
  </si>
  <si>
    <t>C2P_https___eng_support_com_column_book2_lesson3_scene1_20260225_192358</t>
  </si>
  <si>
    <t>以下はサイトの階層マスタに基づく「子→親」内部リンク不足です。
子ページ本文（HTML）に、親ページへのリンクを追加してください。
【子ページ】
- URL: https://eng-support.com/column/book2-lesson3-scene1/
- タイトル: 比較(比較級)【Book2 Lesson3 Scene1】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&lt;p&gt;&lt;iframe loading="lazy" title="YouTube video player" src="https://www.youtube.com/embed/Wi4YXEBGccs" width="560" height="315" frameborder="0" allowfullscreen="allowfullscreen"&gt;&lt;/iframe&gt;&lt;/p&gt;
&lt;h3&gt; 比較級（1）の導入&lt;/h3&gt;
&lt;p&gt;シーン2での比較級2から始めることをおすすめします。Lesson3シーン2の動画を先に見ることで、頭にスムーズに入ることができるでしょう。シーン2の復習を行った後、Lesson3シーン1に進みましょう。&lt;/p&gt;
&lt;h3&gt; &amp;#8220;&lt;span style="color: blue;"&gt;The pond is deep.&lt;/span&gt;&amp;#8221; の比較級形&lt;/h3&gt;
&lt;p&gt;文法的なポイントを理解するために、まずは&amp;#8221;&lt;span style="color: blue;"&gt;deep&lt;/span&gt;&amp;#8220;の比較級形について考えてみましょう。例えば、&amp;#8221;&lt;span style="color: blue;"&gt;The pond is deeper than the river.&lt;/span&gt;&amp;#8221; という文があります。ここでは、&amp;#8221;&lt;span style="color: blue;"&gt;deep&lt;/span&gt;&amp;#8221; が &amp;#8220;&lt;span style="color: red;"&gt;deeper&lt;/span&gt;&amp;#8221; に変化しています。このような変化がなぜ起こるのか、その理由を見ていきましょう。&lt;/p&gt;
&lt;h3&gt; 比較級の疑問文の構造&lt;/h3&gt;
&lt;p&gt;比較級を使用して疑問文を作る際の構造を確認しましょう。例えば、&amp;#8221;&lt;span style="color: green;"&gt;Which&lt;/span&gt; is deeper, the pond or the river?&amp;#8221; という疑問文では、&amp;#8221;&lt;span style="color: green;"&gt;Which&lt;/span&gt;&amp;#8221; が主語となります。&amp;#8221;&lt;span style="color: blue;"&gt;the pond&lt;/span&gt;&amp;#8221; と &amp;#8220;&lt;span style="color: blue;"&gt;the river&lt;/span&gt;&amp;#8221; の二つを比べる際には &amp;#8220;&lt;span style="color: red;"&gt;than&lt;/span&gt;&amp;#8221; を使用します。日本語から英語に訳す際にも、順番を考えながらスムーズに表現できるよう工夫しましょう。&lt;/p&gt;
&lt;h3&gt;Scene2-1 での比較級&lt;/h3&gt;
&lt;p&gt;Scene2-1においても比較級形が登場します。例文 &amp;#8220;&lt;span style="color: blue;"&gt;The pond is deeper than the river.&lt;/span&gt;&amp;#8221; と比較し、なぜ &amp;#8220;&lt;span style="color: red;"&gt;deeper&lt;/span&gt;&amp;#8221; が比較級形になるのかについて考えてみましょう。&amp;#8221;&lt;span style="color: red;"&gt;than&lt;/span&gt;&amp;#8221; の使用や「&lt;span style="color: green;"&gt;A or B&lt;/span&gt;」の構造に注意しながら、比較級の表現方法を確認しましょう。&lt;/p&gt;
&lt;p&gt;以上が、比較級（1回目）に関する解説です。比較級の形成や疑問文の構造、具体的な例文の解説を通じて、この文法ポイントを理解していきましょう。&lt;/p&gt;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&lt;p&gt;&lt;iframe loading="lazy" title="YouTube video player" src="https://www.youtube.com/embed/uMDeOjxtTqc" width="560" height="315" frameborder="0" allowfullscreen="allowfullscreen"&gt;&lt;/iframe&gt;&lt;/p&gt;
&lt;h3&gt;比較級の基本&lt;/h3&gt;
&lt;p&gt;「&lt;span style="color: green;"&gt;Which&lt;/span&gt; is &lt;span style="color: red;"&gt;deeper&lt;/span&gt;, the &lt;span style="color: blue;"&gt;pond&lt;/span&gt; or the &lt;span style="color: blue;"&gt;river&lt;/span&gt;?」という問いに対して、なぜ「深い」が「&lt;span style="color: red;"&gt;deeper&lt;/span&gt;」になるのか疑問に思うかもしれません。実は、このような比較文では、「The &lt;span style="color: blue;"&gt;pond&lt;/span&gt;」と「The &lt;span style="color: blue;"&gt;river&lt;/span&gt;」を比較しているからです。比較対象が二つある場合、比較級の形容詞「&lt;span style="color: red;"&gt;er&lt;/span&gt;」が使われます。また、長い形容詞や副詞は前に「&lt;span style="color: red;"&gt;more&lt;/span&gt;」が付くこともあります。このルールを理解しましょう。&lt;/p&gt;
&lt;h3&gt;返答の仕方&lt;/h3&gt;
&lt;p&gt;例えば、「その池です。」と言いたい場合、「&lt;span style="color: green;"&gt;It&lt;/span&gt; is the &lt;span style="color: blue;"&gt;pond&lt;/span&gt;.」と書く人が多いですが、正しくは「The &lt;span style="color: blue;"&gt;pond&lt;/span&gt; is.」です。主語が疑問詞の場合、返答も主語にする必要があります。同様に、主語が目的語の場合、返答も目的語となります。しっかりとした文法ルールを守りましょう。&lt;/p&gt;
&lt;h3&gt;正式な表現方法&lt;/h3&gt;
&lt;p&gt;「The &lt;span style="color: blue;"&gt;pond&lt;/span&gt; is &lt;span style="color: red;"&gt;deeper&lt;/span&gt;.」という表現も、「The &lt;span style="color: blue;"&gt;pond&lt;/span&gt; is.」と省略しても意味は通りますが、正式な書き方では「The &lt;span style="color: blue;"&gt;pond&lt;/span&gt; is &lt;span style="color: red;"&gt;deeper&lt;/span&gt;.」と「is」を含めて記述します。英語では動詞が重要な役割を果たすため、動詞を省略せずに書くことが重要です。&lt;/p&gt;
&lt;h3&gt;丁寧な表現を心掛けて&lt;/h3&gt;
&lt;p&gt;将来の大学入試や正式な文書作成時には、丁寧な表現が求められます。例えば、「The &lt;span style="color: blue;"&gt;pond&lt;/span&gt; is.」という表現では、「その川です。」と丁寧に伝えることができます。正式な場面では、動詞を含めた丁寧な表現を心掛けましょう。&lt;/p&gt;
&lt;h3&gt;結びに&lt;/h3&gt;
&lt;p&gt;比較級の使い方や表現方法を理解することは、英語力向上の重要なステップです。これらのルールを守りながら、しっかりと学んでいきましょう。&lt;/p&gt;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&lt;p&gt;&amp;nbsp;&lt;/p&gt;
&lt;!-- [ /.socialSet ] --&gt;
```</t>
  </si>
  <si>
    <t>C2P_https___eng_support_com_column_book2_lesson3_scene2_20260225_192358</t>
  </si>
  <si>
    <t>以下はサイトの階層マスタに基づく「子→親」内部リンク不足です。
子ページ本文（HTML）に、親ページへのリンクを追加してください。
【子ページ】
- URL: https://eng-support.com/column/book2-lesson3-scene2/
- タイトル: deepの比較級・最上級｜deeperとmoreの判断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src="https://www.youtube.com/embed/7hMBfXJ2Ia8?si=ydZB4Z_Ft2fVyE53" width="560" height="315" frameborder="0" allowfullscreen="allowfullscreen"&gt;&lt;/iframe&gt;&lt;/p&gt;
&lt;h3&gt;はじめに&lt;/h3&gt;
&lt;p&gt;テスト中に、&lt;strong&gt;「deep は deeper？ more deep？」&lt;/strong&gt;で手が止まった経験はありませんか。&lt;br /&gt;
意味は分かっているのに、形だけで迷ってしまい、時間を失うケースは少なくありません。&lt;/p&gt;
&lt;p&gt;さらに、&lt;strong&gt;than の後ろの形&lt;/strong&gt;や、&lt;strong&gt;much・a little の位置&lt;/strong&gt;まで重なると、&lt;br /&gt;
「合っているはずなのに不安」という状態になりやすくなります。&lt;/p&gt;
&lt;p&gt;このページでは、Book2 Lesson3 シーン2の例文を使いながら、&lt;br /&gt;
&lt;strong&gt;deep → deeper / deepest を即決できる考え方&lt;/strong&gt;と、&lt;br /&gt;
&lt;strong&gt;比較文で崩れやすい語順の整理ポイント&lt;/strong&gt;をまとめます。&lt;br /&gt;
問題演習でも迷わず処理できる形を、ここで身につけてください。&lt;/p&gt;
&lt;h3&gt;シーン2の選択&lt;/h3&gt;
&lt;p&gt;Lesson3の中で、シーン2と3-1をどちらを先に学習するかについて迷うことがあります。一部の人は3-1を先に進めることをおすすめしますが、通常、多くの教科書や経験から言えることは、3-2を先に学ぶ方が理解しやすいということです。したがって、本記事では3-2の内容から説明を始めたいと思います。&lt;/p&gt;
&lt;h3&gt;比較級とは何か&lt;/h3&gt;
&lt;p&gt;まず、比較級とは何かについて説明します。以下の例文を見てください。&lt;/p&gt;
&lt;p&gt;通常の文：&lt;span style="color: blue;"&gt;“The pond is deep.”&lt;/span&gt;（その池は深い。）&lt;/p&gt;
&lt;p&gt;この文では、池の深さを述べています。しかし、時には「その池」と「その川」など、二つのものを比較したい場面があります。例えば、どちらがより深いか比較したいときです。この場合、比較級を使います。&lt;/p&gt;
&lt;p&gt;比較級を使った文：&lt;span style="color: blue;"&gt;“The pond is deeper than&lt;/span&gt; &lt;span style="color: red;"&gt;“the river.”&lt;/span&gt;（その池はその川より深い。）&lt;/p&gt;
&lt;p&gt;この文では、&lt;span style="color: blue;"&gt;“The pond”&lt;/span&gt;（その池）と&lt;span style="color: red;"&gt;“the river”&lt;/span&gt;（その川）の深さを比較しています。&lt;span style="color: blue;"&gt;“deep”&lt;/span&gt;（深い）の代わりに&lt;span style="color: blue;"&gt;“deeper”&lt;/span&gt;（より深い）を使い、比較の相手を&lt;span style="color: red;"&gt;“than the river”&lt;/span&gt;（その川より）と指定します。ここで注意が必要です。&lt;span style="color: blue;"&gt;“The pond”&lt;/span&gt;が深いかどうかは問題ではなく、単に&lt;span style="color: red;"&gt;“the river”&lt;/span&gt;よりも深いかどうかを示しています。&lt;/p&gt;
&lt;h3&gt;比較級の形容詞と副詞&lt;/h3&gt;
&lt;p&gt;比較級は基本的に形容詞と副詞に適用されることがあります。一部の名詞も比較級と最上級を持つことがありますが、それについては別の機会に詳しく説明します。一般的に、比較級は形容詞と副詞に関連していますので、これを覚えておくと役立ちます。高校生の中には、形容詞や副詞以外にも比較級を適用しようとすることがありますが、それは誤りです。比較級は通常、形容詞と副詞に関連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&lt;h3&gt;誤解されがちなポイント&lt;/h3&gt;
&lt;p&gt;比較級に関して、特に日本人の間でよく誤解される点があります。上記の例文を再度見てみましょう。&lt;/p&gt;
&lt;p&gt;通常の文：&lt;span style="color: blue;"&gt;“The pond is deep.”&lt;/span&gt;（その池は深い。）&lt;/p&gt;
&lt;p&gt;通常、この文を学習した後、&lt;span style="color: blue;"&gt;“deep”&lt;/span&gt;に&lt;span style="color: green;"&gt;“er”&lt;/span&gt;を付けて比較級を作ることが教えられます。このため、誤って「深い池」と「深い川」を比較して、「その池の方がその川より深い」という誤解が生じることがあります。しかし、実際には、両方のものが浅くても問題ありません。比較級の文を作るときは、単に一方が他方よりも深いかどうかを示すだけです。&lt;/p&gt;
&lt;p&gt;以上の説明を通じて、比較級の基本的な使い方を理解していただけたかと思います。比較級に関しては、数が大きくなる方を強調する傾向があるため、注意が必要です。&lt;/p&gt;
&lt;hr /&gt;
&lt;p&gt;&lt;iframe loading="lazy" title="YouTube video player" src="https://www.youtube.com/embed/P9MK8bKv1Bw?si=kmR_m1jqY6g6UzZy" width="560" height="315" frameborder="0" allowfullscreen="allowfullscreen"&gt;&lt;/iframe&gt;&lt;/p&gt;
&lt;h1&gt;&lt;/h1&gt;
&lt;h3&gt;比較級の作り方2つの方法&lt;/h3&gt;
&lt;p&gt;比較級の作り方には2つの方法があります。まずは以下に示します。&lt;/p&gt;
&lt;h4&gt;方法1: 形容詞・副詞 + “er”&lt;/h4&gt;
&lt;p&gt;比較級を作る最初の方法は、形容詞や副詞に “er” を付けることです。例えば、次の文をご覧ください。&lt;/p&gt;
&lt;p&gt;&lt;span style="color: blue;"&gt;“The pond is deeper than the river.”&lt;/span&gt;&lt;/p&gt;
&lt;p&gt;この文では、”deep”（深い）という形容詞に “er” を付けて比較級を作成しています。この方法は、単語自体に “er” を追加するだけで比較級を形成します。比較級の対象が形容詞または副詞の場合、この方法を使います。&lt;/p&gt;
&lt;h4&gt;方法2: “more” + 形容詞・副詞&lt;/h4&gt;
&lt;p&gt;もう一つの方法は、”more” という単語を使って比較級を作ることです。例えば、次の文をご覧ください。&lt;/p&gt;
&lt;p&gt;&lt;span style="color: blue;"&gt;“The book was more interesting than the movie.”&lt;/span&gt;&lt;/p&gt;
&lt;p&gt;この文では、”interesting”（面白い）という形容詞に “more” を付けて比較級を作成しています。この方法は、比較級の前に “more” を追加し、その後に形容詞や副詞を配置することで比較級を形成します。&lt;/p&gt;
&lt;h3&gt;比較級の形容詞と副詞&lt;/h3&gt;
&lt;p&gt;比較級は基本的に形容詞と副詞に適用されます。ただし、一部の名詞にも比較級と最上級が存在することがありますが、それについては別の機会に詳しく説明します。通常、比較級は形容詞と副詞に関連しているため、これを覚えておくことは非常に役立ちます。&lt;/p&gt;
&lt;h3&gt;音節のルールはあまり気にしなくてもOK&lt;/h3&gt;
&lt;p&gt;比較級の形成において、音節の分け方やルールについて深く考える必要はありません。日本人から見ると、英語の音節の分割は独特に感じることがあるかもしれませんが、実際にはあまり重要ではありません。音節の分割ルールを完璧に覚えることは必要ありません。単純に、単語が短ければ “er” を、長ければ “more” を使うというルールを覚えれば十分です。&lt;/p&gt;
&lt;h3&gt;短い形容詞・副詞は “er”、長い形容詞・副詞は “more”&lt;/h3&gt;
&lt;p&gt;簡単なルールを覚えましょう。形容詞や副詞が短ければ “er”、長ければ “more” を使います。微妙な場合は個別に覚える必要があることもありますが、これらの基本的なルールを覚えておけば、比較級の作成はかなりスムーズになります。また、微妙なケースでどちらを選んでも問題ない場合もあります。自信を持って英語の比較級を操り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src="https://www.youtube.com/embed/buFlSSNMrNk?si=iAGYz9BWRgi_rEro" width="560" height="315" frameborder="0" allowfullscreen="allowfullscreen"&gt;&lt;/iframe&gt;&lt;/p&gt;
&lt;h3&gt;方法1: 形容詞・副詞 + “er”&lt;/h3&gt;
&lt;p&gt;比較級を作る最も基本的な方法は、形容詞や副詞に “er” を付けることです。例えば、&lt;/p&gt;
&lt;p&gt;&lt;span style="color: red;"&gt;“The pond is deeper than the river.”&lt;/span&gt;&lt;/p&gt;
&lt;p&gt;この文では、”deep”（深い）という形容詞に “er” を付けて比較級を作成しています。形容詞や副詞が比較級の対象である場合、この方法を使用します。&lt;/p&gt;
&lt;h3&gt;方法2: “more” + 形容詞・副詞&lt;/h3&gt;
&lt;p&gt;もう一つの方法は、”more” という単語を使用して比較級を作ることです。例えば、&lt;/p&gt;
&lt;p&gt;&lt;span style="color: red;"&gt;“The book was more interesting than the movie.”&lt;/span&gt;&lt;/p&gt;
&lt;p&gt;この文では、”interesting”（面白い）という形容詞に “more” を付けて比較級を作成しています。比較級の前に “more” を置き、その後に形容詞や副詞を配置します。&lt;/p&gt;
&lt;h3&gt;“much” の使用&lt;/h3&gt;
&lt;p&gt;“much” という単語を追加することで、比較級を強調することができます。例えば、&lt;/p&gt;
&lt;p&gt;&lt;span style="color: red;"&gt;“The book was much more interesting than the movie.”&lt;/span&gt;&lt;/p&gt;
&lt;p&gt;この文では、”much” が “more” の前に追加されており、差の大きさを強調しています。”much” を使うことで、比較級の差が大きいことを表現できます。&lt;/p&gt;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&lt;h3&gt;“a little” の使用&lt;/h3&gt;
&lt;p&gt;“a little” を使うと、比較級の差が小さいことを示すことができます。例えば、&lt;/p&gt;
&lt;p&gt;&lt;span style="color: red;"&gt;“Tom is a little taller than Kevin.”&lt;/span&gt;&lt;/p&gt;
&lt;p&gt;この文では、”a little” が差が小さいことを示しています。 “a little” を使うことで、比較級の差がわずかであることを表現できます。&lt;/p&gt;
&lt;p&gt;以上が比較級の使い方に関する基本的なポイントです。比較級を理解し、適切に使いこなすことで、英語の表現力が向上します。どの方法を使うかは文脈によりますが、基本ルールを覚えておけば、スムーズに比較級を作成できるでしょう。&lt;/p&gt;
&lt;hr /&gt;
&lt;h2&gt;【迷わない】er か more かを一瞬で見分ける3つの手順&lt;/h2&gt;
&lt;p&gt;テスト中に「deep は deeper？ それとも more deep？」と迷ったときは、この手順で判断しましょう。&lt;/p&gt;
&lt;ol&gt;
&lt;li&gt;&lt;strong&gt;音のまとまり（音節）を数える：&lt;/strong&gt; 原則として、母音（a, e, i, o, u）の音が1つだけの短い語は &lt;strong&gt;-er&lt;/strong&gt; です（deep, tall, fast など）。&lt;/li&gt;
&lt;li&gt;&lt;strong&gt;語尾が “y” かどうか：&lt;/strong&gt; 2音節でも “y” で終わる語は &lt;strong&gt;-ier&lt;/strong&gt; になります（easy, busy など）。&lt;/li&gt;
&lt;li&gt;&lt;strong&gt;明らかに長い語は more：&lt;/strong&gt; 母音の音が3つ以上あるような長い語は、迷わず &lt;strong&gt;more&lt;/strong&gt; を前に置きます（interesting, beautiful など）。&lt;/li&gt;
&lt;/ol&gt;
&lt;h3&gt;【比較リスト】er を付ける語 vs more を付ける語&lt;/h3&gt;
&lt;p&gt;中学英語でよく出る単語の仕分けです。迷いやすいものはセットで覚えましょう。&lt;/p&gt;
&lt;table style="border-collapse: collapse; width: 100%; border: 1px solid #ddd;"&gt;
&lt;tbody&gt;
&lt;tr style="background-color: #eee;"&gt;
&lt;th style="border: 1px solid #ddd; padding: 8px;"&gt;er を付ける（短い語）&lt;/th&gt;
&lt;th style="border: 1px solid #ddd; padding: 8px;"&gt;more を付ける（長い語）&lt;/th&gt;
&lt;/tr&gt;
&lt;tr&gt;
&lt;td style="border: 1px solid #ddd; padding: 8px;"&gt;deep → &lt;strong&gt;deeper&lt;/strong&gt;&lt;/td&gt;
&lt;td style="border: 1px solid #ddd; padding: 8px;"&gt;difficult → &lt;strong&gt;more difficult&lt;/strong&gt;&lt;/td&gt;
&lt;/tr&gt;
&lt;tr&gt;
&lt;td style="border: 1px solid #ddd; padding: 8px;"&gt;short → &lt;strong&gt;shorter&lt;/strong&gt;&lt;/td&gt;
&lt;td style="border: 1px solid #ddd; padding: 8px;"&gt;interesting → &lt;strong&gt;more interesting&lt;/strong&gt;&lt;/td&gt;
&lt;/tr&gt;
&lt;tr&gt;
&lt;td style="border: 1px solid #ddd; padding: 8px;"&gt;large → &lt;strong&gt;larger&lt;/strong&gt;&lt;/td&gt;
&lt;td style="border: 1px solid #ddd; padding: 8px;"&gt;important → &lt;strong&gt;more important&lt;/strong&gt;&lt;/td&gt;
&lt;/tr&gt;
&lt;/tbody&gt;
&lt;/table&gt;
&lt;h2 style="border-bottom: 2px solid #FF8C00; padding-bottom: 10px;"&gt;【実戦演習】比較級マスターへの練習問題（全5問）&lt;/h2&gt;
&lt;p&gt;カッコ内の語を適切な形に書き換えましょう（解答は「正解を見る」をタップ）。&lt;/p&gt;
&lt;div style="background: #fdf5e6; padding: 15px; border-radius: 8px; margin-bottom: 15px;"&gt;
&lt;p&gt;1. This lake is ( &lt;strong&gt;deep&lt;/strong&gt; ) than that one.&lt;br /&gt;
2. English is ( &lt;strong&gt;difficult&lt;/strong&gt; ) than music for me.&lt;br /&gt;
3. She can swim ( &lt;strong&gt;fast&lt;/strong&gt; ) than I.&lt;br /&gt;
4. This book is ( &lt;strong&gt;much&lt;/strong&gt; / &lt;strong&gt;interesting&lt;/strong&gt; ) than that movie. ※「ずっと面白い」に&lt;br /&gt;
5. I am ( &lt;strong&gt;a little&lt;/strong&gt; / &lt;strong&gt;tall&lt;/strong&gt; ) than my brother. ※「少し背が高い」に&lt;/p&gt;
&lt;/div&gt;
&lt;details style="margin-bottom: 20px;"&gt;
&lt;summary style="cursor: pointer; color: #ff8c00; font-weight: bold;"&gt;正解を見る&lt;/summary&gt;
&lt;div style="padding: 10px; border: 1px solid #ffe5b4; margin-top: 5px;"&gt;1. &lt;strong&gt;deeper&lt;/strong&gt;&lt;br /&gt;
2. &lt;strong&gt;more difficult&lt;/strong&gt;&lt;br /&gt;
3. &lt;strong&gt;faster&lt;/strong&gt;&lt;br /&gt;
4. &lt;strong&gt;much more interesting&lt;/strong&gt;（muchはmoreの直前に置く）&lt;br /&gt;
5. &lt;strong&gt;a little taller&lt;/strong&gt;（a littleはdeeper等の直前に置く）&lt;/div&gt;
&lt;/details&gt;
&lt;h2&gt;比較級のよくある質問（FAQ）&lt;/h2&gt;
&lt;div style="margin-bottom: 20px;"&gt;
&lt;p&gt;&lt;strong&gt;Q. deep を more deep と言ってはダメですか？&lt;/strong&gt;&lt;br /&gt;
A. 文法テストでは不正解になります。deep は1音節の短い単語なので、必ず deeper を使いましょう。&lt;/p&gt;
&lt;p&gt;&lt;strong&gt;Q. much と a little を置く場所がいつも分からなくなります。&lt;/strong&gt;&lt;br /&gt;
A. 「deeper（より深い）」や「more interesting（より面白い）」という&lt;strong&gt;比較級の塊のすぐ前&lt;/strong&gt;に置いてください。語順を固定して覚えるのがコツです。&lt;/p&gt;
&lt;/div&gt;
```</t>
  </si>
  <si>
    <t>C2P_https___eng_support_com_column_book2_lesson3_scene3_20260225_192358</t>
  </si>
  <si>
    <t>以下はサイトの階層マスタに基づく「子→親」内部リンク不足です。
子ページ本文（HTML）に、親ページへのリンクを追加してください。
【子ページ】
- URL: https://eng-support.com/column/book2-lesson3-scene3/
- タイトル: 比較：原級【Book2 Lesson3 Scene3】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&lt;p&gt;&lt;iframe loading="lazy" title="YouTube video player" src="https://www.youtube.com/embed/dqgF_y3aJxk?si=cAQ6YasI3EUNTNm8" width="560" height="315" frameborder="0" allowfullscreen="allowfullscreen"&gt;&lt;span data-mce-type="bookmark" style="display: inline-block; width: 0px; overflow: hidden; line-height: 0;" class="mce_SELRES_start"&gt;﻿&lt;/span&gt;&lt;/iframe&gt;&lt;br /&gt;
今回は、Book2 Lesson3シーン3という事で比較の原級になります。&lt;/p&gt;
&lt;p&gt;&lt;img decoding="async" loading="lazy" class="alignnone size-full wp-image-574" src="http://eng-support.com/wp-content/uploads/2023/09/プログレス230717.jpg" alt="" width="1200" height="512" srcset="https://eng-support.com/wp-content/uploads/2023/09/プログレス230717.jpg 1200w, https://eng-support.com/wp-content/uploads/2023/09/プログレス230717-300x128.jpg 300w, https://eng-support.com/wp-content/uploads/2023/09/プログレス230717-1024x437.jpg 1024w, https://eng-support.com/wp-content/uploads/2023/09/プログレス230717-768x328.jpg 768w" sizes="(max-width: 1200px) 100vw, 1200px" /&gt;&lt;/p&gt;
&lt;h3&gt;原級とは？&lt;/h3&gt;
&lt;p&gt;&amp;#8220;Mark is tall.&amp;#8221;&lt;br /&gt;
「マークは背が高い。」&lt;br /&gt;
これに対して、「マーク」と「お父さん」の身長が同じくらいだとしましょう。同じくらいの身長の時はどう言うかです。&lt;/p&gt;
&lt;h3&gt;同じくらいの身長を表現する&lt;/h3&gt;
&lt;p&gt;実はこれ、「マーク」とその「お父さん」の二人を比べています。二人を比べるのは比較級とやりましたが、比較級の場合は差があるんです。差が大きければ比較級の前に&lt;span style="color: red;"&gt;&amp;#8220;much&amp;#8221;&lt;/span&gt;とか&lt;span style="color: red;"&gt;&amp;#8220;a lot&amp;#8221;&lt;/span&gt;を付ける。差が小さければ&lt;span style="color: red;"&gt;&amp;#8220;a little&amp;#8221;&lt;/span&gt;を付ける。差がほとんどなければ&lt;span style="color: red;"&gt;&amp;#8220;little&amp;#8221;&lt;/span&gt;を付ける、とやりました。&lt;/p&gt;
&lt;h3&gt;&amp;#8220;as as&amp;#8221;を使って同じくらいの身長を表現&lt;/h3&gt;
&lt;p&gt;じゃあ今度は同じくらいと言いたい時はどうするのか、です。この場合は&lt;span style="color: blue;"&gt;&amp;#8220;er&amp;#8221;&lt;/span&gt;を付けたり&lt;span style="color: blue;"&gt;&amp;#8220;more&amp;#8221;&lt;/span&gt;を付けて比較級にするんじゃありません。そのまま&lt;span style="color: green;"&gt;&amp;#8220;tall&amp;#8221;&lt;/span&gt;で、その前「&lt;span style="color: green;"&gt;as as&lt;/span&gt;」と付けます。&lt;span style="color: green;"&gt;&amp;#8220;tall&amp;#8221;&lt;/span&gt;は形容詞で、比較級の元となる原級です。同じくらいの身長なら全て&lt;span style="color: green;"&gt;&amp;#8220;as tall as&amp;#8221;&lt;/span&gt;を使って表現します。数が大きくなる方を使います。&lt;/p&gt;
&lt;h3&gt;注意点&lt;/h3&gt;
&lt;p&gt;「マーク」と「お父さん」どちらも背が高くても、どちらも背が低くても、あるいは二人とも中背でも、とにかく身長が同じくらいなら全て&lt;span style="color: green;"&gt;&amp;#8220;as tall as&amp;#8221;&lt;/span&gt;を使って表現します。この癖を付けましょう。&amp;#8221;Mark is as tall as his father.&amp;#8221;と訳すと、正しく「マークはお父さんと同じくらいの身長だ」と意味します。この言い方を覚えて、誤解を避けましょう。&lt;/p&gt;
&lt;hr /&gt;
&lt;p&gt;&lt;iframe loading="lazy" title="YouTube video player" src="https://www.youtube.com/embed/MA0tKYCyHoc?si=ENUzws7eRTDaUbPY" width="560" height="315" frameborder="0" allowfullscreen="allowfullscreen"&gt;&lt;/iframe&gt;&lt;/p&gt;
&lt;h3&gt;基本の使い方&lt;/h3&gt;
&lt;p&gt;&lt;span style="color: blue;"&gt;&amp;#8220;Mark is as tall as his father.&amp;#8221;&lt;/span&gt;&lt;br /&gt;
「マークはお父さんと同じくらいの身長だ。」&lt;/p&gt;
&lt;p&gt;「as tall as」は、身長を比較するためのフレーズです。このフレーズが登場すると、前後の文脈から「背が高い」という意味の「tall」ではなく、「身長」という名詞として解釈することが重要です。&lt;/p&gt;
&lt;h3&gt;わずかな差を表現&lt;/h3&gt;
&lt;p&gt;&lt;span style="color: blue;"&gt;&amp;#8220;Mark is almost as tall as his father.&amp;#8221;&lt;/span&gt;&lt;br /&gt;
「マークはお父さんとほぼ同じくらいの身長だ。」&lt;/p&gt;
&lt;p&gt;「almost」を加えると、「ほぼ同じくらい」という微妙な差を表現できます。この場合、「Mark」の身長が「お父さん」とほぼ同じで、わずかな差があることを示します。&lt;/p&gt;
&lt;h3&gt;「just as」で強調&lt;/h3&gt;
&lt;p&gt;&lt;span style="color: blue;"&gt;&amp;#8220;Washington is just as famous as New York.&amp;#8221;&lt;/span&gt;&lt;br /&gt;
「ワシントンはニューヨークと同じくらい有名だ。」&lt;/p&gt;
&lt;p&gt;「just」を加えると、「どちらも同じくらい」という意味になります。この例では、「Washington」と「New York」の両方が同じくらい有名であることを強調しています。&lt;/p&gt;
&lt;p&gt;「as tall as」を使った身長の比較表現について学びました。微妙な差や強調を加えることで、さまざまな状況に対応できます。&lt;/p&gt;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src="https://www.youtube.com/embed/ik9SjzxQmTk?si=3_K9xc7Eg-r6Swi-" width="560" height="315" frameborder="0" allowfullscreen="allowfullscreen"&gt;&lt;/iframe&gt;&lt;/p&gt;
&lt;p&gt;&amp;nbsp;&lt;/p&gt;
&lt;p&gt;英語の比較表現である「as ●● as」の否定文に焦点を当てて解説します。文中の例文を通じて、この表現を理解しましょう。&lt;/p&gt;
&lt;h3&gt;基本の使い方&lt;/h3&gt;
&lt;p&gt;&amp;#8220;The river is not as deep as the pond is.&amp;#8221; この文では、「not as なんとか as」という構造が使われています。まず、「as deep as」というフレーズは「深さが同じくらい」という意味です。この文では、「The river」（その川）と「the pond」（その池）の深さを比較しており、「as deep as」と「as」で挟まれた瞬間、両方が深いとは限りません。どちらも深い可能性もあります。&lt;/p&gt;
&lt;p&gt;しかし、ここで「not」が付きます。「not」が付いた瞬間、文の意味がどう変わるかを考えてみましょう。この表現はしばしば、数学的な「イコール」のように思われがちですが、実際には「ノットイコール」であることに注意が必要です。ノットイコールはどちらが大きいかを示すものではなく、どちらも同じくらいの可能性があることを示します。この可能性は同じくらいです。&lt;/p&gt;
&lt;p&gt;「as as」の構造は、「不等号」で表すと、そのうちどちらかが優れていることを示す「≧」と解釈されることもあります。ただし、この点は高校で学ぶことが多く、ここでは詳細は説明しません。ただし、覚えておいていただきたいのは、「as as」は「イコール」であると同時に、「≧」になる可能性もあるということです。この「≧」を「not」で否定しているわけです。&lt;/p&gt;
&lt;h3&gt;具体的な訳し方&lt;/h3&gt;
&lt;p&gt;では、具体的な訳し方はどうなるでしょうか？この文の場合、「The river」と「the pond」の深さを比べると、「The river」の方が深さが小さいことが分かります。したがって、&amp;#8221;The river&amp;#8221;と&amp;#8221;the pond&amp;#8221;の深さを比べたら、「The river」の方が浅いことを示しています。「not as 形容詞 as なんとか」、「何々ほどなんとかない」という訳し方が適しています。&lt;/p&gt;
&lt;p&gt;最後に注意すべき点として、「同じくらい深くない」と訳すのは避けるべきです。この訳し方では深さが同じか異なるかが明確でなく、誤解を招く可能性があります。代わりに、「その池ほど深くない」と訳すことで、明確な意味を伝えることができます。&lt;/p&gt;
&lt;p&gt;また、学校によっては「as as」の否定文の場合、前の「as」を「so」に変えるというルールも存在します。これも覚えておくと役立つ情報です。&lt;/p&gt;
&lt;p&gt;以上が「as ●● as」の否定文についての説明で、セクション3を終了します。&lt;/p&gt;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 [ /.socialSet ] --&gt;
```</t>
  </si>
  <si>
    <t>C2P_https___eng_support_com_column_book2_lesson4_scene1_20260225_192358</t>
  </si>
  <si>
    <t>以下はサイトの階層マスタに基づく「子→親」内部リンク不足です。
子ページ本文（HTML）に、親ページへのリンクを追加してください。
【子ページ】
- URL: https://eng-support.com/column/book2-lesson4-scene1/
- タイトル: 比較級・最上級の完全整理──the の付け方と in／of の違い・疑問文の作り方【Book2 Lesson4 Scene1】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src="https://www.youtube.com/embed/efIUY2B_R-E?si=qBcHf6FYJ1tpFoxV" width="560" height="315" frameborder="0" allowfullscreen="allowfullscreen"&gt;&lt;span data-mce-type="bookmark" style="display: inline-block; width: 0px; overflow: hidden; line-height: 0;" class="mce_SELRES_start"&gt;﻿&lt;/span&gt;&lt;/iframe&gt;&lt;/p&gt;
&lt;h4&gt;英語の形容詞と副詞の比較：原級、比較級、最上級&lt;/h4&gt;
&lt;p&gt;今回は、英語の形容詞と副詞における比較に焦点を当て、&lt;span style="color: red;"&gt;原級&lt;/span&gt;、&lt;span style="color: blue;"&gt;比較級&lt;/span&gt;、&lt;span style="color: green;"&gt;最上級&lt;/span&gt;について学びましょう。&lt;/p&gt;
&lt;h3&gt;&lt;span style="color: red;"&gt;基本の使い方&lt;/span&gt;&lt;/h3&gt;
&lt;p&gt;英語の形容詞と副詞には、&lt;span style="color: red;"&gt;原級（positive degree）&lt;/span&gt;、&lt;span style="color: blue;"&gt;比較級（comparative degree）&lt;/span&gt;、&lt;span style="color: green;"&gt;最上級（superlative degree）&lt;/span&gt;の3つの形があります。原級は比較をしない形容詞や副詞を指します。例えば、「beautiful」（美しい）や「large」（大きい）は比較関係なく普通に使われる言葉で、&lt;span style="color: red;"&gt;原級&lt;/span&gt;です。そして、&lt;span style="color: blue;"&gt;比較級&lt;/span&gt;と&lt;span style="color: green;"&gt;最上級&lt;/span&gt;があります。&lt;/p&gt;
&lt;h3&gt;&lt;span style="color: red;"&gt;原級（Positive Degree）&lt;/span&gt;&lt;/h3&gt;
&lt;p&gt;&lt;span style="color: red;"&gt;原級&lt;/span&gt;は、通常の形容詞や副詞で、比較をせずにそのままの形で使います。例えば、「Tom is tall.」（トムは背が高い。）では、ただ単に「Tom」の背の高さを述べています。このように、2つの物事を比べない場合に&lt;span style="color: red;"&gt;原級&lt;/span&gt;が使用されます。&lt;/p&gt;
&lt;h3&gt;&lt;span style="color: blue;"&gt;比較級（Comparative Degree）&lt;/span&gt;&lt;/h3&gt;
&lt;p&gt;&lt;span style="color: blue;"&gt;比較級&lt;/span&gt;は、2つの物事を比べる場合に使います。例えば、「Tom is taller than Jack.」（トムはジャックより背が高い。）では、2人の身長を比較しています。また、3つ以上を比べる場合でも&lt;span style="color: blue;"&gt;比較級&lt;/span&gt;が使用されます。例えば、クラスに40人いるとき、「Tom is taller than anyone else in the class.」（トムはクラスの中で誰よりも背が高い。）といった表現が該当します。&lt;/p&gt;
&lt;h3&gt;&lt;span style="color: green;"&gt;最上級（Superlative Degree）&lt;/span&gt;&lt;/h3&gt;
&lt;p&gt;&lt;span style="color: green;"&gt;最上級&lt;/span&gt;は、3つ以上の物事を比較する場合に使います。例えば、「Tokyo is the largest city in Japan.」（東京は日本で一番の大都会だ。）では、日本のすべての都市を比較して、「Tokyo」が最も大きいことを示しています。最上級の形容詞や副詞は、基本的には短い語尾に &amp;#8220;est&amp;#8221; を付けることで作ります。ただし、語尾が &amp;#8220;e&amp;#8221; で終わる単語は &amp;#8220;st&amp;#8221; のみを追加します。また、&lt;span style="color: green;"&gt;最上級&lt;/span&gt;は長い語の前に &amp;#8220;most&amp;#8221; を付けて形成することもあります。&lt;/p&gt;
&lt;h3&gt;&lt;span style="color: red;"&gt;比較級と最上級の形成&lt;/span&gt;&lt;/h3&gt;
&lt;p&gt;比較級は、原級が短い場合には語尾に &amp;#8220;er&amp;#8221; を付けます。長い場合には前に &amp;#8220;more&amp;#8221; を付けます。最上級も同様に、短い場合には語尾に &amp;#8220;est&amp;#8221; を付けます。長い場合には前に &amp;#8220;most&amp;#8221; を付けます。&lt;/p&gt;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&lt;p&gt;&amp;nbsp;&lt;/p&gt;
&lt;hr /&gt;
&lt;p&gt;&lt;iframe loading="lazy" title="YouTube video player" src="https://www.youtube.com/embed/aokLmv9N98c?si=db1SwcA0Z02B0s33" width="560" height="315" frameborder="0" allowfullscreen="allowfullscreen"&gt;&lt;/iframe&gt;&lt;/p&gt;
&lt;h3 style="color: black;"&gt;最上級の文について&lt;/h3&gt;
&lt;p&gt;英語で最上級を表現する際のポイントについて再度学びましょう。&lt;/p&gt;
&lt;p&gt;&lt;span style="color: red;"&gt;&amp;#8220;Tokyo is the largest city in Japan.&amp;#8221;&lt;/span&gt;&lt;/p&gt;
&lt;p&gt;（東京は日本で一番の大都会だ。）&lt;/p&gt;
&lt;p&gt;この文で注目すべきポイントは、&lt;span style="color: red;"&gt;&amp;#8220;the largest city&amp;#8221;&lt;/span&gt; の部分です。この表現には重要なルールが含まれています。&lt;/p&gt;
&lt;p&gt;最上級の形容詞に &lt;span style="color: green;"&gt;&amp;#8220;the&amp;#8221;&lt;/span&gt; を付けることが一般的です。しかし、ここで注意すべきなのは、この形容詞が名詞を修飾している点です。&lt;span style="color: blue;"&gt;&amp;#8220;large&amp;#8221;&lt;/span&gt;（大きい）は名詞 &lt;span style="color: blue;"&gt;&amp;#8220;city&amp;#8221;&lt;/span&gt;（街）を修飾しています。通常、形容詞の最上級には &lt;span style="color: green;"&gt;&amp;#8220;the&amp;#8221;&lt;/span&gt; が付きますが、副詞の最上級には通常 &lt;span style="color: green;"&gt;&amp;#8220;the&amp;#8221;&lt;/span&gt; は付きません。&lt;/p&gt;
&lt;p&gt;例えば、&lt;span style="color: blue;"&gt;&amp;#8220;fast&amp;#8221;&lt;/span&gt;（速い）という副詞を考えてみましょう。&lt;span style="color: blue;"&gt;&amp;#8220;fastest&amp;#8221;&lt;/span&gt; はその最上級形ですが、通常、副詞は名詞を修飾しないため、&lt;span style="color: green;"&gt;&amp;#8220;the&amp;#8221;&lt;/span&gt; を省略することができます。&lt;/p&gt;
&lt;p&gt;しかし、英語の教科書や文法書によっては、形容詞の最上級には &lt;span style="color: green;"&gt;&amp;#8220;the&amp;#8221;&lt;/span&gt; を付けるとされ、副詞の最上級には &lt;span style="color: green;"&gt;&amp;#8220;the&amp;#8221;&lt;/span&gt; を省略するとされることがあります。実際のコミュニケーションやテストなどでは、形容詞の最上級に &lt;span style="color: green;"&gt;&amp;#8220;the&amp;#8221;&lt;/span&gt; を付けたまま、副詞の最上級では &lt;span style="color: green;"&gt;&amp;#8220;the&amp;#8221;&lt;/span&gt; を省略しても問題ありません。&lt;/p&gt;
&lt;p&gt;このルールを覚えておくことで、最上級の形容詞と副詞を正確に使い分けることができます。そして、英語の表現力を向上させる手助けとなるでしょう。形容詞と副詞の &lt;span style="color: green;"&gt;&amp;#8220;the&amp;#8221;&lt;/span&gt; の使い方についての理解を深め、自信を持って英語を話しましょう。&lt;/p&gt;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&lt;p&gt;&amp;nbsp;&lt;/p&gt;
&lt;hr /&gt;
&lt;p&gt;&lt;iframe loading="lazy" title="YouTube video player" src="https://www.youtube.com/embed/qk4nvWIaUCs?si=tfonzTWoIZ-g4nst" width="560" height="315" frameborder="0" allowfullscreen="allowfullscreen"&gt;&lt;/iframe&gt;&lt;/p&gt;
&lt;h3&gt;最上級の基本形&lt;/h3&gt;
&lt;p&gt;最上級形容詞は、通常名詞を修飾します。例えば、「Tokyo is the largest city in Japan.」（東京は日本で一番の大都会だ。）のように、形容詞 &lt;span style="color: green;"&gt;&amp;#8220;largest&amp;#8221;&lt;/span&gt; が名詞 &lt;span style="color: blue;"&gt;&amp;#8220;city&amp;#8221;&lt;/span&gt; を修飾しています。基本的に、最上級形容詞には &lt;span style="color: red;"&gt;&amp;#8220;the&amp;#8221;&lt;/span&gt; が付きますが、副詞の最上級には通常 &lt;span style="color: red;"&gt;&amp;#8220;the&amp;#8221;&lt;/span&gt; は付きません。&lt;/p&gt;
&lt;h3&gt;&amp;#8220;in&amp;#8221; と &amp;#8220;of&amp;#8221; の使い分け&lt;/h3&gt;
&lt;p&gt;最上級を表す際に、&amp;#8221;in&amp;#8221; と &amp;#8220;of&amp;#8221; の両方が使用されることがあります。例えば、「Maureen runs fastest of the three.」（モリーンはその三人の中で一番速く走る。）では、&lt;span style="color: green;"&gt;&amp;#8220;of&amp;#8221;&lt;/span&gt; が使われています。この違いを理解するために、次のポイントを覚えておきましょう。&lt;/p&gt;
&lt;ul&gt;
&lt;li&gt;&amp;#8220;in&amp;#8221; の場合: &amp;#8220;Tokyo is the largest city in Japan.&amp;#8221;（日本の中で一番大きな都市は東京です。）&lt;/li&gt;
&lt;li&gt;&amp;#8220;of&amp;#8221; の場合: &amp;#8220;Maureen runs fastest of the three.&amp;#8221;（その三人の中でモリーンが一番速く走ります。）&lt;/li&gt;
&lt;/ul&gt;
&lt;h3&gt; &amp;#8220;all&amp;#8221; と &amp;#8220;the 数&amp;#8221; の使用&lt;/h3&gt;
&lt;p&gt;&amp;#8220;of&amp;#8221; を使う場合、&lt;span style="color: green;"&gt;&amp;#8220;all&amp;#8221;&lt;/span&gt;（全て）や &lt;span style="color: blue;"&gt;&amp;#8220;the 数&amp;#8221;&lt;/span&gt;（例: &lt;span style="color: blue;"&gt;&amp;#8220;the three&amp;#8221;&lt;/span&gt;）が共通して登場します。これらの表現は、最上級の &lt;span style="color: green;"&gt;&amp;#8220;of&amp;#8221;&lt;/span&gt; に関連する要素や集合を指します。例えば、「Judy runs fastest of all the students in her class.」（ジュディは彼女のクラスの生徒全員の中で一番速く走る。）では、&lt;span style="color: green;"&gt;&amp;#8220;all the students&amp;#8221;&lt;/span&gt; が &lt;span style="color: green;"&gt;&amp;#8220;of&amp;#8221;&lt;/span&gt; の前に現れます。&lt;/p&gt;
&lt;p&gt;これらのポイントを理解することで、最上級形容詞と副詞の &lt;span style="color: red;"&gt;&amp;#8220;the&amp;#8221;&lt;/span&gt; の使い方を正確にマスターし、英語の表現力を向上させる手助けとなります。難しい問題やテストでも自信を持って対処できるでしょう。&lt;/p&gt;
&lt;p&gt;&amp;nbsp;&lt;/p&gt;
&lt;hr /&gt;
&lt;p&gt;&lt;iframe loading="lazy" title="YouTube video player" src="https://www.youtube.com/embed/Actbww5D6yI?si=lDcO4PKrfSYaKrJb" width="560" height="315" frameborder="0" allowfullscreen="allowfullscreen"&gt;&lt;/iframe&gt;&lt;/p&gt;
&lt;h3&gt;最上級の普通の文&lt;/h3&gt;
&lt;p&gt;最上級を使用した普通の文を見てみましょう。ここでは5番の文を使用します。&lt;span style="color: red;"&gt;「Tokyo is the largest city in Japan.」&lt;/span&gt;（東京は日本で一番の大都会です。）この文で注意すべきポイントは、&lt;span style="color: blue;"&gt;「largest」&lt;/span&gt;という形容詞の最上級が&lt;span style="color: green;"&gt;「the」&lt;/span&gt;を伴うことです。&lt;/p&gt;
&lt;h3&gt; 疑問文への変換&lt;/h3&gt;
&lt;p&gt;疑問文を作成したい場合、「日本でどの街が一番大きいですか？」という質問を考えます。この場合、&lt;span style="color: green;"&gt;「Which city is the largest, Tokyo, Yokohama, or Osaka?」&lt;/span&gt;となります。ここでは都市名を出していますが、省略しても構いません。&lt;/p&gt;
&lt;h3&gt; 注意すべきこと&lt;/h3&gt;
&lt;p&gt;英語では&lt;span style="color: blue;"&gt;「the largest city」&lt;/span&gt;のように形容詞の最上級が名詞と結びついていますが、疑問文にする場合、名詞を疑問詞に変えます。つまり、&lt;span style="color: green;"&gt;「東京」&lt;/span&gt;が主語になり、「&lt;span style="color: red;"&gt;Which city&lt;/span&gt;」という疑問詞が名詞として使用されます。&lt;/p&gt;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&lt;p&gt;&amp;nbsp;&lt;/p&gt;
&lt;hr /&gt;
&lt;p&gt;&lt;iframe loading="lazy" title="YouTube video player" src="https://www.youtube.com/embed/7yrfZEunDFI?si=w8jR2oX0ua5W7T5G" width="560" height="315" frameborder="0" allowfullscreen="allowfullscreen"&gt;&lt;/iframe&gt;&lt;/p&gt;
&lt;p&gt;Lesson 4 シーン 1 最上級の最後のトピックが終わりました。今度は疑問文に対する返事の仕方について話しましょう。&lt;/p&gt;
&lt;h3&gt; 疑問文に対する返事の基本&lt;/h3&gt;
&lt;p&gt;疑問文に対する返事をする際、まずは疑問詞が主語であることを理解しましょう。例として、以下の2つの質問を考えてみます。&lt;/p&gt;
&lt;p&gt;&lt;span style="color: red;"&gt;&amp;#8220;Who is the most studious,&lt;/span&gt; Mark, Kyle, or Phil?&amp;#8221;（「マーク、カイル、フィルのうち誰が&lt;span style="color: red;"&gt;一番勉強していますか？&lt;/span&gt;」）&lt;/p&gt;
&lt;p&gt;&lt;span style="color: red;"&gt;&amp;#8220;Who runs fastest,&lt;/span&gt; Maureen, Meg, or Kay?&amp;#8221;（「モーリン、メグ、ケイの中で&lt;span style="color: red;"&gt;誰が一番早く走りますか？&lt;/span&gt;」）&lt;/p&gt;
&lt;h3&gt;返事の仕方&lt;/h3&gt;
&lt;p&gt;2番と3番の質問に対する返事を考えてみましょう。&lt;/p&gt;
&lt;h3&gt;2番の質問への返事&lt;/h3&gt;
&lt;p&gt;質問: &amp;#8220;&lt;span style="color: red;"&gt;Who is the most studious?&lt;/span&gt;&amp;#8221;&lt;/p&gt;
&lt;ul&gt;
&lt;li&gt;疑問詞 &amp;#8220;&lt;span style="color: red;"&gt;Who&lt;/span&gt;&amp;#8221; が主語です。&lt;/li&gt;
&lt;li&gt;主語である疑問詞に対して返事をします。&lt;/li&gt;
&lt;li&gt;&amp;#8220;&lt;span style="color: blue;"&gt;Mark&lt;/span&gt; is.&amp;#8221;（「&lt;span style="color: blue;"&gt;マークが一番です。&lt;/span&gt;」）&lt;/li&gt;
&lt;/ul&gt;
&lt;h3&gt;3番の質問への返事&lt;/h3&gt;
&lt;p&gt;質問: &amp;#8220;&lt;span style="color: red;"&gt;Who runs fastest?&lt;/span&gt;&amp;#8221;&lt;/p&gt;
&lt;ul&gt;
&lt;li&gt;疑問詞 &amp;#8220;&lt;span style="color: red;"&gt;Who&lt;/span&gt;&amp;#8221; が主語です。&lt;/li&gt;
&lt;li&gt;主語である疑問詞に対して返事をします。&lt;/li&gt;
&lt;li&gt;&amp;#8220;&lt;span style="color: blue;"&gt;Maureen&lt;/span&gt; does.&amp;#8221;（「&lt;span style="color: blue;"&gt;モーリンが一番速いです。&lt;/span&gt;」）&lt;/li&gt;
&lt;/ul&gt;
&lt;h3&gt; 形容詞と副詞の使い分け&lt;/h3&gt;
&lt;p&gt;注意すべきポイントとして、形容詞と副詞の使い分けがあります。例えば、&amp;#8221;&lt;span style="color: blue;"&gt;studious&lt;/span&gt;&amp;#8220;（勤勉な）は形容詞で、&amp;#8221;&lt;span style="color: blue;"&gt;fastest&lt;/span&gt;&amp;#8220;（一番速い）は副詞です。形容詞の最上級には &amp;#8220;the&amp;#8221; を付けますが、副詞には &amp;#8220;the&amp;#8221; を付けません。&lt;/p&gt;
&lt;p&gt;また、形容詞が &amp;#8220;&lt;span style="color: blue;"&gt;ous&lt;/span&gt;&amp;#8221; や &amp;#8220;&lt;span style="color: blue;"&gt;ious&lt;/span&gt;&amp;#8221; で終わる場合は、&amp;#8221;&lt;span style="color: green;"&gt;more&lt;/span&gt;&amp;#8221; や &amp;#8220;&lt;span style="color: green;"&gt;most&lt;/span&gt;&amp;#8221; を付けることもあります。例えば、&amp;#8221;&lt;span style="color: green;"&gt;most famous&lt;/span&gt;&amp;#8220;（最も有名な）や &amp;#8220;&lt;span style="color: green;"&gt;more famous&lt;/span&gt;&amp;#8220;（より有名な）です。このルールは &amp;#8220;&lt;span style="color: blue;"&gt;ous&lt;/span&gt;&amp;#8221; や &amp;#8220;&lt;span style="color: blue;"&gt;ious&lt;/span&gt;&amp;#8221; で終わる形容詞に適用されます。&lt;/p&gt;
&lt;h3&gt;復習と注意点&lt;/h3&gt;
&lt;p&gt;疑問詞が主語の場合、三単現の形にすることが重要です。例えば、&amp;#8221;&lt;span style="color: red;"&gt;Who runs fastest?&lt;/span&gt;&amp;#8221; では &amp;#8220;&lt;span style="color: blue;"&gt;runs&lt;/span&gt;&amp;#8221; は一般動詞であり、&amp;#8221;&lt;span style="color: red;"&gt;Who&lt;/span&gt;&amp;#8221; が主語です。したがって、&amp;#8221;&lt;span style="color: blue;"&gt;Maureen does.&lt;/span&gt;&amp;#8221; となります。&lt;/p&gt;
&lt;p&gt;&amp;nbsp;&lt;/p&gt;
&lt;p&gt;&amp;nbsp;&lt;/p&gt;
&lt;p&gt;&amp;nbsp;&lt;/p&gt;
&lt;!-- [ /.socialSet ] --&gt;
```</t>
  </si>
  <si>
    <t>C2P_https___eng_support_com_column_book2_lesson4_scene2_20260225_192359</t>
  </si>
  <si>
    <t>以下はサイトの階層マスタに基づく「子→親」内部リンク不足です。
子ページ本文（HTML）に、親ページへのリンクを追加してください。
【子ページ】
- URL: https://eng-support.com/column/book2-lesson4-scene2/
- タイトル: one of the＋最上級・複数形｜get/become＋形容詞｜中学英語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 レッスン動画（比較級 and 比較級・one of the 解説） --&gt;&lt;br /&gt;
&lt;iframe title="YouTube video player" src="https://www.youtube.com/embed/dvMtx4J2Nd4?si=Re4qUiFDvLXtOLNf" width="560" height="315" frameborder="0" allowfullscreen="allowfullscreen"&gt;&lt;span data-mce-type="bookmark" style="display: inline-block; width: 0px; overflow: hidden; line-height: 0;" class="mce_SELRES_start"&gt;&lt;/span&gt;&lt;/iframe&gt;&lt;/p&gt;
&lt;p&gt;Book1 Lesson4 シーン2では、&lt;strong&gt;「get / become + 形容詞」&lt;/strong&gt;を使った変化の表現から、&lt;br /&gt;
&lt;strong&gt;比較級 and 比較級（taller and taller / more and more ～）&lt;/strong&gt;、&lt;br /&gt;
さらに&lt;strong&gt;「one of the + 最上級 + 複数名詞」&lt;/strong&gt;という頻出構文まで、一気に学んでいきます。&lt;/p&gt;
&lt;p&gt;このページでは、動画で扱っている内容を整理しながら、&lt;/p&gt;
&lt;ul&gt;
&lt;li&gt;&lt;strong&gt;get / become + 形容詞 と比較級 and 比較級&lt;/strong&gt;の使い分け&lt;/li&gt;
&lt;li&gt;&lt;strong&gt;more and more + 形容詞&lt;/strong&gt; のルール&lt;/li&gt;
&lt;li&gt;&lt;strong&gt;one of the + 最上級 + 複数名詞&lt;/strong&gt; の正しい形&lt;/li&gt;
&lt;li&gt;&lt;strong&gt;one of the のあとの名詞が「必ず複数形」になる理由&lt;/strong&gt;&lt;/li&gt;
&lt;/ul&gt;
&lt;p&gt;を、入試レベルを意識して分かりやすく整理していきます。&lt;br /&gt;
&lt;!-- 即答ブロック：導入直後〜最初のH2「1. Lesson4シーン2のメインテーマ」の前に貼り付け --&gt;&lt;/p&gt;
&lt;h2&gt;get / become と比較級and比較級・one of the&lt;/h2&gt;
&lt;p&gt;ここだけ押さえると、&lt;strong&gt;get / become + 形容詞&lt;/strong&gt;は「変化」、&lt;br /&gt;
&lt;strong&gt;比較級 and 比較級 / more and more&lt;/strong&gt;は「変化が増していく」、&lt;br /&gt;
&lt;strong&gt;one of the + 最上級 + 複数名詞&lt;/strong&gt;は「最上級グループの一人（ひとつ）」です。&lt;br /&gt;
テストでは&lt;strong&gt;形（語順・語形）→ルール→例文→ミス&lt;/strong&gt;の順で確認すると減点しにくくなります。&lt;/p&gt;
&lt;table style="width: 100%; border-collapse: collapse; margin: 1em 0;"&gt;
&lt;thead&gt;
&lt;tr&gt;
&lt;th style="border: 1px solid #ddd; padding: 8px; background: #f7f7f7; text-align: left;"&gt;知りたいこと&lt;/th&gt;
&lt;th style="border: 1px solid #ddd; padding: 8px; background: #f7f7f7; text-align: left;"&gt;要点（テンプレ）&lt;/th&gt;
&lt;th style="border: 1px solid #ddd; padding: 8px; background: #f7f7f7; text-align: left;"&gt;例文&lt;/th&gt;
&lt;th style="border: 1px solid #ddd; padding: 8px; background: #f7f7f7; text-align: left;"&gt;よくあるミス&lt;/th&gt;
&lt;/tr&gt;
&lt;/thead&gt;
&lt;tbody&gt;
&lt;tr&gt;
&lt;td style="border: 1px solid #ddd; padding: 8px;"&gt;&lt;strong&gt;get / become + 形容詞&lt;/strong&gt;&lt;/td&gt;
&lt;td style="border: 1px solid #ddd; padding: 8px;"&gt;「〜になる」を表す変化。&lt;br /&gt;
&lt;code&gt;get&lt;/code&gt; は日常的・変化の動き、&lt;code&gt;become&lt;/code&gt; はややかため（説明文寄り）でもOK。&lt;br /&gt;
進行形にすると「変化の途中」が出しやすい。&lt;/td&gt;
&lt;td style="border: 1px solid #ddd; padding: 8px;"&gt;&lt;code&gt;Jack is getting tall.&lt;/code&gt;&lt;br /&gt;
&lt;code&gt;She is becoming more beautiful.&lt;/code&gt;&lt;/td&gt;
&lt;td style="border: 1px solid #ddd; padding: 8px;"&gt;&lt;code&gt;be&lt;/code&gt; 動詞を落とす（× &lt;code&gt;Jack getting tall.&lt;/code&gt;）&lt;br /&gt;
「変化」ではなく状態説明のつもりで使ってしまう&lt;/td&gt;
&lt;/tr&gt;
&lt;tr&gt;
&lt;td style="border: 1px solid #ddd; padding: 8px;"&gt;&lt;strong&gt;be getting / be becoming&lt;/strong&gt;&lt;/td&gt;
&lt;td style="border: 1px solid #ddd; padding: 8px;"&gt;&lt;code&gt;is getting / is becoming&lt;/code&gt; は「今まさに変化している途中」。&lt;br /&gt;
「だんだん」「ますます」を出したいときに相性が良い。&lt;/td&gt;
&lt;td style="border: 1px solid #ddd; padding: 8px;"&gt;&lt;code&gt;The days are getting shorter.&lt;/code&gt;&lt;br /&gt;
&lt;code&gt;She is becoming famous.&lt;/code&gt;&lt;/td&gt;
&lt;td style="border: 1px solid #ddd; padding: 8px;"&gt;&lt;code&gt;becoming&lt;/code&gt; を「〜になる（完了）」のつもりで使い、時間のニュアンスがズレる&lt;/td&gt;
&lt;/tr&gt;
&lt;tr&gt;
&lt;td style="border: 1px solid #ddd; padding: 8px;"&gt;&lt;strong&gt;比較級 and 比較級 / more and more&lt;/strong&gt;&lt;/td&gt;
&lt;td style="border: 1px solid #ddd; padding: 8px;"&gt;「どんどん／ますます〜」＝変化が増す。&lt;br /&gt;
短い形容詞：&lt;code&gt;A-er and A-er&lt;/code&gt;&lt;br /&gt;
長い形容詞：&lt;code&gt;more and more + 原級&lt;/code&gt;&lt;/td&gt;
&lt;td style="border: 1px solid #ddd; padding: 8px;"&gt;&lt;code&gt;taller and taller&lt;/code&gt;&lt;br /&gt;
&lt;code&gt;more and more difficult&lt;/code&gt;&lt;/td&gt;
&lt;td style="border: 1px solid #ddd; padding: 8px;"&gt;長い形容詞で × &lt;code&gt;beautifuler and beautifuler&lt;/code&gt;&lt;br /&gt;
短い形容詞で × &lt;code&gt;more and more taller&lt;/code&gt;&lt;/td&gt;
&lt;/tr&gt;
&lt;tr&gt;
&lt;td style="border: 1px solid #ddd; padding: 8px;"&gt;&lt;strong&gt;one of the + 最上級 + 複数名詞&lt;/strong&gt;&lt;/td&gt;
&lt;td style="border: 1px solid #ddd; padding: 8px;"&gt;「最も〜な人（もの）たちのうちの一人（ひとつ）」。&lt;br /&gt;
&lt;strong&gt;名詞は必ず複数形&lt;/strong&gt;＋&lt;strong&gt;最上級を落とさない&lt;/strong&gt;のが鉄則。&lt;/td&gt;
&lt;td style="border: 1px solid #ddd; padding: 8px;"&gt;&lt;code&gt;Jack is one of the tallest guys in the school.&lt;/code&gt;&lt;br /&gt;
&lt;code&gt;Tokyo is one of the largest cities in the world.&lt;/code&gt;&lt;/td&gt;
&lt;td style="border: 1px solid #ddd; padding: 8px;"&gt;名詞を単数にする（× &lt;code&gt;the tallest guy&lt;/code&gt;）&lt;br /&gt;
最上級を忘れる（× &lt;code&gt;one of the tall guys&lt;/code&gt;）&lt;/td&gt;
&lt;/tr&gt;
&lt;tr&gt;
&lt;td style="border: 1px solid #ddd; padding: 8px;"&gt;&lt;strong&gt;one of the 比較級（誤検索の補正）&lt;/strong&gt;&lt;/td&gt;
&lt;td style="border: 1px solid #ddd; padding: 8px;"&gt;原則「&lt;strong&gt;one of the + 最上級&lt;/strong&gt;」で覚えるのが安全。&lt;br /&gt;
「最上級グループの一人」なら：&lt;code&gt;one of the + 最上級 + 複数名詞&lt;/code&gt;&lt;br /&gt;
「ただの“〜の一つ/一人”」なら：&lt;code&gt;one of the + 複数名詞&lt;/code&gt;（最上級なし）もあり得る。&lt;/td&gt;
&lt;td style="border: 1px solid #ddd; padding: 8px;"&gt;最上級グループ：&lt;code&gt;one of the fastest runners&lt;/code&gt;&lt;br /&gt;
ただの一人：&lt;code&gt;one of the students&lt;/code&gt;&lt;/td&gt;
&lt;td style="border: 1px solid #ddd; padding: 8px;"&gt;「最上級のはずなのに」比較級で止める（× &lt;code&gt;one of the faster ...&lt;/code&gt;）&lt;br /&gt;
名詞を複数にしない&lt;/td&gt;
&lt;/tr&gt;
&lt;/tbody&gt;
&lt;/table&gt;
&lt;p&gt;&lt;strong&gt;迷わない3ステップ（形→ルール→例文→訳は最後）&lt;/strong&gt;&lt;/p&gt;
&lt;ul&gt;
&lt;li&gt;① まず判定：&lt;strong&gt;変化（get/become）&lt;/strong&gt;か、&lt;strong&gt;増していく（比較級and比較級 / more and more）&lt;/strong&gt;か、&lt;strong&gt;グループの一人（one of the）&lt;/strong&gt;か&lt;/li&gt;
&lt;li&gt;② 形を機械的に確認：&lt;strong&gt;A-er and A-er&lt;/strong&gt; / &lt;strong&gt;more and more + 原級&lt;/strong&gt; / &lt;strong&gt;one of the + 最上級 + 複数名詞&lt;/strong&gt;&lt;/li&gt;
&lt;li&gt;③ 例文を1つ当ててから訳を決める（先に日本語で悩まない）&lt;/li&gt;
&lt;/ul&gt;
&lt;p&gt;&lt;strong&gt;ミニFAQ&lt;/strong&gt;&lt;/p&gt;
&lt;p&gt;&lt;strong&gt;Q.&lt;/strong&gt; get と become はどっちを使う？&lt;/p&gt;
&lt;p&gt;&lt;strong&gt;A.&lt;/strong&gt; どちらも「〜になる」ですが、&lt;code&gt;get&lt;/code&gt; は日常的で変化の動きが出しやすく、&lt;code&gt;become&lt;/code&gt; はややかため（説明文寄り）でも自然です。まずは例文の言い回しで使い分けを作るのが安全です。&lt;/p&gt;
&lt;p&gt;&lt;strong&gt;Q.&lt;/strong&gt; 比較級and比較級と more and more の見分けは？&lt;/p&gt;
&lt;p&gt;&lt;strong&gt;A.&lt;/strong&gt; 基本は「短い形容詞→&lt;code&gt;A-er and A-er&lt;/code&gt;」「長い形容詞→&lt;code&gt;more and more + 原級&lt;/code&gt;」です。迷ったら、&lt;code&gt;beautiful / important / difficult&lt;/code&gt; のような“長い形”は &lt;code&gt;more and more&lt;/code&gt; 側に寄せるとミスが減ります。&lt;/p&gt;
&lt;p&gt;&lt;strong&gt;Q.&lt;/strong&gt; one of the の名詞が複数形になる理由は？&lt;/p&gt;
&lt;p&gt;&lt;strong&gt;A.&lt;/strong&gt; &lt;code&gt;one of&lt;/code&gt; は「グループ（複数）の中から1つ取る」発想なので、後ろはグループを表す複数名詞になります（&lt;code&gt;one of the guys / one of the cities&lt;/code&gt; など）。&lt;/p&gt;
&lt;h2&gt;1. Lesson4シーン2のメインテーマ&lt;/h2&gt;
&lt;h3&gt;1-1. 扱う文法項目の一覧&lt;/h3&gt;
&lt;ul&gt;
&lt;li&gt;&lt;strong&gt;get / become + 形容詞&lt;/strong&gt; … 「～になる」を表す基本パターン&lt;/li&gt;
&lt;li&gt;&lt;strong&gt;比較級 and 比較級&lt;/strong&gt; … taller and taller / shorter and shorter など&lt;/li&gt;
&lt;li&gt;&lt;strong&gt;more and more + 形容詞&lt;/strong&gt; … 「だんだん・ますます～に」を長い形容詞で表す&lt;/li&gt;
&lt;li&gt;&lt;strong&gt;one of the + 最上級 + 複数名詞&lt;/strong&gt; … 「～の中で最も…な人たちの一人」&lt;/li&gt;
&lt;li&gt;&lt;strong&gt;one of + 所有格 + 複数名詞&lt;/strong&gt; … 「～の中の一人 / 一つ」&lt;/li&gt;
&lt;/ul&gt;
&lt;p&gt;どれも高校入試・大学入試で頻出の文法です。形だけで覚えるのではなく、&lt;br /&gt;
&lt;strong&gt;「意味のイメージ」と「形のルール」&lt;/strong&gt;をセットで押さえておくことが大切です。&lt;/p&gt;
&lt;h2&gt;2. get / become + 形容詞 と「比較級 and 比較級」&lt;/h2&gt;
&lt;h3&gt;2-1. get / become + 形容詞 の基本&lt;/h3&gt;
&lt;p&gt;まずは、基本の文から確認します。&lt;/p&gt;
&lt;ul&gt;
&lt;li&gt;&lt;code&gt;Jack is getting tall.&lt;/code&gt;&lt;br /&gt;
ジャックはだんだん背が高くなっている。&lt;/li&gt;
&lt;li&gt;&lt;code&gt;She is becoming more beautiful.&lt;/code&gt;&lt;br /&gt;
彼女はますます美しくなっています。&lt;/li&gt;
&lt;/ul&gt;
&lt;p&gt;&lt;strong&gt;get 形容詞 / become 形容詞&lt;/strong&gt; は、「～になる」という変化を表す表現です。進行形にすることで、&lt;br /&gt;
「今まさに変化の途中である」ことが強調されます。&lt;/p&gt;
&lt;ul&gt;
&lt;li&gt;&lt;code&gt;is getting + 形容詞&lt;/code&gt; … 「だんだん～になってきている」&lt;/li&gt;
&lt;li&gt;&lt;code&gt;is becoming + 形容詞&lt;/code&gt; … 「ますます～になってきている」&lt;/li&gt;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&lt;h3&gt;2-2. 比較級 and 比較級：どんどん・ますます ～になる&lt;/h3&gt;
&lt;p&gt;「どんどん背が高くなっている」「ますますきれいになっている」のように、&lt;strong&gt;変化の度合いが増していく&lt;/strong&gt;ことを表したいとき、&lt;br /&gt;
&lt;strong&gt;比較級 and 比較級&lt;/strong&gt; を使います。&lt;/p&gt;
&lt;p&gt;短い形容詞の場合：&lt;/p&gt;
&lt;ul&gt;
&lt;li&gt;&lt;code&gt;tall&lt;/code&gt; → &lt;code&gt;taller and taller&lt;/code&gt;&lt;br /&gt;
Jack is getting &lt;strong&gt;taller and taller&lt;/strong&gt;.&lt;br /&gt;
ジャックは&lt;strong&gt;どんどん&lt;/strong&gt;背が高くなっている。&lt;/li&gt;
&lt;li&gt;&lt;code&gt;short&lt;/code&gt; → &lt;code&gt;shorter and shorter&lt;/code&gt;&lt;br /&gt;
The days are getting &lt;strong&gt;shorter and shorter&lt;/strong&gt;.&lt;br /&gt;
日が&lt;strong&gt;どんどん&lt;/strong&gt;短くなってきている。&lt;/li&gt;
&lt;/ul&gt;
&lt;p&gt;長い形容詞の場合：&lt;/p&gt;
&lt;ul&gt;
&lt;li&gt;&lt;code&gt;beautiful&lt;/code&gt; → &lt;code&gt;more and more beautiful&lt;/code&gt;&lt;/li&gt;
&lt;li&gt;&lt;code&gt;interesting&lt;/code&gt; → &lt;code&gt;more and more interesting&lt;/code&gt;&lt;/li&gt;
&lt;li&gt;&lt;code&gt;difficult&lt;/code&gt; → &lt;code&gt;more and more difficult&lt;/code&gt;&lt;/li&gt;
&lt;/ul&gt;
&lt;p&gt;次の例を見てください。&lt;/p&gt;
&lt;ul&gt;
&lt;li&gt;&lt;code&gt;The math classes became difficult.&lt;/code&gt;&lt;br /&gt;
数学の授業が難しくなっている。&lt;/li&gt;
&lt;li&gt;&lt;code&gt;The math classes became more and more difficult.&lt;/code&gt;&lt;br /&gt;
数学の授業が&lt;strong&gt;だんだん&lt;/strong&gt;難しくなってきた。&lt;/li&gt;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&lt;h3&gt;2-3. 比較級 and 比較級 / more and more の書き方ルール&lt;/h3&gt;
&lt;p&gt;まとめると、次のように覚えると整理しやすくなります。&lt;/p&gt;
&lt;ul&gt;
&lt;li&gt;&lt;strong&gt;短い形容詞（1音節中心）&lt;/strong&gt;
&lt;ul&gt;
&lt;li&gt;&lt;code&gt;tall&lt;/code&gt; → &lt;strong&gt;taller and taller&lt;/strong&gt;&lt;/li&gt;
&lt;li&gt;&lt;code&gt;short&lt;/code&gt; → &lt;strong&gt;shorter and shorter&lt;/strong&gt;&lt;/li&gt;
&lt;li&gt;&lt;code&gt;old&lt;/code&gt; → &lt;strong&gt;older and older&lt;/strong&gt;&lt;/li&gt;
&lt;/ul&gt;
&lt;/li&gt;
&lt;li&gt;&lt;strong&gt;長い形容詞（2音節以上）&lt;/strong&gt;
&lt;ul&gt;
&lt;li&gt;&lt;code&gt;beautiful&lt;/code&gt; → &lt;strong&gt;more and more beautiful&lt;/strong&gt;&lt;/li&gt;
&lt;li&gt;&lt;code&gt;famous&lt;/code&gt; → &lt;strong&gt;more and more famous&lt;/strong&gt;&lt;/li&gt;
&lt;li&gt;&lt;code&gt;important&lt;/code&gt; → &lt;strong&gt;more and more important&lt;/strong&gt;&lt;/li&gt;
&lt;/ul&gt;
&lt;/li&gt;
&lt;/ul&gt;
&lt;p&gt;短い形容詞の場合は、&lt;span style="font-weight: bold;"&gt;原級を2回書く感覚で「比較級 and 比較級」&lt;/span&gt;にします。&lt;br /&gt;
長い形容詞の場合は、&lt;span style="font-weight: bold;"&gt;原級は1回だけ書き、「more and more + 形容詞」&lt;/span&gt;にします。&lt;/p&gt;
&lt;hr /&gt;
&lt;p&gt;&lt;!-- レッスン動画（one of the 解説） --&gt;&lt;br /&gt;
&lt;iframe loading="lazy" title="YouTube video player" src="https://www.youtube.com/embed/tzajnr_x3Xk?si=BMWCYFolVJyWQF8x" width="560" height="315" frameborder="0" allowfullscreen="allowfullscreen"&gt;&lt;/iframe&gt;&lt;/p&gt;
&lt;h2&gt;3. “one of the” の基本イメージと注意点&lt;/h2&gt;
&lt;h3&gt;3-1. “one of the” とは何か&lt;/h3&gt;
&lt;p&gt;英語の &lt;span style="color: red;"&gt;“one of the”&lt;/span&gt; は、&lt;br /&gt;
&lt;strong&gt;「～の中の一人（ひとつ）」&lt;/strong&gt;という意味を表す表現です。&lt;/p&gt;
&lt;p&gt;イメージ：&lt;/p&gt;
&lt;ul&gt;
&lt;li&gt;何人か / 何個かのグループがある&lt;/li&gt;
&lt;li&gt;その中から&lt;strong&gt;「一人・一つ」を取り出している&lt;/strong&gt;&lt;/li&gt;
&lt;/ul&gt;
&lt;p&gt;例えば、学校で背の高い男の子が何人かいて、そのうちの誰か、という状況を表したいとき：&lt;/p&gt;
&lt;p&gt;&lt;span style="color: red;"&gt;&lt;strong&gt;Jack Adams is one of the tallest guys in the school.&lt;/strong&gt;&lt;/span&gt;&lt;br /&gt;
ジャック・アダムズは、その学校で&lt;strong&gt;一番背が高い男の子たちのうちの一人だ。&lt;/strong&gt;&lt;/p&gt;
&lt;p&gt;ここで、重要なポイントが2つあります。&lt;/p&gt;
&lt;ul&gt;
&lt;li&gt;&lt;span style="color: red;"&gt;&lt;strong&gt;“one of the” のあとは必ず複数形&lt;/strong&gt;&lt;/span&gt;
&lt;ul&gt;
&lt;li&gt;guys（男の子たち）&lt;/li&gt;
&lt;li&gt;students（生徒たち）&lt;/li&gt;
&lt;li&gt;cities（都市の数々） など&lt;/li&gt;
&lt;/ul&gt;
&lt;/li&gt;
&lt;li&gt;&lt;strong&gt;「一番背が高いグループ」のうちの一人&lt;/strong&gt;というニュアンスがある&lt;/li&gt;
&lt;/ul&gt;
&lt;h3&gt;3-2. “one of” + 所有格 + 複数名詞&lt;/h3&gt;
&lt;p&gt;&lt;span style="color: red;"&gt;“one of the”&lt;/span&gt; と並んでよく使うのが、&lt;/p&gt;
&lt;ul&gt;
&lt;li&gt;&lt;strong&gt;one of + 所有格 + 複数名詞&lt;/strong&gt;&lt;/li&gt;
&lt;/ul&gt;
&lt;p&gt;例えば：&lt;/p&gt;
&lt;ul&gt;
&lt;li&gt;&lt;code&gt;John Smith is one of my classmates.&lt;/code&gt;&lt;br /&gt;
ジョン・スミスは&lt;strong&gt;私のクラスメートの一人&lt;/strong&gt;だ。&lt;/li&gt;
&lt;/ul&gt;
&lt;p&gt;ここでは最上級は出てきませんが、&lt;strong&gt;「one of + 複数形」&lt;/strong&gt;という点は同じです。&lt;/p&gt;
&lt;ul&gt;
&lt;li&gt;&lt;span style="color: #ff0000;"&gt;“one of” のあとは、所有格でも the でも&lt;strong&gt;名詞は必ず複数形&lt;/strong&gt;&lt;/span&gt;&lt;/li&gt;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&lt;h2&gt;4. “one of the + 最上級 + 複数名詞” の形&lt;/h2&gt;
&lt;h3&gt;4-1. 典型的な形と意味&lt;/h3&gt;
&lt;p&gt;「～の中で最も…な人たちのうちの一人だ」と言いたいときに使うのが、&lt;br /&gt;
&lt;strong&gt;&lt;span style="color: red;"&gt;one of the + 最上級 + 複数名詞&lt;/span&gt;&lt;/strong&gt; です。&lt;/p&gt;
&lt;p&gt;パターン：&lt;/p&gt;
&lt;ul&gt;
&lt;li&gt;&lt;strong&gt;主語 + be動詞 + one of the + 最上級 + 複数名詞 + 場所・グループ&lt;/strong&gt;&lt;/li&gt;
&lt;/ul&gt;
&lt;p&gt;例文：&lt;/p&gt;
&lt;ul&gt;
&lt;li&gt;&lt;code&gt;Jack Adams is one of the tallest guys in the school.&lt;/code&gt;&lt;br /&gt;
ジャック・アダムズは、その学校で&lt;strong&gt;一番背が高い男の子たちのうちの一人だ。&lt;/strong&gt;&lt;/li&gt;
&lt;li&gt;&lt;code&gt;Tokyo is one of the largest cities in the world.&lt;/code&gt;&lt;br /&gt;
東京は、世界で&lt;strong&gt;最も大きな都市のひとつ&lt;/strong&gt;だ。&lt;/li&gt;
&lt;li&gt;&lt;code&gt;This book is one of the most interesting books I have ever read.&lt;/code&gt;&lt;br /&gt;
この本は、私がこれまで読んだ本の中で&lt;strong&gt;最も面白い本のひとつ&lt;/strong&gt;だ。&lt;/li&gt;
&lt;/ul&gt;
&lt;h3&gt;4-2. 「one of the 最上級」周りでよくあるミス&lt;/h3&gt;
&lt;p&gt;特にテストで出やすい間違いは、次のようなものです。&lt;/p&gt;
&lt;ul&gt;
&lt;li&gt;&lt;strong&gt;名詞を単数にしてしまう&lt;/strong&gt;
&lt;ul&gt;
&lt;li&gt;✕ Jack is one of the tallest &lt;strong&gt;guy&lt;/strong&gt; in the school.&lt;/li&gt;
&lt;li&gt;○ Jack is one of the tallest &lt;strong&gt;guys&lt;/strong&gt; in the school.&lt;/li&gt;
&lt;/ul&gt;
&lt;/li&gt;
&lt;li&gt;&lt;strong&gt;最上級を忘れてしまう&lt;/strong&gt;
&lt;ul&gt;
&lt;li&gt;✕ one of the &lt;strong&gt;tall&lt;/strong&gt; guys&lt;/li&gt;
&lt;li&gt;○ one of the &lt;strong&gt;tallest&lt;/strong&gt; guys&lt;/li&gt;
&lt;/ul&gt;
&lt;/li&gt;
&lt;/ul&gt;
&lt;p&gt;入試では、&lt;span style="color: #ff0000;"&gt;the のあとに &lt;strong&gt;最上級 + 複数名詞&lt;/strong&gt; がそろっているか&lt;/span&gt;をしっかり確認しましょう。&lt;/p&gt;
&lt;h2&gt;5. 重要ポイントの総整理&lt;/h2&gt;
&lt;h3&gt;5-1. 比較級 and 比較級 / more and more のまとめ&lt;/h3&gt;
&lt;ul&gt;
&lt;li&gt;&lt;strong&gt;get / become + 形容詞&lt;/strong&gt; … 「～になる」を表す基本表現&lt;/li&gt;
&lt;li&gt;&lt;strong&gt;比較級 and 比較級&lt;/strong&gt; … 「どんどん～」「ますます～」の意味
&lt;ul&gt;
&lt;li&gt;&lt;code&gt;taller and taller&lt;/code&gt; / &lt;code&gt;shorter and shorter&lt;/code&gt; など&lt;/li&gt;
&lt;/ul&gt;
&lt;/li&gt;
&lt;li&gt;&lt;strong&gt;more and more + 形容詞&lt;/strong&gt; … 長い形容詞で「ますます～に」を表す
&lt;ul&gt;
&lt;li&gt;&lt;code&gt;more and more difficult&lt;/code&gt;, &lt;code&gt;more and more famous&lt;/code&gt; など&lt;/li&gt;
&lt;/ul&gt;
&lt;/li&gt;
&lt;li&gt;&lt;strong&gt;短い形容詞&lt;/strong&gt; → 比較級を2回書いて &lt;strong&gt;A-er and A-er&lt;/strong&gt;&lt;/li&gt;
&lt;li&gt;&lt;strong&gt;長い形容詞&lt;/strong&gt; → &lt;strong&gt;more and more + 原級&lt;/strong&gt;&lt;/li&gt;
&lt;/ul&gt;
&lt;h3&gt;5-2. “one of the” のまとめ&lt;/h3&gt;
&lt;ul&gt;
&lt;li&gt;&lt;span style="color: red;"&gt;&lt;strong&gt;“one of the” は「～の中の一人（ひとつ）」の意味&lt;/strong&gt;&lt;/span&gt;&lt;/li&gt;
&lt;li&gt;&lt;span style="color: red;"&gt;&lt;strong&gt;“one of” のあとは名詞が必ず複数形&lt;/strong&gt;&lt;/span&gt;
&lt;ul&gt;
&lt;li&gt;one of the &lt;strong&gt;tallest guys&lt;/strong&gt; / one of my &lt;strong&gt;classmates&lt;/strong&gt; など&lt;/li&gt;
&lt;/ul&gt;
&lt;/li&gt;
&lt;li&gt;&lt;strong&gt;one of the + 最上級 + 複数名詞&lt;/strong&gt; … 「最も～な…たちのうちの一人」&lt;/li&gt;
&lt;li&gt;&lt;strong&gt;one of + 所有格 + 複数名詞&lt;/strong&gt; … 「～の中の一人 / 一つ」&lt;/li&gt;
&lt;/ul&gt;
&lt;h2&gt;まとめ&lt;/h2&gt;
&lt;p&gt;Lesson4 シーン2では、&lt;strong&gt;「変化の英語表現」&lt;/strong&gt;と&lt;strong&gt;「グループの中の一人を表す構文」&lt;/strong&gt;という、受験英語で非常に大事な2つのテーマを扱いました。&lt;/p&gt;
&lt;ul&gt;
&lt;li&gt;&lt;strong&gt;get / become + 形容詞&lt;/strong&gt; に「比較級 and 比較級」や「more and more」が組み合わさることで、「どんどん / ますます」というニュアンスが加わる。&lt;/li&gt;
&lt;li&gt;&lt;strong&gt;one of the + 最上級 + 複数名詞&lt;/strong&gt; は、「最も～な集団のうちの一人」という意味になり、入試でも頻出。&lt;/li&gt;
&lt;li&gt;&lt;span style="color: red;"&gt;&lt;strong&gt;one of のあとの名詞は必ず複数形&lt;/strong&gt;&lt;/span&gt;というルールは絶対に落とさないこと。&lt;/li&gt;
&lt;/ul&gt;
&lt;p&gt;動画とあわせてこのページを何度か読み返しながら、&lt;br /&gt;
&lt;strong&gt;「形（語順・語形）」「意味」「よくあるミス」&lt;/strong&gt;をセットで確認していくと、比較級・最上級の応用表現がしっかり身についていきます。&lt;/p&gt;
&lt;p&gt;&amp;nbsp;&lt;/p&gt;
```</t>
  </si>
  <si>
    <t>C2P_https___eng_support_com_column_book2_lesson4_scene3_20260225_192359</t>
  </si>
  <si>
    <t>以下はサイトの階層マスタに基づく「子→親」内部リンク不足です。
子ページ本文（HTML）に、親ページへのリンクを追加してください。
【子ページ】
- URL: https://eng-support.com/column/book2-lesson4-scene3/
- タイトル: 付加疑問文とは｜作り方・例文一覧・be動詞/一般動詞/助動詞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&lt;p&gt;&lt;iframe title="YouTube video player" src="https://www.youtube.com/embed/I87oT5Kggus?si=T5WE7LlE_cdZML_Q" width="280" height="146"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class="mce_SELRES_start"&gt;﻿&lt;/span&gt;&lt;/iframe&gt;&lt;br /&gt;
今回は、&lt;span style="color: blue;"&gt;Book2 Lesson4シーン3&lt;/span&gt;において、付加疑問文について解説いたします。このLessonは&lt;span style="color: green;"&gt;PROGRESSのBook2&lt;/span&gt;の&lt;span style="color: green;"&gt;44ページ&lt;/span&gt;に掲載されています。文章を見ながら進めていきましょう。&lt;/p&gt;
&lt;h3&gt;付加疑問文とは？&lt;/h3&gt;
&lt;p&gt;まず、付加疑問文が何かを理解しましょう。付加疑問文は、肯定文の後に否定疑問文を追加することで、確認や補足を行う文型です。例えば、「&lt;span style="color: blue;"&gt;Are you excited?&lt;/span&gt;」（あなたはワクワクしているんですか？）という肯定文に対して、「&lt;span style="color: red;"&gt;Aren&amp;#8217;t you excited?&lt;/span&gt;」（あなたは興奮していないんですか？）という否定疑問文を付け加えることができます。&lt;/p&gt;
&lt;h3&gt;なぜ付加疑問文を使うのか？&lt;/h3&gt;
&lt;p&gt;付加疑問文は、相手の感情や意見を確認する際に便利ですが、注意が必要です。相手が自分の気持ちを勝手に決めつけることがあり、それが不適切な場合があります。特に生徒と保護者、友人同士のコミュニケーションでは、相手の気持ちを尊重することが大切です。&lt;/p&gt;
&lt;h3&gt;付加疑問文の構造&lt;/h3&gt;
&lt;p&gt;付加疑問文の構造は単純です。元の肯定文に、肯定文の主語と同じbe動詞を否定形で付け加えます。例えば、肯定文「&lt;span style="color: blue;"&gt;You&amp;#8217;re really excited&lt;/span&gt;」（君は本当に興奮している）に対して、否定疑問文「&lt;span style="color: red;"&gt;Aren&amp;#8217;t you really excited?&lt;/span&gt;」（君は本当に興奮していないのか？）となります。&lt;/p&gt;
&lt;h3&gt;付加疑問文のニュアンス&lt;/h3&gt;
&lt;p&gt;付加疑問文のニュアンスは、最後の部分のアクセントによって変わります。「&lt;span style="color: red;"&gt;Aren&amp;#8217;t you really excited?&lt;/span&gt;」のように上げると、確認や驚きの意味が強まります。一方、「&lt;span style="color: red;"&gt;Aren&amp;#8217;t you really excited?&lt;/span&gt;」のように上げないと、疑問のニュアンスは薄くなり、あまり確認的ではありません。&lt;/p&gt;
&lt;p&gt;付加疑問文は、相手の気持ちを確認する便利な文型ですが、注意が必要です。相手の気持ちを尊重し、コミュニケーションを円滑に進めるために、適切に使いましょう。肯定文に否定疑問文を付け加える際は、構造とニュアンスに注意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src="https://www.youtube.com/embed/rYd8CeBOP0U?si=3JGk_FVoiezYE546" width="280" height="146" frameborder="0" allowfullscreen="allowfullscreen"&gt;&lt;span data-mce-type="bookmark" style="display: inline-block; width: 0px; overflow: hidden; line-height: 0;" class="mce_SELRES_start"&gt;﻿&lt;/span&gt;&lt;/iframe&gt;&lt;/p&gt;
&lt;h3&gt;付加疑問文の使い方&lt;/h3&gt;
&lt;p&gt;付加疑問文は、英語の文法で重要な要素です。基本的には、肯定文の後に否定疑問文を追加する形をとり、相手の意見や感情を確認するために使います。例えば、肯定文「You’re really excited」（あなたは本当に興奮している）に対して、否定疑問文「&lt;span style="color: red;"&gt;Aren’t you really excited?&lt;/span&gt;」（あなたは本当に興奮していないのか？）といった具体的な形です。&lt;/p&gt;
&lt;h3&gt;付加疑問文の構造&lt;/h3&gt;
&lt;p&gt;付加疑問文の構造は非常にシンプルです。まず、元の肯定文における主語がbe動詞であれば、それを保持し、その後にbe動詞を否定形で続けます。初めての場合は、「&lt;span style="color: red;"&gt;Are you really excited?&lt;/span&gt;」（本当に興奮しているの？）という肯定文を否定形にし、「&lt;span style="color: red;"&gt;Aren’t you really excited?&lt;/span&gt;」（本当に興奮していないのか？）とします。慣れてくれば、「You’re」を主語とした疑問文にも移行できます。&lt;/p&gt;
&lt;h3&gt;「That’s a new pair of jeans, isn’t it?」の解説&lt;/h3&gt;
&lt;p&gt;この文は「あれは新しいジーンズですよね？」という意味です。肯定文「That’s」（それは）は、疑問文にすると「&lt;span style="color: red;"&gt;Is that&lt;/span&gt;」（それは…ですか？）となり、否定形にすると「&lt;span style="color: red;"&gt;Isn’t that&lt;/span&gt;」（それは…ではないですか？）となります。注意点は「isn’t」の後に続く「&lt;span style="color: red;"&gt;it&lt;/span&gt;」です。この「it」は「That」を代替するもので、英語の文法ルールに基づき、2回目以降は人称代名詞として使います。&lt;/p&gt;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&lt;hr /&gt;
&lt;p&gt;&lt;iframe loading="lazy" title="YouTube video player" src="https://www.youtube.com/embed/E0L_vqe-B8g?si=CMJsX9jCj-vZBs0k" width="280" height="146" frameborder="0" allowfullscreen="allowfullscreen"&gt;&lt;span data-mce-type="bookmark" style="display: inline-block; width: 0px; overflow: hidden; line-height: 0;" class="mce_SELRES_start"&gt;﻿&lt;/span&gt;&lt;/iframe&gt;&lt;/p&gt;
&lt;h3 style="color: black;"&gt;付加疑問文の基本概念&lt;/h3&gt;
&lt;p style="color: black;"&gt;付加疑問を続けます。今まで勉強してきたのはbe動詞の文の付加疑問文でした。もう1回1番を復習しましょう。&lt;/p&gt;
&lt;p style="color: black;"&gt;&lt;span style="color: red;"&gt;&amp;#8220;You’re&lt;/span&gt; really excited&amp;#8221;&lt;br /&gt;
「&lt;span style="color: blue;"&gt;君&lt;/span&gt;本当に&lt;span style="color: blue;"&gt;興奮&lt;/span&gt;している」&lt;br /&gt;
「&lt;span style="color: blue;"&gt;君&lt;/span&gt;本当に&lt;span style="color: blue;"&gt;ワクワク&lt;/span&gt;している」&lt;br /&gt;
人の気持ちを勝手に決め付けちゃダメだなぁ、でもどう見てもそう見えるなぁという時に、「&lt;span style="color: blue;"&gt;君&lt;/span&gt;本当に&lt;span style="color: blue;"&gt;興奮&lt;/span&gt;しているよね？」と聞きます。&lt;/p&gt;
&lt;h3 style="color: black;"&gt;付加疑問文の構造とニュアンス&lt;/h3&gt;
&lt;p style="color: black;"&gt;確信度が高かったら普通に「よねぇ」、確信度が低かったら「よね？」って聞く感じになります。英語ではそんな時にどうするか、付加疑問というのを付けるんでした。&lt;/p&gt;
&lt;h3 style="color: black;"&gt;一般動詞の文における付加疑問文&lt;/h3&gt;
&lt;p style="color: black;"&gt;続いて、一般動詞の文における付加疑問文を学びましょう。&lt;/p&gt;
&lt;p style="color: black;"&gt;&lt;span style="color: red;"&gt;&amp;#8220;Grandma&lt;/span&gt; raises &lt;span style="color: green;"&gt;flowers&lt;/span&gt;&amp;#8221;&lt;br /&gt;
「&lt;span style="color: blue;"&gt;おばあちゃん&lt;/span&gt;は&lt;span style="color: blue;"&gt;花&lt;/span&gt;を&lt;span style="color: blue;"&gt;育てています&lt;/span&gt;」&lt;br /&gt;
と言っている訳です。&lt;/p&gt;
&lt;h3 style="color: black;"&gt; 一般動詞の文での付加疑問文の作成&lt;/h3&gt;
&lt;p style="color: black;"&gt;この場合、お孫さんがお母さんにそのまたお母さんであるおばあちゃんとしておきましょう。「おばあちゃんって花を育てていたよね？確か。」こんな感じです。&lt;/p&gt;
&lt;p style="color: black;"&gt;&lt;span style="color: red;"&gt;&amp;#8220;Grandma&lt;/span&gt; raises &lt;span style="color: green;"&gt;flowers&lt;/span&gt;, doesn’t she?&amp;#8221;&lt;br /&gt;
「&lt;span style="color: blue;"&gt;おばあちゃん&lt;/span&gt;って&lt;span style="color: blue;"&gt;花&lt;/span&gt;を&lt;span style="color: blue;"&gt;育てているよね？&lt;/span&gt;」&lt;br /&gt;
「&lt;span style="color: blue;"&gt;おばあちゃん&lt;/span&gt;は&lt;span style="color: blue;"&gt;花&lt;/span&gt;を&lt;span style="color: blue;"&gt;育てていたよね？確か。&lt;/span&gt;」&lt;/p&gt;
&lt;p style="color: black;"&gt;このように、be動詞の文ではbe動詞の疑問文。一般動詞の文では一般動詞の疑問文の最初の2単語と思っておけばいいです。あとは、肯定文への付加疑問は否定です。&lt;/p&gt;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src="https://www.youtube.com/embed/G5wzsaMF_2U?si=JKq8ZSsTb47_Y3Fo" width="280" height="146" frameborder="0" allowfullscreen="allowfullscreen"&gt;&lt;span data-mce-type="bookmark" style="display: inline-block; width: 0px; overflow: hidden; line-height: 0;" class="mce_SELRES_start"&gt;﻿&lt;/span&gt;&lt;/iframe&gt;&lt;/p&gt;
&lt;h3&gt; 一般動詞の付加疑問文の基本&lt;/h3&gt;
&lt;p&gt;一般動詞の付加疑問文についてもうちょっと続けましょう。3番は今の復習です。&lt;/p&gt;
&lt;h3&gt;付加疑問文の構造と覚え方&lt;/h3&gt;
&lt;p&gt;&amp;#8220;Grandma raises flowers, &lt;span style="color: red;"&gt;doesn’t she?&lt;/span&gt;&amp;#8220;ですが、本当はその後ろに&amp;#8221;&lt;span style="color: blue;"&gt;doesn’t she raise flowers?&lt;/span&gt;&amp;#8220;となっていて、この&amp;#8221;&lt;span style="color: blue;"&gt;raise flowers&lt;/span&gt;&amp;#8220;以下を省略するという事でした。ところが、動詞の原形から省略するとか覚えてもいいですが、最初の2語を言っておけばいいでいいじゃないですか。付加疑問は必ず2語です。&lt;/p&gt;
&lt;h3&gt; 一般動詞の過去形と付加疑問&lt;/h3&gt;
&lt;p&gt;4番は難しくないです。動詞、一般動詞が過去形になったらどうするのか、です。&amp;#8221;&lt;span style="color: red;"&gt;do&lt;/span&gt;&amp;#8220;&amp;#8221;&lt;span style="color: red;"&gt;does&lt;/span&gt;&amp;#8220;&amp;#8221;&lt;span style="color: blue;"&gt;did&lt;/span&gt;&amp;#8220;の&amp;#8221;&lt;span style="color: red;"&gt;does&lt;/span&gt;&amp;#8220;が&amp;#8221;&lt;span style="color: blue;"&gt;did&lt;/span&gt;&amp;#8220;になるだけですよ、という話です。&amp;#8221;&lt;span style="color: green;"&gt;Tom brushed is his teeth&lt;/span&gt;&amp;#8220;それに対して、「トムって歯を磨いたよね？」とちょっと確認したい場合です。&amp;#8221;&lt;span style="color: green;"&gt;Tom brushed his teeth&lt;/span&gt;&amp;#8220;一般動詞の疑問文は「&lt;span style="color: red;"&gt;do 主語&lt;/span&gt;」ですが、過去形なら「&lt;span style="color: blue;"&gt;did 主語&lt;/span&gt;」です。&lt;/p&gt;
&lt;p&gt;したがって、まず&amp;#8221;&lt;span style="color: blue;"&gt;did&lt;/span&gt;&amp;#8220;です。肯定文の付加疑問文は否定文にしますから&amp;#8221;&lt;span style="color: green;"&gt;didn’t&lt;/span&gt;&amp;#8220;です。主語は&amp;#8221;&lt;span style="color: green;"&gt;Tom&lt;/span&gt;&amp;#8220;ですが2回目なので人称代名詞に変えたら&amp;#8221;&lt;span style="color: green;"&gt;he&lt;/span&gt;&amp;#8220;、「トムって歯を磨いたよね？」になります。&lt;/p&gt;
&lt;p&gt;このように、赤い所は動詞ですが、動詞を見て&amp;#8221;&lt;span style="color: red;"&gt;do&lt;/span&gt;&amp;#8220;&amp;#8221;&lt;span style="color: red;"&gt;does&lt;/span&gt;&amp;#8220;&amp;#8221;&lt;span style="color: blue;"&gt;did&lt;/span&gt;&amp;#8220;、それから動詞が肯定形か否定形か、肯定文なら付加疑問は否定です。それから主語を見て人称代名詞に変える事を忘れないようにして下さい。&lt;/p&gt;
&lt;p&gt;&amp;nbsp;&lt;/p&gt;
&lt;hr /&gt;
&lt;p&gt;&lt;iframe loading="lazy" title="YouTube video player" src="https://www.youtube.com/embed/qYv9x-9JDI8?si=aBwvMitev2t6VGgV" width="280" height="146" frameborder="0" allowfullscreen="allowfullscreen"&gt;&lt;span data-mce-type="bookmark" style="display: inline-block; width: 0px; overflow: hidden; line-height: 0;" class="mce_SELRES_start"&gt;﻿&lt;/span&gt;&lt;/iframe&gt;&lt;/p&gt;
&lt;p&gt;&lt;!-- 記事 --&gt;&lt;/p&gt;
&lt;h3&gt;付加疑問の基本ルール&lt;/h3&gt;
&lt;p&gt;英語の文は、基本的に次の3つに分けられます：&lt;span style="color: blue;"&gt;be動詞&lt;/span&gt;の文、&lt;span style="color: green;"&gt;一般動詞の文&lt;/span&gt;、&lt;span style="color: green;"&gt;助動詞の付いた文&lt;/span&gt;です。これらを理解しておくと、付加疑問の作成がスムーズになります。&lt;/p&gt;
&lt;p&gt;&lt;span style="color: blue;"&gt;be動詞の文&lt;/span&gt;：&lt;span style="color: blue;"&gt;be動詞&lt;/span&gt;（am, is, are, was, were）を含む文。例えば、「You&amp;#8217;re really excited」のような文がこれに該当します。&lt;/p&gt;
&lt;p&gt;&lt;span style="color: green;"&gt;一般動詞の文&lt;/span&gt;：&lt;span style="color: green;"&gt;be動詞&lt;/span&gt;を含まない文。例えば、「Grandma raises flowers」のような文がこれに該当します。&lt;/p&gt;
&lt;p&gt;&lt;span style="color: green;"&gt;助動詞の付いた文&lt;/span&gt;：助動詞（can, will, shall, should, wouldなど）を含む文。例えば、「You&amp;#8217;ll come to the party」のような文がこれに該当します。&lt;/p&gt;
&lt;p&gt;2.2 付加疑問の作成方法&lt;/p&gt;
&lt;p&gt;付加疑問を作成する際、基本的な方法は次の通りです：&lt;/p&gt;
&lt;ul&gt;
&lt;li&gt;肯定文に付ける付加疑問は否定文になります。肯定文とは、文中の主張が肯定されている文のことです。例えば、「You&amp;#8217;ll come to the party」を否定形にすると、「You won&amp;#8217;t come to the party」となります。この否定形に付加疑問を加えると、「&lt;span style="color: red;"&gt;won&amp;#8217;t you&lt;/span&gt;」となります。従って、最初の2単語が「&lt;span style="color: red;"&gt;Will you&lt;/span&gt;」または「&lt;span style="color: red;"&gt;Won&amp;#8217;t you&lt;/span&gt;」となります。&lt;/li&gt;
&lt;li&gt;助動詞の否定形を使用する際、「will not」は「&lt;span style="color: red;"&gt;won&amp;#8217;t&lt;/span&gt;」に短縮されます。&lt;/li&gt;
&lt;/ul&gt;
&lt;p&gt;以下はいくつかの例文です&lt;/p&gt;
&lt;p&gt;&lt;span style="color: blue;"&gt;Be動詞の文&lt;/span&gt;：&lt;span style="color: blue;"&gt;「You&amp;#8217;re happy, aren&amp;#8217;t you?」&lt;/span&gt;&lt;/p&gt;
&lt;p&gt;&lt;span style="color: green;"&gt;一般動詞の文&lt;/span&gt;：&lt;span style="color: green;"&gt;「She likes ice cream, doesn&amp;#8217;t she?」&lt;/span&gt;&lt;/p&gt;
&lt;p&gt;&lt;span style="color: green;"&gt;助動詞の付いた文&lt;/span&gt;：&lt;span style="color: green;"&gt;「You&amp;#8217;ll attend the meeting, won&amp;#8217;t you?」&lt;/span&gt;&lt;/p&gt;
&lt;p&gt;&amp;nbsp;&lt;/p&gt;
&lt;hr /&gt;
&lt;p&gt;&lt;!-- セクション 3: 付加疑問の使い方 --&gt;&lt;iframe loading="lazy" title="YouTube video player" src="https://www.youtube.com/embed/B0dIo6FpZO0?si=c6W0huU3n0yp1P6X" width="280" height="146" frameborder="0" allowfullscreen="allowfullscreen"&gt;&lt;span data-mce-type="bookmark" style="display: inline-block; width: 0px; overflow: hidden; line-height: 0;" class="mce_SELRES_start"&gt;﻿&lt;/span&gt;&lt;/iframe&gt;&lt;/p&gt;
&lt;h3&gt;肯定文に否定の付加疑問を追加する方法&lt;/h3&gt;
&lt;p&gt;1番の例を見てみましょう。こちらは肯定文です。&lt;/p&gt;
&lt;p&gt;&amp;#8220;You’re really excited, aren’t you?&amp;#8221;&lt;/p&gt;
&lt;p&gt;これを疑問文に変えると、&amp;#8221;&lt;span style="color: red;"&gt;Are you?&lt;/span&gt;&amp;#8221; になります。そして否定にすると、&amp;#8221;&lt;span style="color: red;"&gt;Aren’t you?&lt;/span&gt;&amp;#8221; となります。&lt;/p&gt;
&lt;h3&gt;否定文に肯定の付加疑問を追加する方法&lt;/h3&gt;
&lt;p&gt;次に、7番の例です。これは元々否定文です。&lt;/p&gt;
&lt;p&gt;&amp;#8220;You aren’t sick.&amp;#8221;&lt;/p&gt;
&lt;p&gt;これを疑問文に変える際、最初の2語は &amp;#8220;&lt;span style="color: red;"&gt;Aren’t you?&lt;/span&gt;&amp;#8221; です。しかしながら、&amp;#8221;&lt;span style="color: green;"&gt;You aren’t&lt;/span&gt;&amp;#8221; の後に、肯定の付加疑問を加える必要があります。したがって、&amp;#8221;&lt;span style="color: green;"&gt;You aren’t sick, are you?&lt;/span&gt;&amp;#8221; となります。&lt;/p&gt;
&lt;h3&gt;付加疑問の基本原則&lt;/h3&gt;
&lt;p&gt;付加疑問は簡単です。肯定文には否定の付加疑問を、否定文には肯定の付加疑問を付け加えるだけです。どちらが否定かを覚える必要はありません。肯定文と否定文の付加疑問を逆にすることで、簡単に対応できます。肯定文には、否定の付加疑問を追加します。否定文には、肯定の付加疑問を追加します。&lt;/p&gt;
&lt;p&gt;要するに、元の文と付加疑問で肯定と否定を逆にすれば良いです。この基本原則を頭に入れておけば、付加疑問の作成は簡単です。&lt;/p&gt;
&lt;p&gt;&amp;nbsp;&lt;/p&gt;
&lt;hr /&gt;
&lt;p&gt;&lt;iframe loading="lazy" title="YouTube video player" src="https://www.youtube.com/embed/K-ULDHwxhGE?si=balPJfL2y1w2K_8l" width="280" height="146" frameborder="0" allowfullscreen="allowfullscreen"&gt;&lt;span data-mce-type="bookmark" style="display: inline-block; width: 0px; overflow: hidden; line-height: 0;" class="mce_SELRES_start"&gt;﻿&lt;/span&gt;&lt;/iframe&gt;&lt;br /&gt;
付加疑問文を否定文に加える際は、肯定の付加疑問文を使います。つまり、「否定文, 肯定の付加疑問」の形です。&lt;/p&gt;
&lt;h3&gt;肯定文、否定文、疑問文の3通り&lt;/h3&gt;
&lt;p&gt;文法的には、肯定文、否定文、疑問文の3通りが存在します。加えて、be動詞、一般動詞、助動詞という文の種類も考慮する必要があります。これを把握することが重要です。&lt;/p&gt;
&lt;h3&gt;各文の付加疑問&lt;/h3&gt;
&lt;h4&gt;&lt;img decoding="async" loading="lazy" class="alignnone size-full wp-image-561" src="http://eng-support.com/wp-content/uploads/2023/09/プログレス230904.jpg" alt="" width="1280" height="720" srcset="https://eng-support.com/wp-content/uploads/2023/09/プログレス230904.jpg 1280w, https://eng-support.com/wp-content/uploads/2023/09/プログレス230904-300x169.jpg 300w, https://eng-support.com/wp-content/uploads/2023/09/プログレス230904-1024x576.jpg 1024w, https://eng-support.com/wp-content/uploads/2023/09/プログレス230904-768x432.jpg 768w, https://eng-support.com/wp-content/uploads/2023/09/プログレス230904-320x180.jpg 320w" sizes="(max-width: 1280px) 100vw, 1280px" /&gt;&lt;/h4&gt;
&lt;h4&gt;7番の例&lt;/h4&gt;
&lt;p&gt;&amp;#8220;You aren’t sick&amp;#8221;という否定文を考えます。付加疑問を加えると、&lt;span style="color: red;"&gt;&amp;#8220;aren’t you&amp;#8221;&lt;/span&gt;を肯定に変えて、&lt;span style="color: blue;"&gt;&amp;#8220;are you&amp;#8221;&lt;/span&gt;になります。つまり、&amp;#8221;You aren’t sick, &lt;span style="color: blue;"&gt;are you&lt;/span&gt;?&amp;#8221;となります。&lt;/p&gt;
&lt;h4&gt;8番の例&lt;/h4&gt;
&lt;p&gt;&amp;#8220;The plane didn’t leave late&amp;#8221;という否定文に付加疑問を加えます。まず、&amp;#8221;didn’t leave&amp;#8221;を疑問文に変えると、&lt;span style="color: red;"&gt;&amp;#8220;Didn’t it&amp;#8221;&lt;/span&gt;になります。これを肯定に変えると、&lt;span style="color: blue;"&gt;&amp;#8220;Did it&amp;#8221;&lt;/span&gt;になります。したがって、&amp;#8221;The plane didn’t leave late, &lt;span style="color: blue;"&gt;did it&lt;/span&gt;?&amp;#8221;となります。&lt;/p&gt;
&lt;h4&gt;9番の例&lt;/h4&gt;
&lt;p&gt;&amp;#8220;Tom won’t be here tomorrow&amp;#8221;という否定文に付加疑問を追加します。&amp;#8221;won’t&amp;#8221;は&lt;span style="color: red;"&gt;&amp;#8220;will not&amp;#8221;&lt;/span&gt;の短縮形です。疑問文に変えると、&lt;span style="color: red;"&gt;&amp;#8220;Won’t he&amp;#8221;&lt;/span&gt;になります。肯定に変えると、&lt;span style="color: blue;"&gt;&amp;#8220;Will he&amp;#8221;&lt;/span&gt;になります。したがって、&amp;#8221;Tom won’t be here tomorrow, &lt;span style="color: blue;"&gt;will he&lt;/span&gt;?&amp;#8221;となります。&lt;/p&gt;
&lt;h4&gt;特殊な付加疑問: &amp;#8220;Let’s&amp;#8221;&lt;/h4&gt;
&lt;p&gt;&amp;#8220;Let’s get some popcorn&amp;#8221;という文は特殊です。&amp;#8221;Let’s&amp;#8221;の場合、付加疑問を加える際には通常の付加疑問ではなく、&lt;span style="color: green;"&gt;&amp;#8220;Shall we&amp;#8221;&lt;/span&gt;を使います。つまり、&lt;span style="color: green;"&gt;&amp;#8220;Shall we get some popcorn?&amp;#8221;&lt;/span&gt;となります。&lt;/p&gt;
&lt;h3&gt;まとめ&lt;/h3&gt;
&lt;p&gt;不可疑問についてさまざまなパターンを学びましたが、最も重要なのは、肯定文には否定の不可疑問、否定文には肯定の不可疑問を付け加えるという基本原則です。各文の付加疑問の最初の2単語を確実に使えるようになりましょう。&lt;/p&gt;
&lt;p&gt;以上が付加疑問に関する詳細な説明です。お疲れ様でした。&lt;/p&gt;
&lt;p&gt;&amp;nbsp;&lt;/p&gt;
```</t>
  </si>
  <si>
    <t>C2P_https___eng_support_com_column_book2_lesson5_scene1_20260225_192359</t>
  </si>
  <si>
    <t>以下はサイトの階層マスタに基づく「子→親」内部リンク不足です。
子ページ本文（HTML）に、親ページへのリンクを追加してください。
【子ページ】
- URL: https://eng-support.com/column/book2-lesson5-scene1/
- タイトル: 中高一貫中2｜withの用法まとめ：together/名詞修飾/付帯状況with A B【ProgressBook2】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&lt;hr /&gt;
&lt;p&gt;&lt;iframe title="YouTube video player" src="https://www.youtube.com/embed/nzRGVk2J-IU?si=yQaRpI9ugg169WHs" width="280" height="146" frameborder="0" allowfullscreen="allowfullscreen"&gt;&lt;span data-mce-type="bookmark" style="display: inline-block; width: 0px; overflow: hidden; line-height: 0;" class="mce_SELRES_start"&gt;﻿&lt;/span&gt;&lt;/iframe&gt;&lt;/p&gt;
&lt;p&gt;Book2 Lesson5シーン1&amp;#8243;with&amp;#8221;の用法について前置詞&lt;span style="color: red;"&gt;&amp;#8220;with&amp;#8221;&lt;/span&gt;の特別な使用法に焦点を当てて解説します。この前置詞は、英語学習者にとって少しややこしいことがありますが、今回はそのポイントを明確にします。&lt;/p&gt;
&lt;h3&gt; &amp;#8220;with&amp;#8221;とは？&lt;/h3&gt;
&lt;p&gt;前置詞&lt;span style="color: red;"&gt;&amp;#8220;with&amp;#8221;&lt;/span&gt;は、日本語の「一緒に」と訳されることがあります。例文を通じて、その具体的な意味と使い方を理解しましょう。&lt;/p&gt;
&lt;p&gt;PROGRESSの1番の文を見てみましょう。&lt;/p&gt;
&lt;p&gt;&lt;span style="color: red;"&gt;&amp;#8220;Mary often plays tennis with her friend Sally.&amp;#8221;&lt;/span&gt;&lt;/p&gt;
&lt;p&gt;この文で、&lt;span style="color: red;"&gt;&amp;#8220;with her friend Sally&amp;#8221;&lt;/span&gt;はどのような役割を果たしているのでしょうか？&lt;/p&gt;
&lt;h3&gt;&amp;#8220;with&amp;#8221;の後ろに名詞が必要&lt;/h3&gt;
&lt;p&gt;前置詞は名詞の前に置かれるものであり、&lt;span style="color: red;"&gt;&amp;#8220;with&amp;#8221;&lt;/span&gt;も例外ではありません。したがって、&lt;span style="color: red;"&gt;&amp;#8220;with&amp;#8221;&lt;/span&gt;の後ろには名詞が必要です。このポイントをしっかり理解しましょう。&lt;/p&gt;
&lt;h3&gt; &amp;#8220;with&amp;#8221;と&amp;#8221;together&amp;#8221;の使い分け&lt;/h3&gt;
&lt;p&gt;英語で「一緒に」と表現したい場合、&lt;span style="color: red;"&gt;&amp;#8220;with&amp;#8221;&lt;/span&gt;と&lt;span style="color: blue;"&gt;&amp;#8220;together&amp;#8221;&lt;/span&gt;のどちらを使うべきか迷うことがあります。名詞が後ろに続く場合には&lt;span style="color: red;"&gt;&amp;#8220;with&amp;#8221;&lt;/span&gt;、名詞が省略されている場合には&lt;span style="color: blue;"&gt;&amp;#8220;together&amp;#8221;&lt;/span&gt;を選びましょう。&lt;/p&gt;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&lt;hr /&gt;
&lt;p&gt;&lt;iframe loading="lazy" title="YouTube video player" src="https://www.youtube.com/embed/tlm_9nRdrlY?si=drmkbxeILq1vHUxv" width="280" height="146" frameborder="0" allowfullscreen="allowfullscreen"&gt;&lt;span data-mce-type="bookmark" style="display: inline-block; width: 0px; overflow: hidden; line-height: 0;" class="mce_SELRES_start"&gt;﻿&lt;/span&gt;&lt;/iframe&gt;&lt;/p&gt;
&lt;h3&gt;&amp;#8220;with&amp;#8221;の元々の意味&lt;/h3&gt;
&lt;p&gt;&lt;span style="color: blue;"&gt;&amp;#8220;with&amp;#8221;の元々の意味&lt;/span&gt;は&lt;span style="color: red;"&gt;「相手」&lt;/span&gt;でした。喧嘩やデートなど、&lt;span style="color: blue;"&gt;相手との関係性&lt;/span&gt;を表現する際に使われていました。例えば、&lt;span style="color: green;"&gt;&amp;#8220;Joe quarreled with Tom&amp;#8221;&lt;/span&gt;は&lt;span style="color: green;"&gt;「ジョーはトムと喧嘩した」&lt;/span&gt;という意味です。この文では、&lt;span style="color: red;"&gt;&amp;#8220;with&amp;#8221;&lt;/span&gt;が&lt;span style="color: red;"&gt;「相手」&lt;/span&gt;を表現しています。&lt;span style="color: green;"&gt;「何々と一緒に」&lt;/span&gt;という意味の&lt;span style="color: green;"&gt;「と一緒に」&lt;/span&gt;は、&lt;span style="color: blue;"&gt;後から派生&lt;/span&gt;したものです。元々の&lt;span style="color: red;"&gt;「相手」&lt;/span&gt;という意味から、&lt;span style="color: blue;"&gt;さらに相手と一緒に何かをする文脈&lt;/span&gt;へと広がりました。例えば、&lt;span style="color: green;"&gt;&amp;#8220;Nancy will have a date with Paul&amp;#8221;&lt;/span&gt;は&lt;span style="color: green;"&gt;「ナンシーはポールとデートする予定だ」&lt;/span&gt;となり、「&lt;span style="color: red;"&gt;with&lt;/span&gt;」が&lt;span style="color: red;"&gt;「と一緒に」&lt;/span&gt;の意味を表現しています。&lt;/p&gt;
&lt;p&gt;&lt;span style="color: red;"&gt;&amp;#8220;with&amp;#8221;&lt;/span&gt;を正しく理解するためには、その&lt;span style="color: blue;"&gt;文脈を注視&lt;/span&gt;し、&lt;span style="color: blue;"&gt;「相手」としての意味&lt;/span&gt;を考えることが大切です。喧嘩やデートなど、相手との関係性を明確に表現するために使用される前置詞であることを覚えておきましょう。&lt;/p&gt;
&lt;p&gt;&amp;nbsp;&lt;/p&gt;
&lt;hr /&gt;
&lt;p&gt;&lt;iframe loading="lazy" title="YouTube video player" src="https://www.youtube.com/embed/FlkpeoOtrOg?si=8i7v7szRSfiULK-K" width="280" height="146" frameborder="0" allowfullscreen="allowfullscreen"&gt;&lt;span data-mce-type="bookmark" style="display: inline-block; width: 0px; overflow: hidden; line-height: 0;" class="mce_SELRES_start"&gt;﻿&lt;/span&gt;&lt;/iframe&gt;&lt;br /&gt;
最初に、「with」の元々の意味を考えてみましょう。1番の例文です。&lt;/p&gt;
&lt;p&gt;&lt;span style="color: blue;"&gt;&amp;#8220;Mary often plays tennis with her friend Sally.&amp;#8221;&lt;/span&gt;&lt;/p&gt;
&lt;p&gt;訳すと、「メアリはよくお友達のサリーとテニスをします。」です。この時、メアリとサリーは同じテニスコートにいるはずです。この一緒にいることを「同伴」と言いますが、なぜ「同伴」という訳を採用するのか、その理由を明らかにします。元々の「with」の意味は「相手」であり、喧嘩やデートなどの文脈で使われていました。例えば、「Joe quarreled with Tom」は「ジョーはトムと喧嘩した」という意味です。この文で「with」は「相手」を表現しています。&lt;/p&gt;
&lt;h3 style="color: black;"&gt;&amp;#8220;with&amp;#8221;と「と一緒に」&lt;/h3&gt;
&lt;p&gt;次に、「with」と「と一緒に」の関係について考えてみましょう。3番の例文です。&lt;/p&gt;
&lt;p&gt;&lt;span style="color: blue;"&gt;&amp;#8220;The boys with grandma are Kevin and me.&amp;#8221;&lt;/span&gt;&lt;/p&gt;
&lt;p&gt;この文はおそらく写真を見ている状況です。写真にはおばあさんと男の子が2人写っており、全部で3人が映っています。この文を訳す際、注意が必要です。英語苦手の人々は「The boys」という部分だけを見て、主語として解釈し、「その男の子は」と訳してしまう傾向があります。しかし、「The boys」だけを主語と考えるのは誤りです。英語の文では、主語の後に動詞が続くべきです。そして、この場合、「with」は前置詞であり、主語の後に形容詞が続く形です。この形容詞が「with grandma」であり、「おばあちゃんと一緒の男の子たち」という意味です。ですので、「The boys」とだけ見ずに、「with grandma」を一体として捉えましょう。また、前置詞と名詞が並んだ場合、名詞が前の名詞を修飾する形容詞の可能性が高いことを覚えておきましょう。名詞、前置詞、名詞の構造では、前の名詞を修飾する形容詞となることが多いのです。&lt;/p&gt;
&lt;p&gt;&amp;nbsp;&lt;/p&gt;
&lt;hr /&gt;
&lt;p&gt;&lt;iframe loading="lazy" title="YouTube video player" src="https://www.youtube.com/embed/jAsp_XExG8Y?si=AZsiTnYvbSx01CEb" width="280" height="146" frameborder="0" allowfullscreen="allowfullscreen"&gt;&lt;/iframe&gt;&lt;/p&gt;
&lt;p&gt;次は前置詞”&lt;span style="color: blue;"&gt;with&lt;/span&gt;”の皆さんがつまずく、ちょっと難しい文がPROGRESSではなんと中学2年生のBook2に出てきています、これ検定教科書なら高校生にならないと普通は習わないです。その&amp;#8221;&lt;span style="color: blue;"&gt;with&lt;/span&gt;&amp;#8220;が出てきますので、それを解説したいと思います。&lt;/p&gt;
&lt;h3&gt; &amp;#8220;&lt;span style="color: blue;"&gt;with&lt;/span&gt;&amp;#8220;の基本的な意味&lt;/h3&gt;
&lt;p&gt;PROGRESSの6番の文です。 &amp;#8220;That man &lt;span style="color: blue;"&gt;with&lt;/span&gt; the suit on is my uncle.&amp;#8221; 訳す前にまず文法を考えます。 まず、&amp;#8221;That man&amp;#8221;が名詞です。 文の最初の名詞という事は主語と思っていい訳です。 でも、&amp;#8221;That man&amp;#8221;が主語で終わりなの？と考えます。 主語が終わったら次は動詞がくるはずです。 でも&amp;#8221;That man&amp;#8221;の次は&amp;#8221;&lt;span style="color: blue;"&gt;with&lt;/span&gt;&amp;#8220;という前置詞です。 という事はどういう事でしたか？ 名詞のあとに前置詞がきたら、ここから名詞に掛かる形容詞に始まるサインでした。 形容詞はどこまでなのかですが、そもそも主語というのは主語が終わったら次は動詞です。 じゃあこの文の動詞はどれか、動詞は&amp;#8221;is&amp;#8221;です。 という事は、主語を長く言うと、この&amp;#8221;That&amp;#8221;から&amp;#8221;on&amp;#8221;までです。 という事は、&amp;#8221;That man&amp;#8221;に掛かる形容詞は&amp;#8221;&lt;span style="color: blue;"&gt;with the suit on&lt;/span&gt;&amp;#8220;というこの部分という事になります。&lt;/p&gt;
&lt;h3&gt;&amp;#8220;&lt;span style="color: blue;"&gt;with&lt;/span&gt;&amp;#8220;の形容詞としての使い方&lt;/h3&gt;
&lt;p&gt;ここであれ？と思った人、そのあれ？と思う感覚は正しいです。 ここで前置詞の中で&amp;#8221;&lt;span style="color: blue;"&gt;with&lt;/span&gt;&amp;#8220;だけは、という話が出てきます。 &amp;#8220;&lt;span style="color: blue;"&gt;with&lt;/span&gt;&amp;#8220;だけはというのがどういう事か、そもそも前置詞とは何でしたか？ 前置詞というのは、名詞の前に置く言葉でした。 名詞の前に置く言葉だから、順番を逆に言うと前置詞の後ろは必ず名詞でした。 &amp;#8220;&lt;span style="color: blue;"&gt;with&lt;/span&gt;&amp;#8220;の後ろの名詞はどれですか？ &amp;#8220;&lt;span style="color: blue;"&gt;the suit&lt;/span&gt;&amp;#8220;です。 日本人はその&amp;#8221;&lt;span style="color: blue;"&gt;suits&lt;/span&gt;&amp;#8220;と1着でも&amp;#8221;&lt;span style="color: blue;"&gt;suits&lt;/span&gt;&amp;#8220;と複数形で言ってしまいますが、英語だと複数形だからおかしいんだと思って下さい。 &amp;#8220;&lt;span style="color: blue;"&gt;with the suit&lt;/span&gt;&amp;#8220;が名詞です。 そうすると、その次の&amp;#8221;&lt;span style="color: blue;"&gt;on&lt;/span&gt;&amp;#8220;という言葉が残っています。 実をいうと、前置詞の中で&amp;#8221;&lt;span style="color: blue;"&gt;with&lt;/span&gt;&amp;#8220;だけは&lt;span style="color: red;"&gt;”with”のあとに名詞がきて更にもう一要素きます&lt;/span&gt;。&lt;/p&gt;
&lt;p&gt;「with 名詞 ここをA、Bと置くと、&amp;#8221;&lt;span style="color: blue;"&gt;with&lt;/span&gt;&amp;#8220;だけ「&lt;span style="color: blue;"&gt;with A B&lt;/span&gt;」です。 Aは絶対に名詞ですが、もう一要素Bがきます。 このBが5種類あります。&lt;/p&gt;
&lt;h3&gt;&amp;#8220;&lt;span style="color: blue;"&gt;with&lt;/span&gt;&amp;#8220;の5つのBの種類&lt;/h3&gt;
&lt;p&gt;&lt;img decoding="async" loading="lazy" class="alignnone size-full wp-image-565" src="http://eng-support.com/wp-content/uploads/2023/09/プログレス230904-1.jpg" alt="" width="1280" height="720" srcset="https://eng-support.com/wp-content/uploads/2023/09/プログレス230904-1.jpg 1280w, https://eng-support.com/wp-content/uploads/2023/09/プログレス230904-1-300x169.jpg 300w, https://eng-support.com/wp-content/uploads/2023/09/プログレス230904-1-1024x576.jpg 1024w, https://eng-support.com/wp-content/uploads/2023/09/プログレス230904-1-768x432.jpg 768w, https://eng-support.com/wp-content/uploads/2023/09/プログレス230904-1-320x180.jpg 320w" sizes="(max-width: 1280px) 100vw, 1280px" /&gt;&lt;/p&gt;
&lt;p&gt;A、Bで主語、述語の関係です。 「AがBだ」という関係なんです。 だから、「AがBな状態で」、「&lt;span style="color: blue;"&gt;with A B&lt;/span&gt;」でAとBは主語、述語です。 「AがBな状態で」と訳します。 そしてAは絶対に名詞です。 Bですが、中学2年生の方たちにはちょっと難しいかも知れないです。 そのうちこういう事をやるんだと思ってくれていいです。 一つは現在分詞です。 「Ving」のうち形容詞か副詞の働きの方です。 動詞の&amp;#8221;ing&amp;#8221;形が名詞の働きをしたら動名詞、形容詞か副詞の働きをしたら現在分詞でした。 それから過去分詞、形容詞、副詞、前置詞句です。 この5種類のどれかです。 高校生とかで英語が苦手とやっている人はこれを必ず覚えて下さい。 このAとBが主語と述語の関係、「AがBだ」という関係になります。 例文を一つぐらい出しておきましょう。 例えば, &amp;#8220;&lt;span style="color: blue;"&gt;I can’t study with you&lt;/span&gt;.&amp;#8221;、これなら簡単です。 「私はあなたとは勉強出来ません。」 これだと、あなたから、え？なんで？と言われそうですね。 ここで「&lt;span style="color: blue;"&gt;with 名詞&lt;/span&gt;」のあとにこういう「Ving」とかをもってきていいんでした。 例えば &amp;#8220;&lt;span style="color: blue;"&gt;playing the guitar&lt;/span&gt;&amp;#8220;です。 ”&lt;span style="color: blue;"&gt;with&lt;/span&gt;”がきて、“&lt;span style="color: blue;"&gt;with&lt;/span&gt;”だけは名詞がきてそのあとこの五つは高校生の方覚えて下さいね。 現在分詞、過去分詞、形容詞、副詞、前置詞どれかはまだ続いているかも知れない、「&lt;span style="color: blue;"&gt;with 名詞&lt;/span&gt;」のあと「Ving」と続いていました。 &amp;#8220;&lt;span style="color: blue;"&gt;playing the guitar&lt;/span&gt;&amp;#8221; で一塊です。 &amp;#8220;&lt;span style="color: blue;"&gt;you&lt;/span&gt;&amp;#8220;と&amp;#8221;&lt;span style="color: blue;"&gt;playing the guitar&lt;/span&gt;&amp;#8220;で主語、述語と思って下さい。 だから、「あなたがギターを弾いている」、「AがBな状態で」、「あなたがギターを弾いている状態で私は勉強出来ない。」 ギターの音がうるさいぞ、ギターを止めてくれと言いたい訳です。 分かりましたか？ こんなふうに前置詞の中で前置詞、名詞とあとまだ続くというのは&amp;#8221;&lt;span style="color: blue;"&gt;with&lt;/span&gt;&amp;#8220;のこの形だけです。 これに付帯状況の&amp;#8221;&lt;span style="color: blue;"&gt;with&lt;/span&gt;&amp;#8220;という名前が付いています。 &amp;#8220;&lt;span style="color: blue;"&gt;with&lt;/span&gt;が&amp;#8221;付帯が状況だとどうやって見破るんですか？と、先生は凄くよく聞かれます。 それを聞いてくる人は必ずで訳しながら見破るんだと思っています。 違います。 付帯状況の&amp;#8221;&lt;span style="color: blue;"&gt;with&lt;/span&gt;&amp;#8220;だけ、全ての前置詞の中で付帯状況の&amp;#8221;&lt;span style="color: blue;"&gt;with&lt;/span&gt;&amp;#8220;だけ&amp;#8221;&lt;span style="color: blue;"&gt;with&lt;/span&gt;&amp;#8220;名詞のあとにもう一要素、現在分詞、過去分詞、形容詞、副詞、前置詞のどれかがあるんです。 だから、見た目で付帯状況の&amp;#8221;&lt;span style="color: blue;"&gt;with&lt;/span&gt;&amp;#8220;かそうでない&amp;#8221;&lt;span style="color: blue;"&gt;with&lt;/span&gt;&amp;#8220;かは判断出来るんです。 「&lt;span style="color: blue;"&gt;with 名詞&lt;/span&gt;」で終わっていたら付帯状況じゃないです。 &amp;#8220;&lt;span style="color: blue;"&gt;with&lt;/span&gt;&amp;#8220;名詞のあとにこの五つのどれかがあれば付帯状況です。 だから形で判断してから訳して下さい。 こんな特殊な事が起きるのは&lt;span style="color: red;"&gt;”with”&lt;/span&gt;だけです。 それもPROGRESSが事さら&lt;span style="color: red;"&gt;&amp;#8220;with&amp;#8221;だけ&lt;/span&gt;シーン一つを丸々使って書いてある理由の一つです。&lt;/p&gt;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&lt;h3&gt;&amp;#8220;&lt;span style="color: blue;"&gt;with&lt;/span&gt;&amp;#8220;の異なる用法&lt;/h3&gt;
&lt;p&gt;最後に何で付帯状況というかですが、&amp;#8221;&lt;span style="color: blue;"&gt;I can’t study&lt;/span&gt;&amp;#8220;がメインの状況です。 例えば、コント番組とかで誰かが勉強している状況がテレビとか動画で映っているとします。 だけどその子は、あー、もう、と後ろを振り返りながら気が散って勉強出来ない。 なんなのかな？と言ったら段々画面がぐんと引いてきて、そしたらすぐ横でなんかのんきにギターを弾いているやつがいて、そいつが移った途端にははって笑い声がスピーカーから聞こえてくる訳です。 「私が勉強したい」 これがメインの状況、そして付属の状況が、横で「あなたってやつがギターを弾いている」という状況です。 付帯というのは日本語で普段使わないですよね？ だから、それにまつわる状況、精々付属の状況と思っておけばいいです。 本当に昔の文法の名前を付ける人は普通にぱっと分かるネーミングをしちゃダメだというなんか変なあれがあったみたいです。 だから、何かの状況にまつわる周りの状況だと思っておけばいいです。 でも付帯状況の&amp;#8221;&lt;span style="color: blue;"&gt;with&lt;/span&gt;&amp;#8220;どうかは見たら分かります。 じゃあPROGRESSの文に戻ります。 ここからあとは中学生の方も覚えて下さい。&lt;/p&gt;
&lt;h3&gt; &amp;#8220;&lt;span style="color: blue;"&gt;with&lt;/span&gt;&amp;#8220;の文法と文脈における意味解析&lt;/h3&gt;
&lt;p&gt;&amp;#8220;That man &lt;span style="color: blue;"&gt;with&lt;/span&gt;&amp;#8221; しつこいですが、「&lt;span style="color: blue;"&gt;with 名詞&lt;/span&gt;」にもう一要素ある事があります。 &amp;#8220;&lt;span style="color: blue;"&gt;with the suit on&lt;/span&gt;&amp;#8220;です。 これも高校生は分かって欲しいです。 中学生は今から言う事分からなくてもいいです。 この&amp;#8221;&lt;span style="color: blue;"&gt;on&lt;/span&gt;&amp;#8220;は前置詞だと思わないで下さい。 なぜか、だって前置詞というのは名詞の前に置く言葉でした。 逆に言うと前置詞の後ろには名詞があるはずです。 &amp;#8220;&lt;span style="color: blue;"&gt;on&lt;/span&gt;&amp;#8220;のあとに名詞がありません。&lt;/p&gt;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&lt;p&gt;&amp;nbsp;&lt;/p&gt;
&lt;!-- [ /.socialSet ] --&gt;
```</t>
  </si>
  <si>
    <t>C2P_https___eng_support_com_column_book2_lesson5_scene2_20260225_192359</t>
  </si>
  <si>
    <t>以下はサイトの階層マスタに基づく「子→親」内部リンク不足です。
子ページ本文（HTML）に、親ページへのリンクを追加してください。
【子ページ】
- URL: https://eng-support.com/column/book2-lesson5-scene2/
- タイトル: 関係代名詞主格who/that｜文の構成｜中２英語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src="https://www.youtube.com/embed/JKHgrshdk0E?si=g6GzfrtuLNHer-UB" width="280" height="146" frameborder="0" allowfullscreen="allowfullscreen"&gt;&lt;span data-mce-type="bookmark" style="display: inline-block; width: 0px; overflow: hidden; line-height: 0;" class="mce_SELRES_start"&gt;﻿&lt;/span&gt;&lt;/iframe&gt;&lt;/p&gt;
&lt;h1&gt;関係代名詞の使い方&lt;/h1&gt;
&lt;h2&gt;関係詞節の役割&lt;/h2&gt;
&lt;p&gt;&lt;img decoding="async" loading="lazy" class="alignnone size-full wp-image-592" src="http://eng-support.com/wp-content/uploads/2023/09/プログレス230912.jpg" alt="" width="1280" height="720" srcset="https://eng-support.com/wp-content/uploads/2023/09/プログレス230912.jpg 1280w, https://eng-support.com/wp-content/uploads/2023/09/プログレス230912-300x169.jpg 300w, https://eng-support.com/wp-content/uploads/2023/09/プログレス230912-1024x576.jpg 1024w, https://eng-support.com/wp-content/uploads/2023/09/プログレス230912-768x432.jpg 768w, https://eng-support.com/wp-content/uploads/2023/09/プログレス230912-320x180.jpg 320w" sizes="(max-width: 1280px) 100vw, 1280px" /&gt;&lt;br /&gt;
最初に、PROGRESSの1番の文の説明をします。Aさんが言った文は、「&lt;span style="color: blue;"&gt;The woman&lt;/span&gt; is a flight attendant.」で、「&lt;span style="color: blue;"&gt;その女性&lt;/span&gt;は客室乗務員さんです。」という意味です。この文で注目すべき点は、「&lt;span style="color: blue;"&gt;The woman&lt;/span&gt;」という表現です。この「The」は、「&lt;span style="color: blue;"&gt;The woman&lt;/span&gt;」の中の「The」です。この文はAさんとBさんの会話ですが、ここで「The」が使われることには特別な意味があります。なぜなら、世界にはたくさんの女性がいますが、この文では「woman」が単数形なので、特定の一人の女性を指しています。つまり、「&lt;span style="color: blue;"&gt;The woman&lt;/span&gt;」という表現は、話し手であるAさんと聞き手であるBさんの間で、どの女性について話しているのか共通認識があるということを示しています。「The」は共通認識のサインと考えてください。&lt;/p&gt;
&lt;h2&gt;共通認識の必要性&lt;/h2&gt;
&lt;p&gt;しかし、時には共通認識が曖昧な場面もあります。例えば、Bさんが「その女性」と言われても、具体的な女性がどの女性か分からない場合があります。このような場合、Bさんは「どの女性が客室乗務員なの？」と質問することがあります。このように、「&lt;span style="color: blue;"&gt;The woman&lt;/span&gt;」という表現でも、共通認識が不十分な場合はさらに説明が必要です。その際、Aさんは「&lt;span style="color: blue;"&gt;She&lt;/span&gt; is wearing the scarf.」と答えて、「&lt;span style="color: blue;"&gt;彼女はスカーフを巻いているでしょう&lt;/span&gt;。」と説明します。ここで「スカーフを巻いた女性」という特定の女性が目の前にいることが示され、彼女が客室乗務員であることが明確になります。このように、共通認識が不足する場合、詳細な説明が必要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&lt;h2&gt;関係代名詞を使った簡潔な表現&lt;/h2&gt;
&lt;p&gt;上記の会話をより簡潔に表現する方法もあります。最初から次のように言えば、冗長なやりとりを避けることができます。「&lt;span style="color: blue;"&gt;スカーフをしているその女性は客室乗務員さんです&lt;/span&gt;。」という文を英語で表現する場合、関係代名詞を使って1つの文にまとめることができます。具体的な手順は次の通りです。&lt;/p&gt;
&lt;ol&gt;
&lt;li&gt;まず、「&lt;span style="color: blue;"&gt;She&lt;/span&gt; is wearing the scarf.」という2番目の文の中で、「&lt;span style="color: blue;"&gt;She&lt;/span&gt;」がどの女性を指しているかを考えます。&lt;br /&gt;
「&lt;span style="color: blue;"&gt;She&lt;/span&gt;」は「&lt;span style="color: blue;"&gt;The woman&lt;/span&gt;」と同じ女性を指しています。&lt;/li&gt;
&lt;li&gt;次に、2番目の文の「&lt;span style="color: blue;"&gt;She&lt;/span&gt;」を「&lt;span style="color: red;"&gt;who&lt;/span&gt;」または「&lt;span style="color: red;"&gt;that&lt;/span&gt;」に変え、それを1番目の文に続けます。&lt;/li&gt;
&lt;li&gt;最後に、1番目の文の「&lt;span style="color: blue;"&gt;is a flight attendant&lt;/span&gt;」を後ろに続けます。&lt;/li&gt;
&lt;/ol&gt;
&lt;p&gt;このようにして、「&lt;span style="color: red;"&gt;The woman who is wearing the scarf is a flight attendant.&lt;/span&gt;」または「&lt;span style="color: red;"&gt;The woman that is wearing the scarf is a flight attendant.&lt;/span&gt;」という文ができあがります。この例では「&lt;span style="color: red;"&gt;who&lt;/span&gt;」と「&lt;span style="color: red;"&gt;that&lt;/span&gt;」のどちらを使ってもかまいません。どちらを選ぶかは文脈によります。&lt;/p&gt;
&lt;h2&gt;関係代名詞の役割&lt;/h2&gt;
&lt;p&gt;最後に、なぜ「&lt;span style="color: red;"&gt;who&lt;/span&gt;」や「&lt;span style="color: red;"&gt;that&lt;/span&gt;」が使われるのかについて触れましょう。これらは関係代名詞と呼ばれ、直前の名詞（先行詞）と関係しています。先行詞は関係代名詞を介して誰のことを指しているのかを示します。したがって、「&lt;span style="color: blue;"&gt;The woman&lt;/span&gt;」は「&lt;span style="color: blue;"&gt;She&lt;/span&gt;」であり、「&lt;span style="color: blue;"&gt;She&lt;/span&gt;」は「&lt;span style="color: red;"&gt;who&lt;/span&gt;」または「&lt;span style="color: red;"&gt;that&lt;/span&gt;」に変えても同じ女性を指します。関係代名詞は、先行詞と関係を持つための手段であり、直前の名詞と合わせて文を構成する役割を果たします。&lt;/p&gt;
&lt;p&gt;関係代名詞の選択肢は文脈によって異なりますが、基本的にはどちらを使っても文法的に正確です。日本語と同様に、英語でも文脈に応じて適切な関係代名詞を選びましょう。関係代名詞は英語の文法において重要な要素の一つであり、しっかりと理解しておくと文の表現がより簡潔で明確になります。関係代名詞についての理解が深まると、英語の文章をよりスムーズに理解し、作成することができるでしょう。&lt;/p&gt;
&lt;hr /&gt;
&lt;p&gt;&lt;iframe loading="lazy" title="YouTube video player" src="https://www.youtube.com/embed/g2DFRe6Vhm8?si=Kuwh2cR7BOzltTyz" width="280" height="146" frameborder="0" allowfullscreen="allowfullscreen"&gt;&lt;span data-mce-type="bookmark" style="display: inline-block; width: 0px; overflow: hidden; line-height: 0;" class="mce_SELRES_start"&gt;﻿&lt;/span&gt;&lt;/iframe&gt;&lt;/p&gt;
&lt;h3&gt;名詞と関係代名詞&lt;/h3&gt;
&lt;p&gt;&lt;img decoding="async" loading="lazy" class="alignnone size-full wp-image-591" src="http://eng-support.com/wp-content/uploads/2023/09/プログレス230911.jpg" alt="" width="1280" height="720" srcset="https://eng-support.com/wp-content/uploads/2023/09/プログレス230911.jpg 1280w, https://eng-support.com/wp-content/uploads/2023/09/プログレス230911-300x169.jpg 300w, https://eng-support.com/wp-content/uploads/2023/09/プログレス230911-1024x576.jpg 1024w, https://eng-support.com/wp-content/uploads/2023/09/プログレス230911-768x432.jpg 768w, https://eng-support.com/wp-content/uploads/2023/09/プログレス230911-320x180.jpg 320w" sizes="(max-width: 1280px) 100vw, 1280px" /&gt;&lt;/p&gt;
&lt;p&gt;まず、文を構成する上で重要な要素を整理しましょう。文中には「The woman」という&lt;span style="color: red;"&gt;名詞&lt;/span&gt;が登場します。この&lt;span style="color: red;"&gt;名詞&lt;/span&gt;の後に続く「who」または「that」という関係代名詞を使って文を構築します。関係代名詞は&lt;span style="color: blue;"&gt;名詞&lt;/span&gt;を修飾する役割を果たし、文の要素を結びつけます。&lt;br /&gt;
関係代名詞は&lt;span style="color: green;"&gt;名詞&lt;/span&gt;を修飾する部分が始まることを示す言葉です。具体的には、&lt;span style="color: blue;"&gt;名詞&lt;/span&gt;を修飾し、文を通じて情報を関連付ける役割を果たします。関係代名詞は先行詞と呼ばれ、この場合は「The woman」が先行詞となります。先行詞は関係代名詞によって修飾され、文脈を明確にします。&lt;/p&gt;
&lt;h3&gt;動詞の役割&lt;/h3&gt;
&lt;p&gt;次に、「is wearing the scarf」という&lt;span style="color: red;"&gt;動詞&lt;/span&gt;フレーズに注目しましょう。この部分は主語と&lt;span style="color: red;"&gt;動詞&lt;/span&gt;から成り立っています。主語は「who」や「that」によって示された&lt;span style="color: green;"&gt;名詞&lt;/span&gt;です。そして、「is wearing」は&lt;span style="color: blue;"&gt;述語&lt;/span&gt;であり、行動や状態を表します。&lt;/p&gt;
&lt;h3&gt;名詞と動詞の組み合わせ&lt;/h3&gt;
&lt;p&gt;ここで重要なポイントですが、英語の文では&lt;span style="color: green;"&gt;名詞&lt;/span&gt;が先行し、それに続いて&lt;span style="color: red;"&gt;動詞&lt;/span&gt;が配置されます。つまり、文を組む際には「主語（名詞）＋&lt;span style="color: red;"&gt;述語（動詞）&lt;/span&gt;」の順序を守る必要があります。この原則を守ることで、英語の文を適切に構築できます。&lt;/p&gt;
&lt;h3&gt;前置詞の活用&lt;/h3&gt;
&lt;p&gt;最後に、同じ意味を持つ別の英文表現について考えましょう。英語では、身につけているものを表す際に前置詞「with」を活用することがあります。例えば、「The woman with the scarf on is a flight attendant.」という表現は、前置詞「with」を使用し、「スカーフをしているその女性は客室乗務員さんです。」と同じ意味を持たせます。&lt;/p&gt;
&lt;h3&gt;形容詞と名詞の位置&lt;/h3&gt;
&lt;p&gt;最後に、英語と日本語の文法の違いについて考えましょう。英語では、&lt;span style="color: green;"&gt;名詞&lt;/span&gt;の後ろに&lt;span style="color: blue;"&gt;形容詞&lt;/span&gt;が続くことが一般的です。一方、日本語では&lt;span style="color: blue;"&gt;形容詞&lt;/span&gt;が&lt;span style="color: green;"&gt;名詞&lt;/span&gt;の前に配置されます。この違いを理解し、&lt;span style="color: green;"&gt;名詞&lt;/span&gt;と&lt;span style="color: blue;"&gt;形容詞&lt;/span&gt;の組み合わせに慣れることが、英語学習において重要です。&lt;/p&gt;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&lt;hr /&gt;
&lt;p&gt;&lt;iframe loading="lazy" title="YouTube video player" src="https://www.youtube.com/embed/g2DFRe6Vhm8?si=eVIBCmuDCwY-1qNk" width="280" height="146" frameborder="0" allowfullscreen="allowfullscreen"&gt;&lt;span data-mce-type="bookmark" style="display: inline-block; width: 0px; overflow: hidden; line-height: 0;" class="mce_SELRES_start"&gt;﻿&lt;/span&gt;&lt;/iframe&gt;&lt;/p&gt;
&lt;h3&gt;関係代名詞とは？&lt;/h3&gt;
&lt;p&gt;まず、関係代名詞が何かを理解しましょう。関係代名詞は名詞を修飾する言葉であり、文の要素を結びつける役割を果たします。英語では、主に&lt;span style="color: red;"&gt;&amp;#8220;who&amp;#8221;&lt;/span&gt;や&lt;span style="color: red;"&gt;&amp;#8220;that&amp;#8221;&lt;/span&gt;などが使われます。関係代名詞は、名詞が先行詞と呼ばれるものを修飾する際に使用されます。先行詞は関係代名詞によって修飾され、文脈を明確にします。&lt;/p&gt;
&lt;h3&gt;関係代名詞の使い方&lt;/h3&gt;
&lt;p&gt;関係代名詞の使い方を理解しましょう。例文として、「I know the man.」（私はその人を知っている。）を考えます。この文では、&lt;span style="color: red;"&gt;&amp;#8220;the man&amp;#8221;&lt;/span&gt;（その人）という名詞が先行詞です。次に、関係代名詞を導入するために「&lt;span style="color: red;"&gt;who&lt;/span&gt;」を使用します。関係代名詞は名詞を修飾し、文の要素を結びつけます。&lt;/p&gt;
&lt;p&gt;具体的な例を挙げましょう。もし相手が「その人って誰？」と尋ねた場合、返答は「&lt;span style="color: blue;"&gt;He&lt;/span&gt; lives in this house.」（&lt;span style="color: blue;"&gt;彼&lt;/span&gt;はこの家に住んでいるんだよ。）となります。この返答によって、「その人」が「&lt;span style="color: green;"&gt;この家に住んでいる人&lt;/span&gt;」ということが明確になります。&lt;/p&gt;
&lt;h3&gt;関係代名詞と動詞の組み合わせ&lt;/h3&gt;
&lt;p&gt;英語の文を構築する際に、関係代名詞と動詞の組み合わせに注意しましょう。関係代名詞の後に続く動詞は、文法的に重要です。関係代名詞を含む文では、動詞が1つまたは2つ使用されることがあります。&lt;/p&gt;
&lt;p&gt;例えば、「I know the man who is wearing the scarf is a flight attendant.」（&lt;span style="color: blue;"&gt;スカーフをしている&lt;/span&gt;その男性は&lt;span style="color: red;"&gt;客室乗務員&lt;/span&gt;です。）という文では、関係代名詞&lt;span style="color: red;"&gt;&amp;#8220;who&amp;#8221;&lt;/span&gt;の後ろに2つの動詞があります。これらの動詞は文を構築する重要な要素であり、意味を正確に伝えるために注意が必要です。&lt;/p&gt;
&lt;h3&gt;形容詞と名詞の位置&lt;/h3&gt;
&lt;p&gt;最後に、英語と日本語の文法の違いについて考えましょう。英語では、形容詞は通常、名詞の後ろに配置されます。これに対して、日本語では形容詞は名詞の前に置かれます。この違いを理解し、名詞と形容詞の組み合わせに慣れることが、英語学習において重要です。以上のポイントを押さえて、関係代名詞の基本を理解しましょう。関係代名詞、名詞、動詞、形容詞などの要素を意識的に組み合わせることで、効果的な英文を作成するスキルを向上させることができます。関係代名詞の使い方をマスターし、自信を持って英語の文を構築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&lt;hr /&gt;
&lt;p&gt;&lt;iframe loading="lazy" title="YouTube video player" src="https://www.youtube.com/embed/W-HBJbqpxac?si=JzExIWx0JBv4M_8A" width="280" height="146" frameborder="0" allowfullscreen="allowfullscreen"&gt;&lt;span data-mce-type="bookmark" style="display: inline-block; width: 0px; overflow: hidden; line-height: 0;" class="mce_SELRES_start"&gt;﻿&lt;/span&gt;&lt;/iframe&gt;&lt;br /&gt;
同じシーンで勉強する&lt;span style="color: red;"&gt;PROGRESS&lt;/span&gt;は、学力がある方々が通う学校で広まっています。しかし、関係代名詞に関する理解が深まっていないと、文の構造が理解できないことがあります。以下では、関係代名詞の使い方と注意点について解説します。&lt;/p&gt;
&lt;p&gt;関係代名詞は、文中の名詞と関係を持ち、修飾します。英語では、関係代名詞の後ろに続く動詞の数によって、文の構造を判断することができます。例えば、「The dog &lt;span style="color: blue;"&gt;which&lt;/span&gt; lives next door was barking all night.」という文で、「&lt;span style="color: blue;"&gt;which&lt;/span&gt;」の後ろには1つの動詞「lives」しかありません。したがって、この場合は「&lt;span style="color: blue;"&gt;which&lt;/span&gt;」の後ろで文が切れます。&lt;/p&gt;
&lt;p&gt;関係代名詞の使い方には注意点があります。まず、関係代名詞の後ろの動詞の数を確認し、2つ以上の動詞がある場合は2番目の動詞の前で文を切ります。このルールを理解することで、英文の構造を正確に把握できます。&lt;/p&gt;
&lt;h3&gt;切るパターンと切らないパターン&lt;/h3&gt;
&lt;p&gt;関係代名詞の後ろの動詞が1つだけの場合は、その動詞の前で文を切ります。一方、2つ以上の動詞がある場合は、2番目の動詞の前で文を切ります。このパターンをしっかり覚えておくことで、関係代名詞の使い方に迷うことなく文を構築できます。&lt;/p&gt;
&lt;p&gt;関係代名詞は、英文を理解する上で重要な役割を果たします。正確な文の構造を把握するためには、関係代名詞の使い方と文の切り方についてしっかりと学んでおく必要があります。これらの基本的なルールをマスターすることで、より論理的かつ自然な英文を構築できるようになるでしょう。&lt;/p&gt;
&lt;hr /&gt;
&lt;h2&gt;【実践】関係代名詞（主格）を使いこなす3ステップ&lt;/h2&gt;
&lt;p&gt;「2つの文を1つにする」書き換え問題や、長文読解で迷わないための手順を整理しました。&lt;/p&gt;
&lt;h3&gt;ステップ1：2つの文を合体させる手順（書き換え）&lt;/h3&gt;
&lt;p&gt;例：I know the man. + He lives in this house.&lt;/p&gt;
&lt;ul&gt;
&lt;li&gt;&lt;strong&gt;① 共通の「人」を見つける&lt;/strong&gt;：the man ＝ He&lt;/li&gt;
&lt;li&gt;&lt;strong&gt;② 代名詞を who に変える&lt;/strong&gt;：He → &lt;strong&gt;who&lt;/strong&gt;&lt;/li&gt;
&lt;li&gt;&lt;strong&gt;③ 先行詞の直後に差し込む&lt;/strong&gt;：I know the man &lt;strong&gt;who lives in this house.&lt;/strong&gt;&lt;/li&gt;
&lt;/ul&gt;
&lt;p&gt;[Image of relative pronoun sentence structure]&lt;/p&gt;
&lt;h3&gt;ステップ2：文の「切れ目」を見抜く（動詞2つのルール）&lt;/h3&gt;
&lt;p&gt;関係代名詞が文の真ん中に挟まったとき、「どこまでが説明文（関係詞節）か」を判断する最強のルールです。&lt;/p&gt;
&lt;blockquote style="background: #fdf5e6; border-left: 5px solid #ffa500; padding: 10px;"&gt;&lt;p&gt;&lt;strong&gt;「2番目の動詞」の前で切る！&lt;/strong&gt;&lt;br /&gt;
例：The woman &lt;span style="color: red;"&gt;who&lt;/span&gt; &lt;span style="color: blue;"&gt;is wearing&lt;/span&gt; the scarf &lt;strong&gt;[ / ]&lt;/strong&gt; &lt;span style="color: blue;"&gt;is&lt;/span&gt; a flight attendant.&lt;br /&gt;
1つ目の動詞：is wearing / 2つ目の動詞：is&lt;br /&gt;
→ 2つ目の is の前で切ると、骨組み（その女性は客室乗務員です）が見えてきます。&lt;/p&gt;&lt;/blockquote&gt;
&lt;hr /&gt;
&lt;h2&gt;【ミニ演習】その場でチェック！関係代名詞ドリル&lt;/h2&gt;
&lt;p&gt;以下の2文を、関係代名詞 who を使って1文に書き換えてみましょう。（クリックで解答表示）&lt;/p&gt;
&lt;div style="background: #f9f9f9; padding: 15px; border-radius: 8px; margin-bottom: 10px;"&gt;
&lt;p&gt;&lt;strong&gt;Q1. I have a friend. He speaks English well.&lt;/strong&gt;&lt;/p&gt;
&lt;details&gt;
&lt;summary style="color: #ff8c00; cursor: pointer;"&gt;正解を見る&lt;/summary&gt;
&lt;p&gt;A. I have a friend &lt;strong&gt;who&lt;/strong&gt; speaks English well.&lt;/p&gt;
&lt;/details&gt;
&lt;/div&gt;
&lt;div style="background: #f9f9f9; padding: 15px; border-radius: 8px; margin-bottom: 10px;"&gt;
&lt;p&gt;&lt;strong&gt;Q2. The boy is my brother. He is playing soccer.&lt;/strong&gt;&lt;/p&gt;
&lt;details&gt;
&lt;summary style="color: #ff8c00; cursor: pointer;"&gt;正解を見る&lt;/summary&gt;
&lt;p&gt;A. The boy &lt;strong&gt;who&lt;/strong&gt; is playing soccer is my brother.&lt;br /&gt;
&lt;small&gt;※先行詞 The boy の直後に説明を入れるのがポイント！&lt;/small&gt;&lt;/p&gt;
&lt;/details&gt;
&lt;/div&gt;
&lt;hr /&gt;
&lt;h2&gt;関係代名詞のよくある質問（FAQ）&lt;/h2&gt;
&lt;dl&gt;
&lt;dt style="font-weight: bold; color: #283593;"&gt;Q. who と that はどう使い分ければいいですか？&lt;/dt&gt;
&lt;dd&gt;A. 基本的にはどちらでもOKです。ただし、プログレスのようなハイレベルな教科書や試験では、先行詞が「人」なら who、「物・動物」なら which または that と使い分けるのが一般的です。&lt;/dd&gt;
&lt;dt style="font-weight: bold; color: #283593; margin-top: 10px;"&gt;Q. whose や whom も一緒に覚えるべきですか？&lt;/dt&gt;
&lt;dd&gt;A. 今回の Scene2 は「主格（〜は、〜が）」の段階です。まずは主格の who/that を完璧にして、文の構造（S+V）に慣れてから所有格（whose）等に進むのが挫折しないコツです。&lt;/dd&gt;
&lt;/dl&gt;
```</t>
  </si>
  <si>
    <t>C2P_https___eng_support_com_column_book2_lesson5_scene3_20260225_192400</t>
  </si>
  <si>
    <t>以下はサイトの階層マスタに基づく「子→親」内部リンク不足です。
子ページ本文（HTML）に、親ページへのリンクを追加してください。
【子ページ】
- URL: https://eng-support.com/column/book2-lesson5-scene3/
- タイトル: 関係代名詞の目的格を例文で理解する英文法解説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src="https://www.youtube.com/embed/SqEcvxIRT4A?si=PxkuVByZ_9G5CXYf" width="560" height="315" frameborder="0" allowfullscreen="allowfullscreen"&gt;&lt;/iframe&gt;&lt;/p&gt;
&lt;p&gt;
関係代名詞は分かったつもりでも、テストで止まりやすいのは&lt;strong&gt;目的格&lt;/strong&gt;です。&lt;br /&gt;
whom / that / which のどれを入れるかより先に、&lt;strong&gt;後ろの文で何が抜けるか&lt;/strong&gt;を見つける必要があります。
&lt;/p&gt;
&lt;p&gt;
このページでは、関係代名詞節の基本を押さえたうえで、&lt;br /&gt;
&lt;strong&gt;主格と目的格の見分け&lt;/strong&gt;、目的格（whom・that・which）の作り方、&lt;strong&gt;省略できる条件&lt;/strong&gt;を例文で確認します。
&lt;/p&gt;
&lt;p style="margin-bottom: 0;"&gt;
書き換えでよくある「it / her を残してしまう」ミスも一緒に整理し、&lt;br /&gt;
This is the book (which) I bought yesterday. の形を自分で作れる状態を目指します。
&lt;/p&gt;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&lt;p&gt;「どの女性があなたのお父さんを知っているの？」&lt;/p&gt;
&lt;p&gt;「その女性がどんなあなたのお父さんを知っているの？」&lt;/p&gt;
&lt;p&gt;後者の質問の方が自然な感じがしますよね。つまり、「その女性」について詳しく知りたいというのが一般的な疑問です。関係代名詞は、このような疑問に答える役割を果たします。&lt;/p&gt;
&lt;h2&gt;まず押さえる2分類｜主格と目的格&lt;/h2&gt;
&lt;h3&gt;主格：後ろの文で主語になる（who / which / that）&lt;/h3&gt;
&lt;p&gt;関係代名詞の後ろ（関係代名詞節）の中で、関係代名詞が&lt;strong&gt;主語&lt;/strong&gt;の役割をするときは主格です。人なら &lt;span style="color: red;"&gt;who&lt;/span&gt;、物なら &lt;span style="color: green;"&gt;which&lt;/span&gt; を使い、どちらでも &lt;span style="color: blue;"&gt;that&lt;/span&gt; を使える場合があります。&lt;/p&gt;
&lt;h3&gt;目的格：後ろの文で目的語になる（whom / which / that）&lt;/h3&gt;
&lt;p&gt;関係代名詞の後ろで、関係代名詞が&lt;strong&gt;目的語&lt;/strong&gt;の役割をするときは目的格です。人なら &lt;span style="color: red;"&gt;whom&lt;/span&gt;（テストではこれを意識）、物なら &lt;span style="color: green;"&gt;which&lt;/span&gt;、どちらでも &lt;span style="color: blue;"&gt;that&lt;/span&gt; が使える場合があります。&lt;/p&gt;
&lt;h2&gt;目的格の関係代名詞｜whom・that・which&lt;/h2&gt;
&lt;h3 style="color: black;"&gt;人：whom／that を使う場面&lt;/h3&gt;
&lt;p&gt;次に、関係代名詞と目的格の組み合わせについて考えてみましょう。先ほどの文を再度見てみましょう。&lt;/p&gt;
&lt;p&gt;&amp;#8220;The lady knows my father.&amp;#8221;&lt;/p&gt;
&lt;p&gt;&amp;#8220;I met her yesterday.&amp;#8221;&lt;/p&gt;
&lt;p&gt;この2つの文を結ぶとき、関係代名詞の目的格を使います。日本語と同じように、英語でも関係代名詞の目的格は &amp;#8220;&lt;span style="color: red;"&gt;whom&lt;/span&gt;&amp;#8221; または &amp;#8220;&lt;span style="color: red;"&gt;that&lt;/span&gt;&amp;#8221; です。この場合、&amp;#8221;&lt;span style="color: blue;"&gt;her&lt;/span&gt;&amp;#8221; が目的語なので、ここを関係代名詞に置き換えます。&lt;/p&gt;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&lt;p&gt;&amp;#8220;The lady &lt;span style="color: red;"&gt;whom&lt;/span&gt; I met yesterday knows my father.&amp;#8221;&lt;/p&gt;
&lt;p&gt;この文では、関係代名詞の &amp;#8220;&lt;span style="color: red;"&gt;whom&lt;/span&gt;&amp;#8221; が &amp;#8220;&lt;span style="color: green;"&gt;The lady&lt;/span&gt;&amp;#8221; を修飾しています。つまり、「私が昨日会った女性は、私の父を知っています」という意味になります。&lt;/p&gt;
&lt;h3&gt;目的格は省略できる｜空所補充・書き換えで頻出&lt;/h3&gt;
&lt;p&gt;目的格の関係代名詞（whom/which/that）は、文の形が成立するなら&lt;strong&gt;省略&lt;/strong&gt;できることが多いです。テストでは「入れてもOK／省略でもOK」を問われることがあるので、例文を見て判断できるようにしておきましょう。&lt;/p&gt;
&lt;hr /&gt;
&lt;p&gt;&lt;iframe loading="lazy" title="YouTube video player" src="https://www.youtube.com/embed/xTt_5mGZoLI?si=w7pg5fsffiVnXahL" width="560" height="315" frameborder="0" allowfullscreen="allowfullscreen"&gt;&lt;/iframe&gt;&lt;/p&gt;
&lt;h2&gt;who・which・that の選び方｜注意点&lt;/h2&gt;
&lt;h3&gt;関係代名詞の使用法と注意点&lt;/h3&gt;
&lt;p&gt;関係代名詞は、英語文において文を結びつける役割を果たします。具体的には、人間を指す場合は「&lt;span style="color: red;"&gt;who&lt;/span&gt;」を、人間以外を指す場合は「&lt;span style="color: green;"&gt;which&lt;/span&gt;」と使います。また、目的格の関係代名詞は、人間を指す場合は「&lt;span style="color: red;"&gt;whom&lt;/span&gt;」を、人間以外を指す場合は主格と同じく「&lt;span style="color: green;"&gt;which&lt;/span&gt;」を使用します。しかし、注意が必要なポイントがあります。&lt;/p&gt;
&lt;p&gt;まず、関係代名詞としてよく使われる「&lt;span style="color: blue;"&gt;that&lt;/span&gt;」ですが、これだけを使い続けるのは避けるべきです。代わりに具体的な関係代名詞を選ぶことで、文がより明確になり、読み手に伝わりやすくなります。例えば、「The book looked like mine.」という文を考えましょう。この文を関係代名詞を使って簡潔に表現する場合、「&lt;span style="color: green;"&gt;which&lt;/span&gt;」や「&lt;span style="color: blue;"&gt;that&lt;/span&gt;」を使って「The book &lt;span style="color: green;"&gt;which&lt;/span&gt;/&lt;span style="color: blue;"&gt;that&lt;/span&gt; I saw on the teacher’s desk looked like mine.」とすることができます。&lt;/p&gt;
&lt;p&gt;また、関係代名詞を使用する際には、先行詞と関係代名詞の間にカンマ（,）が必要な場合があります。例えば、「The Greens live in New York, &lt;span style="color: green;"&gt;which&lt;/span&gt; many call the Big Apple.」という文では、関係代名詞「&lt;span style="color: green;"&gt;which&lt;/span&gt;」の前にカンマが置かれています。このように、関係代名詞を使う際には文の流れや意味を明確にするために、正確なルールを守りながら適切に使うことが重要です。&lt;/p&gt;
&lt;hr /&gt;
&lt;h2&gt;よく出る書き換え｜例題とミニ演習で確認&lt;/h2&gt;
&lt;h3&gt;文をまとめるときに見るポイント&lt;/h3&gt;
&lt;p&gt;テストでよく出る「書き換え問題」は、&lt;strong&gt;同じもの（人・物）が2つの文に出ているか&lt;/strong&gt;を見つけるところから始まります。つないだあとに、後ろの文へ元の代名詞を残さない点も要注意です。&lt;/p&gt;
&lt;h3&gt;例題：2つの文を1つにまとめる&lt;/h3&gt;
&lt;div style="background: #fdf5e6; padding: 15px; border-left: 5px solid #ffa500; border-radius: 4px;"&gt;
&lt;p&gt;例：This is the book. + I bought it yesterday.&lt;/p&gt;
&lt;ol&gt;
&lt;li&gt;&lt;strong&gt;共通の「物」を見つける&lt;/strong&gt;：the book ＝ it&lt;/li&gt;
&lt;li&gt;&lt;strong&gt;後ろの文で消える語を確認&lt;/strong&gt;：it を消し、代わりに which(that) を置く。&lt;/li&gt;
&lt;li&gt;&lt;strong&gt;先行詞の直後に続ける&lt;/strong&gt;：This is the book &lt;strong&gt;(which) I bought yesterday.&lt;/strong&gt;&lt;/li&gt;
&lt;/ol&gt;
&lt;p&gt;&lt;span style="color: red;"&gt;※注意点：&lt;/span&gt; 文をつないだ後、後ろの文に「it」などの元の代名詞を残さないようにしましょう！（× This is the book which I bought it&amp;#8230;）&lt;/p&gt;
&lt;/div&gt;
&lt;h2&gt;一覧で確認｜主格と目的格の使い分け&lt;/h2&gt;
&lt;h3&gt;人／物での選び分け早見表&lt;/h3&gt;
&lt;p&gt;「who と whom どちらを使えばいい？」と迷ったら、この表を確認してください。&lt;/p&gt;
&lt;table style="border-collapse: collapse; width: 100%; border: 1px solid #ddd; text-align: center;"&gt;
&lt;thead&gt;
&lt;tr style="background-color: #f2f2f2;"&gt;
&lt;th style="padding: 10px; border: 1px solid #ddd;"&gt;先行詞&lt;/th&gt;
&lt;th style="padding: 10px; border: 1px solid #ddd;"&gt;主格（〜は）&lt;/th&gt;
&lt;th style="padding: 10px; border: 1px solid #ddd;"&gt;目的格（〜を/に）&lt;/th&gt;
&lt;/tr&gt;
&lt;/thead&gt;
&lt;tbody&gt;
&lt;tr&gt;
&lt;td style="padding: 10px; border: 1px solid #ddd;"&gt;&lt;strong&gt;人&lt;/strong&gt;&lt;/td&gt;
&lt;td style="padding: 10px; border: 1px solid #ddd;"&gt;who / that&lt;/td&gt;
&lt;td style="padding: 10px; border: 1px solid #ddd;"&gt;whom / (who) / that&lt;/td&gt;
&lt;/tr&gt;
&lt;tr&gt;
&lt;td style="padding: 10px; border: 1px solid #ddd;"&gt;&lt;strong&gt;物・動物&lt;/strong&gt;&lt;/td&gt;
&lt;td style="padding: 10px; border: 1px solid #ddd;"&gt;which / that&lt;/td&gt;
&lt;td style="padding: 10px; border: 1px solid #ddd;"&gt;which / that&lt;/td&gt;
&lt;/tr&gt;
&lt;/tbody&gt;
&lt;/table&gt;
&lt;p&gt;&lt;small&gt;※最近の英語では、人の目的格でも whom の代わりに who を使うことが増えていますが、テストでは教科書通りの &lt;strong&gt;whom&lt;/strong&gt; を意識しましょう。&lt;/small&gt;&lt;/p&gt;
&lt;h2&gt;ミニ演習（全3問）｜空所に入れて確認&lt;/h2&gt;
&lt;h3&gt;問題&lt;/h3&gt;
&lt;p&gt;適切な関係代名詞（whom / which / that）を入れましょう。※目的格は省略も可能です。&lt;/p&gt;
&lt;div style="background: #f9f9f9; padding: 15px; border-radius: 8px;"&gt;
&lt;p&gt;Q1. The man (　　) I saw at the station was Mr. Tanaka.&lt;br /&gt;
Q2. This is the house (　　) my grandfather built.&lt;br /&gt;
Q3. I like the girl (　　) Ken likes.&lt;/p&gt;
&lt;/div&gt;
&lt;details style="margin-top: 10px; cursor: pointer;"&gt;
&lt;summary style="font-weight: bold; color: #ff8c00;"&gt;正解を確認する&lt;/summary&gt;
&lt;div style="padding: 10px; border: 1px solid #ffe5b4; margin-top: 5px;"&gt;
&lt;p&gt;A1. &lt;strong&gt;whom&lt;/strong&gt; (that) ※先行詞が「人」&lt;br /&gt;
A2. &lt;strong&gt;which&lt;/strong&gt; (that) ※先行詞が「物」&lt;br /&gt;
A3. &lt;strong&gt;whom&lt;/strong&gt; (that) ※先行詞が「人」&lt;/p&gt;
&lt;/div&gt;
&lt;/details&gt;
&lt;h2&gt;関係代名詞（目的格）FAQ&lt;/h2&gt;
&lt;dl&gt;
&lt;dt style="font-weight: bold; color: #283593;"&gt;Q. 目的格の関係代名詞は、いつ省略していいのですか？&lt;/dt&gt;
&lt;dd&gt;A. 基本的に目的格の関係代名詞は省略できることが多いです。ただし、カンマ（,）がある文（補足説明の which など）では省略できないので注意しましょう。&lt;/dd&gt;
&lt;dt style="font-weight: bold; color: #283593; margin-top: 10px;"&gt;Q. that を使えば全部正解になりますか？&lt;/dt&gt;
&lt;dd&gt;A. 多くの場合で正解になりますが、教材や問題によっては「適切な関係代名詞を選べ（that不可）」という条件がつくことがあります。人なら who/whom、物なら which を基本として使い分けられるようにしておきましょう。&lt;/dd&gt;
&lt;/dl&gt;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</si>
  <si>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C2P_https___eng_support_com_column_book2_lesson6_scene1_20260225_192400</t>
  </si>
  <si>
    <t>以下はサイトの階層マスタに基づく「子→親」内部リンク不足です。
子ページ本文（HTML）に、親ページへのリンクを追加してください。
【子ページ】
- URL: https://eng-support.com/column/book2-lesson6-scene1/
- タイトル: 副詞の比較級・最上級ルール整理｜Book2 Lesson6 Scene1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&lt;div class="entry-content-intro" style="background-color: #f9f9f9; padding: 20px; border-radius: 10px; border: 1px solid #ddd; margin-bottom: 25px;"&gt;
&lt;h2 style="color: #d35400; font-size: 1.4rem; margin-top: 0; line-height: 1.5;"&gt;-ly副詞の比較級はmore？&lt;br /&gt;
earlyだけearlierになる理由まで整理&lt;/h2&gt;
&lt;p style="line-height: 1.8; color: #333;"&gt;比較の問題で止まりやすいのが、&lt;strong&gt;-lyで終わる副詞&lt;/strong&gt;と&lt;strong&gt;early&lt;/strong&gt;です。&lt;br /&gt;
「quickly は more quickly なのに、early は more early じゃないの？」という引っかかりが残ると、比較級・最上級の選択でミスが出ます。&lt;/p&gt;
&lt;p style="line-height: 1.8; color: #333;"&gt;もう一つ、入口として多いのが &lt;strong&gt;good / well&lt;/strong&gt;。&lt;br /&gt;
「よい／よく」を日本語だけで処理すると、&lt;strong&gt;形容詞&lt;/strong&gt;と&lt;strong&gt;副詞&lt;/strong&gt;が混ざって文の形が読みづらくなります。&lt;/p&gt;
&lt;p style="line-height: 1.8; color: #333; margin-bottom: 0;"&gt;ここでは、&lt;strong&gt;-ly副詞は more/most&lt;/strong&gt;、&lt;strong&gt;early は earlier/earliest&lt;/strong&gt;、そして&lt;strong&gt;good と well&lt;/strong&gt;を、例文で一続きに確認します。&lt;/p&gt;
&lt;/div&gt;
&lt;p&gt;&lt;iframe loading="lazy" title="YouTube video player" src="https://www.youtube.com/embed/dKodesyZiwc?si=PD0jckQTX-Tegaov" width="560" height="315" frameborder="0" allowfullscreen="allowfullscreen"&gt;&lt;/iframe&gt;&lt;/p&gt;
&lt;h3&gt;形容詞と副詞の違い&lt;/h3&gt;
&lt;p&gt;形容詞は名詞を修飾する役割を担います。名詞以外にも文法的な要素を修飾することがありますが、副詞は主に名詞以外を修飾します。具体的には、動詞、形容詞、副詞、および文節などです。この違いは、文章の理解において重要です。&lt;/p&gt;
&lt;h3&gt;&amp;#8220;Good&amp;#8221; と &amp;#8220;Well&amp;#8221; の違い&lt;/h3&gt;
&lt;p&gt;例を挙げながら説明しましょう。英語の単語 &amp;#8220;good&amp;#8221; と &amp;#8220;well&amp;#8221; を考えてみましょう。これらの単語を日本語に訳すとどのようになるでしょうか？&lt;/p&gt;
&lt;p&gt;&lt;span style="color: red;"&gt;Good&lt;/span&gt; は形容詞で、「よい」「うまい」「上手な」などの意味になります。&lt;br /&gt;
&lt;span style="color: blue;"&gt;Well&lt;/span&gt; は副詞で、「よく」「うまく」「上手に」などの意味になります。&lt;br /&gt;
このように、同じ単語でも形容詞の場合と副詞の場合で意味が異なります。この違いを理解することは重要です。&lt;/p&gt;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&lt;h3&gt;形容詞と副詞の比較級と最上級&lt;/h3&gt;
&lt;p&gt;形容詞と副詞が同じ場合でも、比較級と最上級を理解する必要があります。通常、比較級は「-er」または「-est」を形容詞や副詞の後ろに付けることで作成します。ただし、形容詞に &amp;#8220;ly&amp;#8221; が付いている場合、比較級や最上級の形成が異なります。&lt;/p&gt;
&lt;p&gt;形容詞や副詞に &amp;#8220;ly&amp;#8221; が付いていない場合：比較級は &amp;#8220;er&amp;#8221;、最上級は &amp;#8220;est&amp;#8221;。&lt;br /&gt;
形容詞や副詞に &amp;#8220;ly&amp;#8221; が付いている場合：比較級は &amp;#8220;more&amp;#8221; を前置きし、最上級は &amp;#8220;most&amp;#8221; を前置きします。&lt;br /&gt;
例外的に、&amp;#8221;early&amp;#8221; は &amp;#8220;earlier&amp;#8221;（比較級）および &amp;#8220;earliest&amp;#8221;（最上級）となりますが、これは &amp;#8220;ly&amp;#8221; が付いていても特例です。その他の場合は &amp;#8220;ly&amp;#8221; が付いている単語は &amp;#8220;more&amp;#8221; および &amp;#8220;most&amp;#8221; を用いて比較級と最上級を作成します。&lt;/p&gt;
&lt;h3&gt;副詞の作成方法&lt;/h3&gt;
&lt;p&gt;副詞の作成方法の一般的なルールは、形容詞に &amp;#8220;ly&amp;#8221; を付けることです。例えば、形容詞 &amp;#8220;kind&amp;#8221; は &amp;#8220;kindly&amp;#8221; となり、「親切に」「優しく」という副詞になります。同様に、形容詞 &amp;#8220;happy&amp;#8221; は &amp;#8220;happily&amp;#8221; となり、「幸せに」「嬉しく」という副詞に変化します。&lt;/p&gt;
&lt;p&gt;副詞の作成方法を覚える際に、「なんとかly」という形容詞が与えられた場合、前に &amp;#8220;more&amp;#8221; または &amp;#8220;most&amp;#8221; を付ける必要があることを把握しましょう。ただし、&amp;#8221;early&amp;#8221; などの特例も覚えておくと役立ちます。&lt;/p&gt;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t>
  </si>
  <si>
    <t>C2P_https___eng_support_com_column_book2_lesson6_scene2_20260225_192400</t>
  </si>
  <si>
    <t>以下はサイトの階層マスタに基づく「子→親」内部リンク不足です。
子ページ本文（HTML）に、親ページへのリンクを追加してください。
【子ページ】
- URL: https://eng-support.com/column/book2-lesson6-scene2/
- タイトル: say that／think that｜that節｜中学英語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src="https://www.youtube.com/embed/yDFGSkZJqgw?si=m1tH5u7KAWHDIZdx" width="560" height="315" frameborder="0" allowfullscreen="allowfullscreen"&gt;&lt;/iframe&gt;&lt;br /&gt;
&lt;!-- 導入差し替え（ここから）：検索直後の刺さり＋ミス先回り --&gt;&lt;/p&gt;
&lt;div style="border: 1px solid #e6e6e6; background: #fffaf0; padding: 12px 14px; margin: 10px 0 16px;"&gt;
&lt;p style="margin: 0 0 8px;"&gt;&lt;strong&gt;say that S V / think that S V&lt;/strong&gt;は「〜ということ」までは分かるのに、英語にすると語順が崩れやすい形です。&lt;/p&gt;
&lt;ul style="margin: 0; padding-left: 18px;"&gt;
&lt;li&gt;thatの後ろを疑問文みたいにしてしまう：× &lt;span style="color: blue;"&gt;I think that is he right.&lt;/span&gt;&lt;/li&gt;
&lt;li&gt;say＋人の形で書いてしまう：× &lt;span style="color: blue;"&gt;He said me that &amp;#8230;&lt;/span&gt;&lt;/li&gt;
&lt;li&gt;どこまでが「内容」か見失う（文が長いと特に迷う）&lt;/li&gt;
&lt;/ul&gt;
&lt;/div&gt;
&lt;p style="margin: 0 0 10px;"&gt;ここは発想を一つだけ固定すると安定します。&lt;span style="color: red;"&gt;that＝「ということ」&lt;/span&gt;で、後ろは&lt;strong&gt;内容そのもの（普通の文：S＋V）&lt;/strong&gt;です。&lt;/p&gt;
&lt;div style="border-left: 6px solid #FF8C00; background: #fff7e6; padding: 10px 12px; margin: 10px 0 18px;"&gt;
&lt;p style="margin: 0 0 6px;"&gt;&lt;strong&gt;最初にこれだけ確認&lt;/strong&gt;&lt;/p&gt;
&lt;p style="margin: 0;"&gt;○ &lt;span style="color: blue;"&gt;I think that Nancy is very kind.&lt;/span&gt;&lt;br /&gt;
○ &lt;span style="color: blue;"&gt;He said that Nancy is very kind.&lt;/span&gt;&lt;br /&gt;
&lt;span style="color: #666;"&gt;（that節＝内容なので、後ろはS＋Vのまま）&lt;/span&gt;&lt;/p&gt;
&lt;/div&gt;
&lt;p&gt;&lt;!-- 導入差し替え（ここまで） --&gt;&lt;/p&gt;
&lt;h3&gt;日本語と英語の違い&lt;/h3&gt;
&lt;p&gt;今回は、Book2 Lesson6シーン2で登場する&lt;span style="color: red;"&gt;“say”&lt;/span&gt;、&lt;span style="color: red;"&gt;“think”&lt;/span&gt;、&lt;span style="color: red;"&gt;“that”&lt;/span&gt;、そして「SV」名詞節について解説します。最初の文と①の文を比較すると、日本語から英語に訳す際の微妙な違いに気づくかもしれません。具体的には、以下のような文の変換が求められます。&lt;/p&gt;
&lt;p&gt;日本語: 「私はジャックを知っている。」&lt;br /&gt;
英語: “&lt;span style="color: blue;"&gt;I know Jack.&lt;/span&gt;”&lt;/p&gt;
&lt;p&gt;日本語: 「ナンシーはとても親切だ。」&lt;br /&gt;
英語: “&lt;span style="color: blue;"&gt;Nancy is very kind.&lt;/span&gt;”&lt;/p&gt;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&lt;p&gt;では、次に難しい文を考えてみましょう。&lt;/p&gt;
&lt;p&gt;日本語: 「私はナンシーがとても親切だという事を知っている。」&lt;br /&gt;
この文では、「という事」という部分が追加されています。この場合、英語では「that」という単語を使います。具体的には次のようになります。&lt;/p&gt;
&lt;p&gt;英語: “&lt;span style="color: blue;"&gt;I know that Nancy is very kind.&lt;/span&gt;”&lt;br /&gt;
この「that」は、日本語で言う「という事」に相当します。文の構造を理解することで、このような英語の複雑な表現もスムーズに行えます。&lt;/p&gt;
&lt;h3&gt;“That”の役割と文の構造&lt;/h3&gt;
&lt;p&gt;ここでは、日本語の「という事」に相当する「that」という英語の単語に焦点を当てます。”&lt;span style="color: red;"&gt;that&lt;/span&gt;“は従属接続詞として機能し、独立した文を従属させます。具体的には、以下のようになります。&lt;/p&gt;
&lt;p&gt;日本語: 「ナンシーがとても親切だという事」&lt;br /&gt;
英語: “&lt;span style="color: blue;"&gt;that Nancy is very kind&lt;/span&gt;”&lt;/p&gt;
&lt;p&gt;この部分は、独立した完全な文（第5文型）として理解されます。文法的な構造を把握し、「that」が文の前に来ることで、意味を正確に伝えることができます。&lt;/p&gt;
&lt;h3&gt;従属接続詞 “that” の活用&lt;/h3&gt;
&lt;p&gt;従属接続詞 “&lt;span style="color: red;"&gt;that&lt;/span&gt;“の使い方を理解することで、より複雑な文を作成できるようになります。英語の文法規則に従い、正確な文の構造を把握しましょう。それにより、日本語と英語の微妙な違いを的確に表現できるようになります。&lt;/p&gt;
&lt;p&gt;&lt;!-- 追加ブロック：ここから --&gt;&lt;/p&gt;
&lt;h3&gt;think that／say that の違い&lt;/h3&gt;
&lt;p&gt;&lt;span style="color: red;"&gt;think&lt;/span&gt;は「頭の中で思う」、&lt;span style="color: red;"&gt;say&lt;/span&gt;は「口に出して言う」です。どちらも&lt;span style="color: blue;"&gt;that S V&lt;/span&gt;を後ろに取れますが、意味のニュアンスが変わります。&lt;/p&gt;
&lt;p&gt;“&lt;span style="color: blue;"&gt;I think that Nancy is very kind.&lt;/span&gt;”&lt;br /&gt;
→「（私は）ナンシーは親切だと思う」（意見・推測）&lt;/p&gt;
&lt;p&gt;“&lt;span style="color: blue;"&gt;He said that Nancy is very kind.&lt;/span&gt;”&lt;br /&gt;
→「彼はナンシーは親切だと言った」（発言内容）&lt;/p&gt;
&lt;p&gt;また、&lt;span style="color: red;"&gt;say&lt;/span&gt;は「人に言う」の形が少しクセがあります。&lt;br /&gt;
× “&lt;span style="color: blue;"&gt;He said me that &amp;#8230;&lt;/span&gt;”（これは誤り）&lt;br /&gt;
○ “&lt;span style="color: blue;"&gt;He said to me that &amp;#8230;&lt;/span&gt;” / “&lt;span style="color: blue;"&gt;He told me that &amp;#8230;&lt;/span&gt;”&lt;/p&gt;
&lt;h3&gt;that節がS＋Vになる理由（語順）&lt;/h3&gt;
&lt;p&gt;thatの後ろは「文（センテンス）」をそのまま入れます。つまり、&lt;span style="color: blue;"&gt;that + S + V&lt;/span&gt;の形で、&lt;span style="color: red;"&gt;疑問文の語順（Do you&amp;#8230;?）にはしません&lt;/span&gt;。&lt;/p&gt;
&lt;p&gt;○ “&lt;span style="color: blue;"&gt;I think that he is right.&lt;/span&gt;”&lt;br /&gt;
× “&lt;span style="color: blue;"&gt;I think that is he right.&lt;/span&gt;”&lt;/p&gt;
&lt;p&gt;「that＝ということ」で、後ろは「内容」なので、内容部分は普通の文（S＋V）になる、と押さえてください。&lt;/p&gt;
&lt;h3&gt;thatは省略できる／省略しない方がよい場面&lt;/h3&gt;
&lt;p&gt;&lt;span style="color: red;"&gt;think / say / know&lt;/span&gt;などの動詞の後ろでは、会話ではthatを省略することがよくあります。&lt;/p&gt;
&lt;p&gt;○ “&lt;span style="color: blue;"&gt;I think (that) he is right.&lt;/span&gt;”&lt;br /&gt;
○ “&lt;span style="color: blue;"&gt;She said (that) she was tired.&lt;/span&gt;”&lt;/p&gt;
&lt;p&gt;ただし、次のような場合は&lt;span style="color: red;"&gt;thatを残した方が安全&lt;/span&gt;です。&lt;/p&gt;
&lt;ul&gt;
&lt;li&gt;文が長くて、どこからが「内容」か分かりにくいとき&lt;/li&gt;
&lt;li&gt;that節が連続して出てくるとき（読み手が迷いやすい）&lt;/li&gt;
&lt;li&gt;書き言葉で丁寧に構造を見せたいとき&lt;/li&gt;
&lt;/ul&gt;
&lt;h3&gt;saying that の意味（だと言って／そうは言っても）&lt;/h3&gt;
&lt;p&gt;&lt;span style="color: red;"&gt;saying that&lt;/span&gt;は「〜だと言って（発言しながら）」という意味で使えます。&lt;/p&gt;
&lt;p&gt;“&lt;span style="color: blue;"&gt;He left the room, saying that he was busy.&lt;/span&gt;”&lt;br /&gt;
→「彼は忙しいと言って部屋を出た」&lt;/p&gt;
&lt;p&gt;また、「そうは言っても」に近い言い方としては、会話では&lt;span style="color: blue;"&gt;That said,&lt;/span&gt; / &lt;span style="color: blue;"&gt;Having said that,&lt;/span&gt;がよく使われます（本文の理解を助ける補足です）。&lt;/p&gt;
&lt;h3&gt;最後の確認（ミスが多い3点）&lt;/h3&gt;
&lt;ul&gt;
&lt;li&gt;&lt;strong&gt;thatの後ろはS＋V&lt;/strong&gt;（疑問文の語順にしない）&lt;/li&gt;
&lt;li&gt;&lt;strong&gt;say＋人&lt;/strong&gt;は×（言いたいならsay to 人 / tell 人）&lt;/li&gt;
&lt;li&gt;&lt;strong&gt;that省略は可能&lt;/strong&gt;だが、長文・書き言葉では残す方が読みやすい&lt;/li&gt;
&lt;/ul&gt;
&lt;p&gt;&lt;!-- 追加ブロック：ここまで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&lt;hr /&gt;
&lt;p&gt;&amp;nbsp;&lt;/p&gt;
```</t>
  </si>
  <si>
    <t>C2P_https___eng_support_com_column_book2_lesson6_scene3_20260225_192400</t>
  </si>
  <si>
    <t>以下はサイトの階層マスタに基づく「子→親」内部リンク不足です。
子ページ本文（HTML）に、親ページへのリンクを追加してください。
【子ページ】
- URL: https://eng-support.com/column/book2-lesson6-scene3/
- タイトル: 不定詞の形容詞法【Book2 Lesson6 Scene3】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src="https://www.youtube.com/embed/0Bc9BF3LXvc?si=l4qIY--n9VS5bE8_" width="560" height="315" frameborder="0" allowfullscreen="allowfullscreen"&gt;&lt;/iframe&gt;&lt;/p&gt;
&lt;h2&gt;不定詞の形容詞用法｜名詞の後ろのto不定詞を見抜く&lt;/h2&gt;
&lt;h3&gt;Book2 Lesson6 Scene3で扱うポイント&lt;/h3&gt;
&lt;p&gt;今回は、Book2 Lesson6シーン3において、不定詞の形容詞用法に焦点を当てます。PROGRESSの中で、形容詞の使い方に慣れている方もいれば、Lookの英文が長くて分かりにくいと感じる生徒もいます。そこで、最後の4番の文を短くしたものを例に挙げてみ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&lt;h3&gt;例文で理解する：a book to read が意味を変える理由&lt;/h3&gt;
&lt;p&gt;&lt;img decoding="async" loading="lazy" class="alignnone size-full wp-image-636" src="http://eng-support.com/wp-content/uploads/2024/01/プログレス230911.jpg" sizes="(max-width: 1280px) 100vw, 1280px" srcset="https://eng-support.com/wp-content/uploads/2024/01/プログレス230911.jpg 1280w, https://eng-support.com/wp-content/uploads/2024/01/プログレス230911-300x169.jpg 300w, https://eng-support.com/wp-content/uploads/2024/01/プログレス230911-1024x576.jpg 1024w, https://eng-support.com/wp-content/uploads/2024/01/プログレス230911-768x432.jpg 768w, https://eng-support.com/wp-content/uploads/2024/01/プログレス230911-320x180.jpg 320w" alt="" width="1280" height="720" /&gt;&lt;/p&gt;
&lt;p&gt;&lt;span style="color: red;"&gt;“Can I borrow a book to read?”&lt;/span&gt; この文では、&lt;span style="color: blue;"&gt;“to read”&lt;/span&gt; がなかった場合、「私は本を借りることができますか？」という質問です。しかし、&lt;span style="color: blue;"&gt;“to read”&lt;/span&gt; が追加されると、「本を借りて読むことができますか？」という意味に変わります。これは&lt;span style="color: blue;"&gt;“a book”&lt;/span&gt; が名詞であり、その後ろの&lt;span style="color: blue;"&gt;“to read”&lt;/span&gt; が&lt;span style="color: blue;"&gt;“a book”&lt;/span&gt; を修飾する形容詞となっています。&lt;/p&gt;
&lt;h3&gt;基本ルール：英語は「名詞 → 修飾」がデフォルト&lt;/h3&gt;
&lt;p&gt;英語では名詞の後ろに名詞を修飾する形容詞が続くことがデフォルトです。特に形容詞が2つ以上の場合は、確実に名詞、形容詞の順番になります。形容詞が1つの場合は前にくることが多いです。「&lt;span style="color: blue;"&gt;to 動詞原形&lt;/span&gt;」は常に2単語で構成されるため、これを形容詞として使う場合は名詞の後ろに配置されます。&lt;/p&gt;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&lt;h3&gt;判定のコツ：名詞の次に不定詞を見たら「修飾」と仮定する&lt;/h3&gt;
&lt;p&gt;不定詞が名詞の後ろにある場合、形容詞的用法である可能性が高いです。形容詞的用法が分かりにくい場合は、名詞の次に不定詞がある瞬間に、それが名詞を修飾する形容詞であると仮定してみてください。適切な訳し方ができない場合は、別のアプローチを考えてみましょう。&lt;/p&gt;
&lt;hr /&gt;
&lt;p&gt;&lt;iframe loading="lazy" title="YouTube video player" src="https://www.youtube.com/embed/hVJ-gFEtb2U?si=UMreTi1FjW4XMx7e" width="560" height="315" frameborder="0" allowfullscreen="allowfullscreen"&gt;&lt;/iframe&gt;&lt;/p&gt;
&lt;h2&gt;a book to read の訳し分け｜「読む本」か「読むための本」か&lt;/h2&gt;
&lt;h3&gt;&lt;span style="color: red;"&gt;“a book to read”&lt;/span&gt;&lt;/h3&gt;
&lt;p&gt;この表現において、&lt;span style="color: blue;"&gt;“to read”&lt;/span&gt;が&lt;span style="color: green;"&gt;“a book”&lt;/span&gt;を修飾します。しかし、「to」があるのはあまり気にせず、&lt;span style="color: blue;"&gt;“read”&lt;/span&gt;は「読む」を指します。したがって、「&lt;span style="color: green;"&gt;読む本&lt;/span&gt;を借りられますか？」と訳すことができます。ただし、一部の先生は「&lt;span style="color: green;"&gt;読む本&lt;/span&gt;」と訳すと不満を抱くことがあります。&lt;span style="color: blue;"&gt;“read”&lt;/span&gt;が「読む」、&lt;span style="color: green;"&gt;“a book”&lt;/span&gt;が「本」、&lt;span style="color: blue;"&gt;“to”&lt;/span&gt;を訳さないという点に難癖をつけ、「&lt;span style="color: green;"&gt;読む為の本&lt;/span&gt;を借りられますか？」と&lt;span style="color: blue;"&gt;“to”&lt;/span&gt;を「為の」と訳すよう求めることもあります。他にも「&lt;span style="color: green;"&gt;読むべき本&lt;/span&gt;」と訳すことも提案されますが、PROGRESSによれば、これらの形容詞的用法においては「するべき」「する為」よりも「する」が優先されるとされています。&lt;/p&gt;
&lt;p&gt;皆さんはどう思いますか？普段、「&lt;span style="color: green;"&gt;読む本&lt;/span&gt;借りられますか？」を「&lt;span style="color: green;"&gt;読む為の本&lt;/span&gt;を借りられますか？」と一から言いますか？おそらくそうではないでしょう。したがって、英語を訳す際には、普段使いの日本語に訳すことで英語を特別視しないようにしましょう。具体的な例として、「&lt;span style="color: green;"&gt;読むべき本&lt;/span&gt;借りられますか？」も考えられますが、これは課題図書などに関連する場合に使用する表現です。ただし、注意が必要で、例えば夏休みに課題図書がある場合、「べき」を使って「私には8月中に&lt;span style="color: green;"&gt;読むべき本&lt;/span&gt;がある」といった表現が適しています。ですから、「為の」とか「べき」を付けるなと言っているのではなく、本当に必要なときだけ付けるように心がけましょう。&lt;/p&gt;
&lt;hr /&gt;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src="https://www.youtube.com/embed/pImQWndj1dY?si=vOErMTB9TS_c1fC7" width="560" height="315" frameborder="0" allowfullscreen="allowfullscreen"&gt;&lt;/iframe&gt;&lt;/p&gt;
&lt;h2&gt;Can I borrow a book to read? を短く読む｜修飾の見抜き方&lt;/h2&gt;
&lt;h3&gt;“Can I borrow a book to read?”&lt;/h3&gt;
&lt;p&gt;“Can I borrow a book to read?”は分かりましたね？これで「本借りられますか？」になります。最後の&lt;span style="color: blue;"&gt;“a book”&lt;/span&gt;が名詞です。名詞の次に不定詞があったら、もう修飾です。「読む本借りられますか？」それがPROGRESSでは&lt;span style="color: green;"&gt;“a book to read”&lt;/span&gt;のあとに&lt;span style="color: blue;"&gt;“while I wait”&lt;/span&gt;と続いています。これが分かりにくいという人が結構いらっしゃるかも知れませんので、ささっと説明します。&lt;/p&gt;
&lt;h3&gt;“while I wait”の補足&lt;/h3&gt;
&lt;p&gt;&lt;img decoding="async" loading="lazy" class="alignnone size-full wp-image-637" src="http://eng-support.com/wp-content/uploads/2024/01/プログレス230912.jpg" sizes="(max-width: 1280px) 100vw, 1280px" srcset="https://eng-support.com/wp-content/uploads/2024/01/プログレス230912.jpg 1280w, https://eng-support.com/wp-content/uploads/2024/01/プログレス230912-300x169.jpg 300w, https://eng-support.com/wp-content/uploads/2024/01/プログレス230912-1024x576.jpg 1024w, https://eng-support.com/wp-content/uploads/2024/01/プログレス230912-768x432.jpg 768w, https://eng-support.com/wp-content/uploads/2024/01/プログレス230912-320x180.jpg 320w" alt="" width="1280" height="720" /&gt;&lt;/p&gt;
&lt;p&gt;これ「本」ですが、少なくとも「読む」が「本」に掛かるのは皆さん納得すると思います。じゃあ「待っている間」、この「待っている間」というのは実は「読む」を修飾します。この場合は「読む」は動詞だと思って下さい。「待っている間読む」で一つ形容詞です。&lt;span style="color: red;"&gt;“to read while I wait”&lt;/span&gt;で一つの形容詞です。PROGRESSはこういうのを例文にぶっこんできますからちょっと分かりにくいんです。だから”while I wait”のない方で最初に説明しました。実は不定詞というのは「to 動詞原形」で始まります。形容詞的用法でも動詞兼形容詞なんです。&lt;span style="color: red;"&gt;“to read”&lt;/span&gt;、&lt;span style="color: blue;"&gt;“while I wait”&lt;/span&gt;に対しては動詞です。&lt;span style="color: blue;"&gt;“a book”&lt;/span&gt;に対しては形容詞です。形容詞と副詞半々、そう思って下さい。&lt;/p&gt;
&lt;hr /&gt;
&lt;p&gt;&lt;iframe loading="lazy" title="YouTube video player" src="https://www.youtube.com/embed/O0xMqXUqE_c?si=FhU0CSmhmy7hoGBa" width="560" height="315" frameborder="0" allowfullscreen="allowfullscreen"&gt;&lt;/iframe&gt;&lt;/p&gt;
&lt;h2&gt;別例：something to eat / something cold to drink の語順&lt;/h2&gt;
&lt;h3&gt;“Let’s get something to eat.”&lt;/h3&gt;
&lt;p&gt;&lt;img decoding="async" loading="lazy" class="alignnone size-full wp-image-638" src="http://eng-support.com/wp-content/uploads/2024/01/プログレス230913.jpg" sizes="(max-width: 1280px) 100vw, 1280px" srcset="https://eng-support.com/wp-content/uploads/2024/01/プログレス230913.jpg 1280w, https://eng-support.com/wp-content/uploads/2024/01/プログレス230913-300x169.jpg 300w, https://eng-support.com/wp-content/uploads/2024/01/プログレス230913-1024x576.jpg 1024w, https://eng-support.com/wp-content/uploads/2024/01/プログレス230913-768x432.jpg 768w, https://eng-support.com/wp-content/uploads/2024/01/プログレス230913-320x180.jpg 320w" alt="" width="1280" height="720" /&gt;&lt;/p&gt;
&lt;p&gt;後半の不定詞がある部分だけに焦点を当てます。&lt;span style="color: red;"&gt;“Let’s get something to eat.”&lt;/span&gt; では、&lt;span style="color: blue;"&gt;“something”&lt;/span&gt;は名詞です。名詞の後に「to V原」を見たら名詞、形容詞かなと考えます。「何か食べるもの手に入れようぜ。」と言っている訳です。&lt;/p&gt;
&lt;p&gt;これに関しては、下の文をよく習うのにこっちがないという例もありますが、&lt;span style="color: red;"&gt;“I would like something cold to drink.”&lt;/span&gt; でも同じような構造です。&lt;span style="color: blue;"&gt;“something”&lt;/span&gt;が名詞で、「何か冷たい飲みものが欲しい」という感じです。&lt;/p&gt;
&lt;p&gt;&lt;span style="color: blue;"&gt;“something”&lt;/span&gt;に掛かる形容詞は1語でも後ろに配置され、&lt;span style="color: green;"&gt;“cold”&lt;/span&gt;がまず掛かっています。そして、&lt;span style="color: red;"&gt;“to drink”&lt;/span&gt;も&lt;span style="color: blue;"&gt;“something”&lt;/span&gt;に掛かります。つまり、&lt;span style="color: blue;"&gt;“something”&lt;/span&gt;の後ろに形容詞が2個付いていると考えられます。&lt;span style="color: red;"&gt;“something to drink cold”&lt;/span&gt; とは言えません。&lt;/p&gt;
&lt;p&gt;不定詞 &lt;span style="color: red;"&gt;“something to drink cold”&lt;/span&gt; においては、「&lt;span style="color: blue;"&gt;something 形容詞&lt;/span&gt;」という形容詞的用法の順で、これで「私は何か冷たい飲みものが欲しい」となります。注意が必要ですが、「欲しい」というと&lt;span style="color: red;"&gt;“want”&lt;/span&gt;がありますが、&lt;span style="color: red;"&gt;“would like”&lt;/span&gt;の方が丁寧な表現です。無理に&lt;span style="color: red;"&gt;“want”&lt;/span&gt;を使うと上から目線になるかもしれません。&lt;/p&gt;
&lt;p&gt;ついでに覚えておきましょう。&lt;span style="color: red;"&gt;“something to V原”&lt;/span&gt; は「何かほにゃらなほにゃらするもの」となり、「何か冷たい飲みものが欲しいです。」と思って下さい。&lt;/p&gt;
&lt;p&gt;&amp;nbsp;&lt;/p&gt;
```</t>
  </si>
  <si>
    <t>C2P_https___eng_support_com_column_book2_lesson7_scene1_20260225_192400</t>
  </si>
  <si>
    <t>以下はサイトの階層マスタに基づく「子→親」内部リンク不足です。
子ページ本文（HTML）に、親ページへのリンクを追加してください。
【子ページ】
- URL: https://eng-support.com/column/book2-lesson7-scene1/
- タイトル: 英語文法｜現在完了（完了と結果）の用法を例で完全整理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src="https://www.youtube.com/embed/qFs8ZTG2xq8?si=WmK7zqTHw3K-hRuG" width="560" height="315" frameborder="0" allowfullscreen="allowfullscreen"&gt;&lt;span data-mce-type="bookmark" style="display: inline-block; width: 0px; overflow: hidden; line-height: 0;" class="mce_SELRES_start"&gt;﻿&lt;/span&gt;&lt;/iframe&gt;&lt;/p&gt;
&lt;h3&gt;現在完了とは？&lt;/h3&gt;
&lt;p&gt;現在完了は、過去にある出来事が現在の状態に影響を与えていることを表現します。例えば、&amp;#8221;&lt;span style="color: red;"&gt;I have&lt;/span&gt; lost my glove&amp;#8221;（私はグローブを失くしたことがある）という文で、「失くした」という過去の出来事が現在の状態に影響を与えています。この文は、「現在、私はグローブを持っていない」という意味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&lt;h3&gt;過去形との違い&lt;/h3&gt;
&lt;p&gt;過去形は過去の出来事を単に伝えるだけですが、現在完了は過去の出来事が現在に与える影響を示します。例えば、&amp;#8221;&lt;span style="color: blue;"&gt;I lost&lt;/span&gt; my glove&amp;#8221;（私はグローブを失くした）は、過去の出来事を伝えていますが、それが現在の状態に与える影響は示していません。一方で、&amp;#8221;&lt;span style="color: red;"&gt;I have&lt;/span&gt; lost my glove&amp;#8221;は、過去の出来事が現在の状態に影響を与えていることを示しています。&lt;/p&gt;
&lt;h3&gt;現在完了の表現のポイント&lt;/h3&gt;
&lt;p&gt;現在完了を使う際には、過去の出来事と現在の状態が明確になるように文脈を考慮することが重要です。過去の出来事が現在にどのように影響を与えているのか、読み手が理解できるように工夫することが求めら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&lt;h3&gt;結びに&lt;/h3&gt;
&lt;p&gt;現在完了は、過去の出来事が現在に与える影響を表現する重要な時制です。過去の事実と現在の状態を明確に伝えることで、より正確なコミュニケーションが可能となります。日常会話や文章で適切に使用できるよう、この特殊な時制をしっかりとマスターしてください。&lt;/p&gt;
&lt;hr /&gt;
&lt;p&gt;&lt;iframe loading="lazy" title="YouTube video player" src="https://www.youtube.com/embed/GMhQIBA5hyg?si=C0QbZLSoNQkkm5Wr" width="560" height="315" frameborder="0" allowfullscreen="allowfullscreen"&gt;&lt;/iframe&gt;&lt;/p&gt;
&lt;h3&gt;現在完了の意味と用法を正しく理解しよう&lt;/h3&gt;
&lt;p&gt;現在完了というのは、日本語に訳すときに細かく分けると、全部で4通りの訳し方があります。それは、&lt;span style="color: green;"&gt;完了&lt;/span&gt;、&lt;span style="color: blue;"&gt;結果&lt;/span&gt;、&lt;span style="color: blue;"&gt;経験&lt;/span&gt;、&lt;span style="color: green;"&gt;継続&lt;/span&gt;です。ただし、&lt;span style="color: green;"&gt;継続&lt;/span&gt;だけは少し特殊なケースですが、それは後で説明します。&lt;/p&gt;
&lt;p&gt;このうち、&lt;span style="color: green;"&gt;完了&lt;/span&gt;と&lt;span style="color: blue;"&gt;結果&lt;/span&gt;は意味的にあまり違いがありません。したがって、多くの場合、&lt;span style="color: green;"&gt;完了&lt;/span&gt;と&lt;span style="color: blue;"&gt;結果&lt;/span&gt;を一緒に学ぶことが一般的です。また、PROGRESSという教材では、&lt;span style="color: green;"&gt;完了&lt;/span&gt;と&lt;span style="color: blue;"&gt;結果&lt;/span&gt;を区別して教えていませんが、先生によっては区別して教える場合もあります。区別する場合は、具体的な文脈や副詞の使用に注意する必要があります。&lt;/p&gt;
&lt;p&gt;現在完了の基本的な形は次の通りです：&lt;/p&gt;
&lt;ul&gt;
&lt;li&gt;肯定文：have/has + 過去分詞&lt;/li&gt;
&lt;li&gt;否定文：have/has + not + 過去分詞 + &lt;span style="color: green;"&gt;yet&lt;/span&gt;&lt;/li&gt;
&lt;li&gt;疑問文：Have/Has + 主語 + 過去分詞 + &lt;span style="color: green;"&gt;yet&lt;/span&gt;?&lt;/li&gt;
&lt;/ul&gt;
&lt;p&gt;例えば、肯定文では、&amp;#8221;&lt;span style="color: blue;"&gt;I have already finished my homework.&lt;/span&gt;&amp;#8220;（私はすでに宿題を終えています）のように、「すでに（&lt;span style="color: green;"&gt;already&lt;/span&gt;）」が過去分詞の前に付いています。これによって、&lt;span style="color: green;"&gt;完了&lt;/span&gt;の意味が明確になります。&lt;/p&gt;
&lt;p&gt;一方、否定文では、&amp;#8221;&lt;span style="color: blue;"&gt;I have not done my homework yet.&lt;/span&gt;&amp;#8220;（私はまだ宿題をしていません）のように、「まだ（&lt;span style="color: green;"&gt;yet&lt;/span&gt;）」が文末に付きます。これによって、&lt;span style="color: blue;"&gt;結果&lt;/span&gt;の意味が強調されます。疑問文では、疑問詞が文頭に来ますが、基本的な形は否定文と同じです。&lt;/p&gt;
&lt;p&gt;現在完了を理解する際には、具体的な文脈や副詞の使用を考慮し、適切な意味を選ぶことが重要です。これによって、正確なコミュニケーションが可能になります。PROGRESSテキストの内容を理解すると同時に、日常会話やテスト対策にも役立つ知識とな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</si>
  <si>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C2P_https___eng_support_com_column_book2_lesson7_scene2_20260225_192401</t>
  </si>
  <si>
    <t>以下はサイトの階層マスタに基づく「子→親」内部リンク不足です。
子ページ本文（HTML）に、親ページへのリンクを追加してください。
【子ページ】
- URL: https://eng-support.com/column/book2-lesson7-scene2/
- タイトル: 現在完了の経験｜Book2 Lesson7 Scene2 解説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src="https://www.youtube.com/embed/Jt1lWvpxB7E?si=uWLAAnqumnA-BS80" width="560" height="315" frameborder="0" allowfullscreen="allowfullscreen"&gt;&lt;/iframe&gt;&lt;/p&gt;
&lt;p&gt;「&lt;strong&gt;Have you ever been to Japan?&lt;/strong&gt;」にどう答えるかで迷う。&lt;strong&gt;twice&lt;/strong&gt; や &lt;strong&gt;three times&lt;/strong&gt; を入れた瞬間、語順が崩れる。&lt;strong&gt;been to&lt;/strong&gt; と &lt;strong&gt;gone to&lt;/strong&gt; の違いが日本語訳だけだと不安になる――現在完了の「経験」は、この3つでつまずきが固まります。&lt;/p&gt;
&lt;p&gt;ここでは、現在完了（経験）の判断材料になる &lt;strong&gt;ever / never / once / twice / ～times&lt;/strong&gt; を軸に、&lt;strong&gt;I have climbed Mt. Fuji twice.&lt;/strong&gt; の作り方を確認し、&lt;strong&gt;have been to&lt;/strong&gt;（行ったことがある）と &lt;strong&gt;have gone to&lt;/strong&gt;（行って今ここにいない）の区別までつなげます。&lt;/p&gt;
&lt;p&gt;「経験」の形が見えたら、&lt;strong&gt;回数表現&lt;/strong&gt; と &lt;strong&gt;been to / gone to&lt;/strong&gt; で意味を固定し、問題で取りこぼさない状態にしていきましょう。&lt;/p&gt;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&lt;p&gt;「have already 過去分詞」は「すでに何々した」という意味であり、同様に「have not 過去分詞 なんとか yet.」という否定文や疑問文もよく使われます。ただし、疑問文で&lt;span style="color: red;"&gt;&amp;#8220;yet&amp;#8221;&lt;/span&gt;が&lt;span style="color: red;"&gt;&amp;#8220;already&amp;#8221;&lt;/span&gt;に変わることもあり、その使い方に注意が必要です。また、「have just 過去分詞」も3通りまたは4通りある形で、これらが結果や完了に関連していない場合は、結果として扱います。&lt;/p&gt;
&lt;h3&gt;経験の場合&lt;/h3&gt;
&lt;p&gt;現在完了1-3経験ではまず&amp;#8221;once&amp;#8221;という言葉が使われます。&amp;#8221;once&amp;#8221;は「一度」と「かつて」の二通りの意味があり、文末に付けば「一度」、文頭以外にあれば「かつて」と解釈します。また、&amp;#8221;twice&amp;#8221;は「二度」であり、三回以上は「何々 times」となります。&amp;#8221;many times&amp;#8221;は&lt;span style="color: blue;"&gt;「多くの回数」&lt;/span&gt;を意味し、&lt;span style="color: blue;"&gt;「何度も」&lt;/span&gt;と日本語で表現されます。これらの言葉が現れた場合、現在完了は経験であることが多く、例文を通じて理解を深めましょう。&lt;/p&gt;
&lt;p&gt;例えば、&lt;span style="color: green;"&gt;&amp;#8220;I have climbed Mt. Fuji twice.&amp;#8221;&lt;/span&gt;という文では、「私は今までに二度富士山に登った経験がある」となります。このように、経験も結局はその結果が今に関係していることが一般的です。&lt;/p&gt;
&lt;h3&gt;否定文の場合&lt;/h3&gt;
&lt;p&gt;通常は「have not 過去分詞」が使われます。例えば、&lt;span style="color: red;"&gt;&amp;#8220;I have never read Tom Sawyer.&amp;#8221;&lt;/span&gt;という文は、「私はトムソーヤを一度も読んだことがない」となります。&amp;#8221;never&amp;#8221;は&lt;span style="color: blue;"&gt;「一度も」&lt;/span&gt;という意味で、否定文で現れる際には、「何かを一度も経験しておらず、今もその状態である」という意味になります。&lt;/p&gt;
&lt;h3&gt;疑問文の場合&lt;/h3&gt;
&lt;p&gt;通常は&lt;span style="color: red;"&gt;&amp;#8220;Have 主語 ever 過去分詞&amp;#8221;&lt;/span&gt;という形を取ります。例えば、&lt;span style="color: red;"&gt;&amp;#8220;Have you ever been to Japan?&amp;#8221;&lt;/span&gt;という文は、「あなたは今までに日本に行った経験がありますか？」となります。この形は相手が過去に経験したことを尋ねる際によく使用されます。&lt;/p&gt;
&lt;p&gt;これらの言葉が現れた際には、現在完了が経験を示していることが多いです。経験を持つことが結果として今に影響を与えていることが理解できるでしょう。&lt;/p&gt;
&lt;hr /&gt;
&lt;p&gt;&lt;iframe loading="lazy" title="YouTube video player" src="https://www.youtube.com/embed/t6N782MgCXs?si=9aNlTMXc0fnV7Tzu" width="560" height="315" frameborder="0" allowfullscreen="allowfullscreen"&gt;&lt;/iframe&gt;&lt;/p&gt;
&lt;p&gt;経験について、以下に具体的な話をします。具体的には、「&lt;span style="color: red;"&gt;Have you ever been to Japan?&lt;/span&gt;」という質問に対する翻訳についての私の意見や説明に触れます。&lt;/p&gt;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&lt;h3&gt;翻訳のポイント&lt;/h3&gt;
&lt;p&gt;前回の翻訳において、「&lt;span style="color: red;"&gt;Have you ever been to Japan?&lt;/span&gt;」を「あなたは今まで日本に行った事がありますか？」と訳しました。この訳に疑問を抱く人もいるでしょう。具体的な翻訳ポイントについて解説します。&lt;/p&gt;
&lt;h3&gt;行った経験の表現&lt;/h3&gt;
&lt;p&gt;「&lt;span style="color: blue;"&gt;行った経験があって&lt;/span&gt;」という表現は、相手に対して具体的な経験を尋ねる際に使います。例えば、「&lt;span style="color: blue;"&gt;日本の事を教えてもらえますか？&lt;/span&gt;」などといった感じです。ここで重要なのは、「&lt;span style="color: blue;"&gt;行った経験があるかどうか&lt;/span&gt;」を問いかけている点です。&lt;/p&gt;
&lt;h3&gt;動詞 &amp;#8220;go&amp;#8221; の適切な使い方&lt;/h3&gt;
&lt;p&gt;&amp;#8220;&lt;span style="color: blue;"&gt;行く&lt;/span&gt;&amp;#8220;という動詞は英語で &amp;#8220;&lt;span style="color: green;"&gt;go&lt;/span&gt;&amp;#8221; です。&amp;#8221;&lt;span style="color: green;"&gt;go&lt;/span&gt;&amp;#8220;の過去形は &amp;#8220;&lt;span style="color: green;"&gt;went&lt;/span&gt;&amp;#8221; であり、過去分詞は &amp;#8220;&lt;span style="color: green;"&gt;gone&lt;/span&gt;&amp;#8221; です。したがって、「&lt;span style="color: blue;"&gt;行った&lt;/span&gt;」と表現する際は &amp;#8220;&lt;span style="color: green;"&gt;gone&lt;/span&gt;&amp;#8221; を使います。この点に留意してください。&lt;/p&gt;
&lt;h3&gt;「I’ve been there three times.」の解説&lt;/h3&gt;
&lt;p&gt;次に、「&lt;span style="color: red;"&gt;I’ve been there three times.&lt;/span&gt;」という表現について説明します。これは、「&lt;span style="color: blue;"&gt;私はそこに3回行ったことがある。&lt;/span&gt;」と訳されます。&lt;/p&gt;
&lt;h3&gt;&amp;#8220;Have been to&amp;#8221; と &amp;#8220;Have gone to&amp;#8221; の違い&lt;/h3&gt;
&lt;p&gt;この文で注目すべきなのは、&amp;#8221;&lt;span style="color: red;"&gt;Have been to Japan&lt;/span&gt;&amp;#8221; と &amp;#8220;&lt;span style="color: red;"&gt;Have gone to Japan&lt;/span&gt;&amp;#8221; の違いです。前者は過去の経験を指し、「&lt;span style="color: blue;"&gt;行った事がある&lt;/span&gt;」ことを示します。一方で、後者は「&lt;span style="color: blue;"&gt;行ってしまった結果、今ここにいない&lt;/span&gt;」という意味合いがあります。具体的な例として、アメリカ人同士の会話で &amp;#8220;&lt;span style="color: green;"&gt;He has gone to Japan.&lt;/span&gt;&amp;#8221; が挙げられます。これは、その人が日本に行ってしまった結果、「&lt;span style="color: blue;"&gt;今ここにいないよ&lt;/span&gt;」という意味です。&lt;/p&gt;
&lt;h3&gt;&amp;#8220;Have been in&amp;#8221; と &amp;#8220;Have been to&amp;#8221; の使い分け&lt;/h3&gt;
&lt;p&gt;最後に、「&lt;span style="color: red;"&gt;have been in 何々&lt;/span&gt;」という表現に触れます。この場合、&amp;#8221;&lt;span style="color: green;"&gt;been&lt;/span&gt;&amp;#8221; は &amp;#8220;&lt;span style="color: green;"&gt;be&lt;/span&gt;&amp;#8221; 動詞の過去分詞であり、「&lt;span style="color: blue;"&gt;どこどこにいる&lt;/span&gt;」という意味を持ちます。&amp;#8221;&lt;span style="color: blue;"&gt;have been in&lt;/span&gt;&amp;#8221; は経験や継続を表す際に使用されます。例文として、「&lt;span style="color: blue;"&gt;私はそこにいたことがある。&lt;/span&gt;」や「&lt;span style="color: blue;"&gt;私はそこにずっと居続けている。&lt;/span&gt;」が挙げられます。ただし、「&lt;span style="color: green;"&gt;have be in&lt;/span&gt;」や「&lt;span style="color: red;"&gt;have been to&lt;/span&gt;」といった表現も存在するため、使い分けには注意が必要です。&lt;/p&gt;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&lt;h3&gt;まとめ&lt;/h3&gt;
&lt;p&gt;&amp;#8220;&lt;span style="color: red;"&gt;Have been to&lt;/span&gt;&amp;#8221; と &amp;#8220;&lt;span style="color: red;"&gt;Have gone to&lt;/span&gt;&amp;#8221; の使い分けや &amp;#8220;&lt;span style="color: red;"&gt;Have been in&lt;/span&gt;&amp;#8221; の適切な使用について理解することで、適切な英語表現が可能となります。特に、「&lt;span style="color: blue;"&gt;行った事がある&lt;/span&gt;」か「&lt;span style="color: blue;"&gt;いた事がある&lt;/span&gt;」かの違いを把握し、誤解を避けるよう心がけましょう。現在完了の使い方には慣れが必要ですが、焦らず取り組んでみましょう。&lt;/p&gt;
```</t>
  </si>
  <si>
    <t>C2P_https___eng_support_com_column_book2_lesson7_scene3_20260225_192402</t>
  </si>
  <si>
    <t>以下はサイトの階層マスタに基づく「子→親」内部リンク不足です。
子ページ本文（HTML）に、親ページへのリンクを追加してください。
【子ページ】
- URL: https://eng-support.com/column/book2-lesson7-scene3/
- タイトル: 現在完了進行形：継続【Book2 Lesson7 Scene3】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&lt;h3&gt;現在完了進行形とは？&lt;/h3&gt;
&lt;p&gt;今回は、Book2 Lesson7シーン3について解説します。&lt;/p&gt;
&lt;p&gt;このシーンでは、現在完了進行形、通称「現在完了3部作」に焦点を当てています。PROGRESSテキストを使用すると、日本の教科書とは異なり、現在完了は最初に継続から習うことになります。&lt;/p&gt;
&lt;p&gt;現在完了進行形は、主に「have been &lt;span style="color: green;"&gt;何々ing&lt;/span&gt;」という形で表されます。この形を覚えるためには、例文を何度も繰り返し読むことが重要です。&lt;/p&gt;
&lt;p&gt;ただし、英語の学習において理論的なアプローチが得意ではない場合は、単純な暗記でも十分です。&lt;/p&gt;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&lt;h3&gt;現在完了の作り方&lt;/h3&gt;
&lt;p&gt;現在完了は、「&lt;span style="color: green;"&gt;have&lt;/span&gt; 過去分詞」という形で作られます。また、進行形は「&lt;span style="color: green;"&gt;be動詞&lt;/span&gt;+動詞の&lt;span style="color: red;"&gt;ing形&lt;/span&gt;」で表されます。ここで注意すべき点は、進行形のingが動名詞ではなく現在分詞であることです。&lt;/p&gt;
&lt;p&gt;現在完了と進行形を合体させるには、&amp;#8221;&lt;span style="color: green;"&gt;have&lt;/span&gt;&amp;#8220;の後に&amp;#8221;&lt;span style="color: green;"&gt;be動詞&lt;/span&gt;と&lt;span style="color: red;"&gt;過去分詞&lt;/span&gt;&amp;#8220;を追加すれば良いです。結果として、「&lt;span style="color: green;"&gt;have been 過去分詞&lt;/span&gt;」という形になります。&lt;/p&gt;
&lt;h3&gt;現在完了の継続&lt;/h3&gt;
&lt;p&gt;現在完了の継続は、通常は現在完了進行形で表されますが、進行形にしない場合は現在完了形になります。&lt;/p&gt;
&lt;p&gt;継続を表すために使われる言葉としては、&amp;#8221;&lt;span style="color: green;"&gt;since&lt;/span&gt;&amp;#8220;や&amp;#8221;&lt;span style="color: green;"&gt;for&lt;/span&gt;&amp;#8220;があります。&amp;#8221;&lt;span style="color: green;"&gt;since&lt;/span&gt;&amp;#8220;の後には始まった時期、&amp;#8221;&lt;span style="color: green;"&gt;for&lt;/span&gt;&amp;#8220;の後には期間が来ます。&lt;/p&gt;
&lt;p&gt;また、「&lt;span style="color: green;"&gt;this なんとか&lt;/span&gt;」の形も使われます。例えば、「&lt;span style="color: green;"&gt;this week&lt;/span&gt;」は「今週」を意味します。結果、継続は通常は現在完了進行形で表されますが、進行形にしない場合は現在完了形になります。&lt;/p&gt;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 [ /.socialSet ] --&gt;
```</t>
  </si>
  <si>
    <t>C2P_https___eng_support_com_column_book2_lesson8_scene1_20260225_192402</t>
  </si>
  <si>
    <t>以下はサイトの階層マスタに基づく「子→親」内部リンク不足です。
子ページ本文（HTML）に、親ページへのリンクを追加してください。
【子ページ】
- URL: https://eng-support.com/column/book2-lesson8-scene1/
- タイトル: 過去完了の使い分け｜asleep例文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&lt;h3&gt;はじめに&lt;/h3&gt;
&lt;p&gt;&lt;span style="color: blue;"&gt;fell asleep&lt;/span&gt; と &lt;span style="color: red;"&gt;had fallen asleep&lt;/span&gt; の違いは、「過去」かどうかではなく、&lt;strong&gt;出来事が2つあるか／順番を言い分けたいか&lt;/strong&gt;です。&lt;br /&gt;
出来事が1つなら &lt;span style="color: blue;"&gt;fell asleep&lt;/span&gt; で十分。別の出来事と前後関係を出したいときに &lt;span style="color: red;"&gt;had fallen asleep&lt;/span&gt; が必要になります。&lt;/p&gt;
&lt;p&gt;このページでは、Book2 Lesson8 シーン1の Tom の例文で、&lt;br /&gt;
&lt;strong&gt;1）出来事が2つあるとき&lt;/strong&gt;／&lt;strong&gt;2）when・just after・already が入るとき&lt;/strong&gt;に、どの形が自然に決まるかを整理します。&lt;/p&gt;
&lt;p style="margin-bottom: 0;"&gt;「眠った」→「悪夢を見た」のように、順番が見える形にできれば、選ぶ形がぶれにくくなります。まずは例文で、「過去形だけで足りる場面」と「過去完了が必要な場面」を確認しましょう。&lt;/p&gt;
&lt;p&gt;&lt;img decoding="async" class="alignnone size-full wp-image-647" src="http://eng-support.com/wp-content/uploads/2024/02/プログレス230918.jpg" alt="" width="1280" height="720" srcset="https://eng-support.com/wp-content/uploads/2024/02/プログレス230918.jpg 1280w, https://eng-support.com/wp-content/uploads/2024/02/プログレス230918-300x169.jpg 300w, https://eng-support.com/wp-content/uploads/2024/02/プログレス230918-1024x576.jpg 1024w, https://eng-support.com/wp-content/uploads/2024/02/プログレス230918-768x432.jpg 768w, https://eng-support.com/wp-content/uploads/2024/02/プログレス230918-320x180.jpg 320w" sizes="(max-width: 1280px) 100vw, 1280px" /&gt;&lt;/p&gt;
&lt;p&gt;まず、「&lt;span style="color: blue;"&gt;Tom fell asleep.&lt;/span&gt;」という文を見てみましょう。この文は、「トムは眠りに落ちた。」と訳されます。その後、「&lt;span style="color: green;"&gt;Then&lt;/span&gt;」、つまり「それから」という接続詞が使われ、「&lt;span style="color: blue;"&gt;he had a terrible nightmare&lt;/span&gt;」、「彼は恐ろしい悪夢を見た。」と続きます。&lt;/p&gt;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&lt;p&gt;ここで注目すべきは、「&lt;span style="color: red;"&gt;had&lt;/span&gt;」が過去完了形であることです。&lt;/p&gt;
&lt;p&gt;「&lt;span style="color: blue;"&gt;fell asleep&lt;/span&gt;」と「&lt;span style="color: blue;"&gt;had a terrible nightmare&lt;/span&gt;」の間に時間的な先後関係がありますが、それが過去完了形と過去形によって示されています。&lt;/p&gt;
&lt;p&gt;次に、文を一文にまとめた場合を考えます。「&lt;span style="color: green;"&gt;Just after Tom had fallen asleep, he had a terrible nightmare.&lt;/span&gt;」という文は、「トムが眠りに落ちた直後、彼は恐ろしい悪夢を見た。」となります。ここでの「&lt;span style="color: red;"&gt;had fallen&lt;/span&gt;」は過去完了形であり、時間的に先行する出来事を示します。&lt;/p&gt;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過去完了の特徴を理解するために、過去の時間の幅について考えます。時間の前後関係があるため、過去完了形と過去形の組み合わせが用いられます。これにより、過去の出来事の順序や関係が明確になります。&lt;/p&gt;
&lt;p&gt;また、過去完了形が現在完了形と同様に結果を表すこともあります。たとえば、「&lt;span style="color: blue;"&gt;Monica was not ready for the test because she had not done her homework.&lt;/span&gt;」という文では、過去完了形の「&lt;span style="color: red;"&gt;had not done&lt;/span&gt;」が前の出来事を示し、結果としての状況が明らかになります。&lt;/p&gt;
&lt;p&gt;同様に、「&lt;span style="color: green;"&gt;When the Greens reached the airport, Jiro’s plane had already landed.&lt;/span&gt;」という文では、「グリーンさん一家が空港に着いた時点で、ジローの飛行機は既に着陸していた。」となります。「&lt;span style="color: blue;"&gt;reached&lt;/span&gt;」と「&lt;span style="color: red;"&gt;had already landed&lt;/span&gt;」の組み合わせにより、時間的な前後関係が示されます。&lt;/p&gt;
&lt;p&gt;過去完了形と過去形の組み合わせにより、過去の出来事の順序や関係が明確になります。このルールを理解することで、過去完了形の意味や使い方がより理解しやすくなります。&lt;/p&gt;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</si>
  <si>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C2P_https___eng_support_com_column_book2_lesson8_scene2_20260225_192402</t>
  </si>
  <si>
    <t>以下はサイトの階層マスタに基づく「子→親」内部リンク不足です。
子ページ本文（HTML）に、親ページへのリンクを追加してください。
【子ページ】
- URL: https://eng-support.com/column/book2-lesson8-scene2/
- タイトル: 過去完了進行形 had been〜ing｜意味と疑問文の語順｜中高一貫英語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&lt;h2&gt;現在完了進行形とは｜今も続いている動作&lt;/h2&gt;
&lt;h3&gt;have been ～ing の基本イメージ&lt;/h3&gt;
&lt;p&gt;&lt;span style="color: green;"&gt;&lt;strong&gt;had been ～ing&lt;/strong&gt;&lt;/span&gt; は、&lt;br /&gt;
「過去のある時点までずっと〜していた」という意味を表します。&lt;/p&gt;
&lt;p&gt;今とのつながりを意識する &lt;strong&gt;have been ～ing&lt;/strong&gt; と違い、&lt;br /&gt;
&lt;span style="color: green;"&gt;had been ～ing&lt;/span&gt; は&lt;br /&gt;
&lt;strong&gt;過去の中での前後関係&lt;/strong&gt;をはっきりさせるときに使います。&lt;/p&gt;
&lt;p&gt;たとえば、&lt;br /&gt;
「劇が始まったとき、ずっと待っていた」&lt;br /&gt;
「空港に着いた時点で、ずっと飛んでいた」&lt;br /&gt;
のように、&lt;strong&gt;ある過去の時点より前から続いていた動作&lt;/strong&gt;を表します。&lt;/p&gt;
&lt;p&gt;このページでは、&lt;br /&gt;
&lt;strong&gt;1）had been ～ing の意味のつかみ方&lt;/strong&gt;&lt;br /&gt;
&lt;strong&gt;2）have been ～ing との違い&lt;/strong&gt;&lt;br /&gt;
&lt;strong&gt;3）疑問文での had の位置&lt;/strong&gt;&lt;br /&gt;
を、例文で具体的に整理します。&lt;/p&gt;
&lt;p&gt;「had been ing と書いてあるけれど、どう訳すのか分からない」&lt;br /&gt;
という状態を抜けるために、まずは意味の軸を押さえましょう。&lt;/p&gt;
&lt;h2&gt;過去完了進行形 had been ～ing｜意味と使う場面&lt;/h2&gt;
&lt;h3&gt;「過去のある時点まで続いていた」の考え方&lt;/h3&gt;
&lt;p&gt;過去完了進行形は、現在完了と同様に、最初の現在形の&amp;#8221;have&amp;#8221;や&amp;#8221;has&amp;#8221;を過去形の&amp;#8221;had&amp;#8221;に変えるだけです。「&lt;span style="color: green;"&gt;had been&lt;/span&gt; 何々ing」となります。&lt;/p&gt;
&lt;p&gt;過去完了進行形では、「過去のある時点まで&lt;span style="color: blue;"&gt;何々&lt;/span&gt;し続けていた」という意味を表します。具体的には、過去のある時点までの継続を示します。&lt;/p&gt;
&lt;h3&gt;例文で確認：Fred had been walking&lt;/h3&gt;
&lt;p&gt;例えば、「&lt;span style="color: green;"&gt;Fred had been&lt;/span&gt; walking for two hours」という文は、「&lt;span style="color: green;"&gt;フレッドが&lt;/span&gt;2時間&lt;span style="color: blue;"&gt;歩き続けていた&lt;/span&gt;」となります。&lt;/p&gt;
&lt;h2&gt;had been ～ing の疑問文｜語順と作り方&lt;/h2&gt;
&lt;h3&gt;基本語順：had＋主語＋been＋ing&lt;/h3&gt;
&lt;p&gt;過去完了進行形の疑問文も、主語の前に&amp;#8221;&lt;span style="color: green;"&gt;had&lt;/span&gt;&amp;#8220;を置きます。疑問詞を付ける場合は、その前に配置します。&lt;/p&gt;
&lt;h3&gt;How long を使った疑問文&lt;/h3&gt;
&lt;p&gt;例えば、「&lt;span style="color: green;"&gt;How long had you been&lt;/span&gt; waiting when the play finally began?」という文は、「&lt;span style="color: green;"&gt;その演劇がついに始まった時まで、あなたはどれくらい待っていたのですか？&lt;/span&gt;」となります。&lt;/p&gt;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&lt;h2&gt;完了進行形の位置づけ｜時制の全体像&lt;/h2&gt;
&lt;h3&gt;12種類の時制の中での役割&lt;/h3&gt;
&lt;p&gt;英語の動詞の時制は、&lt;strong&gt;&lt;span style="color: #ff00ff;"&gt;過去形、現在形、未来形、過去進行形、現在進行形、未来進行形、過去完了、現在完了、未来完了、過去完了進行形、現在完了進行形、未来完了進行形&lt;/span&gt;&lt;/strong&gt;の12種類があります。&lt;/p&gt;
&lt;h3&gt;完了形・進行形との関係&lt;/h3&gt;
&lt;p&gt;これらの時制は、過去、現在、未来の順に、進行形と完了形の有無で分類されます。&lt;/p&gt;
&lt;p&gt;過去形、現在形、未来形には進行形や完了形が付かず、過去完了進行形や現在完了進行形には進行形や完了形が付きます。&lt;/p&gt;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</si>
  <si>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C2P_https___eng_support_com_column_book2_lesson8_scene3_20260225_192402</t>
  </si>
  <si>
    <t>以下はサイトの階層マスタに基づく「子→親」内部リンク不足です。
子ページ本文（HTML）に、親ページへのリンクを追加してください。
【子ページ】
- URL: https://eng-support.com/column/book2-lesson8-scene3/
- タイトル: 過去完了:進行形【Book2 Lesson8 Scene3】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&lt;h3&gt;不定詞の復習&lt;/h3&gt;
&lt;p&gt;不定詞は以前からPROGRESSで学んできた要素です。しかし、不定詞が明確に理解できていないと、新しい内容を理解する際に混乱することがあります。試験前にLesson8-3の音声を学校で聞いたことがある場合を除き、これまでの不定詞を復習してからLesson8を学習することをお勧めし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&lt;h3&gt;不定詞の意味と種類&lt;/h3&gt;
&lt;p&gt;不定詞とは、「&lt;span style="color: blue;"&gt;to&lt;/span&gt; + &lt;span style="color: red;"&gt;動詞原形&lt;/span&gt;」の形をとります。この不定詞は名詞、形容詞、副詞の役割を果たすことがあります。&lt;/p&gt;
&lt;ul&gt;
&lt;li&gt;&lt;span style="color: green;"&gt;名詞的用法：&lt;/span&gt; 主語、目的語、補語のいずれかとなります。&lt;/li&gt;
&lt;li&gt;&lt;span style="color: green;"&gt;形容詞的用法：&lt;/span&gt; 名詞を修飾します。&lt;/li&gt;
&lt;li&gt;&lt;span style="color: green;"&gt;副詞的用法：&lt;/span&gt; 動詞以外の要素を修飾します。&lt;/li&gt;
&lt;/ul&gt;
&lt;h3&gt;副詞的用法の理解&lt;/h3&gt;
&lt;p&gt;副詞的用法は、動詞以外の要素を修飾します。例えば、「&lt;span style="color: blue;"&gt;I am very happy&lt;/span&gt; &lt;span style="color: green;"&gt;to hear that&lt;/span&gt;.」では、「to hear that」が副詞的用法です。ここでの「to hear」は、形容詞「very happy」を修飾し、その感情の原因を示します。&lt;/p&gt;
&lt;h3&gt;感情の形容詞との組み合わせ&lt;/h3&gt;
&lt;p&gt;感情の形容詞の後に不定詞が続く場合、その不定詞は通常、その感情の原因を表します。例えば、「&lt;span style="color: blue;"&gt;Jiro was eager&lt;/span&gt; &lt;span style="color: green;"&gt;to see a major league game&lt;/span&gt;.」では、「to see」が感情の形容詞「eager」の原因を表しています。このように、感情の形容詞の後に不定詞が続くことがあることを理解することが重要です。&lt;/p&gt;
&lt;hr /&gt;
&lt;h3&gt;形容詞を修飾する副詞的用法は2種類&lt;/h3&gt;
&lt;p&gt;そもそも形容詞、不定詞に修飾される形容詞が2種類に分かれます。1種類目が感情の形容詞です。&lt;/p&gt;
&lt;p&gt;もう一つですが、PROGRESSも横に点線をした上で5番6番ときています。PROGRESSのLookだと1番から4番までは形容詞が&lt;span style="color: red;"&gt;&amp;#8220;happy&amp;#8221;&lt;/span&gt; &lt;span style="color: red;"&gt;&amp;#8220;glad&amp;#8221;&lt;/span&gt; &lt;span style="color: red;"&gt;&amp;#8220;sorry&amp;#8221;&lt;/span&gt; &lt;span style="color: red;"&gt;&amp;#8220;eager&amp;#8221;&lt;/span&gt;と感情の形容詞です。&lt;/p&gt;
&lt;p&gt;5番6番は感情の形容詞ではございません。&lt;span style="color: red;"&gt;&amp;#8220;easy&amp;#8221;&lt;/span&gt; &lt;span style="color: red;"&gt;&amp;#8220;difficult&amp;#8221;&lt;/span&gt;です。&lt;/p&gt;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&lt;p&gt;&amp;nbsp;&lt;/p&gt;
&lt;p&gt;&lt;span style="color: red;"&gt;&amp;#8220;easy&amp;#8221;&lt;/span&gt;は「簡単だ」、&lt;span style="color: red;"&gt;&amp;#8220;difficult&amp;#8221;&lt;/span&gt;は「難しい」です。「難しいな」「易しい」って事で難易の形容詞と覚えて下さい。&lt;/p&gt;
&lt;p&gt;難易の形容詞の後ろに不定詞がある場合も、これはこの難易の形容詞を修飾する副詞的用法となります。ただし今回は感情と違って原因という書き方は出来ません。&lt;/p&gt;
&lt;p&gt;このように&lt;span style="color: red;"&gt;「易しい」&lt;/span&gt;「難しい」という形容詞の後ろに不定詞があったら難易の形容詞を修飾する副詞的用法です。&lt;/p&gt;
&lt;p&gt;具体的に見ましょう。&lt;span style="color: green;"&gt;&amp;#8220;Their conversation was not easy to understand.&amp;#8221;&lt;/span&gt;&lt;/p&gt;
&lt;p&gt;&lt;span style="color: red;"&gt;&amp;#8220;to&amp;#8221;&lt;/span&gt;以下がなかったら、「彼らの会話は易しくなかった」「簡単じゃなかった」です。この簡単と&lt;span style="color: green;"&gt;&amp;#8220;understand&amp;#8221;&lt;/span&gt;で「理解するのに簡単じゃなかった」となります。&lt;/p&gt;
&lt;p&gt;もちろん意訳する時は「簡単に理解出来なかった」と訳していいですが、あくまで「簡単だ」「難しい」が何を基準に簡単とか難しいとか言っているのか、理解出来るかどうかになります。&lt;/p&gt;
&lt;p&gt;&lt;span style="color: red;"&gt;「理解するには易しくなかった」&lt;/span&gt;要するに&lt;span style="color: red;"&gt;&amp;#8220;was difficult understand&amp;#8221;&lt;/span&gt;という事です。&lt;/p&gt;
&lt;p&gt;同じようなのが6番です。&lt;span style="color: green;"&gt;&amp;#8220;These problems are difficult to do.&amp;#8221;&lt;/span&gt;&lt;/p&gt;
&lt;p&gt;これも&lt;span style="color: red;"&gt;&amp;#8220;to do&amp;#8221;&lt;/span&gt;を無視したら第2文型の文が成り立ちます。&lt;span style="color: green;"&gt;「S Vi C」&lt;/span&gt;で、「これらの問題は難しい」となります。&lt;span style="color: red;"&gt;&amp;#8220;to do&amp;#8221;&lt;/span&gt;、問題ですから&lt;span style="color: green;"&gt;&amp;#8220;do&amp;#8221;&lt;/span&gt;は解くという事です。&lt;/p&gt;
&lt;p&gt;「解くには難しい」、「解くのが難しい」でもいいです。こんなふうに難易形容詞のあとに不定詞があったらその形容詞を修飾する副詞的用法になります。&lt;/p&gt;
&lt;p&gt;という事で、形容詞を修飾する不定詞は2種類あります。2種類ですが、形容詞の意味で2種類に分けます。&lt;/p&gt;
&lt;p&gt;一つは感情の形容詞の後ろにあって感情の形容詞を修飾する副詞的用法で、意味は感情の原因です。&lt;/p&gt;
&lt;p&gt;もう一つは難易の形容詞を修飾するもの。難易の形容詞のすぐ後ろにある不定詞は難易の形容詞を修飾する副詞的用法です。&lt;/p&gt;
&lt;p&gt;「何々するには優しい」「難しい」です。この2通りを覚えて下さい。&lt;/p&gt;
&lt;p&gt;それではLesson8を終わります。&lt;/p&gt;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&lt;p&gt;&amp;nbsp;&lt;/p&gt;
&lt;!-- [ /.socialSet ] --&gt;
```</t>
  </si>
  <si>
    <t>C2P_https___eng_support_com_column_book2_lesson9_scene1_20260225_192403</t>
  </si>
  <si>
    <t>以下はサイトの階層マスタに基づく「子→親」内部リンク不足です。
子ページ本文（HTML）に、親ページへのリンクを追加してください。
【子ページ】
- URL: https://eng-support.com/column/book2-lesson9-scene1/
- タイトル: 受動態とは｜書き換え・時制・byのルール解説｜中2プログレス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src="https://www.youtube.com/embed/t_6TSvUwJFc?si=gOnsmBO7ZDT7CRzv" width="560" height="315" frameborder="0" allowfullscreen="allowfullscreen"&gt;&lt;span data-mce-type="bookmark" style="display: inline-block; width: 0px; overflow: hidden; line-height: 0;" class="mce_SELRES_start"&gt;﻿&lt;/span&gt;&lt;/iframe&gt;&lt;br /&gt;
&lt;!-- ▼ 追加：冒頭の導入（最初の動画の直後に挿入） ▼ --&gt;&lt;/p&gt;
&lt;div style="background: #f9f9f9; border: 1px solid #ddd; border-radius: 10px; padding: 16px 18px; margin: 14px 0 22px;"&gt;
&lt;h2 style="margin: 0 0 8px; font-size: 1.25rem; line-height: 1.5; color: #d35400;"&gt;受動態とは｜be＋過去分詞を文で作れるようにする&lt;/h2&gt;
&lt;p style="margin: 0 0 10px; line-height: 1.85; color: #333;"&gt;受動態は「be＋過去分詞」と覚えたのに、テストでは&lt;br /&gt;
&lt;strong&gt;目的語を主語にする&lt;/strong&gt;ところで止まりやすい単元です。&lt;br /&gt;
さらに &lt;strong&gt;助動詞つき&lt;/strong&gt; や &lt;strong&gt;時制の変化&lt;/strong&gt; が入ると、be動詞の選び方があいまいになってミスが増えます。&lt;/p&gt;
&lt;ul style="margin: 0 0 10px 1.2em; line-height: 1.85; color: #333;"&gt;
&lt;li&gt;&lt;strong&gt;書き換え&lt;/strong&gt;：能動文 → 受動文（目的語を先頭へ）&lt;/li&gt;
&lt;li&gt;&lt;strong&gt;時制&lt;/strong&gt;：is / was / is being / has been の見分け&lt;/li&gt;
&lt;li&gt;&lt;strong&gt;by&lt;/strong&gt;：付ける場面と、省く場面&lt;/li&gt;
&lt;/ul&gt;
&lt;p style="margin: 0; line-height: 1.85; color: #333;"&gt;※「三単現のs」を探している場合は内容が異なります。ここでは &lt;strong&gt;受け身（受動態）&lt;/strong&gt; をまとめます。&lt;/p&gt;
&lt;/div&gt;
&lt;p&gt;&lt;!-- ▲ 追加：冒頭の導入 ここまで ▲ --&gt;&lt;/p&gt;
&lt;h3&gt;&lt;span style="color: black;"&gt;受動態の構造と理解&lt;/span&gt;&lt;/h3&gt;
&lt;p&gt;今回は、Book2 Lesson9シーン1受動態の平叙文という事で、受動態という新しい単元が始まっているようですね。では、受動態とは何か、から説明したいと思います。&lt;/p&gt;
&lt;h3&gt;&lt;span style="color: black;"&gt;普通の文と受動態&lt;/span&gt;&lt;/h3&gt;
&lt;p&gt;まずは受動態ではない文です。今まで習ってきた普通の文です。この文はPROGRESSの98ページの一番上の文です。「&lt;span style="color: red;"&gt;They&lt;/span&gt; clean &lt;span style="color: blue;"&gt;the windows&lt;/span&gt; every afternoon.」という文です。この文の構造です。&amp;#8221;&lt;span style="color: red;"&gt;They&lt;/span&gt;&amp;#8220;が主語で&amp;#8221;&lt;span style="color: blue;"&gt;clean&lt;/span&gt;&amp;#8220;は「何々を掃除する」とか「何々をキレイにする」という他動詞です。&amp;#8221;&lt;span style="color: blue;"&gt;the windows&lt;/span&gt;&amp;#8220;は目的語で、「それらの窓」を示します。そして、&amp;#8221;&lt;span style="color: blue;"&gt;every afternoon&lt;/span&gt;&amp;#8220;は動詞の&amp;#8221;&lt;span style="color: blue;"&gt;clean&lt;/span&gt;&amp;#8220;に掛かる副詞です。「毎日午後に掃除する。」ですから&amp;#8221;&lt;span style="color: blue;"&gt;every afternoon&lt;/span&gt;&amp;#8220;は動詞に掛かる副詞です。&lt;/p&gt;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&lt;h3&gt;&lt;span style="color: black;"&gt;受動態の構造と理解&lt;/span&gt;&lt;/h3&gt;
&lt;p&gt;受動態とは、能動態の文の目的語を主語にした文です。つまり、目的語を主語に変えたものです。動詞は「be 過去分詞」ですが、動詞の前の主語も重要です。したがって、「受動態とは何か」という視点で理解することが重要です。&lt;/p&gt;
&lt;h3&gt;&lt;span style="color: black;"&gt;受動態の日本語訳について&lt;/span&gt;&lt;/h3&gt;
&lt;p&gt;受動態の日本語訳において、「何々される」と訳すことが一般的ですが、これは必ずしも適切な訳ではありません。受動態の文は、能動態の文の目的語を主語にしたものであり、その日本語訳も適切なものでなければなりません。したがって、日本語訳にこだわりすぎることなく、受動態の構造と理解に集中することが大切です。&lt;/p&gt;
&lt;h3&gt;&lt;span style="color: black;"&gt;&amp;#8220;by 誰々&amp;#8221;の使用頻度について&lt;/span&gt;&lt;/h3&gt;
&lt;p&gt;受動態の文に「by 誰々」が付く場合もありますが、実際には付かない場合の方が多いです。大学の英語学の教授による調査では、受動態の文のうち約20％しか「by 誰々」が付かないことがわかっています。したがって、「by 誰々」が付かない場合の受動態の理解も重要です。&lt;/p&gt;
&lt;h3&gt;&lt;span style="color: black;"&gt;結論&lt;/span&gt;&lt;/h3&gt;
&lt;p&gt;受動態とは、能動態の文の目的語を主語にした文であり、その理解が重要です。日本語訳にこだわりすぎず、受動態の構造とその特徴を理解することが英語学習の鍵となります。&lt;/p&gt;
&lt;hr /&gt;
&lt;p&gt;&lt;iframe loading="lazy" title="YouTube video player" src="https://www.youtube.com/embed/cJwtEcZvPKI?si=RRkd2l0ITyw2qpA2" width="560" height="315" frameborder="0" allowfullscreen="allowfullscreen"&gt;&lt;/iframe&gt;&lt;/p&gt;
&lt;h3&gt;能動態から受動態への変換&lt;/h3&gt;
&lt;p&gt;&lt;span style="color: blue;"&gt;能動態の例文&lt;/span&gt;&lt;/p&gt;
&lt;p&gt;PROGRESSの2文目には以下の文があります。&lt;/p&gt;
&lt;p&gt;&lt;span style="color: green;"&gt;&amp;#8220;We&lt;/span&gt; &lt;span style="color: blue;"&gt;can&lt;/span&gt; &lt;span style="color: green;"&gt;see&lt;/span&gt; &lt;span style="color: blue;"&gt;the&lt;/span&gt; &lt;span style="color: red;"&gt;stars&lt;/span&gt; &lt;span style="color: blue;"&gt;at&lt;/span&gt; &lt;span style="color: blue;"&gt;night.&amp;#8221;&lt;/span&gt;&lt;/p&gt;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&lt;h3&gt;受動態への変換&lt;/h3&gt;
&lt;p&gt;この文を受動態に変換する際には、以下の点に留意する必要があります。&lt;/p&gt;
&lt;ul&gt;
&lt;li&gt;受動態の定義は、能動態の文の目的語を主語にした文です。&lt;/li&gt;
&lt;li&gt;助動詞が付いた受動態は「助動詞 &lt;span style="color: green;"&gt;be&lt;/span&gt; &lt;span style="color: blue;"&gt;過去分詞&lt;/span&gt;」となります。&lt;/li&gt;
&lt;/ul&gt;
&lt;h3&gt;受動態への変換手順&lt;/h3&gt;
&lt;ol&gt;
&lt;li&gt;目的語である &amp;#8220;&lt;span style="color: red;"&gt;the&lt;/span&gt; &lt;span style="color: red;"&gt;stars&lt;/span&gt;&amp;#8221; を主語にします。&lt;/li&gt;
&lt;li&gt;助動詞 &amp;#8220;&lt;span style="color: blue;"&gt;can&lt;/span&gt;&amp;#8221; はそのまま残ります。&lt;/li&gt;
&lt;li&gt;&amp;#8220;&lt;span style="color: blue;"&gt;can&lt;/span&gt;&amp;#8221; の後には原形の動詞が続くので、&amp;#8221;&lt;span style="color: green;"&gt;see&lt;/span&gt;&amp;#8221; の過去分詞である &amp;#8220;&lt;span style="color: green;"&gt;seen&lt;/span&gt;&amp;#8221; を使います。&lt;/li&gt;
&lt;/ol&gt;
&lt;h3&gt;受動態の完成形&lt;/h3&gt;
&lt;p&gt;したがって、元の能動態の文 &amp;#8220;&lt;span style="color: green;"&gt;We&lt;/span&gt; &lt;span style="color: blue;"&gt;can&lt;/span&gt; &lt;span style="color: green;"&gt;see&lt;/span&gt; &lt;span style="color: blue;"&gt;the&lt;/span&gt; &lt;span style="color: red;"&gt;stars&lt;/span&gt; &lt;span style="color: blue;"&gt;at&lt;/span&gt; &lt;span style="color: blue;"&gt;night.&lt;/span&gt;&amp;#8221; を受動態に変換すると、次のようになります。&lt;/p&gt;
&lt;p&gt;&amp;#8220;&lt;span style="color: red;"&gt;The&lt;/span&gt; &lt;span style="color: red;"&gt;stars&lt;/span&gt; &lt;span style="color: blue;"&gt;can&lt;/span&gt; &lt;span style="color: green;"&gt;be&lt;/span&gt; &lt;span style="color: blue;"&gt;seen&lt;/span&gt; &lt;span style="color: blue;"&gt;at&lt;/span&gt; &lt;span style="color: blue;"&gt;night.&lt;/span&gt;&amp;#8221;&lt;/p&gt;
&lt;p&gt;このように、能動態から受動態への変換は、助動詞 &amp;#8220;&lt;span style="color: green;"&gt;be&lt;/span&gt;&amp;#8221; の後に過去分詞を配置するだけで行えます。&lt;/p&gt;
&lt;hr /&gt;
&lt;p&gt;&lt;iframe loading="lazy" title="YouTube video player" src="https://www.youtube.com/embed/suBjbBfJgPo?si=lf43ASMNihBv72Tk" width="560" height="315" frameborder="0" allowfullscreen="allowfullscreen"&gt;&lt;/iframe&gt;&lt;/p&gt;
&lt;h3&gt;能動態から受動態への変換&lt;/h3&gt;
&lt;p&gt;&lt;span style="color: blue;"&gt;&amp;#8220;They&lt;/span&gt; &lt;span style="color: blue;"&gt;named&lt;/span&gt; &lt;span style="color: blue;"&gt;the&lt;/span&gt; &lt;span style="color: green;"&gt;baby&lt;/span&gt; &lt;span style="color: blue;"&gt;Emily.&amp;#8221;&lt;/span&gt;&lt;/p&gt;
&lt;h3&gt;受動態への変換手順&lt;/h3&gt;
&lt;p&gt;受動態の定義は、元の文の目的語を主語に変えた文です。&lt;/p&gt;
&lt;p&gt;助動詞が付いた受動態は、「助動詞 &lt;span style="color: green;"&gt;be&lt;/span&gt; &lt;span style="color: blue;"&gt;過去分詞&lt;/span&gt;」となります。&lt;/p&gt;
&lt;h3&gt;受動態の完成形&lt;/h3&gt;
&lt;p&gt;&lt;span style="color: red;"&gt;&amp;#8220;The&lt;/span&gt; &lt;span style="color: green;"&gt;baby&lt;/span&gt; &lt;span style="color: blue;"&gt;was&lt;/span&gt; &lt;span style="color: blue;"&gt;named&lt;/span&gt; &lt;span style="color: red;"&gt;Emily.&amp;#8221;&lt;/span&gt;&lt;/p&gt;
&lt;h3&gt;受動態について&lt;/h3&gt;
&lt;p&gt;受動態は元の文の目的語を主語にしたものです。そのため、受動態に出来るのは他動詞のみであり、自動詞は受動態になりません。また、助動詞の受動態は存在しません。&lt;/p&gt;
&lt;hr /&gt;
&lt;p&gt;&lt;iframe loading="lazy" title="YouTube video player" src="https://www.youtube.com/embed/Mt93QoKgtuQ?si=grCuUoaurrVtw24W" width="560" height="315" frameborder="0" allowfullscreen="allowfullscreen"&gt;&lt;/iframe&gt;&lt;/p&gt;
&lt;h3&gt;受動態の時制について&lt;/h3&gt;
&lt;p&gt;PROGRESSのBook2Lesson9-1では、受動態のさまざまな時制を一気に学ぶことが求められます。これは多くの人にとって大変な作業かもしれませんが、実際には前のレッスンで学んだことを基礎として新しいことを学んでいくプロセスです。つまり、受動態を学ぶ前に、様々な時制が頭に入っている必要があります。そのため、PROGRESSは現在進行形や過去進行形などの時制を習得していることを前提としています。Checkの部分を見ると、受動態のさまざまな時制が提示されています。それぞれの例文では&lt;span style="color: red;"&gt;&amp;#8220;The car&amp;#8221;&lt;/span&gt;が主語となっています。&lt;/p&gt;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&lt;h3&gt;現在形の受動態&lt;/h3&gt;
&lt;p&gt;例えば、&lt;span style="color: red;"&gt;&amp;#8220;The car is washed every Saturday.&amp;#8221;&lt;/span&gt;という文があります。直訳すると「その車は毎週土曜日に洗われます。」となりますが、これは日本語としてはやや不自然に感じられるかもしれません。日本語では「その車は毎週土曜日に洗います。」という表現がより自然ですが、受動態として訳すときは「される」という表現が必要です。現在進行形にすると、&lt;span style="color: red;"&gt;&amp;#8220;is&amp;#8221;&lt;/span&gt;の現在進行形は&lt;span style="color: red;"&gt;&amp;#8220;is being&amp;#8221;&lt;/span&gt;となります。一方で、&lt;span style="color: red;"&gt;&amp;#8220;The car is washed.&amp;#8221;&lt;/span&gt;のように表現される文では、&lt;span style="color: red;"&gt;&amp;#8220;is&amp;#8221;&lt;/span&gt;と&lt;span style="color: red;"&gt;&amp;#8220;washed&amp;#8221;&lt;/span&gt;の間に&lt;span style="color: green;"&gt;&amp;#8220;be動詞 過去分詞&amp;#8221;&lt;/span&gt;があります。これによって受動態が形成されます。&lt;/p&gt;
&lt;h3&gt;過去形の受動態&lt;/h3&gt;
&lt;p&gt;次に、過去形の受動態を考えてみましょう。例えば、&lt;span style="color: red;"&gt;&amp;#8220;The car was being washed when I wanted to use it yesterday.&amp;#8221;&lt;/span&gt;という文があります。これは「その車は私が昨日使いたかった時は洗車中だった。」という意味です。日本語で直訳すると少し変ですが、「洗車中だった」という表現が適切です。進行系の受動態では、&lt;span style="color: green;"&gt;&amp;#8220;be動詞&amp;#8221;&lt;/span&gt;、&lt;span style="color: green;"&gt;&amp;#8220;being&amp;#8221;&lt;/span&gt;、そして&lt;span style="color: green;"&gt;過去分詞&lt;/span&gt;が組み合わされます。最初の&lt;span style="color: green;"&gt;&amp;#8220;be動詞&amp;#8221;&lt;/span&gt;は現在進行形なら&lt;span style="color: red;"&gt;&amp;#8220;am&amp;#8221;&lt;/span&gt;、&lt;span style="color: red;"&gt;&amp;#8220;is&amp;#8221;&lt;/span&gt;、&lt;span style="color: red;"&gt;&amp;#8220;are&amp;#8221;&lt;/span&gt;、過去進行形なら&lt;span style="color: red;"&gt;&amp;#8220;was&amp;#8221;&lt;/span&gt;、&lt;span style="color: red;"&gt;&amp;#8220;were&amp;#8221;&lt;/span&gt;に変化します。&lt;/p&gt;
&lt;hr /&gt;
&lt;p&gt;&lt;iframe loading="lazy" title="YouTube video player" src="https://www.youtube.com/embed/5NApQbfSE4o?si=7NIco731lbaU5Kle" width="560" height="315" frameborder="0" allowfullscreen="allowfullscreen"&gt;&lt;/iframe&gt;&lt;/p&gt;
&lt;h3&gt;受動態の時制について&lt;/h3&gt;
&lt;p&gt;受動態の大前提は、目的語を主語に変えた文であり、その際に動詞は&lt;span style="color: red;"&gt;「be動詞 過去分詞」&lt;/span&gt;に変化します。受動態での時制の選択において重要なのは、&lt;span style="color: red;"&gt;be動詞&lt;/span&gt;だけを適切な時制に変更することです。&lt;/p&gt;
&lt;h3&gt;現在完了の受動態&lt;/h3&gt;
&lt;p&gt;現在完了の受動態を考える場合、過去分詞の部分は変化せず、「&lt;span style="color: green;"&gt;have&lt;/span&gt;」または「&lt;span style="color: green;"&gt;has&lt;/span&gt;」という前置詞に続いて、「&lt;span style="color: red;"&gt;been&lt;/span&gt;」という形になります。例えば、「The car has &lt;span style="color: red;"&gt;already&lt;/span&gt; been washed &lt;span style="color: red;"&gt;this week&lt;/span&gt;.」という文では、「&lt;span style="color: blue;"&gt;すでに&lt;/span&gt;」という意味の副詞である「&lt;span style="color: red;"&gt;already&lt;/span&gt;」が使われています。このような場合、副詞の使用によって受動態の時制が推測されます。注意すべきは、副詞の配置によって受動態の意味が変わることがある点です。&lt;/p&gt;
&lt;h3&gt;PROGRESSの利用に際しての注意&lt;/h3&gt;
&lt;p&gt;PROGRESSの教材を使用する際には、文中の特定の箇所が強調されていることがあります。例えば、文中の一部が&lt;span style="color: green;"&gt;太字&lt;/span&gt;や&lt;span style="color: green;"&gt;イタリック&lt;/span&gt;、あるいは&lt;span style="color: green;"&gt;色付け&lt;/span&gt;されている場合がありますが、これはその部分が重要であることを示しています。しかし、時折そのような強調が誤解を招くことがあります。例えば、「&lt;span style="color: red;"&gt;already this week&lt;/span&gt;」という表現が「すでに今週」という一つのまとまった意味であるかのように解釈されることがありますが、実際には「&lt;span style="color: red;"&gt;already&lt;/span&gt;」と「&lt;span style="color: red;"&gt;this week&lt;/span&gt;」はそれぞれ独立した副詞であり、「has been washed」にそれぞれ影響を与えるものです。したがって、PROGRESSを利用する際には、こうした点に注意してください。&lt;/p&gt;
&lt;hr /&gt;
&lt;p&gt;&lt;iframe loading="lazy" title="YouTube video player" src="https://www.youtube.com/embed/S_nP52Ed8jE?si=mxtDW3HnAW5cADhM" width="560" height="315" frameborder="0" allowfullscreen="allowfullscreen"&gt;&lt;/iframe&gt;&lt;/p&gt;
&lt;h3&gt;受動態の理解と時制の選択&lt;/h3&gt;
&lt;p&gt;このLookでは&amp;#8221;The car is washed every Saturday.&amp;#8221;という文が示されています。この文は「その車は毎週土曜日に洗車されます。」とも言えますが、「洗車される」や「洗車します」といった表現でも意味は通じます。しかし、受動態を「される」と訳す文だと分かりにくくなることがあります。受動態とは、目的語を主語に変えた文であり、動詞は「&lt;span style="color: red;"&gt;be&lt;/span&gt;動詞 過去分詞」となります。したがって、「The car is washed」が受動態の一例です。重要なのは、受動態の時制を選択する際には、「&lt;span style="color: red;"&gt;be&lt;/span&gt;動詞」だけを正しい時制に変更することです。&lt;/p&gt;
&lt;h3&gt;現在形と過去形の受動態&lt;/h3&gt;
&lt;p&gt;例えば、「every Saturday」が「毎週土曜日」を示す場合、通常は現在形です。「The car is washed every Saturday.」となります。しかし、これが「昔の毎週土曜日洗車していた。」という文脈ならば、「The car was washed every Saturday.」と過去形になります。ここで「いつ」を変えることで時制が変化し、「現在進行形」や「現在完了進行形」なども表現できます。ただし、時制を変える場合でも、「&lt;span style="color: red;"&gt;be&lt;/span&gt;動詞」の変化に注目する必要があります。&lt;/p&gt;
&lt;h3&gt;助動詞と受動態&lt;/h3&gt;
&lt;p&gt;一部の文で助動詞が使用されることもあります。「&lt;span style="color: blue;"&gt;can&lt;/span&gt; be washed」とか「&lt;span style="color: blue;"&gt;should&lt;/span&gt; be washed」という形ですが、この場合でも「&lt;span style="color: red;"&gt;be&lt;/span&gt;」の部分は変わりません。「助動詞 &lt;span style="color: red;"&gt;be&lt;/span&gt; 過去分詞」の形を維持します。「&lt;span style="color: blue;"&gt;have to&lt;/span&gt; 動詞原形」も同様です。「&lt;span style="color: blue;"&gt;have to be washed&lt;/span&gt;」「&lt;span style="color: blue;"&gt;has to be washed&lt;/span&gt;」となります。これらの形も変わらないことを覚えておいてください。&lt;/p&gt;
&lt;p&gt;以上のように、受動態の理解と時制の選択は重要です。特に、&lt;span style="color: red;"&gt;be&lt;/span&gt;動詞の部分だけを適切に変更することがポイントです。&lt;/p&gt;
&lt;hr /&gt;
&lt;p&gt;&lt;iframe loading="lazy" title="YouTube video player" src="https://www.youtube.com/embed/C_gHNFQcqAs?si=I_rkjR95MUYq3MUZ" width="560" height="315" frameborder="0" allowfullscreen="allowfullscreen"&gt;&lt;/iframe&gt;&lt;/p&gt;
&lt;h3&gt;文の受動態への変換&lt;/h3&gt;
&lt;p&gt;&amp;#8220;My grandfather took this picture.&amp;#8221;を受動態に変換できるかどうかを考えます。この文の主語と動詞は「私の祖父」および「撮った」です。したがって、目的語「この写真」があるため、受動態に変換可能です。元の文の目的語を主語にし、「&lt;span style="color: red;"&gt;was&lt;/span&gt; taken」が動詞になります。さらに、「私の祖父」と特定される場合、通常は「&lt;span style="color: blue;"&gt;by my grandfather&lt;/span&gt;」が付け加えられます。&lt;br /&gt;
ここで注意すべき点は、「&lt;span style="color: blue;"&gt;by my grandfather&lt;/span&gt;」が付け加えられるかどうかは文脈によります。誰が写真を撮ったかが重要な場合は追加されますが、そうでない場合は省略されます。英語では、重要な情報は通常後ろに置かれます。したがって、この追加情報は後述の文脈に応じて適切に使われます。&lt;/p&gt;
&lt;hr /&gt;
&lt;p&gt;&lt;iframe loading="lazy" title="YouTube video player" src="https://www.youtube.com/embed/4Fmiqjn4Kr4?si=JaXEiEzazuKXrOS2" width="560" height="315" frameborder="0" allowfullscreen="allowfullscreen"&gt;&lt;/iframe&gt;&lt;/p&gt;
&lt;h3&gt;受動態について&lt;/h3&gt;
&lt;p&gt;&amp;#8220;&lt;span style="color: blue;"&gt;New York&lt;/span&gt; is known &lt;span style="color: green;"&gt;to&lt;/span&gt; everyone.&amp;#8221;という文は、直訳すると「&lt;span style="color: blue;"&gt;ニューヨーク&lt;/span&gt;は&lt;span style="color: green;"&gt;皆&lt;/span&gt;に知られている」となります。しかし、「知られている」という表現は少し変です。日本語では、「&lt;span style="color: blue;"&gt;ニューヨーク&lt;/span&gt;は&lt;span style="color: green;"&gt;誰&lt;/span&gt;でも知っている」という表現の方が自然ですが、直訳すると「&lt;span style="color: green;"&gt;皆&lt;/span&gt;に知られている」となります。実際は、「&lt;span style="color: green;"&gt;皆&lt;/span&gt;によって知られている」という意味です。&lt;/p&gt;
&lt;h3&gt;&amp;#8220;by&amp;#8221; の使い方&lt;/h3&gt;
&lt;p&gt;ここで注目すべきは、&amp;#8221;&lt;span style="color: blue;"&gt;by&lt;/span&gt;&amp;#8221; の使い方です。「&lt;span style="color: green;"&gt;誰&lt;/span&gt;々によって」というのは前置詞 &amp;#8220;&lt;span style="color: blue;"&gt;by&lt;/span&gt;&amp;#8221; で表します。しかし、「&lt;span style="color: green;"&gt;誰&lt;/span&gt;によって知られている」の場合は&amp;#8221;&lt;span style="color: blue;"&gt;be known by&lt;/span&gt;&amp;#8220;ではなく&amp;#8221;&lt;span style="color: green;"&gt;be known to&lt;/span&gt;&amp;#8220;を使います。つまり、「&lt;span style="color: green;"&gt;人&lt;/span&gt;に知られている」となります。&lt;/p&gt;
&lt;h3&gt;&amp;#8220;to&amp;#8221; と &amp;#8220;for&amp;#8221; の違い&lt;/h3&gt;
&lt;p&gt;&amp;#8220;&lt;span style="color: green;"&gt;to&lt;/span&gt;&amp;#8221; と &amp;#8220;&lt;span style="color: green;"&gt;for&lt;/span&gt;&amp;#8221; の違いを覚えていますか？どちらも「どこどこへ」という意味で覚えがちですが、実際には異なります。&amp;#8221;&lt;span style="color: green;"&gt;to&lt;/span&gt;&amp;#8221; は必ず到達することを意味しますが、&amp;#8221;&lt;span style="color: green;"&gt;for&lt;/span&gt;&amp;#8221; は到達しない場合も含みます。&lt;/p&gt;
&lt;p&gt;&amp;#8220;&lt;span style="color: blue;"&gt;New York&lt;/span&gt; is known &lt;span style="color: green;"&gt;to&lt;/span&gt; everyone.&amp;#8221;という文は、&lt;span style="color: blue;"&gt;ニューヨーク&lt;/span&gt;という大都市の情報が&lt;span style="color: green;"&gt;皆&lt;/span&gt;に到達していることを示しています。つまり、「&lt;span style="color: green;"&gt;to&lt;/span&gt;」は到達の意味で使用されています。&lt;/p&gt;
&lt;p&gt;これらの点を覚えておくと、後の「&lt;span style="color: blue;"&gt;be&lt;/span&gt; 過去分詞」の部分が&amp;#8221;&lt;span style="color: blue;"&gt;by&lt;/span&gt;&amp;#8220;でないものも出てきますので、心の準備が必要です。&lt;/p&gt;
&lt;p&gt;&amp;nbsp;&lt;/p&gt;
```</t>
  </si>
  <si>
    <t>C2P_https___eng_support_com_column_book2_lesson9_scene2_20260225_192403</t>
  </si>
  <si>
    <t>以下はサイトの階層マスタに基づく「子→親」内部リンク不足です。
子ページ本文（HTML）に、親ページへのリンクを追加してください。
【子ページ】
- URL: https://eng-support.com/column/book2-lesson9-scene2/
- タイトル: 受動態の疑問文【Book2 Lesson9 Scene2】 - 新宿区四谷の英語専門塾「英語教室『サポート』」～英語は別に怖くない！～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src="https://www.youtube.com/embed/BUpW7yuWUZ0?si=OQkWCKEnVVxI7QXv" width="560" height="315" frameborder="0" allowfullscreen="allowfullscreen"&gt;&lt;/iframe&gt;&lt;/p&gt;
&lt;h3&gt;受動態の復習&lt;/h3&gt;
&lt;p&gt;受動態の話をする前に、受動態について再度確認しましょう。&lt;/p&gt;
&lt;p&gt;&amp;#8220;&lt;span style="color: blue;"&gt;The motorbike&lt;/span&gt; was stolen.&amp;#8221;という文は、「&lt;span style="color: blue;"&gt;そのバイク&lt;/span&gt;は盗まれた。」という意味です。ここで注意したいのは、日本語で「バイク」と言った場合、オートバイを指すことが多いということです。オートバイは英語で&amp;#8221;&lt;span style="color: blue;"&gt;motorbike&lt;/span&gt;&amp;#8220;または&amp;#8221;&lt;span style="color: blue;"&gt;motorcycle&lt;/span&gt;&amp;#8220;と言います。一方、「自転車」は&amp;#8221;&lt;span style="color: blue;"&gt;bike&lt;/span&gt;&amp;#8220;です。間違えないようにしましょう。&lt;/p&gt;
&lt;h3&gt;受動態の定義&lt;/h3&gt;
&lt;p&gt;受動態とは、目的語を主語に変えた文のことです。例えば、元の文の目的語が&amp;#8221;&lt;span style="color: blue;"&gt;The motorbike&lt;/span&gt;&amp;#8220;であり、動詞が&amp;#8221;&lt;span style="color: blue;"&gt;stolen&lt;/span&gt;&amp;#8220;である場合、「&lt;span style="color: blue;"&gt;The motorbike&lt;/span&gt; was &lt;span style="color: blue;"&gt;stolen&lt;/span&gt;.」となります。この文は受動態です。&lt;/p&gt;
&lt;h3&gt;受動態の主語について&lt;/h3&gt;
&lt;p&gt;受動態の主語は、盗んだ人が特定されない場合があります。例えば、バイクが盗まれた場合、通常、盗んだ人は分かりません。そのため、&amp;#8221;&lt;span style="color: blue;"&gt;by someone&lt;/span&gt;&amp;#8220;などの主語を付けることはできません。&lt;/p&gt;
&lt;h3&gt;受動態の疑問文の作り方&lt;/h3&gt;
&lt;p&gt;受動態の疑問文は2通りあります。1つ目は、ただ疑問文にしたい場合です。例えば、「そのバイクは盗まれました。」という文を疑問文にすると、「そのバイク盗まれたのですか？」となります。この場合、主語とbe動詞の位置を入れ替えるだけ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&lt;h3&gt;主語が疑問詞の場合&lt;/h3&gt;
&lt;p&gt;もう1つの場合は、主語が疑問詞になった場合です。この場合も、通常の受動態と同じ語順の文を作ります。ただし、疑問詞は三人称単数として扱われます。例えば、「&lt;span style="color: red;"&gt;What&lt;/span&gt; was stolen?」となります。&lt;/p&gt;
&lt;h3&gt;注意点&lt;/h3&gt;
&lt;p&gt;疑問詞が主語の場合は、肯定文と同じ語順で文を作ります。疑問詞は三人称単数として扱われますので、適切なbe動詞を選びます。また、主語が複数形の場合でも、疑問詞は三人称単数として扱います。&lt;/p&gt;
&lt;p&gt;以上のポイントを押さえて、受動態の疑問文を作成する際には注意してください。&lt;/p&gt;
&lt;hr /&gt;
&lt;p&gt;&lt;iframe loading="lazy" title="YouTube video player" src="https://www.youtube.com/embed/LwtlGE3aMtY?si=8LRnKRYeggSX60SU" width="560" height="315" frameborder="0" allowfullscreen="allowfullscreen"&gt;&lt;/iframe&gt;&lt;/p&gt;
&lt;h3&gt;現在完了の受動態について&lt;/h3&gt;
&lt;p&gt;現在完了の受動態について考えてみましょう。例えば、「The thief has been arrested.」という文があります。「その泥棒は逮捕されています。」という意味です。この場合の&amp;#8221;&lt;span style="color: red;"&gt;has been&lt;/span&gt;&amp;#8220;は現在完了を示しています。現在完了は、過去に行われたアクションの結果が現在に影響を与えることを示します。つまり、泥棒は以前に逮捕され、その結果、今は安心しているということです。&lt;/p&gt;
&lt;p&gt;泥棒が逮捕された結果、住民は安心しています。しかし、現在完了の受動態を使う場合、単に過去の出来事を伝えるだけでなく、その結果に焦点を当てることが重要です。警察は住民に対して、泥棒が逮捕されたことで安心してもらいたいので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&lt;h3&gt;&amp;#8220;has been arrested&amp;#8221;について考える&lt;/h3&gt;
&lt;p&gt;&amp;#8220;&lt;span style="color: red;"&gt;has been&lt;/span&gt;&amp;#8220;は現在完了を示し、&amp;#8221;&lt;span style="color: blue;"&gt;arrested&lt;/span&gt;&amp;#8220;は&amp;#8221;arrest&amp;#8221;の過去分詞です。この場合、&amp;#8221;&lt;span style="color: blue;"&gt;arrest&lt;/span&gt;&amp;#8220;は動詞であり、受動態を表します。つまり、&amp;#8221;&lt;span style="color: red;"&gt;has been arrested&lt;/span&gt;&amp;#8220;は現在完了の受動態です。&lt;/p&gt;
&lt;h3&gt;疑問文の作成&lt;/h3&gt;
&lt;p&gt;疑問文を作る場合、最初の&amp;#8221;&lt;span style="color: red;"&gt;has&lt;/span&gt;&amp;#8220;だけが主語の前に移動します。つまり、&amp;#8221;&lt;span style="color: red;"&gt;Has&lt;/span&gt; the thief been arrested?&amp;#8221;となります。このように、動詞の部分が3語以上になる場合でも、疑問文では最初の1語だけが主語の前に出され、残りの部分は主語の後ろに残ります。この原則を覚えておくと、疑問文を簡単に作成することができ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&lt;p&gt;&amp;nbsp;&lt;/p&gt;
&lt;!-- [ /.socialSet ] --&gt;
```</t>
  </si>
  <si>
    <t>C2P_https___eng_support_com_column_book2_lesson9_scene3_20260225_192403</t>
  </si>
  <si>
    <t>以下はサイトの階層マスタに基づく「子→親」内部リンク不足です。
子ページ本文（HTML）に、親ページへのリンクを追加してください。
【子ページ】
- URL: https://eng-support.com/column/book2-lesson9-scene3/
- タイトル: 代名詞 “one” の意味と使い方｜英語文法の基本と応用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src="https://www.youtube.com/embed/Dur2PTwvyi8?si=p7gvVqe-qiForOkQ" width="560" height="315" frameborder="0" allowfullscreen="allowfullscreen"&gt;&lt;/iframe&gt;&lt;/p&gt;
&lt;h3&gt;代名詞&lt;span style="color: red;"&gt;&amp;#8220;One&amp;#8221;&lt;/span&gt;の意味と使い方について&lt;/h3&gt;
&lt;p&gt;Lesson9のシーン3では、代名詞&lt;span style="color: red;"&gt;&amp;#8220;One&amp;#8221;&lt;/span&gt;に焦点を当てています。これまでのレッスンで受動態を学んできましたが、9-3では少し難易度が上がります。このレッスンでは、7つの文が連続して登場し、内容がややこしく感じるかもしれませんが、そう感じるのは正常なことです。&lt;/p&gt;
&lt;h3&gt;文の構造の解説&lt;/h3&gt;
&lt;p&gt;1番目の文は、「Do you have a digital camera?」です。ここでの&lt;span style="color: blue;"&gt;&amp;#8220;a&amp;#8221;&lt;/span&gt;は「&lt;span style="color: green;"&gt;一台&lt;/span&gt;」という意味です。次の文が &lt;span style="color: blue;"&gt;&amp;#8220;No&amp;#8221;&lt;/span&gt; なので、「&lt;span style="color: green;"&gt;いいえ&lt;/span&gt;」となります。この&lt;span style="color: blue;"&gt;&amp;#8220;No&amp;#8221;&lt;/span&gt;に続く説明は重要です。「&lt;span style="color: green;"&gt;No, I don’t.&lt;/span&gt;」という表現も可能ですが、会話では&lt;span style="color: blue;"&gt;&amp;#8220;No&amp;#8221;&lt;/span&gt;の後に&lt;span style="color: blue;"&gt;&amp;#8220;but&amp;#8221;&lt;/span&gt;を使って続けることもあります。「&lt;span style="color: green;"&gt;いえ、持っていません&lt;/span&gt;」「&lt;span style="color: green;"&gt;でも&lt;/span&gt;」といった具合です。&lt;/p&gt;
&lt;h3&gt;&lt;span style="color: red;"&gt;&amp;#8220;I’m going to&amp;#8221;&lt;/span&gt;と&lt;span style="color: red;"&gt;&amp;#8220;will&amp;#8221;&lt;/span&gt;の違い&lt;/h3&gt;
&lt;p&gt;&lt;span style="color: red;"&gt;&amp;#8220;I’m going to buy one.&amp;#8221;&lt;/span&gt;という文では、&lt;span style="color: blue;"&gt;&amp;#8220;one&amp;#8221;&lt;/span&gt;が注目すべきキーワードです。ここでの&lt;span style="color: blue;"&gt;&amp;#8220;one&amp;#8221;&lt;/span&gt;は必ずしも「&lt;span style="color: green;"&gt;一つ&lt;/span&gt;」という意味だけではありません。この文では、何を買うつもりかが重要です。正確に言うと、&lt;span style="color: blue;"&gt;&amp;#8220;a digital camera&amp;#8221;&lt;/span&gt;を買うつもりです。したがって、「&lt;span style="color: green;"&gt;No, but I’m going to buy a digital camera.&lt;/span&gt;」と言い換えても問題ありません。&lt;/p&gt;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&lt;h3&gt;&lt;span style="color: red;"&gt;&amp;#8220;One&amp;#8221;&lt;/span&gt;の適切な使用方法&lt;/h3&gt;
&lt;p&gt;&lt;span style="color: blue;"&gt;&amp;#8220;one&amp;#8221;&lt;/span&gt;を使うことで、表現をスムーズにしましょう。ここでは、「&lt;span style="color: green;"&gt;一つ&lt;/span&gt;」という意味だけではなく、「&lt;span style="color: green;"&gt;一台&lt;/span&gt;」という意味も含まれます。このように、&lt;span style="color: blue;"&gt;&amp;#8220;one&amp;#8221;&lt;/span&gt;は&lt;span style="color: blue;"&gt;&amp;#8220;a 名詞&amp;#8221;&lt;/span&gt;の代わりに使うことができます。そして、&lt;span style="color: blue;"&gt;&amp;#8220;one&amp;#8221;&lt;/span&gt;を使うことで、同じ名詞を繰り返す必要がなくなります。&lt;/p&gt;
&lt;h3&gt;結論&lt;/h3&gt;
&lt;p&gt;英語では、同じ単語を繰り返すことを避ける傾向があります。&lt;span style="color: blue;"&gt;&amp;#8220;one&amp;#8221;&lt;/span&gt;はその点で非常に便利な代名詞です。&lt;span style="color: blue;"&gt;&amp;#8220;a digital camera&amp;#8221;&lt;/span&gt;という具体的な名詞を使わずに済むため、よりスムーズな表現が可能となります。このように、&lt;span style="color: blue;"&gt;&amp;#8220;one&amp;#8221;&lt;/span&gt;は英語学習において重要な役割を果たします。&lt;/p&gt;
&lt;hr /&gt;
&lt;p&gt;&lt;iframe loading="lazy" title="YouTube video player" src="https://www.youtube.com/embed/O-TNyv-MnYI?si=UQdEqAbPUabRFIUc" width="560" height="315" frameborder="0" allowfullscreen="allowfullscreen"&gt;&lt;/iframe&gt;&lt;/p&gt;
&lt;h3&gt;&lt;span style="color: red;"&gt;&amp;#8220;One&amp;#8221;&lt;/span&gt;の使い方の複雑さ&lt;/h3&gt;
&lt;p&gt;この&lt;span style="color: red;"&gt;&amp;#8220;one&amp;#8221;&lt;/span&gt;が色んな使い方があってめんどくさいんです。&lt;br /&gt;
&amp;#8220;Do you want a yellow apple or a red &lt;span style="color: red;"&gt;one&lt;/span&gt;?&amp;#8221;&lt;br /&gt;
「あなたは黄色いリンゴと赤いリンゴのどちらが欲しいですか？」&lt;br /&gt;
つまりこの&lt;span style="color: red;"&gt;&amp;#8220;one&amp;#8221;&lt;/span&gt;は&amp;#8221;apple&amp;#8221;の代わりです。&lt;/p&gt;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&lt;h3&gt;&lt;span style="color: red;"&gt;&amp;#8220;One&amp;#8221;&lt;/span&gt;の使い方の変化&lt;/h3&gt;
&lt;p&gt;ところで、さっき1番の所では&lt;span style="color: red;"&gt;&amp;#8220;one&amp;#8221;&lt;/span&gt;はなんの代わりと言いましたか？&lt;br /&gt;
&lt;span style="color: red;"&gt;&amp;#8220;one&amp;#8221;&lt;/span&gt;＝「&lt;span style="color: green;"&gt;a 名詞&lt;/span&gt;」でした。&lt;br /&gt;
ここには名詞としか書きませんが、しつこいですが&lt;span style="color: blue;"&gt;&amp;#8220;a&amp;#8221;&lt;/span&gt;が付くという事は数えられる名詞の単数形です。&lt;/p&gt;
&lt;h3&gt;&lt;span style="color: red;"&gt;&amp;#8220;One&amp;#8221;&lt;/span&gt;の形容詞が付く場合の注意&lt;/h3&gt;
&lt;p&gt;「&lt;span style="color: blue;"&gt;a + 可算名詞単数形&lt;/span&gt;」という事です、一応、数えられる、カウント出来る、&amp;#8221;&lt;span style="color: green;"&gt;countable&lt;/span&gt;&amp;#8220;という事で英和辞典なんかは□Cと書いてあります。&lt;br /&gt;
可算名詞、数えられる名詞の事です。&lt;br /&gt;
単数形は&amp;#8221;&lt;span style="color: green;"&gt;singular&lt;/span&gt;&amp;#8220;なので&lt;span style="color: blue;"&gt;&amp;#8220;sg&amp;#8221;&lt;/span&gt;です。&lt;br /&gt;
「&lt;span style="color: blue;"&gt;a + 可算名詞単数形&lt;/span&gt;」です。&lt;/p&gt;
&lt;h3&gt;&lt;span style="color: red;"&gt;&amp;#8220;One&amp;#8221;&lt;/span&gt;の形容詞の影響&lt;/h3&gt;
&lt;p&gt;こういう事になります。ところが、今回の&lt;span style="color: red;"&gt;&amp;#8220;one&amp;#8221;&lt;/span&gt;は&amp;#8221;apple&amp;#8221;だけです。&lt;span style="color: blue;"&gt;&amp;#8220;a&amp;#8221;&lt;/span&gt;はどこにいったのか。ここにあります。&lt;br /&gt;
これがめんどくさい所です。つまり、「&lt;span style="color: green;"&gt;a 名詞&lt;/span&gt;」を&lt;span style="color: red;"&gt;&amp;#8220;one&amp;#8221;&lt;/span&gt;に代えると言いましたが、「&lt;span style="color: green;"&gt;a 形容詞 名詞&lt;/span&gt;」となった場合は「&lt;span style="color: green;"&gt;a形容詞 one&lt;/span&gt;」となるんです。&lt;br /&gt;
つまり、形容詞が付いたら&lt;span style="color: red;"&gt;&amp;#8220;one&amp;#8221;&lt;/span&gt;の中に&lt;span style="color: blue;"&gt;&amp;#8220;a&amp;#8221;&lt;/span&gt;の意味は入っていないんです。&lt;br /&gt;
形容詞が付いていなかったら、「&lt;span style="color: green;"&gt;a 名詞&lt;/span&gt;」だったらもう&lt;span style="color: red;"&gt;&amp;#8220;one&amp;#8221;&lt;/span&gt;に&lt;span style="color: blue;"&gt;&amp;#8220;a&amp;#8221;&lt;/span&gt;を吸収しちゃって下さい。&lt;br /&gt;
ここがややこしい所です。&lt;/p&gt;
&lt;p&gt;「&lt;span style="color: green;"&gt;a 可算名詞単数形&lt;/span&gt;」の代わりだったら&amp;#8221;&lt;span style="color: red;"&gt;one&lt;/span&gt;&amp;#8220;だけ、「&lt;span style="color: green;"&gt;a 形容詞 名詞&lt;/span&gt;」の場合は&lt;span style="color: blue;"&gt;&amp;#8220;a&amp;#8221;&lt;/span&gt;は残って「&lt;span style="color: green;"&gt;a 形容詞 on&lt;/span&gt;」という事になります。だから&amp;#8221;&lt;span style="color: blue;"&gt;&amp;#8220;a red one&amp;#8221;&lt;/span&gt;&amp;#8220;になる訳です。&lt;/p&gt;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&lt;hr /&gt;
&lt;p&gt;&lt;iframe loading="lazy" title="YouTube video player" src="https://www.youtube.com/embed/hjZvw-RoVrw?si=55glr8j9f-gWpcdI" width="560" height="315" frameborder="0" allowfullscreen="allowfullscreen"&gt;&lt;/iframe&gt;&lt;/p&gt;
&lt;h3&gt;&amp;#8220;one&amp;#8221;の用法について&lt;/h3&gt;
&lt;p&gt;&lt;span style="color: blue;"&gt;&amp;#8220;one&amp;#8221;&lt;/span&gt;は「一つ」という意味で用いられます。例えば、「1」という意味です。しかし、&lt;span style="color: blue;"&gt;&amp;#8220;one&amp;#8221;&lt;/span&gt;には複数形があります。&lt;/p&gt;
&lt;h3&gt;3番の文の例&lt;/h3&gt;
&lt;p&gt;&lt;span style="color: red;"&gt;&amp;#8220;What kind of apples do you like?&amp;#8221;&lt;/span&gt;&lt;br /&gt;
「あなたはどんな種類のリンゴが好きですか？」&lt;/p&gt;
&lt;p&gt;&lt;span style="color: red;"&gt;&amp;#8220;I like big red ones.&amp;#8221;&lt;/span&gt;&lt;br /&gt;
「私は大きな赤いリンゴが好きです。」&lt;/p&gt;
&lt;p&gt;この場合、&lt;span style="color: blue;"&gt;&amp;#8220;ones&amp;#8221;&lt;/span&gt;は単に「リンゴ」という意味です。これを単数形の&amp;#8221;a&amp;#8221;で表現すると、特定の1つのリンゴに限定されてしまいます。しかし、&lt;span style="color: blue;"&gt;&amp;#8220;apples&amp;#8221;&lt;/span&gt;と複数形にすることで、どんなリンゴでも好きという意味になります。したがって、「&lt;span style="color: red;"&gt;I like&lt;/span&gt;」の部分は元々は「&lt;span style="color: green;"&gt;big red apples&lt;/span&gt;」ですが、「&lt;span style="color: blue;"&gt;apples&lt;/span&gt;」が重複しているため、「&lt;span style="color: blue;"&gt;ones&lt;/span&gt;」に変えます。&lt;/p&gt;
&lt;h3&gt;4番の文の例&lt;/h3&gt;
&lt;p&gt;&lt;span style="color: red;"&gt;&amp;#8220;Which house is the Green’s house?&amp;#8221;&lt;/span&gt;&lt;br /&gt;
「どの家がグリーンさんの家ですか？」&lt;/p&gt;
&lt;p&gt;この場合、「家」という単語が繰り返されるのを避けるため、通常は次のように表現されます。&lt;/p&gt;
&lt;p&gt;&lt;span style="color: red;"&gt;&amp;#8220;Which house is the Green’s?&amp;#8221;&lt;/span&gt;&lt;br /&gt;
「どの家がグリーンさんの家ですか？」&lt;/p&gt;
&lt;p&gt;ただし、疑問文では問い手が2度繰り返すのは問題ありませんが、答える人は通常、最後の&amp;#8221;&lt;span style="color: blue;"&gt;house&lt;/span&gt;&amp;#8220;を省略します。この場合、「&lt;span style="color: blue;"&gt;the green’s house&lt;/span&gt;」という表現は「グリーンさんの家」という意味ですが、英語では「緑の家」と表現することが一般的です。そのため、「&lt;span style="color: red;"&gt;the green’s house&lt;/span&gt;」を「&lt;span style="color: red;"&gt;the green’s&lt;/span&gt;」に置き換え、「家」という単語を再度使わずに表現します。&lt;/p&gt;
&lt;p&gt;以上のように、「&lt;span style="color: blue;"&gt;a 形容詞 one&lt;/span&gt;」と「&lt;span style="color: blue;"&gt;the 形容詞 one&lt;/span&gt;」、また「&lt;span style="color: blue;"&gt;可算名詞複数形&lt;/span&gt;」など、&lt;span style="color: blue;"&gt;&amp;#8220;one&amp;#8221;&lt;/span&gt;の用法は文脈によって異なりますが、基本的には可算名詞の複数形を示すものとして使われます。&lt;/p&gt;
&lt;hr /&gt;
&lt;p&gt;&lt;iframe loading="lazy" title="YouTube video player" src="https://www.youtube.com/embed/I-R7qkb1drc?si=aRYBHq5plvFPApwP" width="560" height="315" frameborder="0" allowfullscreen="allowfullscreen"&gt;&lt;/iframe&gt;&lt;/p&gt;
&lt;h3&gt;&amp;#8220;&lt;span style="color: red;"&gt;The&lt;/span&gt; 形容詞 &lt;span style="color: red;"&gt;one&lt;/span&gt;&amp;#8220;の使い方&lt;/h3&gt;
&lt;p&gt;まだ&amp;#8221;one&amp;#8221;の話が続きます。今回は4番で登場した「&lt;span style="color: red;"&gt;the&lt;/span&gt; 形容詞 &lt;span style="color: red;"&gt;one&lt;/span&gt;」について詳しく見ていきましょう。&lt;/p&gt;
&lt;h3&gt;形容詞と名詞の語順について&lt;/h3&gt;
&lt;p&gt;形容詞が1語の場合、名詞の前に置かれます。そして、&amp;#8221;&lt;span style="color: red;"&gt;one&lt;/span&gt;&amp;#8220;はタイトルが代名詞&amp;#8221;&lt;span style="color: red;"&gt;one&lt;/span&gt;&amp;#8220;です。こういう時代名詞は名詞の一種と考えられます。形容詞1語なら「&lt;span style="color: red;"&gt;the&lt;/span&gt; 形容詞 &lt;span style="color: red;"&gt;one&lt;/span&gt;」、「&lt;span style="color: red;"&gt;the&lt;/span&gt; 形容詞 &lt;span style="color: red;"&gt;ones&lt;/span&gt;」となりますが、形容詞が2語以上になったら「&lt;span style="color: red;"&gt;the&lt;/span&gt; one + 形容詞の塊」、または「&lt;span style="color: red;"&gt;the&lt;/span&gt; ones + 形容詞の塊」となります。&lt;/p&gt;
&lt;h3&gt;&amp;#8220;Which one is yours?&amp;#8221;&lt;/h3&gt;
&lt;p&gt;この&amp;#8221;&lt;span style="color: red;"&gt;Which&lt;/span&gt;&amp;#8220;は疑問形容詞で1語なので、&amp;#8221;&lt;span style="color: red;"&gt;one&lt;/span&gt;&amp;#8220;の前に置かれます。「どれがあなたのですか？」という意味です。しかし、読者の我々には&amp;#8221;&lt;span style="color: red;"&gt;one&lt;/span&gt;&amp;#8220;が何を指すか分かりません。これは会話の中でのみ理解されるものです。例えば、皆さんの友達の誰かの机の上にこのPROGRESSの&amp;#8221;&lt;span style="color: red;"&gt;book&lt;/span&gt;&amp;#8220;が3冊置いてあるとします。それぞれのPROGRESSの持ち主は異なるかもしれません。そのため、「Which &lt;span style="color: red;"&gt;book&lt;/span&gt; is yours?」という質問がなされるわけです。この場合、&amp;#8221;&lt;span style="color: red;"&gt;one&lt;/span&gt;&amp;#8220;は&amp;#8221;&lt;span style="color: red;"&gt;book&lt;/span&gt;&amp;#8220;の代名詞として使われます。&lt;/p&gt;
&lt;h3&gt;&amp;#8220;The one with the blue roof.&amp;#8221;&lt;/h3&gt;
&lt;p&gt;&amp;#8220;&lt;span style="color: red;"&gt;The&lt;/span&gt; one&amp;#8221;で名詞と思いましょう。そして、「&lt;span style="color: red;"&gt;with&lt;/span&gt; the blue roof」は形容詞の括弧です。「その青い屋根のです」という意味です。このような表現から、&amp;#8221;&lt;span style="color: red;"&gt;The&lt;/span&gt; one&amp;#8221;が&amp;#8221;&lt;span style="color: red;"&gt;the house&lt;/span&gt;&amp;#8220;のことを指していることが分かります。&lt;/p&gt;
&lt;p&gt;これらの例から、「&lt;span style="color: red;"&gt;The&lt;/span&gt; one」という表現は、会話の中で特定の対象を指し示す際に便利な表現であることが分かります。&lt;/p&gt;
&lt;hr /&gt;
&lt;p&gt;&lt;iframe loading="lazy" title="YouTube video player" src="https://www.youtube.com/embed/w8kIP3vtyd8?si=iWxjP0M2aeX1pF5o" width="560" height="315" frameborder="0" allowfullscreen="allowfullscreen"&gt;&lt;/iframe&gt;&lt;/p&gt;
&lt;h3&gt;代名詞 &amp;#8220;&lt;span style="color: red;"&gt;one&lt;/span&gt;&amp;#8221; についての説明&lt;/h3&gt;
&lt;p&gt;代名詞 &amp;#8220;&lt;span style="color: red;"&gt;one&lt;/span&gt;&amp;#8221; に関する説明があります。この部分では、代名詞 &amp;#8220;&lt;span style="color: red;"&gt;one&lt;/span&gt;&amp;#8221; についての解説を行います。&amp;#8221;Look&amp;#8221; の記述については既に説明済みですが、&amp;#8221;Check&amp;#8221; の右側に記述された内容に重要な点が含まれていますので、そちらに目を通すことをお勧めします。&lt;/p&gt;
&lt;h3&gt;&amp;#8220;Check&amp;#8221; の内容&lt;/h3&gt;
&lt;p&gt;&amp;#8220;Check&amp;#8221; の2番目に記述されている部分に注目してください。3行目に &amp;#8220;&lt;span style="color: blue;"&gt;Do you want a yellow apple?&lt;/span&gt;&amp;#8221; という質問があります。この質問から、「あなたは&lt;span style="color: blue;"&gt;黄色い&lt;/span&gt;リンゴが欲しいですか？」という意味が伝わります。この文からもう一つ重要な点を捉えることができます。「&lt;span style="color: blue;"&gt;黄色い&lt;/span&gt;リンゴが欲しいですか？」という質問があることから、「あげましょうか？」という意味が含まれています。そのため、このような場面で断る際にも、「&lt;span style="color: blue;"&gt;thanks&lt;/span&gt;」や「&lt;span style="color: blue;"&gt;thank you&lt;/span&gt;」といった感謝の気持ちを示すことが重要です。&lt;/p&gt;
&lt;p&gt;次に、「I’ll take a &lt;span style="color: blue;"&gt;red&lt;/span&gt; &lt;span style="color: red;"&gt;one&lt;/span&gt;」 という文があります。ここでは、「a 形容詞 名詞」の形式が使われています。具体的には、「a &lt;span style="color: blue;"&gt;red&lt;/span&gt; apple」のような形です。しかし、「apple」を繰り返すのを避けるために、「&lt;span style="color: red;"&gt;one&lt;/span&gt;」を使っています。「a 形容詞 &lt;span style="color: red;"&gt;one&lt;/span&gt;」という形式です。同様に、「I like &lt;span style="color: blue;"&gt;red&lt;/span&gt; &lt;span style="color: green;"&gt;ones&lt;/span&gt;」という文でも、「&lt;span style="color: green;"&gt;ones&lt;/span&gt;」が「apples」の代わりとして使われています。&lt;/p&gt;
&lt;h3&gt;&amp;#8220;some&amp;#8221; の使用例&lt;/h3&gt;
&lt;p&gt;次に、「Do you have any &lt;span style="color: blue;"&gt;French&lt;/span&gt; magazines?」という質問があります。ここでは、「&lt;span style="color: blue;"&gt;フランスの&lt;/span&gt;雑誌を持っていますか？」という意味が伝わります。&amp;#8221;&lt;span style="color: red;"&gt;No&lt;/span&gt;&amp;#8220;と答えると、次に「but」を用いて、何を持っているかを述べます。「I have &lt;span style="color: green;"&gt;some&lt;/span&gt; &lt;span style="color: blue;"&gt;Italian&lt;/span&gt; &lt;span style="color: green;"&gt;ones&lt;/span&gt;」となります。ここで注目すべき点は、「a 形容詞」という形式が使われていることです。具体的には、「a magazine」と「some magazines」の対応です。&lt;/p&gt;
&lt;h3&gt;&amp;#8220;the ones&amp;#8221; の使用例&lt;/h3&gt;
&lt;p&gt;最後に、「Which girls did you invite?」という質問があります。この質問からは、「どのような女の子を招待しましたか？」という意味が伝わります。「&lt;span style="color: blue;"&gt;the&lt;/span&gt; girls」が「&lt;span style="color: blue;"&gt;the&lt;/span&gt; ones」に置き換わり、関係代名詞「&lt;span style="color: red;"&gt;that&lt;/span&gt;」が用いられています。これにより、「私たちを見ている女の子たち」という意味が表現されます。このように、「&lt;span style="color: blue;"&gt;the one&lt;/span&gt;」や「&lt;span style="color: blue;"&gt;the ones&lt;/span&gt;」は関係代名詞の先行詞としても使われることがあります。&lt;/p&gt;
&lt;p&gt;以上が、代名詞 &amp;#8220;&lt;span style="color: red;"&gt;one&lt;/span&gt;&amp;#8221; に関する説明と、関連する表現の解説です。詳細な説明が必要な場合は、英語教室サポートにお問い合わせください。&lt;/p&gt;
&lt;p&gt;&amp;nbsp;&lt;/p&gt;
```</t>
  </si>
  <si>
    <t>C2P_https___eng_support_com_column_eigonokiso4_20260225_192403</t>
  </si>
  <si>
    <t>以下はサイトの階層マスタに基づく「子→親」内部リンク不足です。
子ページ本文（HTML）に、親ページへのリンクを追加してください。
【子ページ】
- URL: https://eng-support.com/column/eigonokiso4/
- タイトル: arriveは自動詞｜reachは他動詞｜前置詞要否
- 分類: MC
【親ページ（リンク先）】
- 親URL: https://eng-support.com/
- 親タイトル: 四谷の英語塾｜中高一貫の学校英語1対1指導｜教室/オンライン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&lt;h2&gt;自動詞と他動詞１&lt;/h2&gt;
&lt;p&gt;&lt;iframe title="今さら聞けない？英語の基礎『自動詞と他動詞１』" width="750" height="422" src="https://www.youtube.com/embed/J5muC-8-rUE?feature=oembed" frameborder="0" allow="accelerometer; autoplay; clipboard-write; encrypted-media; gyroscope; picture-in-picture; web-share" referrerpolicy="strict-origin-when-cross-origin" allowfullscreen&gt;&lt;/iframe&gt;&lt;/p&gt;
&lt;p&gt;「arrive の後ろに &lt;strong&gt;at&lt;/strong&gt; は要るのか」「reach に前置詞を付けてはいけない理由は何か」。&lt;br /&gt;
この２点で止まる人は、単語の意味ではなく&lt;strong&gt;動詞の種類&lt;/strong&gt;でつまずいています。&lt;/p&gt;
&lt;p&gt;英語では、&lt;strong&gt;名詞をそのまま後ろに置ける動詞&lt;/strong&gt;と、&lt;strong&gt;前置詞を挟まないと名詞を置けない動詞&lt;/strong&gt;があり、&lt;br /&gt;
arrive と reach はその違いが最も分かりやすく表れる組み合わせです。&lt;/p&gt;
&lt;p&gt;このページでは、&lt;strong&gt;He arrived (　) Tokyo&lt;/strong&gt; と &lt;strong&gt;He reached (　) Tokyo&lt;/strong&gt; を入口に、&lt;br /&gt;
前置詞が必要になる理由／不要になる理由を文の形から整理します。&lt;/p&gt;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&lt;h3&gt;part1 自動詞と他動詞の違い&lt;/h3&gt;
&lt;div class="rounded" style="background-color: whitesmoke; padding: 10px;"&gt;&lt;strong&gt;&lt;br /&gt;
・He arrived (　　　) Tokyo three days ago.&lt;br /&gt;
・He reached (　　　)Tokyo three days ago.&lt;br /&gt;
&lt;/strong&gt;&lt;/div&gt;
&lt;div&gt;この文を完成させると&lt;/div&gt;
&lt;div class="rounded" style="background-color: whitesmoke; padding: 10px;"&gt;&lt;strong&gt;・He arrived (　&lt;span style="color: #ff0000;"&gt;at&lt;/span&gt;　) Tokyo three days ago.&lt;/strong&gt;&lt;br /&gt;
&lt;strong&gt;・He reached Tokyo three days ago.&lt;/strong&gt;&lt;/div&gt;
&lt;div&gt;となり、日本語訳は「彼は３日前に東京に着いた。」となります。&lt;/div&gt;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&lt;h3&gt;ポイント&lt;/h3&gt;
&lt;h5&gt;前置詞；名詞の前に置く詞&lt;br /&gt;
これを逆に言うと、前置詞の後ろは名詞&lt;/h5&gt;
&lt;h3&gt;自動詞と他動詞の違い&lt;/h3&gt;
&lt;h5&gt;自動詞Vi　：　「〇〇をする」&lt;br /&gt;
他動詞Vt　：　「を〇〇する」&lt;br /&gt;
「に、から、について、と、が」などがさまざま&lt;/h5&gt;
&lt;p&gt;&lt;img decoding="async" loading="lazy" class="alignnone size-full wp-image-148" src="http://eng-support.com/wp/wp-content/uploads/2021/07/２自動詞と他動詞１-1.jpg" alt="" width="1280" height="720" srcset="https://eng-support.com/wp-content/uploads/2021/07/２自動詞と他動詞１-1.jpg 1280w, https://eng-support.com/wp-content/uploads/2021/07/２自動詞と他動詞１-1-300x169.jpg 300w, https://eng-support.com/wp-content/uploads/2021/07/２自動詞と他動詞１-1-1024x576.jpg 1024w, https://eng-support.com/wp-content/uploads/2021/07/２自動詞と他動詞１-1-768x432.jpg 768w, https://eng-support.com/wp-content/uploads/2021/07/２自動詞と他動詞１-1-320x180.jpg 320w" sizes="(max-width: 1280px) 100vw, 1280px" /&gt;&lt;/p&gt;
&lt;h3&gt;ポイント&lt;/h3&gt;
&lt;h5&gt;arrive (着く)【自動詞】　　　　　　　　≠　reach (&lt;span style="color: #ff0000;"&gt;に&lt;/span&gt;着く)【他動詞】&lt;/h5&gt;
&lt;h5&gt;arrive &lt;span style="color: #ff00ff;"&gt;at&lt;/span&gt; (に着く)【自動詞＋前置詞】 　＝ reach (に着く)【他動詞】&lt;/h5&gt;
&lt;p&gt;&amp;nbsp;&lt;/p&gt;
&lt;h5&gt;自動詞：「〇〇する」&lt;/h5&gt;
&lt;h5&gt;　　　　前置詞の意味を含まない動詞&lt;/h5&gt;
&lt;h5&gt;他動詞：「を〇〇する」&lt;/h5&gt;
&lt;h5&gt;　　　　前置詞の意味を含む動詞&lt;/h5&gt;
&lt;p&gt;&amp;nbsp;&lt;/p&gt;
&lt;h5&gt;&lt;strong&gt;arrive 　&lt;span style="color: #ff00ff;"&gt;　at&lt;/span&gt;　 &lt;span style="color: #008000;"&gt;名詞&lt;/span&gt;&lt;/strong&gt;&lt;br /&gt;
&lt;strong&gt;&lt;span style="color: #ff0000;"&gt;前置詞&lt;/span&gt;&lt;/strong&gt;　　　　&lt;span style="color: #008000;"&gt;&lt;strong&gt;前置詞の目的語&lt;/strong&gt;&lt;/span&gt;&lt;/h5&gt;
&lt;h5&gt;&lt;strong&gt;reach&lt;/strong&gt; 　　 　　&lt;span style="color: #008000;"&gt;&lt;strong&gt;名詞&lt;/strong&gt;&lt;/span&gt;&lt;br /&gt;
&lt;strong&gt;&lt;span style="color: #ff0000;"&gt;他動詞　 &lt;/span&gt;&lt;/strong&gt;　　&lt;strong&gt;&lt;span style="color: #008000;"&gt;(他動詞の)目的語&lt;/span&gt;&lt;/strong&gt;&lt;/h5&gt;
&lt;p&gt;&lt;img decoding="async" loading="lazy" class="alignnone size-full wp-image-149" src="http://eng-support.com/wp/wp-content/uploads/2021/07/お.jpg" alt="" width="1280" height="720" srcset="https://eng-support.com/wp-content/uploads/2021/07/お.jpg 1280w, https://eng-support.com/wp-content/uploads/2021/07/お-300x169.jpg 300w, https://eng-support.com/wp-content/uploads/2021/07/お-1024x576.jpg 1024w, https://eng-support.com/wp-content/uploads/2021/07/お-768x432.jpg 768w, https://eng-support.com/wp-content/uploads/2021/07/お-320x180.jpg 320w" sizes="(max-width: 1280px) 100vw, 1280px"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t>
  </si>
  <si>
    <t>C2P_https___eng_support_com_column_eigonokiso5_20260225_192404</t>
  </si>
  <si>
    <t>以下はサイトの階層マスタに基づく「子→親」内部リンク不足です。
子ページ本文（HTML）に、親ページへのリンクを追加してください。
【子ページ】
- URL: https://eng-support.com/column/eigonokiso5/
- タイトル: I go to school文型判定｜副詞を外すSVO/C手順｜中学英語
- 分類: MC
【親ページ（リンク先）】
- 親URL: https://eng-support.com/
- 親タイトル: 四谷の英語塾｜中高一貫の学校英語1対1指導｜教室/オンライン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&lt;h2&gt;【第1文型（SV）の見分け方】副詞を無視して「骨組み」を見抜く&lt;/h2&gt;
&lt;div class="rounded" style="background-color: #f9f9f9; border: 1px solid #ddd; padding: 14px; margin: 12px 0 18px; line-height: 1.85;"&gt;
&lt;p style="margin: 0 0 8px;"&gt;&lt;strong&gt;I go to school.&lt;/strong&gt; を見ると、&lt;strong&gt;to school&lt;/strong&gt; を目的語みたいに扱ってしまい、&lt;strong&gt;SV？SVO？&lt;/strong&gt;で止まりやすいです。&lt;br /&gt;
でも &lt;strong&gt;to school は「前置詞＋名詞」&lt;/strong&gt;なので、文型の中心には入りません。まずは&lt;strong&gt;主語＋動詞だけ&lt;/strong&gt;を抜き出して、骨組みを先に決めます。&lt;/p&gt;
&lt;p style="margin: 0;"&gt;このページは、&lt;strong&gt;場所・時間・手段などの語句をいったん脇に置く&lt;/strong&gt;→&lt;strong&gt;SV / SVC / SVO / SVOO&lt;/strong&gt;を見分ける、という考え方を&lt;br /&gt;
&lt;strong&gt;I go to school&lt;/strong&gt;を起点に、例文と一緒に確認していきます。&lt;/p&gt;
&lt;/div&gt;
&lt;p&gt;&lt;iframe title="" src="" width="" height="" frameborder="" allowfullscreen="allowfullscreen"&gt;&lt;/iframe&gt;&lt;/p&gt;
&lt;h3&gt;第一文型の基本構造｜場所や時間を表す「副詞」を外す考え方&lt;/h3&gt;
&lt;h5&gt;文型を考えるとき：副詞は無視&lt;/h5&gt;
&lt;p&gt;副詞：名詞以外を修飾する語句&lt;/p&gt;
&lt;div class=""&gt;Nancy went to school by bus with Tom yesterday.&lt;/div&gt;
&lt;div&gt;を訳します。主語を訳したあとは後ろから順に訳していくと、「ナンシーは昨日トムとバスで学校に行った。」となります。&lt;/div&gt;
&lt;div&gt;次に文型について考えていきます。&lt;/div&gt;
&lt;div&gt;&lt;img class="" sizes="" srcset="" alt="" width="" height="" /&gt;&lt;/div&gt;
&lt;div&gt;文型を考えるときは副詞を無視して考えるため、主語と動詞のみの文となります。&lt;/div&gt;
&lt;div&gt;
&lt;p&gt;&lt;img alt="" /&gt;&lt;/p&gt;
&lt;div&gt;
&lt;p&gt;英語教室「サポート」の『基礎力徹底講座』：スタートラインはどこでもOK！&lt;/p&gt;
&lt;p&gt;&lt;a&gt;詳細を見る&lt;/a&gt;&lt;/p&gt;
&lt;/div&gt;
&lt;/div&gt;
&lt;h3&gt;判定ポイント｜SV(＋副詞)の形｜副詞はいくつあっても文型は不変&lt;/h3&gt;
&lt;h5&gt;第１文型：SV(＋副詞)　※副詞はいくつあってもよい&lt;/h5&gt;
&lt;h4&gt;例文&lt;/h4&gt;
&lt;div class=""&gt;・Jack lives in Tokyo.&lt;br /&gt;
・Cathy is in that room.&lt;br /&gt;
・We stayed at the hotel last night.&lt;br /&gt;
・They moved to Rome last month.&lt;br /&gt;
・Mary came to Japan three years ago.&lt;br /&gt;
・The ship made for the island.&lt;/div&gt;
&lt;p&gt;これらの例文すべて動詞の後ろに場所を表す副詞がきています。&lt;/p&gt;
&lt;p&gt;&lt;img class="" sizes="" srcset="" alt="" width="" height="" /&gt;&lt;/p&gt;
&lt;h3&gt;第1文型の動詞の特徴｜「存在する・移動する」自動詞に注目&lt;/h3&gt;
&lt;h5&gt;第１文型：SV(＋副詞)&lt;/h5&gt;
&lt;h5&gt;特徴１　「Vi　【存在する・移動する】　＋　場所の副詞　」が多い。&lt;/h5&gt;
&lt;h4&gt;例文&lt;/h4&gt;
&lt;p&gt;&lt;img class="" sizes="" srcset="" alt="" width="" height="" /&gt;&lt;/p&gt;
&lt;h3&gt;副詞はどこにでも割り込む｜文型判定で迷わないための注意点&lt;/h3&gt;
&lt;p&gt;文型を考えるときに副詞は無視して考えますが、副詞はどこにきてもおかしくないということを覚えておきましょう。&lt;/p&gt;
&lt;p&gt;&lt;img class="" sizes="" srcset="" alt="" width="" height="" /&gt;&lt;/p&gt;
&lt;h2&gt;【第2文型（SVC）と第3文型（SVO）】S=CかS≠Oかで見分ける判定術&lt;/h2&gt;
&lt;p&gt;&lt;iframe title="" src="" width="" height="" frameborder="" allowfullscreen="allowfullscreen"&gt;&lt;/iframe&gt;&lt;/p&gt;
&lt;h3&gt;第二文型と第三文型の違い｜情報の「新旧」と文構造の役割&lt;/h3&gt;
&lt;div&gt;文章背景：Nancy がJaneに&lt;/div&gt;
&lt;div class=""&gt;″Bob is financially independent of his parents.″&lt;/div&gt;
&lt;p&gt;日本語訳は「ボブは経済的に親から独立している。」という訳になります。この文章の主語は「Bob」動詞は「is」になります。Janeは「経済的に親から独立している」ことを知らない可能性が高いが、ボブの存在は知っているだろうということがこの英文から分かります。&lt;/p&gt;
&lt;div&gt;
&lt;p&gt;&lt;img alt="" /&gt;&lt;/p&gt;
&lt;div&gt;
&lt;p&gt;英語教室「サポート」の『ブレイクスルーゼミ』：弱点探しをサポートします！&lt;/p&gt;
&lt;p&gt;&lt;a&gt;詳細を見る&lt;/a&gt;&lt;/p&gt;
&lt;/div&gt;
&lt;/div&gt;
&lt;h3&gt;ポイント｜旧情報（主語）から新情報（補語・目的語）へ流れる英語の法則&lt;/h3&gt;
&lt;h4&gt;みんなが知っている&lt;strong&gt;旧情報&lt;/strong&gt;を(ボブ)先に言って、後から新しく伝える&lt;strong&gt;新情報&lt;/strong&gt;(経済的に親から独立している)を言います。&lt;/h4&gt;
&lt;p&gt;&lt;img class="" sizes="" srcset="" alt="" width="" height="" /&gt;&lt;/p&gt;
&lt;h4&gt;S　V　(＋副詞)　　⇒　第１文型　S　V&lt;/h4&gt;
&lt;h4&gt;S　V　＋形容詞　 ⇒　第２文型　S　Vi　C&lt;/h4&gt;
&lt;h3&gt;第二文型の見極めポイント｜主語と補語が「S＝C」の関係であること&lt;/h3&gt;
&lt;p&gt;第２文型：S　Vi　C&lt;br /&gt;
補語(C)：主語に説明を補う補語　⇒　だから、　&lt;strong&gt;S＝C&lt;/strong&gt;&lt;/p&gt;
&lt;p&gt;では、SV＋名詞の場合はどうなるでしょうか。&lt;/p&gt;
&lt;h5&gt;例文&lt;/h5&gt;
&lt;div class=""&gt;
&lt;p&gt;・Eric became a very pleasant doctor.&lt;br /&gt;
エリックはとても感じのいいお医者さんになった。・Lucy likes music very much.&lt;br /&gt;
ルーシーは音楽がとても好きです。&lt;/p&gt;
&lt;/div&gt;
&lt;p&gt;&lt;img class="" sizes="" srcset="" alt="" width="" height="" /&gt;&lt;/p&gt;
&lt;h3&gt;自動詞（Vi）と他動詞（Vt）による文型の違い｜公式で整理&lt;/h3&gt;
&lt;h4&gt;S　Vi　＋　名詞　⇒　第２文型　S　Vi　C　(S＝C)&lt;/h4&gt;
&lt;h4&gt;S　Vt　＋　名詞　⇒　 第３文型　S　Vt　О　(S≠О)&lt;/h4&gt;
&lt;p&gt;もしくは&lt;/p&gt;
&lt;h4&gt;SV　＋　名詞(＝S)　⇒　第２文型　S　Vi　C&lt;/h4&gt;
&lt;h4&gt;SV　＋　名詞(≠S)　⇒　 第３文型　S　Vt　О&lt;/h4&gt;
&lt;p&gt;&amp;nbsp;&lt;/p&gt;
&lt;h3&gt;【これまでのまとめ】第1・第2・第3文型の判定基準一覧&lt;/h3&gt;
&lt;p&gt;SV　(＋副詞)　　　 ⇒　第１文型　S　V&lt;/p&gt;
&lt;p&gt;SV　＋形容詞　　 ⇒　第２文型　S　Vi　C&lt;/p&gt;
&lt;p&gt;SV　＋名詞(＝S)　 ⇒　第２文型　S　Vi　C&lt;/p&gt;
&lt;p&gt;SV　＋名詞(≠S)　 ⇒　第３文型　S　Vt　О&lt;/p&gt;
&lt;p&gt;※副詞はどこにでも割り込むため文型を考えるときは無視します。&lt;/p&gt;
&lt;h3&gt;第二文型（SVC）によく使われる重要動詞リスト&lt;/h3&gt;
&lt;ul&gt;
&lt;li&gt;　状態　「～である」　　　　　　　　　　　　be , lie , sit , stand&lt;/li&gt;
&lt;li&gt;　状態の保持・持続　「～のままでいる」　　　keep , remain , stay , hold , continue , lie , rest&lt;/li&gt;
&lt;li&gt;　状態の変化　「～になる」　　　　　　　　　become , get, grow , turn , go , come , run , fall , make&lt;/li&gt;
&lt;li&gt;　判明　「～だと分かる」　　　　　　　　　　prove , turn out&lt;/li&gt;
&lt;li&gt;　五感&lt;/li&gt;
&lt;/ul&gt;
&lt;p&gt;視覚　「～に見える」　　　　　　　　　　　look , seem , appear&lt;br /&gt;
聴覚　「～に聞こえる」　　　　　　　　　 sound&lt;br /&gt;
嗅覚　「～なにおいがする」　　　　　　　　 smell&lt;br /&gt;
味覚　「～な味がする」　　　　　　　　　　 taste&lt;br /&gt;
触覚　「～な触り心地だ、～に感じる」　　　　feel&lt;/p&gt;
&lt;h2&gt;【第4文型（SVOO）】「人にものを与える」語順と第3文型への書き換え&lt;/h2&gt;
&lt;p&gt;&lt;iframe title="" src="" width="" height="" frameborder="" allowfullscreen="allowfullscreen"&gt;&lt;/iframe&gt;&lt;/p&gt;
&lt;h3&gt;第四文型の基本構造｜SVOO「人にものを与える、〇〇してやる」の形&lt;/h3&gt;
&lt;div class=""&gt;My aunt gave me a watch.&lt;/div&gt;
&lt;p&gt;「おばは私に時計をくれた。」という日本語訳になります。&lt;/p&gt;
&lt;p&gt;&lt;img class="" sizes="" srcset="" alt="" width="" height="" /&gt;&lt;/p&gt;
&lt;h3&gt;判定ポイント｜「人に」と「ものを」が続く二重目的語の文&lt;/h3&gt;
&lt;h5&gt;第４文型：　S　Vt　O「人に」　О「ものを」&lt;/h5&gt;
&lt;h5&gt;「人にものを与える、〇〇してやる」&lt;/h5&gt;
&lt;h5&gt;&lt;img class="" sizes="" srcset="" alt="" width="" height="" /&gt;&lt;/h5&gt;
&lt;h4&gt;例文から学ぶ文型の違い&lt;/h4&gt;
&lt;div class=""&gt;
&lt;p&gt;He went to school yesterday.&lt;br /&gt;
・彼は昨日学校に着いた。He left for school this morning.&lt;br /&gt;
・彼は今朝学校に向けて家を出た。&lt;/p&gt;
&lt;/div&gt;
&lt;p&gt;He went to school yesterday.は「着いたことがはっきりしている」He left for school this morning.は着く場合も着かない場合もあるか、到達していない。&lt;/p&gt;
&lt;div&gt;
&lt;p&gt;&lt;img alt="" /&gt;&lt;/p&gt;
&lt;div&gt;
&lt;p&gt;英語教室「サポート」の『過去問演習講座』：完璧な分析と対策を！&lt;/p&gt;
&lt;p&gt;&lt;a&gt;詳細を見る&lt;/a&gt;&lt;/p&gt;
&lt;/div&gt;
&lt;/div&gt;
&lt;h3&gt;前置詞のイメージの違い｜必ず到達する「to」と、向かっている「for」&lt;/h3&gt;
&lt;h5&gt;to…必ず到達する。&lt;br /&gt;
for…到達する場合もしない場合もあるか、到達しない。&lt;/h5&gt;
&lt;p&gt;&lt;img class="" sizes="" srcset="" alt="" width="" height="" /&gt;&lt;/p&gt;
&lt;h3&gt;第4文型から第3文型への書き換えルール｜to・for・ofの使い分けの流れ&lt;/h3&gt;
&lt;h5&gt;①　動詞が ask , inquire　⇒　of　人&lt;/h5&gt;
&lt;h5&gt;②　その行為をすればその場で相手に物が到達　⇒　to　人&lt;/h5&gt;
&lt;p&gt;give, offer , pass , hand , send , lend , sell , tell , teach , pay , owe , promise , read , write ,&lt;br /&gt;
do「人に～をもたらす、与える」, allow「人に～を支給する、与える」,&lt;br /&gt;
allot 「人に～を割り当てる」, 　award 「人に賞・奨学金などを与える」&lt;/p&gt;
&lt;h5&gt;③　その行為をしてもその場で相手に物が到達するとは限らない　⇒　for　人&lt;/h5&gt;
&lt;p&gt;buy , find , get , choose , leave , sing , play , make , cook ,&lt;br /&gt;
call 「人のために～を呼んでやる」, order 「 人のために～を注文する」,&lt;br /&gt;
save 「人のために～をとっておく」, prepare 「人のために食事を支度する」&lt;br /&gt;
spare 「人のために時間などを割いてやる、お金や物を分けてやる」&lt;/p&gt;
&lt;h3&gt;【書き換えのまとめ】相手がいなくてもできる行為なら「for」を選ぶ&lt;/h3&gt;
&lt;p&gt;①　動詞が ask , inquire　⇒　of　人&lt;br /&gt;
②　その行為をすればその場で相手に物が到達　⇒　to　人&lt;strong&gt;（相手がいないとできない行為）&lt;/strong&gt;&lt;br /&gt;
③　その行為をしてもその場で相手に物が到達するとは限らない　⇒　for　人&lt;strong&gt;（相手がいなくてもできる行為）&lt;/strong&gt;&lt;/p&gt;
&lt;section id="" class=""&gt;
&lt;h1 class=""&gt;動画：PROGRESS IN ENGLISH 21 完全攻略&lt;/h1&gt;
&lt;div class=""&gt;
&lt;div class=""&gt;各単元の注意点を授業形式でお届けしています。日頃こんな感じの授業を行っておりますので、是非一度ご覧下さい！&lt;/div&gt;
&lt;div class=""&gt;&lt;a target="" rel="noopener"&gt;動画：PROGRESS IN ENGLISH 21 完全攻略&lt;/a&gt;&lt;/div&gt;
&lt;/div&gt;
&lt;p&gt;&lt;!-- [ /.vkExUnit_cta_body ] --&gt;&lt;/p&gt;
&lt;/section&gt;
```</t>
  </si>
  <si>
    <t>P2C_https___eng_support_com_column_progress_2_20260225_192346</t>
  </si>
  <si>
    <t>以下はサイトの階層マスタに基づく「親→子」内部リンク不足です。
親ページ本文（HTML）に、下記の子ページへのリンクを追加してください。
【親ページ】
- URL: https://eng-support.com/column/progress-2/
- タイトル: 中高一貫の英語教科書｜宿題が終わらない対策｜PROGRESS
- 分類: MC
【リンク追加が必要な子ページ一覧（この親を持つ）】
1. https://eng-support.com/column/book2-lesson1-scene2/（PROGRESS Book2 Lesson1-Scene2 英語表現と文法ポイント）
2. https://eng-support.com/column/book2-lesson1-scene3/（助動詞 will/wont【Book2 Lesson1 Scene3 】 - 新宿区四谷の英語専門塾「英語教室『サポート』」～英語は別に怖くない！～）
3. https://eng-support.com/column/book2-lesson10-scene1/（be surprised at～【Book2 Lesson10 Scene1】 - 新宿区四谷の英語専門塾「英語教室『サポート』」～英語は別に怖くない！～）
4. https://eng-support.com/column/book2-lesson10-scene2/（be made of/from/intoの違い｜意味整理）
5. https://eng-support.com/column/book2-lesson10-scene3/（than I expected・than expected）
6. https://eng-support.com/column/book2-lesson11-scene1/（in order not to意味｜違い例文｜英語）
7. https://eng-support.com/column/book2-lesson11-scene2/（too…to構文の読み違い防止｜for＋人＋toの見抜き方｜中学英語）
8. https://eng-support.com/column/book2-lesson11-scene3/（不定詞の副詞用法(3)形容詞/副詞+enough to-v【Book2 Lesson11 Scene3】 - 新宿区四谷の英語専門塾「英語教室『サポート』」～英語は別に怖くない！～）
9. https://eng-support.com/column/book2-lesson12-scene1/（PROGRESS Book2 Lesson12-Scene1 英語構文と実践例解説）
10. https://eng-support.com/column/book2-lesson12-scene2/（不定詞の名詞用法｜補語と it構文のルール徹底解説）
11. https://eng-support.com/column/book2-lesson12-scene3/（want 人 to不定詞｜第5文型の見抜き方｜中学英語（Book2L12S3））
12. https://eng-support.com/column/book2-lesson13-scene/（動名詞の動詞、前置詞、目的語【Book2 Lesson13 Scene2】 - 新宿区四谷の英語専門塾「英語教室『サポート』」～英語は別に怖くない！～）
13. https://eng-support.com/column/book2-lesson13-scene1/（playingとplayの違い｜主語になる動名詞｜中学英語）
14. https://eng-support.com/column/book2-lesson13-scene3/（worth ～ing の意味と使い方｜be worth ～ingの例文・注意点を整理）
15. https://eng-support.com/column/book2-lesson14-scene1/（動名詞構文【Book2 Lesson14 Scene1】 - 新宿区四谷の英語専門塾「英語教室『サポート』」～英語は別に怖くない！～）
16. https://eng-support.com/column/book2-lesson2-scene1/（感嘆文What/Howの違い｜what a語順整理（中2））
17. https://eng-support.com/column/book2-lesson2-scene2/（副詞節：理由と時【Book2 Lesson2 Scene2 】 - 新宿区四谷の英語専門塾「英語教室『サポート』」～英語は別に怖くない！～）
18. https://eng-support.com/column/book2-lesson2-scene3/（条件節とは｜「もし雨が止んだら」で分かるif節現在形）
19. https://eng-support.com/column/book2-lesson3-scene1/（比較(比較級)【Book2 Lesson3 Scene1】 - 新宿区四谷の英語専門塾「英語教室『サポート』」～英語は別に怖くない！～）
20. https://eng-support.com/column/book2-lesson3-scene2/（deepの比較級・最上級｜deeperとmoreの判断）
21. https://eng-support.com/column/book2-lesson3-scene3/（比較：原級【Book2 Lesson3 Scene3】 - 新宿区四谷の英語専門塾「英語教室『サポート』」～英語は別に怖くない！～）
22. https://eng-support.com/column/book2-lesson4-scene1/（比較級・最上級の完全整理──the の付け方と in／of の違い・疑問文の作り方【Book2 Lesson4 Scene1】 - 新宿区四谷の英語専門塾「英語教室『サポート』」～英語は別に怖くない！～）
23. https://eng-support.com/column/book2-lesson4-scene2/（one of the＋最上級・複数形｜get/become＋形容詞｜中学英語）
24. https://eng-support.com/column/book2-lesson4-scene3/（付加疑問文とは｜作り方・例文一覧・be動詞/一般動詞/助動詞）
25. https://eng-support.com/column/book2-lesson5-scene1/（中高一貫中2｜withの用法まとめ：together/名詞修飾/付帯状況with A B【ProgressBook2】）
26. https://eng-support.com/column/book2-lesson5-scene2/（関係代名詞主格who/that｜文の構成｜中２英語）
27. https://eng-support.com/column/book2-lesson5-scene3/（関係代名詞の目的格を例文で理解する英文法解説）
28. https://eng-support.com/column/book2-lesson6-scene1/（副詞の比較級・最上級ルール整理｜Book2 Lesson6 Scene1）
29. https://eng-support.com/column/book2-lesson6-scene2/（say that／think that｜that節｜中学英語）
30. https://eng-support.com/column/book2-lesson6-scene3/（不定詞の形容詞法【Book2 Lesson6 Scene3】 - 新宿区四谷の英語専門塾「英語教室『サポート』」～英語は別に怖くない！～）
31. https://eng-support.com/column/book2-lesson7-scene1/（英語文法｜現在完了（完了と結果）の用法を例で完全整理）
32. https://eng-support.com/column/book2-lesson7-scene2/（現在完了の経験｜Book2 Lesson7 Scene2 解説）
33. https://eng-support.com/column/book2-lesson7-scene3/（現在完了進行形：継続【Book2 Lesson7 Scene3】 - 新宿区四谷の英語専門塾「英語教室『サポート』」～英語は別に怖くない！～）
34. https://eng-support.com/column/book2-lesson8-scene1/（過去完了の使い分け｜asleep例文）
35. https://eng-support.com/column/book2-lesson8-scene2/（過去完了進行形 had been〜ing｜意味と疑問文の語順｜中高一貫英語）
36. https://eng-support.com/column/book2-lesson8-scene3/（過去完了:進行形【Book2 Lesson8 Scene3】 - 新宿区四谷の英語専門塾「英語教室『サポート』」～英語は別に怖くない！～）
37. https://eng-support.com/column/book2-lesson9-scene1/（受動態とは｜書き換え・時制・byのルール解説｜中2プログレス）
38. https://eng-support.com/column/book2-lesson9-scene2/（受動態の疑問文【Book2 Lesson9 Scene2】 - 新宿区四谷の英語専門塾「英語教室『サポート』」～英語は別に怖くない！～）
39. https://eng-support.com/column/book2-lesson9-scene3/（代名詞 “one” の意味と使い方｜英語文法の基本と応用）
40. https://eng-support.com/column/progress-book2-lesson1-1/（SVC文型の基本と例文整理｜主語＝補語が分かるbe・become・look解説｜中1英語・Progress対応）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&lt;p&gt;&lt;iframe title="YouTube video player" src="https://www.youtube.com/embed/u7WXtYs_LVw" width="560" height="315" frameborder="0" allowfullscreen="allowfullscreen"&gt;&lt;span data-mce-type="bookmark" style="display: inline-block; width: 0px; overflow: hidden; line-height: 0;" class="mce_SELRES_start"&gt;﻿&lt;/span&gt;&lt;/iframe&gt;&lt;/p&gt;
&lt;h2&gt;プログレス（PROGRESS）とは｜中高一貫の英語教科書&lt;/h2&gt;
&lt;h3&gt;特殊と言われる理由は負荷と反復量&lt;/h3&gt;
&lt;p&gt;夏井(&lt;a href="https://natsui-sansu-juku.com/"&gt;中学受験専門夏井算数塾&lt;/a&gt;代表)：今回ですが、PROGRESSの困りごとというお話です。&lt;br /&gt;
多分PROGRESSを使って勉強されている生徒さんで、色んな種類の悩みというものがあるだろうという事で、そのうちのいくつかを拾いながらお話を頂ければと思います。&lt;br /&gt;
宜しくお願いします！&lt;br /&gt;
という事でまず1個目ですが、PROGRESSって非常に特殊な教科書と言われています。&lt;br /&gt;
例えばPROGRESSを勉強していて、学習に詰まる事がおそらくあると思うんです。&lt;br /&gt;
その時に、例えば通常の教科書であれば例えばワークみたいなものがあったりとかしてそれをサポートするような参考書なり問題集なりというものがありますが、PROGRESSの場合はどうですか？&lt;/p&gt;
&lt;h2&gt;プログレスが終わらない場面｜宿題が回らない原因の入口&lt;/h2&gt;
&lt;p&gt;&lt;!-- ===============================
追加：検索面を広げる補完（FAQ＋練習＋例）
挿入位置：
&lt;h2&gt;プログレスが終わらない悩み&lt;/h2&gt;
の直後がおすすめ
=============================== --&gt;&lt;/p&gt;
&lt;div class="rounded" style="border: 2px solid #1976d2; background: #e3f2fd; padding: 12px 14px; margin: 14px 0 18px; line-height: 1.85;"&gt;
&lt;p style="margin: 0 0 8px;"&gt;&lt;strong&gt;PROGRESSが終わらない&lt;/strong&gt;ときは、内容の難しさよりも「短時間で済ませようとして、答えだけ写す回が増える」ことで、&lt;br /&gt;
進みはしているのに残りにくくなりがちです。&lt;/p&gt;
&lt;p style="margin: 0;"&gt;ここでは本文の対談内容に加えて、&lt;strong&gt;すぐ確認できるチェック&lt;/strong&gt;と、&lt;strong&gt;短い練習&lt;/strong&gt;、そして&lt;br /&gt;
検索で多い&lt;strong&gt;progress（動詞）の他動詞/自動詞&lt;/strong&gt;もまとめます。&lt;/p&gt;
&lt;/div&gt;
&lt;p&gt;&lt;!-- ▼ 1) 10秒チェック（状況整理） --&gt;&lt;/p&gt;
&lt;h3&gt;10秒チェック｜「終わらない」が起きる場面&lt;/h3&gt;
&lt;ul style="margin: 0 0 14px; padding-left: 18px; line-height: 1.85;"&gt;
&lt;li&gt;宿題の残り時間が少なく、&lt;strong&gt;意味を考える前に空欄を埋めてしまう&lt;/strong&gt;&lt;/li&gt;
&lt;li&gt;正解を見た直後は分かった気がするが、&lt;strong&gt;翌日に同じ形で止まる&lt;/strong&gt;&lt;/li&gt;
&lt;li&gt;解説を読んでいるのに、&lt;strong&gt;自分の言葉で言い直せない&lt;/strong&gt;&lt;/li&gt;
&lt;li&gt;「進度」は出ているのに、&lt;strong&gt;テストで同じ種類を落とす&lt;/strong&gt;&lt;/li&gt;
&lt;/ul&gt;
&lt;p&gt;&lt;!-- ▼ 2) 例：時間の使い分け（時間配分の具体） --&gt;&lt;/p&gt;
&lt;h3&gt;例｜「答え埋め」を避ける時間の使い分け&lt;/h3&gt;
&lt;div class="rounded" style="background: #fff; border: 1px solid rgba(25,118,210,.35); padding: 12px 12px; margin: 0 0 14px;"&gt;
&lt;p style="margin: 0 0 8px;"&gt;1回の学習を「全部やる回」にしない方が回りやすいです。たとえば次のように分けます。&lt;/p&gt;
&lt;ul style="margin: 0; padding-left: 18px; line-height: 1.85;"&gt;
&lt;li&gt;&lt;strong&gt;20分&lt;/strong&gt;：新出の例文・本文を「意味が取れる」まで読む（音読1回＋和訳の確認）&lt;/li&gt;
&lt;li&gt;&lt;strong&gt;20分&lt;/strong&gt;：練習問題は&lt;strong&gt;少なめでOK&lt;/strong&gt;（その代わり、根拠を言えるまで）&lt;/li&gt;
&lt;li&gt;&lt;strong&gt;5分&lt;/strong&gt;：その日の“引っかかった1点”だけメモ（日本語で一言）&lt;/li&gt;
&lt;/ul&gt;
&lt;/div&gt;
&lt;p&gt;&lt;!-- ▼ 3) ミニ練習：本文内に出てくる for / of を使って「理由を言う」 --&gt;&lt;/p&gt;
&lt;h3&gt;練習｜for / of を「理由つき」で答える&lt;/h3&gt;
&lt;div class="rounded" style="background: whitesmoke; padding: 10px 12px; margin: 0 0 10px; line-height: 1.85;"&gt;
&lt;p style="margin: 0 0 6px;"&gt;&lt;strong&gt;空欄に for / of を入れて、理由を一言で言ってください。&lt;/strong&gt;&lt;/p&gt;
&lt;p style="margin: 0 0 6px;"&gt;(1) It is difficult (　　 ) me to solve the problem.&lt;/p&gt;
&lt;p style="margin: 0 0 6px;"&gt;(2) It is kind (　　 ) you to show me the way.&lt;/p&gt;
&lt;/div&gt;
&lt;div class="rounded" style="background: #fff; border: 1px dashed #b0bec5; padding: 10px 12px; margin: 0 0 14px; line-height: 1.85;"&gt;
&lt;p style="margin: 0 0 6px;"&gt;&lt;strong&gt;答え&lt;/strong&gt;：(1) for　(2) of&lt;/p&gt;
&lt;p style="margin: 0;"&gt;&lt;strong&gt;言い方の目安&lt;/strong&gt;：for は「その行為が難しい」／of は「その人が親切だ」。&lt;br /&gt;
英文を見たら、&lt;strong&gt;難しいのは何か・親切なのは誰か&lt;/strong&gt;を先に日本語で言ってから選ぶとブレにくいです。&lt;/p&gt;
&lt;/div&gt;
&lt;h2&gt;progress（動詞）｜自動詞と他動詞の使い分け&lt;/h2&gt;
&lt;div class="rounded" style="background: #fff; border: 1px solid #e0e0e0; padding: 12px 12px; margin: 0 0 10px; line-height: 1.85;"&gt;
&lt;p style="margin: 0 0 6px;"&gt;&lt;strong&gt;自動詞：progress は「進む」&lt;/strong&gt;&lt;/p&gt;
&lt;p style="margin: 0;"&gt;よく使うのは自動詞です：&lt;br /&gt;
&lt;strong&gt;I’m making progress.&lt;/strong&gt;（進歩している）&lt;br /&gt;
&lt;strong&gt;The project is progressing.&lt;/strong&gt;（計画が進んでいる）&lt;/p&gt;
&lt;/div&gt;
&lt;div class="rounded" style="background: #fff; border: 1px solid #e0e0e0; padding: 12px 12px; margin: 0 0 10px; line-height: 1.85;"&gt;
&lt;p style="margin: 0 0 6px;"&gt;&lt;strong&gt;他動詞：progress + 目的語 も使える&lt;/strong&gt;&lt;/p&gt;
&lt;p style="margin: 0;"&gt;使えます（他動詞）。やや「進める・前進させる」の硬めの響きです：&lt;br /&gt;
&lt;strong&gt;We need to progress the negotiations.&lt;/strong&gt;（交渉を進める）&lt;br /&gt;
&lt;strong&gt;They progressed the plan quickly.&lt;/strong&gt;（計画を先に進めた）&lt;/p&gt;
&lt;/div&gt;
&lt;div class="rounded" style="background: #fff; border: 1px solid #e0e0e0; padding: 12px 12px; margin: 0 0 14px; line-height: 1.85;"&gt;
&lt;p style="margin: 0 0 6px;"&gt;&lt;strong&gt;make progress と progress の違い&lt;/strong&gt;&lt;/p&gt;
&lt;p style="margin: 0;"&gt;日常では &lt;strong&gt;make progress&lt;/strong&gt; が無難です（会話・作文で安全）。&lt;br /&gt;
&lt;strong&gt;progress（自動詞）&lt;/strong&gt;は「進行している」を端的に言えます。&lt;br /&gt;
目的語を置いて「〜を進める」と言いたいなら、&lt;strong&gt;move forward / advance&lt;/strong&gt; もよく使われます。&lt;/p&gt;
&lt;/div&gt;
&lt;p&gt;&lt;!-- ▼ 5) 追加ミニ練習：本文テーマに接続（答え埋め回避） --&gt;&lt;/p&gt;
&lt;h3&gt;練習｜「答えを見る前」に言う1文&lt;/h3&gt;
&lt;div class="rounded" style="background: whitesmoke; padding: 10px 12px; margin: 0 0 14px; line-height: 1.85;"&gt;
&lt;p style="margin: 0 0 6px;"&gt;空欄が止まったら、答えを開く前に次を声に出してから進めます（10秒）。&lt;/p&gt;
&lt;ul style="margin: 0; padding-left: 18px; line-height: 1.85;"&gt;
&lt;li&gt;「この文は &lt;strong&gt;何を言いたい文&lt;/strong&gt;？」（内容を日本語で一言）&lt;/li&gt;
&lt;li&gt;「根拠は &lt;strong&gt;どの語&lt;/strong&gt;？」（difficult / kind など）&lt;/li&gt;
&lt;li&gt;「だから &lt;strong&gt;for / of&lt;/strong&gt; のどっち？」&lt;/li&gt;
&lt;/ul&gt;
&lt;/div&gt;
&lt;p&gt;&lt;!-- =============================== 追加ここまで =============================== --&gt;&lt;/p&gt;
&lt;p&gt;&lt;!-- 定期テスト攻略講座（英語教室サポート）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href="https://eng-support.com/kouza/#%E5%AE%9A%E6%9C%9F%E3%83%86%E3%82%B9%E3%83%88%E6%94%BB%E7%95%A5%E8%AC%9B%E5%BA%A7"&gt;詳細を見る&lt;/a&gt;&lt;/p&gt;
&lt;/div&gt;
&lt;/div&gt;
&lt;h2&gt;プログレスの特徴は「ワーク」と「反復量」&lt;/h2&gt;
&lt;h3&gt;ワークが存在し、練習問題が多い&lt;/h3&gt;
&lt;p&gt;甲田：&lt;span style="color: #ff0000;"&gt;PROGRESSもこのテキストだけではなくてワークが存在します。&lt;/span&gt;&lt;br /&gt;
ワークも非常にいいものです。&lt;br /&gt;
私が生徒さんを見ていて思うのが、実は逆です。&lt;br /&gt;
逆がどういう事かと言いますと、例えば先日こちらで教えていた生徒さんで、&lt;br /&gt;
高校入試大学入試のどちらにもよく出る問題の&lt;br /&gt;
”It was difficult ( ) me to solve the problem.”と&lt;br /&gt;
”It is kind ( ) you to show me the way.”というものがあります。&lt;br /&gt;
ここで実は、( )の中に入るのが”for”と”of”があります。&lt;br /&gt;
”It was difficult ( ) me to solve the problem.”が”for”です。&lt;br /&gt;
”It is kind ( ) you to show me the way.””of”です。&lt;br /&gt;
何が違うかと言いますと、この&lt;strong&gt;”difficult”&lt;/strong&gt;と&lt;strong&gt;”kind”&lt;/strong&gt;です。&lt;br /&gt;
「難しい」とか「親切な」という形容詞です。&lt;br /&gt;
”difficult”は何が難しいのか、これはここです。&lt;br /&gt;
私が「その問題を解くというのが難しい」です。&lt;br /&gt;
”difficult”の主語は実質ここです。&lt;br /&gt;
一方、”It is kind of you to show me the way.”です。&lt;br /&gt;
何が親切なのか、もちろん「私に道を案内してくれた事」も親切ですが、&lt;br /&gt;
その前にここに”you”があります。&lt;br /&gt;
「あなたは親切な人ですね」と言っている訳です。&lt;br /&gt;
その場合”of”になる訳です。&lt;br /&gt;
一般の教科書のワークとかですと、大体問題が1問かあっても2問ぐらいしかないです。&lt;br /&gt;
ところがPROGRESSですと、Book4ですが、こういうのの練習が10題ぐらい続いています。&lt;br /&gt;
&lt;span style="color: #0000ff;"&gt;だから反復練習出来るんです。&lt;/span&gt;&lt;br /&gt;
しかも実はこれは高校生程度なので高1レベルの話をしますと、ここの”for me”というのは、&lt;br /&gt;
「私がその問題を解く」と、実はここ&lt;strong&gt;主語、動詞、他動詞、目的語という関係が成り立っています。&lt;/strong&gt;&lt;br /&gt;
だから上位の大学ではここ、「私にとって」と訳すと点数を引かれる可能性があります。&lt;br /&gt;
「私にとって難しかった」だと、ここで切ってこれが副詞みたいに思えてしまいます。&lt;br /&gt;
でも今日はそこの話ではなく、これが”for”ですか？”of”ですか？という時に、&lt;span style="color: #000000;"&gt;ここに色んな形容詞がきます。&lt;/span&gt;&lt;br /&gt;
&lt;span style="color: #0000ff;"&gt;だから色んなパターンを練習しておかないといけないんですが、普通の問題集を使うと問題が少ないんです。&lt;/span&gt;&lt;br /&gt;
しかも、英語の教師によっては特に”kind”の時は”kind of”と覚えておけみたいに言います。&lt;br /&gt;
たまたま、”kind”というと、「親切な」という形容詞と別の単語ですが見た目がそっくりさんで、&lt;br /&gt;
”a kind of ○○”で、「一種の何とか」があります。&lt;br /&gt;
これはとにかく”kind of”と覚えていけばいいんだ、と生徒さんが本当に”kind”を区別せずに&lt;br /&gt;
”kind of”だけが頭入っているという生徒さんも本当にいらっしゃいます。&lt;br /&gt;
そんな事やるから受験勉強の英語は出来るのに、実際に大学入ったら英語が出来ないってなるんだと思います。&lt;br /&gt;
こういうのの練習が、一般の教科書のワークや、塾さんでも塾用の問題集（名前出しませんが）&lt;br /&gt;
塾用の問題集でもこの反復練習が少ないです。&lt;br /&gt;
1題ずつあって対比出来るようにしてあってそれで終わりとかです。&lt;br /&gt;
だから他の問題になったらあれ？となっちゃいます。&lt;br /&gt;
PROGRESSは10題近くあって練習出来るようになっています。&lt;br /&gt;
2題しかないのと10題あるのとでは掛かる時間が違います。&lt;br /&gt;
なので、&lt;span style="color: #0000ff;"&gt;PROGRESSというのはテキストの内容を全部やろうとすると中々終わりません。&lt;/span&gt;&lt;br /&gt;
だからPROGRESSを使っている中高一貫校ですと、毎日英語があってPROGRESSの英語が週7日とかあります。それくらいあればこなしきれるんだろうと思います。&lt;br /&gt;
練習量が違います。&lt;br /&gt;
ただPROGRESSの方が練習量が多くてしっかり練習出来ます。&lt;br /&gt;
だけどその分逆に、時間が掛かります。&lt;/p&gt;
&lt;h2&gt;終わらない原因は「時間が足りない」と「答え埋め」&lt;/h2&gt;
&lt;h3&gt;10分で済ませようとして内容が残らない&lt;/h3&gt;
&lt;p&gt;だから例えば生徒さんで中学生で今日部活で疲れた、でも明日までの宿題があるな、早く寝たい、&lt;br /&gt;
じゃあこれを10分くらいでちゃちゃっと終わらそうという時に10分で終わる量じゃないんです。&lt;br /&gt;
それは”for”と”of”なんかちゃんと考えていたら眠くなってきます。&lt;br /&gt;
でも答えを書いておかないと…！となります。&lt;br /&gt;
大体日本の学校というのは宿題やったかどうかよりも答えが書いてあるかどうかを見ますから、もう適当にやっちゃいます。&lt;br /&gt;
そうすると、そういう生徒さんはテストで解く時に自分が宿題の時やった適当にこう、とやるのが癖になっちゃっています。だからちゃんと考えなくなります。&lt;/p&gt;
&lt;h3&gt;練習台が多いのに、習慣が逆効果になる&lt;/h3&gt;
&lt;p&gt;だからPROGRESSをうまくいかない人っていうのは、せっかく練習台がたくさんあるのに&lt;br /&gt;
ちゃんと時間を掛けないでやるから、&lt;span style="color: #0000ff;"&gt;かえって中途半端に考えて適当に答えを出しちゃう習慣が付いちゃっている人と私は思っています。&lt;/span&gt;&lt;br /&gt;
だからPROGRESSをやるからにはもう腰を据えて、じっくり時間を掛けてやるぞと思って下さい。&lt;br /&gt;
学校がPROGRESSで、英会話の授業とか、英作の授業とかと別にPROGRESSをやっていくだけで&lt;br /&gt;
週に5コマとか6コマとかの学校もあります。&lt;br /&gt;
そういう学校の生徒さんほどちゃんと時間を掛けて下さい。&lt;br /&gt;
それだけ時間を掛けたら、他の中学生高校生が出来るようにならない所が出来るようになります。&lt;br /&gt;
凄いアドバンテージになります。だから&lt;strong&gt;是非時間を掛けてじっくりやって欲しいです。&lt;/strong&gt;&lt;br /&gt;
私はそう思っております。&lt;/p&gt;
&lt;h2&gt;問題集を変えて逃げたくなる心理と対処&lt;/h2&gt;
&lt;h3&gt;表紙や字体でリフレッシュしてしまう&lt;/h3&gt;
&lt;p&gt;夏井：なるほど。&lt;br /&gt;
よく、ある教科書、ある問題が出来ない場合に、この問題集から1回逃げて別のルートで勉強しようという発想にいたる子って結構多いじゃないですか？&lt;br /&gt;
多分それでPROGRESSが出来ないから何か問題集ないかな？と探そうとした上でこの話が出てきたのかなという話ではありますが、恐らく逃げるなという事の方が正解ですかね？&lt;br /&gt;
甲田：そうですね。&lt;br /&gt;
それは元の問題集がPROGRESSかそうでないかというのは置いておいて、&lt;br /&gt;
出来るようにならない問題集は見るだけで嫌になっているんです。&lt;br /&gt;
だから、実は中身ほとんど変わらないのに表紙が違うとか字体が違うとか&lt;br /&gt;
それが人間面白いもんで、&lt;span style="color: #ff0000;"&gt;気分が凄いリフレッシュされるんでしょう。&lt;/span&gt;&lt;br /&gt;
だからうまくいくんだと思います。&lt;/p&gt;
&lt;h3&gt;塾で習うのもリフレッシュの一種&lt;/h3&gt;
&lt;p&gt;問題集を変えるの他に、PROGRESSをやらなきゃいけないからどうするかですが、例えば私の所で言うのはPROGRESSの授業もやっている塾に来るとかです。&lt;br /&gt;
&lt;span style="color: #0000ff;"&gt;学校と別に塾で習うというのもリフレッシュの一種です。&lt;/span&gt;&lt;br /&gt;
自分で言うのもなんですが、私の所に来て成績が上がった子でも、私のとこに来るっていう段階でもうリフレッシュ出来ていて、よし一からやるぞみたいな気持ちになっていて、それで私の力よりそっちの方が大きいんじゃないかな、と思える時も正直ございます（笑）&lt;br /&gt;
人間は気分を変えるというのは大きいんでしょうけど、それはどっちがどっちというのではないです。&lt;/p&gt;
&lt;h3&gt;2題で回る層と反復が必要な層&lt;/h3&gt;
&lt;p&gt;ただ、中にはPROGRESSは全部やろうとしたら時間掛かるけど、さっきの話と逆でこの2題だけでいいんだ、じゃあ出来るわ、となってその中でこの2題だけやったら他のやつがぱっと応用が利く生徒さんもいらっしゃいます。ただそれは上位の一握りです。&lt;br /&gt;
そういう生徒さんで数学は凄い出来るけど英語出来ない人もいます。&lt;br /&gt;
英語はそのやり方だったからで、数学出来るのも英語出来るのもある程度数学でも例題をいくつかやったら類題が自分で真似して出来るという生徒さんは2題でよかったりすると思います。&lt;br /&gt;
そういう例もなくはないと思いますが、普通の人というのは、普通って言っちゃいますが、普通の人というのはやっぱり反復しないと出来るようにならないです。&lt;br /&gt;
なので、&lt;strong&gt;反復練習出来る、練習問題の多いPROGRESSの方が力は付くと私は思っております。&lt;/strong&gt;&lt;/p&gt;
&lt;p&gt;&lt;!-- 過去問演習講座（英語教室サポート）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href="https://eng-support.com/kouza/#%E9%81%8E%E5%8E%BB%E5%95%8F%E6%BC%94%E7%BF%92%E8%AC%9B%E5%BA%A7"&gt;詳細を見る&lt;/a&gt;&lt;/p&gt;
&lt;/div&gt;
&lt;/div&gt;
&lt;h2&gt;受験に直結しない不安の整理&lt;/h2&gt;
&lt;h3&gt;文法は基本なので欠落はない&lt;/h3&gt;
&lt;p&gt;夏井：ありがとうございます。&lt;br /&gt;
じゃもう一点、これはあくまで一般的に言われている話で、私もそうかな？と思ってしまうんですが、PROGRESSという教科書が別に大学受験をメインに目指しているような教科書ではないという前提があります。&lt;br /&gt;
受験に必要じゃないものとか必要だけど入っていないとか、受験に必要じゃないものが結構入っているよね、という意見があったりします。&lt;br /&gt;
こちらについてはどうでしょうか？&lt;br /&gt;
甲田：それに関しては、英語を例えば英文法と読解に分けますと、&lt;span style="color: #0000ff;"&gt;読解の方です。&lt;/span&gt;&lt;br /&gt;
文法に関しては、大学入試に出る文法なのにPROGRESSにないぞ、というものはないです。&lt;br /&gt;
文法は基本ですからそれはないです。&lt;/p&gt;
&lt;h3&gt;読解はトピックの幅と時事知識が差になる&lt;/h3&gt;
&lt;p&gt;読解に関して、例えば今大学入試の英文読解ですと、環境問題とか、ジェンダー論です。&lt;br /&gt;
男女平等にしようとかそういうのとかがよく出るんですが、そういう方向に関しては内容がちょっと弱いです。&lt;br /&gt;
ただし、これもPROGRESSを使っている学校ですと、逆にPROGRESSには載ってないけど普段からそういう環境問題はどういう事が問題になっていうかとか、ジェンダー論ではどういう事が話題になっているんだ、というのを上位の学校の高校生だと知っています。&lt;br /&gt;
知っているので、PROGRESSにはない傾向の英文読解だけども解けます。&lt;br /&gt;
逆に、検定教科書だとそういう内容の英文が載っていますが、検定教科書で読んだ内容しか知らない生徒さんがいます。&lt;/p&gt;
&lt;h3&gt;共通テストは思考力とリンクが問われる&lt;/h3&gt;
&lt;p&gt;そこと関連する話だけど大学入試の過去問でちょっとお隣りの話になります。&lt;br /&gt;
お隣という比喩は分かるでしょうか?&lt;br /&gt;
同じ女性問題でも、例えば一つは日本で女性は結婚したら絶対に夫の苗字に変えなきゃいけないのか、もちろん夫の側が変えてもいいですが、簡単に言うと夫婦同姓か別姓かという事です。&lt;br /&gt;
夫婦同姓か別姓かという事と、男女の賃金が違うじゃないかというものもあります。&lt;br /&gt;
同じ労働なら同じ賃金にしろよ、というのは根底は同じです。&lt;br /&gt;
それを私は隣り合ってという言い方をします。&lt;br /&gt;
ところが、読んだ文しか出来ないみたいな生徒さんもいらっしゃいます。&lt;br /&gt;
ちょっとどういう生徒かというとちょっと語弊があるので、ここでは言わないです。&lt;br /&gt;
なので、PROGRESS自体がというよりは、多少はそういうジェンダー論ならジェンダー論の英文を読んだ事があるという人の方が英語としては有利な面もあるかも知れませんが、&lt;br /&gt;
いずれにせよ&lt;span style="color: #ff0000;"&gt;英語にプラスして世の中のそういう話について知っているかどうかです。&lt;/span&gt;&lt;br /&gt;
大学入試のセンター試験が共通テストに変わった時に、大学院センターが&lt;strong&gt;これからは机に向かって教科書や参考書をカリカリやっているだけでは点が取れない問題を出すと言いました。&lt;/strong&gt;&lt;br /&gt;
それがどういう問題かというと、一つは丸暗記でなく&lt;strong&gt;思考力&lt;/strong&gt;です。&lt;br /&gt;
もう一つが、&lt;strong&gt;今の世の中で現実に起きている問題と自分が勉強している内容をちゃんとリンクさせられるかどうかです&lt;/strong&gt;。&lt;br /&gt;
そのリンクが出来なければ勉強して頭に入れたって本当に意味がない訳です。&lt;br /&gt;
本当に大学入試で点を取る為だけの勉強をしても大学に入ってからあとが高学歴で仕事偏差値低いとかの今よく言われているそういうのになってしまう訳です。&lt;br /&gt;
という意味では、英語とプラスしてそういうのをやっていかなきゃいけないです。&lt;br /&gt;
プラス、いずれにせよ大学入試の場合、過去問を解く訳です。過去問でも練習になります。&lt;br /&gt;
だから、PROGRESSをやっている人というのは、今私が言っている事を念頭に置いて心の準備をしておくべきでしょうが、決定的にマイナスだとなるかと言われたら必ずしもそうではないです。&lt;br /&gt;
だだし、世の中にはPROGRESSを大学入試向けにアレンジしたと言われるような教科書もあります。&lt;br /&gt;
私はこれ批判しているんじゃなくて、そういう教科書もいい教科書になっていて大好きです。&lt;br /&gt;
でも決定的にマイナスかなと言われたらそうだとは思いません。&lt;br /&gt;
ただし、PROGRESSプラスそういう事もやらなきゃいけないという事です。&lt;br /&gt;
じゃあ先ほど申しましたPROGRESSは練習問題が多くて練習に時間が掛かる、プラスの事もさらに時間が掛かります。&lt;br /&gt;
じゃあそんなに時間を掛けなきゃいけないんですか？という事です。&lt;br /&gt;
でも勉強は全体がそうです。&lt;br /&gt;
なので、そもそも勉強時間が足りない人がうまく使いこなせていないんじゃないかなと思います。&lt;br /&gt;
出来るようになりたかったら勉強時間を増やしましょう。&lt;br /&gt;
最後に、部活で忙しいとかいう人ですが、私の周りなんかは部活で忙しいからこそ勉強時間が短くなるから濃い勉強をしなきゃと言って、それでやってかえってうまくいっている生徒さんもいっぱいいらっしゃいます。&lt;br /&gt;
部活が忙しくて、というのは言い訳にならないと思います。&lt;br /&gt;
逆に部活を思い切りやった人ほど勉強も無思い切りやるぞ、という力がついている生徒さんばっかりだと思います。&lt;br /&gt;
なので、&lt;span style="color: #ff0000;"&gt;とにかくじっくり腰を据えて勉強する習慣を付けましょう。&lt;/span&gt;&lt;br /&gt;
PROGRESSはこれに限ると思います。&lt;/p&gt;
&lt;h2&gt;まとめ｜腰を据えて勉強する習慣&lt;/h2&gt;
&lt;p&gt;夏井：ありがとうございます。&lt;br /&gt;
なんかほぼ人生論みたいになってしまいましたが（笑）&lt;br /&gt;
甲田：だってそれは受験勉強に繋がりますよね？&lt;br /&gt;
夏井：結局生き方というか、どういう取り組み方するかというのは結構大事なんだろうなと言う所はPROGRESSに限った話ではなくてですね。では、続きは次回に回したいと思います。&lt;br /&gt;
ありがとうございました！&lt;/p&gt;
&lt;p&gt;&lt;!-- 基礎力徹底講座（英語教室サポート）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href="https://eng-support.com/kouza/#%E5%9F%BA%E7%A4%8E%E5%8A%9B%E5%BE%B9%E5%BA%95%E8%AC%9B%E5%BA%A7"&gt;詳細を見る&lt;/a&gt;&lt;/p&gt;
&lt;/div&gt;
&lt;/div&gt;
```</t>
  </si>
  <si>
    <t>C2P_https___eng_support_com_column_progress_2_20260225_192404</t>
  </si>
  <si>
    <t>以下はサイトの階層マスタに基づく「子→親」内部リンク不足です。
子ページ本文（HTML）に、親ページへのリンクを追加してください。
【子ページ】
- URL: https://eng-support.com/column/progress-2/
- タイトル: 中高一貫の英語教科書｜宿題が終わらない対策｜PROGRESS
- 分類: MC
【親ページ（リンク先）】
- 親URL: https://eng-support.com/column/progressinenglish21/
- 親タイトル: PROGRESS IN ENGLISH 21 教科書の特徴と難易度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src="https://www.youtube.com/embed/u7WXtYs_LVw" width="560" height="315" frameborder="0" allowfullscreen="allowfullscreen"&gt;&lt;span data-mce-type="bookmark" style="display: inline-block; width: 0px; overflow: hidden; line-height: 0;" class="mce_SELRES_start"&gt;﻿&lt;/span&gt;&lt;/iframe&gt;&lt;/p&gt;
&lt;h2&gt;プログレス（PROGRESS）とは｜中高一貫の英語教科書&lt;/h2&gt;
&lt;h3&gt;特殊と言われる理由は負荷と反復量&lt;/h3&gt;
&lt;p&gt;夏井(&lt;a href="https://natsui-sansu-juku.com/"&gt;中学受験専門夏井算数塾&lt;/a&gt;代表)：今回ですが、PROGRESSの困りごとというお話です。&lt;br /&gt;
多分PROGRESSを使って勉強されている生徒さんで、色んな種類の悩みというものがあるだろうという事で、そのうちのいくつかを拾いながらお話を頂ければと思います。&lt;br /&gt;
宜しくお願いします！&lt;br /&gt;
という事でまず1個目ですが、PROGRESSって非常に特殊な教科書と言われています。&lt;br /&gt;
例えばPROGRESSを勉強していて、学習に詰まる事がおそらくあると思うんです。&lt;br /&gt;
その時に、例えば通常の教科書であれば例えばワークみたいなものがあったりとかしてそれをサポートするような参考書なり問題集なりというものがありますが、PROGRESSの場合はどうですか？&lt;/p&gt;
&lt;h2&gt;プログレスが終わらない場面｜宿題が回らない原因の入口&lt;/h2&gt;
&lt;p&gt;&lt;!-- ===============================
追加：検索面を広げる補完（FAQ＋練習＋例）
挿入位置：
&lt;h2&gt;プログレスが終わらない悩み&lt;/h2&gt;
の直後がおすすめ
=============================== --&gt;&lt;/p&gt;
&lt;div class="rounded" style="border: 2px solid #1976d2; background: #e3f2fd; padding: 12px 14px; margin: 14px 0 18px; line-height: 1.85;"&gt;
&lt;p style="margin: 0 0 8px;"&gt;&lt;strong&gt;PROGRESSが終わらない&lt;/strong&gt;ときは、内容の難しさよりも「短時間で済ませようとして、答えだけ写す回が増える」ことで、&lt;br /&gt;
進みはしているのに残りにくくなりがちです。&lt;/p&gt;
&lt;p style="margin: 0;"&gt;ここでは本文の対談内容に加えて、&lt;strong&gt;すぐ確認できるチェック&lt;/strong&gt;と、&lt;strong&gt;短い練習&lt;/strong&gt;、そして&lt;br /&gt;
検索で多い&lt;strong&gt;progress（動詞）の他動詞/自動詞&lt;/strong&gt;もまとめます。&lt;/p&gt;
&lt;/div&gt;
&lt;p&gt;&lt;!-- ▼ 1) 10秒チェック（状況整理） --&gt;&lt;/p&gt;
&lt;h3&gt;10秒チェック｜「終わらない」が起きる場面&lt;/h3&gt;
&lt;ul style="margin: 0 0 14px; padding-left: 18px; line-height: 1.85;"&gt;
&lt;li&gt;宿題の残り時間が少なく、&lt;strong&gt;意味を考える前に空欄を埋めてしまう&lt;/strong&gt;&lt;/li&gt;
&lt;li&gt;正解を見た直後は分かった気がするが、&lt;strong&gt;翌日に同じ形で止まる&lt;/strong&gt;&lt;/li&gt;
&lt;li&gt;解説を読んでいるのに、&lt;strong&gt;自分の言葉で言い直せない&lt;/strong&gt;&lt;/li&gt;
&lt;li&gt;「進度」は出ているのに、&lt;strong&gt;テストで同じ種類を落とす&lt;/strong&gt;&lt;/li&gt;
&lt;/ul&gt;
&lt;p&gt;&lt;!-- ▼ 2) 例：時間の使い分け（時間配分の具体） --&gt;&lt;/p&gt;
&lt;h3&gt;例｜「答え埋め」を避ける時間の使い分け&lt;/h3&gt;
&lt;div class="rounded" style="background: #fff; border: 1px solid rgba(25,118,210,.35); padding: 12px 12px; margin: 0 0 14px;"&gt;
&lt;p style="margin: 0 0 8px;"&gt;1回の学習を「全部やる回」にしない方が回りやすいです。たとえば次のように分けます。&lt;/p&gt;
&lt;ul style="margin: 0; padding-left: 18px; line-height: 1.85;"&gt;
&lt;li&gt;&lt;strong&gt;20分&lt;/strong&gt;：新出の例文・本文を「意味が取れる」まで読む（音読1回＋和訳の確認）&lt;/li&gt;
&lt;li&gt;&lt;strong&gt;20分&lt;/strong&gt;：練習問題は&lt;strong&gt;少なめでOK&lt;/strong&gt;（その代わり、根拠を言えるまで）&lt;/li&gt;
&lt;li&gt;&lt;strong&gt;5分&lt;/strong&gt;：その日の“引っかかった1点”だけメモ（日本語で一言）&lt;/li&gt;
&lt;/ul&gt;
&lt;/div&gt;
&lt;p&gt;&lt;!-- ▼ 3) ミニ練習：本文内に出てくる for / of を使って「理由を言う」 --&gt;&lt;/p&gt;
&lt;h3&gt;練習｜for / of を「理由つき」で答える&lt;/h3&gt;
&lt;div class="rounded" style="background: whitesmoke; padding: 10px 12px; margin: 0 0 10px; line-height: 1.85;"&gt;
&lt;p style="margin: 0 0 6px;"&gt;&lt;strong&gt;空欄に for / of を入れて、理由を一言で言ってください。&lt;/strong&gt;&lt;/p&gt;
&lt;p style="margin: 0 0 6px;"&gt;(1) It is difficult (　　 ) me to solve the problem.&lt;/p&gt;
&lt;p style="margin: 0 0 6px;"&gt;(2) It is kind (　　 ) you to show me the way.&lt;/p&gt;
&lt;/div&gt;
&lt;div class="rounded" style="background: #fff; border: 1px dashed #b0bec5; padding: 10px 12px; margin: 0 0 14px; line-height: 1.85;"&gt;
&lt;p style="margin: 0 0 6px;"&gt;&lt;strong&gt;答え&lt;/strong&gt;：(1) for　(2) of&lt;/p&gt;
&lt;p style="margin: 0;"&gt;&lt;strong&gt;言い方の目安&lt;/strong&gt;：for は「その行為が難しい」／of は「その人が親切だ」。&lt;br /&gt;
英文を見たら、&lt;strong&gt;難しいのは何か・親切なのは誰か&lt;/strong&gt;を先に日本語で言ってから選ぶとブレにくいです。&lt;/p&gt;
&lt;/div&gt;
&lt;h2&gt;progress（動詞）｜自動詞と他動詞の使い分け&lt;/h2&gt;
&lt;div class="rounded" style="background: #fff; border: 1px solid #e0e0e0; padding: 12px 12px; margin: 0 0 10px; line-height: 1.85;"&gt;
&lt;p style="margin: 0 0 6px;"&gt;&lt;strong&gt;自動詞：progress は「進む」&lt;/strong&gt;&lt;/p&gt;
&lt;p style="margin: 0;"&gt;よく使うのは自動詞です：&lt;br /&gt;
&lt;strong&gt;I’m making progress.&lt;/strong&gt;（進歩している）&lt;br /&gt;
&lt;strong&gt;The project is progressing.&lt;/strong&gt;（計画が進んでいる）&lt;/p&gt;
&lt;/div&gt;
&lt;div class="rounded" style="background: #fff; border: 1px solid #e0e0e0; padding: 12px 12px; margin: 0 0 10px; line-height: 1.85;"&gt;
&lt;p style="margin: 0 0 6px;"&gt;&lt;strong&gt;他動詞：progress + 目的語 も使える&lt;/strong&gt;&lt;/p&gt;
&lt;p style="margin: 0;"&gt;使えます（他動詞）。やや「進める・前進させる」の硬めの響きです：&lt;br /&gt;
&lt;strong&gt;We need to progress the negotiations.&lt;/strong&gt;（交渉を進める）&lt;br /&gt;
&lt;strong&gt;They progressed the plan quickly.&lt;/strong&gt;（計画を先に進めた）&lt;/p&gt;
&lt;/div&gt;
&lt;div class="rounded" style="background: #fff; border: 1px solid #e0e0e0; padding: 12px 12px; margin: 0 0 14px; line-height: 1.85;"&gt;
&lt;p style="margin: 0 0 6px;"&gt;&lt;strong&gt;make progress と progress の違い&lt;/strong&gt;&lt;/p&gt;
&lt;p style="margin: 0;"&gt;日常では &lt;strong&gt;make progress&lt;/strong&gt; が無難です（会話・作文で安全）。&lt;br /&gt;
&lt;strong&gt;progress（自動詞）&lt;/strong&gt;は「進行している」を端的に言えます。&lt;br /&gt;
目的語を置いて「〜を進める」と言いたいなら、&lt;strong&gt;move forward / advance&lt;/strong&gt; もよく使われます。&lt;/p&gt;
&lt;/div&gt;
&lt;p&gt;&lt;!-- ▼ 5) 追加ミニ練習：本文テーマに接続（答え埋め回避） --&gt;&lt;/p&gt;
&lt;h3&gt;練習｜「答えを見る前」に言う1文&lt;/h3&gt;
&lt;div class="rounded" style="background: whitesmoke; padding: 10px 12px; margin: 0 0 14px; line-height: 1.85;"&gt;
&lt;p style="margin: 0 0 6px;"&gt;空欄が止まったら、答えを開く前に次を声に出してから進めます（10秒）。&lt;/p&gt;
&lt;ul style="margin: 0; padding-left: 18px; line-height: 1.85;"&gt;
&lt;li&gt;「この文は &lt;strong&gt;何を言いたい文&lt;/strong&gt;？」（内容を日本語で一言）&lt;/li&gt;
&lt;li&gt;「根拠は &lt;strong&gt;どの語&lt;/strong&gt;？」（difficult / kind など）&lt;/li&gt;
&lt;li&gt;「だから &lt;strong&gt;for / of&lt;/strong&gt; のどっち？」&lt;/li&gt;
&lt;/ul&gt;
&lt;/div&gt;
&lt;p&gt;&lt;!-- =============================== 追加ここまで =============================== --&gt;&lt;/p&gt;
&lt;p&gt;&lt;!-- 定期テスト攻略講座（英語教室サポート）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href="https://eng-support.com/kouza/#%E5%AE%9A%E6%9C%9F%E3%83%86%E3%82%B9%E3%83%88%E6%94%BB%E7%95%A5%E8%AC%9B%E5%BA%A7"&gt;詳細を見る&lt;/a&gt;&lt;/p&gt;
&lt;/div&gt;
&lt;/div&gt;
&lt;h2&gt;プログレスの特徴は「ワーク」と「反復量」&lt;/h2&gt;
&lt;h3&gt;ワークが存在し、練習問題が多い&lt;/h3&gt;
&lt;p&gt;甲田：&lt;span style="color: #ff0000;"&gt;PROGRESSもこのテキストだけではなくてワークが存在します。&lt;/span&gt;&lt;br /&gt;
ワークも非常にいいものです。&lt;br /&gt;
私が生徒さんを見ていて思うのが、実は逆です。&lt;br /&gt;
逆がどういう事かと言いますと、例えば先日こちらで教えていた生徒さんで、&lt;br /&gt;
高校入試大学入試のどちらにもよく出る問題の&lt;br /&gt;
”It was difficult ( ) me to solve the problem.”と&lt;br /&gt;
”It is kind ( ) you to show me the way.”というものがあります。&lt;br /&gt;
ここで実は、( )の中に入るのが”for”と”of”があります。&lt;br /&gt;
”It was difficult ( ) me to solve the problem.”が”for”です。&lt;br /&gt;
”It is kind ( ) you to show me the way.””of”です。&lt;br /&gt;
何が違うかと言いますと、この&lt;strong&gt;”difficult”&lt;/strong&gt;と&lt;strong&gt;”kind”&lt;/strong&gt;です。&lt;br /&gt;
「難しい」とか「親切な」という形容詞です。&lt;br /&gt;
”difficult”は何が難しいのか、これはここです。&lt;br /&gt;
私が「その問題を解くというのが難しい」です。&lt;br /&gt;
”difficult”の主語は実質ここです。&lt;br /&gt;
一方、”It is kind of you to show me the way.”です。&lt;br /&gt;
何が親切なのか、もちろん「私に道を案内してくれた事」も親切ですが、&lt;br /&gt;
その前にここに”you”があります。&lt;br /&gt;
「あなたは親切な人ですね」と言っている訳です。&lt;br /&gt;
その場合”of”になる訳です。&lt;br /&gt;
一般の教科書のワークとかですと、大体問題が1問かあっても2問ぐらいしかないです。&lt;br /&gt;
ところがPROGRESSですと、Book4ですが、こういうのの練習が10題ぐらい続いています。&lt;br /&gt;
&lt;span style="color: #0000ff;"&gt;だから反復練習出来るんです。&lt;/span&gt;&lt;br /&gt;
しかも実はこれは高校生程度なので高1レベルの話をしますと、ここの”for me”というのは、&lt;br /&gt;
「私がその問題を解く」と、実はここ&lt;strong&gt;主語、動詞、他動詞、目的語という関係が成り立っています。&lt;/strong&gt;&lt;br /&gt;
だから上位の大学ではここ、「私にとって」と訳すと点数を引かれる可能性があります。&lt;br /&gt;
「私にとって難しかった」だと、ここで切ってこれが副詞みたいに思えてしまいます。&lt;br /&gt;
でも今日はそこの話ではなく、これが”for”ですか？”of”ですか？という時に、&lt;span style="color: #000000;"&gt;ここに色んな形容詞がきます。&lt;/span&gt;&lt;br /&gt;
&lt;span style="color: #0000ff;"&gt;だから色んなパターンを練習しておかないといけないんですが、普通の問題集を使うと問題が少ないんです。&lt;/span&gt;&lt;br /&gt;
しかも、英語の教師によっては特に”kind”の時は”kind of”と覚えておけみたいに言います。&lt;br /&gt;
たまたま、”kind”というと、「親切な」という形容詞と別の単語ですが見た目がそっくりさんで、&lt;br /&gt;
”a kind of ○○”で、「一種の何とか」があります。&lt;br /&gt;
これはとにかく”kind of”と覚えていけばいいんだ、と生徒さんが本当に”kind”を区別せずに&lt;br /&gt;
”kind of”だけが頭入っているという生徒さんも本当にいらっしゃいます。&lt;br /&gt;
そんな事やるから受験勉強の英語は出来るのに、実際に大学入ったら英語が出来ないってなるんだと思います。&lt;br /&gt;
こういうのの練習が、一般の教科書のワークや、塾さんでも塾用の問題集（名前出しませんが）&lt;br /&gt;
塾用の問題集でもこの反復練習が少ないです。&lt;br /&gt;
1題ずつあって対比出来るようにしてあってそれで終わりとかです。&lt;br /&gt;
だから他の問題になったらあれ？となっちゃいます。&lt;br /&gt;
PROGRESSは10題近くあって練習出来るようになっています。&lt;br /&gt;
2題しかないのと10題あるのとでは掛かる時間が違います。&lt;br /&gt;
なので、&lt;span style="color: #0000ff;"&gt;PROGRESSというのはテキストの内容を全部やろうとすると中々終わりません。&lt;/span&gt;&lt;br /&gt;
だからPROGRESSを使っている中高一貫校ですと、毎日英語があってPROGRESSの英語が週7日とかあります。それくらいあればこなしきれるんだろうと思います。&lt;br /&gt;
練習量が違います。&lt;br /&gt;
ただPROGRESSの方が練習量が多くてしっかり練習出来ます。&lt;br /&gt;
だけどその分逆に、時間が掛かります。&lt;/p&gt;
&lt;h2&gt;終わらない原因は「時間が足りない」と「答え埋め」&lt;/h2&gt;
&lt;h3&gt;10分で済ませようとして内容が残らない&lt;/h3&gt;
&lt;p&gt;だから例えば生徒さんで中学生で今日部活で疲れた、でも明日までの宿題があるな、早く寝たい、&lt;br /&gt;
じゃあこれを10分くらいでちゃちゃっと終わらそうという時に10分で終わる量じゃないんです。&lt;br /&gt;
それは”for”と”of”なんかちゃんと考えていたら眠くなってきます。&lt;br /&gt;
でも答えを書いておかないと…！となります。&lt;br /&gt;
大体日本の学校というのは宿題やったかどうかよりも答えが書いてあるかどうかを見ますから、もう適当にやっちゃいます。&lt;br /&gt;
そうすると、そういう生徒さんはテストで解く時に自分が宿題の時やった適当にこう、とやるのが癖になっちゃっています。だからちゃんと考えなくなります。&lt;/p&gt;
&lt;h3&gt;練習台が多いのに、習慣が逆効果になる&lt;/h3&gt;
&lt;p&gt;だからPROGRESSをうまくいかない人っていうのは、せっかく練習台がたくさんあるのに&lt;br /&gt;
ちゃんと時間を掛けないでやるから、&lt;span style="color: #0000ff;"&gt;かえって中途半端に考えて適当に答えを出しちゃう習慣が付いちゃっている人と私は思っています。&lt;/span&gt;&lt;br /&gt;
だからPROGRESSをやるからにはもう腰を据えて、じっくり時間を掛けてやるぞと思って下さい。&lt;br /&gt;
学校がPROGRESSで、英会話の授業とか、英作の授業とかと別にPROGRESSをやっていくだけで&lt;br /&gt;
週に5コマとか6コマとかの学校もあります。&lt;br /&gt;
そういう学校の生徒さんほどちゃんと時間を掛けて下さい。&lt;br /&gt;
それだけ時間を掛けたら、他の中学生高校生が出来るようにならない所が出来るようになります。&lt;br /&gt;
凄いアドバンテージになります。だから&lt;strong&gt;是非時間を掛けてじっくりやって欲しいです。&lt;/strong&gt;&lt;br /&gt;
私はそう思っております。&lt;/p&gt;
&lt;h2&gt;問題集を変えて逃げたくなる心理と対処&lt;/h2&gt;
&lt;h3&gt;表紙や字体でリフレッシュしてしまう&lt;/h3&gt;
&lt;p&gt;夏井：なるほど。&lt;br /&gt;
よく、ある教科書、ある問題が出来ない場合に、この問題集から1回逃げて別のルートで勉強しようという発想にいたる子って結構多いじゃないですか？&lt;br /&gt;
多分それでPROGRESSが出来ないから何か問題集ないかな？と探そうとした上でこの話が出てきたのかなという話ではありますが、恐らく逃げるなという事の方が正解ですかね？&lt;br /&gt;
甲田：そうですね。&lt;br /&gt;
それは元の問題集がPROGRESSかそうでないかというのは置いておいて、&lt;br /&gt;
出来るようにならない問題集は見るだけで嫌になっているんです。&lt;br /&gt;
だから、実は中身ほとんど変わらないのに表紙が違うとか字体が違うとか&lt;br /&gt;
それが人間面白いもんで、&lt;span style="color: #ff0000;"&gt;気分が凄いリフレッシュされるんでしょう。&lt;/span&gt;&lt;br /&gt;
だからうまくいくんだと思います。&lt;/p&gt;
&lt;h3&gt;塾で習うのもリフレッシュの一種&lt;/h3&gt;
&lt;p&gt;問題集を変えるの他に、PROGRESSをやらなきゃいけないからどうするかですが、例えば私の所で言うのはPROGRESSの授業もやっている塾に来るとかです。&lt;br /&gt;
&lt;span style="color: #0000ff;"&gt;学校と別に塾で習うというのもリフレッシュの一種です。&lt;/span&gt;&lt;br /&gt;
自分で言うのもなんですが、私の所に来て成績が上がった子でも、私のとこに来るっていう段階でもうリフレッシュ出来ていて、よし一からやるぞみたいな気持ちになっていて、それで私の力よりそっちの方が大きいんじゃないかな、と思える時も正直ございます（笑）&lt;br /&gt;
人間は気分を変えるというのは大きいんでしょうけど、それはどっちがどっちというのではないです。&lt;/p&gt;
&lt;h3&gt;2題で回る層と反復が必要な層&lt;/h3&gt;
&lt;p&gt;ただ、中にはPROGRESSは全部やろうとしたら時間掛かるけど、さっきの話と逆でこの2題だけでいいんだ、じゃあ出来るわ、となってその中でこの2題だけやったら他のやつがぱっと応用が利く生徒さんもいらっしゃいます。ただそれは上位の一握りです。&lt;br /&gt;
そういう生徒さんで数学は凄い出来るけど英語出来ない人もいます。&lt;br /&gt;
英語はそのやり方だったからで、数学出来るのも英語出来るのもある程度数学でも例題をいくつかやったら類題が自分で真似して出来るという生徒さんは2題でよかったりすると思います。&lt;br /&gt;
そういう例もなくはないと思いますが、普通の人というのは、普通って言っちゃいますが、普通の人というのはやっぱり反復しないと出来るようにならないです。&lt;br /&gt;
なので、&lt;strong&gt;反復練習出来る、練習問題の多いPROGRESSの方が力は付くと私は思っております。&lt;/strong&gt;&lt;/p&gt;
&lt;p&gt;&lt;!-- 過去問演習講座（英語教室サポート）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href="https://eng-support.com/kouza/#%E9%81%8E%E5%8E%BB%E5%95%8F%E6%BC%94%E7%BF%92%E8%AC%9B%E5%BA%A7"&gt;詳細を見る&lt;/a&gt;&lt;/p&gt;
&lt;/div&gt;
&lt;/div&gt;
&lt;h2&gt;受験に直結しない不安の整理&lt;/h2&gt;
&lt;h3&gt;文法は基本なので欠落はない&lt;/h3&gt;
&lt;p&gt;夏井：ありがとうございます。&lt;br /&gt;
じゃもう一点、これはあくまで一般的に言われている話で、私もそうかな？と思ってしまうんですが、PROGRESSという教科書が別に大学受験をメインに目指しているような教科書ではないという前提があります。&lt;br /&gt;
受験に必要じゃないものとか必要だけど入っていないとか、受験に必要じゃないものが結構入っているよね、という意見があったりします。&lt;br /&gt;
こちらについてはどうでしょうか？&lt;br /&gt;
甲田：それに関しては、英語を例えば英文法と読解に分けますと、&lt;span style="color: #0000ff;"&gt;読解の方です。&lt;/span&gt;&lt;br /&gt;
文法に関しては、大学入試に出る文法なのにPROGRESSにないぞ、というものはないです。&lt;br /&gt;
文法は基本ですからそれはないです。&lt;/p&gt;
&lt;h3&gt;読解はトピックの幅と時事知識が差になる&lt;/h3&gt;
&lt;p&gt;読解に関して、例えば今大学入試の英文読解ですと、環境問題とか、ジェンダー論です。&lt;br /&gt;
男女平等にしようとかそういうのとかがよく出るんですが、そういう方向に関しては内容がちょっと弱いです。&lt;br /&gt;
ただし、これもPROGRESSを使っている学校ですと、逆にPROGRESSには載ってないけど普段からそういう環境問題はどういう事が問題になっていうかとか、ジェンダー論ではどういう事が話題になっているんだ、というのを上位の学校の高校生だと知っています。&lt;br /&gt;
知っているので、PROGRESSにはない傾向の英文読解だけども解けます。&lt;br /&gt;
逆に、検定教科書だとそういう内容の英文が載っていますが、検定教科書で読んだ内容しか知らない生徒さんがいます。&lt;/p&gt;
&lt;h3&gt;共通テストは思考力とリンクが問われる&lt;/h3&gt;
&lt;p&gt;そこと関連する話だけど大学入試の過去問でちょっとお隣りの話になります。&lt;br /&gt;
お隣という比喩は分かるでしょうか?&lt;br /&gt;
同じ女性問題でも、例えば一つは日本で女性は結婚したら絶対に夫の苗字に変えなきゃいけないのか、もちろん夫の側が変えてもいいですが、簡単に言うと夫婦同姓か別姓かという事です。&lt;br /&gt;
夫婦同姓か別姓かという事と、男女の賃金が違うじゃないかというものもあります。&lt;br /&gt;
同じ労働なら同じ賃金にしろよ、というのは根底は同じです。&lt;br /&gt;
それを私は隣り合ってという言い方をします。&lt;br /&gt;
ところが、読んだ文しか出来ないみたいな生徒さんもいらっしゃいます。&lt;br /&gt;
ちょっとどういう生徒かというとちょっと語弊があるので、ここでは言わないです。&lt;br /&gt;
なので、PROGRESS自体がというよりは、多少はそういうジェンダー論ならジェンダー論の英文を読んだ事があるという人の方が英語としては有利な面もあるかも知れませんが、&lt;br /&gt;
いずれにせよ&lt;span style="color: #ff0000;"&gt;英語にプラスして世の中のそういう話について知っているかどうかです。&lt;/span&gt;&lt;br /&gt;
大学入試のセンター試験が共通テストに変わった時に、大学院センターが&lt;strong&gt;これからは机に向かって教科書や参考書をカリカリやっているだけでは点が取れない問題を出すと言いました。&lt;/strong&gt;&lt;br /&gt;
それがどういう問題かというと、一つは丸暗記でなく&lt;strong&gt;思考力&lt;/strong&gt;です。&lt;br /&gt;
もう一つが、&lt;strong&gt;今の世の中で現実に起きている問題と自分が勉強している内容をちゃんとリンクさせられるかどうかです&lt;/strong&gt;。&lt;br /&gt;
そのリンクが出来なければ勉強して頭に入れたって本当に意味がない訳です。&lt;br /&gt;
本当に大学入試で点を取る為だけの勉強をしても大学に入ってからあとが高学歴で仕事偏差値低いとかの今よく言われているそういうのになってしまう訳です。&lt;br /&gt;
という意味では、英語とプラスしてそういうのをやっていかなきゃいけないです。&lt;br /&gt;
プラス、いずれにせよ大学入試の場合、過去問を解く訳です。過去問でも練習になります。&lt;br /&gt;
だから、PROGRESSをやっている人というのは、今私が言っている事を念頭に置いて心の準備をしておくべきでしょうが、決定的にマイナスだとなるかと言われたら必ずしもそうではないです。&lt;br /&gt;
だだし、世の中にはPROGRESSを大学入試向けにアレンジしたと言われるような教科書もあります。&lt;br /&gt;
私はこれ批判しているんじゃなくて、そういう教科書もいい教科書になっていて大好きです。&lt;br /&gt;
でも決定的にマイナスかなと言われたらそうだとは思いません。&lt;br /&gt;
ただし、PROGRESSプラスそういう事もやらなきゃいけないという事です。&lt;br /&gt;
じゃあ先ほど申しましたPROGRESSは練習問題が多くて練習に時間が掛かる、プラスの事もさらに時間が掛かります。&lt;br /&gt;
じゃあそんなに時間を掛けなきゃいけないんですか？という事です。&lt;br /&gt;
でも勉強は全体がそうです。&lt;br /&gt;
なので、そもそも勉強時間が足りない人がうまく使いこなせていないんじゃないかなと思います。&lt;br /&gt;
出来るようになりたかったら勉強時間を増やしましょう。&lt;br /&gt;
最後に、部活で忙しいとかいう人ですが、私の周りなんかは部活で忙しいからこそ勉強時間が短くなるから濃い勉強をしなきゃと言って、それでやってかえってうまくいっている生徒さんもいっぱいいらっしゃいます。&lt;br /&gt;
部活が忙しくて、というのは言い訳にならないと思います。&lt;br /&gt;
逆に部活を思い切りやった人ほど勉強も無思い切りやるぞ、という力がついている生徒さんばっかりだと思います。&lt;br /&gt;
なので、&lt;span style="color: #ff0000;"&gt;とにかくじっくり腰を据えて勉強する習慣を付けましょう。&lt;/span&gt;&lt;br /&gt;
PROGRESSはこれに限ると思います。&lt;/p&gt;
&lt;h2&gt;まとめ｜腰を据えて勉強する習慣&lt;/h2&gt;
&lt;p&gt;夏井：ありがとうございます。&lt;br /&gt;
なんかほぼ人生論みたいになってしまいましたが（笑）&lt;br /&gt;
甲田：だってそれは受験勉強に繋がりますよね？&lt;br /&gt;
夏井：結局生き方というか、どういう取り組み方するかというのは結構大事なんだろうなと言う所はPROGRESSに限った話ではなくてですね。では、続きは次回に回したいと思います。&lt;br /&gt;
ありがとうございました！&lt;/p&gt;
&lt;p&gt;&lt;!-- 基礎力徹底講座（英語教室サポート） --&gt;&lt;/p&gt;
&lt;div style="border: 2px solid #e53935; background-color: #fff3e0; padding: 10px 12px; display: flex; align-items: flex-start; justify-content: flex-start; margin-bottom: 10px;"&gt;&lt;img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href="https://eng-support.com/kouza/#%E5%9F%BA%E7%A4%8E%E5%8A%9B%E5%BE%B9%E5%BA%95%E8%AC%9B%E5%BA%A7"&gt;詳細を見る&lt;/a&gt;&lt;/p&gt;
&lt;/div&gt;
&lt;/div&gt;
```</t>
  </si>
  <si>
    <t>C2P_https___eng_support_com_column_progress_book1_8_1_20260225_192404</t>
  </si>
  <si>
    <t>以下はサイトの階層マスタに基づく「子→親」内部リンク不足です。
子ページ本文（HTML）に、親ページへのリンクを追加してください。
【子ページ】
- URL: https://eng-support.com/column/progress-book1-8-1/
- タイトル: 疑問詞What・一般動詞【Progress Book1 8-1】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src="https://www.youtube.com/embed/K3BF7ZB2Yu4" width="560" height="315" frameborder="0" allowfullscreen="allowfullscreen"&gt;&lt;span data-mce-type="bookmark" style="display: inline-block; width: 0px; overflow: hidden; line-height: 0;" class="mce_SELRES_start"&gt;﻿&lt;/span&gt;&lt;/iframe&gt;&lt;/p&gt;
&lt;p&gt;――今回ですが、Book1 Lesson8シーン1という事で&lt;br /&gt;
疑問詞”What”と一般動詞という事でよく出てきそうな文形になっていますが、宜しくお願いします。&lt;/p&gt;
&lt;p&gt;&lt;img decoding="async" loading="lazy" class="alignnone wp-image-296" src="http://eng-support.com/wp-content/uploads/2023/05/プログレス230424.jpg" alt="" width="919" height="517" srcset="https://eng-support.com/wp-content/uploads/2023/05/プログレス230424.jpg 1280w, https://eng-support.com/wp-content/uploads/2023/05/プログレス230424-300x169.jpg 300w, https://eng-support.com/wp-content/uploads/2023/05/プログレス230424-1024x576.jpg 1024w, https://eng-support.com/wp-content/uploads/2023/05/プログレス230424-768x432.jpg 768w, https://eng-support.com/wp-content/uploads/2023/05/プログレス230424-320x180.jpg 320w" sizes="(max-width: 919px) 100vw, 919px" /&gt;&lt;/p&gt;
&lt;p&gt;こちらにいつも通りLookの文があります。&lt;br /&gt;
一番上の文、”I study English every day.”この文ですが、前の部分が空いています。&lt;br /&gt;
この文を疑問文にしてみましょうという事ですが&lt;br /&gt;
PROGRESSの場合、この文の疑問文ではなく主語も動詞も違う疑問文が載っています。&lt;br /&gt;
これがちょっと分かりにくいという方もいらっしゃいますが、同じ疑問文なので、出来るようになって欲しいです。&lt;/p&gt;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&lt;p&gt;Does Keiko play tennis every afternoon?&lt;br /&gt;
ケイコは毎日午後テニスをするんですか？&lt;br /&gt;
と聞いている訳です。&lt;br /&gt;
こちらの文を疑問文にした場合はどうなるでしょうか？&lt;br /&gt;
Do you study English every day?&lt;br /&gt;
この”I”の所を”Do you”に変えると、あとは一緒です。&lt;br /&gt;
Do you study English every day?&lt;br /&gt;
「?」を忘れないようにして下さい。&lt;br /&gt;
PROGRESSの場合は、この”you”が”Keiko”に変わったら”Do”が”Does”&lt;span style="color: #ff0000;"&gt;三単現の”s”が付きます。&lt;/span&gt;&lt;br /&gt;
&lt;strong&gt;こういう所に復習出来るように仕掛けがしてあります。&lt;/strong&gt;&lt;br /&gt;
だから是非こういう所で英語が苦手な人には慣れて欲しいと思います。&lt;br /&gt;
じゃあ今度は、例えば”Does Keiko play tennis every afternoon?”&lt;br /&gt;
これに対して「ケイコ」が「午後」毎日何かスポーツをしているんだけど何のスポーツか分からないと、テニスの部分が何のスポーツか分からないなんて場合は、このテニスを”What”にして前にもっていけばいい訳です。&lt;br /&gt;
”d”は小文字になりますが、そこはこうなります。&lt;br /&gt;
What does Keiko play every afternoon?&lt;br /&gt;
と、こうなる訳です。&lt;br /&gt;
PROGRESSの場合、最初に言ったように1行目前の方空いています。&lt;br /&gt;
2行目もちゃんと”What”を書くスペースが空いていました。&lt;br /&gt;
どういう事か？そうすると一番上の行は”I”で始まりますが&lt;br /&gt;
”I” ”Keiko” ”you” ”Kevin” ”you”それから”john”です。&lt;br /&gt;
ここの部分が中学1年生の方向けには「誰が」という部分です。&lt;br /&gt;
この「誰が」とか「何が」という部分を主語と言います。&lt;br /&gt;
主語分かる人は”s”という記号で分かると思います。&lt;/p&gt;
&lt;p&gt;次の”study”「勉強する」&lt;br /&gt;
”play”「スポーツをする」&lt;br /&gt;
”want”「欲しいと思っている」&lt;br /&gt;
”have”「持っている」&lt;br /&gt;
”need”「必要としている」&lt;br /&gt;
”like”「好きだと思っている」&lt;/p&gt;
&lt;p&gt;この部分を動詞と言います。&lt;/p&gt;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&lt;p&gt;中学1年生の方とかで、あんまり動詞とか普段考えていない人、&lt;span style="color: #0000ff;"&gt;英語というのは動詞を中心に出来ていますので、まず動詞で考えるという事から覚えましょう。&lt;/span&gt;&lt;br /&gt;
”study”や”play”の次の”English”や”tennis”、これは&lt;strong&gt;何をするか&lt;/strong&gt;です。&lt;br /&gt;
ここは「何を」という部分で&lt;span style="color: #ff0000;"&gt;目的語&lt;/span&gt;という言い方をします。&lt;br /&gt;
まだ目的語とか習っていない人は、「何が」、動詞はどうしてももって欲しいんですが、一応「○○する」にしておきましょうか。&lt;br /&gt;
「誰が」「○○する」「何を」と、こうなってる訳です。&lt;br /&gt;
あとは「いつ」という付属の部分、あるいは「どこに」、「毎日」とか「毎日午後」とか、&lt;br /&gt;
「ランチに」とか、あるいは”in his bag”「カバンの中には」、場所ですけどここは「どこ」とか&lt;br /&gt;
「いつ」とかを表す部分です。&lt;/p&gt;
&lt;p&gt;&lt;img decoding="async" loading="lazy" class="alignnone size-full wp-image-297" src="http://eng-support.com/wp-content/uploads/2023/05/IMG_0306.jpg" alt="" width="251" height="346" srcset="https://eng-support.com/wp-content/uploads/2023/05/IMG_0306.jpg 251w, https://eng-support.com/wp-content/uploads/2023/05/IMG_0306-218x300.jpg 218w" sizes="(max-width: 251px) 100vw, 251px" /&gt;&lt;br /&gt;
こういうのは後ろに来るんだ、と覚えておきましょう。&lt;br /&gt;
この上で「何を」というの”What”にします。&lt;br /&gt;
「何を」という部分を”What”、”What”自体が「何を」という意味です。&lt;br /&gt;
疑問詞はご存知の通り、文頭になきゃいけないので、「何を」という部分が前にきます。&lt;br /&gt;
つまりPROGRESSのLookを見る時に、なんでこれ”I””Keiko””you””Kevin””you””John”と&lt;br /&gt;
ちゃんと縦に並べてあるのか、何で”study” ”play&amp;#8221; &amp;#8220;want” ”have” ”need” ”like”と並べてあるのか、中学1年生の方でもそれを考えるのが当たり前になっている人もいると思います。&lt;br /&gt;
そしたらこのあと恐らく&lt;strong&gt;英語の成績は順調に伸びていくと思います。&lt;/strong&gt;&lt;br /&gt;
だけどそうでない人もいます。&lt;/p&gt;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&lt;p&gt;苦手な人ほど、そんな事を考えるのがめんどくさいと言って文だけ読んで終わりという勉強もしちゃうので、ますますそうでない人と差がついてしまいます。&lt;br /&gt;
従って、英語が苦手でちょっと困っているという人は、この行が主語とかこの行が動詞でとか、そういう事を考えながらやるようにしましょう。&lt;/p&gt;
&lt;hr /&gt;
&lt;h3&gt;【重要】疑問詞What ＋ 一般動詞の疑問文の作り方&lt;/h3&gt;
&lt;p&gt;「何を～しますか？」と聞くときの語順を整理しましょう。ポイントは、&lt;strong&gt;「一般動詞の疑問文（Do/Does &amp;#8230;?）の先頭に What を置く」&lt;/strong&gt;という点です。&lt;/p&gt;
&lt;table style="width: 100%; border-collapse: collapse; border: 1px solid #ddd;"&gt;
&lt;thead&gt;
&lt;tr style="background-color: #f2f2f2;"&gt;
&lt;th style="border: 1px solid #ddd; padding: 10px;"&gt;主語の種類&lt;/th&gt;
&lt;th style="border: 1px solid #ddd; padding: 10px;"&gt;肯定文&lt;/th&gt;
&lt;th style="border: 1px solid #ddd; padding: 10px;"&gt;疑問文（何を～？）&lt;/th&gt;
&lt;/tr&gt;
&lt;/thead&gt;
&lt;tbody&gt;
&lt;tr&gt;
&lt;td style="border: 1px solid #ddd; padding: 10px;"&gt;I / You / 複数&lt;/td&gt;
&lt;td style="border: 1px solid #ddd; padding: 10px;"&gt;You study English.&lt;/td&gt;
&lt;td style="border: 1px solid #ddd; padding: 10px;"&gt;&lt;strong&gt;What do&lt;/strong&gt; you study?&lt;/td&gt;
&lt;/tr&gt;
&lt;tr&gt;
&lt;td style="border: 1px solid #ddd; padding: 10px;"&gt;三単現（Keiko等）&lt;/td&gt;
&lt;td style="border: 1px solid #ddd; padding: 10px;"&gt;Keiko plays tennis.&lt;/td&gt;
&lt;td style="border: 1px solid #ddd; padding: 10px;"&gt;&lt;strong&gt;What does&lt;/strong&gt; Keiko play?&lt;/td&gt;
&lt;/tr&gt;
&lt;/tbody&gt;
&lt;/table&gt;
&lt;p&gt;※Doesを使う場合、動詞のsは消えて原形に戻ることに注意しましょう。&lt;/p&gt;
&lt;h3&gt;理解度チェック：練習問題&lt;/h3&gt;
&lt;p&gt;次の日本文を英語に直してみましょう。答えは最後にあります。&lt;/p&gt;
&lt;ol&gt;
&lt;li&gt;あなたは毎日何を勉強しますか？&lt;/li&gt;
&lt;li&gt;ケビンはカバンの中に何を持っていますか？&lt;/li&gt;
&lt;li&gt;あなたは朝食に何を必要としていますか？&lt;/li&gt;
&lt;/ol&gt;
&lt;p&gt;&amp;nbsp;&lt;/p&gt;
&lt;h3&gt;よくある質問（FAQ）&lt;/h3&gt;
&lt;div style="border: 1px solid #FF8C00; padding: 15px; border-radius: 5px;"&gt;
&lt;p&gt;&lt;strong&gt;Q. &amp;#8220;What do you&amp;#8230;?&amp;#8221; と &amp;#8220;What is your&amp;#8230;?&amp;#8221; の違いは何ですか？&lt;/strong&gt;&lt;br /&gt;
A. 動作を聞く場合は一般動詞の疑問文（doを使用）、名前や好きなものなど「正体」を聞く場合はbe動詞（is/are）を使います。&lt;br /&gt;
例：What &lt;strong&gt;do&lt;/strong&gt; you play?（何をしますか？） / What &lt;strong&gt;is&lt;/strong&gt; your name?（名前は何ですか？）&lt;/p&gt;
&lt;p&gt;&lt;strong&gt;Q. なぜ What のあとに does がくるのですか？&lt;/strong&gt;&lt;br /&gt;
A. 英語では疑問詞を文頭に置くルールがありますが、その後の語順は「疑問文の形」を維持しなければなりません。主語が三人称単数（KeikoやKevinなど）のときは、DoがDoesに変化して助けてくれるからです。&lt;/p&gt;
&lt;/div&gt;
&lt;p&gt;&amp;nbsp;&lt;/p&gt;
&lt;div style="background-color: #eee; padding: 10px;"&gt;&lt;strong&gt;練習問題の解答：&lt;/strong&gt;&lt;br /&gt;
1. What do you study every day?&lt;br /&gt;
2. What does Kevin have in his bag?&lt;br /&gt;
3. What do you need for breakfast?&lt;/div&gt;
&lt;hr /&gt;
&lt;p&gt;&amp;nbsp;&lt;/p&gt;
```</t>
  </si>
  <si>
    <t>C2P_https___eng_support_com_column_progress_book1_lesson10_1_20260225_192404</t>
  </si>
  <si>
    <t>以下はサイトの階層マスタに基づく「子→親」内部リンク不足です。
子ページ本文（HTML）に、親ページへのリンクを追加してください。
【子ページ】
- URL: https://eng-support.com/column/progress-book1-lesson10-1/
- タイトル: practiceのing形・過去形・三単現｜例文と活用ルール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&lt;p&gt;&lt;iframe title="YouTube video player" src="https://www.youtube.com/embed/HigQ1LVP5uo" width="560" height="315" frameborder="0" allowfullscreen="allowfullscreen"&gt;&lt;br /&gt;
&lt;span data-mce-type="bookmark" style="display: inline-block; width: 0px; overflow: hidden; line-height: 0;" class="mce_SELRES_start"&gt;﻿&lt;/span&gt;&lt;br /&gt;
&lt;span data-mce-type="bookmark" style="display: inline-block; width: 0px; overflow: hidden; line-height: 0;" class="mce_SELRES_start"&gt;﻿&lt;/span&gt;&lt;br /&gt;
&lt;/iframe&gt;&lt;/p&gt;
&lt;p&gt;PROGRESS Book1 Lesson10 シーン1では、&lt;strong&gt;規則動詞の過去形&lt;/strong&gt;が初めて登場します。&lt;br /&gt;
「過去形」と聞くと難しそうに感じるかもしれませんが、&lt;strong&gt;前半はとても素直で分かりやすい&lt;/strong&gt;単元です。&lt;br /&gt;
ここでは、現在形・現在進行形・過去形の比較から入り、規則動詞の過去形のつくり方のルールを丁寧に整理していきます。&lt;/p&gt;
&lt;hr /&gt;
&lt;h2&gt;規則動詞の過去形の基本と「3つの文」の比較&lt;/h2&gt;
&lt;p&gt;まずは、同じ動詞 &lt;strong&gt;practice&lt;/strong&gt; を使った3つの文を比較してみます。&lt;/p&gt;
&lt;p&gt;&lt;img decoding="async" loading="lazy" class="alignnone size-full wp-image-328" src="http://eng-support.com/wp-content/uploads/2023/05/プログレス230424-6.jpg" alt="スライドに 'Tammy practices volleyball every afternoon.' の例文が表示され、現在形の動詞と三単現のルールを解説。" width="1280" height="720" srcset="https://eng-support.com/wp-content/uploads/2023/05/プログレス230424-6.jpg 1280w, https://eng-support.com/wp-content/uploads/2023/05/プログレス230424-6-300x169.jpg 300w, https://eng-support.com/wp-content/uploads/2023/05/プログレス230424-6-1024x576.jpg 1024w, https://eng-support.com/wp-content/uploads/2023/05/プログレス230424-6-768x432.jpg 768w, https://eng-support.com/wp-content/uploads/2023/05/プログレス230424-6-320x180.jpg 320w" sizes="(max-width: 1280px) 100vw, 1280px" /&gt;&lt;/p&gt;
&lt;blockquote&gt;&lt;p&gt;Tammy practices volleyball every afternoon.&lt;br /&gt;
Tammy is practicing volleyball now.&lt;br /&gt;
Tammy practiced volleyball yesterday.&lt;/p&gt;&lt;/blockquote&gt;
&lt;p&gt;3文とも&lt;strong&gt;主語は Tammy&lt;/strong&gt;で共通です。違っているのは、次の2点だけです。&lt;/p&gt;
&lt;ul&gt;
&lt;li&gt;動詞の形：&lt;strong&gt;practices / is practicing / practiced&lt;/strong&gt;&lt;/li&gt;
&lt;li&gt;「いつ」を表す語句：&lt;strong&gt;every afternoon / now / yesterday&lt;/strong&gt;&lt;/li&gt;
&lt;/ul&gt;
&lt;p&gt;動詞 &lt;strong&gt;practice&lt;/strong&gt; は「～を練習する」という意味の&lt;strong&gt;他動詞&lt;/strong&gt;で、その後ろの &lt;strong&gt;volleyball&lt;/strong&gt; が「何を」にあたる&lt;strong&gt;目的語&lt;/strong&gt;です。&lt;br /&gt;
さらに、&lt;strong&gt;every afternoon / now / yesterday&lt;/strong&gt; はいずれも「いつ？」を表し、動詞を修飾する&lt;strong&gt;副詞（副詞句）&lt;/strong&gt;として働きます。&lt;/p&gt;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&lt;h3&gt;現在形（習慣）：「Tammy practices … every afternoon.」&lt;/h3&gt;
&lt;blockquote&gt;&lt;p&gt;Tammy practices volleyball every afternoon.&lt;br /&gt;
「タミーは毎日午後にバレーボールを練習します。」&lt;/p&gt;&lt;/blockquote&gt;
&lt;ul&gt;
&lt;li&gt;&lt;strong&gt;practices&lt;/strong&gt; … 現在形（とくに「習慣」を表す現在形）&lt;/li&gt;
&lt;li&gt;&lt;strong&gt;every afternoon&lt;/strong&gt; … 「いつも午後に」＝習慣を表す副詞句&lt;/li&gt;
&lt;/ul&gt;
&lt;p&gt;ここでよく話題になるのが&lt;strong&gt;「三単現の s」&lt;/strong&gt;です。&lt;/p&gt;
&lt;ul&gt;
&lt;li&gt;&lt;strong&gt;三人称単数&lt;/strong&gt; … 主語が「その場にいない一人の人（もの）」&lt;br /&gt;
例：Tammy（会話に参加していないので「彼女」＝三人称）&lt;/li&gt;
&lt;li&gt;&lt;strong&gt;現在形の s&lt;/strong&gt; … 動詞に付く &lt;strong&gt;-s&lt;/strong&gt;（practices）&lt;/li&gt;
&lt;/ul&gt;
&lt;p&gt;&lt;strong&gt;「三単現」&lt;/strong&gt;という言い方をすると、主語と動詞をごちゃっとひとまとめにして見てしまいがちです。&lt;br /&gt;
しかし、厳密には&lt;/p&gt;
&lt;ul&gt;
&lt;li&gt;&lt;strong&gt;三人称単数かどうか → 主語の話（Tammy）&lt;/strong&gt;&lt;/li&gt;
&lt;li&gt;&lt;strong&gt;現在形の s → 動詞の形の話（practices）&lt;/strong&gt;&lt;/li&gt;
&lt;/ul&gt;
&lt;p&gt;というように、&lt;strong&gt;主語と動詞の2か所をチェックする必要がある&lt;/strong&gt;、という点を意識しましょう。&lt;/p&gt;
&lt;h3&gt;現在進行形：「Tammy is practicing … now.」&lt;/h3&gt;
&lt;blockquote&gt;&lt;p&gt;Tammy is practicing volleyball now.&lt;br /&gt;
「タミーは今、バレーボールをしているところです。」&lt;/p&gt;&lt;/blockquote&gt;
&lt;p&gt;ここでの大事なポイントは、&lt;/p&gt;
&lt;ul&gt;
&lt;li&gt;&lt;strong&gt;現在進行形＝ be動詞 ＋ 動詞の ing形 の2語セット&lt;/strong&gt;&lt;/li&gt;
&lt;/ul&gt;
&lt;p&gt;です。&lt;strong&gt;practicing だけを見て「現在進行形」と言ってしまうのは誤り&lt;/strong&gt;で、&lt;br /&gt;
&lt;strong&gt;is practicing&lt;/strong&gt; という 2語のかたまり が「現在進行形」です。&lt;/p&gt;
&lt;p&gt;中2以上なら、次の対応も押さえておくとよいでしょう。&lt;/p&gt;
&lt;ul&gt;
&lt;li&gt;&lt;strong&gt;is practicing&lt;/strong&gt; … 現在進行形&lt;/li&gt;
&lt;li&gt;&lt;strong&gt;was practicing&lt;/strong&gt; … 過去進行形（be動詞が was になっただけ）&lt;/li&gt;
&lt;/ul&gt;
&lt;p&gt;つまり、「現在」「過去」といった&lt;strong&gt;時制の情報は be動詞側に出る&lt;/strong&gt;、という見方が大切です。&lt;/p&gt;
&lt;h3&gt;過去形：「Tammy practiced … yesterday.」&lt;/h3&gt;
&lt;blockquote&gt;&lt;p&gt;Tammy practiced volleyball yesterday.&lt;br /&gt;
「タミーは昨日、バレーボールを練習しました。」&lt;/p&gt;&lt;/blockquote&gt;
&lt;p&gt;&lt;strong&gt;yesterday&lt;/strong&gt; は「昨日」、つまり&lt;strong&gt;今より前に起きたこと＝過去&lt;/strong&gt;を表します。&lt;br /&gt;
こうした「過去のこと」を表すときに使うのが、&lt;strong&gt;動詞の「過去形」&lt;/strong&gt;です。&lt;/p&gt;
&lt;ul&gt;
&lt;li&gt;動詞の元の形 … &lt;strong&gt;原形（practice）&lt;/strong&gt;&lt;/li&gt;
&lt;li&gt;規則動詞の過去形 … &lt;strong&gt;原形＋ed（practiced）&lt;/strong&gt;&lt;/li&gt;
&lt;/ul&gt;
&lt;p&gt;この「原形」という漢字は「原っぱの原」と書きますが、もともとの意味は「元の形」です。&lt;br /&gt;
つまり、&lt;strong&gt;原形＝その動詞のいちばん基本の形&lt;/strong&gt;と考えればOKです。&lt;/p&gt;
&lt;hr /&gt;
&lt;h2&gt;規則動詞の過去形のつくり方&lt;/h2&gt;
&lt;p&gt;規則動詞の過去形は、基本的には&lt;strong&gt;「原形＋ed」&lt;/strong&gt;で作りますが、&lt;br /&gt;
語尾によっていくつかのパターンがあります。&lt;/p&gt;
&lt;h3&gt;① 基本形：原形＋ed&lt;/h3&gt;
&lt;p&gt;&lt;strong&gt;最も基本的なルール&lt;/strong&gt;は次のとおりです。&lt;/p&gt;
&lt;ul&gt;
&lt;li&gt;&lt;strong&gt;原形＋ed ＝ 規則動詞の過去形&lt;/strong&gt;&lt;/li&gt;
&lt;/ul&gt;
&lt;p&gt;例：&lt;/p&gt;
&lt;ul&gt;
&lt;li&gt;work → worked&lt;/li&gt;
&lt;li&gt;play → played&lt;/li&gt;
&lt;/ul&gt;
&lt;p&gt;まずは「原形＋ed」が&lt;strong&gt;標準形&lt;/strong&gt;であることを押さえましょう。&lt;/p&gt;
&lt;h3&gt;② 語尾が e のとき：d だけ付ける&lt;/h3&gt;
&lt;p&gt;原形がすでに &lt;strong&gt;e&lt;/strong&gt; で終わっている場合、さらに &lt;strong&gt;ed&lt;/strong&gt; をつけると &lt;strong&gt;ee&lt;/strong&gt; が重なってしまいます。&lt;br /&gt;
そこで、&lt;/p&gt;
&lt;ul&gt;
&lt;li&gt;&lt;strong&gt;語尾が「発音しない e」で終わる動詞 → d だけ付ける&lt;/strong&gt;&lt;/li&gt;
&lt;/ul&gt;
&lt;p&gt;というルールになります。&lt;/p&gt;
&lt;ul&gt;
&lt;li&gt;practice → practiced（&lt;strong&gt;e＋d&lt;/strong&gt;）&lt;/li&gt;
&lt;li&gt;live → lived（&lt;strong&gt;e＋d&lt;/strong&gt;）&lt;/li&gt;
&lt;/ul&gt;
&lt;p&gt;本来のパターンは「＋ed」ですが、&lt;br /&gt;
&lt;strong&gt;発音しない e がすでにあるのに、さらに e を重ねるのは見た目も発音もわずらわしい&lt;/strong&gt;ため、&lt;br /&gt;
&lt;strong&gt;d だけを付ける形が採用されている&lt;/strong&gt;と考えるとイメージしやすくなります。&lt;/p&gt;
&lt;h3 data-start="20" data-end="54"&gt;③ need → needed の注意点：「ed」を書き忘れない&lt;/h3&gt;
&lt;p data-start="56" data-end="82"&gt;原形 need の過去形は needed です。&lt;/p&gt;
&lt;p data-start="84" data-end="99"&gt;need → needed&lt;/p&gt;
&lt;p data-start="101" data-end="184"&gt;もともと need は語尾に &lt;strong data-start="116" data-end="121"&gt;d&lt;/strong&gt; を含んでいるので、過去形にすると &lt;strong data-start="139" data-end="149"&gt;d + ed&lt;/strong&gt; となり、&lt;br data-start="154" data-end="157" /&gt;&lt;strong data-start="157" data-end="175"&gt;d が続く形（needed）&lt;/strong&gt; になります。&lt;/p&gt;
&lt;p data-start="186" data-end="193"&gt;そのため、&lt;/p&gt;
&lt;ul data-start="195" data-end="267"&gt;
&lt;li data-start="195" data-end="223"&gt;
&lt;p data-start="197" data-end="223"&gt;本来は &lt;strong data-start="201" data-end="211"&gt;needed&lt;/strong&gt; と書くべきところを&lt;/p&gt;
&lt;/li&gt;
&lt;li data-start="224" data-end="267"&gt;
&lt;p data-start="226" data-end="267"&gt;うっかり &lt;strong data-start="231" data-end="243"&gt;need のまま&lt;/strong&gt; 書いてしまう（&lt;strong data-start="251" data-end="264"&gt;-ed のつけ忘れ&lt;/strong&gt;）&lt;/p&gt;
&lt;/li&gt;
&lt;/ul&gt;
&lt;p data-start="269" data-end="285"&gt;というミスが起こりがちです。&lt;/p&gt;
&lt;p data-start="287" data-end="354"&gt;× need（過去形なのに -ed をつけ忘れている）&lt;br data-start="314" data-end="317" /&gt;○ needed（語尾の d のあとに -ed まで書けている完成形）&lt;/p&gt;
&lt;p data-start="356" data-end="446" data-is-last-node="" data-is-only-node=""&gt;テストなどでは、「あれ、ちゃんと -ed までつけたかな？」と一瞬不安になることがあるので、&lt;br data-start="402" data-end="405" /&gt;&lt;strong data-start="405" data-end="430"&gt;「need の過去形は必ず needed」&lt;/strong&gt; とセットで覚えておきましょう。&lt;/p&gt;
&lt;h3&gt;④ 語尾が子音＋y のとき：y → i にして ed&lt;/h3&gt;
&lt;p&gt;次は &lt;strong&gt;study → studied&lt;/strong&gt; のパターンです。&lt;/p&gt;
&lt;ul&gt;
&lt;li&gt;study → studied&lt;/li&gt;
&lt;/ul&gt;
&lt;p&gt;教科書などでは、よく次のように教えられます。&lt;/p&gt;
&lt;ul&gt;
&lt;li&gt;&lt;strong&gt;「子音＋y」で終わるときは、y を i にかえて ed を付ける&lt;/strong&gt;&lt;/li&gt;
&lt;/ul&gt;
&lt;p&gt;ここで出てくるキーワードが「母音」と「子音」です。&lt;/p&gt;
&lt;ul&gt;
&lt;li&gt;&lt;strong&gt;母音（vowel）&lt;/strong&gt; … 日本語でいう「あ・い・う・え・お」にあたる音&lt;/li&gt;
&lt;li&gt;&lt;strong&gt;子音（consonant）&lt;/strong&gt; … 母音以外の音（k, t, s, y など）&lt;/li&gt;
&lt;/ul&gt;
&lt;p&gt;一見すると、&lt;strong&gt;study の y は「あいうえお」ではないので子音に見えます&lt;/strong&gt;が、英語の歴史的な流れを考えると、もともとは次のようなイメージです。&lt;/p&gt;
&lt;ul&gt;
&lt;li&gt;語尾に来る &lt;strong&gt;i&lt;/strong&gt; が見た目として「かっこ悪い」ので、&lt;strong&gt;綴りの上では y を使うようになった&lt;/strong&gt;&lt;/li&gt;
&lt;li&gt;しかし、&lt;strong&gt;語尾から外れて（＝後ろに ed がついて）しまうときは、元の i に戻す&lt;/strong&gt;&lt;/li&gt;
&lt;/ul&gt;
&lt;p&gt;つまり、より正確に言えば、&lt;/p&gt;
&lt;ul&gt;
&lt;li&gt;&lt;strong&gt;語尾の y は、本来の i に「戻して」から ed を付ける&lt;/strong&gt;&lt;/li&gt;
&lt;/ul&gt;
&lt;p&gt;という説明になります。&lt;br /&gt;
テストでの採点上は「子音＋y → y を i にかえて ed」だけ覚えていても点数は変わりませんが、&lt;br /&gt;
&lt;strong&gt;「y を i に戻している」という意識を持っておくと、英語そのものの仕組みへの理解が深まります。&lt;/strong&gt;&lt;/p&gt;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&lt;hr /&gt;
&lt;h2&gt;進行形とのちがい：前に「be動詞」がいるかどうか&lt;/h2&gt;
&lt;p&gt;ここまで「過去形」のルールを見てきましたが、&lt;strong&gt;進行形との比較&lt;/strong&gt;も大事です。&lt;/p&gt;
&lt;ul&gt;
&lt;li&gt;&lt;strong&gt;進行形：&lt;/strong&gt; be動詞 ＋ 動詞の ing形&lt;br /&gt;
例）is practicing / was practicing など&lt;/li&gt;
&lt;li&gt;&lt;strong&gt;過去形：&lt;/strong&gt; 動詞そのものを「過去形の形」に変えるだけ&lt;br /&gt;
例）practice → practiced&lt;/li&gt;
&lt;/ul&gt;
&lt;p&gt;つまり、&lt;/p&gt;
&lt;ul&gt;
&lt;li&gt;&lt;strong&gt;進行形では「前に be動詞」が必須&lt;/strong&gt;&lt;/li&gt;
&lt;li&gt;&lt;strong&gt;過去形では前に何もつけず「動詞の形そのもの」を変える&lt;/strong&gt;&lt;/li&gt;
&lt;/ul&gt;
&lt;p&gt;という違いがあります。&lt;br /&gt;
この単元で扱う&lt;strong&gt;規則動詞の過去形は、形さえ覚えてしまえば作り方はシンプル&lt;/strong&gt;なので、&lt;br /&gt;
「過去形だからといって、必要以上にビクビクする必要はない」という感覚を持っておきましょう。&lt;/p&gt;
&lt;hr /&gt;
&lt;h2&gt;PROGRESS ならではの特徴と学習上の心構え&lt;/h2&gt;
&lt;p&gt;PROGRESS では、&lt;strong&gt;わざと「普通ではない」特別な例が最初に出てくる&lt;/strong&gt;ことがよくあります。&lt;br /&gt;
この単元でも、&lt;/p&gt;
&lt;ul&gt;
&lt;li&gt;語尾が e の動詞（practice, live）&lt;/li&gt;
&lt;li&gt;need ～ needed のように綴りミスが起こりやすいもの&lt;/li&gt;
&lt;li&gt;study → studied のように y の扱いが特殊なもの&lt;/li&gt;
&lt;/ul&gt;
&lt;p&gt;といった&lt;strong&gt;「一工夫いる動詞」&lt;/strong&gt;が早い段階で登場しています。&lt;/p&gt;
&lt;p&gt;日本のテストでは「ルール通り書けていれば点数は同じ」ですが、&lt;br /&gt;
授業の中では、&lt;/p&gt;
&lt;ul&gt;
&lt;li&gt;なぜ「e のときは d だけ」なのか&lt;/li&gt;
&lt;li&gt;なぜ「y を i に戻す」という考え方があるのか&lt;/li&gt;
&lt;/ul&gt;
&lt;p&gt;といった&lt;strong&gt;言語としての英語の仕組み&lt;/strong&gt;に触れておくと、&lt;br /&gt;
この先の学習がずっと楽になります。&lt;/p&gt;
&lt;hr /&gt;
&lt;h2&gt;まとめ：規則動詞の過去形は「原形＋ed」からスタート&lt;/h2&gt;
&lt;ul&gt;
&lt;li&gt;&lt;strong&gt;現在形・現在進行形・過去形&lt;/strong&gt;は、「動詞の形」と「いつ？」の組み合わせで区別する。&lt;/li&gt;
&lt;li&gt;&lt;strong&gt;三単現&lt;/strong&gt;では、
&lt;ul&gt;
&lt;li&gt;三人称単数かどうか ＝ &lt;strong&gt;主語&lt;/strong&gt;を見る&lt;/li&gt;
&lt;li&gt;現在形の s が付いているか ＝ &lt;strong&gt;動詞&lt;/strong&gt;を見る&lt;/li&gt;
&lt;/ul&gt;
&lt;p&gt;と、主語と動詞の両方を確認するのがポイント。&lt;/li&gt;
&lt;li&gt;&lt;strong&gt;規則動詞の過去形&lt;/strong&gt;の基本は「&lt;strong&gt;原形＋ed&lt;/strong&gt;」。&lt;/li&gt;
&lt;li&gt;語尾が&lt;strong&gt;e&lt;/strong&gt;のときは &lt;strong&gt;d だけ&lt;/strong&gt;付ける（practice → practiced, live → lived）。&lt;/li&gt;
&lt;li&gt;&lt;strong&gt;need → needed&lt;/strong&gt; は「ed を書き忘れない」ように要注意。&lt;/li&gt;
&lt;li&gt;語尾が&lt;strong&gt;子音＋y&lt;/strong&gt;のときは「&lt;strong&gt;y を i に戻してから ed&lt;/strong&gt;」（study → studied）。&lt;/li&gt;
&lt;li&gt;&lt;strong&gt;進行形は be動詞＋ing&lt;/strong&gt;、&lt;strong&gt;過去形は動詞そのものの形を変えるだけ&lt;/strong&gt;という違いを押さえる。&lt;/li&gt;
&lt;li&gt;PROGRESS では、あえて特例的な形が早めに登場することが多いので、「なぜそうなるのか」までセットで理解していくと力になる。&lt;/li&gt;
&lt;/ul&gt;
&lt;p&gt;この単元の「規則動詞の過去形」は、英語の時制の入り口にあたるとても大事なポイントです。&lt;br /&gt;
まずは&lt;strong&gt;基本のルールと代表例&lt;/strong&gt;をしっかり押さえ、「過去形＝怖いもの」ではなく&lt;br /&gt;
&lt;strong&gt;「形のパターンを知れば解ける分野」&lt;/strong&gt;として自信をつけていきましょう。&lt;/p&gt;
&lt;p&gt;&amp;nbsp;&lt;/p&gt;
```</t>
  </si>
  <si>
    <t>C2P_https___eng_support_com_column_progress_book1_lesson10_2_20260225_192405</t>
  </si>
  <si>
    <t>以下はサイトの階層マスタに基づく「子→親」内部リンク不足です。
子ページ本文（HTML）に、親ページへのリンクを追加してください。
【子ページ】
- URL: https://eng-support.com/column/progress-book1-lesson10-2/
- タイトル: doの過去形はdid｜否定didn't＋原形｜中1英語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src="https://www.youtube.com/embed/U2FX5EfXTVg" width="560" height="315" frameborder="0" allowfullscreen="allowfullscreen"&gt;&lt;/iframe&gt;&lt;/p&gt;
&lt;p&gt;――今回は、Book1 Lesson10シーン2、過去形の否定文です。&lt;br /&gt;
前回出てきた過去形の続きという事になりますが、宜しくお願いします。&lt;/p&gt;
&lt;p&gt;&lt;img decoding="async" loading="lazy" class="alignnone size-full wp-image-331" src="http://eng-support.com/wp-content/uploads/2023/05/プログレス230424-7.jpg" alt="" width="1280" height="720" srcset="https://eng-support.com/wp-content/uploads/2023/05/プログレス230424-7.jpg 1280w, https://eng-support.com/wp-content/uploads/2023/05/プログレス230424-7-300x169.jpg 300w, https://eng-support.com/wp-content/uploads/2023/05/プログレス230424-7-1024x576.jpg 1024w, https://eng-support.com/wp-content/uploads/2023/05/プログレス230424-7-768x432.jpg 768w, https://eng-support.com/wp-content/uploads/2023/05/プログレス230424-7-320x180.jpg 320w" sizes="(max-width: 1280px) 100vw, 1280px" /&gt;&lt;/p&gt;
&lt;p&gt;こちらLookを見て下さい。&lt;br /&gt;
上二つは現在形の否定文です。&lt;br /&gt;
動詞は一般動詞です。&lt;br /&gt;
I do not work every day.&lt;br /&gt;
ちなみにこの文の訳し方、ここはちょっと時間掛けて話ししたいと思います。&lt;br /&gt;
「私は毎日働かない。」&lt;br /&gt;
こう訳すと、&lt;strong&gt;この英語が言いたい事と内容が食い違って理解される可能性が大きいです。&lt;/strong&gt;&lt;br /&gt;
”I do not work”、ちょっと”every day”を取ってみましょう。&lt;br /&gt;
I do not work.&lt;br /&gt;
これの訳ですが、もちろん「私は働かない。」でも合っていますが、実は正確な訳ではないんです。&lt;br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&lt;p&gt;正確な訳ですが、”not”がどういう意味かというと、「何々という訳ではない」が正しいです。&lt;br /&gt;
したがって、正確に”I do not work.”を訳すと、「私は働くという訳ではない。」になります。&lt;br /&gt;
ただし、「私は働くという訳ではない。」、それから、「私は働かない。」&lt;br /&gt;
この二つの日本語は意味違いますか？&lt;br /&gt;
ニュアンスはちょっと違うかも知れませんが意味はほとんど一緒です。&lt;br /&gt;
そうすると英語習いたての小学校5年生に、「私は働かない。」と訳したらペケ&lt;br /&gt;
「働くという訳ではない。」じゃなきゃ丸しないなんてやると、英語ってややこしいなぁ、英語はついていけないや、とかなっちゃう子が多い訳です。&lt;br /&gt;
I do not work.&lt;br /&gt;
従来の訳は「私は働かない。」です。&lt;br /&gt;
正確な訳は、「私は働くという訳ではない。」です。&lt;br /&gt;
意味が一緒だから問題ないです。&lt;br /&gt;
ところが、今回後ろに”every day”、「毎日」と付いています。&lt;br /&gt;
I do not work every day.&lt;br /&gt;
「私は毎日働かない。」はよくないです。&lt;br /&gt;
それに対して、正確な訳は「という訳ではない」ですから、「私は毎日働くという訳ではない。」この二つの意味は日本語一緒ですか？&lt;br /&gt;
日本語自体が非常に意味微妙ですが、でも右側の「私は毎日働かない。」は働く日ありますか？&lt;br /&gt;
働く日が0と考える方が自然ですよね？&lt;br /&gt;
もちろん、働いたり働かなかったりという意味に取れなくもないですが、働く日がないの方が可能性が高いです。&lt;br /&gt;
一方、「毎日働くという訳ではない。」、こっちは明らかに働いたり働かなかったりです。&lt;br /&gt;
これが正しいんです。&lt;br /&gt;
「毎日働かない。」と訳したらペケです。&lt;br /&gt;
ところが、日本って”not”を「訳ではない」と教えれば済む話を、「毎日働かない。」はペケだよの&lt;br /&gt;
理由を”every”という「全部」という言葉が付いたから部分否定と言ってねとか、部分指定に訳しましょうと高校とかでもこういう教え方で習う子が大半です。&lt;br /&gt;
そもそもが”not”が「何々という訳ではない」と覚えていれば部分否定とかそんな事をもち出さなくても正解出来るんです。&lt;br /&gt;
一部のややこしいやつで部分否定という言葉をもち出した方がいいケースももちろんありますが、&lt;br /&gt;
まずは全部否定だ部分否定だとかいうややこしい言葉はおいておきます。&lt;br /&gt;
”not”は”I work”「私は働くという訳ではない。」&lt;br /&gt;
あるいは”I work every day”「私毎日働くという訳ではない」となります。&lt;br /&gt;
&lt;span style="color: #ff0000;"&gt;否定文は、肯定文プラス「という訳ではない」と覚えて下さい。&lt;/span&gt;&lt;br /&gt;
出てきましたのでお話をしました。&lt;br /&gt;
じゃあ本来の過去形の否定文の話に戻りましょう。&lt;br /&gt;
”I do not work every day.”に対して、”I”が主語”He”に変わりました。&lt;br /&gt;
私が一人目、一人称です。&lt;br /&gt;
あなたが二人目、二人称です。&lt;br /&gt;
彼、は第三者だから三人称です。&lt;br /&gt;
彼は一人だけだから三人称単数です。&lt;br /&gt;
”He”が三人称単数です。&lt;br /&gt;
今は現在形をやっています。&lt;br /&gt;
主語が三人称単数で動詞は現在形なら三単現の「s」が付きます。&lt;br /&gt;
”o”で終わっていたら”es”が付きます。&lt;br /&gt;
”He does not work on Sunday.”になる訳です。&lt;br /&gt;
ちなみに今まであまり言ってきませんでしたが、この2行の”not”のあとの”work”ですが、これはなんでしょう？&lt;br /&gt;
もちろん「働く」という動詞ですが、これは動詞の原形という元の形です。&lt;br /&gt;
動詞の原形です。&lt;br /&gt;
つまり、”do”や”does”が付いたら”work”のとこは原形で変わらないです。&lt;br /&gt;
”do”や”does”の所の形を変えます。&lt;br /&gt;
じゃあ過去形にする時も”do”や”does”の所を変えればいいので、”did”になる訳です。&lt;br /&gt;
&lt;span style="color: #0000ff;"&gt;三人称単数以外の現在形が”do”、三単現が”does”、過去形は全て”did”です。&lt;/span&gt;&lt;br /&gt;
”do not” ”dose not” ”did not”です。&lt;br /&gt;
そのあとの動詞は必ず元の形、原形で書きます。&lt;br /&gt;
&lt;strong&gt;全部原形です。&lt;/strong&gt;&lt;br /&gt;
となると、結構簡単です。&lt;br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&lt;p&gt;だから”do” ”dose” ”did”を頭に入れておけばいいです。&lt;br /&gt;
毎回”do” ”dose” ”did”のどれにしようかな、”do not” ”dose not” ”did not”、&lt;span style="color: #ff0000;"&gt;あとの動詞はとにかくもういじくらない。&lt;/span&gt;&lt;br /&gt;
&lt;span style="color: #ff0000;"&gt;元の原形を書いておけばいいです。&lt;/span&gt;&lt;br /&gt;
という事で、一般動詞の過去形の否定文は意外と優しいです。&lt;br /&gt;
ただし一つだけ、PROGRESSは一般動詞の否定文に関して現在形を三単現を含めて二つ書いて、現在形と過去形が比べてあります。&lt;br /&gt;
ただ、一般の教科書というのはこういう比べ方じゃなくて、過去形の肯定文と否定文を比べてあるのが普通です。&lt;br /&gt;
例えば、”Lifang’s father”は”did not work”になっていますが、&lt;br /&gt;
肯定文ですと「リーファンのお父さんが昨夜働いた。」でしたら、&lt;br /&gt;
”Lifang’s father”、ここの部分が”Worked”になる訳です。&lt;br /&gt;
Lifang’s father worked last night.&lt;br /&gt;
この”work”と否定分にした時に”did not”、”did”のとこで過去形を表して”work”は原形に戻ります。&lt;br /&gt;
これ二つ目の”He does not work on Sunday.”ですが、これを肯定文にすると”He works on Sunday.”となります。&lt;br /&gt;
これを比べたら分かると思います。&lt;br /&gt;
&lt;span style="color: #ff0000;"&gt;肯定文だと動詞に”s”が付いたり”ed”が付いたりするのが、否定文になると”dose”や”did”になって、動詞は原形です。&lt;/span&gt;&lt;br /&gt;
これを間違えないようにして下さい。&lt;br /&gt;
このように一般動詞の否定文、過去形ですね。&lt;br /&gt;
現在形の否定文を過去形に変える事が出来るというのと、過去形の肯定文を否定文に変えられる、この両方出来るようにならなきゃダメです。&lt;br /&gt;
ちょっとPROGRESSその内の片方向しか載っていませんので、両方の練習をするようにしましょう。&lt;br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 [ /.socialSet ] --&gt;
```</t>
  </si>
  <si>
    <t>C2P_https___eng_support_com_column_progress_book1_lesson10_3_20260225_192405</t>
  </si>
  <si>
    <t>以下はサイトの階層マスタに基づく「子→親」内部リンク不足です。
子ページ本文（HTML）に、親ページへのリンクを追加してください。
【子ページ】
- URL: https://eng-support.com/column/progress-book1-lesson10-3/
- タイトル: doの過去形did｜疑問文は原形｜中1英語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 レッスン動画：Book1 Lesson10 シーン3 過去形の疑問文 --&gt;&lt;br /&gt;
&lt;iframe title="YouTube video player" src="https://www.youtube.com/embed/crsXqZ4HL9Y" width="560" height="315" frameborder="0" allowfullscreen="allowfullscreen"&gt;&lt;span data-mce-type="bookmark" style="display: inline-block; width: 0px; overflow: hidden; line-height: 0;" class="mce_SELRES_start"&gt;&lt;/span&gt;&lt;/iframe&gt;&lt;/p&gt;
&lt;p&gt;このページでは、Book1 Lesson10 シーン3で扱う&lt;strong&gt;「過去形の疑問文」&lt;/strong&gt;を整理します。&lt;br /&gt;
PROGRESS の Look に出てくる例文をもとに、&lt;/p&gt;
&lt;ul&gt;
&lt;li&gt;&lt;strong&gt;現在形の疑問文の復習&lt;/strong&gt;（Do / Does + 主語 + 動詞の原形）&lt;/li&gt;
&lt;li&gt;&lt;strong&gt;過去形の疑問文&lt;/strong&gt;（Did + 主語 + 動詞の原形）の作り方&lt;/li&gt;
&lt;li&gt;疑問詞付きの文（What / When / Where など）が過去になるときのルール&lt;/li&gt;
&lt;li&gt;目的語（何を）と「いつ・どこで」などの&lt;strong&gt;副詞句の見分け方&lt;/strong&gt;&lt;/li&gt;
&lt;li&gt;PROGRESS教材での表の見方と、自分で文の要素を分類するコツ&lt;/li&gt;
&lt;/ul&gt;
&lt;p&gt;を、入試や定期テストを意識しながら分かりやすくまとめています。&lt;/p&gt;
&lt;p&gt;&lt;img decoding="async" loading="lazy" class="alignnone size-full wp-image-334" src="http://eng-support.com/wp-content/uploads/2023/05/プログレス230424-8.jpg" sizes="(max-width: 1280px) 100vw, 1280px" srcset="https://eng-support.com/wp-content/uploads/2023/05/プログレス230424-8.jpg 1280w, https://eng-support.com/wp-content/uploads/2023/05/プログレス230424-8-300x169.jpg 300w, https://eng-support.com/wp-content/uploads/2023/05/プログレス230424-8-1024x576.jpg 1024w, https://eng-support.com/wp-content/uploads/2023/05/プログレス230424-8-768x432.jpg 768w, https://eng-support.com/wp-content/uploads/2023/05/プログレス230424-8-320x180.jpg 320w" alt="'Jack is getting taller and taller.'：ジャックがどんどん背が高くなっている様子を表す文例" width="1280" height="720" /&gt;&lt;/p&gt;
&lt;h2&gt;do / does / did（要点：ここだけで即答）&lt;/h2&gt;
&lt;p&gt;&lt;strong&gt;要点：&lt;/strong&gt;do の過去形は &lt;strong&gt;did&lt;/strong&gt;、does の過去形も &lt;strong&gt;did&lt;/strong&gt;（主語に関係なく did でそろえる）です。&lt;br /&gt;
&lt;strong&gt;過去の疑問文&lt;/strong&gt;は &lt;strong&gt;Did ＋ 主語 ＋ 動詞の原形&lt;/strong&gt;で作り、動詞を過去形（worked など）にしないのが減点回避のポイントです。&lt;/p&gt;
&lt;table style="border-collapse: collapse; width: 100%;" border="1" cellpadding="6"&gt;
&lt;thead&gt;
&lt;tr&gt;
&lt;th style="background: #f5f5f5;"&gt;知りたいこと&lt;/th&gt;
&lt;th style="background: #f5f5f5;"&gt;要点（定番パターン）&lt;/th&gt;
&lt;th style="background: #f5f5f5;"&gt;例文&lt;/th&gt;
&lt;th style="background: #f5f5f5;"&gt;よくあるミス&lt;/th&gt;
&lt;/tr&gt;
&lt;/thead&gt;
&lt;tbody&gt;
&lt;tr&gt;
&lt;td&gt;do の過去形&lt;/td&gt;
&lt;td&gt;&lt;strong&gt;do → did&lt;/strong&gt;&lt;/td&gt;
&lt;td&gt;I &lt;strong&gt;did&lt;/strong&gt; my homework yesterday.&lt;/td&gt;
&lt;td&gt;「doed」などにしない&lt;/td&gt;
&lt;/tr&gt;
&lt;tr&gt;
&lt;td&gt;does の過去形&lt;/td&gt;
&lt;td&gt;&lt;strong&gt;does → did&lt;/strong&gt;（過去では does は消える）&lt;/td&gt;
&lt;td&gt;He &lt;strong&gt;did&lt;/strong&gt; his homework yesterday.&lt;/td&gt;
&lt;td&gt;過去なのに「does」を残す&lt;/td&gt;
&lt;/tr&gt;
&lt;tr&gt;
&lt;td&gt;過去形の疑問文&lt;/td&gt;
&lt;td&gt;&lt;strong&gt;Did ＋ 主語 ＋ 動詞の原形&lt;/strong&gt;&lt;/td&gt;
&lt;td&gt;&lt;strong&gt;Did&lt;/strong&gt; you &lt;strong&gt;work&lt;/strong&gt; yesterday?&lt;/td&gt;
&lt;td&gt;× Did you &lt;strong&gt;worked&lt;/strong&gt; …（動詞を過去形にしない）&lt;/td&gt;
&lt;/tr&gt;
&lt;tr&gt;
&lt;td&gt;do と does の違い&lt;/td&gt;
&lt;td&gt;現在形：主語が&lt;strong&gt;三人称単数&lt;/strong&gt;なら &lt;strong&gt;does&lt;/strong&gt;、それ以外は &lt;strong&gt;do&lt;/strong&gt;&lt;/td&gt;
&lt;td&gt;&lt;strong&gt;Do&lt;/strong&gt; you work every day? / &lt;strong&gt;Does&lt;/strong&gt; John work every day?&lt;/td&gt;
&lt;td&gt;三単現でも do のままにする&lt;/td&gt;
&lt;/tr&gt;
&lt;tr&gt;
&lt;td&gt;did と does の違い&lt;/td&gt;
&lt;td&gt;&lt;strong&gt;did＝過去&lt;/strong&gt;／&lt;strong&gt;does＝現在（三単現）&lt;/strong&gt;&lt;/td&gt;
&lt;td&gt;&lt;strong&gt;Did&lt;/strong&gt; he work yesterday? / &lt;strong&gt;Does&lt;/strong&gt; he work every day?&lt;/td&gt;
&lt;td&gt;時制（いつの話か）を見ずに選ぶ&lt;/td&gt;
&lt;/tr&gt;
&lt;tr&gt;
&lt;td&gt;work の過去形（混同しやすい）&lt;/td&gt;
&lt;td&gt;ふつうの過去形は &lt;strong&gt;worked&lt;/strong&gt;／ただし疑問文は &lt;strong&gt;did＋work（原形）&lt;/strong&gt;&lt;/td&gt;
&lt;td&gt;He &lt;strong&gt;worked&lt;/strong&gt; yesterday. / &lt;strong&gt;Did&lt;/strong&gt; he &lt;strong&gt;work&lt;/strong&gt; yesterday?&lt;/td&gt;
&lt;td&gt;× Did he worked …（did が出たら動詞は原形）&lt;/td&gt;
&lt;/tr&gt;
&lt;/tbody&gt;
&lt;/table&gt;
&lt;h3&gt;迷わない3ステップ（定番パターンで減点を避ける）&lt;/h3&gt;
&lt;ul&gt;
&lt;li&gt;① まず「&lt;strong&gt;現在&lt;/strong&gt;の話か／&lt;strong&gt;過去&lt;/strong&gt;の話か」を決める&lt;/li&gt;
&lt;li&gt;② 過去なら &lt;strong&gt;did&lt;/strong&gt; でそろえ、動詞は&lt;strong&gt;必ず原形&lt;/strong&gt;に戻す&lt;/li&gt;
&lt;li&gt;③ 答えも &lt;strong&gt;did / didn’t&lt;/strong&gt; で受ける（※be動詞の疑問文は別ルールなので注意）&lt;/li&gt;
&lt;/ul&gt;
&lt;h2&gt;1. 現在形の疑問文をしっかり押さえる&lt;/h2&gt;
&lt;p&gt;過去形の疑問文でつまずく多くの生徒は、&lt;strong&gt;そもそもの現在形の疑問文の定番パターンがあいまい&lt;/strong&gt;です。まずは現在形から整理しましょう。&lt;/p&gt;
&lt;h3&gt;1-1. 基本形：Do / Does + 主語 + 動詞の原形&lt;/h3&gt;
&lt;p&gt;PROGRESS の Look の1行目は次のような例です。&lt;/p&gt;
&lt;ul&gt;
&lt;li&gt;&lt;code&gt;Do you work every day?&lt;/code&gt;&lt;br /&gt;
「あなたは毎日働いていますか。」&lt;br /&gt;
⇒ &lt;strong&gt;現在形&lt;/strong&gt;：普段からの習慣（every day）をたずねている。&lt;/li&gt;
&lt;/ul&gt;
&lt;p&gt;ここでのポイントは次の通りです。&lt;/p&gt;
&lt;ul&gt;
&lt;li&gt;&lt;strong&gt;Do + you + work&lt;/strong&gt; … 「you」が主語、「work」が動詞の原形&lt;/li&gt;
&lt;li&gt;&lt;strong&gt;every day&lt;/strong&gt; … 「いつ？」を表す語句（時を表す副詞句）&lt;/li&gt;
&lt;li&gt;答え方：
&lt;ul&gt;
&lt;li&gt;Yes, &lt;strong&gt;I do&lt;/strong&gt;.（はい、働いています。）&lt;/li&gt;
&lt;li&gt;No, &lt;strong&gt;I don’t&lt;/strong&gt;.（いいえ、働いていません。）&lt;/li&gt;
&lt;/ul&gt;
&lt;/li&gt;
&lt;/ul&gt;
&lt;p&gt;同じ行には次のような文が対応しています。&lt;/p&gt;
&lt;ul&gt;
&lt;li&gt;&lt;code&gt;Does John work every day, too?&lt;/code&gt;&lt;br /&gt;
「ジョンも毎日働いていますか。」&lt;/li&gt;
&lt;/ul&gt;
&lt;p&gt;ここから確認できる文法ポイントは、&lt;/p&gt;
&lt;ul&gt;
&lt;li&gt;&lt;strong&gt;John&lt;/strong&gt; … 会話にいない第三者 ⇒ &lt;strong&gt;三人称単数&lt;/strong&gt;&lt;/li&gt;
&lt;li&gt;&lt;strong&gt;三人称単数の現在形では do → does&lt;/strong&gt;&lt;/li&gt;
&lt;li&gt;動詞はあくまで&lt;strong&gt;原形 work のまま&lt;/strong&gt;&lt;/li&gt;
&lt;li&gt;答え方：
&lt;ul&gt;
&lt;li&gt;Yes, &lt;strong&gt;he does&lt;/strong&gt;. / No, &lt;strong&gt;he doesn’t&lt;/strong&gt;.&lt;/li&gt;
&lt;/ul&gt;
&lt;/li&gt;
&lt;/ul&gt;
&lt;blockquote&gt;&lt;p&gt;&lt;span style="color: #0000ff;"&gt;現在形なら do に三単現の es を付けて、work は原形のままです。&lt;/span&gt;&lt;/p&gt;&lt;/blockquote&gt;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&lt;h3&gt;1-2. 「現在形があやしいと、過去形もつまずく」&lt;/h3&gt;
&lt;p&gt;講師の立場から見ると、&lt;/p&gt;
&lt;ul&gt;
&lt;li&gt;&lt;strong&gt;現在形の疑問文がスラスラ作れないと、過去形の疑問文はまず無理&lt;/strong&gt;&lt;/li&gt;
&lt;li&gt;過去形でつまずく多くのケースは、&lt;strong&gt;そもそもの「Do / Does + 主語 + 動詞の原形」が曖昧&lt;/strong&gt;&lt;/li&gt;
&lt;/ul&gt;
&lt;p&gt;ということがよくあります。もし、&lt;/p&gt;
&lt;ul&gt;
&lt;li&gt;&lt;code&gt;Do you work … ?&lt;/code&gt; / &lt;code&gt;Does John work … ?&lt;/code&gt;&lt;/li&gt;
&lt;/ul&gt;
&lt;p&gt;の形自体が怪しい場合は、&lt;strong&gt;必ず現在形の疑問文から復習&lt;/strong&gt;することをおすすめします。&lt;/p&gt;
&lt;h2&gt;2. 過去形の疑問文：do / does を did に変えるだけ&lt;/h2&gt;
&lt;h3&gt;2-1. 現在形 → 過去形の変換ルール&lt;/h3&gt;
&lt;p&gt;同じ内容を「昨日」や「この前の日曜日」のように&lt;strong&gt;過去の出来事&lt;/strong&gt;としてたずねたいとき、疑問文を&lt;strong&gt;過去形&lt;/strong&gt;にします。&lt;/p&gt;
&lt;p&gt;基本ルールはただ1つです。&lt;/p&gt;
&lt;ul&gt;
&lt;li&gt;&lt;span style="color: #ff0000;"&gt;&lt;strong&gt;「do / does」だけを「did」に変える&lt;/strong&gt;&lt;/span&gt;&lt;/li&gt;
&lt;li&gt;&lt;strong&gt;動詞は必ず原形のまま&lt;/strong&gt;（worked などにはしない）&lt;/li&gt;
&lt;/ul&gt;
&lt;p&gt;例：&lt;/p&gt;
&lt;ul&gt;
&lt;li&gt;&lt;code&gt;Do you work every day?&lt;/code&gt;&lt;br /&gt;
→ &lt;code&gt;Did you work in the store yesterday?&lt;/code&gt;&lt;br /&gt;
「あなたは毎日働いていますか。」&lt;br /&gt;
→ 「あなたは昨日、その店で働きましたか。」&lt;/li&gt;
&lt;li&gt;&lt;code&gt;Does John work every day, too?&lt;/code&gt;&lt;br /&gt;
→ &lt;code&gt;Did John work in the store yesterday?&lt;/code&gt;&lt;/li&gt;
&lt;/ul&gt;
&lt;p&gt;このとき、&lt;/p&gt;
&lt;ul&gt;
&lt;li&gt;&lt;strong&gt;Do / Does → Did&lt;/strong&gt; に変える&lt;/li&gt;
&lt;li&gt;&lt;strong&gt;work は原形のまま&lt;/strong&gt;&lt;/li&gt;
&lt;li&gt;&lt;code&gt;in the store&lt;/code&gt; … 「どこで」（場所）を表す語句&lt;/li&gt;
&lt;li&gt;&lt;code&gt;yesterday / last Sunday&lt;/code&gt; … 「いつ」を表す語句&lt;/li&gt;
&lt;/ul&gt;
&lt;p&gt;というルールが常に維持されています。&lt;/p&gt;
&lt;h3&gt;2-2. 疑問詞つきの文もルールはまったく同じ&lt;/h3&gt;
&lt;p&gt;Look の3行目以降には、疑問詞（What / When / Whereなど）がついた例文が出てきますが、ルールは同じです。&lt;/p&gt;
&lt;p&gt;現在形の疑問文：&lt;/p&gt;
&lt;ul&gt;
&lt;li&gt;&lt;code&gt;What does Keiko want for lunch?&lt;/code&gt;&lt;br /&gt;
「ケイコは昼食に何が欲しいのですか。」&lt;/li&gt;
&lt;li&gt;&lt;code&gt;Where does he study Japanese?&lt;/code&gt;&lt;br /&gt;
「彼はどこで日本語を勉強していますか。」&lt;/li&gt;
&lt;li&gt;&lt;code&gt;When does she play the piano?&lt;/code&gt;&lt;br /&gt;
「彼女はいつピアノを弾きますか。」&lt;/li&gt;
&lt;/ul&gt;
&lt;p&gt;これを過去の文にすると：&lt;/p&gt;
&lt;ul&gt;
&lt;li&gt;&lt;code&gt;What did Keiko want for lunch?&lt;/code&gt;&lt;/li&gt;
&lt;li&gt;&lt;code&gt;Where did he study Japanese?&lt;/code&gt;&lt;/li&gt;
&lt;li&gt;&lt;code&gt;When did she play the piano?&lt;/code&gt;&lt;/li&gt;
&lt;/ul&gt;
&lt;p&gt;共通しているポイントは、&lt;/p&gt;
&lt;ul&gt;
&lt;li&gt;&lt;strong&gt;疑問詞 ＋ did ＋ 主語 ＋ 動詞の原形 …&lt;/strong&gt; の並びになる&lt;/li&gt;
&lt;li&gt;&lt;strong&gt;動詞はすべて原形&lt;/strong&gt;（wanted / studied / played にしない）&lt;/li&gt;
&lt;li&gt;&lt;span style="color: #0000ff;"&gt;&lt;strong&gt;いじるのは do / does / did の部分だけで、あとはいじらない&lt;/strong&gt;&lt;/span&gt;&lt;/li&gt;
&lt;/ul&gt;
&lt;blockquote&gt;&lt;p&gt;&lt;span style="color: #0000ff;"&gt;“do” “does” “did” をいじるだけで、あとはいじらないとしっかり覚えて下さい。&lt;/span&gt;&lt;/p&gt;&lt;/blockquote&gt;
&lt;p&gt;現在形はできるのに、&lt;code&gt;Did you work … ?&lt;/code&gt; や &lt;code&gt;What did Keiko want … ?&lt;/code&gt; がうまく作れない人は、&lt;br /&gt;
&lt;strong&gt;「変えるのは do / does → did だけ」&lt;/strong&gt;を意識して練習してみてください。&lt;br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&lt;h2&gt;3. 文の骨組みと「目的語」と「いつ・どこで」の整理&lt;/h2&gt;
&lt;h3&gt;3-1. 疑問文の語順の基本&lt;/h3&gt;
&lt;p&gt;PROGRESS のこの単元から、テキストの表の見せ方が少し変わります。そのため、文の&lt;strong&gt;骨組み（S・V・O）&lt;/strong&gt;と、修飾語（いつ・どこで）を自分で分類できることが大切です。&lt;/p&gt;
&lt;p&gt;疑問文の基本的な並び：&lt;/p&gt;
&lt;ul&gt;
&lt;li&gt;&lt;strong&gt;（疑問詞）＋ do / does / did ＋ 主語 ＋ 動詞の原形 ＋ 目的語 ＋ それ以外の語句&lt;/strong&gt;&lt;/li&gt;
&lt;/ul&gt;
&lt;p&gt;例で見てみましょう。&lt;/p&gt;
&lt;ul&gt;
&lt;li&gt;&lt;code&gt;Do you work every day?&lt;/code&gt;
&lt;ul&gt;
&lt;li&gt;主語：&lt;strong&gt;you&lt;/strong&gt;&lt;/li&gt;
&lt;li&gt;動詞：&lt;strong&gt;work&lt;/strong&gt;&lt;/li&gt;
&lt;li&gt;目的語：なし&lt;/li&gt;
&lt;li&gt;その他：&lt;strong&gt;every day&lt;/strong&gt;（いつ？）… 時を表す副詞句&lt;/li&gt;
&lt;/ul&gt;
&lt;/li&gt;
&lt;li&gt;&lt;code&gt;Where did he study Japanese?&lt;/code&gt;
&lt;ul&gt;
&lt;li&gt;疑問詞：&lt;strong&gt;Where&lt;/strong&gt;（どこで）&lt;/li&gt;
&lt;li&gt;助動詞：&lt;strong&gt;did&lt;/strong&gt;&lt;/li&gt;
&lt;li&gt;主語：&lt;strong&gt;he&lt;/strong&gt;&lt;/li&gt;
&lt;li&gt;動詞：&lt;strong&gt;study&lt;/strong&gt;（原形）&lt;/li&gt;
&lt;li&gt;目的語：&lt;strong&gt;Japanese&lt;/strong&gt;（何を？）&lt;/li&gt;
&lt;/ul&gt;
&lt;/li&gt;
&lt;li&gt;&lt;code&gt;What did Keiko want for lunch?&lt;/code&gt;
&lt;ul&gt;
&lt;li&gt;疑問詞：&lt;strong&gt;What&lt;/strong&gt;（何を）&lt;/li&gt;
&lt;li&gt;助動詞：&lt;strong&gt;did&lt;/strong&gt;&lt;/li&gt;
&lt;li&gt;主語：&lt;strong&gt;Keiko&lt;/strong&gt;&lt;/li&gt;
&lt;li&gt;動詞：&lt;strong&gt;want&lt;/strong&gt;（原形）&lt;/li&gt;
&lt;li&gt;その他：&lt;strong&gt;for lunch&lt;/strong&gt;（昼食に）… 目的の副詞句&lt;/li&gt;
&lt;/ul&gt;
&lt;/li&gt;
&lt;/ul&gt;
&lt;p&gt;ここで大事なのは、&lt;strong&gt;すべてが目的語ではない&lt;/strong&gt;ということです。&lt;/p&gt;
&lt;ul&gt;
&lt;li&gt;&lt;strong&gt;Japanese / the piano&lt;/strong&gt; … 「何を？」に答える → 目的語&lt;/li&gt;
&lt;li&gt;&lt;strong&gt;every day / yesterday / last Sunday&lt;/strong&gt; … 「いつ？」に答える → 時を表す副詞句&lt;/li&gt;
&lt;li&gt;&lt;strong&gt;in the store&lt;/strong&gt; … 「どこで？」に答える → 場所を表す副詞句&lt;/li&gt;
&lt;li&gt;&lt;strong&gt;for lunch&lt;/strong&gt; … 「何のために？」など → 副詞句と考える&lt;/li&gt;
&lt;/ul&gt;
&lt;h3&gt;3-2. PROGRESS の表記が「一緒くた」に見える理由&lt;/h3&gt;
&lt;p&gt;以前のレッスンでは、テキスト上で&lt;/p&gt;
&lt;ul&gt;
&lt;li&gt;目的語を入れる場所&lt;/li&gt;
&lt;li&gt;「every day」や「in the store」などを入れる場所&lt;/li&gt;
&lt;/ul&gt;
&lt;p&gt;がきっちり分けて書かれていたため、どこが目的語でどこが副詞句か、機械的に見分けやすくなっていました。&lt;/p&gt;
&lt;p&gt;しかし Lesson10 では、&lt;/p&gt;
&lt;ul&gt;
&lt;li&gt;目的語と「いつ・どこで」などの副詞句が&lt;strong&gt;同じ行に並べて書かれている&lt;/strong&gt;&lt;/li&gt;
&lt;li&gt;テキスト側があえて&lt;strong&gt;仕分けをしない&lt;/strong&gt;ようにレイアウトしている&lt;/li&gt;
&lt;/ul&gt;
&lt;p&gt;という変化があります。&lt;/p&gt;
&lt;blockquote&gt;&lt;p&gt;&lt;span style="color: #0000ff;"&gt;同じ行だから同じ部分と思わないようにして下さい。&lt;/span&gt;&lt;br /&gt;
自分で「これは目的語」「これは時を表す」「これは場所を表す」と&lt;strong&gt;分類できるようになってほしい&lt;/strong&gt;、という意図だと考えられます。&lt;/p&gt;&lt;/blockquote&gt;
&lt;p&gt;逆に言えば、ここで&lt;strong&gt;主語・動詞・目的語・副詞句の区別を自分でできるようになるかどうか&lt;/strong&gt;が、今後の英文法理解の分かれ目になります。自信がないときは、必ず先生に確認しながら進めていきましょう。&lt;/p&gt;
&lt;h2&gt;4. 学習上の注意点と勉強の進め方&lt;/h2&gt;
&lt;h3&gt;4-1. こんな人は要注意&lt;/h3&gt;
&lt;p&gt;次のような状態に当てはまる人は、練習の順番を見直しましょう。&lt;/p&gt;
&lt;ul&gt;
&lt;li&gt;現在形の疑問文（Do / Does～）は何とかできるが、&lt;strong&gt;Did に変えた途端に語順がつまずく&lt;/strong&gt;&lt;/li&gt;
&lt;li&gt;&lt;code&gt;Did you work … ?&lt;/code&gt; という基本パターンがとっさに出てこない&lt;/li&gt;
&lt;li&gt;疑問詞付きの文（What did …? / Where did …?）で、&lt;strong&gt;主語と動詞の位置がごちゃごちゃになる&lt;/strong&gt;&lt;/li&gt;
&lt;/ul&gt;
&lt;p&gt;そういう場合は、&lt;/p&gt;
&lt;ul&gt;
&lt;li&gt;&lt;strong&gt;ステップ1：&lt;/strong&gt;現在形の疑問文を徹底（Do / Does + 主語 + 動詞の原形）&lt;/li&gt;
&lt;li&gt;&lt;strong&gt;ステップ2：&lt;/strong&gt;Do / Does を Did に変える練習だけを集中して行う&lt;/li&gt;
&lt;li&gt;&lt;strong&gt;ステップ3：&lt;/strong&gt;疑問詞（What / When / Where など）を頭につけても語順がつまずかないようにする&lt;/li&gt;
&lt;/ul&gt;
&lt;p&gt;という順番で進めると、過去形の疑問文が安定して作れるようになります。&lt;/p&gt;
&lt;h3&gt;4-2. 自分で「分類しながら」読む習慣をつける&lt;/h3&gt;
&lt;p&gt;テキストの例文を見るときは、ただ訳すだけでは不十分です。必ず、&lt;/p&gt;
&lt;ul&gt;
&lt;li&gt;&lt;strong&gt;主語（誰が？）&lt;/strong&gt;&lt;/li&gt;
&lt;li&gt;&lt;strong&gt;動詞（何をする？）&lt;/strong&gt;&lt;/li&gt;
&lt;li&gt;&lt;strong&gt;目的語（何を？）&lt;/strong&gt;&lt;/li&gt;
&lt;li&gt;&lt;strong&gt;「いつ？」「どこで？」などの副詞句&lt;/strong&gt;&lt;/li&gt;
&lt;/ul&gt;
&lt;p&gt;を自分の手で分類してみてください。&lt;/p&gt;
&lt;blockquote&gt;&lt;p&gt;「なんか訳がなくなったから、全部一緒くたでいいや」ではなく、&lt;br /&gt;
「自分でちゃんと分類できるよね？」という前提で教材が作られています。&lt;br /&gt;
分類が合っているか自信がなかったら、遠慮なく先生に聞きましょう。&lt;/p&gt;&lt;/blockquote&gt;
&lt;h2&gt;まとめ：過去形の疑問文のポイント整理&lt;/h2&gt;
&lt;p&gt;Lesson10 シーン3で押さえておきたいポイントを最後にまとめます。&lt;/p&gt;
&lt;ul&gt;
&lt;li&gt;&lt;strong&gt;現在形の疑問文が土台&lt;/strong&gt;
&lt;ul&gt;
&lt;li&gt;&lt;code&gt;Do / Does + 主語 + 動詞の原形 … ?&lt;/code&gt; をまず完璧にする。&lt;/li&gt;
&lt;li&gt;三人称単数（John / he / she など）は &lt;strong&gt;Does + 主語 + 動詞原形&lt;/strong&gt;。&lt;/li&gt;
&lt;/ul&gt;
&lt;/li&gt;
&lt;li&gt;&lt;strong&gt;過去形の疑問文は do / does → did に変えるだけ&lt;/strong&gt;
&lt;ul&gt;
&lt;li&gt;&lt;span style="color: #ff0000;"&gt;「いじるのは do / does / did の部分だけで、動詞は必ず原形のまま」&lt;/span&gt;&lt;/li&gt;
&lt;li&gt;&lt;code&gt;Did you work … ?&lt;/code&gt; / &lt;code&gt;What did Keiko want … ?&lt;/code&gt; など。&lt;/li&gt;
&lt;/ul&gt;
&lt;/li&gt;
&lt;li&gt;&lt;strong&gt;疑問詞付きでも語順は同じ&lt;/strong&gt;
&lt;ul&gt;
&lt;li&gt;&lt;strong&gt;疑問詞 + do / does / did + 主語 + 動詞原形 + …&lt;/strong&gt;&lt;/li&gt;
&lt;li&gt;過去ならすべて &lt;strong&gt;did + 主語 + 動詞原形&lt;/strong&gt;。&lt;/li&gt;
&lt;/ul&gt;
&lt;/li&gt;
&lt;li&gt;&lt;strong&gt;目的語と副詞句を区別する&lt;/strong&gt;
&lt;ul&gt;
&lt;li&gt;目的語 … Japanese / the piano など「何を？」に答える語。&lt;/li&gt;
&lt;li&gt;副詞句 … every day / yesterday / in the store / for lunch など「いつ・どこで・何のために？」を表す語。&lt;/li&gt;
&lt;/ul&gt;
&lt;/li&gt;
&lt;li&gt;&lt;strong&gt;PROGRESS のレイアウト変化は「自分で分類できるか」のテスト&lt;/strong&gt;
&lt;ul&gt;
&lt;li&gt;表が一緒くたに見えても、頭の中では必ず S・V・O・副詞句に仕分けする。&lt;/li&gt;
&lt;li&gt;迷ったら必ず先生に確認する習慣をつける。&lt;/li&gt;
&lt;/ul&gt;
&lt;/li&gt;
&lt;/ul&gt;
&lt;p&gt;このレッスンを通して、単に「Did を付ければいい」だけでなく、&lt;strong&gt;英文の骨組みを意識して過去形の疑問文を作れるようになること&lt;/strong&gt;を目指しましょう。動画とあわせて何度も確認し、自分の口でスラスラ言えるレベルまで練習してみてください。&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t>
  </si>
  <si>
    <t>C2P_https___eng_support_com_column_progress_book1_lesson11_1_20260225_192405</t>
  </si>
  <si>
    <t>以下はサイトの階層マスタに基づく「子→親」内部リンク不足です。
子ページ本文（HTML）に、親ページへのリンクを追加してください。
【子ページ】
- URL: https://eng-support.com/column/progress-book1-lesson11-1/
- タイトル: comeの過去形came｜read/lead注意｜中1英語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src="https://www.youtube.com/embed/dCXJpt416XI" width="560" height="315" frameborder="0" allowfullscreen="allowfullscreen"&gt;&lt;span data-mce-type="bookmark" style="display: inline-block; width: 0px; overflow: hidden; line-height: 0;" class="mce_SELRES_start"&gt;﻿&lt;/span&gt;&lt;/iframe&gt;&lt;/p&gt;
&lt;p&gt;――今回は、Book1 Lesson11シーン1不規則動詞の過去形という事で、&lt;br /&gt;
規則動詞から不規則動詞話に話が移っていくという所です。宜しくお願いいたします♪&lt;/p&gt;
&lt;p&gt;&lt;img decoding="async" loading="lazy" class="alignnone size-full wp-image-342" src="http://eng-support.com/wp-content/uploads/2023/05/プログレス230501.jpg" alt="" width="1280" height="720" srcset="https://eng-support.com/wp-content/uploads/2023/05/プログレス230501.jpg 1280w, https://eng-support.com/wp-content/uploads/2023/05/プログレス230501-300x169.jpg 300w, https://eng-support.com/wp-content/uploads/2023/05/プログレス230501-1024x576.jpg 1024w, https://eng-support.com/wp-content/uploads/2023/05/プログレス230501-768x432.jpg 768w, https://eng-support.com/wp-content/uploads/2023/05/プログレス230501-320x180.jpg 320w" sizes="(max-width: 1280px) 100vw, 1280px" /&gt;&lt;/p&gt;
&lt;p&gt;不規則動詞です。いよいよ出てきました。&lt;br /&gt;
今までの規則動詞というのは、過去形を作る時に動詞の原形に”ed”を付けるだけでした。&lt;br /&gt;
それに対して例えば”come”、”e”で終わっているからと”d”を付けて”comed”と書いてもペケです。&lt;br /&gt;
”go”を”goed”もペケです。&lt;br /&gt;
”come”「来る」の過去形の「来た」は”came”です。&lt;br /&gt;
「ケイム」と読みます。&lt;br /&gt;
”go”「行く」の過去形、「行った」は”went”です。&lt;br /&gt;
「何々をする」”do”の過去形、「何々をした」は”did”です。&lt;br /&gt;
&lt;span style="color: #0000ff;"&gt;このように特別な形があります。&lt;/span&gt;&lt;br /&gt;
これをちゃんと覚えていかなければなりません。&lt;br /&gt;
したがって、ここまで英語を結構順調にきた人、中にはあまり勉強してないけども大体感覚でテストで点取れるという人も結構いらっしゃると思います。&lt;br /&gt;
そういう人はこの不規則動詞になった所で点が取れなくなってきます。&lt;br /&gt;
&lt;strong&gt;ちゃんと覚えていないからです。&lt;/strong&gt;&lt;br /&gt;
そういう事がありますので、&lt;span style="color: #ff0000;"&gt;不規則動詞はしっかり覚えて下さい。&lt;/span&gt;&lt;br /&gt;
不規則動詞と規則動詞がある訳です。&lt;br /&gt;
皆さん実はラッキーです。&lt;br /&gt;
というのは、英語は歴史的には&lt;span style="color: #0000ff;"&gt;元々はどの動詞も不規則動詞だったんです。&lt;/span&gt;&lt;br /&gt;
それぞれ過去形の形があったんです。&lt;br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&lt;p&gt;ところが、あんまりにたくさんの不規則動詞というのは、ネイティブの人たちも覚えきれないんです。&lt;br /&gt;
覚えきれないから、&lt;span style="color: #ff0000;"&gt;覚えきれないやつは後ろに”ed”付けたらいい事にしようとなっていった訳です。&lt;/span&gt;&lt;br /&gt;
覚えきれないから規則動詞”ed”付けるやつが出来たという事は、&lt;span style="color: #ff0000;"&gt;覚えていられるやつは不規則動詞のままです。&lt;/span&gt;&lt;br /&gt;
不規則な過去形が覚えていられる動詞は不規則動詞のままです。&lt;br /&gt;
一体どういう動詞が不規則動詞でも覚えていられるのかですが、皆さんもどうですか？&lt;br /&gt;
覚えられるものと忘れちゃうもの、どういう時はよく覚えられてどういう時は忘れちゃいますか？&lt;br /&gt;
あるいは単語とかもそうです。&lt;br /&gt;
勉強していて忘れないためにはどういう事をしていますか？&lt;br /&gt;
あるいは忘れちゃったらどういう事をしていますか？&lt;br /&gt;
そうです。忘れたらもう一回覚え直すんです。&lt;br /&gt;
逆に忘れない為に何度も繰り返します。&lt;br /&gt;
ただ、ネイティブですからわざわざ不規則動詞の勉強を普段する訳じゃないです。&lt;br /&gt;
じゃなくて、日常会話の中でよく出てくる動詞は不規則動詞でも覚えていられる訳です。&lt;br /&gt;
会話の中であまり出てこない動詞というのは覚えきれないから「ed」を付けます。&lt;br /&gt;
という事はどういう事か、&lt;span style="color: #ff0000;"&gt;不規則動詞の方がよく使う動詞だという事です。&lt;/span&gt;&lt;/p&gt;
&lt;p&gt;&lt;img decoding="async" loading="lazy" class="alignnone size-full wp-image-343" src="http://eng-support.com/wp-content/uploads/2023/05/IMG_0484.jpg" alt="" width="1200" height="428" srcset="https://eng-support.com/wp-content/uploads/2023/05/IMG_0484.jpg 1200w, https://eng-support.com/wp-content/uploads/2023/05/IMG_0484-300x107.jpg 300w, https://eng-support.com/wp-content/uploads/2023/05/IMG_0484-1024x365.jpg 1024w, https://eng-support.com/wp-content/uploads/2023/05/IMG_0484-768x274.jpg 768w" sizes="(max-width: 1200px) 100vw, 1200px" /&gt;&lt;/p&gt;
&lt;p&gt;ここにきているのも、”come”「来る」、過去形は”came”「来た」です。&lt;br /&gt;
”go” ”went”、”do” ”did”、”have” ”had”、”read” ”read”、&lt;br /&gt;
ちなみにですが、この「読む」と「読んだ」は綴りは原形と過去形で同じです。&lt;br /&gt;
原形は「read（リード）」、過去形は「read（レッド）」です。&lt;br /&gt;
&lt;strong&gt;ここは発音が違いますから気を付けて下さい。&lt;/strong&gt;&lt;br /&gt;
しつこく繰り返しますが、よく使う動詞ほど不規則動詞です。&lt;br /&gt;
したがって、不規則動詞を覚えていなくても「ed」のやつで点が取れれば大体大丈夫なんじゃないかな？となめて掛かる人がいますが（笑）不規則動詞の方が圧倒的によく使うんです。&lt;br /&gt;
したがって、不規則動詞をしっかり覚えましょう。&lt;br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&lt;p&gt;ここまであんまり英語をきちんと覚えるとかやってこなかった人はここからです。&lt;br /&gt;
ここからちゃんと覚える事を始めましょう！この不規則動詞が出てきてからそれを覚えていないからよく分からなくなっちゃったって人が結構いらっしゃいます。&lt;br /&gt;
逆に、中学2年生ぐらいでちょっと単語が苦手だけど、この不規則動詞だけは凄いしっかり覚えたという人もいます。&lt;br /&gt;
こういう人は同じ単語を覚えていないでも、不規則動詞をあんまり覚えていない人、&lt;br /&gt;
”thieves”「泥棒」とかこういう名詞はよく覚えているけど不規則動詞覚えていないという人より、&lt;br /&gt;
同じ単語覚えている所と覚えていない所がある人でも不規則動詞を覚えている人の方が圧倒的に有利です。&lt;br /&gt;
不規則動詞はしっかり覚えましょう。&lt;br /&gt;
最後に、この一番下の5番です。&lt;/p&gt;
&lt;p&gt;&lt;img decoding="async" loading="lazy" class="alignnone size-full wp-image-344" src="http://eng-support.com/wp-content/uploads/2023/05/IMG_0484-1.jpg" alt="" width="1200" height="148" srcset="https://eng-support.com/wp-content/uploads/2023/05/IMG_0484-1.jpg 1200w, https://eng-support.com/wp-content/uploads/2023/05/IMG_0484-1-300x37.jpg 300w, https://eng-support.com/wp-content/uploads/2023/05/IMG_0484-1-1024x126.jpg 1024w, https://eng-support.com/wp-content/uploads/2023/05/IMG_0484-1-768x95.jpg 768w" sizes="(max-width: 1200px) 100vw, 1200px" /&gt;&lt;br /&gt;
これ、PROGRESSを使う人はあまり高校入試は関係ない場合が多いと思いますが、&lt;br /&gt;
高校入試にしろ大学入試にしろ&lt;span style="color: #ff0000;"&gt;落とし穴としてよく出ます。&lt;/span&gt;&lt;br /&gt;
5番の文、”Laura”からちょっと読んでみて下さい。&lt;br /&gt;
今日は不規則動詞の過去形でさっき私がここを「lead（レッド）」だと言ったから&lt;br /&gt;
「lead（レッド）」と読めたかも知れませんが、何もなかったら”Laura”のあと「lead（リード）」と読んじゃいませんか?&lt;br /&gt;
ちゃんと「lead（レッド）」と読む自信ありますか？&lt;br /&gt;
これは、もし現在形なら「lead（リード）」じゃありません。&lt;br /&gt;
”Laura”は三人称単数です。&lt;br /&gt;
三人称単数で、現在形なら”s”が付いて”leads”です。&lt;br /&gt;
したがってこれは三単現の”s”がないから過去形です。&lt;br /&gt;
これ高校入試、大学入試どちらも非常によく出ています。&lt;br /&gt;
なので、&lt;span style="color: #0000ff;"&gt;特に原形と過去形の見た目が一緒とか、あと発音も全く同じやつも今後出てきます。&lt;/span&gt;&lt;br /&gt;
&lt;span style="color: #0000ff;"&gt;その時に、三単現の”s”がないから過去形となります。&lt;/span&gt;&lt;br /&gt;
”leads”が現在形です。&lt;br /&gt;
”lead”が過去形です。&lt;br /&gt;
この&lt;strong&gt;”s”がないからだ&lt;/strong&gt;、という事を今のうちに頭に入れておくと得すると思います。&lt;br /&gt;
是非覚えて下さい。&lt;/p&gt;
&lt;p&gt;&amp;nbsp;&lt;/p&gt;
&lt;p&gt;&lt;img decoding="async" loading="lazy" class="alignnone size-full wp-image-345" src="http://eng-support.com/wp-content/uploads/2023/05/プログレス230502.jpg" alt="" width="1280" height="720" srcset="https://eng-support.com/wp-content/uploads/2023/05/プログレス230502.jpg 1280w, https://eng-support.com/wp-content/uploads/2023/05/プログレス230502-300x169.jpg 300w, https://eng-support.com/wp-content/uploads/2023/05/プログレス230502-1024x576.jpg 1024w, https://eng-support.com/wp-content/uploads/2023/05/プログレス230502-768x432.jpg 768w, https://eng-support.com/wp-content/uploads/2023/05/プログレス230502-320x180.jpg 320w" sizes="(max-width: 1280px) 100vw, 1280px" /&gt;&lt;/p&gt;
&lt;p&gt;では後半にいきたいと思います。不規則動詞はまだまだ続きます。&lt;/p&gt;
&lt;p&gt;”sleep” ”slept”、”eat” ”ate”、”get” ”got”です。&lt;br /&gt;
PROGRESSですが、ちょっと8番だけ”I got”で”up”の位置が実はPROGRESSですと”up at 6:30.”という書き方で書いてあります。&lt;br /&gt;
I got up at 6:30.&lt;br /&gt;
ですが、”got up”で起きたという動詞です。&lt;br /&gt;
したがって、”got up”でここに書いていますが赤は”got”だけにしておきました。&lt;br /&gt;
ちょっとこういう所がPROGRESSにはあります。&lt;br /&gt;
”get up”で一つの動詞じゃなくて”get”の過去形は”got”だと言いたいからこうなんでしょう。&lt;br /&gt;
だったら”get up”じゃない例文を用意すればいいんじゃないかな？と思ったりもしますが、PROGRESSはたまにこういう事がありますので気を付けて下さい。&lt;br /&gt;
あとは”know” ”knew”、”see” ”saw”です。&lt;br /&gt;
公園のシーソーはここからきています。&lt;br /&gt;
あとこの”know”は”k”を発音しません。&lt;br /&gt;
「knew（ニュー）」です。&lt;br /&gt;
”k”を発音しなくて無視したら”new”「新しい」と同じ綴りです。発音も同じです。&lt;br /&gt;
「ate（エイト）」は8の”eight”と同じ発音です。&lt;br /&gt;
”ate”の場合は、この&lt;span style="color: #0000ff;"&gt;”e”君が先頭にいて疲れて”at”の後ろに回ったという感じで過去形になります。&lt;/span&gt;&lt;br /&gt;
そんな覚え方も使う人は使って頂けたらと思います。&lt;br /&gt;
不規則動詞の関係をしっかり覚えるようにして下さい！&lt;br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t>
  </si>
  <si>
    <t>C2P_https___eng_support_com_column_progress_book1_lesson11_2_20260225_192405</t>
  </si>
  <si>
    <t>以下はサイトの階層マスタに基づく「子→親」内部リンク不足です。
子ページ本文（HTML）に、親ページへのリンクを追加してください。
【子ページ】
- URL: https://eng-support.com/column/progress-book1-lesson11-2/
- タイトル: 疑問詞が主語の疑問文｜語順・do/does/didを置かない・答え方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 YouTube動画（CTAとしてそのまま利用） --&gt;&lt;br /&gt;
&lt;iframe title="YouTube video player" src="https://www.youtube.com/embed/UTldpZHVISw"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class="mce_SELRES_start"&gt;&lt;/span&gt;&lt;span data-mce-type="bookmark" style="display: inline-block; width: 0px; overflow: hidden; line-height: 0;" class="mce_SELRES_start"&gt;&lt;/span&gt;&lt;/iframe&gt;&lt;/p&gt;
&lt;p&gt;このページでは、Book1 Lesson11 シーン2で扱う、&lt;strong&gt;「疑問詞が主語になる疑問文」&lt;/strong&gt;を詳しく解説します。特に、&lt;/p&gt;
&lt;ul&gt;
&lt;li&gt;&lt;strong&gt;通常の一般動詞の疑問文&lt;/strong&gt;と、&lt;strong&gt;疑問詞が主語になる疑問文&lt;/strong&gt;の違い&lt;/li&gt;
&lt;li&gt;&lt;strong&gt;直訳（英語の語順どおりの訳）&lt;/strong&gt;と&lt;strong&gt;意訳（自然な日本語訳）&lt;/strong&gt;の使い分け&lt;/li&gt;
&lt;li&gt;&lt;strong&gt;三人称単数扱い&lt;/strong&gt;や &lt;code&gt;The police&lt;/code&gt; など、入試に直結する文法ポイント&lt;/li&gt;
&lt;li&gt;&lt;strong&gt;疑問詞が主語のときの答え方&lt;/strong&gt;のルール&lt;/li&gt;
&lt;/ul&gt;
&lt;p&gt;を整理していきます。動画の内容をベースにしつつ、復習・自習しやすいようにまとめ直しています。&lt;/p&gt;
&lt;section class="quickanswer" style="margin: 1.2em 0 1.6em; padding: 1.1em 1.1em 0.95em; border: 1px solid #e6e6e6; border-radius: 10px; background: #fafafa;"&gt;
&lt;h2 style="margin: 0 0 .6em; font-size: 1.25em; line-height: 1.4;"&gt;疑問詞が主語の疑問文（要点：この形だけ）&lt;/h2&gt;
&lt;p style="margin: 0 0 .85em; line-height: 1.85;"&gt;疑問詞が&lt;strong&gt;主語&lt;/strong&gt;のときは、語順は&lt;strong&gt;「疑問詞＋動詞」&lt;/strong&gt;になり、&lt;strong&gt;do/does/did は使いません&lt;/strong&gt;。原則は&lt;strong&gt;三人称単数扱い&lt;/strong&gt;（is/was/動詞+s）で受けるのが安全です。&lt;/p&gt;
&lt;div style="overflow-x: auto; -webkit-overflow-scrolling: touch; margin: 0 0 .95em;"&gt;
&lt;table style="width: 100%; border-collapse: collapse; background: #fff;"&gt;
&lt;thead&gt;
&lt;tr&gt;
&lt;th style="border: 1px solid #e6e6e6; padding: .55em; background: #f1f4f8; text-align: left; white-space: nowrap;"&gt;知りたいこと&lt;/th&gt;
&lt;th style="border: 1px solid #e6e6e6; padding: .55em; background: #f1f4f8; text-align: left; white-space: nowrap;"&gt;結論テンプレ&lt;/th&gt;
&lt;th style="border: 1px solid #e6e6e6; padding: .55em; background: #f1f4f8; text-align: left;"&gt;例文（形を確認）&lt;/th&gt;
&lt;th style="border: 1px solid #e6e6e6; padding: .55em; background: #f1f4f8; text-align: left;"&gt;よくあるミス&lt;/th&gt;
&lt;/tr&gt;
&lt;/thead&gt;
&lt;tbody&gt;
&lt;tr&gt;
&lt;td style="border: 1px solid #e6e6e6; padding: .55em; line-height: 1.8;"&gt;&lt;strong&gt;作り方&lt;/strong&gt;&lt;br /&gt;
&lt;span style="color: #555; font-size: .92em;"&gt;（疑問文 作り方）&lt;/span&gt;&lt;/td&gt;
&lt;td style="border: 1px solid #e6e6e6; padding: .55em; line-height: 1.8;"&gt;&lt;strong&gt;疑問詞（＝主語）＋動詞&lt;/strong&gt;&lt;br /&gt;
&lt;span style="color: #555; font-size: .92em;"&gt;do/does/did は不要&lt;/span&gt;&lt;/td&gt;
&lt;td style="border: 1px solid #e6e6e6; padding: .55em; line-height: 1.8;"&gt;&lt;code&gt;Who took the money?&lt;/code&gt;&lt;br /&gt;
&lt;span style="color: #555;"&gt;（× &lt;code&gt;Did who take ...&lt;/code&gt; にはしない）&lt;/span&gt;&lt;/td&gt;
&lt;td style="border: 1px solid #e6e6e6; padding: .55em; line-height: 1.8;"&gt;「疑問文＝必ず do/does/did」と決めつける&lt;/td&gt;
&lt;/tr&gt;
&lt;tr&gt;
&lt;td style="border: 1px solid #e6e6e6; padding: .55em; line-height: 1.8;"&gt;&lt;strong&gt;見分け方&lt;/strong&gt;&lt;br /&gt;
&lt;span style="color: #555; font-size: .92em;"&gt;（疑問詞 主語 動詞）&lt;/span&gt;&lt;/td&gt;
&lt;td style="border: 1px solid #e6e6e6; padding: .55em; line-height: 1.8;"&gt;疑問詞の直後が&lt;strong&gt;do/does/did&lt;/strong&gt;なら主語ではない。&lt;br /&gt;
直後が&lt;strong&gt;いきなり動詞&lt;/strong&gt;なら、疑問詞が主語の可能性が高い。&lt;/td&gt;
&lt;td style="border: 1px solid #e6e6e6; padding: .55em; line-height: 1.8;"&gt;&lt;code&gt;When did you play tennis?&lt;/code&gt;（主語＝&lt;code&gt;you&lt;/code&gt;）&lt;br /&gt;
&lt;code&gt;What comes after January?&lt;/code&gt;（主語＝&lt;code&gt;What&lt;/code&gt;）&lt;/td&gt;
&lt;td style="border: 1px solid #e6e6e6; padding: .55em; line-height: 1.8;"&gt;日本語訳だけで判断して、英語のS/Vが見えなくなる&lt;/td&gt;
&lt;/tr&gt;
&lt;tr&gt;
&lt;td style="border: 1px solid #e6e6e6; padding: .55em; line-height: 1.8;"&gt;&lt;strong&gt;動詞の形&lt;/strong&gt;&lt;br /&gt;
&lt;span style="color: #555; font-size: .92em;"&gt;（疑問詞 三人称単数）&lt;/span&gt;&lt;/td&gt;
&lt;td style="border: 1px solid #e6e6e6; padding: .55em; line-height: 1.8;"&gt;原則：疑問詞主語は&lt;strong&gt;三人称単数&lt;/strong&gt;として受ける。&lt;br /&gt;
→ 一般動詞は&lt;strong&gt;-s&lt;/strong&gt;、be動詞は&lt;strong&gt;is/was&lt;/strong&gt;が基本。&lt;/td&gt;
&lt;td style="border: 1px solid #e6e6e6; padding: .55em; line-height: 1.8;"&gt;&lt;code&gt;What comes after January?&lt;/code&gt;（&lt;strong&gt;comes&lt;/strong&gt;）&lt;br /&gt;
&lt;code&gt;Who is thirsty?&lt;/code&gt;（&lt;strong&gt;is&lt;/strong&gt;）&lt;br /&gt;
&lt;code&gt;What ( ) invented by Edison?&lt;/code&gt; → &lt;strong&gt;was&lt;/strong&gt;&lt;/td&gt;
&lt;td style="border: 1px solid #e6e6e6; padding: .55em; line-height: 1.8;"&gt;&lt;code&gt;What come ...&lt;/code&gt; とsを落とす／&lt;br /&gt;
「中身が複数っぽい」から &lt;code&gt;were&lt;/code&gt; を選ぶ&lt;/td&gt;
&lt;/tr&gt;
&lt;tr&gt;
&lt;td style="border: 1px solid #e6e6e6; padding: .55em; line-height: 1.8;"&gt;&lt;strong&gt;答え方&lt;/strong&gt;&lt;br /&gt;
&lt;span style="color: #555; font-size: .92em;"&gt;（疑問詞 答え方）&lt;/span&gt;&lt;/td&gt;
&lt;td style="border: 1px solid #e6e6e6; padding: .55em; line-height: 1.8;"&gt;質問文が&lt;strong&gt;一般動詞&lt;/strong&gt;なら、答えは&lt;strong&gt;主語＋動詞&lt;/strong&gt;（必要なら過去形のまま）。&lt;br /&gt;
質問文が&lt;strong&gt;be動詞&lt;/strong&gt;なら、答えは&lt;strong&gt;主語＋be&lt;/strong&gt;。&lt;br /&gt;
※「didで受ける」かどうかは、質問文の形で決める。&lt;/td&gt;
&lt;td style="border: 1px solid #e6e6e6; padding: .55em; line-height: 1.8;"&gt;Q: &lt;code&gt;Who took the money?&lt;/code&gt;&lt;br /&gt;
A: &lt;code&gt;Tom took it.&lt;/code&gt; / &lt;code&gt;He did.&lt;/code&gt;Q: &lt;code&gt;Who is washing the dishes?&lt;/code&gt;&lt;br /&gt;
A: &lt;code&gt;My brother is.&lt;/code&gt;&lt;/td&gt;
&lt;td style="border: 1px solid #e6e6e6; padding: .55em; line-height: 1.8;"&gt;何でも &lt;code&gt;Yes, I do.&lt;/code&gt; 型で答えようとして混乱する&lt;/td&gt;
&lt;/tr&gt;
&lt;/tbody&gt;
&lt;/table&gt;
&lt;/div&gt;
&lt;div style="margin: 0 0 .95em;"&gt;
&lt;p style="margin: 0 0 .45em; font-weight: bold;"&gt;本文で迷わない3ステップ（減点を防ぐ順番）&lt;/p&gt;
&lt;ul style="margin: 0; padding-left: 1.2em; line-height: 1.9;"&gt;
&lt;li&gt;① 疑問詞の直後を見る（&lt;strong&gt;do/does/did&lt;/strong&gt; か、&lt;strong&gt;いきなり動詞&lt;/strong&gt;か）。&lt;/li&gt;
&lt;li&gt;② 主語なら原則&lt;strong&gt;三人称単数&lt;/strong&gt;で受ける（is/was、動詞+s を優先）。&lt;/li&gt;
&lt;li&gt;③ 訳は最後（先に形でS/Vを見える化→そのあと自然な日本語にまとめる）。&lt;/li&gt;
&lt;/ul&gt;
&lt;p style="margin: .55em 0 0; color: #555; line-height: 1.8; font-size: .95em;"&gt;※主語になれる疑問詞は基本 &lt;strong&gt;Who / What / Which&lt;/strong&gt; ですが、「いつも主語」とは限らないので、最後は形で判断します。&lt;/p&gt;
&lt;/div&gt;
&lt;div style="padding: .85em .9em; background: #fff; border: 1px solid #ededed; border-radius: 8px;"&gt;
&lt;p style="margin: 0 0 .55em; font-weight: bold;"&gt;ミニFAQ&lt;/p&gt;
&lt;p style="margin: 0 0 .6em; line-height: 1.85;"&gt;&lt;strong&gt;Q. 「疑問詞が主語」かどうか最速で見抜くには？&lt;/strong&gt;&lt;br /&gt;
A. &lt;strong&gt;疑問詞の直後&lt;/strong&gt;だけ見ます。&lt;strong&gt;do/does/did&lt;/strong&gt;が来ていれば主語ではなく、&lt;strong&gt;いきなり動詞&lt;/strong&gt;が来ていれば疑問詞が主語の可能性が高いです。&lt;/p&gt;
&lt;p style="margin: 0 0 .6em; line-height: 1.85;"&gt;&lt;strong&gt;Q. 答え方はどう決める？（didで受ける？ beで受ける？）&lt;/strong&gt;&lt;br /&gt;
A. 質問文が&lt;strong&gt;一般動詞&lt;/strong&gt;なら「主語＋動詞（必要なら過去形）」、&lt;strong&gt;be動詞&lt;/strong&gt;なら「主語＋be」です。先に質問文のVが一般動詞かbeかを見て、定番の形を選びます。&lt;/p&gt;
&lt;p style="margin: 0; line-height: 1.85;"&gt;&lt;strong&gt;Q. didとdoesの違いで混乱する人は何を基準にまとめる？&lt;/strong&gt;&lt;br /&gt;
A. まず「疑問詞が&lt;strong&gt;主語ではない&lt;/strong&gt;普通の疑問文」で使うもの、と整理します。その上で、&lt;strong&gt;did＝過去&lt;/strong&gt;、&lt;strong&gt;does＝三単現の現在&lt;/strong&gt;。ただしこのページの主題どおり、疑問詞が主語なら&lt;strong&gt;そもそも did/does を置かない&lt;/strong&gt;場面がある、という順番で押さえると混乱が減ります。&lt;/p&gt;
&lt;/div&gt;
&lt;/section&gt;
&lt;p&gt;&lt;img decoding="async" loading="lazy" class="alignnone size-full wp-image-349" src="http://eng-support.com/wp-content/uploads/2023/05/IMG_0487.jpg" sizes="(max-width: 1200px) 100vw, 1200px" srcset="https://eng-support.com/wp-content/uploads/2023/05/IMG_0487.jpg 1200w, https://eng-support.com/wp-content/uploads/2023/05/IMG_0487-300x37.jpg 300w, https://eng-support.com/wp-content/uploads/2023/05/IMG_0487-1024x126.jpg 1024w, https://eng-support.com/wp-content/uploads/2023/05/IMG_0487-768x95.jpg 768w" alt="疑問詞が主語の文例: 'Who took the money?' 主語が疑問詞'Who'のため、'took'は過去形がそのまま使用されている" width="1200" height="148" /&gt;&lt;/p&gt;
&lt;h2&gt;1. 先に「普通の疑問文」との違いを押さえる&lt;/h2&gt;
&lt;h3&gt;1-1. 一般動詞の基本的な疑問文パターン&lt;/h3&gt;
&lt;p&gt;中1〜中2で先に習っているのは、次のような&lt;strong&gt;「do / does / did + 主語 + 動詞の原形」&lt;/strong&gt;というパターンです。&lt;/p&gt;
&lt;ul&gt;
&lt;li&gt;&lt;code&gt;Do you like music?&lt;/code&gt; – 「あなたは音楽が好きですか。」&lt;/li&gt;
&lt;li&gt;&lt;code&gt;Does she like music?&lt;/code&gt; – 「彼女は音楽が好きですか。」&lt;/li&gt;
&lt;li&gt;&lt;code&gt;Did you play tennis?&lt;/code&gt; – 「あなたはテニスをしましたか。」&lt;/li&gt;
&lt;/ul&gt;
&lt;p&gt;ここでは、&lt;/p&gt;
&lt;ul&gt;
&lt;li&gt;&lt;strong&gt;文頭の Do / Does / Did が「疑問文のしるし」&lt;/strong&gt;&lt;/li&gt;
&lt;li&gt;&lt;strong&gt;そのあとに主語（you / she など）&lt;/strong&gt;&lt;/li&gt;
&lt;li&gt;&lt;strong&gt;動詞は必ず原形（like / play など）&lt;/strong&gt;&lt;/li&gt;
&lt;/ul&gt;
&lt;p&gt;というルールで作られていることを確認しておきましょう。&lt;/p&gt;
&lt;h3&gt;1-2. 疑問詞付きの普通の疑問文&lt;/h3&gt;
&lt;p&gt;ここに&lt;strong&gt;疑問詞（When / What / Where / Why など）&lt;/strong&gt;が付くと、以下のようになります。&lt;/p&gt;
&lt;ul&gt;
&lt;li&gt;&lt;code&gt;When did you play tennis?&lt;/code&gt;&lt;br /&gt;
「あなたいつテニスをしましたか。」&lt;/li&gt;
&lt;li&gt;&lt;code&gt;What do you have in your bag?&lt;/code&gt;&lt;br /&gt;
「あなたは鞄の中に何を持っていますか。」（直訳）&lt;br /&gt;
⇒ 自然な日本語だと「鞄の中に何が入っていますか。」（意訳）&lt;/li&gt;
&lt;/ul&gt;
&lt;p&gt;この2つの文では、&lt;/p&gt;
&lt;ul&gt;
&lt;li&gt;&lt;strong&gt;主語はどちらも &lt;code&gt;you&lt;/code&gt;&lt;/strong&gt;&lt;/li&gt;
&lt;li&gt;&lt;strong&gt;疑問詞（When / What）は主語ではない&lt;/strong&gt;&lt;/li&gt;
&lt;/ul&gt;
&lt;p&gt;という点が重要です。&lt;/p&gt;
&lt;h3&gt;1-3. 「直訳」と「意訳」を意識して使い分ける&lt;/h3&gt;
&lt;p&gt;&lt;code&gt;What do you have in your bag?&lt;/code&gt; を訳す時、多くの人は最初から自然な日本語だけを考えがちです。&lt;/p&gt;
&lt;ul&gt;
&lt;li&gt;直訳 … 「あなたは鞄の中に何を持っていますか。」&lt;/li&gt;
&lt;li&gt;意訳 … 「鞄の中に何が入っていますか。」&lt;/li&gt;
&lt;/ul&gt;
&lt;p&gt;英語の学習では、次の順番を習慣にするのがおすすめです。&lt;/p&gt;
&lt;ol&gt;
&lt;li&gt;&lt;strong&gt;先に直訳をして、英語の S（主語）と V（動詞）を意識する&lt;/strong&gt;&lt;/li&gt;
&lt;li&gt;そのあとで、日本語として自然な形に&lt;strong&gt;意訳&lt;/strong&gt;する&lt;/li&gt;
&lt;/ol&gt;
&lt;blockquote&gt;&lt;p&gt;直訳は日本語として少し不自然でもOK。&lt;br /&gt;
「英語の文法どおりに訳した日本語」が直訳です。&lt;br /&gt;
そのうえで、読みやすい日本語に直したものが意訳です。&lt;/p&gt;&lt;/blockquote&gt;
&lt;p&gt;&lt;span style="color: #ff0000;"&gt;意訳だけに頼っていると、英語の文法構造が見えなくなりがちです。&lt;/span&gt;「どうも英語が分からない」という人は、まず&lt;strong&gt;直訳する習慣&lt;/strong&gt;を付けてみると良いでしょう。&lt;/p&gt;
&lt;h2&gt;2. 疑問詞が主語になる疑問文の基本&lt;/h2&gt;
&lt;h3&gt;2-1. 例文「Who took the money?」&lt;/h3&gt;
&lt;p&gt;&lt;img decoding="async" loading="lazy" class="alignnone size-full wp-image-348" src="http://eng-support.com/wp-content/uploads/2023/05/IMG_0487-1.jpg" sizes="(max-width: 1200px) 100vw, 1200px" srcset="https://eng-support.com/wp-content/uploads/2023/05/IMG_0487-1.jpg 1200w, https://eng-support.com/wp-content/uploads/2023/05/IMG_0487-1-300x96.jpg 300w, https://eng-support.com/wp-content/uploads/2023/05/IMG_0487-1-1024x328.jpg 1024w, https://eng-support.com/wp-content/uploads/2023/05/IMG_0487-1-768x246.jpg 768w" alt="例文: 'Who took the money?' 主語が疑問詞'Who'のため、過去形'took'がそのまま使用される。『そのお金を持って行ったのは誰？" width="1200" height="384" /&gt;&lt;/p&gt;
&lt;p&gt;次が、このレッスンの本題です。&lt;/p&gt;
&lt;p&gt;&lt;code&gt;Who took the money?&lt;/code&gt;&lt;/p&gt;
&lt;ul&gt;
&lt;li&gt;直訳 … 「誰がそのお金を持って行ったの？」&lt;/li&gt;
&lt;li&gt;意訳 … 「そのお金を持って行ったのは誰？」&lt;/li&gt;
&lt;/ul&gt;
&lt;p&gt;ここでのポイントは、&lt;/p&gt;
&lt;ul&gt;
&lt;li&gt;&lt;strong&gt;疑問詞 &lt;code&gt;Who&lt;/code&gt; が主語になっている&lt;/strong&gt;&lt;/li&gt;
&lt;li&gt;&lt;strong&gt;その直後に動詞の過去形 &lt;code&gt;took&lt;/code&gt; が来ている&lt;/strong&gt;&lt;/li&gt;
&lt;li&gt;&lt;strong&gt;&lt;code&gt;did + 主語 + 動詞の原形&lt;/code&gt; という形ではない&lt;/strong&gt;&lt;/li&gt;
&lt;/ul&gt;
&lt;p&gt;通常の過去の疑問文なら、&lt;/p&gt;
&lt;ul&gt;
&lt;li&gt;&lt;code&gt;Did he take the money?&lt;/code&gt;&lt;br /&gt;
「彼はそのお金を持って行きましたか。」&lt;/li&gt;
&lt;/ul&gt;
&lt;p&gt;のように &lt;code&gt;Did + 主語 + take&lt;/code&gt; となるはずですが、&lt;code&gt;Who&lt;/code&gt; が主語のときは、&lt;/p&gt;
&lt;ul&gt;
&lt;li&gt;&lt;strong&gt;&lt;code&gt;Who + 動詞（過去形）&lt;/code&gt; という形になる&lt;/strong&gt;&lt;/li&gt;
&lt;/ul&gt;
&lt;p&gt;ことをしっかり覚えておきましょう。&lt;/p&gt;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&lt;h3&gt;2-2. 疑問詞が主語のときの一般形&lt;/h3&gt;
&lt;p&gt;一般動詞の疑問文は大きく分けて次の2パターンがあります。&lt;/p&gt;
&lt;ol&gt;
&lt;li&gt;&lt;strong&gt;疑問詞が主語でない場合&lt;/strong&gt;&lt;br /&gt;
⇒ &lt;code&gt;疑問詞 + do / does / did + 主語 + 動詞の原形&lt;/code&gt;&lt;br /&gt;
例）&lt;code&gt;When did you play tennis?&lt;/code&gt;&lt;/li&gt;
&lt;li&gt;&lt;strong&gt;疑問詞が主語の場合&lt;/strong&gt;&lt;br /&gt;
⇒ &lt;code&gt;疑問詞（= 主語） + 動詞&lt;/code&gt;&lt;br /&gt;
例）&lt;code&gt;Who took the money?&lt;/code&gt;&lt;/li&gt;
&lt;/ol&gt;
&lt;p&gt;&lt;span style="color: #0000ff;"&gt;「疑問詞のあとに do / does / did が来ているのか、いきなり動詞が来ているのか」&lt;/span&gt;で主語かどうかを見抜きましょう。&lt;/p&gt;
&lt;h2&gt;3. 主語になれる疑問詞は「Who / What / Which」だけ&lt;/h2&gt;
&lt;p&gt;&lt;img decoding="async" loading="lazy" class="alignnone size-full wp-image-350" src="http://eng-support.com/wp-content/uploads/2023/05/プログレス230502-1.jpg" sizes="(max-width: 1280px) 100vw, 1280px" srcset="https://eng-support.com/wp-content/uploads/2023/05/プログレス230502-1.jpg 1280w, https://eng-support.com/wp-content/uploads/2023/05/プログレス230502-1-300x169.jpg 300w, https://eng-support.com/wp-content/uploads/2023/05/プログレス230502-1-1024x576.jpg 1024w, https://eng-support.com/wp-content/uploads/2023/05/プログレス230502-1-768x432.jpg 768w, https://eng-support.com/wp-content/uploads/2023/05/プログレス230502-1-320x180.jpg 320w" alt="主語になれる疑問詞は'Who', 'What', 'Which'のみ。ただし、主語になる場合とならない場合がある" width="1280" height="720" /&gt;&lt;/p&gt;
&lt;h3&gt;3-1. 主語になれる疑問詞と、その注意点&lt;/h3&gt;
&lt;p&gt;主語として使える疑問詞は&lt;strong&gt;3つだけ&lt;/strong&gt;です。&lt;/p&gt;
&lt;ul&gt;
&lt;li&gt;&lt;strong&gt;Who&lt;/strong&gt; – 「誰が」&lt;/li&gt;
&lt;li&gt;&lt;strong&gt;What&lt;/strong&gt; – 「何が」&lt;/li&gt;
&lt;li&gt;&lt;strong&gt;Which&lt;/strong&gt; – 「どちらが / どの〜が」&lt;/li&gt;
&lt;/ul&gt;
&lt;p&gt;ただし、ここで&lt;strong&gt;絶対にやってはいけない勘違い&lt;/strong&gt;があります。&lt;/p&gt;
&lt;ul&gt;
&lt;li&gt;&lt;span style="color: #ff0000;"&gt;&lt;strong&gt;「Who / What / Which = いつも主語」だと覚えてしまうこと&lt;/strong&gt;&lt;/span&gt;&lt;/li&gt;
&lt;/ul&gt;
&lt;p&gt;実際には、&lt;/p&gt;
&lt;ul&gt;
&lt;li&gt;&lt;strong&gt;主語になっているときもあれば、目的語や副詞的な働きのときもある&lt;/strong&gt;&lt;/li&gt;
&lt;/ul&gt;
&lt;p&gt;ので、文の形を見て判断する必要があります。&lt;/p&gt;
&lt;h3&gt;3-2. 例：「What comes after January?」&lt;/h3&gt;
&lt;p&gt;次の文を見てみましょう。&lt;/p&gt;
&lt;p&gt;&lt;code&gt;What comes after January?&lt;/code&gt;&lt;/p&gt;
&lt;ul&gt;
&lt;li&gt;直訳 … 「1月のあとに何が来ますか？」&lt;/li&gt;
&lt;li&gt;意訳 … 「1月の次は何月ですか？」&lt;/li&gt;
&lt;/ul&gt;
&lt;p&gt;日本語としては「1月の次は何月？」と聞くのが自然なので、少し違和感があるかもしれません。しかし、英語として重要なのはそこではなく、&lt;/p&gt;
&lt;ul&gt;
&lt;li&gt;&lt;strong&gt;&lt;code&gt;What&lt;/code&gt; が主語になっている&lt;/strong&gt;&lt;/li&gt;
&lt;li&gt;&lt;strong&gt;動詞が &lt;code&gt;come&lt;/code&gt; ではなく &lt;code&gt;comes&lt;/code&gt; になっている&lt;/strong&gt;&lt;/li&gt;
&lt;/ul&gt;
&lt;p&gt;という点です。&lt;/p&gt;
&lt;p&gt;疑問詞が主語のときは、&lt;strong&gt;その疑問詞を「he / she / it」と同じ三人称単数として扱う&lt;/strong&gt;のが基本ルールです。&lt;/p&gt;
&lt;ul&gt;
&lt;li&gt;&lt;span style="color: #0000ff;"&gt;&lt;strong&gt;What comes after January?&lt;/strong&gt; の &lt;code&gt;s&lt;/code&gt; を忘れやすいので要注意。&lt;/span&gt;&lt;/li&gt;
&lt;/ul&gt;
&lt;p&gt;同じように、&lt;/p&gt;
&lt;ul&gt;
&lt;li&gt;&lt;code&gt;Who is thirsty?&lt;/code&gt; – 「誰が喉が渇いていますか。」（意訳：「喉が渇いているのは誰ですか。」）&lt;/li&gt;
&lt;li&gt;&lt;code&gt;Who is washing the dishes?&lt;/code&gt; – 「誰が食器を洗っていますか。」（意訳：「食器を洗っているのは誰ですか。」）&lt;/li&gt;
&lt;/ul&gt;
&lt;p&gt;も、&lt;strong&gt;疑問詞が主語 ⇒ is で受ける&lt;/strong&gt; 形になっています。&lt;/p&gt;
&lt;div style="border: 2px solid #FF8C00; background-color: #fff7e8; padding: 12px; display: flex; align-items: center; justify-content: space-between; gap: 12px; margin: 18px 0; border-radius: 10px;"&gt;
&lt;div style="display: flex; align-items: center; gap: 12px;"&gt;
&lt;p&gt;&lt;img decoding="async" style="max-width: 90px; height: auto;" src="http://eng-support.com/wp-content/uploads/2023/03/cropped-logo.jpg" alt="英語教室「サポート」のロゴ" /&gt;&lt;/p&gt;
&lt;div&gt;
&lt;p style="margin: 0 0 6px 0; font-weight: bold;"&gt;この単元で「形は分かるのに点が落ちる」場合&lt;/p&gt;
&lt;p style="margin: 0; line-height: 1.75;"&gt;「疑問詞の直後が動詞か」「三単現（is/was/動詞+s）で受けるべきか」を、学校教材・ワーク・過去問の具体例で確認して、同じミスを減らす練習に落とし込みます。&lt;/p&gt;
&lt;/div&gt;
&lt;/div&gt;
&lt;div style="display: flex; flex-direction: column; gap: 8px; min-width: 170px;"&gt;&lt;a style="background-color: #ff8c00; color: #fff; padding: 7px 10px; text-align: center; text-decoration: none; display: inline-block; font-size: 14px; border-radius: 6px;" href="https://eng-support.com/kouza/"&gt;開講講座を見る&lt;/a&gt;&lt;br /&gt;
&lt;a style="background-color: #ffffff; color: #ff8c00; border: 1px solid #ff8c00; padding: 7px 10px; text-align: center; text-decoration: none; display: inline-block; font-size: 14px; border-radius: 6px;" href="https://eng-support.com/access/"&gt;アクセスを確認&lt;/a&gt;&lt;/div&gt;
&lt;/div&gt;
&lt;h2&gt;4. 三人称単数扱いと「例外っぽく見える」用法&lt;/h2&gt;
&lt;h3&gt;4-1. 「Who are looking for the thieves?」というややこしい例&lt;/h3&gt;
&lt;p&gt;教材によっては、次のような文が出てきます。&lt;/p&gt;
&lt;p&gt;&lt;code&gt;Who are looking for the thieves?&lt;/code&gt;&lt;br /&gt;
「誰がその泥棒たちを探していますか。」&lt;/p&gt;
&lt;p&gt;先ほどのルールどおりなら、&lt;/p&gt;
&lt;ul&gt;
&lt;li&gt;&lt;strong&gt;疑問詞が主語 ⇒ 三人称単数扱い ⇒ &lt;code&gt;is&lt;/code&gt; が使われるべき&lt;/strong&gt;&lt;/li&gt;
&lt;/ul&gt;
&lt;p&gt;なので、&lt;strong&gt;文法的に「きれいな形」は &lt;code&gt;Who is looking for the thieves?&lt;/code&gt;&lt;/strong&gt; です。&lt;/p&gt;
&lt;p&gt;ところが実際の会話では、「探しているのが複数人だと分かっている」場面では、&lt;/p&gt;
&lt;ul&gt;
&lt;li&gt;&lt;code&gt;Who are looking for the thieves?&lt;/code&gt;&lt;/li&gt;
&lt;/ul&gt;
&lt;p&gt;のように&lt;strong&gt;感覚的に複数扱い&lt;/strong&gt;をしてしまうことがあります。これは日本語でいう「ら抜き言葉」に近いイメージで、&lt;/p&gt;
&lt;ul&gt;
&lt;li&gt;会話ではよく使われる&lt;/li&gt;
&lt;li&gt;しかし、&lt;strong&gt;試験（特に大学入試）では減点される可能性がある&lt;/strong&gt;&lt;/li&gt;
&lt;/ul&gt;
&lt;p&gt;と考えておくと安全です。&lt;/p&gt;
&lt;p&gt;&lt;span style="color: #0000ff;"&gt;入試で &lt;code&gt;Who is ... ?&lt;/code&gt; と &lt;code&gt;Who are ... ?&lt;/code&gt; が両方選択肢にあったら、原則として &lt;strong&gt;&lt;code&gt;is&lt;/code&gt; を選ぶ&lt;/strong&gt; 方が無難です。&lt;/span&gt;&lt;/p&gt;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&lt;h3&gt;4-2. 「What ( ) invented by Edison?」での was / were の選び方&lt;/h3&gt;
&lt;p&gt;次は実際に大学入試にも出ている有名なタイプの問題です。&lt;/p&gt;
&lt;p&gt;前の文：&lt;/p&gt;
&lt;p&gt;&lt;code&gt;Edison invented a lot of things.&lt;/code&gt;&lt;br /&gt;
「エジソンはたくさんのものを発明した。」&lt;/p&gt;
&lt;p&gt;これを受けて、&lt;/p&gt;
&lt;p&gt;&lt;code&gt;What (　) invented by Edison?&lt;/code&gt;&lt;/p&gt;
&lt;p&gt;と問われると、多くの人はこう考えてしまいます。&lt;/p&gt;
&lt;ul&gt;
&lt;li&gt;&lt;code&gt;a lot of things&lt;/code&gt; だから中身は複数だ&lt;/li&gt;
&lt;li&gt;だから &lt;code&gt;were&lt;/code&gt; を選ぼう&lt;/li&gt;
&lt;/ul&gt;
&lt;p&gt;しかし、この文での &lt;code&gt;What&lt;/code&gt; は意味的には「たくさんのもの」を指していても、&lt;strong&gt;文法上は「何が」＝主語&lt;/strong&gt;です。&lt;/p&gt;
&lt;ul&gt;
&lt;li&gt;&lt;span style="color: #0000ff;"&gt;&lt;strong&gt;疑問詞が主語のときは三人称単数扱い ⇒ 正解は &lt;code&gt;was&lt;/code&gt;&lt;/strong&gt;&lt;/span&gt;&lt;/li&gt;
&lt;/ul&gt;
&lt;p&gt;「中身が複数だから were」と考えると、文法問題ではひっかけに引っかかりやすくなります。&lt;strong&gt;形を優先して判断する&lt;/strong&gt;ことが大切です。&lt;/p&gt;
&lt;h3&gt;4-3. 「The police」は見た目は単数でも意味は複数&lt;/h3&gt;
&lt;p&gt;&lt;img decoding="async" loading="lazy" class="alignnone size-full wp-image-351" src="http://eng-support.com/wp-content/uploads/2023/05/IMG_0488.jpg" sizes="(max-width: 1200px) 100vw, 1200px" srcset="https://eng-support.com/wp-content/uploads/2023/05/IMG_0488.jpg 1200w, https://eng-support.com/wp-content/uploads/2023/05/IMG_0488-300x62.jpg 300w, https://eng-support.com/wp-content/uploads/2023/05/IMG_0488-1024x210.jpg 1024w, https://eng-support.com/wp-content/uploads/2023/05/IMG_0488-768x157.jpg 768w" alt="" width="1200" height="246" /&gt;&lt;/p&gt;
&lt;p&gt;次は、&lt;code&gt;The police&lt;/code&gt; の扱いに関する典型的な問題です。&lt;/p&gt;
&lt;p&gt;&lt;code&gt;The police (　) the suspect.&lt;/code&gt;&lt;/p&gt;
&lt;ul&gt;
&lt;li&gt;&lt;code&gt;the suspect&lt;/code&gt; … 「容疑者」（単数）&lt;/li&gt;
&lt;/ul&gt;
&lt;p&gt;ここで、「The police」は見た目は単数形に見えますが、意味としては「警察（の人たち）」であり、&lt;strong&gt;常に複数扱い&lt;/strong&gt;になります。&lt;/p&gt;
&lt;ul&gt;
&lt;li&gt;&lt;code&gt;The police are ...&lt;/code&gt; が正しい形&lt;/li&gt;
&lt;li&gt;&lt;code&gt;The police is ...&lt;/code&gt; とはしない&lt;/li&gt;
&lt;/ul&gt;
&lt;p&gt;選択肢に &lt;code&gt;are looking for&lt;/code&gt; と &lt;code&gt;are&lt;/code&gt; があった場合、&lt;/p&gt;
&lt;ul&gt;
&lt;li&gt;&lt;code&gt;The police are looking for the suspect.&lt;/code&gt; – 「警察の人たちは容疑者を捜している最中だ。」&lt;/li&gt;
&lt;li&gt;&lt;code&gt;The police are the suspect.&lt;/code&gt; – 「警察の人たちが容疑者だ。」（意味が変）&lt;/li&gt;
&lt;/ul&gt;
&lt;p&gt;と考えれば、&lt;strong&gt;文法と意味の両方から &lt;code&gt;are looking for&lt;/code&gt; が正解&lt;/strong&gt;だと分かります。&lt;/p&gt;
&lt;p&gt;ここで大事なのは、&lt;/p&gt;
&lt;ul&gt;
&lt;li&gt;&lt;span style="color: #ff0000;"&gt;「訳して意味で選ぶ」のは最後&lt;/span&gt;&lt;/li&gt;
&lt;li&gt;まずは&lt;strong&gt;主語と動詞の一致&lt;/strong&gt;など、文法で候補をしぼる&lt;/li&gt;
&lt;/ul&gt;
&lt;p&gt;という順番です。&lt;/p&gt;
&lt;blockquote&gt;&lt;p&gt;&lt;strong&gt;訳で考えるのは最後です。&lt;br /&gt;
まずは英語の文法を当てはめて考えていきます。&lt;/strong&gt;&lt;/p&gt;&lt;/blockquote&gt;
&lt;p&gt;この姿勢がそのまま&lt;strong&gt;高校入試・大学入試レベルの文法問題&lt;/strong&gt;につながっていきます。&lt;/p&gt;
&lt;h2&gt;5. 疑問詞が主語のときの「答え方」のルール&lt;/h2&gt;
&lt;p&gt;&lt;img decoding="async" loading="lazy" class="alignnone size-full wp-image-353" src="http://eng-support.com/wp-content/uploads/2023/05/IMG_0487-2.jpg" sizes="(max-width: 1200px) 100vw, 1200px" srcset="https://eng-support.com/wp-content/uploads/2023/05/IMG_0487-2.jpg 1200w, https://eng-support.com/wp-content/uploads/2023/05/IMG_0487-2-300x52.jpg 300w, https://eng-support.com/wp-content/uploads/2023/05/IMG_0487-2-1024x176.jpg 1024w, https://eng-support.com/wp-content/uploads/2023/05/IMG_0487-2-768x132.jpg 768w" alt="" width="1200" height="206" /&gt;&lt;/p&gt;
&lt;h3&gt;5-1. 「Who took the money?」への答え方&lt;/h3&gt;
&lt;p&gt;もう一度、次の文を見てみましょう。&lt;/p&gt;
&lt;p&gt;&lt;code&gt;Who took the money?&lt;/code&gt;&lt;/p&gt;
&lt;ul&gt;
&lt;li&gt;直訳 … 「誰がそのお金を持って行ったの？」&lt;/li&gt;
&lt;li&gt;意訳 … 「そのお金を持って行ったのは誰？」&lt;/li&gt;
&lt;/ul&gt;
&lt;p&gt;「トムです」と答えたいとき、多くの人が日本語からそのまま考えて、&lt;/p&gt;
&lt;ul&gt;
&lt;li&gt;&lt;code&gt;Tom is.&lt;/code&gt;&lt;/li&gt;
&lt;li&gt;&lt;code&gt;It was Tom.&lt;/code&gt;&lt;/li&gt;
&lt;/ul&gt;
&lt;p&gt;などと書いてしまいがちです。しかし、これは&lt;strong&gt;元の英文を無視して日本語だけから英作文をしている状態&lt;/strong&gt;です。&lt;/p&gt;
&lt;p&gt;疑問文が「誰が〜したの？」と&lt;strong&gt;主語を尋ねている&lt;/strong&gt;のですから、答えも&lt;strong&gt;主語から始める&lt;/strong&gt;のが鉄則です。&lt;/p&gt;
&lt;ul&gt;
&lt;li&gt;&lt;strong&gt;主語を尋ねられたら、返事も先に主語を書く&lt;/strong&gt;&lt;/li&gt;
&lt;/ul&gt;
&lt;p&gt;今回の「犯人」が &lt;code&gt;Some thieves&lt;/code&gt; なら、&lt;/p&gt;
&lt;ul&gt;
&lt;li&gt;&lt;code&gt;Some thieves took the money.&lt;/code&gt;&lt;/li&gt;
&lt;/ul&gt;
&lt;p&gt;となりますが、返事としては動詞部分を &lt;code&gt;did&lt;/code&gt; にまとめて、&lt;/p&gt;
&lt;ul&gt;
&lt;li&gt;&lt;strong&gt;&lt;code&gt;Some thieves did.&lt;/code&gt;&lt;/strong&gt;&lt;/li&gt;
&lt;/ul&gt;
&lt;p&gt;と答えます。&lt;/p&gt;
&lt;h3&gt;5-2. 一般動詞・be動詞それぞれの答え方&lt;/h3&gt;
&lt;p&gt;一般動詞のとき：&lt;/p&gt;
&lt;ul&gt;
&lt;li&gt;&lt;code&gt;Who took the money?&lt;/code&gt; – &lt;strong&gt;&lt;code&gt;Tom did.&lt;/code&gt;&lt;/strong&gt;&lt;/li&gt;
&lt;li&gt;&lt;code&gt;Who knew the answer?&lt;/code&gt; – 「誰がその答えを知っていたの？」&lt;br /&gt;
⇒ &lt;strong&gt;&lt;code&gt;Tom did.&lt;/code&gt;&lt;/strong&gt;&lt;/li&gt;
&lt;/ul&gt;
&lt;p&gt;ここでは、&lt;/p&gt;
&lt;ul&gt;
&lt;li&gt;&lt;strong&gt;主語 + do / does / did&lt;/strong&gt; の形で答える&lt;/li&gt;
&lt;li&gt;&lt;code&gt;do / does / did&lt;/code&gt; は、その前に出てきた動詞（took / knew など）を受けている&lt;/li&gt;
&lt;/ul&gt;
&lt;p&gt;be動詞のとき：&lt;/p&gt;
&lt;ul&gt;
&lt;li&gt;&lt;code&gt;Who is thirsty?&lt;/code&gt; – 「誰が喉が渇いていますか。」&lt;br /&gt;
⇒ 「私です。」→ &lt;strong&gt;&lt;code&gt;I am.&lt;/code&gt;&lt;/strong&gt;&lt;/li&gt;
&lt;/ul&gt;
&lt;p&gt;この場合は、&lt;/p&gt;
&lt;ul&gt;
&lt;li&gt;&lt;strong&gt;主語 + be動詞（am / is / are / was / were）&lt;/strong&gt; で答える&lt;/li&gt;
&lt;/ul&gt;
&lt;p&gt;まとめると、疑問詞が主語のときの答え方は次のようになります。&lt;/p&gt;
&lt;ul&gt;
&lt;li&gt;&lt;strong&gt;元の文が一般動詞 … 主語 + do / does / did&lt;/strong&gt;&lt;/li&gt;
&lt;li&gt;&lt;strong&gt;元の文が be動詞 … 主語 + am / is / are / was / were&lt;/strong&gt;&lt;/li&gt;
&lt;/ul&gt;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&lt;p&gt;&lt;span style="color: #0000ff;"&gt;この「疑問詞が主語のときの答え方」は、高校生でもできていない人が多い重要ポイントです。&lt;/span&gt;今のうちに身につけておくと、将来かなり有利になります。&lt;/p&gt;
&lt;h2&gt;6. 学習上の注意とまとめ&lt;/h2&gt;
&lt;h3&gt;6-1. 訳に頼りすぎないことがポイント&lt;/h3&gt;
&lt;blockquote&gt;&lt;p&gt;&lt;strong&gt;訳で考えるのは最後。&lt;br /&gt;
まずは英語の文法を当てはめて考えていく。&lt;/strong&gt;&lt;/p&gt;&lt;/blockquote&gt;
&lt;p&gt;難しそうな単語が並んでいても、&lt;/p&gt;
&lt;ul&gt;
&lt;li&gt;主語と動詞の一致&lt;/li&gt;
&lt;li&gt;疑問詞が主語かどうか&lt;/li&gt;
&lt;li&gt;一般動詞か be動詞か&lt;/li&gt;
&lt;/ul&gt;
&lt;p&gt;といった&lt;strong&gt;文法のルールだけで正解を出せる問題&lt;/strong&gt;は、入試でも数多く出題されます。単語の意味に自信がなくても、&lt;span style="color: #ff0000;"&gt;まずは文法で勝負できる&lt;/span&gt;ということを覚えておきましょう。&lt;/p&gt;
&lt;h3&gt;6-2. このレッスンで押さえておきたいチェックポイント&lt;/h3&gt;
&lt;ul&gt;
&lt;li&gt;&lt;strong&gt;一般動詞の疑問文の基本形&lt;/strong&gt;&lt;br /&gt;
⇒ &lt;code&gt;do / does / did + 主語 + 動詞の原形&lt;/code&gt;&lt;/li&gt;
&lt;li&gt;&lt;strong&gt;疑問詞が主語の疑問文&lt;/strong&gt;&lt;br /&gt;
⇒ &lt;code&gt;Who / What / Which + 動詞&lt;/code&gt;&lt;/li&gt;
&lt;li&gt;&lt;strong&gt;主語になれる疑問詞は Who / What / Which の3つ&lt;/strong&gt;&lt;/li&gt;
&lt;li&gt;&lt;strong&gt;疑問詞が主語のときは、原則「三人称単数扱い」&lt;/strong&gt;&lt;br /&gt;
⇒ &lt;code&gt;What comes after January?&lt;/code&gt;, &lt;code&gt;Who is thirsty?&lt;/code&gt; など&lt;/li&gt;
&lt;li&gt;&lt;strong&gt;会話では複数扱いされることもあるが、入試では「三単現優先」&lt;/strong&gt;&lt;br /&gt;
⇒ &lt;code&gt;Who is ... ?&lt;/code&gt; を基本形として覚える&lt;/li&gt;
&lt;li&gt;&lt;strong&gt;The police は常に複数扱い&lt;/strong&gt;&lt;br /&gt;
⇒ &lt;code&gt;The police are ...&lt;/code&gt;&lt;/li&gt;
&lt;li&gt;&lt;strong&gt;疑問詞が主語のときの答え方&lt;/strong&gt;&lt;br /&gt;
⇒ 一般動詞：&lt;code&gt;主語 + do / does / did&lt;/code&gt;&lt;br /&gt;
⇒ be動詞：&lt;code&gt;主語 + am / is / are / was / were&lt;/code&gt;&lt;/li&gt;
&lt;/ul&gt;
&lt;h2&gt;まとめ&lt;/h2&gt;
&lt;p&gt;疑問詞が主語になる疑問文は、一見ややこしく見えますが、ポイントをまとめるとシンプルです。&lt;/p&gt;
&lt;ul&gt;
&lt;li&gt;&lt;strong&gt;先に「普通の疑問文」との違い&lt;/strong&gt;を押さえる&lt;/li&gt;
&lt;li&gt;&lt;strong&gt;Who / What / Which が主語になっているかどうか&lt;/strong&gt;を形で判断する&lt;/li&gt;
&lt;li&gt;&lt;strong&gt;疑問詞が主語なら三人称単数扱い&lt;/strong&gt;（is / was / 動詞+s）を基本とする&lt;/li&gt;
&lt;li&gt;&lt;strong&gt;The police などの特殊な主語は意味で複数扱い&lt;/strong&gt;と覚えておく&lt;/li&gt;
&lt;li&gt;&lt;strong&gt;答え方は「主語 + do / does / did」または「主語 + be動詞」&lt;/strong&gt;という定番の形で処理する&lt;/li&gt;
&lt;li&gt;&lt;strong&gt;訳は最後に確認するだけ&lt;/strong&gt;、まずは英語の語順・文法で考える習慣をつける&lt;/li&gt;
&lt;/ul&gt;
&lt;p&gt;こうした視点で例文を分析していくと、&lt;span style="color: #0000ff;"&gt;「訳す前に答えが出てしまう」タイプの問題&lt;/span&gt;に強くなっていきます。ぜひ動画とあわせて何度か読み返し、「疑問詞が主語」のパターンを自分のものにしていきましょう。&lt;/p&gt;
&lt;div style="border: 1px solid #e6e6e6; background: #fafafa; padding: 14px; border-radius: 10px; margin: 22px 0;"&gt;
&lt;p style="margin: 0 0 8px; font-weight: bold;"&gt;ここから（入塾に近い行動につなげる案内）&lt;/p&gt;
&lt;ul style="margin: 0; padding-left: 1.2em; line-height: 1.85;"&gt;
&lt;li&gt;教室の場所・通い方を先に確認する：&lt;a href="https://eng-support.com/access/"&gt;アクセス&lt;/a&gt;&lt;/li&gt;
&lt;li&gt;受講の全体像（講座・対象・進め方）を見る：&lt;a href="https://eng-support.com/kouza/"&gt;開講講座&lt;/a&gt;&lt;/li&gt;
&lt;li&gt;指導方針や「つまずき」の扱いを確認する：&lt;a href="https://eng-support.com/greeting/"&gt;代表あいさつ&lt;/a&gt;&lt;/li&gt;
&lt;li&gt;英語教室「サポート」の入口に戻る：&lt;a href="https://eng-support.com/"&gt;トップページ&lt;/a&gt;&lt;/li&gt;
&lt;/ul&gt;
&lt;div style="display: flex; flex-wrap: wrap; gap: 10px; margin-top: 10px;"&gt;&lt;a style="background-color: #ff8c00; color: #fff; padding: 8px 12px; text-align: center; text-decoration: none; display: inline-block; font-size: 14px; border-radius: 6px;" href="https://eng-support.com/access/"&gt;アクセス&lt;/a&gt;&lt;br /&gt;
&lt;a style="background-color: #ff8c00; color: #fff; padding: 8px 12px; text-align: center; text-decoration: none; display: inline-block; font-size: 14px; border-radius: 6px;" href="https://eng-support.com/kouza/"&gt;開講講座&lt;/a&gt;&lt;br /&gt;
&lt;a style="background-color: #ffffff; color: #ff8c00; border: 1px solid #ff8c00; padding: 8px 12px; text-align: center; text-decoration: none; display: inline-block; font-size: 14px; border-radius: 6px;" href="https://eng-support.com/greeting/"&gt;代表あいさつ&lt;/a&gt;&lt;/div&gt;
&lt;/div&gt;
&lt;p&gt;&amp;nbsp;&lt;/p&gt;
```</t>
  </si>
  <si>
    <t>C2P_https___eng_support_com_column_progress_book1_lesson11_3_20260225_192406</t>
  </si>
  <si>
    <t>以下はサイトの階層マスタに基づく「子→親」内部リンク不足です。
子ページ本文（HTML）に、親ページへのリンクを追加してください。
【子ページ】
- URL: https://eng-support.com/column/progress-book1-lesson11-3/
- タイトル: far from意味｜near from誤り回避｜中学英語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YouTube（余計なbookmark spanを除去） --&gt;&lt;/p&gt;
&lt;p&gt;&lt;iframe title="YouTube video player" src="https://www.youtube.com/embed/auzYUJcB40M" width="560" height="315" frameborder="0" allowfullscreen="allowfullscreen"&gt;&lt;br /&gt;
&lt;/iframe&gt;&lt;/p&gt;
&lt;p&gt;&lt;!-- 不足補完ブロック（即答パート）※H1直後に貼り付け --&gt;&lt;/p&gt;
&lt;h2&gt;far / near の基本と far from｜from が付く形・付かない形を先に整理&lt;/h2&gt;
&lt;p&gt;&lt;strong&gt;far&lt;/strong&gt; は「遠い（形容詞）／遠くに（副詞）」、&lt;strong&gt;near&lt;/strong&gt; は「近い（形容詞）／近くに（副詞）／〜の近く（前置詞）」まで形が分かれます。&lt;br /&gt;
そして &lt;strong&gt;from&lt;/strong&gt; は前置詞なので、&lt;strong&gt;距離の話で from が出てきたら “far from + 場所”&lt;/strong&gt; が基本形になります。&lt;/p&gt;
&lt;ul&gt;
&lt;li&gt;&lt;strong&gt;far&lt;/strong&gt;：遠い／遠くに（形容詞・副詞）&lt;/li&gt;
&lt;li&gt;&lt;strong&gt;near&lt;/strong&gt;：近い／近くに／〜の近く（形容詞・副詞・前置詞）&lt;/li&gt;
&lt;li&gt;&lt;strong&gt;far from + 場所&lt;/strong&gt;：〜から遠い（前置詞句）&lt;/li&gt;
&lt;li&gt;&lt;strong&gt;near from&lt;/strong&gt;：誤りになりやすい（&lt;strong&gt;near + 場所&lt;/strong&gt; で言う）&lt;/li&gt;
&lt;/ul&gt;
&lt;h3&gt;「far from」には 2つの言い方がある（距離 / 評価）&lt;/h3&gt;
&lt;table style="border-collapse: collapse; width: 100%; font-size: 0.95em;"&gt;
&lt;thead&gt;
&lt;tr style="background: #f3f6ff;"&gt;
&lt;th style="border: 1px solid #d6dbe8; padding: 10px; width: 32%;"&gt;言い方&lt;/th&gt;
&lt;th style="border: 1px solid #d6dbe8; padding: 10px; width: 38%;"&gt;形&lt;/th&gt;
&lt;th style="border: 1px solid #d6dbe8; padding: 10px; width: 30%;"&gt;意味（日本語の言い方）&lt;/th&gt;
&lt;/tr&gt;
&lt;/thead&gt;
&lt;tbody&gt;
&lt;tr&gt;
&lt;td style="border: 1px solid #d6dbe8; padding: 10px;"&gt;&lt;strong&gt;距離&lt;/strong&gt;&lt;/td&gt;
&lt;td style="border: 1px solid #d6dbe8; padding: 10px;"&gt;&lt;strong&gt;be far from + 場所&lt;/strong&gt;&lt;br /&gt;
&lt;span style="opacity: .9;"&gt;Kobe is far from Tokyo.&lt;/span&gt;&lt;/td&gt;
&lt;td style="border: 1px solid #d6dbe8; padding: 10px;"&gt;「〜から遠い」&lt;/td&gt;
&lt;/tr&gt;
&lt;tr style="background: #fafbff;"&gt;
&lt;td style="border: 1px solid #d6dbe8; padding: 10px;"&gt;&lt;strong&gt;評価&lt;/strong&gt;&lt;/td&gt;
&lt;td style="border: 1px solid #d6dbe8; padding: 10px;"&gt;&lt;strong&gt;be far from + 形容詞/名詞&lt;/strong&gt;&lt;br /&gt;
&lt;span style="opacity: .9;"&gt;He is far from honest.&lt;/span&gt;&lt;/td&gt;
&lt;td style="border: 1px solid #d6dbe8; padding: 10px;"&gt;「全然〜ない／〜どころか」&lt;/td&gt;
&lt;/tr&gt;
&lt;/tbody&gt;
&lt;/table&gt;
&lt;h3&gt;品詞で迷ったときのチェック（定期テストの空所補充向け）&lt;/h3&gt;
&lt;ul&gt;
&lt;li&gt;&lt;strong&gt;後ろに名詞（場所）が来る&lt;/strong&gt;：前置詞（句）を疑う（near + 場所 / far from + 場所）&lt;/li&gt;
&lt;li&gt;&lt;strong&gt;be動詞の後ろで文が止まる&lt;/strong&gt;：形容詞の可能性（The station is near. / Tokyo is far.）&lt;/li&gt;
&lt;li&gt;&lt;strong&gt;動詞の後ろで距離の動き&lt;/strong&gt;：副詞の可能性（walk near / fly far）&lt;/li&gt;
&lt;/ul&gt;
&lt;p style="margin-top: 14px;"&gt;「near の反対は far」なのに「遠い」が far from になる場面が混ざると、&lt;strong&gt;日本語だけで覚えたときに near from の誤り&lt;/strong&gt;が起きやすくなります。&lt;br /&gt;
&lt;strong&gt;前置詞・形容詞・副詞&lt;/strong&gt;の形に分けて整理しておくと、同じ単語でも答案が安定しやすくなります。&lt;/p&gt;
&lt;h3&gt;near / far / far from 早見表（形・訳し方・つまずきポイント）&lt;/h3&gt;
&lt;table style="border-collapse: collapse; width: 100%; font-size: 0.95em;"&gt;
&lt;thead&gt;
&lt;tr style="background: #f3f6ff;"&gt;
&lt;th style="border: 1px solid #d6dbe8; padding: 10px; width: 34%;"&gt;形（例）&lt;/th&gt;
&lt;th style="border: 1px solid #d6dbe8; padding: 10px; width: 33%;"&gt;日本語の言い方&lt;/th&gt;
&lt;th style="border: 1px solid #d6dbe8; padding: 10px; width: 33%;"&gt;つまずきポイント&lt;/th&gt;
&lt;/tr&gt;
&lt;/thead&gt;
&lt;tbody&gt;
&lt;tr&gt;
&lt;td style="border: 1px solid #d6dbe8; padding: 10px;"&gt;&lt;strong&gt;far（形容詞）&lt;/strong&gt;&lt;br /&gt;
&lt;span style="opacity: .9;"&gt;Tokyo is far.&lt;/span&gt;&lt;/td&gt;
&lt;td style="border: 1px solid #d6dbe8; padding: 10px;"&gt;「（距離が）&lt;strong&gt;遠い&lt;/strong&gt;」&lt;/td&gt;
&lt;td style="border: 1px solid #d6dbe8; padding: 10px;"&gt;far を&lt;strong&gt;いつも同じ品詞&lt;/strong&gt;だと思い込まない（形容詞／副詞がある）&lt;/td&gt;
&lt;/tr&gt;
&lt;tr style="background: #fafbff;"&gt;
&lt;td style="border: 1px solid #d6dbe8; padding: 10px;"&gt;&lt;strong&gt;far（副詞）&lt;/strong&gt;&lt;br /&gt;
&lt;span style="opacity: .9;"&gt;The bird flew far.&lt;/span&gt;&lt;/td&gt;
&lt;td style="border: 1px solid #d6dbe8; padding: 10px;"&gt;「（距離的に）&lt;strong&gt;遠くに&lt;/strong&gt;」&lt;/td&gt;
&lt;td style="border: 1px solid #d6dbe8; padding: 10px;"&gt;「遠い＝形容詞」だけで止めず、&lt;strong&gt;遠くに＝副詞&lt;/strong&gt;も押さえる&lt;/td&gt;
&lt;/tr&gt;
&lt;tr&gt;
&lt;td style="border: 1px solid #d6dbe8; padding: 10px;"&gt;&lt;strong&gt;far from + 名詞（前置詞句）&lt;/strong&gt;&lt;br /&gt;
&lt;span style="opacity: .9;"&gt;Is Kobe far from Tokyo?&lt;/span&gt;&lt;/td&gt;
&lt;td style="border: 1px solid #d6dbe8; padding: 10px;"&gt;「&lt;strong&gt;〜から遠い&lt;/strong&gt;」&lt;/td&gt;
&lt;td style="border: 1px solid #d6dbe8; padding: 10px;"&gt;&lt;strong&gt;far と far from を混同&lt;/strong&gt;しない（from が付くと「〜から」の形）&lt;/td&gt;
&lt;/tr&gt;
&lt;tr style="background: #fafbff;"&gt;
&lt;td style="border: 1px solid #d6dbe8; padding: 10px;"&gt;&lt;strong&gt;near（前置詞／形容詞／副詞）&lt;/strong&gt;&lt;br /&gt;
&lt;span style="opacity: .9;"&gt;near Osaka / The station is near. / Come near.&lt;/span&gt;&lt;/td&gt;
&lt;td style="border: 1px solid #d6dbe8; padding: 10px;"&gt;「&lt;strong&gt;〜の近く（前置詞）&lt;/strong&gt;」「&lt;strong&gt;近い（形容詞）&lt;/strong&gt;」「&lt;strong&gt;近くに（副詞）&lt;/strong&gt;」&lt;/td&gt;
&lt;td style="border: 1px solid #d6dbe8; padding: 10px;"&gt;&lt;strong&gt;near from を作らない&lt;/strong&gt;／後ろに名詞があればまず前置詞を疑う&lt;/td&gt;
&lt;/tr&gt;
&lt;/tbody&gt;
&lt;/table&gt;
&lt;h3&gt;よくある誤解（ここだけ先に回避）&lt;/h3&gt;
&lt;ul&gt;
&lt;li&gt;&lt;strong&gt;誤解1：&lt;/strong&gt;「〜から近い」だから &lt;strong&gt;near from&lt;/strong&gt; にしてしまう → 近いは &lt;strong&gt;near + 名詞&lt;/strong&gt; で言う&lt;/li&gt;
&lt;li&gt;&lt;strong&gt;誤解2：&lt;/strong&gt;far を「遠い」だけで整理し、&lt;strong&gt;far from の from を日本語で足してしまう&lt;/strong&gt; → 形（far / far from）で区別する&lt;/li&gt;
&lt;/ul&gt;
&lt;p style="margin-top: 14px; font-size: 0.95em;"&gt;※本文側への誘導文はスニペットに乗りやすいので、入れる場合は「この後の本文で」などのメタ表現を避け、要点の補足として短く置くのが安全です。&lt;/p&gt;
&lt;p&gt;&lt;img decoding="async" loading="lazy" class="alignnone size-full wp-image-356" src="https://eng-support.com/wp-content/uploads/2023/05/プログレス230501-2.jpg" sizes="(max-width: 1280px) 100vw, 1280px" srcset="https://eng-support.com/wp-content/uploads/2023/05/プログレス230501-2.jpg 1280w, https://eng-support.com/wp-content/uploads/2023/05/プログレス230501-2-300x169.jpg 300w, https://eng-support.com/wp-content/uploads/2023/05/プログレス230501-2-1024x576.jpg 1024w, https://eng-support.com/wp-content/uploads/2023/05/プログレス230501-2-768x432.jpg 768w, https://eng-support.com/wp-content/uploads/2023/05/プログレス230501-2-320x180.jpg 320w" alt="例文 'Maybe our bat is behind these boxes.' が表示され、'Maybe' の意味（50％の確信度）や 'behind' の前置詞としての役割について解説。" width="1280" height="720" /&gt;&lt;/p&gt;
&lt;p&gt;まず1番上の文を見て下さい。&lt;br /&gt;
Maybe our bat is behind these boxes.&lt;br /&gt;
”Maybe”は多分という意味です。&lt;br /&gt;
ちなみに、今ちょっと言っておきますが、そのうち”May”という助動詞が出てきますが、&lt;br /&gt;
&lt;strong&gt;”May”の意味は50％と覚えておいて下さい。&lt;/strong&gt;&lt;br /&gt;
すでに習ったという人、”May”の意味を習ったのは一通りですか？二通りですか？&lt;br /&gt;
一通りの人は恐らく&lt;span style="color: #0000ff;"&gt;「何々してもいい」&lt;/span&gt;を習っていると思います。&lt;br /&gt;
二通りの人は、「何々してもいい」と&lt;span style="color: #0000ff;"&gt;「何々かも知れない」&lt;/span&gt;の二通りだと思います。&lt;br /&gt;
たまに、「かも知れない」だけが出てくるという人がいます。&lt;br /&gt;
そういう人はテストで皆が間違う所合ってるのに皆が合う所を間違っているという、そういう傾向があるようです。&lt;br /&gt;
そういう人は差がつきそうな所だけサーって勉強して肝心の土台の所をやっていないという可能性が高いのでちょっと気を付けて下さい。&lt;br /&gt;
そういう事は置いといて、”May”です。&lt;br /&gt;
一つは「何々してもいい」、許可ですけども、&lt;br /&gt;
してもいいししなくてもいい、どっちでもいい五分五分で50％です。&lt;br /&gt;
もう一つ、「何々かも知れない」&lt;br /&gt;
かも知れないしそうでないかも知れない、どっちか分からない五分五分、半々なので50％です。&lt;br /&gt;
”Must”が100％で”Can not”が0％です。&lt;br /&gt;
是非覚えておいて下さい。&lt;/p&gt;
&lt;p&gt;&lt;!-- 基礎力徹底講座（英語教室サポート） --&gt;&lt;/p&gt;
&lt;div style="border: 2px solid #e53935; background-color: #fff3e0; padding: 10px 12px; display: flex; align-items: flex-start; justify-content: flex-start; margin-bottom: 10px;"&gt;
&lt;p style="margin: 0;"&gt;&lt;img decoding="async" loading="lazy" class="alignnone size-full wp-image-202" style="max-width: 90px; height: auto; margin-right: 10px; flex-shrink: 0;" src="https://eng-support.com/wp-content/uploads/2023/03/logo.jpg"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 style="margin: 6px 0 0;"&gt;&lt;a style="background-color: #ff7043; color: #ffffff; padding: 5px 10px; text-align: center; text-decoration: none; display: inline-block; font-size: 14px;" href="https://eng-support.com/kouza/#%E5%9F%BA%E7%A4%8E%E5%8A%9B%E5%BE%B9%E5%BA%95%E8%AC%9B%E5%BA%A7"&gt;詳細を見る&lt;/a&gt;&lt;/p&gt;
&lt;/div&gt;
&lt;/div&gt;
&lt;p&gt;&lt;!-- 以降の本文は、必ず 〜 や を付けて段落をそろえて貼り付けてください（Classic Editorで形が崩れにくくなります）。 --&gt;&lt;/p&gt;
&lt;p&gt;&lt;!-- 以降の本文は、必ず 〜 や を付けて段落をそろえて貼り付けてください（Classic Editorで形が崩れにくくなります）。 --&gt;&lt;/p&gt;
&lt;p&gt;&lt;!-- [ /.socialSet ] --&gt;&lt;/p&gt;
```</t>
  </si>
  <si>
    <t>C2P_https___eng_support_com_column_progress_book1_lesson12_1_20260225_192406</t>
  </si>
  <si>
    <t>以下はサイトの階層マスタに基づく「子→親」内部リンク不足です。
子ページ本文（HTML）に、親ページへのリンクを追加してください。
【子ページ】
- URL: https://eng-support.com/column/progress-book1-lesson12-1/
- タイトル: be動詞とは？中1でもわかる意味・使い方と過去形（was／were）の整理【Progress Book1】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src="https://www.youtube.com/embed/fcJ8qkVUYwc" width="560" height="315" frameborder="0" allowfullscreen="allowfullscreen"&gt;&lt;/iframe&gt;&lt;/p&gt;
&lt;h2&gt;be動詞の過去形（was / were）&lt;/h2&gt;
&lt;div style="border: 2px solid #e53935; background-color: #fff7ed; padding: 12px 14px; border-radius: 8px; margin: 12px 0;"&gt;
&lt;p style="margin: 0 0 8px 0;"&gt;&lt;strong&gt;be動詞&lt;/strong&gt;は「〜である／〜にいる／〜にある」を表し、&lt;strong&gt;主語で形が変わる&lt;/strong&gt;のが特徴です。&lt;/p&gt;
&lt;p style="margin: 0 0 10px 0;"&gt;過去形は、現在形が&lt;strong&gt;am / is&lt;/strong&gt;なら&lt;strong&gt;was&lt;/strong&gt;、現在形が&lt;strong&gt;are&lt;/strong&gt;なら&lt;strong&gt;were&lt;/strong&gt;になります（&lt;strong&gt;you は過去形でも were&lt;/strong&gt;）。&lt;/p&gt;
&lt;h3 style="margin: 10px 0 6px 0;"&gt;現在形→過去形 早見表&lt;/h3&gt;
&lt;table style="width: 100%; border-collapse: collapse; background: #ffffff;"&gt;
&lt;thead&gt;
&lt;tr&gt;
&lt;th style="border: 1px solid #f3b28f; padding: 8px; text-align: left;"&gt;主語&lt;/th&gt;
&lt;th style="border: 1px solid #f3b28f; padding: 8px; text-align: left;"&gt;現在形&lt;/th&gt;
&lt;th style="border: 1px solid #f3b28f; padding: 8px; text-align: left;"&gt;過去形&lt;/th&gt;
&lt;/tr&gt;
&lt;/thead&gt;
&lt;tbody&gt;
&lt;tr&gt;
&lt;td style="border: 1px solid #f3b28f; padding: 8px;"&gt;I&lt;/td&gt;
&lt;td style="border: 1px solid #f3b28f; padding: 8px;"&gt;&lt;strong&gt;am&lt;/strong&gt;&lt;/td&gt;
&lt;td style="border: 1px solid #f3b28f; padding: 8px;"&gt;&lt;strong&gt;was&lt;/strong&gt;&lt;/td&gt;
&lt;/tr&gt;
&lt;tr&gt;
&lt;td style="border: 1px solid #f3b28f; padding: 8px;"&gt;you&lt;/td&gt;
&lt;td style="border: 1px solid #f3b28f; padding: 8px;"&gt;&lt;strong&gt;are&lt;/strong&gt;&lt;/td&gt;
&lt;td style="border: 1px solid #f3b28f; padding: 8px;"&gt;&lt;strong&gt;were&lt;/strong&gt;&lt;/td&gt;
&lt;/tr&gt;
&lt;tr&gt;
&lt;td style="border: 1px solid #f3b28f; padding: 8px;"&gt;he / she / it&lt;/td&gt;
&lt;td style="border: 1px solid #f3b28f; padding: 8px;"&gt;&lt;strong&gt;is&lt;/strong&gt;&lt;/td&gt;
&lt;td style="border: 1px solid #f3b28f; padding: 8px;"&gt;&lt;strong&gt;was&lt;/strong&gt;&lt;/td&gt;
&lt;/tr&gt;
&lt;tr&gt;
&lt;td style="border: 1px solid #f3b28f; padding: 8px;"&gt;we / they（複数）&lt;/td&gt;
&lt;td style="border: 1px solid #f3b28f; padding: 8px;"&gt;&lt;strong&gt;are&lt;/strong&gt;&lt;/td&gt;
&lt;td style="border: 1px solid #f3b28f; padding: 8px;"&gt;&lt;strong&gt;were&lt;/strong&gt;&lt;/td&gt;
&lt;/tr&gt;
&lt;/tbody&gt;
&lt;/table&gt;
&lt;h3 style="margin: 12px 0 6px 0;"&gt;疑問文・否定文の型（過去形も同じ考え方）&lt;/h3&gt;
&lt;div style="background: #ffffff; border: 1px solid #f3b28f; padding: 10px; border-radius: 6px;"&gt;
&lt;p style="margin: 0 0 6px 0;"&gt;&lt;strong&gt;肯定文&lt;/strong&gt;：S + be + 〜（過去は be → was / were）&lt;/p&gt;
&lt;p style="margin: 0 0 6px 0;"&gt;&lt;strong&gt;否定文&lt;/strong&gt;：S + be + not + 〜（短縮：was not → &lt;strong&gt;wasn’t&lt;/strong&gt; / were not → &lt;strong&gt;weren’t&lt;/strong&gt;）&lt;/p&gt;
&lt;p style="margin: 0 0 6px 0;"&gt;&lt;strong&gt;疑問文&lt;/strong&gt;：Be + S + 〜 ?（例：&lt;strong&gt;Were you&lt;/strong&gt; hungry? / &lt;strong&gt;Was he&lt;/strong&gt; busy?）&lt;/p&gt;
&lt;p style="margin: 0;"&gt;&lt;strong&gt;答え方&lt;/strong&gt;：Yes, S + be. / No, S + be + not.&lt;/p&gt;
&lt;/div&gt;
&lt;p style="margin: 10px 0 0 0;"&gt;否定は &lt;strong&gt;didn’t&lt;/strong&gt; を使わず、過去でも &lt;strong&gt;wasn’t / weren’t&lt;/strong&gt; の形になります（× didn’t be）。&lt;/p&gt;
&lt;/div&gt;
&lt;p&gt;&amp;nbsp;&lt;/p&gt;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&lt;h3&gt;過去形の例文&lt;/h3&gt;
&lt;p&gt;例えば、「Japanese castles」「日本のお城は」「are very beautiful」「とても美しい」です。この分を過去形にすると内容が変になりますが、「日本のお城はとても美しかった」となってしまいます。今でも姫路城とか美しいですよね。だから内容が変になりますが、一応文法では過去形の文を作れるので過去形の文を作ります。そうする、「are」は&lt;span style="color: green;"&gt;「were」&lt;/span&gt;にすればいい、という事です。&lt;/p&gt;
&lt;h3&gt;具体的な例&lt;/h3&gt;
&lt;p&gt;下の文です。「I」のあと、現在形なら&lt;span style="color: green;"&gt;「am」&lt;/span&gt;です。&lt;span style="color: green;"&gt;「am」&lt;/span&gt;は&lt;span style="color: green;"&gt;「was」&lt;/span&gt;に変わります。だから、「I was very hungry this one.」「私は今朝、超腹減っていた。」という感じです。主語「You」なら、現在形は&lt;span style="color: green;"&gt;「you are」&lt;/span&gt;なんとか、過去形は&lt;span style="color: green;"&gt;「you were」&lt;/span&gt;なんとかです。否定の時も&lt;span style="color: green;"&gt;「You are not ほにゃらら」&lt;/span&gt;、同じように&lt;span style="color: green;"&gt;「You were not ほにゃらら」&lt;/span&gt;です。過去形になったからといって否定文の時に&lt;span style="color: red;"&gt;be&lt;/span&gt;動詞の次に「not」付けるのは変わりません。「am not」「is not」が&lt;span style="color: green;"&gt;「was not」&lt;/span&gt;になり、「are not」が&lt;span style="color: green;"&gt;「were not」&lt;/span&gt;になる、それだけの事です。&lt;/p&gt;
&lt;p&gt;じゃあ、「My dog」、現在形は&lt;span style="color: green;"&gt;「is」&lt;/span&gt;」過去形は&lt;span style="color: green;"&gt;「was」&lt;/span&gt;でほにゃららです。「All the peaches」「桃は全部」、「peaches」は複数形ですから、現在形なら&lt;span style="color: green;"&gt;「are」&lt;/span&gt;、過去形なら&lt;span style="color: green;"&gt;「were」&lt;/span&gt;です。それだけの事です。&lt;br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&lt;h3&gt;不規則動詞と一般動詞&lt;/h3&gt;
&lt;p&gt;この&lt;span style="color: red;"&gt;be&lt;/span&gt;動詞もしたがって、ある意味&lt;span style="color: red;"&gt;不規則動詞&lt;/span&gt;の一つです。皆さん&lt;span style="color: red;"&gt;不規則動詞の過去形&lt;/span&gt;、一般動詞をちゃんと覚えていますか？まだ覚えていない人は&lt;span style="color: red;"&gt;be&lt;/span&gt;動詞はこれだけで済むんだ、じゃあこのLessonあんまり勉強する事ない、じゃあここで余った時間でまだ覚えていない&lt;span style="color: red;"&gt;一般動詞の過去形&lt;/span&gt;をを覚えるぞ、と戻って勉強して下さい。一般同士の過去形を覚えていないと大変な事になります。&lt;/p&gt;
&lt;p&gt;前も言いましたが、よく使う動詞ほど&lt;span style="color: red;"&gt;不規則動詞&lt;/span&gt;です。ちなみに&lt;span style="color: red;"&gt;be&lt;/span&gt;動詞は一番よく使う動詞です。だからこんなに現在形が三つに分かれていたり過去形も二つあったりします。よく使うやつほど色んな種類があっても大丈夫となっています。一般動詞の過去形は一種類ずつしかないですから単語の数多いですが頑張って覚えて下さい。&lt;/p&gt;
&lt;p&gt;では、このレッスンはこれで終わります。&lt;br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 [ /.socialSet ] --&gt;
```</t>
  </si>
  <si>
    <t>C2P_https___eng_support_com_column_progress_book1_lesson12_2_20260225_192407</t>
  </si>
  <si>
    <t>以下はサイトの階層マスタに基づく「子→親」内部リンク不足です。
子ページ本文（HTML）に、親ページへのリンクを追加してください。
【子ページ】
- URL: https://eng-support.com/column/progress-book1-lesson12-2/
- タイトル: 過去進行形とは｜was/were＋動詞ing の形と用法を徹底解説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src="https://www.youtube.com/embed/yHkKX6k-0LM" width="560" height="315" frameborder="0" allowfullscreen="allowfullscreen"&gt;&lt;/iframe&gt;&lt;/p&gt;
&lt;div class="rounded" style="background-color: #f9f9f9; border: 1px solid #ddd; padding: 14px; margin: 12px 0 18px; line-height: 1.85;"&gt;
&lt;p style="margin: 0 0 8px;"&gt;過去進行形で多い止まり方は2つです。&lt;strong&gt;ing だけ&lt;/strong&gt;を書いてしまう、または &lt;strong&gt;was / were の位置&lt;/strong&gt;が疑問文で入れ替わって混乱する。&lt;br /&gt;
進行形は &lt;strong&gt;be動詞＋ing&lt;/strong&gt; がセットで、&lt;strong&gt;過去&lt;/strong&gt;かどうかは &lt;strong&gt;was / were&lt;/strong&gt; が決めます。&lt;/p&gt;
&lt;p style="margin: 0;"&gt;このページでは、&lt;strong&gt;現在進行形（am/is/are＋ing）&lt;/strong&gt;から一段だけずらして、&lt;strong&gt;was/were＋ing&lt;/strong&gt;を作る感覚を整理します。&lt;br /&gt;
例文・語順（Was/Were＋主語＋ing）・then/at that time などの合図まで、テストでそのまま使える形で確認できます。&lt;/p&gt;
&lt;/div&gt;
&lt;h3&gt;過去進行形の形成&lt;/h3&gt;
&lt;p&gt;さて、現在進行形と過去進行形の違いについてお話しします。例文として、「Jiro is playing baseball now」という文を考えてみましょう。「Jiroは今野球をしている最中です」という意味です。この文から進行形を抜き出して「playing」と答えた人は誤りです。現在進行形は&lt;span style="color: blue;"&gt;is playing&lt;/span&gt;です。さらに、現在進行形の「現在」とは、be動詞の&lt;span style="color: blue;"&gt;現在形&lt;/span&gt;である「is」のことを指します。この文は現在進行形です。&lt;/p&gt;
&lt;p&gt;では、「is」を&lt;span style="color: green;"&gt;過去形&lt;/span&gt;に変えたらどうなるでしょうか？そうです、&lt;span style="color: green;"&gt;was&lt;/span&gt;が過去形です。「was」の後ろに「何々ing」と続けることで、過去進行形になります。「何々している最中だった」という意味です。&lt;/p&gt;
&lt;h3&gt;現在進行形と過去進行形の表現方法&lt;/h3&gt;
&lt;p&gt;次に、現在進行形と過去進行形の表現方法についてです。「I was waiting for the bus then」という文を考えてみましょう。「私はその時、バスを待っている最中でした」という意味です。この場合、進行形の表現は現在進行形や過去進行形とは少し異なります。具体的には、&lt;span style="color: blue;"&gt;be動詞&lt;/span&gt;と&lt;span style="color: blue;"&gt;動詞ing&lt;/span&gt;となりますが、ここで注意したいのは、単に「動詞ing」だけでは進行形ではないということです。必ずbe動詞と組み合わせて考える必要があります。&lt;/p&gt;
&lt;p&gt;また、PROGRESSの表記方法についても触れています。be動詞と動詞の組み合わせで進行形を表す際には、&lt;span style="color: green;"&gt;青色&lt;/span&gt;を使用しています。&lt;/p&gt;
&lt;h3&gt;現在進行形と過去進行形の疑問文&lt;/h3&gt;
&lt;p&gt;現在進行形と過去進行形の疑問文についても触れましょう。疑問文では、&lt;span style="color: blue;"&gt;be動詞 主語 動詞ing&lt;/span&gt;という形式で表現されます。現在進行形の場合は、be動詞を&lt;span style="color: blue;"&gt;現在形&lt;/span&gt;にした「Are having」となります。同様に、過去進行形の場合は、be動詞を&lt;span style="color: green;"&gt;過去形&lt;/span&gt;にした「Were having」となります。&lt;/p&gt;
&lt;hr /&gt;
&lt;h2&gt;【徹底比較】現在進行形 vs 過去進行形&lt;/h2&gt;
&lt;p&gt;進行形をマスターするコツは、「be動詞の時制」だけに注目することです。学習をsupportするための比較表を活用しましょう。&lt;/p&gt;
&lt;table style="border-collapse: collapse; width: 100%; border: 1px solid #ddd;"&gt;
&lt;thead&gt;
&lt;tr style="background-color: #f2f2f2;"&gt;
&lt;th style="padding: 10px; border: 1px solid #ddd;"&gt;項目&lt;/th&gt;
&lt;th style="padding: 10px; border: 1px solid #ddd;"&gt;現在進行形&lt;/th&gt;
&lt;th style="padding: 10px; border: 1px solid #ddd;"&gt;過去進行形&lt;/th&gt;
&lt;/tr&gt;
&lt;/thead&gt;
&lt;tbody&gt;
&lt;tr&gt;
&lt;td style="padding: 10px; border: 1px solid #ddd; font-weight: bold;"&gt;意味&lt;/td&gt;
&lt;td style="padding: 10px; border: 1px solid #ddd;"&gt;（今）〜している最中です&lt;/td&gt;
&lt;td style="padding: 10px; border: 1px solid #ddd;"&gt;（その時）〜している最中でした&lt;/td&gt;
&lt;/tr&gt;
&lt;tr&gt;
&lt;td style="padding: 10px; border: 1px solid #ddd; font-weight: bold;"&gt;形&lt;/td&gt;
&lt;td style="padding: 10px; border: 1px solid #ddd; color: blue;"&gt;am / is / are + 〜ing&lt;/td&gt;
&lt;td style="padding: 10px; border: 1px solid #ddd; color: red;"&gt;was / were + 〜ing&lt;/td&gt;
&lt;/tr&gt;
&lt;tr&gt;
&lt;td style="padding: 10px; border: 1px solid #ddd; font-weight: bold;"&gt;キーワード&lt;/td&gt;
&lt;td style="padding: 10px; border: 1px solid #ddd;"&gt;now（今）&lt;/td&gt;
&lt;td style="padding: 10px; border: 1px solid #ddd;"&gt;then / at that time（その時）&lt;/td&gt;
&lt;/tr&gt;
&lt;/tbody&gt;
&lt;/table&gt;
&lt;h3&gt;過去進行形でよく使われる「時の言葉」&lt;/h3&gt;
&lt;p&gt;過去進行形は「過去の特定の瞬間」を表すため、以下の言葉とセットで使われることが多いのが特徴です。&lt;/p&gt;
&lt;ul&gt;
&lt;li&gt;&lt;strong&gt;then&lt;/strong&gt;（その時）&lt;/li&gt;
&lt;li&gt;&lt;strong&gt;at that time&lt;/strong&gt;（その時、当時）&lt;/li&gt;
&lt;li&gt;&lt;strong&gt;at seven yesterday&lt;/strong&gt;（昨日の7時に）&lt;/li&gt;
&lt;li&gt;&lt;strong&gt;when S + V&amp;#8230;&lt;/strong&gt;（〜した時）&lt;/li&gt;
&lt;/ul&gt;
&lt;hr /&gt;
&lt;h2&gt;【実戦】過去進行形への書き換えドリル&lt;/h2&gt;
&lt;p&gt;次の文を（　）内の指示に従って書き換えましょう。（タップで解答表示）&lt;/p&gt;
&lt;div style="background: #f9f9f9; padding: 15px; border-radius: 8px; margin-bottom: 10px;"&gt;
&lt;p&gt;&lt;strong&gt;Q1. Jiro is playing baseball now.（「その時〜していた」という過去進行形に）&lt;/strong&gt;&lt;/p&gt;
&lt;details&gt;
&lt;summary style="color: #ff8c00; cursor: pointer;"&gt;正解を見る&lt;/summary&gt;
&lt;p&gt;A1. Jiro &lt;strong&gt;was playing&lt;/strong&gt; baseball &lt;strong&gt;then&lt;/strong&gt;.&lt;/p&gt;
&lt;/details&gt;
&lt;/div&gt;
&lt;div style="background: #f9f9f9; padding: 15px; border-radius: 8px; margin-bottom: 10px;"&gt;
&lt;p&gt;&lt;strong&gt;Q2. You were waiting for the bus then.（疑問文にして、Noで答える）&lt;/strong&gt;&lt;/p&gt;
&lt;details&gt;
&lt;summary style="color: #ff8c00; cursor: pointer;"&gt;正解を見る&lt;/summary&gt;
&lt;p&gt;A2. &lt;strong&gt;Were you waiting&lt;/strong&gt; for the bus then?&lt;br /&gt;
— No, I &lt;strong&gt;wasn&amp;#8217;t&lt;/strong&gt;.&lt;/p&gt;
&lt;/details&gt;
&lt;/div&gt;
&lt;hr /&gt;
&lt;h2&gt;よくある質問（FAQ）&lt;/h2&gt;
&lt;p&gt;&lt;strong&gt;Q. 進行形の文で「ing」だけ書くのはなぜダメなのですか？&lt;/strong&gt;&lt;br /&gt;
A. 「ing」は「〜している状態」を表すだけで、文を支える「述語（〜です/でした）」の役割がありません。be動詞があって初めて「〜している最中です/でした」という完全な文になります。be動詞は文の土台（support）だと考えましょう。&lt;/p&gt;
&lt;p&gt;&lt;strong&gt;Q. playなどの一般動詞の過去形（played）と過去進行形（was playing）の違いは何ですか？&lt;/strong&gt;&lt;br /&gt;
A. 過去形は「（過去に）やった」という事実。過去進行形は「（その瞬間）やっている真っ最中だった」というライブ感を伝える違いがあります。テストでは then などの言葉があれば過去進行形を疑いましょう。&lt;br /&gt;
&lt;!-- ===============================
追加：support 過去形の受け皿（例文＋ミニ練習＋FAQ）
挿入位置：
&lt;h2&gt;よくある質問（FAQ）&lt;/h2&gt;
の直後〜
&lt;h3&gt;まとめ&lt;/h3&gt;
の前
=============================== --&gt;&lt;/p&gt;
&lt;hr /&gt;
&lt;h2&gt;補足：support の過去形と、進行形との組み合わせ&lt;/h2&gt;
&lt;p&gt;検索で「support 過去形」が一緒に出ることがあります。ここは短く確認しておくと、&lt;br /&gt;
文の作り方（be動詞＋ing／ふつうの過去形）が整理しやすくなります。&lt;/p&gt;
&lt;h3&gt;support の過去形｜規則変化で supported&lt;/h3&gt;
&lt;div class="rounded" style="background: whitesmoke; padding: 10px 12px; line-height: 1.85; margin: 0 0 12px;"&gt;
&lt;p style="margin: 0 0 6px;"&gt;&lt;strong&gt;support → supported&lt;/strong&gt;（規則変化）&lt;/p&gt;
&lt;p style="margin: 0;"&gt;&lt;strong&gt;例&lt;/strong&gt;：I supported my friend yesterday.（昨日、友だちを支えた／応援した）&lt;/p&gt;
&lt;/div&gt;
&lt;h3&gt;過去形と過去進行形の違い｜supported と was/were supporting&lt;/h3&gt;
&lt;table style="border-collapse: collapse; width: 100%; border: 1px solid #ddd; margin: 0 0 12px;"&gt;
&lt;thead&gt;
&lt;tr style="background-color: #f2f2f2;"&gt;
&lt;th style="padding: 10px; border: 1px solid #ddd;"&gt;言いたいこと&lt;/th&gt;
&lt;th style="padding: 10px; border: 1px solid #ddd;"&gt;形&lt;/th&gt;
&lt;th style="padding: 10px; border: 1px solid #ddd;"&gt;例文&lt;/th&gt;
&lt;/tr&gt;
&lt;/thead&gt;
&lt;tbody&gt;
&lt;tr&gt;
&lt;td style="padding: 10px; border: 1px solid #ddd;"&gt;（過去に）した&lt;/td&gt;
&lt;td style="padding: 10px; border: 1px solid #ddd;"&gt;&lt;strong&gt;supported&lt;/strong&gt;&lt;/td&gt;
&lt;td style="padding: 10px; border: 1px solid #ddd;"&gt;She &lt;strong&gt;supported&lt;/strong&gt; the team last year.&lt;/td&gt;
&lt;/tr&gt;
&lt;tr&gt;
&lt;td style="padding: 10px; border: 1px solid #ddd;"&gt;（その時）している最中だった&lt;/td&gt;
&lt;td style="padding: 10px; border: 1px solid #ddd;"&gt;&lt;strong&gt;was/were supporting&lt;/strong&gt;&lt;/td&gt;
&lt;td style="padding: 10px; border: 1px solid #ddd;"&gt;She &lt;strong&gt;was supporting&lt;/strong&gt; the team then.&lt;/td&gt;
&lt;/tr&gt;
&lt;/tbody&gt;
&lt;/table&gt;
&lt;h3&gt;ミニ練習｜過去形 or 過去進行形を選ぶ&lt;/h3&gt;
&lt;p&gt;（タップで解答表示）&lt;/p&gt;
&lt;div style="background: #f9f9f9; padding: 15px; border-radius: 8px; margin-bottom: 10px;"&gt;
&lt;p&gt;&lt;strong&gt;Q1. I (　　) my friend yesterday.（過去形に）&lt;/strong&gt;&lt;/p&gt;
&lt;details&gt;
&lt;summary style="color: #ff8c00; cursor: pointer;"&gt;正解を見る&lt;/summary&gt;
&lt;p&gt;A1. I &lt;strong&gt;supported&lt;/strong&gt; my friend yesterday.&lt;/p&gt;
&lt;/details&gt;
&lt;/div&gt;
&lt;div style="background: #f9f9f9; padding: 15px; border-radius: 8px; margin-bottom: 10px;"&gt;
&lt;p&gt;&lt;strong&gt;Q2. I (　　) my friend at seven yesterday.（「その時」の最中だった）&lt;/strong&gt;&lt;/p&gt;
&lt;details&gt;
&lt;summary style="color: #ff8c00; cursor: pointer;"&gt;正解を見る&lt;/summary&gt;
&lt;p&gt;A2. I &lt;strong&gt;was supporting&lt;/strong&gt; my friend at seven yesterday.&lt;/p&gt;
&lt;/details&gt;
&lt;/div&gt;
&lt;div style="background: #f9f9f9; padding: 15px; border-radius: 8px; margin-bottom: 10px;"&gt;
&lt;p&gt;&lt;strong&gt;Q3. (　　) you supporting the team then?（疑問文＋Noで答える）&lt;/strong&gt;&lt;/p&gt;
&lt;details&gt;
&lt;summary style="color: #ff8c00; cursor: pointer;"&gt;正解を見る&lt;/summary&gt;
&lt;p&gt;A3. &lt;strong&gt;Were&lt;/strong&gt; you supporting the team then?&lt;br /&gt;
— No, I &lt;strong&gt;wasn’t&lt;/strong&gt;.&lt;/p&gt;
&lt;/details&gt;
&lt;/div&gt;
&lt;h3&gt;FAQ：support は名詞もある？&lt;/h3&gt;
&lt;p&gt;&lt;strong&gt;Q. support は「支える」以外にもありますか？&lt;/strong&gt;&lt;br /&gt;
A. あります。名詞の support は「支え・支援」という意味で、&lt;br /&gt;
例えば &lt;strong&gt;Thank you for your support.&lt;/strong&gt;（支えてくれてありがとう）のように使われます。&lt;br /&gt;
動詞のときは &lt;strong&gt;support → supported&lt;/strong&gt; と形が分かりやすいので、まずは過去形を押さえておくと安心です。&lt;/p&gt;
&lt;p&gt;&lt;!-- =============================== 追加ここまで =============================== --&gt;&lt;/p&gt;
&lt;h3&gt;まとめ&lt;/h3&gt;
&lt;p&gt;以上が過去進行形の説明と例文です。現在進行形をしっかりと理解している方は、過去進行形の学習もスムーズに進めることができるでしょう。分からない方は、現在進行形の復習をしてから取り組んでください。それでは、このLessonは終了です。&lt;/p&gt;
```</t>
  </si>
  <si>
    <t>C2P_https___eng_support_com_column_progress_book1_lesson12_3_20260225_192407</t>
  </si>
  <si>
    <t>以下はサイトの階層マスタに基づく「子→親」内部リンク不足です。
子ページ本文（HTML）に、親ページへのリンクを追加してください。
【子ページ】
- URL: https://eng-support.com/column/progress-book1-lesson12-3/
- タイトル: 中1英語 所有代名詞の使い方と進め方 Lesson12-3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src="https://www.youtube.com/embed/BvdtYMoYTsA" width="560" height="315" frameborder="0" allowfullscreen="allowfullscreen"&gt;&lt;span data-mce-type="bookmark" style="display: inline-block; width: 0px; overflow: hidden; line-height: 0;" class="mce_SELRES_start"&gt;﻿&lt;/span&gt;&lt;/iframe&gt;&lt;/p&gt;
&lt;h3&gt;所有代名詞について学ぼう！&lt;/h3&gt;
&lt;p&gt;今回は、Book1 Lesson12シーン3ということで、所有代名詞について学んでいきましょう。前回とは全く異なる話題ですが、よろしくお願いします。&lt;/p&gt;
&lt;p&gt;&lt;img decoding="async" loading="lazy" class="alignnone size-full wp-image-402" src="http://eng-support.com/wp-content/uploads/2023/06/プログレス230501.jpg" alt="" width="1280" height="720" srcset="https://eng-support.com/wp-content/uploads/2023/06/プログレス230501.jpg 1280w, https://eng-support.com/wp-content/uploads/2023/06/プログレス230501-300x169.jpg 300w, https://eng-support.com/wp-content/uploads/2023/06/プログレス230501-1024x576.jpg 1024w, https://eng-support.com/wp-content/uploads/2023/06/プログレス230501-768x432.jpg 768w, https://eng-support.com/wp-content/uploads/2023/06/プログレス230501-320x180.jpg 320w" sizes="(max-width: 1280px) 100vw, 1280px" /&gt;&lt;/p&gt;
&lt;p&gt;まず最初の文です。「&lt;span style="color: blue;"&gt;What&lt;/span&gt; is &lt;span style="color: blue;"&gt;that&lt;/span&gt;?」と質問しています。「&lt;span style="color: green;"&gt;あれ&lt;/span&gt;何？」という意味ですね。「&lt;span style="color: blue;"&gt;It&amp;#8217;s&lt;/span&gt; &lt;span style="color: blue;"&gt;my&lt;/span&gt; &lt;span style="color: blue;"&gt;guitar&lt;/span&gt;.」と答えています。「&lt;span style="color: green;"&gt;それは&lt;/span&gt;私の&lt;span style="color: green;"&gt;ギター&lt;/span&gt;です」と言っています。&lt;/p&gt;
&lt;p&gt;次に、「&lt;span style="color: blue;"&gt;Who&lt;/span&gt; are &lt;span style="color: blue;"&gt;those&lt;/span&gt; girls?」と質問があります。「&lt;span style="color: green;"&gt;あの女の子たちは&lt;/span&gt;誰？」という意味ですね。「&lt;span style="color: green;"&gt;They&amp;#8217;re&lt;/span&gt; Keiko&amp;#8217;s classmates.」と答えています。「&lt;span style="color: green;"&gt;彼女たちは&lt;/span&gt;ケイコの&lt;span style="color: green;"&gt;クラスメイト&lt;/span&gt;です」と言っています。&lt;/p&gt;
&lt;p&gt;ここで、「&lt;span style="color: blue;"&gt;my&lt;/span&gt;」という言葉について考えてみましょう。「&lt;span style="color: blue;"&gt;my&lt;/span&gt;」とは、「&lt;span style="color: green;"&gt;私の&lt;/span&gt;」という意味です。「&lt;span style="color: blue;"&gt;my&lt;/span&gt;」は人称代名詞の所有格と呼ばれます。後で「&lt;span style="color: blue;"&gt;mine&lt;/span&gt;」という言葉も出てきます。「&lt;span style="color: blue;"&gt;my&lt;/span&gt;」と「&lt;span style="color: blue;"&gt;mine&lt;/span&gt;」の違いは何でしょうか？これが少し分かりづらいと思いますが、実はそれほど難しい話ではありません。&lt;/p&gt;
&lt;p&gt;一番上の文を見てください。「&lt;span style="color: green;"&gt;It&amp;#8217;s&lt;/span&gt; &lt;span style="color: blue;"&gt;my&lt;/span&gt; &lt;span style="color: green;"&gt;guitar&lt;/span&gt;.」とあります。これは「&lt;span style="color: green;"&gt;私のギター&lt;/span&gt;」を一つの塊として表現しています。「&lt;span style="color: green;"&gt;guitar&lt;/span&gt;」という名詞に「&lt;span style="color: blue;"&gt;my&lt;/span&gt;」という言葉が修飾しているのです。「&lt;span style="color: blue;"&gt;my&lt;/span&gt;」は形容詞として機能し、名詞を修飾する役割を果たしています。&lt;br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&lt;h3&gt;形容詞で表現できる所有格&lt;/h3&gt;
&lt;p&gt;日本語では、名詞を修飾する言葉は形容詞、形容動詞、連体詞の3つに分けなければなりませんが、英語では全部形容詞で表現できます。つまり、所有格は実は形容詞であり、次に名詞が必要です。形容詞と名詞を組み合わせて初めて一つの塊になるのです。&lt;/p&gt;
&lt;p&gt;同様に、「&lt;span style="color: green;"&gt;あなたの&lt;/span&gt;」は「&lt;span style="color: red;"&gt;your&lt;/span&gt;」で、「&lt;span style="color: green;"&gt;彼女の&lt;/span&gt;」は「&lt;span style="color: red;"&gt;her&lt;/span&gt;」と表現します。後ろに名詞を付けて、「&lt;span style="color: red;"&gt;your bag&lt;/span&gt;」なら「&lt;span style="color: green;"&gt;あなたの鞄&lt;/span&gt;」、「&lt;span style="color: red;"&gt;her textbook&lt;/span&gt;」なら「&lt;span style="color: green;"&gt;彼女の教科書&lt;/span&gt;」となります。これも形容詞と名詞の組み合わせで一つの名詞の塊を作ることができます。&lt;/p&gt;
&lt;p&gt;一方、「&lt;span style="color: green;"&gt;It&amp;#8217;s&lt;/span&gt; &lt;span style="color: blue;"&gt;mine&lt;/span&gt;.」という表現があります。「&lt;span style="color: blue;"&gt;mine&lt;/span&gt;」は後ろに名詞が必要ありません。実は「&lt;span style="color: blue;"&gt;mine&lt;/span&gt;」だけでも名詞として機能します。しかし、「&lt;span style="color: blue;"&gt;mine&lt;/span&gt;」は所有を表します。「&lt;span style="color: green;"&gt;私の&lt;/span&gt;」という意味であり、具体的には「&lt;span style="color: green;"&gt;私が所有しているもの&lt;/span&gt;」ということです。&lt;/p&gt;
&lt;h3&gt;人称代名詞の所有格&lt;/h3&gt;
&lt;p&gt;したがって、「&lt;span style="color: blue;"&gt;mine&lt;/span&gt;」は誰々の所有格と呼ばれるものです。人称代名詞の所有格には、「&lt;span style="color: blue;"&gt;my&lt;/span&gt;」「&lt;span style="color: red;"&gt;your&lt;/span&gt;」「&lt;span style="color: red;"&gt;his&lt;/span&gt;」「&lt;span style="color: red;"&gt;her&lt;/span&gt;」「&lt;span style="color: red;"&gt;its&lt;/span&gt;」「&lt;span style="color: red;"&gt;our&lt;/span&gt;」「&lt;span style="color: red;"&gt;your&lt;/span&gt;」「&lt;span style="color: red;"&gt;their&lt;/span&gt;」があります。「&lt;span style="color: blue;"&gt;mine&lt;/span&gt;」「&lt;span style="color: red;"&gt;yours&lt;/span&gt;」「&lt;span style="color: red;"&gt;his&lt;/span&gt;」「&lt;span style="color: red;"&gt;hers&lt;/span&gt;」「&lt;span style="color: red;"&gt;ours&lt;/span&gt;」「&lt;span style="color: red;"&gt;yours&lt;/span&gt;」「&lt;span style="color: red;"&gt;theirs&lt;/span&gt;」となります。&lt;/p&gt;
&lt;p&gt;「&lt;span style="color: blue;"&gt;mine&lt;/span&gt;」は「&lt;span style="color: green;"&gt;それは私の&lt;/span&gt;」という意味です。例えば、「&lt;span style="color: green;"&gt;It&amp;#8217;s&lt;/span&gt; &lt;span style="color: blue;"&gt;mine&lt;/span&gt;.」は「&lt;span style="color: green;"&gt;それは私のものです&lt;/span&gt;」となります。もちろん、「&lt;span style="color: green;"&gt;それは私の&lt;/span&gt;」と付けることもできますが、少し冗長になりませんか？また、日本語に訳して考えるとうまくいかない場合もあります。&lt;/p&gt;
&lt;p&gt;したがって、後ろに名詞がある場合は「&lt;span style="color: blue;"&gt;my&lt;/span&gt;」「&lt;span style="color: red;"&gt;your&lt;/span&gt;」「&lt;span style="color: red;"&gt;his&lt;/span&gt;」「&lt;span style="color: red;"&gt;her&lt;/span&gt;」「&lt;span style="color: red;"&gt;its&lt;/span&gt;」「&lt;span style="color: red;"&gt;our&lt;/span&gt;」「&lt;span style="color: red;"&gt;your&lt;/span&gt;」「&lt;span style="color: red;"&gt;their&lt;/span&gt;」を使用し、後ろに名詞がない場合は「&lt;span style="color: blue;"&gt;mine&lt;/span&gt;」「&lt;span style="color: red;"&gt;yours&lt;/span&gt;」「&lt;span style="color: red;"&gt;his&lt;/span&gt;」「&lt;span style="color: red;"&gt;hers&lt;/span&gt;」「&lt;span style="color: red;"&gt;ours&lt;/span&gt;」「&lt;span style="color: red;"&gt;yours&lt;/span&gt;」「&lt;span style="color: red;"&gt;theirs&lt;/span&gt;」となります。&lt;br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&lt;h3&gt;「Whose」について&lt;/h3&gt;
&lt;p&gt;次に「&lt;span style="color: red;"&gt;Whose&lt;/span&gt;」についてです。「&lt;span style="color: red;"&gt;Whose&lt;/span&gt;」は「&lt;span style="color: green;"&gt;誰の&lt;/span&gt;」という意味です。ただし注意が必要です。「&lt;span style="color: red;"&gt;Whose&lt;/span&gt;」は形容詞と名詞の両方を修飾することがあります。&lt;/p&gt;
&lt;p&gt;例えば、「&lt;span style="color: red;"&gt;Whose&lt;/span&gt; guitar is that?」という質問があります。「&lt;span style="color: green;"&gt;あのギターは&lt;/span&gt;誰の？」という意味ですね。この場合、「&lt;span style="color: green;"&gt;guitar&lt;/span&gt;」という名詞を修飾するので、「&lt;span style="color: red;"&gt;Whose&lt;/span&gt;」は形容詞です。&lt;/p&gt;
&lt;p&gt;「&lt;span style="color: blue;"&gt;my&lt;/span&gt; 名詞」で一つの名詞を表現します。同様に、「&lt;span style="color: red;"&gt;Whose&lt;/span&gt; 名詞」でも一つの名詞です。「&lt;span style="color: red;"&gt;Whose guitar&lt;/span&gt;」は「&lt;span style="color: green;"&gt;誰のギター&lt;/span&gt;」という一つの名詞です。&lt;/p&gt;
&lt;h3&gt;所有代名詞と所有格の表&lt;/h3&gt;
&lt;p&gt;所有代名詞と所有格については、PROGRESSのLookの右側にあるチェック欄に表がありますので、参考にしてください。所有代名詞は、文字通り名詞です。質問の形で「&lt;span style="color: red;"&gt;Whose&lt;/span&gt;」が形容詞だった場合、返事も形容詞にすることがあります。&lt;/p&gt;
&lt;p&gt;ただし、1番から5番までの例では全て所有代名詞を使用して返事しています。これは所有格と所有代名詞を使い分けているわけではありません。どちらでも構いませんので、理解してください。&lt;/p&gt;
&lt;p&gt;また、2番では質問の文と同じように再度質問しています。「&lt;span style="color: red;"&gt;Whose&lt;/span&gt; classmates are those girls?」となっています。2回目の質問では名詞だけで返答することが所有代名詞と呼ばれるものです。&lt;/p&gt;
&lt;h3&gt;所有代名詞の名詞としての表現&lt;/h3&gt;
&lt;p&gt;さらに、タイトルの所有代名詞について言及しましたが、「&lt;span style="color: green;"&gt;私の&lt;/span&gt;」「&lt;span style="color: green;"&gt;あなたの&lt;/span&gt;」「&lt;span style="color: green;"&gt;彼の&lt;/span&gt;」といった表現が単独で名詞となっているのが所有代名詞です。所有格と所有代名詞については、PROGRESSのLookの右側に表がありますので、参考にしてください。&lt;/p&gt;
&lt;p&gt;所有代名詞は文字通り名詞です。質問の形で「&lt;span style="color: red;"&gt;Whose&lt;/span&gt;」が形容詞だった場合、返事も形容詞にする必要があります。ただし、1番から5番までの例では全て所有代名詞で返答しています。&lt;/p&gt;
&lt;p&gt;6番の文では、「&lt;span style="color: green;"&gt;It&amp;#8217;s Jiro&amp;#8217;s&lt;/span&gt;.」と返答しています。「&lt;span style="color: green;"&gt;Jiro&amp;#8217;s&lt;/span&gt;」とは「&lt;span style="color: green;"&gt;Jiroのもの&lt;/span&gt;」という意味ですが、これは名詞として扱われます。&lt;/p&gt;
&lt;p&gt;8番や9番の文では、「&lt;span style="color: red;"&gt;Whose&lt;/span&gt; 名詞」の後ろに「is」や「are」が付いています。その場合は「&lt;span style="color: red;"&gt;Whose&lt;/span&gt;」だけで名詞となります。つまり、「&lt;span style="color: blue;"&gt;mine&lt;/span&gt;」に相当します。&lt;/p&gt;
&lt;h3&gt;所有代名詞と所有格の使い分けの注意点&lt;/h3&gt;
&lt;p&gt;最後に、8番や9番の文で混乱するという人もいるようですが、しっかりと区別してください。所有代名詞の場合は形容詞と名詞の両方を使います。「&lt;span style="color: red;"&gt;Whose&lt;/span&gt; 名詞」の場合は「&lt;span style="color: red;"&gt;Whose&lt;/span&gt;」が形容詞となり、「&lt;span style="color: green;"&gt;誰々の何々&lt;/span&gt;」という名詞を修飾します。&lt;/p&gt;
&lt;h3&gt;まとめ&lt;/h3&gt;
&lt;p&gt;このように、所有代名詞と所有格の使い方には注意が必要です。しっかりと使い分けてください。&lt;/p&gt;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t>
  </si>
  <si>
    <t>C2P_https___eng_support_com_column_progress_book1_lesson13_1_20260225_192407</t>
  </si>
  <si>
    <t>以下はサイトの階層マスタに基づく「子→親」内部リンク不足です。
子ページ本文（HTML）に、親ページへのリンクを追加してください。
【子ページ】
- URL: https://eng-support.com/column/progress-book1-lesson13-1/
- タイトル: be going to～【Progress Book1 Lesson13-1】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src="https://www.youtube.com/embed/dbKYY4GpT5o" width="560" height="315" frameborder="0" allowfullscreen="allowfullscreen"&gt;&lt;/iframe&gt;&lt;/p&gt;
&lt;h3&gt;「be going to」による未来の表現&lt;/h3&gt;
&lt;p&gt;今回の記事では、Book1 Lesson13シーン1で学ぶ「be going to」について解説します。この表現は未来を表すためによく使われますので、しっかりと理解してください。&lt;/p&gt;
&lt;h3&gt;「be going to」の意味と使い方&lt;/h3&gt;
&lt;p&gt;まず、例文を見てみましょう。&lt;/p&gt;
&lt;p&gt;今日の文は以下の通りです。&lt;/p&gt;
&lt;p&gt;&amp;#8220;&lt;span style="color: blue;"&gt;I am going to&lt;/span&gt; study English tonight.&amp;#8221;&lt;/p&gt;
&lt;p&gt;この文は現在形ですが、「&lt;span style="color: blue;"&gt;I study English&lt;/span&gt;.」と同じ意味です。&lt;/p&gt;
&lt;p&gt;これまでに学んだのは過去形と現在形でした。&lt;/p&gt;
&lt;p&gt;「&lt;span style="color: blue;"&gt;I study English&lt;/span&gt;.」は現在形、「&lt;span style="color: blue;"&gt;I studied English&lt;/span&gt;.」は過去形です。&lt;/p&gt;
&lt;p&gt;未来のことを表すためには、「&lt;span style="color: green;"&gt;be going to&lt;/span&gt;」を主語の「&lt;span style="color: blue;"&gt;I&lt;/span&gt;」と動詞の間に挟みます。&lt;/p&gt;
&lt;p&gt;例えば、「&lt;span style="color: green;"&gt;He is going to&lt;/span&gt; play.」というように使うこともあります。&lt;/p&gt;
&lt;p&gt;ただし、注意点があります。この「study」と「study」は見た目は似ていますが、意味が異なりますので、注意が必要です。&lt;/p&gt;
&lt;p&gt;もし「&lt;span style="color: green;"&gt;be going to&lt;/span&gt;」がなければ、「&lt;span style="color: blue;"&gt;study&lt;/span&gt;」は現在形となります。&lt;/p&gt;
&lt;h3&gt;主語に合わせた「be動詞」の変化&lt;/h3&gt;
&lt;p&gt;「be動詞」の「am」「is」「are」は、主語に合わせて変化することになります。そして、「to」の後には動詞の原形が続きます。&lt;/p&gt;
&lt;p&gt;例えば、主語が「&lt;span style="color: red;"&gt;He&lt;/span&gt;」の場合は、「&lt;span style="color: green;"&gt;He is going to&lt;/span&gt;」になります。また、動詞は原形のままです。「play」ではなく、「&lt;span style="color: blue;"&gt;play&lt;/span&gt;」です。&lt;/p&gt;
&lt;p&gt;このように、「be動詞」の「am」「is」「are」は主語に合わせて変化し、その後は動詞の原形が続くことになります。&lt;/p&gt;
&lt;h3&gt;現在進行形と「be going to」の違い&lt;/h3&gt;
&lt;p&gt;英語では、「現在進行形」も「&lt;span style="color: green;"&gt;be going to&lt;/span&gt;」による未来表現も、似たような形を持っています。&lt;/p&gt;
&lt;p&gt;例えば、「&lt;span style="color: blue;"&gt;I am studying English now&lt;/span&gt;.」は現在進行形です。「am」が現在形であるため、これが現在進行形となります。&lt;/p&gt;
&lt;p&gt;しかし、「studying」だけでは進行形とは言いません。「&lt;span style="color: blue;"&gt;am studying&lt;/span&gt;」のように、「am」が現在形であることが必要です。&lt;/p&gt;
&lt;p&gt;同様に、「was studying」は過去進行形です。この場合も、「studying」は現在分詞としての名前のままです。&lt;/p&gt;
&lt;p&gt;一方で、「&lt;span style="color: blue;"&gt;I am going&lt;/span&gt;」と「&lt;span style="color: green;"&gt;is going&lt;/span&gt;」は現在進行形と非常に似ています。「go」の現在進行形と同じように書けばいいのです。&lt;/p&gt;
&lt;p&gt;このような特徴があります。&lt;/p&gt;
&lt;h3&gt;「be going to」を使った未来の表現&lt;/h3&gt;
&lt;p&gt;例文を通して、次のことが理解できたでしょうか？&lt;/p&gt;
&lt;p&gt;「&lt;span style="color: blue;"&gt;I am going to school&lt;/span&gt;.」は、「今学校に向かっている最中です。」という意味です。しかし、「am going」だけを見て未来と思い込んではいけません。この場合、「go」は現在進行形です。&lt;/p&gt;
&lt;p&gt;ただし、「今学校に行く最中」という意味では、まだ学校に到着していないため、私が学校にいるのは未来のこととなります。つまり、「私がスクールにいるのは未来です。」&lt;/p&gt;
&lt;p&gt;このように、「&lt;span style="color: green;"&gt;be going to 動詞原形&lt;/span&gt;」は、まだ準備が進行中であることを示します。形だけでなく、意味や文脈にも注意しながら学習してください。&lt;br /&gt;
&lt;!-- ===================== 追記：不足補完（判定手順・例文・練習・FAQ） ===================== --&gt;&lt;/p&gt;
&lt;h3&gt;「be going to」か「goの現在進行形」かを3秒で見分ける手順&lt;/h3&gt;
&lt;ul&gt;
&lt;li&gt;&lt;strong&gt;Step1：&lt;/strong&gt;&lt;span style="color: green;"&gt;&lt;strong&gt;to&lt;/strong&gt;&lt;/span&gt; があるか確認（&lt;strong&gt;going to + 動詞の原形&lt;/strong&gt;なら未来表現の候補）&lt;/li&gt;
&lt;li&gt;&lt;strong&gt;Step2：&lt;/strong&gt;&lt;span style="color: blue;"&gt;&lt;strong&gt;to の直後&lt;/strong&gt;&lt;/span&gt;が&lt;strong&gt;動詞の原形&lt;/strong&gt;か確認（play / study / go など）&lt;/li&gt;
&lt;li&gt;&lt;strong&gt;Step3：&lt;/strong&gt;「場所（school / home / the park など）」が来ているなら、たいてい&lt;strong&gt;go の進行形（今〜している最中）&lt;/strong&gt;&lt;/li&gt;
&lt;/ul&gt;
&lt;div style="border: 1px solid #e5e5e5; padding: 12px; border-radius: 8px; background: #fafafa;"&gt;
&lt;p style="margin: 0;"&gt;&lt;strong&gt;結論：&lt;/strong&gt;“going” だけで未来とは決めない。&lt;strong&gt;to + 動詞の原形&lt;/strong&gt;までセットで見る。&lt;/p&gt;
&lt;/div&gt;
&lt;h3&gt;例文で整理：よく出る2パターン&lt;/h3&gt;
&lt;ul&gt;
&lt;li&gt;&lt;strong&gt;未来（予定・つもり）：&lt;/strong&gt; &lt;span style="color: green;"&gt;&lt;strong&gt;I am going to&lt;/strong&gt;&lt;/span&gt; &lt;span style="color: blue;"&gt;&lt;strong&gt;study&lt;/strong&gt;&lt;/span&gt; English tonight.&lt;/li&gt;
&lt;li&gt;&lt;strong&gt;進行（今〜している最中）：&lt;/strong&gt; &lt;span style="color: blue;"&gt;&lt;strong&gt;I am going&lt;/strong&gt;&lt;/span&gt; to school now.&lt;/li&gt;
&lt;/ul&gt;
&lt;h3&gt;つまずきやすい注意点（ミスが出る順）&lt;/h3&gt;
&lt;ul&gt;
&lt;li&gt;&lt;strong&gt;ミス1：&lt;/strong&gt;「going がある＝未来」と思い込む（&lt;strong&gt;to + 動詞原形&lt;/strong&gt;が必要）&lt;/li&gt;
&lt;li&gt;&lt;strong&gt;ミス2：&lt;/strong&gt;be動詞を主語に合わせない（I am / he is / they are）&lt;/li&gt;
&lt;li&gt;&lt;strong&gt;ミス3：&lt;/strong&gt;to の後を動詞の原形にしない（× going to &lt;span style="color: red;"&gt;&lt;strong&gt;studying&lt;/strong&gt;&lt;/span&gt;）&lt;/li&gt;
&lt;/ul&gt;
&lt;h3&gt;練習問題（最短で定着させる）&lt;/h3&gt;
&lt;h4&gt;【1】どちらの意味？（未来 / 進行）&lt;/h4&gt;
&lt;ol&gt;
&lt;li&gt;I am going to play soccer after school.&lt;/li&gt;
&lt;li&gt;I am going to the library now.&lt;/li&gt;
&lt;li&gt;He is going to watch TV tonight.&lt;/li&gt;
&lt;li&gt;She is going to the park.&lt;/li&gt;
&lt;/ol&gt;
&lt;p&gt;&lt;strong&gt;判定のコツ：&lt;/strong&gt;（1）（3）は &lt;strong&gt;to + 動詞原形&lt;/strong&gt; → 未来。（2）（4）は &lt;strong&gt;to + 場所&lt;/strong&gt; → 進行になりやすい。&lt;/p&gt;
&lt;h4&gt;【2】穴埋め（be動詞を主語に合わせる）&lt;/h4&gt;
&lt;ol&gt;
&lt;li&gt;I (   ) going to study English.&lt;/li&gt;
&lt;li&gt;He (   ) going to play.&lt;/li&gt;
&lt;li&gt;They (   ) going to go home.&lt;/li&gt;
&lt;/ol&gt;
&lt;p&gt;&lt;small&gt;※答え：am / is / are&lt;/small&gt;&lt;/p&gt;
&lt;h4&gt;【3】書き換え（現在形 → be going to）&lt;/h4&gt;
&lt;ol&gt;
&lt;li&gt;I play tennis tomorrow. → I (   ) (   ) (   ) play tennis tomorrow.&lt;/li&gt;
&lt;li&gt;She studies tonight. → She (   ) (   ) (   ) study tonight.&lt;/li&gt;
&lt;/ol&gt;
&lt;p&gt;&lt;small&gt;※答え：am going to / is going to&lt;/small&gt;&lt;/p&gt;
&lt;h3&gt;FAQ（検索で来る人が気にするポイント）&lt;/h3&gt;
&lt;h4&gt;Q1. 「will」と「be going to」は何が違う？&lt;/h4&gt;
&lt;p&gt;ざっくり言うと、&lt;strong&gt;be going to&lt;/strong&gt; は「すでに決めている予定・つもり」、&lt;strong&gt;will&lt;/strong&gt; は「その場で決めたこと・意志」に寄りやすい表現です。&lt;br /&gt;
定期テストではまず &lt;strong&gt;形（be動詞＋going to＋動詞原形）&lt;/strong&gt; を崩さずに書けることが最優先です。&lt;/p&gt;
&lt;h4&gt;Q2. 「I am going to school.」は未来じゃないの？&lt;/h4&gt;
&lt;p&gt;文の形は &lt;strong&gt;go の現在進行形（今向かっている）&lt;/strong&gt;です。結果として「これから学校に着く」＝未来っぽく見えるだけで、文法としては &lt;strong&gt;未来表現の be going to ではありません&lt;/strong&gt;。&lt;/p&gt;
&lt;h4&gt;Q3. 「be going to」の後はなぜ動詞の原形？&lt;/h4&gt;
&lt;p&gt;to は前置詞ではなく、ここでは「to不定詞」の形で、後ろは &lt;strong&gt;動詞の原形&lt;/strong&gt;が基本になります（to play / to study）。&lt;/p&gt;
&lt;p&gt;&lt;!-- ===================== /追記 ===================== --&gt;&lt;/p&gt;
```</t>
  </si>
  <si>
    <t>C2P_https___eng_support_com_column_progress_book1_lesson13_2_20260225_192409</t>
  </si>
  <si>
    <t>以下はサイトの階層マスタに基づく「子→親」内部リンク不足です。
子ページ本文（HTML）に、親ページへのリンクを追加してください。
【子ページ】
- URL: https://eng-support.com/column/progress-book1-lesson13-2/
- タイトル: 現在進行形の否定文｜be going toのnot位置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src="https://www.youtube.com/embed/aAvZPbsLROI" width="560" height="315" frameborder="0" allowfullscreen="allowfullscreen"&gt;&lt;/iframe&gt;&lt;/p&gt;
&lt;div class="intro-box" style="background-color: #f0f7ff; padding: 20px; border-radius: 10px; border: 1px solid #cce2ff; margin-bottom: 25px;"&gt;
&lt;h2 style="color: #004085; font-size: 1.3rem; margin-top: 0; line-height: 1.4;"&gt;現在進行形・be going to の否定で&lt;br /&gt;
notの位置を間違えていませんか&lt;/h2&gt;
&lt;p style="line-height: 1.8; color: #333; margin: 0 0 10px;"&gt;&lt;strong&gt;I am going to not study&lt;/strong&gt;&lt;br /&gt;
この形で書いて、語順ミスで減点されている人は少なくありません。&lt;/p&gt;
&lt;p style="line-height: 1.8; color: #333; margin: 0 0 10px;"&gt;原因は、「notをどこに入れるか」を感覚で処理していることです。&lt;br /&gt;
進行形でも予定表現でも、見る場所は一つだけです。&lt;/p&gt;
&lt;p style="line-height: 1.8; color: #333; margin: 0;"&gt;このページでは、&lt;br /&gt;
&lt;strong&gt;I am not studying&lt;/strong&gt;&lt;br /&gt;
&lt;strong&gt;I am not going to study&lt;/strong&gt;&lt;br /&gt;
を並べながら、&lt;strong&gt;テストで迷わず書ける判断基準&lt;/strong&gt;を整理します。&lt;br /&gt;
否定文が続く問題パターンにも、そのまま対応できるようになります。&lt;/p&gt;
&lt;/div&gt;
&lt;h3&gt;現在進行形の否定文&lt;/h3&gt;
&lt;p&gt;まず、13-2のLookの文をご覧ください。一番上の文は現在進行形の否定文です。&lt;br /&gt;
&amp;#8220;&lt;span style="color: blue;"&gt;I am not&lt;/span&gt; studying history now.&amp;#8221;（&lt;span style="color: blue;"&gt;私は今、&lt;/span&gt;&lt;span style="color: green;"&gt;歴史の勉強をしていません&lt;/span&gt;。）&lt;/p&gt;
&lt;h3&gt;珍しい文のパターン&lt;/h3&gt;
&lt;p&gt;次に、現在進行形の否定文が二つ続いた後に「be going to 動詞原形」の否定文が出てくるパターンです。&lt;br /&gt;
このような文の並びは珍しいです。通常、この場合は上の二つが「be going to」の肯定文になります。&lt;br /&gt;
分かりづらい場合は、13-1に戻ってみてください。&lt;br /&gt;
13-1の1番目の文は次の通りです。&lt;br /&gt;
&amp;#8220;&lt;span style="color: blue;"&gt;I am going&lt;/span&gt; to study.&amp;#8221;（&lt;span style="color: blue;"&gt;私は勉強しよう&lt;/span&gt;と思っています。）&lt;/p&gt;
&lt;h3&gt;be動詞の否定文の表現&lt;/h3&gt;
&lt;p&gt;否定文の場合、現在進行形の否定文ではなく、be動詞の否定文と考えると良いです。&lt;br /&gt;
例えば、「&lt;span style="color: blue;"&gt;I am&lt;/span&gt; happy.」（&lt;span style="color: blue;"&gt;私は&lt;/span&gt;&lt;span style="color: green;"&gt;嬉しいです&lt;/span&gt;。）を否定文にする場合、「&lt;span style="color: blue;"&gt;I am not&lt;/span&gt; sad.」（&lt;span style="color: blue;"&gt;私は&lt;/span&gt;&lt;span style="color: red;"&gt;悲しくありません&lt;/span&gt;。）となります。&lt;br /&gt;
現在進行形も同じです。「&lt;span style="color: blue;"&gt;I am&lt;/span&gt; studying something.」（&lt;span style="color: blue;"&gt;私は&lt;/span&gt;何かを&lt;span style="color: green;"&gt;勉強しています&lt;/span&gt;。）を否定文にする場合、「&lt;span style="color: blue;"&gt;I am not&lt;/span&gt; studying something.」（&lt;span style="color: blue;"&gt;私は&lt;/span&gt;何かを&lt;span style="color: red;"&gt;勉強していません&lt;/span&gt;。）となります。&lt;br /&gt;
同様に、「be going to」も同じです。「&lt;span style="color: blue;"&gt;I am going&lt;/span&gt; to study history tonight.」（&lt;span style="color: blue;"&gt;私は今夜&lt;/span&gt;歴史の勉強をするつもりです。）を否定文にする場合、「&lt;span style="color: blue;"&gt;I am not going&lt;/span&gt; to study history tonight.」（&lt;span style="color: blue;"&gt;私は今夜&lt;/span&gt;歴史の勉強を&lt;span style="color: red;"&gt;しないつもりです&lt;/span&gt;。）となります。&lt;/p&gt;
&lt;p&gt;以下に例を挙げます。&lt;/p&gt;
&lt;ul&gt;
&lt;li style="list-style-type: none;"&gt;
&lt;ul&gt;
&lt;li&gt;&lt;span style="color: blue;"&gt;Mr. Black is not going&lt;/span&gt; to go somewhere.&lt;/li&gt;
&lt;/ul&gt;
&lt;/li&gt;
&lt;/ul&gt;
&lt;p&gt;（&lt;span style="color: blue;"&gt;ミスターブラックは&lt;/span&gt;どこかに&lt;span style="color: red;"&gt;行くつもりではありません&lt;/span&gt;。）&lt;/p&gt;
&lt;ul&gt;
&lt;li style="list-style-type: none;"&gt;
&lt;ul&gt;
&lt;li&gt;&lt;span style="color: blue;"&gt;We are not going&lt;/span&gt; to have something.&lt;/li&gt;
&lt;/ul&gt;
&lt;/li&gt;
&lt;/ul&gt;
&lt;p&gt;（&lt;span style="color: blue;"&gt;私たちは&lt;/span&gt;何かを&lt;span style="color: red;"&gt;持つつもりではありません&lt;/span&gt;。）&lt;/p&gt;
&lt;p&gt;be動詞を使っている文は、進行形であろうが「be going to」であろうが、否定文はbe動詞の後ろに「not」を付けるだけです。&lt;/p&gt;
&lt;p&gt;以上がLesson13シーン2の内容です。お疲れ様でした。&lt;/p&gt;
```</t>
  </si>
  <si>
    <t>C2P_https___eng_support_com_column_progress_book1_lesson13_3_20260225_192409</t>
  </si>
  <si>
    <t>以下はサイトの階層マスタに基づく「子→親」内部リンク不足です。
子ページ本文（HTML）に、親ページへのリンクを追加してください。
【子ページ】
- URL: https://eng-support.com/column/progress-book1-lesson13-3/
- タイトル: 未来を表す疑問文【Progress Book1 Lesson13-3】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src="https://www.youtube.com/embed/4kbnxHGrWjY" width="560" height="315" frameborder="0" allowfullscreen="allowfullscreen"&gt;&lt;/iframe&gt;&lt;/p&gt;
&lt;p&gt;今回はBook1 Lesson13シーン3の内容を取り上げます。今度は未来を表す疑問文についてです。引き続きご覧ください。&lt;/p&gt;
&lt;h3&gt;現在進行形の疑問文&lt;/h3&gt;
&lt;p&gt;まずは現在進行形の疑問文について見ていきます。この形式は「be動詞 主語 動詞ing」です。具体的な例としては「Are you going?」や「Is it going?」といった形になります。肯定文では「You are going to [something]」や「It is going to [verb]」となります。「be going to」の疑問文も同様に「be動詞 主語 [something]ing」となります。先ほどの例文でいうと「You are going to study.」となる肯定文があり、疑問文では「Are you going to study English tonight?」となります。つまり、通常のbe動詞の疑問文と同じ形式ですが、PROGRESSの場合は現在進行形の疑問文と同じ形式になります。「be動詞 主語 動詞ing」となる点は共通しています。&lt;/p&gt;
&lt;h3&gt;「going」による意味のニュアンス&lt;/h3&gt;
&lt;p&gt;前回も説明しましたが、「going」には&lt;span style="color: red;"&gt;「今夜英語を勉強する」&lt;/span&gt;という心構えがあり、実際に英語の勉強が始まる前に心の中で進行しているイメージがあります。言い換えると、英語の勉強を始める前に既にその心づもりがあるという意味合いです。このニュアンスを理解しておくと良いでしょう。また、後ほど「will」という助動詞も登場しますが、「will」は「be going to」と同じ意味です。しかし、「be going to」の場合は既にその心構えがある状態で実行に向かっているというニュアンスがありますので、その点を忘れないようにしてください。&lt;/p&gt;
&lt;h3&gt; 「be going to」の肯定文・疑問文・否定文&lt;/h3&gt;
&lt;p&gt;ここまでで「be going to」の肯定文・疑問文・否定文について説明しました。&lt;br /&gt;
&lt;!-- =============================== 追記：be going to の疑問文（未来）を「例文＋練習＋FAQ」で補完 挿入位置：本文末尾「以上がBook1 Lesson13シーン3の内容です。」の直前 =============================== --&gt;&lt;/p&gt;
&lt;h3&gt;まとめ早見表：be going to の形（肯定・否定・疑問）&lt;/h3&gt;
&lt;div class="table-responsive"&gt;
&lt;table class="table table-bordered"&gt;
&lt;thead&gt;
&lt;tr&gt;
&lt;th style="width: 25%;"&gt;種類&lt;/th&gt;
&lt;th&gt;形&lt;/th&gt;
&lt;th style="width: 40%;"&gt;例文&lt;/th&gt;
&lt;/tr&gt;
&lt;/thead&gt;
&lt;tbody&gt;
&lt;tr&gt;
&lt;td&gt;肯定文&lt;/td&gt;
&lt;td&gt;主語 + be動詞 + going to + 動詞の原形&lt;/td&gt;
&lt;td&gt;I &lt;strong&gt;am going to&lt;/strong&gt; study English tonight.&lt;/td&gt;
&lt;/tr&gt;
&lt;tr&gt;
&lt;td&gt;否定文&lt;/td&gt;
&lt;td&gt;主語 + be動詞 + &lt;strong&gt;not&lt;/strong&gt; + going to + 動詞の原形&lt;/td&gt;
&lt;td&gt;She &lt;strong&gt;is not going to&lt;/strong&gt; play soccer.&lt;/td&gt;
&lt;/tr&gt;
&lt;tr&gt;
&lt;td&gt;疑問文&lt;/td&gt;
&lt;td&gt;&lt;strong&gt;Be動詞&lt;/strong&gt; + 主語 + going to + 動詞の原形 ?&lt;/td&gt;
&lt;td&gt;&lt;strong&gt;Are&lt;/strong&gt; you &lt;strong&gt;going to&lt;/strong&gt; study English tonight?&lt;/td&gt;
&lt;/tr&gt;
&lt;tr&gt;
&lt;td&gt;短い答え&lt;/td&gt;
&lt;td&gt;Yes, 主語 + be動詞. / No, 主語 + be動詞 + not.&lt;/td&gt;
&lt;td&gt;Yes, I am. / No, I’m not.&lt;/td&gt;
&lt;/tr&gt;
&lt;/tbody&gt;
&lt;/table&gt;
&lt;/div&gt;
&lt;p style="margin-top: 8px;"&gt;※「going to」の直後は&lt;strong&gt;動詞の原形&lt;/strong&gt;です（to の後ろが ing にならない点が重要）。&lt;/p&gt;
&lt;h3&gt;よくあるミス（ここで点が落ちる）&lt;/h3&gt;
&lt;ul&gt;
&lt;li&gt;&lt;strong&gt;× Are you going to studying?&lt;/strong&gt; → &lt;strong&gt;○ Are you going to study?&lt;/strong&gt;（toの後ろは原形）&lt;/li&gt;
&lt;li&gt;&lt;strong&gt;× Do you going to study?&lt;/strong&gt; → &lt;strong&gt;○ Are you going to study?&lt;/strong&gt;（be動詞で疑問にする）&lt;/li&gt;
&lt;li&gt;&lt;strong&gt;× Are you going study?&lt;/strong&gt; → &lt;strong&gt;○ Are you going to study?&lt;/strong&gt;（to を落とさない）&lt;/li&gt;
&lt;li&gt;&lt;strong&gt;× Are you going to?&lt;/strong&gt; → &lt;strong&gt;○ Are you going to go?&lt;/strong&gt;（動詞が必要）&lt;/li&gt;
&lt;/ul&gt;
&lt;h3&gt;練習問題（10問）&lt;/h3&gt;
&lt;h4&gt;① 和文英訳（be going to を使う）&lt;/h4&gt;
&lt;ol&gt;
&lt;li&gt;あなたは今夜、英語を勉強する予定ですか。&lt;/li&gt;
&lt;li&gt;彼は明日、その本を買うつもりです。&lt;/li&gt;
&lt;li&gt;私たちは来週、京都へ行く予定ではありません。&lt;/li&gt;
&lt;li&gt;彼女は放課後、テニスをするつもりですか。&lt;/li&gt;
&lt;li&gt;私は今日は早く寝るつもりだ。&lt;/li&gt;
&lt;/ol&gt;
&lt;details style="margin-bottom: 16px;"&gt;
&lt;summary&gt;解答（クリックで表示）&lt;/summary&gt;
&lt;ol&gt;
&lt;li&gt;Are you going to study English tonight?&lt;/li&gt;
&lt;li&gt;He is going to buy that book tomorrow.&lt;/li&gt;
&lt;li&gt;We are not going to go to Kyoto next week.&lt;/li&gt;
&lt;li&gt;Is she going to play tennis after school?&lt;/li&gt;
&lt;li&gt;I am going to go to bed early today.&lt;/li&gt;
&lt;/ol&gt;
&lt;/details&gt;
&lt;h4&gt;② 並べ替え（文を完成させる）&lt;/h4&gt;
&lt;ol&gt;
&lt;li&gt;( going / you / Are / to / ? / study )&lt;/li&gt;
&lt;li&gt;( is / not / going / He / to / swim )&lt;/li&gt;
&lt;li&gt;( they / going / Are / to / visit / us / ? )&lt;/li&gt;
&lt;/ol&gt;
&lt;details style="margin-bottom: 16px;"&gt;
&lt;summary&gt;解答（クリックで表示）&lt;/summary&gt;
&lt;ol&gt;
&lt;li&gt;Are you going to study?&lt;/li&gt;
&lt;li&gt;He is not going to swim.&lt;/li&gt;
&lt;li&gt;Are they going to visit us?&lt;/li&gt;
&lt;/ol&gt;
&lt;/details&gt;
&lt;h4&gt;③ 穴埋め（be動詞を入れる）&lt;/h4&gt;
&lt;ol&gt;
&lt;li&gt;____ you going to play basketball?&lt;/li&gt;
&lt;li&gt;I ____ going to watch TV tonight.&lt;/li&gt;
&lt;/ol&gt;
&lt;details style="margin-bottom: 16px;"&gt;
&lt;summary&gt;解答（クリックで表示）&lt;/summary&gt;
&lt;ol&gt;
&lt;li&gt;Are&lt;/li&gt;
&lt;li&gt;am&lt;/li&gt;
&lt;/ol&gt;
&lt;/details&gt;
&lt;h3&gt;FAQ（検索されやすい疑問に答える）&lt;/h3&gt;
&lt;h4&gt;Q1. will と be going to は何が違う？&lt;/h4&gt;
&lt;p&gt;両方とも未来を表しますが、&lt;strong&gt;be going to は「すでに予定・心づもりがある」&lt;/strong&gt;ニュアンスになりやすいです。&lt;br /&gt;
一方、&lt;strong&gt;will はその場で決める&lt;/strong&gt;・意志・予測で使われることが多いです。&lt;/p&gt;
&lt;h4&gt;Q2. be going to の疑問文は、現在進行形の疑問文と同じ形？&lt;/h4&gt;
&lt;p&gt;語順はどちらも &lt;strong&gt;be動詞 + 主語 + …&lt;/strong&gt; で始まる点は同じですが、&lt;br /&gt;
be going to は &lt;strong&gt;going to + 動詞の原形&lt;/strong&gt; を続けて「未来（予定）」を作ります。&lt;/p&gt;
&lt;h4&gt;Q3. 答えるときはどう言えばいい？&lt;/h4&gt;
&lt;p&gt;短い答えは &lt;strong&gt;Yes, I am.&lt;/strong&gt; / &lt;strong&gt;No, I’m not.&lt;/strong&gt; が基本です。&lt;br /&gt;
（Do/Does は使いません。）&lt;/p&gt;
&lt;p&gt;&lt;!-- =============================== 追記ここまで =============================== --&gt;&lt;/p&gt;
&lt;p&gt;以上がBook1 Lesson13シーン3の内容です。&lt;/p&gt;
```</t>
  </si>
  <si>
    <t>C2P_https___eng_support_com_column_progress_book1_lesson14_1_20260225_192409</t>
  </si>
  <si>
    <t>以下はサイトの階層マスタに基づく「子→親」内部リンク不足です。
子ページ本文（HTML）に、親ページへのリンクを追加してください。
【子ページ】
- URL: https://eng-support.com/column/progress-book1-lesson14-1/
- タイトル: shall意味と使い方｜Shall I/Weと返事｜中学英語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src="https://www.youtube.com/embed/SFXM3pKuNRI" width="560" height="315" frameborder="0" allowfullscreen="allowfullscreen"&gt;&lt;span data-mce-type="bookmark" style="display: inline-block; width: 0px; overflow: hidden; line-height: 0;" class="mce_SELRES_start"&gt;﻿&lt;/span&gt;&lt;/iframe&gt;&lt;br /&gt;
結論からいきます。&lt;br /&gt;
Shall we ～? は「～しようか（しましょうか）」、Shall I ～? は「私が～しましょうか？」です。&lt;br /&gt;
どちらも後ろは動詞の原形（助動詞＋主語＋V）で、ここを落とすと一気に崩れます。&lt;/p&gt;
&lt;p&gt;このページでは、Progress Book1 Lesson14-1の範囲として、&lt;br /&gt;
・Let’s と Shall we の関係（ほぼ同じ発想）&lt;br /&gt;
・Shall I の「申し出」のニュアンス&lt;br /&gt;
・Yes / No の答え方（定番だけ先に）&lt;br /&gt;
を、例文でサクッと整理します。&lt;/p&gt;
&lt;h3&gt;「Shall」の使い方と説明&lt;/h3&gt;
&lt;p&gt;では例によって、こちらのLookを見て下さい。&lt;/p&gt;
&lt;p&gt;&lt;img decoding="async" loading="lazy" class="alignnone size-full wp-image-410" src="http://eng-support.com/wp-content/uploads/2023/06/プログレス230515.jpg" alt="スライドに 'Shall we get ready for the picnic?' の例文が表示され、'Shall' を使った疑問文の構造を説明。" width="1280" height="720" srcset="https://eng-support.com/wp-content/uploads/2023/06/プログレス230515.jpg 1280w, https://eng-support.com/wp-content/uploads/2023/06/プログレス230515-300x169.jpg 300w, https://eng-support.com/wp-content/uploads/2023/06/プログレス230515-1024x576.jpg 1024w, https://eng-support.com/wp-content/uploads/2023/06/プログレス230515-768x432.jpg 768w, https://eng-support.com/wp-content/uploads/2023/06/プログレス230515-320x180.jpg 320w" sizes="(max-width: 1280px) 100vw, 1280px" /&gt;&lt;/p&gt;
&lt;p&gt;まずこの「Shall」という言葉ですが、「Shall」は助動詞と呼ばれます。&lt;br /&gt;
普通助動詞というと、「&lt;span style="color: blue;"&gt;will&lt;/span&gt;」とか「&lt;span style="color: blue;"&gt;can&lt;/span&gt;」を最初に習いますが、PROGRESSは「&lt;span style="color: blue;"&gt;Shall&lt;/span&gt;」が最初に出てきます。&lt;br /&gt;
そうするとこの段階であまり助動詞というのは気にしてもしょうがないのかな、というのでちょっと助動詞とは何ぞやという話は今日は置いておきます。&lt;br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&lt;h3&gt;「Let&amp;#8217;s」と「Shall we」の使い方&lt;/h3&gt;
&lt;p&gt;ただ、現代の英語ではこの「Shall」という言葉はこの2行目の「&lt;span style="color: blue;"&gt;Shall we&lt;/span&gt; 何とか」と「&lt;span style="color: blue;"&gt;Shall I&lt;/span&gt; 何とか」、これ以外では滅多に使わない、もうそう覚えていいです。&lt;br /&gt;
これ以外の使い方というのは、勉強するとしても高校生の結構後半です。&lt;br /&gt;
そこでかなり難関大学を受ける人だけが分かればいい事なので、今日はもう決まり文句としていきましょう。&lt;br /&gt;
まずは「&lt;span style="color: blue;"&gt;Let’s&lt;/span&gt;」です。&lt;br /&gt;
「Let’s begin」と書いてありますが、ここはどう覚えるでしたか？&lt;br /&gt;
「Let’s 動詞原形」でしたね。&lt;span style="color: blue;"&gt;V原&lt;/span&gt;と書きます。&lt;br /&gt;
これで、「一緒に何にしようぜ」です。&lt;br /&gt;
「Let’s begin a new lesson.」この場合は多分先生が生徒たちに言っているんでしょう。&lt;br /&gt;
「新しい課を始めましょう」みたいな感じです。&lt;br /&gt;
「Let’s 動詞原形」＝「&lt;span style="color: blue;"&gt;Shall we&lt;/span&gt; 動詞原形」です。&lt;br /&gt;
この「get」も動詞原形です。&lt;br /&gt;
先に予告しておきますが、「&lt;span style="color: blue;"&gt;Shall I&lt;/span&gt;」の後ろも動詞原形です。&lt;br /&gt;
ここに原形を書くのを忘れないようにして下さい。&lt;br /&gt;
Shall we get ready for the picnic?&lt;br /&gt;
「ピクニックの準備」「&lt;span style="color: blue;"&gt;get ready&lt;/span&gt;」は「準備が整った状態になる」という意味です。&lt;br /&gt;
「ピクニックへの準備が整った状態になりましょうか？」が直訳です。&lt;br /&gt;
日本語ではそんな言い方しないので、「ピクニックの準備をしましょうか？」となる訳です。&lt;br /&gt;
この「&lt;span style="color: blue;"&gt;Shall we&lt;/span&gt;」に対して「&lt;span style="color: blue;"&gt;Shall I&lt;/span&gt;」というのもあります。&lt;br /&gt;
主語が変わると、要するに「go to the store」、行く人が「私」になる訳です。&lt;br /&gt;
だから「Shall we go to the store?」だったら「we」は主語なので、そのお店に行くのが「私たち」です。&lt;br /&gt;
「私たちみんなで行こうか」ですが、今度は主語が「I」になったら「私」だけ行く訳です。&lt;br /&gt;
何人かいる中で、「私が行きましょうか？」という事は、「「皆さんを代表して」とか「あなたの代わりに私がそのお店に行きましょうか？」という「行ってあげましょうか？」というニュアンスです。&lt;br /&gt;
ただ、「行ってあげましょうか」という日本語はちょっと恩着せがましいので、皆さん心の中では「私がしてあげましょうか？」と思っても、実際に日本語で表現する時は「私がしましょうか？」と、こんなふうに心の中と実際に口に出すのとちょっと変えます。&lt;br /&gt;
建て前と本音を分けるというのは日本人の得意な所ですから、英語を日本語に訳する時もちょっと分けましょう。&lt;/p&gt;
&lt;h3&gt;「Shall I」の例文と説明&lt;/h3&gt;
&lt;p&gt;次も「Shall I open the window?」、聞くという事は多分窓を開けたがっている人がいらっしゃるんでしょう。&lt;br /&gt;
その人に向かって、心の中では「窓を私が開けてあげましょうか？」ですが、「窓をお開けしましょうか？」の方が角が立たなくていいです。&lt;br /&gt;
そんな感じで「&lt;span style="color: blue;"&gt;Shall&lt;/span&gt;」を覚えて下さい。&lt;br /&gt;
しばらく疑問詞があるやつを無視していましたので1回ぐらいやっておきましょう。&lt;br /&gt;
4番、「What shall I bring to the party?」「私はパーティに何を持って行きましょうか？」です。&lt;br /&gt;
これを「何を持ってきてあげましょうか？」って言ったら、じゃあもうパーティ来なくていいよと言われそうですよね。&lt;br /&gt;
「何を持ってきたらいいでしょうか？」ぐらいのニュアンスで聞いていると思って下さい。&lt;br /&gt;
「&lt;span style="color: blue;"&gt;bring&lt;/span&gt;」が「何々を持ってくる」という他動詞です。&lt;br /&gt;
自動詞、他動詞の違いは大丈夫でしょうか？&lt;br /&gt;
他動詞「何々を持ってくる」、他動詞の後ろには目的語が必要です。&lt;br /&gt;
その目的語の名詞がこの「What」な訳です。&lt;br /&gt;
疑問詞というのは文頭に書きます。&lt;br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&lt;p&gt;あとは、「&lt;span style="color: blue;"&gt;Shall I&lt;/span&gt; 動詞原形」「&lt;span style="color: blue;"&gt;Shall we&lt;/span&gt; 動詞原形」です。&lt;br /&gt;
この「&lt;span style="color: blue;"&gt;Shall&lt;/span&gt;」は助動詞と呼ばれるやつです。&lt;br /&gt;
これが助動詞と呼ばれるものだというのをちょっと頭の片隅に入れておいて頂けると、ちょっとあとのレッスンが楽になります。&lt;br /&gt;
「&lt;span style="color: blue;"&gt;Shall we get&lt;/span&gt;」も「&lt;span style="color: blue;"&gt;Shall I go&lt;/span&gt;」も助動詞のあとに主語動詞原形ときてるな、というのをちょっと頭に入れておいて下さい。&lt;br /&gt;
書きましょう。&lt;br /&gt;
助動詞+主語、英語でsubjectというのでSです。&lt;br /&gt;
それから動詞の原形です。&lt;br /&gt;
「助動詞 主語動詞の原型 なんたら」で最後が「?」です。&lt;br /&gt;
ちなみに最初の2文ですが、「Let’s」の方は疑問文じゃないので最後「.」です。&lt;br /&gt;
「Shall we」は疑問文なので最後は「?」、ここを間違えないで下さい。&lt;br /&gt;
時々中学校あたりでもありますが、定期テストとかで単語を並べ替えて文を作りなさいというのがあって、「Let’s」と「Shall we」あってどっちを使っていいのか分からなくなります、という人がいますが、その時はもう並んでいる単語を全部飛ばして最後を見て下さい。&lt;br /&gt;
最後「.」になっていたら「Let’s」を使えという事、最後「?」になっていたら「Shall we」を使えという事です。&lt;br /&gt;
意外とそこを見ないで、意味の上で違わないはずなのになって迷っちゃう人が多いので、そこを見る習慣を付けて下さい。&lt;br /&gt;
最後に「&lt;span style="color: blue;"&gt;Shall I&lt;/span&gt; 何とかしてあげましょうか？」と皆さんが聞かれたとしましょう。&lt;/p&gt;
&lt;h3&gt;Shall we go to the store?&lt;/h3&gt;
&lt;p&gt;「私たち、お店に行きましょうか？」と聞かれた場合、「はい、お願いします。」と答えるときは「Yes, please do.」です。実際の会話では、「do」は省略されることもありますが、正式には「Yes, please do.」となります。「いいえ」と答える場合は、「No」です。しかし、「してあげましょうか？」と言ってくれているのに「いいえ」とだけ答えるのは少し申し訳ないですよね。したがって、「No, thank you.」と答えましょう。&lt;/p&gt;
&lt;h3&gt;What shall I bring to the party?&lt;/h3&gt;
&lt;p&gt;「パーティに何を持って来たらいいですか？」と聞かれた場合、「ケーキはどうですか？」と答えることができます。また、聞いた相手が自分と同じ人である可能性もありますので、相手がケーキを持って来てほしいと考えている場合もあります。したがって、返答については、この点を考慮してください。&lt;/p&gt;
&lt;h3&gt; When shall I come?&lt;/h3&gt;
&lt;p&gt;「いつ来たらいいですか？」と聞かれた場合、「7時前に来てください。」と答えることができます。この場合、聞かれた相手が返答しているということになります。&lt;br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t>
  </si>
  <si>
    <t>C2P_https___eng_support_com_column_progress_book1_lesson14_2_20260225_192410</t>
  </si>
  <si>
    <t>以下はサイトの階層マスタに基づく「子→親」内部リンク不足です。
子ページ本文（HTML）に、親ページへのリンクを追加してください。
【子ページ】
- URL: https://eng-support.com/column/progress-book1-lesson14-2/
- タイトル: anyの後ろは複数形になる理由｜not＋any＝一つもない・疑問文のany・someとの違いまで例文で整理｜中1英語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src="https://www.youtube.com/embed/WsH5gaL1J5A"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&lt;h3&gt;Book1 Lesson14シーン2&lt;/h3&gt;
&lt;p&gt;このレッスンでは否定文や疑問文で使われる単語&lt;span style="color: red;"&gt;「any」&lt;/span&gt;について解説します。&lt;/p&gt;
&lt;p&gt;&lt;img decoding="async" loading="lazy" class="alignnone size-full wp-image-413" src="http://eng-support.com/wp-content/uploads/2023/06/プログレス230515-1.jpg" alt="スライドに 'I want a peach.' の例文が表示され、'a peach' の使い方と数えられる名詞の基本ルールを説明。" width="1280" height="720" srcset="https://eng-support.com/wp-content/uploads/2023/06/プログレス230515-1.jpg 1280w, https://eng-support.com/wp-content/uploads/2023/06/プログレス230515-1-300x169.jpg 300w, https://eng-support.com/wp-content/uploads/2023/06/プログレス230515-1-1024x576.jpg 1024w, https://eng-support.com/wp-content/uploads/2023/06/プログレス230515-1-768x432.jpg 768w, https://eng-support.com/wp-content/uploads/2023/06/プログレス230515-1-320x180.jpg 320w" sizes="(max-width: 1280px) 100vw, 1280px" /&gt;&lt;/p&gt;
&lt;p&gt;まずはLookの文を見てみましょう。一番上の例文では、「I want a peach.」という文に対して、「桃って英語で何て言いますか？」という質問があります。この場合、「peach」ではなく&lt;span style="color: green;"&gt;「a peach」&lt;/span&gt;と覚えましょうと言われています。&lt;/p&gt;
&lt;p&gt;桃は数えられる名詞ですので、「a」を付けて&lt;span style="color: green;"&gt;「a peach」&lt;/span&gt;となります。「a」は無理やり訳すと「一つ」という意味です。したがって、「桃が&lt;span style="color: green;"&gt;一つある時&lt;/span&gt;」に使います。&lt;/p&gt;
&lt;p&gt;しかし、2つ以上の桃の場合はどうなるでしょうか？名詞が「ch」で終わる場合、例えば「peach」の複数形は&lt;span style="color: blue;"&gt;「peaches」&lt;/span&gt;となります。これには以前にも触れたので、繰り返しません。&lt;/p&gt;
&lt;p&gt;&lt;span style="color: blue;"&gt;「a peach」&lt;/span&gt;は&lt;span style="color: blue;"&gt;「peaches」&lt;/span&gt;となる可能性もありますが、複数形が特定されていない場合は通常&lt;span style="color: blue;"&gt;「some」&lt;/span&gt;と組み合わせて使います。つまり、&lt;span style="color: blue;"&gt;「some peaches」&lt;/span&gt;となります。&lt;/p&gt;
&lt;p&gt;ですので、&lt;span style="color: blue;"&gt;「a peach」&lt;/span&gt;の複数形は&lt;span style="color: blue;"&gt;「some peaches」&lt;/span&gt;と覚えておくと良いでしょう。ただし、&lt;span style="color: blue;"&gt;「some」&lt;/span&gt;は必ずしも必要ではありません。文脈によっては省略しても問題ありません。しかし、テストなどで思い出す際には&lt;span style="color: blue;"&gt;「some peaches」&lt;/span&gt;と覚えておくことで、ミスのリスクを減らせるでしょう。&lt;/p&gt;
&lt;p&gt;なお、&lt;span style="color: blue;"&gt;「some」&lt;/span&gt;という言葉には注意が必要です。&lt;br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&lt;p&gt;以下の例文を見てください。&lt;/p&gt;
&lt;p&gt;&lt;span style="color: red;"&gt;I don&amp;#8217;t want any lemons.&lt;/span&gt;&lt;/p&gt;
&lt;p&gt;肯定文であれば、&lt;span style="color: green;"&gt;「I want some lemons.」&lt;/span&gt;となります。&lt;span style="color: green;"&gt;「私はレモンがいくつか欲しい。」&lt;/span&gt;という意味です。しかし、この文は否定文になっており、&lt;span style="color: red;"&gt;「don&amp;#8217;t want」&lt;/span&gt;となっています。&lt;/p&gt;
&lt;p&gt;否定文になると、&lt;span style="color: blue;"&gt;「some」&lt;/span&gt;は&lt;span style="color: red;"&gt;「any」&lt;/span&gt;に変わります。&lt;span style="color: red;"&gt;「any」&lt;/span&gt;は&lt;span style="color: red;"&gt;「not」&lt;/span&gt;と組み合わせて&lt;span style="color: red;"&gt;「一つもない」「全くない」&lt;/span&gt;という意味を表します。したがって、上記の文は&lt;span style="color: red;"&gt;「I don&amp;#8217;t want any lemons.」&lt;/span&gt;となります。&lt;span style="color: red;"&gt;「私はレモンが一つも欲しくない。」「私はレモンなんか全く欲しくない。」&lt;/span&gt;という意味です。&lt;/p&gt;
&lt;p&gt;ただし、&lt;span style="color: red;"&gt;「any」&lt;/span&gt;の後ろの名詞は複数形のままであることに注意してください。つまり、&lt;span style="color: blue;"&gt;「some lemons」&lt;/span&gt;から&lt;span style="color: red;"&gt;「any lemons」&lt;/span&gt;に変える際には、名詞の形は変わりません。&lt;/p&gt;
&lt;p&gt;ここで日本人にとって少し変わった点があるかもしれません。&lt;span style="color: red;"&gt;「一つもない」&lt;/span&gt;のに複数形なのはなぜでしょうか？これは英文法の特徴であり、英語を学んでいくと理解できるようになるでしょう。&lt;/p&gt;
&lt;p&gt;ただし、現時点では&lt;span style="color: blue;"&gt;「some」&lt;/span&gt;を&lt;span style="color: red;"&gt;「any」&lt;/span&gt;に変えるときには、名詞の形は複数形のままにしておくことを覚えておいてください。日本語の意味を考えると&lt;span style="color: red;"&gt;「s」&lt;/span&gt;がいらないように感じるかもしれませんが、英語の文法を理解する際には、日本語に訳さずに考えることが重要です。&lt;/p&gt;
&lt;p&gt;日本語に訳そうとすると、&lt;span style="color: red;"&gt;「not」と「any」&lt;/span&gt;で&lt;span style="color: red;"&gt;「一つもない」&lt;/span&gt;という意味を正確に理解できない傾向があります。ですので、&lt;span style="color: red;"&gt;「一つもない」&lt;/span&gt;という表現をしっかり覚えておいてください。&lt;br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&lt;h2&gt;「否定文と疑問文で使われる【any】の使い方」&lt;/h2&gt;
&lt;p&gt;&lt;span style="color: blue;"&gt;「any」の意味と使い方の基本&lt;/span&gt;&lt;/p&gt;
&lt;p&gt;「any」は否定文や疑問文で使われる単語です。具体的な使い方を見てみましょう。&lt;/p&gt;
&lt;p&gt;&lt;span style="color: blue;"&gt;否定文の場合の「any」&lt;/span&gt;&lt;/p&gt;
&lt;p&gt;&lt;span style="color: red;"&gt;「He doesn&amp;#8217;t need any sandwiches.」&lt;/span&gt;の訳について考えます。「彼はサンドイッチを一つも必要としていない」という意味です。&lt;/p&gt;
&lt;p&gt;否定文では、「some」の代わりに「any」が使われます。ここで注意が必要なのは、「any」の後ろの名詞は複数形のままであるということです。&lt;/p&gt;
&lt;p&gt;&lt;span style="color: blue;"&gt; 疑問文の場合の「any」&lt;/span&gt;&lt;/p&gt;
&lt;p&gt;&lt;span style="color: red;"&gt;「Does she need any sausages?」&lt;/span&gt;の訳について考えます。「彼女はソーセージがいくつか必要ですか？」という意味です。&lt;/p&gt;
&lt;p&gt;疑問文でも否定文と同様に、「some」の代わりに「any」が使われます。ですので、「any」も「いくつかの」という意味になります。&lt;/p&gt;
&lt;h2&gt;「some」と「any」の使い分け&lt;/h2&gt;
&lt;p&gt;肯定文では「some」を使い、「いくつか」を表現します。否定文と疑問文では「any」を使い、「一つもない」という意味になります。&lt;/p&gt;
&lt;p&gt;ここでよく混乱する点があります。否定文や疑問文で「any」になった場合でも、後ろの名詞は複数形のままであることを覚えておいてください。&lt;/p&gt;
&lt;h2&gt;覚えておきたいポイント&lt;/h2&gt;
&lt;p&gt;肯定文、否定文、疑問文の使い方をしっかりと覚えておきましょう。日本語と英語では、肯定文と否定文の扱いが逆になることに注意しましょう。&lt;/p&gt;
&lt;p&gt;また、「not」と「any」の組み合わせで、「一つもない」という意味を表現します。この使い方も覚えておきましょう。&lt;/p&gt;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&lt;p&gt;&amp;nbsp;&lt;/p&gt;
&lt;!-- [ /.socialSet ] --&gt;
```</t>
  </si>
  <si>
    <t>C2P_https___eng_support_com_column_progress_book1_lesson14_3_20260225_192410</t>
  </si>
  <si>
    <t>以下はサイトの階層マスタに基づく「子→親」内部リンク不足です。
子ページ本文（HTML）に、親ページへのリンクを追加してください。
【子ページ】
- URL: https://eng-support.com/column/progress-book1-lesson14-3/
- タイトル: PROGRESS Book1 Lesson14-3 英語表現の意味と訳し方徹底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src="https://www.youtube.com/embed/7xrh_YZ_QQI" width="560" height="315" frameborder="0" allowfullscreen="allowfullscreen"&gt;&lt;/iframe&gt;&lt;br /&gt;
物質名詞についてご紹介します。物質名詞は、名前からは分かりにくい特殊な名詞の一種です。&lt;/p&gt;
&lt;h3&gt;物質名詞とは？&lt;/h3&gt;
&lt;p&gt;物質名詞の存在意義について考えましょう。大学入試などで具体的な物質名詞を求められることはほとんどありませんが、学校のテストで一部出題されることもあります。&lt;/p&gt;
&lt;h3&gt;物質名詞の例&lt;/h3&gt;
&lt;p&gt;具体例を挙げて物質名詞を理解しましょう。以下の文を見てみます。&lt;/p&gt;
&lt;p&gt;&lt;span style="color: red;"&gt;I want&lt;/span&gt; &lt;span style="color: blue;"&gt;some&lt;/span&gt; hot dogs.（私はいくつかのホットドッグが欲しい。）&lt;/p&gt;
&lt;p&gt;「&lt;span style="color: blue;"&gt;some&lt;/span&gt;」は複数形の「hot dogs」と組み合わせて使用され、数量を表します。&lt;/p&gt;
&lt;h3&gt;否定文と疑問文での「some」と「any」の使い分け&lt;/h3&gt;
&lt;p&gt;肯定文では「&lt;span style="color: blue;"&gt;some&lt;/span&gt;」を使用し、「いくつか」と表現します。しかし、否定文や疑問文では「&lt;span style="color: red;"&gt;any&lt;/span&gt;」に変わります。例えば、「Do you need &lt;span style="color: red;"&gt;any&lt;/span&gt; sausages today?」（今日ソーセージはいくつか必要ですか？）となります。&lt;/p&gt;
&lt;h3&gt; 数えられる名詞と数えられない名詞&lt;/h3&gt;
&lt;p&gt;英語の名詞には数えられる名詞と数えられない名詞があります。数えられる名詞は単数形と複数形が存在し、数量を表現します。一方、数えられない名詞は単数形のみで、数量を考えることがありません。&lt;/p&gt;
&lt;h3&gt;「some」と「any」の使い方のポイント&lt;/h3&gt;
&lt;p&gt;数えられる名詞と数えられない名詞における「&lt;span style="color: blue;"&gt;some&lt;/span&gt;」と「&lt;span style="color: red;"&gt;any&lt;/span&gt;」の使い方に注意しましょう&lt;/p&gt;
&lt;p&gt;&lt;span style="color: blue;"&gt;Do you need&lt;/span&gt; &lt;span style="color: red;"&gt;any&lt;/span&gt; &lt;span style="color: blue;"&gt;money&lt;/span&gt; &lt;span style="color: blue;"&gt;today&lt;/span&gt;?（今日お金いくらか必要ですか？）&lt;br /&gt;
「いくつかの」ではなく「全くない」と訳すことが適切です。&lt;/p&gt;
&lt;h2&gt;否定文での「any」の使い方&lt;/h2&gt;
&lt;p&gt;否定文では「not」と「any」を組み合わせて、「全くない」と表現します。例えば、「I didn&amp;#8217;t drink &lt;span style="color: blue;"&gt;any&lt;/span&gt; &lt;span style="color: blue;"&gt;coffee&lt;/span&gt; or &lt;span style="color: blue;"&gt;tea&lt;/span&gt;.」（私はコーヒーも紅茶も全く飲まない。）となります。&lt;/p&gt;
&lt;h2&gt;数えられる名詞と数えられない名詞&lt;/h2&gt;
&lt;p&gt;英語の名詞には数えられる名詞と数えられない名詞があります。数えられる名詞は単数形と複数形が存在し、数量を表現します。一方、数えられない名詞は単数形のみで、数量を考えることがありません。&lt;/p&gt;
&lt;h2&gt;物質名詞と抽象名詞&lt;/h2&gt;
&lt;p&gt;物質名詞だけでなく、抽象名詞も数えられない名詞の一種です。物質名詞は実体があっても数えられないものを表し、抽象名詞は実体がないものを表します。&lt;/p&gt;
&lt;p&gt;&amp;nbsp;&lt;/p&gt;
```</t>
  </si>
  <si>
    <t>C2P_https___eng_support_com_column_progress_book1_lesson14_4_20260225_192410</t>
  </si>
  <si>
    <t>以下はサイトの階層マスタに基づく「子→親」内部リンク不足です。
子ページ本文（HTML）に、親ページへのリンクを追加してください。
【子ページ】
- URL: https://eng-support.com/column/progress-book1-lesson14-4/
- タイトル: 否定疑問文の答え方｜Yes/Noの返し方と例文｜中学英語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src="https://www.youtube.com/embed/_cFqXAoM5W8" width="560" height="315" frameborder="0" allowfullscreen="allowfullscreen"&gt;&lt;span data-mce-type="bookmark" style="display: inline-block; width: 0px; overflow: hidden; line-height: 0;" class="mce_SELRES_start"&gt;﻿&lt;/span&gt;&lt;/iframe&gt;&lt;/p&gt;
&lt;p&gt;Book1 Lesson14 シーン4における否定疑問文と答え方について解説します。&lt;/p&gt;
&lt;h3&gt;普通の疑問文と否定疑問文&lt;/h3&gt;
&lt;p&gt;Lesson14 シーン4では、普通の疑問文と否定疑問文が扱われています。それぞれの文型には意味「&lt;span style="color: blue;"&gt;Yes&lt;/span&gt;」の答え方と「&lt;span style="color: blue;"&gt;No&lt;/span&gt;」の答え方が存在します。&lt;/p&gt;
&lt;p&gt;普通の疑問文の例：&lt;br /&gt;
&lt;span style="color: green;"&gt;Are you hungry now?&lt;/span&gt;（「今お腹空いていますか？」）&lt;/p&gt;
&lt;p&gt;否定疑問文の例：&lt;br /&gt;
&lt;span style="color: green;"&gt;Aren&amp;#8217;t you hungry now?&lt;/span&gt;（「今お腹空いてないですか？」）&lt;/p&gt;
&lt;p&gt;&lt;img decoding="async" loading="lazy" class="alignnone size-full wp-image-418" src="http://eng-support.com/wp-content/uploads/2023/06/プログレス230515-2.jpg" alt="スライドに 'Aren't you hungry now?' と 'Don't we need some meat?' の例文が表示され、それぞれの答え方が説明されている。" width="1280" height="720" srcset="https://eng-support.com/wp-content/uploads/2023/06/プログレス230515-2.jpg 1280w, https://eng-support.com/wp-content/uploads/2023/06/プログレス230515-2-300x169.jpg 300w, https://eng-support.com/wp-content/uploads/2023/06/プログレス230515-2-1024x576.jpg 1024w, https://eng-support.com/wp-content/uploads/2023/06/プログレス230515-2-768x432.jpg 768w, https://eng-support.com/wp-content/uploads/2023/06/プログレス230515-2-320x180.jpg 320w" sizes="(max-width: 1280px) 100vw, 1280px" /&gt;&lt;/p&gt;
&lt;p&gt;肯定の否定文の1行目と否定疑問文の1行目は同じであり、それぞれ「①」と「⑤」で表されています。また、肯定疑問文の1行目と否定疑問文の1行目も対応しており、「①」と「⑤」になります。&lt;/p&gt;
&lt;p&gt;肯定の疑問文に対する答え方：&lt;/p&gt;
&lt;ul&gt;
&lt;li&gt;空いている場合: 「はい」&lt;/li&gt;
&lt;li&gt;空いていない場合: 「いいえ」&lt;/li&gt;
&lt;/ul&gt;
&lt;p&gt;否定の疑問文に対する答え方：&lt;/p&gt;
&lt;ul&gt;
&lt;li&gt;空いている場合: 「いいえ、空いているよ」&lt;/li&gt;
&lt;li&gt;空いていない場合: 「うん、空いていない」&lt;/li&gt;
&lt;/ul&gt;
&lt;p&gt;英語では、肯定の疑問文でも否定の疑問文でも、お腹が空いている場合はどちらにせよ「&lt;span style="color: blue;"&gt;Yes&lt;/span&gt;」と答えます。この場合、「Yeah」と言うこともありますが、基本的には「&lt;span style="color: blue;"&gt;Yes&lt;/span&gt;」となります。&lt;br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&lt;h3&gt;肯定の否定文について&lt;/h3&gt;
&lt;p&gt;次に、肯定の否定文について説明します。&lt;/p&gt;
&lt;p&gt;肯定の文の例：&lt;br /&gt;
&lt;span style="color: green;"&gt;Do we need some meat?&lt;/span&gt;（「お肉いくらか必要かな？」）&lt;/p&gt;
&lt;p&gt;否定の文の例：&lt;br /&gt;
&lt;span style="color: green;"&gt;Don&amp;#8217;t we need some meat?&lt;/span&gt;（「お肉いくらか必要って事ないかな？」）&lt;/p&gt;
&lt;p&gt;ここで注目するのは動詞の「need」です。肯定の疑問文でも否定の疑問文でも、「need」が必要かどうかを尋ねています。文全体が肯定か否定かは関係ありません。&lt;/p&gt;
&lt;p&gt;肯定の否定文に対する答え方：&lt;/p&gt;
&lt;ul&gt;
&lt;li&gt;必要な場合: 「&lt;span style="color: blue;"&gt;Yes&lt;/span&gt;」&lt;/li&gt;
&lt;li&gt;必要でない場合: 「&lt;span style="color: blue;"&gt;No&lt;/span&gt;」&lt;/li&gt;
&lt;/ul&gt;
&lt;p&gt;以上が肯定の否定文に対する答え方です。日本語に訳す際に混乱しないように、動詞「need」に対して「&lt;span style="color: blue;"&gt;Yes&lt;/span&gt;」か「&lt;span style="color: blue;"&gt;No&lt;/span&gt;」と答えることを覚えておきましょう。&lt;/p&gt;
&lt;h3&gt;英語の動詞の重要性&lt;/h3&gt;
&lt;p&gt;英語では動詞が中心となる言語です。例えば、「Are you hungry now?」や「Aren&amp;#8217;t you hungry now?」のような質問文に対して、お腹が空いている場合は「&lt;span style="color: red;"&gt;Yes&lt;/span&gt;」や「&lt;span style="color: red;"&gt;Yeah&lt;/span&gt;」と答えることになります。動詞に対して返事をするのです。&lt;/p&gt;
&lt;h3&gt;be動詞と返答&lt;/h3&gt;
&lt;p&gt;be動詞の場合、動詞自体だけではなく、補足として「hungry」といった形容詞を加えて考えることもできます。「お腹空いている」や「be hungry」は「腹が空いている状態だ」という意味です。質問が「お腹が空いているかどうか」であれば、「&lt;span style="color: red;"&gt;Yes&lt;/span&gt;」または「&lt;span style="color: red;"&gt;Yeah&lt;/span&gt;」と答えます。&lt;/p&gt;
&lt;h3&gt;疑問文と肯定文の違い&lt;/h3&gt;
&lt;p&gt;疑問文では、「some」は通常「any」に変わります。例えば、「Do we need some meat?」と「Don&amp;#8217;t we need some meat?」の二つの文を比べてみると、疑問文では「any」を使うべきです。&lt;/p&gt;
&lt;h3&gt;否定文と疑問文の組み合わせ&lt;/h3&gt;
&lt;p&gt;否定文と疑問文を組み合わせた場合、「any」が二重否定になるわけではありません。普通の疑問文は肯定の意味を持ちます。「Don&amp;#8217;t we need some meat?」という文は、否定の疑問文ですが、肯定の答えを期待しています。&lt;/p&gt;
&lt;p&gt;肯定の場合は「&lt;span style="color: red;"&gt;Yes&lt;/span&gt;. We need some.」と表現されます。「&lt;span style="color: red;"&gt;No&lt;/span&gt;. We don&amp;#8217;t need any meat.」という文は、否定の意味を明確にしています。&lt;br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&lt;h3&gt;「be going to」の疑問文に対する肯定・否定の返答方法&lt;/h3&gt;
&lt;p&gt;疑問文における「be going to」の場合、肯定や否定に関わらず返答は同じです。例文を見てみましょう。&lt;/p&gt;
&lt;p&gt;Are they going to play badminton tomorrow?&lt;br /&gt;
彼らは明日バドミントンする予定ある？&lt;/p&gt;
&lt;p&gt;Aren’t they going to play badminton tomorrow?&lt;br /&gt;
彼らは明日バドミントンする予定ないの？&lt;/p&gt;
&lt;p&gt;このような否定の疑問文に対しても、返答方法は同じです。&lt;/p&gt;
&lt;p&gt;もし予定がある場合は、「&lt;span style="color: red;"&gt;Yes&lt;/span&gt;」と答えるか、「&lt;span style="color: red;"&gt;Sure&lt;/span&gt;」と答えることもできます。これは「する予定が確実にあるはずだ」という意味です。ですので、「&lt;span style="color: red;"&gt;Yes&lt;/span&gt;」と同じように考えてください。&lt;/p&gt;
&lt;p&gt;一方、予定がない場合は「&lt;span style="color: red;"&gt;No&lt;/span&gt;」と答えます。&lt;/p&gt;
&lt;p&gt;肯定形の疑問文や否定形の疑問文に関わらず、返答方法は同じです。ただし、動詞に対して答えることに注意してください。&lt;/p&gt;
&lt;p&gt;be going to play badminton?&lt;br /&gt;
「バドミントンする予定がある？」という質問に対して「あるよ」「ないよ」と答えます。このように考えてください。&lt;/p&gt;
&lt;p&gt;さて、もう一つの例文を見てみましょう。&lt;br /&gt;
Is he studying now?&lt;br /&gt;
彼は今勉強中？&lt;br /&gt;
Isn’t he studying now?&lt;br /&gt;
彼は今勉強してないの？&lt;/p&gt;
&lt;p&gt;もし彼が勉強している場合は、「&lt;span style="color: red;"&gt;Yes&lt;/span&gt;」と答えます。彼が勉強していない場合は「&lt;span style="color: red;"&gt;No&lt;/span&gt;」と答えます。&lt;/p&gt;
&lt;p&gt;ただし、例文4は彼が勉強しているかどうか分からない文です。PROGRESSの資料の126ページ、14-4のLookの部分を参照してください。&lt;/p&gt;
&lt;p&gt;返答の1、2、3、4の箇所があります。1、2、3の箇所では青で「Yes」と書かれており、4の箇所は「？」となっています。&lt;/p&gt;
&lt;p&gt;4の箇所は返答する人が、彼が勉強しているのか他のことをしているのか分からないという意味です。例えば、「Well」と答えるか、「彼は自分の部屋にいるけどね」と答えることもあります。ただし、この4番の返答には注意が必要です。&lt;/p&gt;
&lt;p&gt;また、PROGRESSの後ろには「まさか」という表現もあります。これは「ありえない」という意味です。例えば、彼が勉強しているとは思えない場合、次のような理由が考えられます。&lt;/p&gt;
&lt;p&gt;Tomorrow is a holiday.&lt;br /&gt;
明日は休日だから。&lt;/p&gt;
&lt;p&gt;このような理由から、「彼は勉強していない」というように解釈されます。&lt;/p&gt;
&lt;p&gt;PROGRESSの表現が少し分かりにくい場合もあります。例えば、4番と8番は否定の疑問文の返答方法が書かれており、どちらを使うべきか分からない場合は、4番を選択します。&lt;/p&gt;
&lt;p&gt;普通の肯定疑問文は星印で示されていますが、PROGRESSでは特に印がついていません。否定の疑問文は3番と7番です。しかし、肯定疑問文と否定疑問文に対する返答方法は同じです。動詞に対して答えることに注意しましょう。&lt;/p&gt;
&lt;p&gt;動詞に対して答えるという発想は日本語にはありませんので、日本人の方には少し難しいかもしれません。その場合は、否定の疑問文であっても普通の疑問文と同じように答えると考えてください。&lt;/p&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t>
  </si>
  <si>
    <t>C2P_https___eng_support_com_column_progress_book1_lesson15_1_20260225_192410</t>
  </si>
  <si>
    <t>以下はサイトの階層マスタに基づく「子→親」内部リンク不足です。
子ページ本文（HTML）に、親ページへのリンクを追加してください。
【子ページ】
- URL: https://eng-support.com/column/progress-book1-lesson15-1/
- タイトル: manyとmuchの違い｜too many/too much｜中学英語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 YouTube動画埋め込み --&gt;&lt;br /&gt;
&lt;iframe title="YouTube video player" src="https://www.youtube.com/embed/egBzTp_-DMs" width="560" height="315" frameborder="0" allowfullscreen="allowfullscreen"&gt;&lt;br /&gt;
&lt;span data-mce-type="bookmark" style="display: inline-block; width: 0px; overflow: hidden; line-height: 0;" class="mce_SELRES_start"&gt;&lt;/span&gt;&lt;br /&gt;
&lt;/iframe&gt;&lt;/p&gt;
&lt;div style="border: 1px solid #d9d9d9; border-left: 6px solid #1e73be; background: #f7fbff; padding: 14px 16px; margin: 14px 0 18px;"&gt;
&lt;h2 style="margin: 0 0 10px;"&gt;すぐ確認：many と much の違い／much 不可算名詞／many 複数形&lt;/h2&gt;
&lt;p style="margin: 0 0 10px;"&gt;&lt;strong&gt;要点から先に。&lt;/strong&gt;&lt;br /&gt;
many は &lt;strong&gt;複数形（数えられる名詞）&lt;/strong&gt;に使うことが多く、much は &lt;strong&gt;不可算名詞（数えられない名詞）&lt;/strong&gt;＝見た目は&lt;strong&gt;単数扱い&lt;/strong&gt;に使うことが多いです。&lt;br /&gt;
a lot of は &lt;strong&gt;数えられる／数えられない&lt;/strong&gt;どちらにも使えます。&lt;/p&gt;
&lt;h3 style="margin: 14px 0 10px;"&gt;判断に困ったとき：可算/不可算より先に「名詞の形」を見る&lt;/h3&gt;
&lt;p style="margin: 0 0 10px;"&gt;「many 単数 複数」で困るときは、まず&lt;strong&gt;名詞が複数形かどうか&lt;/strong&gt;を見てしまうのが手早いです。&lt;br /&gt;
&lt;strong&gt;名詞が複数形なら many&lt;/strong&gt;（例：many books）、&lt;strong&gt;名詞が単数の形なら much&lt;/strong&gt;（例：much water）という目安で、テスト中でも判断しやすくなります。&lt;br /&gt;
もちろん細かい例外はありますが、まずはこの“形で決める”方が調子を崩しにくいことが多いです。&lt;/p&gt;
&lt;h3 style="margin: 14px 0 10px;"&gt;よくあるひっかけ：同じ単語でも「数え方」で意味が変わる&lt;/h3&gt;
&lt;p style="margin: 0;"&gt;たとえば &lt;strong&gt;hope&lt;/strong&gt; のように、状況によって「数えられる／数えられない」の両方になり得る語があります。&lt;br /&gt;
こういうときは、考え込む前に&lt;strong&gt;文中の形&lt;/strong&gt;で決めるのが安全です：&lt;strong&gt;many hopes&lt;/strong&gt;（複数形が見える）／&lt;strong&gt;much hope&lt;/strong&gt;（単数形でまとまっている）。&lt;br /&gt;
「意味の違い」より先に、まず&lt;strong&gt;形で決める&lt;/strong&gt;とミスが減りやすいです。&lt;/p&gt;
&lt;p style="margin: 12px 0 0;"&gt;このあと本文では、数量表現の出発点として &lt;strong&gt;some / any&lt;/strong&gt; から整理し、そこから &lt;strong&gt;many / much&lt;/strong&gt; に自然につなげていきます。&lt;br /&gt;
「どこで困っているか」を確認しながら読み進めてみてください。&lt;/p&gt;
&lt;/div&gt;
&lt;hr /&gt;
&lt;p&gt;&lt;!--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&lt;h2&gt;数量表現の出発点：「some」と名詞の関係&lt;/h2&gt;
&lt;h3&gt;「some」がかかる名詞で訳し分ける&lt;/h3&gt;
&lt;p&gt;まずは次の文を見てみましょう。&lt;/p&gt;
&lt;div style="background-color: whitesmoke; padding: 10px; margin-bottom: 10px;"&gt;&lt;strong&gt;Jiro had &lt;span style="color: blue;"&gt;some&lt;/span&gt; hot dogs for lunch.&lt;/strong&gt;&lt;/div&gt;
&lt;p&gt;この文の &lt;span style="color: blue;"&gt;some&lt;/span&gt; は通常、&lt;strong&gt;「いくつかの」&lt;/strong&gt;と訳します。&lt;br /&gt;
ポイントは、&lt;strong&gt;後ろに来ている名詞 &lt;span style="color: blue;"&gt;hot dogs&lt;/span&gt; が「数えられる名詞」&lt;/strong&gt;であり、複数形になっていることです。&lt;/p&gt;
&lt;ul&gt;
&lt;li&gt;数えられる名詞（可算名詞）＋ some → &lt;strong&gt;「いくつかの〜」&lt;/strong&gt;&lt;/li&gt;
&lt;li&gt;このとき名詞は必ず&lt;strong&gt;複数形&lt;/strong&gt;（-s など）になる&lt;/li&gt;
&lt;/ul&gt;
&lt;p&gt;同じ some でも、次の文では訳し方が変わります。&lt;/p&gt;
&lt;div style="background-color: whitesmoke; padding: 10px; margin-bottom: 10px;"&gt;&lt;strong&gt;Jiro put &lt;span style="color: blue;"&gt;some&lt;/span&gt; mustard on the hot dogs.&lt;/strong&gt;&lt;/div&gt;
&lt;p&gt;ここでの &lt;span style="color: blue;"&gt;mustard&lt;/span&gt;（からし）は、&lt;strong&gt;数えられない名詞（不可算名詞）&lt;/strong&gt;です。&lt;br /&gt;
そのため、some は&lt;strong&gt;「いくらかの」&lt;/strong&gt;と訳すのが自然になります。&lt;/p&gt;
&lt;ul&gt;
&lt;li&gt;数えられない名詞（不可算名詞）＋ some → &lt;strong&gt;「いくらかの〜」&lt;/strong&gt;&lt;/li&gt;
&lt;li&gt;不可算名詞には&lt;strong&gt;単数形しかない&lt;/strong&gt;（2つ・3つという数え方をしない）&lt;/li&gt;
&lt;/ul&gt;
&lt;p&gt;つまり &lt;strong&gt;same「same」でも、後ろの名詞が「可算・複数」か「不可算・単数」かで訳が変わる&lt;/strong&gt;、ということです。&lt;/p&gt;
&lt;h3&gt;Sg / Pl の略記に慣れておこう&lt;/h3&gt;
&lt;p&gt;単数・複数を表すとき、文法説明では次のような略記がよく使われます。&lt;/p&gt;
&lt;ul&gt;
&lt;li&gt;&lt;strong&gt;Sg&lt;/strong&gt; = singular（単数形）&lt;/li&gt;
&lt;li&gt;&lt;strong&gt;Pl&lt;/strong&gt; = plural（複数形）&lt;/li&gt;
&lt;/ul&gt;
&lt;p&gt;今後、辞書や解説で目にすることが多いので、&lt;strong&gt;Sg＝単数、Pl＝複数&lt;/strong&gt;という対応は早めに押さえておきましょう。&lt;/p&gt;
&lt;h3&gt;否定文・疑問文では「some → any」&lt;/h3&gt;
&lt;p&gt;数量表現で最初につまずきやすいポイントが、&lt;strong&gt;否定文・疑問文での any の登場&lt;/strong&gt;です。&lt;/p&gt;
&lt;div style="background-color: whitesmoke; padding: 10px; margin-bottom: 10px;"&gt;&lt;strong&gt;He doesn’t watch &lt;span style="color: blue;"&gt;any&lt;/span&gt; basketball games on TV.&lt;/strong&gt;&lt;/div&gt;
&lt;ul&gt;
&lt;li&gt;肯定文：some&lt;/li&gt;
&lt;li&gt;否定文・疑問文：&lt;strong&gt;any&lt;/strong&gt;&lt;/li&gt;
&lt;/ul&gt;
&lt;p&gt;ここで注意したいのは、&lt;strong&gt;any のあとに来る名詞の形&lt;/strong&gt;です。&lt;br /&gt;
&lt;b&gt;basketball games&lt;/b&gt; のように、&lt;/p&gt;
&lt;ul&gt;
&lt;li&gt;&lt;span style="color: blue;"&gt;basketball&lt;/span&gt; は形容詞的に名詞を修飾&lt;/li&gt;
&lt;li&gt;数えられるのは &lt;strong&gt;games&lt;/strong&gt; の部分なので、&lt;strong&gt;複数形&lt;/strong&gt;になる&lt;/li&gt;
&lt;/ul&gt;
&lt;p&gt;このように、&lt;strong&gt;「some / any」＋名詞の形（単数・複数）&lt;/strong&gt;に常に目を向ける癖を付けておくと、後の many / much の理解もスムーズになります。&lt;/p&gt;
&lt;hr /&gt;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&lt;h2&gt;「たくさんの」を表す：many と much の基本&lt;/h2&gt;
&lt;h3&gt;some から many / much へ&lt;/h3&gt;
&lt;p&gt;先ほどの文&lt;/p&gt;
&lt;div style="background-color: whitesmoke; padding: 10px; margin-bottom: 10px;"&gt;&lt;strong&gt;Jiro had &lt;span style="color: blue;"&gt;some&lt;/span&gt; hot dogs for lunch.&lt;/strong&gt;&lt;/div&gt;
&lt;p&gt;は、文脈によっては&lt;strong&gt;「ジローは昼食にホットドッグをたくさん食べました。」&lt;/strong&gt;と解釈することもできます。&lt;br /&gt;
この「たくさんの」を英語で表すときに登場するのが、&lt;br /&gt;
&lt;strong&gt;&lt;span style="color: red;"&gt;many&lt;/span&gt; / &lt;span style="color: red;"&gt;much&lt;/span&gt;&lt;/strong&gt; です。&lt;/p&gt;
&lt;h3&gt;「many friends」と「much coffee」の違い&lt;/h3&gt;
&lt;p&gt;次の2つの例文を比べてみましょう。&lt;/p&gt;
&lt;ul&gt;
&lt;li&gt;Mr. Brown has &lt;strong&gt;many friends&lt;/strong&gt; in Japan.&lt;/li&gt;
&lt;li&gt;Do they sell &lt;strong&gt;much coffee&lt;/strong&gt; at that shop?&lt;/li&gt;
&lt;/ul&gt;
&lt;p&gt;どちらも日本語にすると「たくさんの〜」ですが、&lt;/p&gt;
&lt;ul&gt;
&lt;li&gt;&lt;strong&gt;many friends&lt;/strong&gt;：友達は&lt;strong&gt;一人・二人……と数えられる&lt;/strong&gt;ので、可算名詞の複数形&lt;/li&gt;
&lt;li&gt;&lt;strong&gt;much coffee&lt;/strong&gt;：コーヒーは一杯、二杯…と&lt;strong&gt;容器や単位を付けないと数えられない&lt;/strong&gt;ので、不可算名詞&lt;/li&gt;
&lt;/ul&gt;
&lt;p&gt;日本の授業ではよく、&lt;/p&gt;
&lt;ul&gt;
&lt;li&gt;&lt;strong&gt;many ＋ 可算名詞の複数形&lt;/strong&gt;&lt;/li&gt;
&lt;li&gt;&lt;strong&gt;much ＋ 不可算名詞（単数形）&lt;/strong&gt;&lt;/li&gt;
&lt;/ul&gt;
&lt;p&gt;と教わりますが、実はこの「可算か不可算か」の判断が、日本人学習者にはかなり難しいことも多いのです。&lt;/p&gt;
&lt;hr /&gt;
&lt;h2&gt;可算名詞・不可算名詞という考え方&lt;/h2&gt;
&lt;h3&gt;countable / uncountable の略記 C / U&lt;/h3&gt;
&lt;p&gt;英語では「数えられる」「数えられない」を次のように表します。&lt;/p&gt;
&lt;ul&gt;
&lt;li&gt;&lt;strong&gt;countable（可算）&lt;/strong&gt; … 数えられる名詞&lt;/li&gt;
&lt;li&gt;&lt;strong&gt;uncountable（不可算）&lt;/strong&gt; … 数えられない名詞&lt;/li&gt;
&lt;/ul&gt;
&lt;p&gt;辞書では、&lt;/p&gt;
&lt;ul&gt;
&lt;li&gt;&lt;strong&gt;C&lt;/strong&gt; = countable&lt;/li&gt;
&lt;li&gt;&lt;strong&gt;U&lt;/strong&gt; = uncountable&lt;/li&gt;
&lt;/ul&gt;
&lt;p&gt;の記号で示されることが多いです（記号の前に「□」や「◇」が付く書式もあります）。&lt;/p&gt;
&lt;h3&gt;un- のイメージに慣れる&lt;/h3&gt;
&lt;p&gt;&lt;strong&gt;un-&lt;/strong&gt; という接頭辞は、日本語の「不〜」にあたります。&lt;/p&gt;
&lt;ul&gt;
&lt;li&gt;happy（幸せな） → &lt;strong&gt;un&lt;/strong&gt;happy（不幸せな）&lt;/li&gt;
&lt;li&gt;kind（親切な） → &lt;strong&gt;un&lt;/strong&gt;kind（不親切な）&lt;/li&gt;
&lt;/ul&gt;
&lt;p&gt;同じように、countable（数えられる）に un- が付いて&lt;br /&gt;
&lt;strong&gt;uncountable（数えられない）&lt;/strong&gt; となる、という流れもセットで覚えておきましょう。&lt;/p&gt;
&lt;h3&gt;普通名詞・物質名詞・抽象名詞よりも「数えられるかどうか」が重要&lt;/h3&gt;
&lt;p&gt;名詞の種類としては、辞書や文法書には次のような分類も出てきます。&lt;/p&gt;
&lt;ul&gt;
&lt;li&gt;&lt;strong&gt;普通名詞&lt;/strong&gt;：friend, dog, car など、実体を指し、数えられる名詞&lt;/li&gt;
&lt;li&gt;&lt;strong&gt;物質名詞&lt;/strong&gt;：water, coffee, sugar など、液体・粉などで数えにくいもの&lt;/li&gt;
&lt;li&gt;&lt;strong&gt;抽象名詞&lt;/strong&gt;：love, friendship, hope など、目に見えない概念&lt;/li&gt;
&lt;/ul&gt;
&lt;p&gt;ただ、many / much を選ぶ場面で大事なのは、&lt;strong&gt;「物質名詞かどうか」「抽象名詞かどうか」ではなく、最終的に数えられるかどうか&lt;/strong&gt;です。&lt;/p&gt;
&lt;ul&gt;
&lt;li&gt;&lt;strong&gt;数えられる（複数形がある）&lt;/strong&gt; → many&lt;/li&gt;
&lt;li&gt;&lt;strong&gt;数えない（単数形しかない）&lt;/strong&gt; → much&lt;/li&gt;
&lt;/ul&gt;
&lt;hr /&gt;
&lt;h2&gt;「many / much」を形で判断するコツ&lt;/h2&gt;
&lt;h3&gt;まずは「単数形か複数形か」を見る&lt;/h3&gt;
&lt;p&gt;日本人にとって難しいのは、「これは可算？不可算？」と&lt;strong&gt;意味やイメージから判定しようとする&lt;/strong&gt;ところです。&lt;br /&gt;
しかし実際には、&lt;strong&gt;見た目（単数形か複数形か）を見ればかなりの部分が判断できます&lt;/strong&gt;。&lt;/p&gt;
&lt;ul&gt;
&lt;li&gt;&lt;strong&gt;複数形（-s など）が付いていれば many&lt;/strong&gt;&lt;/li&gt;
&lt;li&gt;&lt;strong&gt;単数形なら much&lt;/strong&gt;&lt;/li&gt;
&lt;/ul&gt;
&lt;p&gt;可算か不可算かで迷う前に、&lt;strong&gt;名詞の形だけを見て決める練習&lt;/strong&gt;をしてみましょう。&lt;/p&gt;
&lt;h3&gt;入試にも出る「hope」の例&lt;/h3&gt;
&lt;p&gt;次のような問題が大学入試でもよく出題されます。&lt;/p&gt;
&lt;div style="background-color: whitesmoke; padding: 10px; margin-bottom: 10px;"&gt;&lt;strong&gt;( ) hope&lt;/strong&gt; 「多くの希望」&lt;/div&gt;
&lt;p&gt;ここで many / much のどちらを入れるか、という問題です。&lt;br /&gt;
辞書を引くと hope は「C でも U でも使える」と書かれていて、かえって混乱することもあります。&lt;/p&gt;
&lt;ul&gt;
&lt;li&gt;&lt;strong&gt;hope（単数形）&lt;/strong&gt; → &lt;strong&gt;much hope&lt;/strong&gt;&lt;/li&gt;
&lt;li&gt;&lt;strong&gt;hopes（複数形）&lt;/strong&gt; → &lt;strong&gt;many hopes&lt;/strong&gt;&lt;/li&gt;
&lt;/ul&gt;
&lt;p&gt;このように、&lt;strong&gt;まず名詞の形（単数か複数か）で判断する&lt;/strong&gt;と、迷いにくくなります。&lt;/p&gt;
&lt;hr /&gt;
&lt;h2&gt;many / much の具体例で定着させる&lt;/h2&gt;
&lt;h3&gt;数えられる名詞に many を使う&lt;/h3&gt;
&lt;ul&gt;
&lt;li&gt;&lt;strong&gt;many sweets&lt;/strong&gt; … 甘いものをたくさん&lt;/li&gt;
&lt;li&gt;&lt;strong&gt;many hot dogs&lt;/strong&gt; … ホットドッグをたくさん&lt;/li&gt;
&lt;/ul&gt;
&lt;p&gt;いずれも &lt;strong&gt;sweets, hot dogs&lt;/strong&gt; のように、&lt;strong&gt;名詞が複数形になっている点&lt;/strong&gt;が重要です。&lt;br /&gt;
&lt;strong&gt;many ＋ 可算名詞の複数形&lt;/strong&gt; という形を、例文とセットで覚えましょう。&lt;/p&gt;
&lt;h3&gt;数えられない名詞に much を使う&lt;/h3&gt;
&lt;ul&gt;
&lt;li&gt;&lt;strong&gt;much time&lt;/strong&gt; … たくさんの時間&lt;/li&gt;
&lt;li&gt;&lt;strong&gt;much water&lt;/strong&gt; … たくさんの水&lt;/li&gt;
&lt;li&gt;&lt;strong&gt;much coffee&lt;/strong&gt; … たくさんのコーヒー&lt;/li&gt;
&lt;/ul&gt;
&lt;p&gt;time や water, coffee は、向こうの人の感覚では&lt;strong&gt;「いったんかたまりとして」数えない名詞&lt;/strong&gt;として扱われます。&lt;br /&gt;
そのため、&lt;strong&gt;much ＋ 名詞（単数形）&lt;/strong&gt; の形を取ります。&lt;/p&gt;
&lt;h3&gt;「too many / too much」で「〜しすぎ」を表す&lt;/h3&gt;
&lt;p&gt;many / much に &lt;strong&gt;too&lt;/strong&gt; を付けると、「多すぎ」というニュアンスになります。&lt;/p&gt;
&lt;ul&gt;
&lt;li&gt;&lt;strong&gt;too many hot dogs&lt;/strong&gt; … ホットドッグが多すぎる&lt;/li&gt;
&lt;li&gt;&lt;strong&gt;too much juice&lt;/strong&gt; … ジュースを飲みすぎ&lt;/li&gt;
&lt;/ul&gt;
&lt;p&gt;このときも、&lt;/p&gt;
&lt;ul&gt;
&lt;li&gt;&lt;strong&gt;too many ＋ 可算名詞の複数形&lt;/strong&gt;&lt;/li&gt;
&lt;li&gt;&lt;strong&gt;too much ＋ 不可算名詞（単数形）&lt;/strong&gt;&lt;/li&gt;
&lt;/ul&gt;
&lt;p&gt;という形そのものは変わりません。&lt;br /&gt;
&lt;strong&gt;too が付いても many / much の使い分けのルールはそのまま&lt;/strong&gt;だ、という点を押さえておきましょう。&lt;/p&gt;
&lt;hr /&gt;
&lt;h2&gt;日本語と英語の「たくさん」のズレ&lt;/h2&gt;
&lt;h3&gt;日本語の「たくさん」は1語ではない&lt;/h3&gt;
&lt;p&gt;日本語では、友達でもコーヒーでも希望でも、まとめて&lt;strong&gt;「たくさん」&lt;/strong&gt;と表現できます。&lt;br /&gt;
一方で英語では、&lt;/p&gt;
&lt;ul&gt;
&lt;li&gt;many friends / many dogs / many sweets&lt;/li&gt;
&lt;li&gt;much coffee / much time / much hope&lt;/li&gt;
&lt;/ul&gt;
&lt;p&gt;のように、名詞の性質によって &lt;strong&gt;many / much&lt;/strong&gt; を使い分けなければなりません。&lt;/p&gt;
&lt;h3&gt;英語の「some」は、日本語では「いくつか」と「いくらか」に分かれる&lt;/h3&gt;
&lt;p&gt;逆に、英語の &lt;strong&gt;some&lt;/strong&gt; は 1 語でも、日本語では&lt;/p&gt;
&lt;ul&gt;
&lt;li&gt;いくつかのホットドッグ（数えられるもの）&lt;/li&gt;
&lt;li&gt;いくらかのマスタード（数えられないもの）&lt;/li&gt;
&lt;/ul&gt;
&lt;p&gt;と訳し分ける必要があります。&lt;br /&gt;
&lt;strong&gt;日本語と英語は一対一で対応しない&lt;/strong&gt;、ということを前提に、&lt;br /&gt;
その言語ごとの「形」と「ルール」で覚えていくことが大切です。&lt;/p&gt;
&lt;hr /&gt;
&lt;h2&gt;まとめ：形を見て「many / much / some / any」を選ぼう&lt;/h2&gt;
&lt;ul&gt;
&lt;li&gt;&lt;strong&gt;some&lt;/strong&gt; は「いくつかの」「いくらかの」を表すが、&lt;strong&gt;後ろの名詞が可算複数か不可算単数か&lt;/strong&gt;で訳が変わる。&lt;/li&gt;
&lt;li&gt;&lt;strong&gt;否定文・疑問文では some → any&lt;/strong&gt; に変わる。any のあとは、可算なら複数形、不可算なら単数形。&lt;/li&gt;
&lt;li&gt;&lt;strong&gt;many&lt;/strong&gt; は「たくさんの」＋ 可算名詞の複数形、&lt;strong&gt;much&lt;/strong&gt; は「たくさんの」＋ 不可算名詞（単数形）。&lt;/li&gt;
&lt;li&gt;可算 / 不可算で迷う前に、&lt;strong&gt;名詞が単数形（Sg）か複数形（Pl）かを先に見る&lt;/strong&gt;と判断しやすい。&lt;/li&gt;
&lt;li&gt;&lt;strong&gt;hope&lt;/strong&gt; のように C/U 両方の性質を持つ名詞でも、&lt;strong&gt;hope → much hope / hopes → many hopes&lt;/strong&gt; のように形で決められる。&lt;/li&gt;
&lt;li&gt;&lt;strong&gt;too many / too much&lt;/strong&gt; は「〜しすぎ」を表すが、many / much の使い分けのルール自体は変わらない。&lt;/li&gt;
&lt;li&gt;日本語の「たくさん」は 1 語だが、英語では many / much に分かれる。逆に英語の some は、日本語では「いくつか」「いくらか」に分かれる。&lt;/li&gt;
&lt;/ul&gt;
&lt;p&gt;数量表現は、「意味」だけで覚えようとするとどうしても混乱します。&lt;br /&gt;
まずは&lt;strong&gt;名詞の形（単数・複数）と、後ろに続く名詞の種類&lt;/strong&gt;に注目して、&lt;br /&gt;
&lt;strong&gt;形から機械的に選べるレベル&lt;/strong&gt;まで練習していきましょう。&lt;br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t>
  </si>
  <si>
    <t>C2P_https___eng_support_com_column_progress_book1_lesson15_2_20260225_192411</t>
  </si>
  <si>
    <t>以下はサイトの階層マスタに基づく「子→親」内部リンク不足です。
子ページ本文（HTML）に、親ページへのリンクを追加してください。
【子ページ】
- URL: https://eng-support.com/column/progress-book1-lesson15-2/
- タイトル: how muchの意味｜how manyとの違い｜中学英語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 YouTube動画埋め込み --&gt;&lt;br /&gt;
&lt;iframe title="YouTube video player" src="https://www.youtube.com/embed/9oqPE40YxJc" width="560" height="315" frameborder="0" allowfullscreen="allowfullscreen"&gt;&lt;br /&gt;
&lt;span data-mce-type="bookmark" style="display: inline-block; width: 0px; overflow: hidden; line-height: 0;" class="mce_SELRES_start"&gt;﻿&lt;/span&gt;&lt;br /&gt;
&lt;/iframe&gt;&lt;/p&gt;
&lt;p&gt;PROGRESS Book1 Lesson15 Scene2 では、&lt;strong&gt;「How many」と「How much」&lt;/strong&gt;という数量表現の違いがテーマになります。どちらも日本語では「どれくらい」「どのくらい」と訳せますが、&lt;br /&gt;
英語では&lt;strong&gt;後ろに来る名詞の種類（可算名詞／不可算名詞）&lt;/strong&gt;によって形がはっきりと変わります。&lt;/p&gt;
&lt;p&gt;ここでは、元動画の解説内容を整理しながら、&lt;/p&gt;
&lt;ul&gt;
&lt;li&gt;「How many」と「How much」の基本ルール&lt;/li&gt;
&lt;li&gt;物質名詞・不可算名詞との組み合わせ方&lt;/li&gt;
&lt;li&gt;PROGRESSで学ぶときの注意点&lt;/li&gt;
&lt;/ul&gt;
&lt;p&gt;を、順を追って確認していきます。&lt;/p&gt;
&lt;div class="howmuch-quickbox"&gt;
&lt;h3&gt;How much は「いくら？（値段）」と「どれくらい？（量・程度）」の両方&lt;/h3&gt;
&lt;p&gt;「How much＝お金だけ」と思い込むと、数量表現で混乱しやすくなります。文脈しだいで&lt;strong&gt;値段&lt;/strong&gt;にも&lt;strong&gt;量&lt;/strong&gt;にも&lt;strong&gt;程度&lt;/strong&gt;にもなります（目安として、後ろに来る名詞の形で判断すると整理しやすいです）。&lt;/p&gt;
&lt;ul&gt;
&lt;li&gt;値段：&lt;strong&gt;How much is it?&lt;/strong&gt;（いくら？）&lt;/li&gt;
&lt;li&gt;量：&lt;strong&gt;How much water / lettuce &amp;#8230;?&lt;/strong&gt;（どれくらいの水／レタス？）&lt;/li&gt;
&lt;li&gt;程度：&lt;strong&gt;How much time / homework &amp;#8230;?&lt;/strong&gt;（どれくらい時間／宿題？）&lt;/li&gt;
&lt;/ul&gt;
&lt;p&gt;&lt;small&gt;※名詞によっては「数え方が文脈で変わる」こともあります。ここではまず基本形を押さえます。&lt;/small&gt;&lt;/p&gt;
&lt;/div&gt;
&lt;h3&gt;How much / How many の違い（まずはこの3行）&lt;/h3&gt;
&lt;table&gt;
&lt;tbody&gt;
&lt;tr&gt;
&lt;th&gt;How many + 可算名詞（複数形）&lt;/th&gt;
&lt;td&gt;数をたずねる（いくつ／何人）&lt;/td&gt;
&lt;/tr&gt;
&lt;tr&gt;
&lt;th&gt;How much + 不可算名詞（単数形）&lt;/th&gt;
&lt;td&gt;量・程度をたずねる（どれくらい）&lt;/td&gt;
&lt;/tr&gt;
&lt;tr&gt;
&lt;th&gt;How much of + 限定語 + 名詞&lt;/th&gt;
&lt;td&gt;「その中のどれくらい？」（一部・割合）&lt;/td&gt;
&lt;/tr&gt;
&lt;/tbody&gt;
&lt;/table&gt;
&lt;h4&gt;「ハウマッチ／ハウメニー」で迷うポイント&lt;/h4&gt;
&lt;ul&gt;
&lt;li&gt;日本語だとどちらも「どれくらい？」になりがちなので、&lt;strong&gt;英語は名詞の形で分ける&lt;/strong&gt;のがコツです。&lt;/li&gt;
&lt;li&gt;複数形（-s など）が見えたら How many、単数形で「量」を聞いているなら How much をまず疑います。&lt;/li&gt;
&lt;/ul&gt;
&lt;h3&gt;How much of ～（「その中のどれくらい？」）&lt;/h3&gt;
&lt;p&gt;&lt;strong&gt;How much of + the/this/that/my + 名詞&lt;/strong&gt; は、全体の一部・割合を聞く形です。答えは「量の言い方（割合）」で返すことが多いです。&lt;/p&gt;
&lt;ul&gt;
&lt;li&gt;例：&lt;strong&gt;How much of the cake did you eat?&lt;/strong&gt;（ケーキのどれくらい食べた？）&lt;/li&gt;
&lt;li&gt;答え方の例：&lt;strong&gt;Half of it / Most of it / A little of it / None of it&lt;/strong&gt;&lt;/li&gt;
&lt;/ul&gt;
&lt;p&gt;&lt;small&gt;※of の後ろは「限定」されやすい（the/this/that/my など）点だけ先に押さえておくと、問題文で迷いにくくなります。&lt;/small&gt;&lt;/p&gt;
&lt;p&gt;この下で、PROGRESSのLesson15（可算／不可算・単数／複数）の整理に入ります。&lt;/p&gt;
&lt;hr /&gt;
&lt;h2&gt;「How many」と「How much」の基本ルール&lt;/h2&gt;
&lt;h3&gt;数をたずねる「How many」&lt;/h3&gt;
&lt;p&gt;まず前提として、すでに学習済みの表現が&lt;strong&gt;「How many」&lt;/strong&gt;です。&lt;/p&gt;
&lt;blockquote&gt;&lt;p&gt;英語で「いくつ？」「何人？」といった&lt;strong&gt;数&lt;/strong&gt;をたずねるときは&lt;br /&gt;
&lt;strong&gt;&lt;span style="color: red;"&gt;How many&lt;/span&gt; ＋ 可算名詞の複数形&lt;/strong&gt;&lt;br /&gt;
の形を使います。&lt;/p&gt;&lt;/blockquote&gt;
&lt;p&gt;ここで重要なのは次のポイントです。&lt;/p&gt;
&lt;ul&gt;
&lt;li&gt;&lt;strong&gt;「How many」の後ろに単数形の名詞は置けない&lt;/strong&gt;&lt;/li&gt;
&lt;li&gt;必ず「数えられる名詞（可算名詞）」の&lt;strong&gt;複数形&lt;/strong&gt;が続く&lt;/li&gt;
&lt;/ul&gt;
&lt;p&gt;前回のレッスンで学んだ内容の復習になりますが、「How many ＋ 単数形」は&lt;strong&gt;文法的に誤り&lt;/strong&gt;であることを、もう一度はっきり意識しておきましょう。&lt;/p&gt;
&lt;h3&gt;量をたずねる「How much」＋物質名詞&lt;/h3&gt;
&lt;p&gt;これに対して、今回新たに登場するのが&lt;strong&gt;「How much」&lt;/strong&gt;です。&lt;/p&gt;
&lt;p&gt;スライドの例を見てみましょう。&lt;/p&gt;
&lt;div style="margin: 10px 0;"&gt;&lt;img decoding="async" loading="lazy" class="alignnone size-full wp-image-423" src="http://eng-support.com/wp-content/uploads/2023/06/プログレス230515-3.jpg" alt="スライドに 'How much lettuce do you want?' の例文が表示され、'lettuce' が不可算名詞であることを説明。" width="1280" height="720" srcset="https://eng-support.com/wp-content/uploads/2023/06/プログレス230515-3.jpg 1280w, https://eng-support.com/wp-content/uploads/2023/06/プログレス230515-3-300x169.jpg 300w, https://eng-support.com/wp-content/uploads/2023/06/プログレス230515-3-1024x576.jpg 1024w, https://eng-support.com/wp-content/uploads/2023/06/プログレス230515-3-768x432.jpg 768w, https://eng-support.com/wp-content/uploads/2023/06/プログレス230515-3-320x180.jpg 320w" sizes="(max-width: 1280px) 100vw, 1280px" /&gt;&lt;/div&gt;
&lt;p&gt;スライドの 1 番の例には、次のような英文が出てきます。&lt;/p&gt;
&lt;blockquote&gt;&lt;p&gt;&lt;strong&gt;How much lettuce&lt;/strong&gt; 〜 ?&lt;/p&gt;&lt;/blockquote&gt;
&lt;p&gt;ここでの &lt;strong&gt;lettuce&lt;/strong&gt;（レタス）は、英語では&lt;strong&gt;数えない名詞（不可算名詞）&lt;/strong&gt;として扱われています。&lt;br /&gt;
そのため、「How many lettuce」とは言わず、&lt;strong&gt;「How much lettuce」&lt;/strong&gt;となります。&lt;/p&gt;
&lt;p&gt;このことから、次のルールが確認できます。&lt;/p&gt;
&lt;ul&gt;
&lt;li&gt;&lt;strong&gt;&lt;span style="color: red;"&gt;How many&lt;/span&gt; ＋ 数えられる名詞の複数形&lt;/strong&gt;&lt;/li&gt;
&lt;li&gt;&lt;strong&gt;&lt;span style="color: green;"&gt;How much&lt;/span&gt; ＋ 数えられない名詞（不可算名詞）の単数形&lt;/strong&gt;&lt;/li&gt;
&lt;/ul&gt;
&lt;p&gt;「much」はもともと&lt;strong&gt;不可算名詞の「量」を表す語&lt;/strong&gt;です。&lt;br /&gt;
そこに「How（どのくらい）」が付いて、&lt;strong&gt;「How much ～ ?」＝『〜はどれくらいありますか／いりますか』&lt;/strong&gt;という疑問文になります。&lt;/p&gt;
&lt;hr /&gt;
&lt;p&gt;&lt;!--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&lt;h2&gt;可算名詞と不可算名詞のイメージ&lt;/h2&gt;
&lt;h3&gt;「数えられるか」「数えられないか」で分ける&lt;/h3&gt;
&lt;p&gt;「複数形か単数形か」という形の違いの裏には、&lt;strong&gt;可算名詞（countable）と不可算名詞（uncountable）&lt;/strong&gt;という考え方があります。&lt;/p&gt;
&lt;ul&gt;
&lt;li&gt;&lt;strong&gt;可算名詞&lt;/strong&gt;：one, two, three&amp;#8230; と&lt;strong&gt;数を数えられる名詞&lt;/strong&gt;&lt;br /&gt;
例）a dog, two dogs / a friend, three friends など&lt;/li&gt;
&lt;li&gt;&lt;strong&gt;不可算名詞&lt;/strong&gt;：1個2個と数えず、「かたまり」「量」として扱う名詞&lt;br /&gt;
例）water, milk, rice, lettuce, sugar など&lt;/li&gt;
&lt;/ul&gt;
&lt;p&gt;今回の例でいえば、&lt;/p&gt;
&lt;ul&gt;
&lt;li&gt;&lt;strong&gt;lettuce&lt;/strong&gt;：レタス（葉物野菜）→ ひとつひとつ数えるというより「量」で扱う → 不可算名詞&lt;/li&gt;
&lt;/ul&gt;
&lt;p&gt;だからこそ、&lt;/p&gt;
&lt;ul&gt;
&lt;li&gt;&lt;strong&gt;How many lettuce&lt;/strong&gt; ✕&lt;/li&gt;
&lt;li&gt;&lt;strong&gt;How much lettuce&lt;/strong&gt; ◯&lt;/li&gt;
&lt;/ul&gt;
&lt;p&gt;という使い分けになるわけです。&lt;/p&gt;
&lt;h3&gt;「形」で覚えると楽になる&lt;/h3&gt;
&lt;p&gt;苦手な人は、いきなり「これは可算？不可算？」と考え始めると混乱しがちです。&lt;br /&gt;
そこで、まずは&lt;strong&gt;「形」から入る&lt;/strong&gt;覚え方がおすすめです。&lt;/p&gt;
&lt;ul&gt;
&lt;li&gt;&lt;strong&gt;名詞が複数形（-s など）なら → How many&lt;/strong&gt;&lt;/li&gt;
&lt;li&gt;&lt;strong&gt;名詞が単数形（s なし）で、量をたずねているなら → How much&lt;/strong&gt;&lt;/li&gt;
&lt;/ul&gt;
&lt;p&gt;PROGRESS を使う学校の生徒さんであれば、&lt;strong&gt;「可算／不可算」の考え方と「単数／複数」の形&lt;/strong&gt;の両方をセットで押さえるのが理想です。&lt;br /&gt;
ただし、英語が苦手な人はまず&lt;/p&gt;
&lt;ul&gt;
&lt;li&gt;複数形 → How many&lt;/li&gt;
&lt;li&gt;単数形（量） → How much&lt;/li&gt;
&lt;/ul&gt;
&lt;p&gt;という&lt;strong&gt;単数・複数の区別を厳守するところからスタート&lt;/strong&gt;するとよいでしょう。&lt;/p&gt;
&lt;hr /&gt;
&lt;p&gt;&lt;!--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&lt;h2&gt;「How many」と「How much」をセットで押さえる&lt;/h2&gt;
&lt;h3&gt;今日から意識するべきセットの形&lt;/h3&gt;
&lt;p&gt;Lesson15 では、次の 2 つのパターンを&lt;strong&gt;セットで覚えること&lt;/strong&gt;が大きな目標になります。&lt;/p&gt;
&lt;ul&gt;
&lt;li&gt;&lt;strong&gt;&lt;span style="color: red;"&gt;How many&lt;/span&gt; ＋ 数えられる名詞の複数形&lt;/strong&gt;&lt;br /&gt;
例）How many apples do you want?&lt;/li&gt;
&lt;li&gt;&lt;strong&gt;&lt;span style="color: green;"&gt;How much&lt;/span&gt; ＋ 数えられない名詞（単数形）&lt;/strong&gt;&lt;br /&gt;
例）How much lettuce do you want?&lt;/li&gt;
&lt;/ul&gt;
&lt;p&gt;特に、英語が苦手な人ほど&lt;/p&gt;
&lt;ul&gt;
&lt;li&gt;&lt;strong&gt;「How many」の後ろに単数形を置かない&lt;/strong&gt;&lt;/li&gt;
&lt;li&gt;&lt;strong&gt;「How much」の後ろに複数形を置かない&lt;/strong&gt;&lt;/li&gt;
&lt;/ul&gt;
&lt;p&gt;という&lt;strong&gt;禁止ルール&lt;/strong&gt;をはっきりと意識しておくと、ケアレスミスを防ぎやすくなります。&lt;/p&gt;
&lt;h3&gt;PROGRESSを使う学校での学び方&lt;/h3&gt;
&lt;p&gt;PROGRESS を採用している学校は、総じて&lt;strong&gt;英語に力を入れている上位校が多い&lt;/strong&gt;と言われます。&lt;br /&gt;
そうした学校では、&lt;/p&gt;
&lt;ul&gt;
&lt;li&gt;「可算名詞」「不可算名詞」という文法用語&lt;/li&gt;
&lt;li&gt;「How many」「How much」のセット&lt;/li&gt;
&lt;/ul&gt;
&lt;p&gt;を、一度にまとめて理解していくことが求められます。&lt;/p&gt;
&lt;p&gt;一方で、「文法用語が多くて苦手」「数量表現でごちゃごちゃする」という生徒も少なくありません。そうした場合は、次のステップで整理すると、理解しやすくなります。&lt;/p&gt;
&lt;ol&gt;
&lt;li&gt;まずは&lt;strong&gt;「単数形／複数形」の見た目で判断する練習&lt;/strong&gt;をする&lt;/li&gt;
&lt;li&gt;次に、&lt;strong&gt;「数えられる名詞／数えられない名詞」という考え方&lt;/strong&gt;を少しずつ身に付ける&lt;/li&gt;
&lt;li&gt;最後に、「How many」「How much」を&lt;strong&gt;意味と形の両面から説明できるレベル&lt;/strong&gt;を目指す&lt;/li&gt;
&lt;/ol&gt;
&lt;p&gt;この流れで復習しておくと、Lesson15 以降の数量表現（many / much / a lot of など）も整理しやすくなります。&lt;/p&gt;
&lt;hr /&gt;
&lt;h2&gt;まとめ：How many と How much の使い分けを定着させよう&lt;/h2&gt;
&lt;ul&gt;
&lt;li&gt;&lt;strong&gt;「How many」&lt;/strong&gt;は、数をたずねる表現で、&lt;strong&gt;可算名詞の複数形&lt;/strong&gt;とセットで使う。&lt;/li&gt;
&lt;li&gt;&lt;strong&gt;「How many ＋ 単数形」&lt;/strong&gt;は文法的に誤り。必ず「名詞＋s（複数形）」を確認する。&lt;/li&gt;
&lt;li&gt;&lt;strong&gt;「How much」&lt;/strong&gt;は、量をたずねる表現で、&lt;strong&gt;数えられない名詞（不可算名詞）の単数形&lt;/strong&gt;と一緒に使う。&lt;/li&gt;
&lt;li&gt;「lettuce」などの物質名詞は、英語では&lt;strong&gt;量として扱うため不可算名詞&lt;/strong&gt;になり、「How much lettuce」が正しい形。&lt;/li&gt;
&lt;li&gt;苦手な人は、まず&lt;strong&gt;単数形＝How much／複数形＝How many&lt;/strong&gt;という見た目のルールから覚えるとよい。&lt;/li&gt;
&lt;li&gt;PROGRESS を使う学校では、&lt;strong&gt;形（単数・複数）と意味（可算・不可算）の両方&lt;/strong&gt;を意識しながら学んでいくことが求められる。&lt;/li&gt;
&lt;/ul&gt;
&lt;p&gt;以上が、Book1 Lesson15 シーン2「&lt;strong&gt;How much＋物質名詞&lt;/strong&gt;」のポイントです。&lt;br /&gt;
「How many」と「How much」をセットで整理しておくと、今後の文法問題や英作文でも大きな武器になります。&lt;br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t>
  </si>
  <si>
    <t>C2P_https___eng_support_com_column_progress_book1_lesson15_3_20260225_192411</t>
  </si>
  <si>
    <t>以下はサイトの階層マスタに基づく「子→親」内部リンク不足です。
子ページ本文（HTML）に、親ページへのリンクを追加してください。
【子ページ】
- URL: https://eng-support.com/column/progress-book1-lesson15-3/
- タイトル: bread複数形｜loaf/loavesと数え方｜物質名詞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src="https://www.youtube.com/embed/RI3UL194NUw" width="560" height="315" frameborder="0" allowfullscreen="allowfullscreen"&gt;&lt;/iframe&gt;&lt;/p&gt;
&lt;p&gt;Book1 Lesson15 シーン3の内容についてお伝えします。テーマは「物質名詞の数量」です。このレッスンでは、様々な数量に関連する単語が登場しますので、ご注意ください。&lt;/p&gt;
&lt;h3&gt;物質名詞とは？&lt;/h3&gt;
&lt;p&gt;まず、物質名詞とは、数えられない名詞を指します。例えば、液体がその代表です。液体は数えることができませんので、数を示す単語が付くことはありません。&lt;/p&gt;
&lt;p&gt;それでは、今回のLessonで使われている「Look」の文について見ていきましょう。まず最初の文は次の通りです。&lt;/p&gt;
&lt;p&gt;&lt;img decoding="async" loading="lazy" class="alignnone size-full wp-image-429" src="http://eng-support.com/wp-content/uploads/2023/07/プログレス230515.jpg" alt="" width="1280" height="720" srcset="https://eng-support.com/wp-content/uploads/2023/07/プログレス230515.jpg 1280w, https://eng-support.com/wp-content/uploads/2023/07/プログレス230515-300x169.jpg 300w, https://eng-support.com/wp-content/uploads/2023/07/プログレス230515-1024x576.jpg 1024w, https://eng-support.com/wp-content/uploads/2023/07/プログレス230515-768x432.jpg 768w, https://eng-support.com/wp-content/uploads/2023/07/プログレス230515-320x180.jpg 320w" sizes="(max-width: 1280px) 100vw, 1280px" /&gt;&lt;/p&gt;
&lt;p&gt;&amp;#8220;&lt;span style="color: blue;"&gt;I have&lt;/span&gt; &lt;span style="color: red;"&gt;two&lt;/span&gt; &lt;span style="color: blue;"&gt;brown cats.&lt;/span&gt;&amp;#8221;&lt;/p&gt;
&lt;p&gt;この文では、「&lt;span style="color: red;"&gt;two&lt;/span&gt;」という数が付いていますので、後ろの名詞は数えられる名詞だと推測できます。数えられる名詞は可算名詞（countable noun）と呼ばれます。また、「&lt;span style="color: red;"&gt;two&lt;/span&gt;」が複数形であることからもわかります。&lt;/p&gt;
&lt;p&gt;同様に、2行目も同じパターンです。これらの文を例に挙げると、「茶色い猫を何匹飼っているの？」と尋ねる場合は、「&lt;span style="color: blue;"&gt;How many brown cats?&lt;/span&gt;」となります。一方、「&lt;span style="color: blue;"&gt;How much chocolate did he eat?&lt;/span&gt;」と聞かれた場合は、「彼はチョコレートをどれくらい食べたの？」となります。&lt;br /&gt;
&lt;!--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&lt;h3&gt;不可算名詞と可算名詞&lt;/h3&gt;
&lt;p&gt;ここで注意すべきは、「&lt;span style="color: blue;"&gt;How much chocolate&lt;/span&gt;」という表現です。ここで使用されている名詞は単数形であるため、数えられない名詞（uncountable noun）であることがわかります。&lt;/p&gt;
&lt;p&gt;しかし、Progressの説明では、この点が明確に示されていません。特に2行目に関しては、「How many」の複数形が利用されると良かったと感じますが、それに対する回答方法がわからなくなってしまいます。したがって、「チョコレートをどれくらい食べたの？」という質問に対して、具体的な量を答える方法が必要です。&lt;/p&gt;
&lt;p&gt;なお、数えられる名詞は数を表し、数えられない名詞は量を表すことになります。具体的な食べたチョコレートの量を指しています。したがって、Progressでは、チョコレートの数え方について記述されていないので注意が必要です。&lt;/p&gt;
&lt;h3&gt;物質名詞の具体例&lt;/h3&gt;
&lt;p&gt;物質名詞については、もう少し詳しく見ていきましょう。まず、以下の例文をご覧ください。&lt;/p&gt;
&lt;p&gt;&amp;#8220;&lt;span style="color: blue;"&gt;She bought&lt;/span&gt; &lt;span style="color: red;"&gt;a loaf of bread.&lt;/span&gt;&amp;#8221;&lt;/p&gt;
&lt;p&gt;この文では、「&lt;span style="color: blue;"&gt;a loaf&lt;/span&gt;」という表現が使われています。パンは数えられませんので、「&lt;span style="color: blue;"&gt;a loaf of bread&lt;/span&gt;」という形で表現されます。英語では、日本語のように個数を数えることはできません。ただし、実体は存在するので、口の中に入れることができます。&lt;/p&gt;
&lt;p&gt;また、「&lt;span style="color: blue;"&gt;a slice of bread&lt;/span&gt;」という表現もあります。こちらはスライスしたパンの一切れを指します。スライスした後の個々のパンは「&lt;span style="color: blue;"&gt;slice of bread&lt;/span&gt;」と呼ばれます。&lt;/p&gt;
&lt;p&gt;さらに、菓子パンなどの場合は「&lt;span style="color: blue;"&gt;a piece of bread&lt;/span&gt;」という表現も使われます。この場合、「piece」は形状が定まっていないことを意味します。例えば、メロンパンとクロワッサンでは形が異なりますが、どちらも「&lt;span style="color: blue;"&gt;a piece of bread&lt;/span&gt;」と表現されます。&lt;/p&gt;
&lt;p&gt;以上が物質名詞の具体例です。物質名詞は、物を二人で分けることができるかどうかを基準にして考えると分かりやすいです。例えば、パンは二人で分けることができますが、猫は分けることができません。したがって、パンは数えられる名詞（可算名詞）であり、猫は数えられない名詞（不可算名詞）となります。&lt;/p&gt;
&lt;h3&gt;物質名詞の数量&lt;/h3&gt;
&lt;p&gt;&lt;span class="blue"&gt;2&lt;/span&gt;番です。&lt;br /&gt;
I drank &lt;span class="blue"&gt;two&lt;/span&gt; cans of grape juice.&lt;br /&gt;
「ぶどうジュースの缶ジュースを&lt;span class="blue"&gt;2&lt;/span&gt;缶飲んだ。」と言っている訳です。&lt;br /&gt;
この&lt;span style="color: #ff00ff;"&gt;「can」&lt;/span&gt;は日本語の&lt;span style="color: #ff00ff;"&gt;「缶」&lt;/span&gt;です。&lt;br /&gt;
これでえ？一緒なの？という人が結構いますが、そうじゃなくて日本語の缶はここからきています。&lt;br /&gt;
ただ英語からきているんじゃないかも知れません。&lt;br /&gt;
英語からきているんじゃないというのがどういう事かというのは、小学校レベルの日本史です。&lt;br /&gt;
実は江戸幕府が終わる頃、アメリカのペリーという人がやって来て日本に開国を強制しました。&lt;br /&gt;
日本人ほぼ全員が知っているけどアメリカに行ったら誰も知らない事で有名です。&lt;br /&gt;
ペリーが来るまでは日本では英語の勉強をしていませんでした。&lt;br /&gt;
西洋の言葉は何語を勉強していましたか？&lt;br /&gt;
蘭学をご存知ですよね？&lt;br /&gt;
オランダ語です。&lt;br /&gt;
だからオランダ語の「can」からきているんじゃないかと言われています。&lt;br /&gt;
でもはっきりとした事が分かっていないので、英語の「can」かも知れません。&lt;br /&gt;
だからこれはたまたま一緒なのではなくて、日本人が英語ないしはオランダ語の「can」にこういう漢字を当てはめているという事なんです。&lt;br /&gt;
だからこれは日本語と英語が一緒でああ良かったとなります。&lt;br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&lt;h3&gt;入れ物で数える名詞&lt;/h3&gt;
&lt;p&gt;次です。&lt;br /&gt;
Laura bought &lt;span class="blue"&gt;a box&lt;/span&gt; of candy.&lt;br /&gt;
これはもう「box」は「箱」だからいいですね。&lt;br /&gt;
ローラはキャンディを&lt;span class="blue"&gt;1&lt;/span&gt;箱買った。&lt;br /&gt;
これは分かりやすいと思います。&lt;/p&gt;
&lt;p&gt;最後です。&lt;br /&gt;
Keiko had &lt;span class="blue"&gt;a bowl&lt;/span&gt; of noodles for lunch.&lt;br /&gt;
「noodle」は「麺類」です。&lt;br /&gt;
そば、うどん、ラーメンこの辺のどれか分かりません。&lt;br /&gt;
でもおそばもうどんもラーメンも&lt;span class="blue"&gt;1&lt;/span&gt;杯と言いますよね？&lt;br /&gt;
&lt;span class="blue"&gt;1&lt;/span&gt;杯というのは「お鉢」、英語で「bowl」と言いますが、「bowl」1個分なので「a bowl of noodles」という訳です。&lt;br /&gt;
そうすると、最初の「a loaf of bread」以外の下の三つ、「two cans of grape juice」、「a box of candy」、「a bowl of noodles」、これらは要するに入れ物です。&lt;br /&gt;
入れ物の数で数えています。&lt;br /&gt;
あとはおそば、うどん、ラーメンを食べる時の「お鉢」は英語では「a bowl」と言うんだと覚えていて下さい。&lt;br /&gt;
その他にも数え方があって、重さを数える時ですが日本では重さを数える時はグラム系の言葉を使います。&lt;br /&gt;
ミリグラムとかキログラムとかです。&lt;br /&gt;
ところが、イギリスアメリカでは「pound」という単位を使います。&lt;br /&gt;
「pound」が日本語では何故か片仮名で「ポンド」と言います。&lt;br /&gt;
だから発音が違いますので気を付けて下さい。&lt;br /&gt;
「ポンド」の場合ですと、「cans」で分かると思いますが箱もお鉢も数える事が出来ます。&lt;br /&gt;
「loaf」も実は数える事が出来ます。&lt;br /&gt;
食パン塊二つなら「two loaves of bread」です。&lt;br /&gt;
「f」で終わる音単語の複数形は「ves」です。&lt;/p&gt;
&lt;h3&gt;加算名詞と数えられる名詞&lt;/h3&gt;
&lt;p&gt;これ大丈夫ですか？&lt;br /&gt;
ここは全部加算名詞です。&lt;br /&gt;
この「loaf」「can」「box」「bowl」これら全て一つと書きますので&lt;span style="color: #ff0000;"&gt;&lt;strong&gt;加算名詞&lt;/strong&gt;&lt;/span&gt;だと覚えて下さい。&lt;/p&gt;
&lt;p&gt;重さの単位の「pound」も「1ポンド」は「one pound」です。&lt;br /&gt;
対して、「2ポンド」は「two pounds」です。&lt;/p&gt;
&lt;h3&gt;加算名詞と数えられる名詞の表現&lt;/h3&gt;
&lt;p&gt;日本語で「2ポンド」と言っている段階で複数形にしていないからペケです。&lt;br /&gt;
ポンドという発音もそうです。&lt;/p&gt;
&lt;p&gt;ここは全部加算名詞で数えられる名詞です。&lt;br /&gt;
二つ以上なら「s」が付きます。&lt;br /&gt;
数えられるという事は「How many」「How much」のどっちを付けますか？&lt;br /&gt;
「How many 加算名詞複数形」な訳です。&lt;/p&gt;
&lt;p&gt;一番下です。&lt;br /&gt;
さっき「loaf」が「two loaves」になると言いましたが、「How many loaves of bread」で、「食パンを何個買うの？」という感じになります。&lt;br /&gt;
「do you need?」で「食パン何個必要なの？」となる訳です。&lt;/p&gt;
&lt;h3&gt;まとめ&lt;/h3&gt;
&lt;p&gt;こういう入れ物とか重さとか、あるいはパンの場合は「loaf」「slice」「piece」とありますが、こういった単位で不加算名詞を表す事が出来ます。&lt;br /&gt;
加算名詞の方、&lt;span style="color: #0000ff;"&gt;数えられる名詞はとにかく単数形です。&lt;/span&gt;&lt;br /&gt;
&lt;span style="color: #0000ff;"&gt;「noodles」&lt;/span&gt;だけはこの複数形で言うのが普通です。&lt;br /&gt;
というのは1杯のおそばにそばが1本しか入ってないのはありえないですよね？&lt;br /&gt;
だから「noodle」は複数の「s」を付けます。&lt;/p&gt;
&lt;p&gt;これが普通という事を覚えておいて下さい。&lt;br /&gt;
今後こういう数え方がたくさん出てきます。&lt;br /&gt;
今回出てきたのはこのうちに覚えておきましょう。&lt;br /&gt;
そうしないとあとであんなのもあるよ、こんなのもあるよと出てきた時に大変になります。&lt;br /&gt;
なので、今のうちにこの&lt;strong&gt;「a loaf of」「a can of」「a box of」「a bowl of」「a pound of」&lt;/strong&gt;の5種類、これを入れても7種類です。&lt;br /&gt;
&lt;span style="color: #ff0000;"&gt;7種類だけ先に覚えちゃいましょう。&lt;/span&gt;&lt;br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t>
  </si>
  <si>
    <t>C2P_https___eng_support_com_column_progress_book1_lesson15_4_20260225_192411</t>
  </si>
  <si>
    <t>以下はサイトの階層マスタに基づく「子→親」内部リンク不足です。
子ページ本文（HTML）に、親ページへのリンクを追加してください。
【子ページ】
- URL: https://eng-support.com/column/progress-book1-lesson15-4/
- タイトル: a few／a little／a lot ofの使い分け整理｜15-4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src="https://www.youtube.com/embed/V-AGwvcck5A" width="560" height="315" frameborder="0" allowfullscreen="allowfullscreen"&gt;&lt;/iframe&gt;&lt;br /&gt;
&lt;!--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詳細を見る&lt;/a&gt;&lt;/p&gt;
&lt;/div&gt;
&lt;/div&gt;
&lt;p&gt;&amp;nbsp;&lt;/p&gt;
&lt;p&gt;&lt;img decoding="async" loading="lazy" class="alignnone size-full wp-image-433" src="http://eng-support.com/wp-content/uploads/2023/07/プログレス230515-1.jpg" alt="" width="1280" height="720" srcset="https://eng-support.com/wp-content/uploads/2023/07/プログレス230515-1.jpg 1280w, https://eng-support.com/wp-content/uploads/2023/07/プログレス230515-1-300x169.jpg 300w, https://eng-support.com/wp-content/uploads/2023/07/プログレス230515-1-1024x576.jpg 1024w, https://eng-support.com/wp-content/uploads/2023/07/プログレス230515-1-768x432.jpg 768w, https://eng-support.com/wp-content/uploads/2023/07/プログレス230515-1-320x180.jpg 320w" sizes="(max-width: 1280px) 100vw, 1280px" /&gt;&lt;/p&gt;
&lt;h3&gt;「a few」「a little」「a lot of」&lt;/h3&gt;
&lt;p&gt;クラッカーはビスケットの一種で、甘くないものです。ビスケットと同様、クラッカーも数えられる名詞ではありません。例文「He ate two or three crackers.」の部分を「クラッカーを&lt;span style="color: red;"&gt;たくさん&lt;/span&gt;食べた」と言い換えましょう。クラッカーは複数形の「s」がないので、不可算名詞として扱います。「&lt;span style="color: blue;"&gt;たくさん&lt;/span&gt;」に相当するのは「many」です。一方、「much milk」では牛乳を指しています。牛乳は数えられない名詞とされています。したがって、2つの文はそれぞれ「クラッカーを&lt;span style="color: red;"&gt;たくさん&lt;/span&gt;食べた」「牛乳を&lt;span style="color: red;"&gt;たくさん&lt;/span&gt;飲んだ」となります。&lt;/p&gt;
&lt;h3&gt;「a few」と「a little」&lt;/h3&gt;
&lt;p&gt;「&lt;span style="color: blue;"&gt;たくさん&lt;/span&gt;」の反対は「a few」「a little」です。「a few crackers」「a few new books」のように使います。注意点として、複数形の名詞の後ろには「a few」を使用することを覚えておきましょう。例えば、本は数えられますが、クラッカーは数えることが難しいです。一方、「a little milk」「a little soup」では液体を指しています。どちらも単数形ですが、量が少ないことを表現しています。「&lt;span style="color: blue;"&gt;たくさん&lt;/span&gt;」に相当するのは「much」であり、「少し」に相当するのが「a little」です。複数形なら「&lt;span style="color: blue;"&gt;たくさん&lt;/span&gt;」は「many」であり、その反対が「a few」です。単数形なら「&lt;span style="color: blue;"&gt;たくさん&lt;/span&gt;」は「much」であり、反対の「少し」は「a little」となります。&lt;/p&gt;
&lt;h3&gt;「a lot of」&lt;/h3&gt;
&lt;p&gt;「a lot of」は「&lt;span style="color: blue;"&gt;たくさんの&lt;/span&gt;」を表す表現です。「a lot of hot dogs」や「a lot of math homework」のように使います。この表現では、複数形の名詞や単数形の名詞の両方を使用することができます。「a lot of」の後ろの名詞が数えられるかどうかを考える必要があります。「hot dogs」のように複数形の「s」が付いている場合は数えられる名詞です。「math homework」のように単数形の場合は数えられない名詞となります。日本語とは異なり、英語では宿題を数えないことが一般的です。したがって、「a lot of」は可算名詞と不可算名詞の両方に使用できる表現です。&lt;br /&gt;
&lt;!-- 過去問演習講座（英語教室サポート）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1.6;"&gt;【過去問演習講座】：&lt;br /&gt;
志望校の過去問を中心に、&lt;strong&gt;出題形式・難易度・問われ方のクセ&lt;/strong&gt;をつかみながら対策していく講座です。&lt;br /&gt;
文法問題・長文読解・英作文など、大学ごとの特徴に合わせて授業内容をカスタマイズし、&lt;strong&gt;どこを重点的に仕上げれば合格点に届くのか&lt;/strong&gt;を明確にしたうえで演習と解説を繰り返します。&lt;/p&gt;
&lt;p&gt;&lt;a style="background-color: #ff7043; color: #ffffff; padding: 5px 10px; text-align: center; text-decoration: none; display: inline-block; font-size: 14px;" href="https://eng-support.com/kouza/#%E9%81%8E%E5%8E%BB%E5%95%8F%E6%BC%94%E7%BF%92%E8%AC%9B%E5%BA%A7"&gt;&lt;br /&gt;
詳細を見る&lt;br /&gt;
&lt;/a&gt;&lt;/p&gt;
&lt;/div&gt;
&lt;/div&gt;
&lt;p&gt;英語の学習では、前の基礎をしっかりと理解することが重要です。前提の理解が不十分だと、後続の内容が理解しにくくなることがあります。ですので、私の動画のレッスンを見ている方々は、初めから順番に進めることをおすすめします。最初の方は既知の内容が多く、少し退屈に感じるかもしれませんが、基本的な部分で抜け落ちがないかを確認すると、以前の疑問が解決する場合もあります。また、学んだ内容を今後の学習のためにおろそかにせず、しっかりと頭に入れることも重要です。英語学習においては、これが絶対条件となります。是非、これらのポイントに注意しながら学習を進めてください。&lt;/p&gt;
&lt;p&gt;以上で今回のレッスンを終了します。お疲れ様でした。&lt;br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t>
  </si>
  <si>
    <t>C2P_https___eng_support_com_column_progress_book1_lesson16_1_20260225_192411</t>
  </si>
  <si>
    <t>以下はサイトの階層マスタに基づく「子→親」内部リンク不足です。
子ページ本文（HTML）に、親ページへのリンクを追加してください。
【子ページ】
- URL: https://eng-support.com/column/progress-book1-lesson16-1/
- タイトル: 【中1】助動詞canの基本｜動詞は原形・三単現sが消える理由まで（Progress Book1）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src="https://www.youtube.com/embed/nfCrD5hxuEk" width="560" height="315" frameborder="0" allowfullscreen="allowfullscreen"&gt;&lt;span data-mce-type="bookmark" style="display: inline-block; width: 0px; overflow: hidden; line-height: 0;" class="mce_SELRES_start"&gt;﻿&lt;/span&gt;&lt;/iframe&gt;&lt;/p&gt;
&lt;p&gt;&amp;nbsp;&lt;/p&gt;
&lt;h3&gt;助動詞「can」とは？&lt;/h3&gt;
&lt;p&gt;「Burt plays tennis very well.」という文を考えましょう。この文中の「well」は副詞ですが、訳すときには「とても上手にテニスをする」となります。このことは以前にも話しましたが、形容詞や副詞の復習をしておいてください。&lt;/p&gt;
&lt;h3&gt;「can」の意味と用法&lt;/h3&gt;
&lt;p&gt;「can」は「&lt;span style="color: blue;"&gt;何々&lt;/span&gt;出来る」という意味を表します。例文として、「Burt can play tennis very well.」を考えましょう。ここで注目すべきは、「can」の前にある「play」です。「plays」や「play」には「s」がついていますが、これは何の「s」でしょうか？これは三単現の「s」です。つまり、主語の「Burt」が三人称単数（「sg」「singular」）であることを示します。また、動詞の時制は現在形（「pr」）です。なので、「can」が付くと「play」の「s」は取れます。「Burt can play tennis very well.」となります。&lt;br /&gt;
助動詞を動詞の前に置くときは、必ず動詞の原形を使います。例えば、「Burt can play tennis very well.」の場合、助動詞「can」を外して「Burt plays tennis very well.」とすることもできます。ただし、否定文の場合は留意が必要です。「Kevin cannot play ping-pong very well.」の場合、否定形を表す「cannot」を外して「Kevin doesn&amp;#8217;t play ping-pong very well.」となります。このときに注意しなければならないのは、「don&amp;#8217;t」が「doesn&amp;#8217;t」に変わる点です。しかし、「can」には助動詞の「s」がつかないことに注意してください。「can」は常に原形のままです。「cans」という形は存在しません。&lt;/p&gt;
&lt;p&gt;以上が助動詞「can」に関する解説です。助動詞は話し手の気持ちや考えを表すものであり、英語の文章において重要な役割を果たします。助動詞の使い方や意味を正確に理解し、適切に使用することが大切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&lt;h2&gt;助動詞の概要&lt;/h2&gt;
&lt;p&gt;助動詞について簡単に説明します。助動詞は、肯定文、否定文、疑問文の3つの形式で使用されます。&lt;/p&gt;
&lt;p&gt;セクション2: 肯定文&lt;/p&gt;
&lt;p&gt;まずは肯定文から学びましょう。肯定文では、「&lt;span style="color: blue;"&gt;can&lt;/span&gt;」を使います。&lt;/p&gt;
&lt;p&gt;例えば、「&lt;span style="color: blue;"&gt;can play&lt;/span&gt;」は「できる」という意味です。肯定文を学ぶ際は、この形式を覚えておきましょう。&lt;/p&gt;
&lt;h2&gt;否定文&lt;/h2&gt;
&lt;p&gt;次に否定文です。例文を見ながら学んでいきましょう。&lt;/p&gt;
&lt;p&gt;例えば、「&lt;span style="color: red;"&gt;Kevin cannot&lt;/span&gt; play ping-pong very well.」 は「ケビンはあまり上手にピンポンをすることができない」という意味です。否定文では、「&lt;span style="color: red;"&gt;cannot&lt;/span&gt;」の短縮形である「&lt;span style="color: red;"&gt;can&amp;#8217;t&lt;/span&gt;」を使用します。&lt;/p&gt;
&lt;p&gt;注意点として、「&lt;span style="color: red;"&gt;can&amp;#8217;t&lt;/span&gt;」は「&lt;span style="color: blue;"&gt;can&lt;/span&gt;」と「&lt;span style="color: green;"&gt;not&lt;/span&gt;」をくっつけて書くのが一般的ですが、学校のテストなどでは離して書かれる場合もあることを覚えておいてください。&lt;/p&gt;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&lt;h2&gt;疑問文&lt;/h2&gt;
&lt;p&gt;最後に疑問文です。肯定文と否定文と同様の形式で使用しますが、助動詞を主語の前に置きます。&lt;/p&gt;
&lt;p&gt;例えば、「&lt;span style="color: green;"&gt;Can&lt;/span&gt; they skate in New York in winter?」 は「彼らは冬にニューヨークでスケートができるのですか？」という意味です。&lt;/p&gt;
&lt;p&gt;疑問詞を使用する場合は、疑問詞を文の先頭に置きます。&lt;/p&gt;
&lt;h2&gt;返答の仕方&lt;/h2&gt;
&lt;p&gt;質問に対する返答の仕方も学びましょう。&lt;/p&gt;
&lt;p&gt;肯定の場合、「Yes, of course.」や「Yes, you can.」と答えます。&lt;/p&gt;
&lt;p&gt;否定の場合は、「No, you can&amp;#8217;t.」と答えます。理由を添えるとより良いです。&lt;/p&gt;
&lt;p&gt;以上が助動詞の使い方についての説明です。肯定文、否定文、疑問文の形式を覚えて、助動詞の使い方をマスターしましょう。&lt;/p&gt;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 [ /.socialSet ] --&gt;
```</t>
  </si>
  <si>
    <t>C2P_https___eng_support_com_column_progress_book1_lesson16_2_20260225_192412</t>
  </si>
  <si>
    <t>以下はサイトの階層マスタに基づく「子→親」内部リンク不足です。
子ページ本文（HTML）に、親ページへのリンクを追加してください。
【子ページ】
- URL: https://eng-support.com/column/progress-book1-lesson16-2/
- タイトル: should notの意味｜否定文の形と語順（中1）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src="https://www.youtube.com/embed/LtyOwnZEoS0"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&lt;div class="entry-content-intro" style="background-color: #f9f9f9; padding: 25px; border-radius: 12px; border: 1px solid #ddd; margin-bottom: 30px;"&gt;
&lt;h2 style="color: #d35400; font-size: 1.4rem; margin-top: 0; line-height: 1.5;"&gt;should not の意味と語順｜notの位置・短縮形shouldn’t・否定疑問文を例文で整理（中1）&lt;/h2&gt;
&lt;p style="line-height: 1.8; color: #333; margin: 0 0 10px;"&gt;「should not＝〜すべきでない」は分かっていても、テストでは &lt;strong&gt;語順&lt;/strong&gt; が狙われます。&lt;br /&gt;
たとえば &lt;strong&gt;should not to&lt;/strong&gt; と書いたり、&lt;strong&gt;shouldn’t&lt;/strong&gt; の場所があいまいで文全体が不自然になるケースが多いです。&lt;/p&gt;
&lt;p style="line-height: 1.8; color: #333; margin: 0 0 10px;"&gt;このページで押さえるのは次の3点です。&lt;br /&gt;
&lt;strong&gt;① should not ＋ 動詞原形&lt;/strong&gt;（動詞は原形のまま）&lt;br /&gt;
&lt;strong&gt;② shouldn’t&lt;/strong&gt;（短縮しても語順は同じ）&lt;br /&gt;
&lt;strong&gt;③ 否定疑問文&lt;/strong&gt;（Shouldn’t we &amp;#8230;? の形と日本語の出し方）&lt;/p&gt;
&lt;p style="line-height: 1.8; color: #333; margin: 0;"&gt;Progress Book1 Lesson16 Scene2 の例文を使い、肯定→否定→疑問→否定疑問の流れで確認します。&lt;br /&gt;
「どこに not を入れるか」「動詞をどうするか」を、文ごとに見える形にします。&lt;/p&gt;
&lt;/div&gt;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&lt;p&gt;&amp;#8220;&lt;span style="color: red;"&gt;should&lt;/span&gt;&amp;#8220;は他のテキストでは初めに習われることは少ないですが、より分かりやすい助動詞です。例えば、「You can buy stamps over there.」という文を考えましょう。これを「He can buy stamps over there.」と言い換える場合、助動詞の後の動詞は原形のままです。「can」がなくなったので、「He buys」となるわけです。同様に、肯定文の次は否定文や疑問文があります。&lt;/p&gt;
&lt;p&gt;肯定文では、「&lt;span style="color: red;"&gt;should&lt;/span&gt; 動詞原形」となります。例えば、「You should practice English every day.」という文は、「あなたは毎日英語を練習するべきです。」と訳されます。助動詞の「&lt;span style="color: red;"&gt;should&lt;/span&gt;」は、話し手の気持ちや考えを表しています。&lt;/p&gt;
&lt;p&gt;否定文では、「&lt;span style="color: red;"&gt;should not&lt;/span&gt;」を使用します。例えば、「We should not throw empty cans into the garbage.」という文は、「私たちは空き缶をゴミ箱に捨てるべきではありません。」と訳されます。この文では、話し手が迷惑や困惑している気持ちが込められています。&lt;/p&gt;
&lt;p&gt;疑問文では助動詞を主語の前に置きます。例えば、「Should I come at 8:00 tomorrow?」という文は、「明日の朝8時に来るべきですか？」と訳されます。この文では、話し手の気持ちや意図が文脈によって異なる場合があります。&lt;/p&gt;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&lt;p&gt;また、否定疑問文では助動詞の短縮形を主語の前に置きます。例えば、「Shouldn&amp;#8217;t we be there?」という文は、「私たちはそこにいるべきではないですか？」と訳されます。&lt;/p&gt;
&lt;p&gt;以上が助動詞&amp;#8221;&lt;span style="color: red;"&gt;should&lt;/span&gt;&amp;#8220;についての説明です。助動詞は話し手の気持ちや考えを表現するために重要な役割を果たしています。&lt;/p&gt;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</si>
  <si>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C2P_https___eng_support_com_column_progress_book1_lesson16_3_20260225_192412</t>
  </si>
  <si>
    <t>以下はサイトの階層マスタに基づく「子→親」内部リンク不足です。
子ページ本文（HTML）に、親ページへのリンクを追加してください。
【子ページ】
- URL: https://eng-support.com/column/progress-book1-lesson16-3/
- タイトル: had/has/have to意味｜否定疑問の形｜中学英語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src="https://www.youtube.com/embed/gw69ozOCIyU" width="560" height="315" frameborder="0" allowfullscreen="allowfullscreen"&gt;&lt;span data-mce-type="bookmark" style="display: inline-block; width: 0px; overflow: hidden; line-height: 0;" class="mce_SELRES_start"&gt;﻿&lt;/span&gt;&lt;/iframe&gt;&lt;/p&gt;
&lt;p&gt;&amp;nbsp;&lt;/p&gt;
&lt;p&gt;義務や必要性を表す&lt;span style="color: red;"&gt;&amp;#8220;have to&amp;#8221;&lt;/span&gt;について学びましょう。これは助動詞の一つであり、以下で詳しく説明します。&lt;/p&gt;
&lt;h3&gt;&amp;#8220;can&amp;#8221;について&lt;/h3&gt;
&lt;p&gt;最初に見てみるのは、前々回に学んだ&lt;span style="color: red;"&gt;&amp;#8220;can&amp;#8221;&lt;/span&gt;を使った文です。例えば、「彼は学校に自転車または地下鉄で行くことが&lt;span style="color: blue;"&gt;できる&lt;/span&gt;」という意味です。日本では自転車や地下鉄を選ぶ状況はあまりないかもしれませんが、都会の中で自転車は少し危険かもしれませんね。&lt;/p&gt;
&lt;h3&gt;&amp;#8220;should&amp;#8221;について&lt;/h3&gt;
&lt;p&gt;次に紹介するのは、「彼は学校にタクシーで行くべきでは&lt;span style="color: red;"&gt;ない&lt;/span&gt;」という文です。&lt;span style="color: red;"&gt;&amp;#8220;can&amp;#8221;&lt;/span&gt;や&lt;span style="color: red;"&gt;&amp;#8220;should&amp;#8221;&lt;/span&gt;は助動詞であり、話し手の気持ちや意見を表します。したがって、この文では、筆者が高校生や中学生がタクシーを利用することを適切ではないと考えている可能性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&lt;h3&gt;&amp;#8220;be going to&amp;#8221;について&lt;/h3&gt;
&lt;p&gt;次に紹介するのは、「彼は今日地下鉄で学校に行く&lt;span style="color: blue;"&gt;予定&lt;/span&gt;だ」という文です。これも以前学んだ内容ですね。「&lt;span style="color: red;"&gt;be going to&lt;/span&gt; 動詞原形」は、元々現在進行形から派生しています。例えば、「彼は学校に向かっている最中だ」という意味になります。彼は既に学校に向かう準備をしており、心に決めています。しかし、実際に学校に到着すれば、&amp;#8221;go&amp;#8221;は終わります。つまり、行動が始まっていても終わりが近づいているということです。&lt;/p&gt;
&lt;h3&gt;&amp;#8220;has to&amp;#8221;について&lt;/h3&gt;
&lt;p&gt;最後に紹介するのは、「彼は雨の日には地下鉄で学校に&lt;span style="color: green;"&gt;行かなければならない&lt;/span&gt;」という文です。この文では&amp;#8221;has&amp;#8221;と&amp;#8221;&lt;span style="color: blue;"&gt;to go&lt;/span&gt;&amp;#8220;が少し離れています。「彼は雨の日に地下鉄で学校に行かなければならない」という意味です。ここでの&amp;#8221;has&amp;#8221;は動詞であり、単なる助動詞ではありません。&amp;#8221;have&amp;#8221;が&amp;#8221;has&amp;#8221;に変化しているため、&amp;#8221;has&amp;#8221;は単なる動詞となります。&lt;span style="color: red;"&gt;英語をもう少し勉強している方々の中には、「has to」と「have to」は「must」と同じ意味だと誤解している人がいるかもしれませんが、これは完全に間違いです。&lt;/span&gt;「must」は助動詞であり、話し手の考えや意見を表します。一方、「&lt;span style="color: red;"&gt;have to&lt;/span&gt; 動詞原形」「&lt;span style="color: red;"&gt;has to&lt;/span&gt; 動詞原形」は動詞であり、客観的な意味を持ちます。&lt;/p&gt;
&lt;p&gt;以上が、「&lt;span style="color: red;"&gt;have to&lt;/span&gt;」についての説明です。&amp;#8221;&lt;span style="color: red;"&gt;have to&lt;/span&gt;&amp;#8220;は誰が見ても選択の余地がないという意味を表します。注意しておいてください。&lt;/p&gt;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&lt;p&gt;&amp;nbsp;&lt;/p&gt;
&lt;p&gt;&amp;#8220;should&amp;#8221;の後に続くのは&amp;#8221;have to&amp;#8221;です。&lt;br /&gt;
一時的に&amp;#8221;must&amp;#8221;は使われません。おそらく、&amp;#8221;should&amp;#8221;と&amp;#8221;have to&amp;#8221;を通じて読者にこれを学んでもらいたいという意図があると思います。筆者自身も学校に通っている人に聞いてみましたが、「学校ではこんなことは習っていません」と答える人も多いです。おそらく、地域や学校によって異なるのでしょう。偶然かもしれませんが、PROGRESSの順序によって、この内容は非常に学びやすくなっています。もっと文法の構造について説明するべきかもしれませんが、この動画ではこの点を強調したいと思います。&lt;/p&gt;
&lt;h3&gt;&amp;#8220;should&amp;#8221;と&amp;#8221;must&amp;#8221;の違い&lt;/h3&gt;
&lt;p&gt;&amp;#8220;should&amp;#8221;や&amp;#8221;must&amp;#8221;は助動詞ですが、意味は異なります。話し手の立場から見て、&amp;#8221;should&amp;#8221;は「何々しなきゃダメ」「するべきだ」という意味になります。一方で、&amp;#8221;&lt;span style="color: red;"&gt;have to 動詞原形&lt;/span&gt;&amp;#8220;は客観的に見て他の選択肢がないことを表します。したがって、&amp;#8221;&lt;span style="color: green;"&gt;I have to study&lt;/span&gt;&amp;#8220;と言っている人は成績が上がらないと言われるのです。なぜなら、「俺は勉強したくないけど、他に仕方がないのか」というニュアンスが含まれる場合もあるからです。一方、&amp;#8221;&lt;span style="color: green;"&gt;I must study&lt;/span&gt;&amp;#8220;では話し手と主語の&amp;#8221;&lt;span style="color: green;"&gt;I&lt;/span&gt;&amp;#8220;が一致しています。自分からやらなければならないという意思を表しています。&lt;/p&gt;
&lt;h3&gt;&amp;#8220;have to&amp;#8221;の使い方&lt;/h3&gt;
&lt;p&gt;&amp;#8220;&lt;span style="color: red;"&gt;have to 動詞原形&lt;/span&gt;&amp;#8220;の例文として、「彼は雨の日には地下鉄で学校に行かなければならない」という文を挙げます。&amp;#8221;&lt;span style="color: red;"&gt;have to be&lt;/span&gt;&amp;#8220;や&amp;#8221;&lt;span style="color: red;"&gt;have to go&lt;/span&gt;&amp;#8220;など、&amp;#8221;&lt;span style="color: red;"&gt;have to 動詞原形&lt;/span&gt;&amp;#8220;という形式が使われます。ただし、三人称単数形では&amp;#8221;&lt;span style="color: red;"&gt;have&lt;/span&gt;&amp;#8220;が&amp;#8221;&lt;span style="color: green;"&gt;has&lt;/span&gt;&amp;#8220;に変化します。過去の出来事を表現したい場合は、&amp;#8221;&lt;span style="color: red;"&gt;have&lt;/span&gt;&amp;#8220;や&amp;#8221;&lt;span style="color: green;"&gt;has&lt;/span&gt;&amp;#8220;を過去形の&amp;#8221;&lt;span style="color: red;"&gt;had&lt;/span&gt;&amp;#8220;に変えて&amp;#8221;&lt;span style="color: green;"&gt;had to 動詞原形&lt;/span&gt;&amp;#8220;となります。例えば、「&lt;span style="color: green;"&gt;They had to get up at 5 a.m.&lt;/span&gt;」は「彼らは朝5時に起きる他に仕方がなかった」という意味です。&amp;#8221;&lt;span style="color: red;"&gt;have&lt;/span&gt;&amp;#8220;や&amp;#8221;&lt;span style="color: green;"&gt;has&lt;/span&gt;&amp;#8220;は動詞なので、通常の動詞と同様に変化させる必要があります。&lt;/p&gt;
&lt;h3&gt;&amp;#8220;to go&amp;#8221;の使い方&lt;/h3&gt;
&lt;p&gt;PROGRESSの中で、&amp;#8221;&lt;span style="color: green;"&gt;to go&lt;/span&gt;&amp;#8220;というフレーズが二つ存在しません。助動詞の後には動詞原形が続きます。&amp;#8221;&lt;span style="color: green;"&gt;must&lt;/span&gt;&amp;#8220;や&amp;#8221;&lt;span style="color: red;"&gt;have to&lt;/span&gt;&amp;#8220;の後は動詞原形ですが、&amp;#8221;&lt;span style="color: green;"&gt;has&lt;/span&gt;&amp;#8220;と&amp;#8221;&lt;span style="color: green;"&gt;to go&lt;/span&gt;&amp;#8220;が使われています。つまり、&amp;#8221;&lt;span style="color: red;"&gt;have to&lt;/span&gt;&amp;#8220;と動詞原形を組み合わせて覚えている人が多いですが、正しくは&amp;#8221;&lt;span style="color: green;"&gt;has&lt;/span&gt;&amp;#8220;と&amp;#8221;&lt;span style="color: green;"&gt;to go&lt;/span&gt;&amp;#8220;です。&amp;#8221;&lt;span style="color: green;"&gt;to&lt;/span&gt;&amp;#8220;はこの場所に書かれます。切れ目はここではなく、文中の位置です。これにより、&amp;#8221;&lt;span style="color: green;"&gt;has&lt;/span&gt;&amp;#8220;や&amp;#8221;&lt;span style="color: red;"&gt;have&lt;/span&gt;&amp;#8220;と同様の動詞形式になります。その後に「&lt;span style="color: blue;"&gt;to 動詞原形&lt;/span&gt;」となります。この形式は不定詞と呼ばれ、高校や大学の文法問題にも出題されます。&lt;/p&gt;
&lt;p&gt;最後に&lt;span style="color: blue;"&gt;3点セット&lt;/span&gt;についてお話しします。3点セットとは、&lt;span style="color: blue;"&gt;肯定文&lt;/span&gt;、&lt;span style="color: blue;"&gt;否定文&lt;/span&gt;、&lt;span style="color: blue;"&gt;疑問文&lt;/span&gt;の3つの文の形式のことです。次のページでは&lt;span style="color: blue;"&gt;肯定文&lt;/span&gt;から始まり、&lt;span style="color: blue;"&gt;否定文&lt;/span&gt;、そして&lt;span style="color: blue;"&gt;疑問文&lt;/span&gt;に進んでいきます。&lt;/p&gt;
&lt;h3&gt;作り方と例文&lt;/h3&gt;
&lt;p&gt;&lt;span style="color: blue;"&gt;肯定文&lt;/span&gt;の作り方は、&amp;#8221;have&amp;#8221;という動詞に対して、三単現の場合は&amp;#8221;has&amp;#8221;、過去形の場合は&amp;#8221;had&amp;#8221;を使い、その後に「to 動詞原形」を付ける形です。肯定文の例文は、既にいくつか勉強しました。例えば、「&lt;span style="color: green;"&gt;I have studied&lt;/span&gt;」や「&lt;span style="color: green;"&gt;He has studied&lt;/span&gt;」などです。&lt;/p&gt;
&lt;p&gt;否定文では、「&lt;span style="color: green;"&gt;have&lt;/span&gt;」は「&lt;span style="color: red;"&gt;don&amp;#8217;t have&lt;/span&gt;」になります。「&lt;span style="color: green;"&gt;has&lt;/span&gt;」は「&lt;span style="color: red;"&gt;doesn&amp;#8217;t have&lt;/span&gt;」になります。「&lt;span style="color: green;"&gt;had&lt;/span&gt;」の否定形は「&lt;span style="color: red;"&gt;didn&amp;#8217;t have&lt;/span&gt;」です。したがって、「&lt;span style="color: red;"&gt;We don&amp;#8217;t have to go&lt;/span&gt;」というようになります。発音上の変化としては、「&lt;span style="color: green;"&gt;have&lt;/span&gt;」が「ハブ」から「ハフ」に変わることに注意してください。&lt;/p&gt;
&lt;p&gt;疑問文では、一般的な動詞の疑問文と同様に、「&lt;span style="color: red;"&gt;Do 主語 動詞原形&lt;/span&gt;」の形を使います。具体的には、「&lt;span style="color: red;"&gt;Do you have to go?&lt;/span&gt;」や「&lt;span style="color: red;"&gt;Does she have to go?&lt;/span&gt;」などです。また、「have」と「to 動詞」の間を空けるのではなく、「to」の前で空ける癖をつけておくと便利です。&lt;/p&gt;
&lt;p&gt;否定の疑問文は、「&lt;span style="color: red;"&gt;Don&amp;#8217;t we have to be there before noon?&lt;/span&gt;」のようになります。この形式は、「正午前に」という条件に対して、「他に選択肢がないのではないですか？」という意味合いを持ちます。疑問詞を使った疑問文を作りたい場合は、「&lt;span style="color: red;"&gt;What do you have to do for homework tonight?&lt;/span&gt;」のように、「Do」や「Does」の前に疑問詞を付け加えます。&lt;/p&gt;
&lt;p&gt;&amp;nbsp;&lt;/p&gt;
&lt;p&gt;&lt;span style="color: blue;"&gt;肯定文&lt;/span&gt;、&lt;span style="color: blue;"&gt;否定文&lt;/span&gt;、&lt;span style="color: blue;"&gt;疑問文&lt;/span&gt;の作り方は、「&lt;span style="color: green;"&gt;have&lt;/span&gt;」に対して「&lt;span style="color: green;"&gt;to 動詞原形&lt;/span&gt;」を付け加える形式です。「&lt;span style="color: green;"&gt;have&lt;/span&gt;」の後ろに「&lt;span style="color: green;"&gt;to 動詞原形&lt;/span&gt;」を付ける代わりに、「&lt;span style="color: green;"&gt;have&lt;/span&gt;」と「&lt;span style="color: green;"&gt;to 動詞原形&lt;/span&gt;」の間を空けるのではなく、「&lt;span style="color: green;"&gt;to&lt;/span&gt;」の前で空けるという癖をつけましょう。これで、16-3の内容は終わりです。&lt;/p&gt;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t>
  </si>
  <si>
    <t>C2P_https___eng_support_com_column_progress_book1_lesson16_4_20260225_192412</t>
  </si>
  <si>
    <t>以下はサイトの階層マスタに基づく「子→親」内部リンク不足です。
子ページ本文（HTML）に、親ページへのリンクを追加してください。
【子ページ】
- URL: https://eng-support.com/column/progress-book1-lesson16-4/
- タイトル: 選択疑問文【Progress Book1 Lesson16-4】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src="https://www.youtube.com/embed/yaOIA4Ud5jo" width="560" height="315" frameborder="0" allowfullscreen="allowfullscreen"&gt;&lt;span data-mce-type="bookmark" style="display: inline-block; width: 0px; overflow: hidden; line-height: 0;" class="mce_SELRES_start"&gt;﻿&lt;/span&gt;&lt;/iframe&gt;&lt;/p&gt;
&lt;h3&gt;Book1 Lesson16シーン4では、選択疑問文について学びます。&lt;/h3&gt;
&lt;p&gt;選択疑問文は以下のような形式です。&lt;/p&gt;
&lt;p&gt;1文目：&lt;span style="color: blue;"&gt;&amp;#8220;Is she studying English?&amp;#8221;&lt;/span&gt;&lt;/p&gt;
&lt;p&gt;日本語訳：&lt;span style="color: green;"&gt;&amp;#8220;彼女は英語の勉強中かな？&amp;#8221;&lt;/span&gt;&lt;/p&gt;
&lt;p&gt;補足：&lt;span style="color: blue;"&gt;&amp;#8220;いや、英語かな？日本かな？どっちやっているんだろうな。&amp;#8221;&lt;/span&gt;&lt;/p&gt;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&lt;p&gt;2文目：&lt;span style="color: blue;"&gt;&amp;#8220;Is she studying Japanese?&amp;#8221;&lt;/span&gt;&lt;/p&gt;
&lt;p&gt;まとめて連続で言うと、「彼女は英語勉強中なの？彼女は日本語勉強中なの？」となります。ただし、&lt;span style="color: blue;"&gt;&amp;#8220;Is she studying&amp;#8221;&lt;/span&gt;を2回も言いたくないですよね？&lt;/p&gt;
&lt;p&gt;そこで、「&lt;span style="color: red;"&gt;英語&lt;/span&gt;、&lt;span style="color: red;"&gt;日本語&lt;/span&gt;どっちの勉強中なの？」と言いたい時に、「&lt;span style="color: red;"&gt;English&lt;/span&gt; or &lt;span style="color: red;"&gt;Japanese&lt;/span&gt;」と表現します。ここでの&lt;span style="color: blue;"&gt;&amp;#8220;or&amp;#8221;&lt;/span&gt;は「何々か」とか、「&lt;span style="color: red;"&gt;英語&lt;/span&gt;か&lt;span style="color: red;"&gt;日本語&lt;/span&gt;」「&lt;span style="color: red;"&gt;英語&lt;/span&gt;または&lt;span style="color: red;"&gt;日本語&lt;/span&gt;」の意味です。&lt;span style="color: blue;"&gt;&amp;#8220;or&amp;#8221;&lt;/span&gt;は「か」とか「または」という意味の言葉です。&lt;/p&gt;
&lt;p&gt;具体的な例を挙げます。&lt;/p&gt;
&lt;p&gt;&lt;span style="color: blue;"&gt;&amp;#8220;English or Japanese&amp;#8221;&lt;/span&gt;という表現は、「彼女は&lt;span style="color: red;"&gt;英語&lt;/span&gt;か&lt;span style="color: red;"&gt;日本語&lt;/span&gt;どっち勉強中なの？」という意味です。英語というのは言語の名前であり、名詞です。&lt;/p&gt;
&lt;p&gt;&lt;span style="color: blue;"&gt;&amp;#8220;Are you going to play ping-pong or watch TV?&amp;#8221;&lt;/span&gt;という文では、&lt;span style="color: blue;"&gt;&amp;#8220;be going to&amp;#8221;&lt;/span&gt;の後に動詞原形が続きます。&lt;span style="color: red;"&gt;&amp;#8220;play&amp;#8221;&lt;/span&gt;と&lt;span style="color: red;"&gt;&amp;#8220;watch&amp;#8221;&lt;/span&gt;も動詞原形です。この場合、&lt;span style="color: blue;"&gt;&amp;#8220;or&amp;#8221;&lt;/span&gt;は二つの動詞を結んでいます。&lt;/p&gt;
&lt;p&gt;&lt;span style="color: blue;"&gt;&amp;#8220;Is that an eagle or a hawk?&amp;#8221;&lt;/span&gt;という文では、鳥の名前が挙げられています。鳥の名前は名詞です。&lt;/p&gt;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&lt;p&gt;また、時刻を表す文でも選択疑問文を使うことがあります。例えば、&lt;span style="color: blue;"&gt;&amp;#8220;Does she get up at 6:30 or 7:00?&amp;#8221;&lt;/span&gt;という文では、「彼女は6時半か7時のどっちに起きるんですか？」と聞いています。ここでは時刻を表す名詞が登場します。&lt;/p&gt;
&lt;p&gt;以上が選択疑問文の例です。注意点として、文中により複雑な表現や名詞が含まれる場合は、&lt;span style="color: blue;"&gt;&amp;#8220;or&amp;#8221;&lt;/span&gt;の後にもう一度「&lt;span style="color: red;"&gt;to 動詞原形&lt;/span&gt;」や前置詞を繰り返すことがあります。特に長文の読解や難しい表現の場合は、このような形式がよく使われます。&lt;/p&gt;
&lt;p&gt;以上がBook1 Lesson16シーン4の内容でした。&lt;/p&gt;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0;"&gt;英語教室「サポート」の『基礎力徹底講座』：スタートラインはどこでもOK！&lt;/p&gt;
&lt;p&gt;        &lt;a href="https://eng-support.com/kouza/#基礎力徹底講座" style="background-color: #FF8C00; color: white; padding: 5px 10px; text-align: center; text-decoration: none; display: inline-block; font-size: 14px;"&gt;詳細を見る&lt;/a&gt;
    &lt;/div&gt;
&lt;/div&gt;
&lt;!-- [ /.socialSet ] --&gt;
```</t>
  </si>
  <si>
    <t>C2P_https___eng_support_com_column_progress_book1_lesson17_1_20260225_192412</t>
  </si>
  <si>
    <t>以下はサイトの階層マスタに基づく「子→親」内部リンク不足です。
子ページ本文（HTML）に、親ページへのリンクを追加してください。
【子ページ】
- URL: https://eng-support.com/column/progress-book1-lesson17-1/
- タイトル: there be動詞の使い分け｜isとareの決め方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src="https://www.youtube.com/embed/18T4DlT33x0" width="560" height="315" frameborder="0" allowfullscreen="allowfullscreen"&gt;&lt;/iframe&gt;&lt;/p&gt;
&lt;div class="entry-content-intro" style="background: #f0f7ff; border: 1px solid #cce2ff; padding: 18px 18px; border-radius: 12px; margin: 14px 0 22px;"&gt;
&lt;h2 style="margin: 0 0 10px; color: #004085; font-size: 1.25rem; line-height: 1.55;"&gt;There is / There are の使い分けは「there」では決まらない&lt;br /&gt;
is/are は be動詞の直後の名詞で選ぶ&lt;/h2&gt;
&lt;p style="margin: 0 0 10px; line-height: 1.9; color: #333;"&gt;there を主語のように見て &lt;strong&gt;There is&lt;/strong&gt; と書き始めたあと、名詞が複数になって書き直す――この失敗が多いです。&lt;br /&gt;
ここで見るポイントは1つだけで、&lt;strong&gt;be動詞のすぐ後ろに来る名詞が単数か複数か&lt;/strong&gt;です。&lt;/p&gt;
&lt;p style="margin: 0 0 10px; line-height: 1.9; color: #333;"&gt;机の上の英作文でも同じです。&lt;br /&gt;
&lt;strong&gt;The book is on the desk.&lt;/strong&gt;（話題に出ている本）&lt;br /&gt;
&lt;strong&gt;Your book is on the desk.&lt;/strong&gt;（相手の本）&lt;br /&gt;
&lt;strong&gt;There is a book on the desk.&lt;/strong&gt;（新しく出てきた本）&lt;/p&gt;
&lt;p style="margin: 0; line-height: 1.9; color: #333;"&gt;Progress Book1 Lesson17 Scene1 を使って、&lt;strong&gt;There ＋ be動詞 ＋ 名詞 ＋ 場所&lt;/strong&gt;の並びに落とし込み、&lt;br /&gt;
is/are の選び方と「なぜ there を置くのか」をつなげます。&lt;/p&gt;
&lt;/div&gt;
&lt;p&gt;&lt;span style="color: black;"&gt;ではこちらを見て下さい。&lt;/span&gt;&lt;/p&gt;
&lt;p&gt;&lt;img decoding="async" loading="lazy" class="alignnone size-full wp-image-446" src="http://eng-support.com/wp-content/uploads/2023/07/プログレス230522.jpg" alt="" width="1280" height="720" srcset="https://eng-support.com/wp-content/uploads/2023/07/プログレス230522.jpg 1280w, https://eng-support.com/wp-content/uploads/2023/07/プログレス230522-300x169.jpg 300w, https://eng-support.com/wp-content/uploads/2023/07/プログレス230522-1024x576.jpg 1024w, https://eng-support.com/wp-content/uploads/2023/07/プログレス230522-768x432.jpg 768w, https://eng-support.com/wp-content/uploads/2023/07/プログレス230522-320x180.jpg 320w" sizes="(max-width: 1280px) 100vw, 1280px" /&gt;&lt;/p&gt;
&lt;p&gt;&lt;span style="color: black;"&gt;今回は上二つを無視していきなり1番からいきましょう。&lt;/span&gt;&lt;/p&gt;
&lt;p&gt;&lt;em&gt;&lt;span style="color: blue;"&gt;There is a big computer in my father’s office.&lt;/span&gt;&lt;/em&gt;&lt;/p&gt;
&lt;p&gt;&lt;span style="color: black;"&gt;この&lt;/span&gt; &lt;span style="color: red;"&gt;「There be動詞」&lt;/span&gt; &lt;span style="color: black;"&gt;ときて、これで&lt;/span&gt; &lt;span style="color: red;"&gt;「何々がある」「どこどこに」となります。&lt;br /&gt;
&lt;/span&gt;&lt;span style="color: black;"&gt;これに関してなんですが、今からここの隙間に英文を三つほど書きます。&lt;br /&gt;
&lt;/span&gt;&lt;span style="color: black;"&gt;最初は&lt;/span&gt; &lt;em&gt;&lt;span style="color: blue;"&gt;&amp;#8220;The book is on the desk.&amp;#8221;&lt;/span&gt;&lt;/em&gt; &lt;span style="color: black;"&gt;「その本なら机の上にあるよ。」です。&lt;br /&gt;
&lt;/span&gt;&lt;span style="color: black;"&gt;2番目&lt;/span&gt; &lt;em&gt;&lt;span style="color: blue;"&gt;&amp;#8220;Your book is on the desk.&amp;#8221;&lt;/span&gt;&lt;/em&gt; &lt;span style="color: black;"&gt;「あなたの本なら机の上にあるよ。」です。&lt;br /&gt;
&lt;/span&gt;&lt;em&gt;&lt;span style="color: blue;"&gt;&amp;#8220;A book is on the desk.&amp;#8221;&lt;/span&gt;&lt;/em&gt; &lt;span style="color: black;"&gt;「1冊の本が机の上にあるよ。」&lt;br /&gt;
&lt;/span&gt;&lt;span style="color: black;"&gt;どれもすぐ日本語に訳せちゃいますが、一つだけちょっと英語としてあんまりよろしくない、ネイティブによっては不自然だ、ダメだという人もいるような文が一つあります。&lt;br /&gt;
&lt;/span&gt;&lt;span style="color: black;"&gt;どれかわかりますか？&lt;br /&gt;
&lt;/span&gt;&lt;span style="color: black;"&gt;最近はこれの正解を言うような中学生、高校生も多いですが、この&lt;/span&gt; &lt;em&gt;&lt;span style="color: blue;"&gt;&amp;#8220;A book is on the desk.&amp;#8221;&lt;/span&gt;&lt;/em&gt; &lt;span style="color: black;"&gt;です。&lt;br /&gt;
&lt;/span&gt;&lt;span style="color: black;"&gt;ペケだっていうネイティブもいますが、一応△にしておきます。&lt;br /&gt;
&lt;/span&gt;&lt;span style="color: black;"&gt;ペケに近い△です。&lt;br /&gt;
&lt;/span&gt;&lt;span style="color: black;"&gt;この上の二つの文を比べると、主語が&lt;/span&gt; &lt;em&gt;&lt;span style="color: blue;"&gt;&amp;#8220;The book&amp;#8221;&lt;/span&gt;&lt;/em&gt; &lt;span style="color: black;"&gt;と&lt;/span&gt; &lt;em&gt;&lt;span style="color: blue;"&gt;&amp;#8220;A book&amp;#8221;&lt;/span&gt;&lt;/em&gt; &lt;span style="color: black;"&gt;です。&lt;br /&gt;
&lt;/span&gt;&lt;span style="color: black;"&gt;&amp;#8220;The book&amp;#8221;&lt;/span&gt; &lt;span style="color: black;"&gt;と&lt;/span&gt; &lt;span style="color: black;"&gt;&amp;#8220;A book&amp;#8221;&lt;/span&gt; &lt;span style="color: black;"&gt;はどう違うかですが、これは前に話したと思いますが頭に入っていますか？&lt;br /&gt;
&lt;/span&gt;&lt;span style="color: black;"&gt;私がそれを話した時の動画を見てないという方もいらっしゃると思います。&lt;br /&gt;
&lt;/span&gt;&lt;span style="color: black;"&gt;日本は特定されている本とされていない本とかそういう習い方をします。&lt;br /&gt;
&lt;/span&gt;&lt;span style="color: black;"&gt;それがしっくりきている生徒さんもいますが、その特定不特定とはどういう事なの？というのが色んな解釈出来ちゃいます。&lt;/span&gt;&lt;/p&gt;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&lt;p&gt;&lt;span style="color: black;"&gt;だから特定不特定という言い方だから分からなくなっているという人もいます。&lt;br /&gt;
&lt;/span&gt;&lt;span style="color: black;"&gt;じゃあ誰でも分かる言い方をするとどういう事か。&lt;br /&gt;
&lt;/span&gt;&lt;em&gt;&lt;span style="color: blue;"&gt;&amp;#8220;The book is on the desk.&amp;#8221;&lt;/span&gt;&lt;/em&gt; &lt;span style="color: black;"&gt;と言った場合、「The book」がどの本なのか、本は世界で何億冊あるんでしょう、何兆冊以上かも知れません。&lt;br /&gt;
&lt;/span&gt;&lt;span style="color: black;"&gt;その内「book」が単数なので、何億冊、何兆冊ある本のうちどれか1冊なんです。&lt;br /&gt;
&lt;/span&gt;&lt;span style="color: black;"&gt;&amp;#8220;book&amp;#8221;&lt;/span&gt; &lt;span style="color: black;"&gt;が単数形だからです。&lt;br /&gt;
&lt;/span&gt;&lt;span style="color: black;"&gt;じゃあどの1冊なのか、「The book」の場合は、会話している話し手と聞き手の両方が分かるという事です。&lt;br /&gt;
&lt;/span&gt;&lt;span style="color: black;"&gt;話し手と聞き手、あるいは会話の当事者皆がどの本の事が共通認識出来る、これが&lt;/span&gt; &lt;span style="color: red;"&gt;「The」&lt;/span&gt; &lt;span style="color: black;"&gt;の意味です。&lt;br /&gt;
&lt;/span&gt;&lt;span style="color: black;"&gt;共通認識と覚えてもいいし、話し手だけでなく聞き手にも分かる。&lt;br /&gt;
&lt;/span&gt;&lt;span style="color: black;"&gt;聞き手にも分かると覚えてもいいです。&lt;br /&gt;
&lt;/span&gt;&lt;span style="color: black;"&gt;それが&lt;/span&gt; &lt;span style="color: red;"&gt;「The book」&lt;/span&gt; &lt;span style="color: black;"&gt;なんです。&lt;br /&gt;
&lt;/span&gt;&lt;span style="color: black;"&gt;聞き手がどの本か分かるという事は、おそらくこの本についてはすでに話題にのぼったはずです。&lt;br /&gt;
&lt;/span&gt;&lt;span style="color: black;"&gt;すでに話題にのぼったという事で、これを旧情報という言い方をするんでしたね。&lt;br /&gt;
&lt;/span&gt;&lt;span style="color: black;"&gt;旧情報です。&lt;br /&gt;
&lt;/span&gt;&lt;span style="color: black;"&gt;一方&lt;/span&gt; &lt;em&gt;&lt;span style="color: blue;"&gt;&amp;#8220;A book&amp;#8221;&lt;/span&gt;&lt;/em&gt; &lt;span style="color: black;"&gt;の場合は「ある本」とも訳しますが、「ある本」と言われると、聞き手はどんな本だろう？となります。&lt;br /&gt;
&lt;/span&gt;&lt;span style="color: black;"&gt;つまりどの本の事か聞き手は分からない、聞き手にとっては新しく出てきた本です。&lt;br /&gt;
&lt;/span&gt;&lt;span style="color: black;"&gt;新しく話題に出てきた本です。&lt;/span&gt;&lt;span style="color: black;"&gt;したがって、こっちは新情報です。&lt;/span&gt;&lt;br /&gt;
旧情報は通常前に持ってきて、新情報は後ろに持ってくるというのは、&lt;br /&gt;
英語も日本語も同じです。以下の文を見てみましょう。&lt;br /&gt;
「あなたの本」（Your book）です。これは、どの本のことか、聞き手が分かるでしょうか？なぜなら、聞き手の方の本だからです。急情報は前に配置し、新情報は後ろに配置するのです。ですから、「a book」は新情報なので、前に持ってきたくありません。しかし、おそらく「机の上」という情報も新しいでしょう。「The book」なので、どの机かは旧情報ですが、「机の上にある」という情報は新しいです。したがって、「on the desk」も新情報なので、新情報のさらに後ろに持っていくことは避けます。そのため、「a book」を「on the desk」の前に移動させます。&lt;/p&gt;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&lt;p&gt;しかし、このように書くと、「is a book on the desk」という疑問文に似てしまい、誤解される可能性があるため、ここに一語追加して、「is」の前に語を置いて、疑問文でないことを明確にします。どのような言葉を使えばいいのかというと、たとえば「on the desk」は「そこに」という場所を表しますが、代表的な言葉として&lt;span style="color: red;"&gt;There&lt;/span&gt;があります。この&lt;span style="color: red;"&gt;There&lt;/span&gt;を使用して、疑問文でないことを示します。&lt;span style="color: red;"&gt;There is&lt;/span&gt;を使います。&lt;span style="color: red;"&gt;There&lt;/span&gt;は日本では「何々がある」という場合に&lt;span style="color: red;"&gt;There&lt;/span&gt;で始めても問題ありませんが、この文脈では次のように覚えてください。新情報の主語の場合に使用します。&lt;span style="color: red;"&gt;There&lt;/span&gt;の後にはbe動詞が続き、次に新情報の主語が来ます。最後に、「どこに」という場所を表す副詞が続きます。場所の副詞は多くないので、括弧で囲んでおきます。ただし、次の形式を覚えてください。&lt;span style="color: red;"&gt;There&lt;/span&gt; be動詞 新情報の主語 場所の副詞です。主語ではなく、新情報の主語で覚えてください。こうすることで、なぜこのような文を使うのか、理由が明確になります。新情報の主語とbe動詞は主語に合わせるため、形式が変化します。&lt;/p&gt;
&lt;p&gt;1から4までの場合は、新情報の主語になるものが現在存在する場合、「There is」を使用します。&lt;/p&gt;
&lt;p&gt;ここまで1番から4番までは、「There is」の肯定文です。&lt;br /&gt;
次は否定文や疑問文かな？と思われますが、今回は次のページも肯定文が続きます。以下をご覧ください。&lt;/p&gt;
&lt;p&gt;1から4番までは今と同じ文です。少し空けて5番、6番、7番です。&lt;/p&gt;
&lt;p&gt;&lt;img decoding="async" loading="lazy" class="alignnone size-full wp-image-447" src="http://eng-support.com/wp-content/uploads/2023/07/プログレス230523.jpg" alt="" width="1280" height="720" srcset="https://eng-support.com/wp-content/uploads/2023/07/プログレス230523.jpg 1280w, https://eng-support.com/wp-content/uploads/2023/07/プログレス230523-300x169.jpg 300w, https://eng-support.com/wp-content/uploads/2023/07/プログレス230523-1024x576.jpg 1024w, https://eng-support.com/wp-content/uploads/2023/07/プログレス230523-768x432.jpg 768w, https://eng-support.com/wp-content/uploads/2023/07/プログレス230523-320x180.jpg 320w" sizes="(max-width: 1280px) 100vw, 1280px" /&gt;&lt;/p&gt;
&lt;h3&gt;数えられる名詞と数えられない名詞&lt;/h3&gt;
&lt;p&gt;「There be動詞」までは同じです。次は新情報の主語ですが、1番と2番は「a」で数えられる名詞の単数形です。3番と4番には「some」が付いていますが、数えられない名詞の単数形です。例えば、「&lt;span style="color: red;"&gt;a&lt;/span&gt; cake」と「&lt;span style="color: blue;"&gt;some&lt;/span&gt; cake」がありますが、「cake」は1個や2個と数えられます。しかし、この場合の「cake」は数えることはできません。つまり、同じ名詞でも数えられる名詞と数えられない名詞の両方に使える場合があります。この点には注意してください。&lt;/p&gt;
&lt;h3&gt;複数形の主語&lt;/h3&gt;
&lt;p&gt;それよりも重要なのは5番です。「There」の後に新情報の主語として「&lt;span style="color: green;"&gt;many&lt;/span&gt; French books」が来ています。この場合、複数形の「s」が付いています。実は、「many」の後には絶対に複数形を使うと覚えてください。「many」の後には数えられる名詞ではなく、数えられる名詞の複数形を使うことが重要です。例えば、「There were &lt;span style="color: blue;"&gt;some&lt;/span&gt; apples」「There are twelve months」なども同様です。これらは新情報の主語の部分です。主語が複数形なら、be動詞も複数形の「are」や「were」を使ってください。つまり、「&lt;span style="color: red;"&gt;there&lt;/span&gt;」と言った瞬間に「is」や「was」だけを書くというのは誤りです。「There be動詞 新情報の主語 場所の副詞」が正しい形式です。新情報の主語の形に合わせてbe動詞の形も変えるようにしてください。&lt;/p&gt;
&lt;p&gt;以上が17-1の内容です。&lt;/p&gt;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</si>
  <si>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C2P_https___eng_support_com_column_progress_book1_lesson17_2_20260225_192413</t>
  </si>
  <si>
    <t>以下はサイトの階層マスタに基づく「子→親」内部リンク不足です。
子ページ本文（HTML）に、親ページへのリンクを追加してください。
【子ページ】
- URL: https://eng-support.com/column/progress-book1-lesson17-2/
- タイトル: there+be動詞の疑問文【Progress Book1 Lesson17-2】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動画 --&gt;&lt;br /&gt;
&lt;iframe title="YouTube video player" src="https://www.youtube.com/embed/16qdBx5QdQ0" width="560" height="315" frameborder="0" allowfullscreen="allowfullscreen"&gt;&lt;br /&gt;
&lt;span data-mce-type="bookmark" style="display: inline-block; width: 0px; overflow: hidden; line-height: 0;" class="mce_SELRES_start"&gt;&lt;/span&gt;&lt;br /&gt;
&lt;/iframe&gt;&lt;/p&gt;
&lt;p&gt;&lt;!-- =============================== there + be 疑問文｜全体像 =============================== --&gt;&lt;/p&gt;
&lt;h2&gt;there + be動詞の疑問文｜Is there / Are there の全体像&lt;/h2&gt;
&lt;h2&gt;There is / There are の疑問文の作り方と語順のルール&lt;/h2&gt;
&lt;p&gt;Book1 Lesson17シーン2「There+be動詞」の疑問文について説明します。&lt;/p&gt;
&lt;p&gt;&lt;!-- =============================== 肯定文の復習（疑問文の前提） =============================== --&gt;&lt;/p&gt;
&lt;h3&gt;肯定文の復習｜単数・不可算名詞とbe動詞の一致&lt;/h3&gt;
&lt;p&gt;&lt;span style="color: blue;"&gt;&amp;#8220;There is&amp;#8221;&lt;/span&gt;の肯定文の復習&lt;/p&gt;
&lt;p&gt;&lt;span style="color: blue;"&gt;&amp;#8220;There is a cake on the table.&amp;#8221;&lt;/span&gt; テーブルの上にケーキが1個ある。&lt;/p&gt;
&lt;p&gt;&lt;span style="color: blue;"&gt;&amp;#8220;There is some cake on your plate.&amp;#8221;&lt;/span&gt; あなたのお皿の上にケーキがいくらかある。&lt;/p&gt;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&lt;h3&gt;名詞の数え方｜Countable（可算）とUncountable（不可算）の違い&lt;/h3&gt;
&lt;p&gt;&lt;span style="color: green;"&gt;&amp;#8220;Countable&amp;#8221;&lt;/span&gt;と&lt;span style="color: green;"&gt;&amp;#8220;Uncountable&amp;#8221;&lt;/span&gt;の違い&lt;/p&gt;
&lt;p&gt;&lt;span style="color: green;"&gt;&amp;#8220;cake&amp;#8221;&lt;/span&gt;はどちらにも使えます。&lt;/p&gt;
&lt;p&gt;&lt;span style="color: green;"&gt;ただし、&amp;#8221;cake&amp;#8221;は単数形なので、&amp;#8221;is&amp;#8221;となります。&lt;/span&gt;&lt;/p&gt;
&lt;p&gt;&lt;span style="color: green;"&gt;&amp;#8220;some&amp;#8221;&lt;/span&gt;は数えられる名詞と数えられない名詞の両方に使えます。&lt;/p&gt;
&lt;p&gt;&lt;!-- =============================== Is there / Are there の疑問文 =============================== --&gt;&lt;/p&gt;
&lt;h2&gt;Is there / Are there の疑問文｜新情報の主語が後ろに来る法則&lt;/h2&gt;
&lt;p&gt;&lt;span style="color: blue;"&gt;&amp;#8220;There is&amp;#8221;&lt;/span&gt;の疑問文&lt;/p&gt;
&lt;p&gt;&lt;span style="color: blue;"&gt;&amp;#8220;Is there a cake on the table?&amp;#8221;&lt;/span&gt; 机の上にケーキはありますか？&lt;/p&gt;
&lt;p&gt;&lt;span style="color: blue;"&gt;疑問文では&amp;#8221;Is there&amp;#8221;になります。ただし、&amp;#8221;there&amp;#8221;は主語ではありません。&lt;/span&gt;&lt;/p&gt;
&lt;h3&gt;疑問文の語順｜be動詞を先頭に出す入れ替え&lt;/h3&gt;
&lt;p&gt;&lt;span style="color: green;"&gt;疑問文では、新情報の主語が後ろに来ます。&lt;/span&gt;&lt;/p&gt;
&lt;p&gt;&lt;strong&gt;&lt;span style="color: green;"&gt;&amp;#8220;There is a cake&amp;#8221; → &amp;#8220;Is there a cake?&amp;#8221;&lt;/span&gt;&lt;/strong&gt;&lt;/p&gt;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&lt;h3&gt;可算・不可算名詞の区別と any の使い方&lt;/h3&gt;
&lt;p&gt;&lt;span style="color: blue;"&gt;可算名詞と不可算名詞の使い方&lt;/span&gt;&lt;/p&gt;
&lt;p&gt;&lt;span style="color: blue;"&gt;可算名詞と不可算名詞を区別するためには、名詞の単数形・複数形を確認しましょう。&lt;/span&gt;&lt;/p&gt;
&lt;p&gt;&amp;#8220;some cakes&amp;#8221; → &amp;#8220;There are some cakes&amp;#8221;（可算名詞の複数形）&lt;/p&gt;
&lt;p&gt;&amp;#8220;any cake&amp;#8221; → &amp;#8220;Are there any cakes?&amp;#8221;（可算名詞の単数形）&lt;/p&gt;
&lt;p&gt;&lt;span style="color: blue;"&gt;新情報の主語によってbe動詞が変化します。&lt;/span&gt;&lt;/p&gt;
&lt;h3&gt;過去形の疑問文｜Was there / Were there の形&lt;/h3&gt;
&lt;p&gt;&lt;span style="color: green;"&gt;過去形の疑問文&lt;/span&gt;&lt;/p&gt;
&lt;p&gt;&lt;span style="color: green;"&gt;過去形の疑問文では、be動詞も過去形になります。&lt;/span&gt;&lt;/p&gt;
&lt;p&gt;&amp;#8220;Was any paper in the drawer?&amp;#8221; 引き出しに紙はいくらかありましたか？&lt;/p&gt;
&lt;p&gt;&lt;!-- =============================== 数を尋ねる疑問文 =============================== --&gt;&lt;/p&gt;
&lt;h2&gt;数を尋ねる「How many / How much」と複数形・単数形のルール&lt;/h2&gt;
&lt;h3&gt;How many ＋複数名詞｜具体的な数を尋ねる表現&lt;/h3&gt;
&lt;p&gt;&lt;span style="color: blue;"&gt;数を尋ねる表現&lt;/span&gt;&lt;/p&gt;
&lt;p&gt;&lt;span style="color: blue;"&gt;数を尋ねる際は、&amp;#8221;How many 複数名詞&amp;#8221;を使用します。&lt;/span&gt;&lt;/p&gt;
&lt;p&gt;&amp;#8220;How many students are there in your class?&amp;#8221; あなたのクラスには生徒は何人いますか？&lt;/p&gt;
&lt;h3&gt;many（数）と much（量）の使い分けポイント&lt;/h3&gt;
&lt;p&gt;&lt;span style="color: green;"&gt;&amp;#8220;much&amp;#8221;と&amp;#8221;many&amp;#8221;の使い方&lt;/span&gt;&lt;/p&gt;
&lt;p&gt;&lt;span style="color: green;"&gt;&amp;#8220;many&amp;#8221;の後ろは可算名詞の複数形、&amp;#8221;much&amp;#8221;の後ろは不可算名詞の単数形です。&lt;/span&gt;&lt;/p&gt;
&lt;p&gt;&amp;#8220;How many players&amp;#8221; → &amp;#8220;Are there many players?&amp;#8221;&lt;/p&gt;
&lt;p&gt;&amp;#8220;How much money&amp;#8221; → &amp;#8220;Is there much money?&amp;#8221;&lt;/p&gt;
&lt;p&gt;以上でProgress Book1 Lesson17シーン2の説明を終わります。&lt;/p&gt;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</si>
  <si>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C2P_https___eng_support_com_column_progress_book1_lesson17_3_20260225_192413</t>
  </si>
  <si>
    <t>以下はサイトの階層マスタに基づく「子→親」内部リンク不足です。
子ページ本文（HTML）に、親ページへのリンクを追加してください。
【子ページ】
- URL: https://eng-support.com/column/progress-book1-lesson17-3/
- タイトル: There is / There are の否定文まとめ｜no 名詞・not any・neither の使い分け【Progress Book1 Lesson17-3】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src="https://www.youtube.com/embed/s2hsoQNfTP4" width="560" height="315" frameborder="0" allowfullscreen="allowfullscreen"&gt;&lt;/iframe&gt;&lt;/p&gt;
&lt;p&gt;「There+be動詞」の否定分です。「There is」三部作の完結編です。以下をご覧ください。&lt;/p&gt;
&lt;p&gt;はじめに、前々回と前回の動画をまだご覧になっていない方は、それらを先にご覧いただくことをおすすめします。「There is」の文というのは、「何々がある」とか「何々がいる」と言いたい時に、何となく「There」を使いたくなったなと使うものではないと学びました。そうではなくて、主語が新情報の時に使います。新情報というのは文頭に突然現れると混乱しますので、一旦「There be動詞」を入れてから新情報の主語を述べる形にしましょう。&lt;/p&gt;
&lt;p&gt;では、全体を振り返ってみましょう。正解はわかりませんが、一緒に言ってみましょう。「There be動詞 新情報の主語 場所の副詞」でしたね。この形式を覚えると、次は三点セットです。肯定文、否定文、疑問文のことです。前々回の動画では肯定文、前回の動画では普通は否定文が続くはずでしたが、今回は否定文を飛ばして疑問文でした。否定文についてどこかで触れましょう。&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&lt;p&gt;否定文では、be動詞の否定形として&lt;span style="color: blue;"&gt;「is not」&lt;/span&gt;「&lt;span style="color: blue;"&gt;was not&lt;/span&gt;」「&lt;span style="color: blue;"&gt;are not&lt;/span&gt;」などを使うことができますが、実際には以下のような表現がよく使われます。&lt;/p&gt;
&lt;h3&gt;肯定文の例&lt;/h3&gt;
&lt;p&gt;「There is a cake on the table.」（テーブルにケーキがある。）&lt;/p&gt;
&lt;p&gt;「There is some cake on your plate.」（あなたのお皿に少しケーキがある。）&lt;/p&gt;
&lt;p&gt;英語を上達させたい人は、「No」の話が来ることを想定しておく必要があります。例えば、「No」の話が来ると分かっているにも関わらず、「a cake」という表現では丸いケーキ全体を指し、「some cake」は切り分けられたものを指します。家族がケーキを買ってきて分ける場合、人数によって均等に分けることができるかどうかが異なります。例えば、父、母、一人っ子の三人家族の場合、1/3ずつ食べることができます。しかし、兄弟が三人いる場合や、父母と子供が合わせて五人いる場合、均等に分けると1/5ずつしか食べられません。したがって、切った大きさが異なるとどちらが本当の1個なのかは言えません。このような場合は、数えられないものと考えるべきです。&lt;/p&gt;
&lt;p&gt;話を元に戻しましょう。「ない」という場合は、「一つ」とか「いくつか」という部分に&lt;span style="color: red;"&gt;「no」&lt;/span&gt;を持ってきます。「There is no cake on the table.」（テーブルにケーキはありません。）となります。この「no」は強制的に「0個の」という意味合いを持ちます。したがって、「There is zero cake」と言っても良いのですが、一般的には「zero」を使わずに「no」と表現します。日本人から見ると、「ない」と言っているのに「0個」と言ったらあるように感じるかもしれませんが、アメリカ人などに日本語を教える際に「ない」という表現を使って話すと、彼らは「0個の」と解釈します。こうした言い回しの違いを理解することが大切です。&lt;/p&gt;
&lt;p&gt;また、「no」について覚えておいてほしい点があります。具体的には、「0個の」と書きましたが、「0個ケーキ」という表現です。「cake」はお菓子の名前であり、名詞です。したがって、「no」は名詞を修飾する形容詞です。この点を覚えておいてください。「no」や「not」、「none」などに関して混乱する人もいますが、品詞で分けると意外と簡単です。名詞を修飾する形容詞の場合は、「no」を使用します。また、「not」は副詞であり、名詞以外を修飾します。動詞に使用され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0;"&gt;英語教室「サポート」の『ブレイクスルーゼミ』：弱点探しをサポートします！&lt;/p&gt;
&lt;p&gt;        &lt;a href="https://eng-support.com/kouza/#ブレイクスルーゼミ" style="background-color: #FF8C00; color: white; padding: 5px 10px; text-align: center; text-decoration: none; display: inline-block; font-size: 14px;"&gt;詳細を見る&lt;/a&gt;
    &lt;/div&gt;
&lt;/div&gt;
&lt;h3&gt;英語の否定文における表現の違い&lt;/h3&gt;
&lt;p&gt;英語の否定文については、日本語とは異なる表現方法があります。例えば、「&lt;span style="color: red;"&gt;There isn&amp;#8217;t a cake on the table.&lt;/span&gt;」という文がありますが、これを直訳すると「テーブルの上にケーキは1個ない。」となります。しかし、この表現は日本語的には理解しにくいかもしれません。&lt;/p&gt;
&lt;h3&gt; &amp;#8220;There is no&amp;#8221; の表現&lt;/h3&gt;
&lt;p&gt;英語において「ない」を表す場合、「&lt;span style="color: red;"&gt;There is no&lt;/span&gt; なんとか」という形を使います。具体的には、「&lt;span style="color: red;"&gt;There is no cake on the table.&lt;/span&gt;」と表現します。この表現は「テーブルの上にケーキはない。」と意訳されます。このように、&amp;#8221;no&amp;#8221;を使用することで明確に「0個」という意味を伝えることができます。&lt;/p&gt;
&lt;h3&gt;数えられる名詞の単数形と複数形における表現&lt;/h3&gt;
&lt;p&gt;英語では、「no」を使用する場合、後ろに数えられる名詞があると単数形と複数形の両方が使えます。具体的には、例えば「&lt;span style="color: red;"&gt;There are no pictures on the wall.&lt;/span&gt;」という文では、「壁には絵が掛かっていません。」となります。ここでの「&lt;span style="color: red;"&gt;pictures&lt;/span&gt;」は複数形ですが、「&lt;span style="color: red;"&gt;picture&lt;/span&gt;」と単数形でも同様に使えます。&lt;/p&gt;
&lt;p&gt;同様に、「&lt;span style="color: red;"&gt;There are no stars on Japan&amp;#8217;s flag.&lt;/span&gt;」という文では、「日本の国旗には星が描かれていません。」となります。ここでも「&lt;span style="color: red;"&gt;stars&lt;/span&gt;」は複数形ですが、「&lt;span style="color: red;"&gt;star&lt;/span&gt;」と単数形でも同じように使えます。&lt;/p&gt;
&lt;p&gt;また、「&lt;span style="color: red;"&gt;There was no teacher in the classroom.&lt;/span&gt;」という文でも同様に、「教室には先生がいませんでした。」となります。ここでの「&lt;span style="color: red;"&gt;teacher&lt;/span&gt;」も単数形ですが、「&lt;span style="color: red;"&gt;teachers&lt;/span&gt;」と複数形でも意味は変わりません。&lt;/p&gt;
&lt;p&gt;英語の否定文では、「&lt;span style="color: red;"&gt;There is no&lt;/span&gt;」を使って「ない」という意味を表現します。また、数えられる名詞の単数形と複数形においても、「no」を使用することで明確に「0個」という意味を伝えることができます。異なる表現方法や文化的な背景を理解することで、より正確に英語を使いこなすことができま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 [ /.socialSet ] --&gt;
```</t>
  </si>
  <si>
    <t>C2P_https___eng_support_com_column_progress_book1_lesson17_4_20260225_192413</t>
  </si>
  <si>
    <t>以下はサイトの階層マスタに基づく「子→親」内部リンク不足です。
子ページ本文（HTML）に、親ページへのリンクを追加してください。
【子ページ】
- URL: https://eng-support.com/column/progress-book1-lesson17-4/
- タイトル: knifeの複数形はknives｜kniveが誤りの理由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src="https://www.youtube.com/embed/_hhaeV00cjo"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&lt;p&gt;「knife の複数形って &lt;strong&gt;knives&lt;/strong&gt; だよね？」までは合っているのに、&lt;strong&gt;なぜ f が v に変わるのか&lt;/strong&gt;、ほかの単語でも同じなのかで手が止まりやすいです。&lt;/p&gt;
&lt;p&gt;さらに、&lt;strong&gt;lily → lilies&lt;/strong&gt;（子音＋y）や、&lt;strong&gt;box → boxes&lt;/strong&gt;（es）も一緒に出てくると、テストでは判断が混ざります。ここは「暗記」よりも、&lt;strong&gt;語尾を見て分ける&lt;/strong&gt;だけで点が取りやすくなります。&lt;/p&gt;
&lt;p&gt;このページでは、&lt;strong&gt;knife → knives&lt;/strong&gt; を起点に、&lt;strong&gt;f/fe → ves&lt;/strong&gt;、&lt;strong&gt;子音＋y → ies&lt;/strong&gt;、&lt;strong&gt;es を付ける語尾&lt;/strong&gt;、&lt;strong&gt;形が変わる名詞&lt;/strong&gt;までを、例でまとめて確認します。Progress Book1 Lesson17-4の復習用にも、そのままチェックに使えます。&lt;/p&gt;
&lt;h3&gt;名詞の複数形の基本ルール&lt;/h3&gt;
&lt;p&gt;名詞には「s」を付けます。&lt;br /&gt;
例えば、「many desks, chairs, bags, and windows」は、「机」「椅子」「鞄」「窓」を指しています。&lt;br /&gt;
複数の名詞を並べる場合、「and」は最後の前に置きます。&lt;/p&gt;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&lt;h3&gt;特殊な複数形の付け方&lt;/h3&gt;
&lt;p&gt;「s, x, sh, ch, o」で終わる名詞は、「es」を付けます。&lt;br /&gt;
例えば、「box」は「boxes」、「peach」は「peaches」、「bush」は「bushes」となります。&lt;/p&gt;
&lt;h3&gt;「f, fe」で終わる名詞の複数形&lt;/h3&gt;
&lt;p&gt;「f, fe」で終わる名詞は、「ves」に変化します。&lt;br /&gt;
例えば、「knife」は「knives」、「loaf」は「loaves」となります。&lt;/p&gt;
&lt;h3&gt;「子音y」で終わる名詞の複数形&lt;/h3&gt;
&lt;p&gt;「子音y」で終わる名詞は、「y」を「i」に変えて「es」とします。&lt;br /&gt;
例えば、「lily」は「lilies」となります。&lt;/p&gt;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&lt;h3&gt;特殊な形の複数形&lt;/h3&gt;
&lt;p&gt;いくつかの名詞は形が変わるため、単数形と複数形を覚えておきましょう。&lt;br /&gt;
例えば、「man ⇒ men」、「woman ⇒ women」、「child ⇒ children」です。&lt;/p&gt;
&lt;h3&gt;単複同形の名詞&lt;/h3&gt;
&lt;p&gt;「foot」や「tooth」など一部の名詞は、単数形と複数形が同じです。&lt;br /&gt;
例えば、「a foot, feet」や「a tooth, teeth」です。&lt;/p&gt;
&lt;h3&gt;例文による複数形の使用例&lt;/h3&gt;
&lt;p&gt;例えば、「Fish do not have feet」は「魚には足はない」となります。&lt;/p&gt;
&lt;p&gt;以上が複数形の基本ルールと例文のまとめです。英語の名詞の複数形はルールがいくつかありますが、これらを覚えることで正確に表現できるようになります。&lt;/p&gt;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</si>
  <si>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C2P_https___eng_support_com_column_progress_book1_lesson18_1_20260225_192413</t>
  </si>
  <si>
    <t>以下はサイトの階層マスタに基づく「子→親」内部リンク不足です。
子ページ本文（HTML）に、親ページへのリンクを追加してください。
【子ページ】
- URL: https://eng-support.com/column/progress-book1-lesson18-1/
- タイトル: 比較級・最上級の基本｜英文での使い方と正確な訳し方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src="https://www.youtube.com/embed/U42fiqkY4RE" width="560" height="315" frameborder="0" allowfullscreen="allowfullscreen"&gt;&lt;/iframe&gt;&lt;/p&gt;
&lt;div class="entry-content-intro" style="background: #f0f7ff; border: 1px solid #cce2ff; border-radius: 12px; padding: 18px 18px; margin: 14px 0 22px;"&gt;
&lt;div class="entry-content-intro" style="background: #f0f7ff; border: 1px solid #cce2ff; border-radius: 12px; padding: 18px 18px; margin: 14px 0 22px;"&gt;
&lt;h2 style="margin: 0 0 10px; color: #004085; font-size: 1.25rem; line-height: 1.5;"&gt;how often の答え方で&lt;br /&gt;
once・twice・timesを間違えていませんか&lt;/h2&gt;
&lt;p style="margin: 0 0 10px; line-height: 1.85; color: #333;"&gt;「1日1回」「週2回」は書けるのに、&lt;br /&gt;
&lt;strong&gt;times の s&lt;/strong&gt;や&lt;strong&gt;a day / a week&lt;/strong&gt;で減点される人は少なくありません。&lt;/p&gt;
&lt;p style="margin: 0 0 10px; line-height: 1.85; color: #333;"&gt;また、&lt;strong&gt;How often&lt;/strong&gt;なのに &lt;strong&gt;When&lt;/strong&gt; の答え方をしてしまい、&lt;br /&gt;
意味は合っているのに点が落ちるケースも多いです。&lt;/p&gt;
&lt;p style="margin: 0; line-height: 1.85; color: #333;"&gt;このページでは、&lt;br /&gt;
&lt;strong&gt;once / twice / three times＋単位&lt;/strong&gt;の基本から、&lt;br /&gt;
テストでそのまま使える答え方まで整理します。&lt;br /&gt;
「回数」「単位」「聞かれ方」を同時に判断できるようになります。&lt;/p&gt;
&lt;/div&gt;
&lt;/div&gt;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&lt;p&gt;&lt;span style="color: blue;"&gt;&amp;#8220;When do you practice kendo?&amp;#8221;&lt;/span&gt;の回答について&lt;/p&gt;
&lt;p&gt;例文：&lt;span style="color: blue;"&gt;&amp;#8220;When do you practice kendo?&amp;#8221;&lt;/span&gt;&lt;/p&gt;
&lt;p&gt;この文では、&lt;span style="color: green;"&gt;「いつ剣道を練習するか？」&lt;/span&gt;と聞かれています。&lt;/p&gt;
&lt;p&gt;回答は、&lt;span style="color: blue;"&gt;「On Tuesday and Friday.」&lt;/span&gt;となります。&lt;span style="color: blue;"&gt;「火曜日と金曜日です。」&lt;/span&gt;&lt;/p&gt;
&lt;p&gt;ただし、学校によっては、「When」に対する回答だけでなく、主語から始めて&lt;span style="color: green;"&gt;「I practice it on Tuesday and Friday.」&lt;/span&gt;と書く必要がある場合もあります。&lt;/p&gt;
&lt;p&gt;また、「kendo」は&lt;span style="color: green;"&gt;「剣道」&lt;/span&gt;という意味であり、2回目以降は「it」を使用して&lt;span style="color: green;"&gt;「I practice it」&lt;/span&gt;と表現します。&lt;/p&gt;
&lt;p&gt;注意点として、この部分は完全な回答ではなく、文中の&lt;span style="color: green;"&gt;「kendo」&lt;/span&gt;を代名詞の&lt;span style="color: green;"&gt;「it」&lt;/span&gt;に置き換える必要があります。&lt;/p&gt;
&lt;h3&gt;頻度の表現方法&lt;/h3&gt;
&lt;p&gt;例文：&lt;span style="color: blue;"&gt;&amp;#8220;He has to take his medicine&amp;#8221;&lt;/span&gt;の後に、&lt;span style="color: blue;"&gt;「every morning」&lt;/span&gt;とあります。&lt;/p&gt;
&lt;p&gt;&amp;lt;p&lt;span style="color: blue;"&gt;「毎朝」&lt;/span&gt;という頻度ですが、1日に何回薬を飲むかを表現すると、&lt;span style="color: blue;"&gt;「1回」&lt;/span&gt;は&lt;span style="color: green;"&gt;&amp;#8220;once&amp;#8221;&lt;/span&gt;です。&lt;/p&gt;
&lt;p&gt;したがって、&lt;span style="color: blue;"&gt;「1日1回」&lt;/span&gt;は&lt;span style="color: green;"&gt;&amp;#8220;once a day&amp;#8221;&lt;/span&gt;となります。例えば、&lt;span style="color: blue;"&gt;「我々日本人は1日3食食べます。」&lt;/span&gt;という場合は、&lt;span style="color: green;"&gt;&amp;#8220;We Japanese eat three times a day.&amp;#8221;&lt;/span&gt;と表現します。&lt;/p&gt;
&lt;p&gt;同様に、&lt;span style="color: blue;"&gt;「1週間に1回」&lt;/span&gt;は&lt;span style="color: green;"&gt;&amp;#8220;once a week&amp;#8221;&lt;/span&gt;、&lt;span style="color: blue;"&gt;「1週間に2回」&lt;/span&gt;は&lt;span style="color: green;"&gt;&amp;#8220;twice a week&amp;#8221;&lt;/span&gt;です。&lt;/p&gt;
&lt;p&gt;さらに、&lt;span style="color: blue;"&gt;「年に3回」&lt;/span&gt;は&lt;span style="color: green;"&gt;&amp;#8220;three times a year&amp;#8221;&lt;/span&gt;となります。例えば、&lt;span style="color: blue;"&gt;「月に5回」&lt;/span&gt;と表現する場合は、&lt;span style="color: blue;"&gt;「一月に5回」&lt;/span&gt;と言います。&lt;span style="color: blue;"&gt;&amp;#8220;five times&amp;#8221;&lt;/span&gt;の後に&lt;span style="color: blue;"&gt;&amp;#8220;a month&amp;#8221;&lt;/span&gt;を加えて、&lt;span style="color: green;"&gt;「five times a month」&lt;/span&gt;となります。&lt;/p&gt;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&lt;p&gt;なお、「times」には「s」を付けることに注意してください。ただし、「1回」と「2回」は特別な言葉であるため、&lt;span style="color: green;"&gt;「once」&lt;/span&gt;、&lt;span style="color: green;"&gt;「twice」&lt;/span&gt;となります。それ以降の回数には&lt;span style="color: green;"&gt;「three times」&lt;/span&gt;、&lt;span style="color: green;"&gt;「four times」&lt;/span&gt;、&lt;span style="color: green;"&gt;「five times」&lt;/span&gt;といった形で表現します。その後ろに&lt;span style="color: green;"&gt;「a 言いたい単位」&lt;/span&gt;を追加することで、具体的な時間単位を表現します。例えば、&lt;span style="color: blue;"&gt;「1時間に3回」&lt;/span&gt;は&lt;span style="color: green;"&gt;&amp;#8220;three times an hour&amp;#8221;&lt;/span&gt;となります。&lt;/p&gt;
&lt;h3&gt;&amp;#8220;How often&amp;#8221;の意味と使い方&lt;/h3&gt;
&lt;p&gt;&lt;span style="color: blue;"&gt;&amp;#8220;How often&amp;#8221;&lt;/span&gt;は&lt;span style="color: green;"&gt;「どれくらい頻繁に」&lt;/span&gt;という意味の表現です。&lt;/p&gt;
&lt;p&gt;具体的には、&lt;span style="color: blue;"&gt;「彼は薬をどれくらい頻繁に飲まなければならないのですか？」という意味になります。&lt;/span&gt;&lt;/p&gt;
&lt;p&gt;この時点では、&lt;span style="color: blue;"&gt;「1日につき」&lt;/span&gt;とか&lt;span style="color: blue;"&gt;「1週間につき」&lt;/span&gt;といった具体的な時間単位を指定せずに、&lt;span style="color: blue;"&gt;「How often」&lt;/span&gt;と尋ねるだけで十分です。&lt;/p&gt;
&lt;p&gt;注意点として、&lt;span style="color: blue;"&gt;&amp;#8220;once a day&amp;#8221;&lt;/span&gt;や&lt;span style="color: blue;"&gt;&amp;#8220;twice a week&amp;#8221;&lt;/span&gt;など、回答として&lt;span style="color: blue;"&gt;「a day」&lt;/span&gt;や&lt;span style="color: blue;"&gt;「a week」&lt;/span&gt;が出てくる場合でも、&lt;span style="color: blue;"&gt;「How often」&lt;/span&gt;という表現を使うことが重要です。&lt;/p&gt;
&lt;p&gt;この部分で混乱しやすいので、適切に注意してください。&lt;/p&gt;
&lt;p&gt;以上が、Book1 Lessonシーン1における&lt;span style="color: blue;"&gt;「How often」&lt;/span&gt;と頻度の表現方法についての解説です。&lt;/p&gt;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</si>
  <si>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C2P_https___eng_support_com_column_progress_book1_lesson18_2_20260225_192413</t>
  </si>
  <si>
    <t>以下はサイトの階層マスタに基づく「子→親」内部リンク不足です。
子ページ本文（HTML）に、親ページへのリンクを追加してください。
【子ページ】
- URL: https://eng-support.com/column/progress-book1-lesson18-2/
- タイトル: How long｜意味・答え方・使い方｜中1英語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src="https://www.youtube.com/embed/P9w3gyP5J3E" width="560" height="315" frameborder="0" allowfullscreen="allowfullscreen"&gt;&lt;/iframe&gt;&lt;/p&gt;
&lt;h3&gt;「How long」と時間の表現方法について解説します。&lt;/h3&gt;
&lt;p&gt;「How long」という疑問詞のシリーズが続いていますが、注意点があります。「How often」と同様に、「How」は「often」と「long」を修飾しています。「How often」で「どれくらいよく」を表現し、「often」は「よく」を意味します。一方、「How long」で「どれくらい長く」を表現し、「long」が修飾されています。&lt;br /&gt;
&lt;!-- 追加ブロック：導入直後〜本文の流れを邪魔しない位置に挿入 --&gt;&lt;/p&gt;
&lt;h2&gt;How long does it take の答え方&lt;/h2&gt;
&lt;p&gt;&lt;strong&gt;結論：&lt;/strong&gt;&lt;strong&gt;It takes＋時間＋to＋動詞&lt;/strong&gt; の型で答えます。&lt;br /&gt;
「どれくらい（時間が）かかる？」は &lt;strong&gt;take（かかる）&lt;/strong&gt; を使い、答えは &lt;strong&gt;It takes &amp;#8230;&lt;/strong&gt; で受けるのが安全です。&lt;/p&gt;
&lt;p&gt;&lt;strong&gt;例文（そのまま書ける形）&lt;/strong&gt;&lt;/p&gt;
&lt;p&gt;Q. &lt;strong&gt;How long does it take to get to school?&lt;/strong&gt;&lt;br /&gt;
A. &lt;strong&gt;It takes about 20 minutes.&lt;/strong&gt;&lt;/p&gt;
&lt;table style="width: 100%; border-collapse: collapse; margin: 1em 0;"&gt;
&lt;thead&gt;
&lt;tr&gt;
&lt;th style="border: 1px solid #ddd; padding: 8px; background: #f7f7f7; text-align: left;"&gt;聞き方&lt;/th&gt;
&lt;th style="border: 1px solid #ddd; padding: 8px; background: #f7f7f7; text-align: left;"&gt;答え方（テンプレ）&lt;/th&gt;
&lt;th style="border: 1px solid #ddd; padding: 8px; background: #f7f7f7; text-align: left;"&gt;ポイント&lt;/th&gt;
&lt;/tr&gt;
&lt;/thead&gt;
&lt;tbody&gt;
&lt;tr&gt;
&lt;td style="border: 1px solid #ddd; padding: 8px;"&gt;&lt;strong&gt;How long do/does + 主語 + 動詞 ?&lt;/strong&gt;&lt;/td&gt;
&lt;td style="border: 1px solid #ddd; padding: 8px;"&gt;&lt;strong&gt;For + 時間&lt;/strong&gt;&lt;/td&gt;
&lt;td style="border: 1px solid #ddd; padding: 8px;"&gt;「どれくらい長く〜する？」（期間）&lt;/td&gt;
&lt;/tr&gt;
&lt;tr&gt;
&lt;td style="border: 1px solid #ddd; padding: 8px;"&gt;&lt;strong&gt;How long does it take to + 動詞 ?&lt;/strong&gt;&lt;/td&gt;
&lt;td style="border: 1px solid #ddd; padding: 8px;"&gt;&lt;strong&gt;It takes + 時間&lt;/strong&gt;&lt;/td&gt;
&lt;td style="border: 1px solid #ddd; padding: 8px;"&gt;「〜するのにどれくらいかかる？」（所要時間）&lt;/td&gt;
&lt;/tr&gt;
&lt;/tbody&gt;
&lt;/table&gt;
&lt;p&gt;&lt;strong&gt;よくあるミス（ここだけ注意）&lt;/strong&gt;&lt;/p&gt;
&lt;ul&gt;
&lt;li&gt;&lt;strong&gt;for を無理に入れる&lt;/strong&gt;：× &lt;em&gt;For 20 minutes.&lt;/em&gt;（take構文の答え） → ○ &lt;strong&gt;It takes about 20 minutes.&lt;/strong&gt;&lt;/li&gt;
&lt;li&gt;&lt;strong&gt;to を落とす&lt;/strong&gt;：× &lt;em&gt;It takes 20 minutes get to school.&lt;/em&gt; → ○ &lt;strong&gt;It takes 20 minutes to get to school.&lt;/strong&gt;&lt;/li&gt;
&lt;li&gt;&lt;strong&gt;主語を迷子にする&lt;/strong&gt;：take構文は基本「it」で受けると安定します&lt;/li&gt;
&lt;/ul&gt;
&lt;h2&gt;How long と How often の最短整理（混同防止）&lt;/h2&gt;
&lt;p&gt;&lt;strong&gt;long＝期間（どれくらい長く）&lt;/strong&gt;、&lt;strong&gt;often＝頻度（どれくらいよく）&lt;/strong&gt;です。&lt;br /&gt;
迷ったら、答えの形で逆算すると減点されにくいです。&lt;/p&gt;
&lt;ul&gt;
&lt;li&gt;&lt;strong&gt;How long&lt;/strong&gt; → &lt;strong&gt;For + 時間&lt;/strong&gt;（例：&lt;strong&gt;For two hours.&lt;/strong&gt;）&lt;/li&gt;
&lt;li&gt;&lt;strong&gt;How often&lt;/strong&gt; → &lt;strong&gt;回数 + a 単位&lt;/strong&gt;（例：&lt;strong&gt;once a day / twice a week&lt;/strong&gt;）&lt;/li&gt;
&lt;/ul&gt;
&lt;h3&gt;how long time は基本NG（自然な言い方）&lt;/h3&gt;
&lt;p&gt;テストで見かける誤りが &lt;strong&gt;how long time&lt;/strong&gt; です。基本は次のどちらかに直します。&lt;br /&gt;
× &lt;em&gt;How long time do you study?&lt;/em&gt; → ○ &lt;strong&gt;How long do you study?&lt;/strong&gt;&lt;br /&gt;
もしくは、時間そのものを名詞で聞きたいなら ○ &lt;strong&gt;How much time do you study?&lt;/strong&gt;&lt;/p&gt;
&lt;h3&gt;How long is ～？は「長さ」か「期間」かを見分ける&lt;/h3&gt;
&lt;p&gt;&lt;strong&gt;How long is + 名詞&lt;/strong&gt; は、「その名詞が何か」で意味が分かれます。&lt;br /&gt;
物（pool / road など）なら&lt;strong&gt;長さ&lt;/strong&gt;、映画・授業・会議などの出来事なら&lt;strong&gt;所要時間（期間）&lt;/strong&gt;になりやすいです。&lt;/p&gt;
&lt;p&gt;&lt;strong&gt;例文&lt;/strong&gt;&lt;/p&gt;
&lt;ul&gt;
&lt;li&gt;&lt;strong&gt;How long is the pool?&lt;/strong&gt; → &lt;strong&gt;It’s 25 meters long.&lt;/strong&gt;（長さ）&lt;/li&gt;
&lt;li&gt;&lt;strong&gt;How long is the movie?&lt;/strong&gt; → &lt;strong&gt;It’s about two hours.&lt;/strong&gt;（所要時間）&lt;/li&gt;
&lt;/ul&gt;
&lt;p&gt;ここまで押さえたら、あとは本文で &lt;strong&gt;How long の基本（語順）&lt;/strong&gt; と &lt;strong&gt;for＋時間&lt;/strong&gt; を確認して、例文を自分の定期テストの範囲に置き換えていきましょう。&lt;/p&gt;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&lt;p&gt;ここで、「&lt;span style="color: red;"&gt;How long&lt;/span&gt;」は赤くなっていますが、学校の先生によって、「How long」という疑問詞として覚えるべきという先生と、「How」は疑問詞の後に何か言葉が付くと覚えるべきという先生がいます。どちらでも構いませんが、私たちは「&lt;span style="color: red;"&gt;How long&lt;/span&gt;」を一つの疑問詞として扱うことができます。そのため、ここでは赤く表示されていますが、「&lt;span style="color: red;"&gt;How long&lt;/span&gt;」を一つの疑問詞と捉えても問題ありません。&lt;/p&gt;
&lt;p&gt;続いて、一般動詞の疑問文についてです。疑問文では、疑問詞の後に「do」「does」「did」を置き、主語と動詞の原形を続けます。しかし、一部の人が「How does she study」と書いてしまい、「long」をどこに置くか迷ってしまうことがあります。このような混乱を避けるためには、「&lt;span style="color: red;"&gt;How long&lt;/span&gt;」と一つの疑問詞として覚える方が便利です。&lt;/p&gt;
&lt;p&gt;ただし、文法的に厳密に言うと、「How」は疑問副詞と呼ばれます。そして、「&lt;span style="color: red;"&gt;How long&lt;/span&gt;」自体も「どれくらい長く勉強するの？」という意味であり、動詞の「study」にかかっています。このように動詞にかかるものを副詞と呼びます。なお、「副詞」は英語で「adverb」と言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&lt;p&gt;さて、時間の長さを表す場合、例えば「How long does she study?」という文がありますが、そこに「&lt;span style="color: blue;"&gt;every night&lt;/span&gt;」と付いています。「彼女は毎晩どれくらい長く勉強するの？」となります。&lt;/p&gt;
&lt;p&gt;しかし、この表現は日本語としてはあまり自然ではありません。より自然な表現にすると、「彼女は毎晩どれくらいの時間勉強していますか？」となります。&lt;/p&gt;
&lt;p&gt;また、時間の長さを具体的に表現する場合は、「&lt;span style="color: blue;"&gt;For two hours&lt;/span&gt;」となります。「2時間勉強しています。」という意味です。「For」は期間を表す前置詞として使われます。時間の長さを表す際には、「For」を使用するのが一般的です。「For two hours」のように「期間」という意味で使用します。&lt;/p&gt;
&lt;p&gt;同様に、「&lt;span style="color: blue;"&gt;For two years&lt;/span&gt;」というように、「2年間」と期間を表現する際も「For」を使用します。時間の長さを表す場合、前置詞の「For」を付けることが一般的です。時刻との混同を避けるため、「時間の長さ」を表すときは「期間」という形で「For」を使用することを覚えましょう。&lt;/p&gt;
&lt;p&gt;前回の復習ですが、頻度を聞く場合には「&lt;span style="color: red;"&gt;How often&lt;/span&gt;」という疑問詞を使用します。「どれくらいの頻度で行っているか」や「どれくらいよく行っているか」を尋ねる際に使用します。回答としては「回数 a 単位」の形で答えます。「1日に1回」は&amp;#8221;&lt;span style="color: green;"&gt;once a day&lt;/span&gt;&amp;#8220;、「週に2回」は&amp;#8221;&lt;span style="color: green;"&gt;twice a week&lt;/span&gt;&amp;#8220;、「年に3回」は&amp;#8221;&lt;span style="color: green;"&gt;three times a year&lt;/span&gt;&amp;#8220;といった具体的な表現方法があります。頻度を尋ねる際は「&lt;span style="color: red;"&gt;How often&lt;/span&gt;」で聞き、「回数 a 何々」と答える形式になります。&lt;/p&gt;
&lt;p&gt;一方、時間の長さを尋ねる場合や期間を表現する場合は「&lt;span style="color: red;"&gt;How long&lt;/span&gt;」を使用します。例えば、「彼女はどれくらい長く勉強していますか？」と尋ねる場合は「How long does she study?」となります。その回答としては「For 何々」となります。「For two hours」という具体的な時間を表現する形式です。&lt;/p&gt;
&lt;p&gt;これらの聞き方と答え方をセットで覚えておくことが重要です。特に前置詞の使い方に注目して理解してください。&lt;/p&gt;
&lt;p&gt;以上が、Book1 Lesson18シーン2における「How long」と時間の表現方法についての解説でした。お疲れ様でした。&lt;/p&gt;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</si>
  <si>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C2P_https___eng_support_com_column_progress_book1_lesson18_3_20260225_192414</t>
  </si>
  <si>
    <t>以下はサイトの階層マスタに基づく「子→親」内部リンク不足です。
子ページ本文（HTML）に、親ページへのリンクを追加してください。
【子ページ】
- URL: https://eng-support.com/column/progress-book1-lesson18-3/
- タイトル: How＋形容詞で数値を尋ねる疑問文の作り方｜Lesson18-3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src="https://www.youtube.com/embed/CgERfscEt0I" width="560" height="315" frameborder="0" allowfullscreen="allowfullscreen"&gt;&lt;span data-mce-type="bookmark" style="display: inline-block; width: 0px; overflow: hidden; line-height: 0;" class="mce_SELRES_start"&gt;﻿&lt;/span&gt;&lt;/iframe&gt;&lt;/p&gt;
&lt;p&gt;では、「&lt;span style="color: red;"&gt;How&lt;/span&gt; + &lt;span style="color: blue;"&gt;形容詞&lt;/span&gt;」というテーマで、「&lt;span style="color: red;"&gt;How&lt;/span&gt;」が続いた疑問文について解説します。&lt;/p&gt;
&lt;h3&gt;「How old are you?」&lt;/h3&gt;
&lt;p&gt;まずは、「&lt;span style="color: red;"&gt;How&lt;/span&gt;」なんとかシリーズの中でも頻繁に使用される表現です。「&lt;span style="color: blue;"&gt;あなたは何歳ですか？&lt;/span&gt;」と聞いています。ただし、英語の文をそのまま訳すと、日本語として不自然になることがあります。そのため、意訳を行う必要があります。ここで使用されている「&lt;span style="color: blue;"&gt;old&lt;/span&gt;」は「古い」という意味ではなく、「年齢」という意味の名詞として扱われます。したがって、「&lt;span style="color: blue;"&gt;あなたの年齢はいくつですか？&lt;/span&gt;」と訳します。&lt;/p&gt;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&lt;p&gt;なお、赤ちゃんの年齢を尋ねる場合は「&lt;span style="color: red;"&gt;How old is he?&lt;/span&gt;」や「&lt;span style="color: red;"&gt;How old is the baby?&lt;/span&gt;」となります。この場合、「&lt;span style="color: red;"&gt;How old&lt;/span&gt;」は直訳すると「どれだけ年取っているのか」となりますが、実際には「&lt;span style="color: blue;"&gt;生後何ヶ月ですか？&lt;/span&gt;」という意味で使用されます。また、「&lt;span style="color: blue;"&gt;old&lt;/span&gt;」という単語は「古い」や「年寄り」という意味の形容詞として辞書に載っていますが、ここでは「年齢」という名詞として扱い、意訳する必要があります。&lt;/p&gt;
&lt;h3&gt;「How tall is Tom?」&lt;/h3&gt;
&lt;p&gt;次に、「&lt;span style="color: red;"&gt;How&lt;/span&gt;」形容詞で何か聞きたい時に使用される表現です。「&lt;span style="color: blue;"&gt;トムの身長はいくらですか？&lt;/span&gt;」と聞いています。なお、アメリカでは個人をディスる発言として扱われる可能性があるため、「&lt;span style="color: red;"&gt;How short is Tom?&lt;/span&gt;」と言うとトムの悪口になってしまいますので注意が必要です。&lt;/p&gt;
&lt;h3&gt;&amp;#8220;How deep is the river?&amp;#8221; &amp;#8211; 「その川は深さどれくらい？」&lt;/h3&gt;
&lt;p&gt;例えば、小学生や幼稚園児でも足首までしか浸からないような浅い川でも、質問の形式は&lt;span style="color: red;"&gt;&amp;#8220;How deep&amp;#8221;&lt;/span&gt;です。なお、&amp;#8221;deep&amp;#8221;の反対は&lt;span style="color: blue;"&gt;&amp;#8220;shallow&amp;#8221;&lt;/span&gt;です。単語の覚えが難しいと感じる方には、反対の意味をセットで覚えることをおすすめします。&lt;br /&gt;
数値が大きい方の形容詞を使用&lt;br /&gt;
&lt;span style="color: red;"&gt;&amp;#8220;high&amp;#8221;&lt;/span&gt;の反対は&lt;span style="color: blue;"&gt;&amp;#8220;low&amp;#8221;&lt;/span&gt;、&lt;span style="color: red;"&gt;&amp;#8220;tall&amp;#8221;&lt;/span&gt;の反対は&lt;span style="color: blue;"&gt;&amp;#8220;short&amp;#8221;&lt;/span&gt;です。例えば、年齢や身長、ビルの高さ、深さなどの数値を尋ねる場合、数値が大きくなる方の形容詞を使用する必要があります。英語では数値が大きい方がプラス、小さい方がマイナスとされるため、その考え方に合わせる必要があります。&lt;br /&gt;
数値が大きい方の形容詞を付ける&lt;br /&gt;
数値を伴う返答では、数値が大きい方の形容詞を付ける必要があります。例えば、年齢を尋ねられた場合は、&lt;span style="color: green;"&gt;&amp;#8220;I’m 13 years old.&amp;#8221;&lt;/span&gt;と答えます。また、身長について尋ねられた場合は、&lt;span style="color: green;"&gt;&amp;#8220;5 feet 10 inches tall.&amp;#8221;&lt;/span&gt;のように具体的な数字と形容詞を組み合わせて返答します。形容詞を忘れずに付けることが重要です。&lt;/p&gt;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&lt;h3&gt;長さの尋ね方 &amp;#8211; &amp;#8220;How long is the pool?&amp;#8221;&lt;/h3&gt;
&lt;p&gt;「そのプールの長さはどれくらい？」と尋ねる場合は、「長さ」という意味で&lt;span style="color: red;"&gt;&amp;#8220;How long&amp;#8221;&lt;/span&gt;を使用します。幅を尋ねる場合は&lt;span style="color: red;"&gt;&amp;#8220;How wide&amp;#8221;&lt;/span&gt;を使用します。ただし、&amp;#8221;wide&amp;#8221;と&amp;#8221;narrow&amp;#8221;は「幅が広い」と「幅が狭い」という意味であり、面積を表すものではありません。&lt;br /&gt;
速さと遅さの尋ね方 &amp;#8211; &amp;#8220;How fast is your watch?&amp;#8221;&lt;br /&gt;
「あなたの時計はどれくらい速いですか？」と尋ねる場合は&lt;span style="color: red;"&gt;&amp;#8220;How fast&amp;#8221;&lt;/span&gt;を使用します。同様に、遅さを尋ねる場合は&lt;span style="color: red;"&gt;&amp;#8220;How slow&amp;#8221;&lt;/span&gt;を使用します。これらの質問に対しては、具体的な数字と形容詞を組み合わせて返答します。例えば、&lt;span style="color: blue;"&gt;&amp;#8220;It’s about 2 minutes fast.&amp;#8221;&lt;/span&gt;、「約2分進んでいます。」と答えます。&lt;br /&gt;
返答の際には形容詞を付け忘れないようにしましょう。数値が大きい方の形容詞を付けることを忘れずに、&lt;span style="color: blue;"&gt;&amp;#8220;It’s 25 meters long.&amp;#8221;&lt;/span&gt;、「長さは25メートルです。」と答えます。&lt;/p&gt;
&lt;p&gt;以上が、数値や長さ、速さと遅さに関する質問や返答方法についての解説でした。&lt;/p&gt;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t>
  </si>
  <si>
    <t>C2P_https___eng_support_com_column_progress_book1_lesson18_4_20260225_192414</t>
  </si>
  <si>
    <t>以下はサイトの階層マスタに基づく「子→親」内部リンク不足です。
子ページ本文（HTML）に、親ページへのリンクを追加してください。
【子ページ】
- URL: https://eng-support.com/column/progress-book1-lesson18-4/
- タイトル: 所有格とは｜boy’s・boys’の違いと複数形s｜中学英語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&lt;h2&gt;複数名詞の所有格をマスターしよう&lt;/h2&gt;
&lt;p&gt;このページでは、&lt;strong&gt;複数名詞の所有格（名詞のあとに ’ や ’s を付ける形）&lt;/strong&gt;について整理します。&lt;br /&gt;
「boy と boys で所有格の形が違うのはなぜ？」「Jones の所有格はどう書くの？」といった疑問を、例文を使いながらスッキリ解決していきます。&lt;/p&gt;
&lt;div style="border: 1px solid #e6e6e6; background: #fafafa; padding: 14px 16px; border-radius: 8px; margin: 16px 0;"&gt;
&lt;p style="margin: 0 0 10px; line-height: 1.8;"&gt;&lt;strong&gt;結論：&lt;/strong&gt;まず「複数形（-s）」か「所有格（’ / ’s）」かを分け、所有格は&lt;strong&gt;語尾が s の複数形なら ’だけ&lt;/strong&gt;／&lt;strong&gt;s で終わらない複数は ’s&lt;/strong&gt;で決まります。&lt;/p&gt;
&lt;h2 style="margin: 10px 0 8px; font-size: 1.15rem;"&gt;1分で整理：複数形sと所有格の’/’s（迷う所だけ）&lt;/h2&gt;
&lt;p style="margin: 0 0 10px; line-height: 1.8;"&gt;「s が付いている＝全部 ’s」ではありません。&lt;strong&gt;複数の s&lt;/strong&gt;と、&lt;strong&gt;所有格の ’（アポストロフィー）&lt;/strong&gt;は役割が別です。下の表で、まず形を即決してください。&lt;/p&gt;
&lt;table style="width: 100%; border-collapse: collapse; background: #fff; margin: 10px 0;"&gt;
&lt;thead&gt;
&lt;tr&gt;
&lt;th style="border: 1px solid #ddd; padding: 8px; text-align: left; width: 26%;"&gt;知りたいこと&lt;/th&gt;
&lt;th style="border: 1px solid #ddd; padding: 8px; text-align: left; width: 18%;"&gt;正しい形&lt;/th&gt;
&lt;th style="border: 1px solid #ddd; padding: 8px; text-align: left;"&gt;例（boy / boys / children / Jones）&lt;/th&gt;
&lt;th style="border: 1px solid #ddd; padding: 8px; text-align: left; width: 26%;"&gt;確認ポイント&lt;/th&gt;
&lt;/tr&gt;
&lt;/thead&gt;
&lt;tbody&gt;
&lt;tr&gt;
&lt;td style="border: 1px solid #ddd; padding: 8px;"&gt;boy の複数形&lt;/td&gt;
&lt;td style="border: 1px solid #ddd; padding: 8px;"&gt;&lt;strong&gt;boys&lt;/strong&gt;&lt;/td&gt;
&lt;td style="border: 1px solid #ddd; padding: 8px;"&gt;boy → &lt;strong&gt;boys&lt;/strong&gt;&lt;/td&gt;
&lt;td style="border: 1px solid #ddd; padding: 8px;"&gt;これは「複数の s」&lt;/td&gt;
&lt;/tr&gt;
&lt;tr&gt;
&lt;td style="border: 1px solid #ddd; padding: 8px;"&gt;boy（単数）の所有格&lt;/td&gt;
&lt;td style="border: 1px solid #ddd; padding: 8px;"&gt;&lt;strong&gt;boy’s&lt;/strong&gt;&lt;/td&gt;
&lt;td style="border: 1px solid #ddd; padding: 8px;"&gt;That &lt;strong&gt;boy’s&lt;/strong&gt; bicycle is red.&lt;/td&gt;
&lt;td style="border: 1px solid #ddd; padding: 8px;"&gt;単数名詞は基本 ’s&lt;/td&gt;
&lt;/tr&gt;
&lt;tr&gt;
&lt;td style="border: 1px solid #ddd; padding: 8px;"&gt;boys（複数）の所有格&lt;/td&gt;
&lt;td style="border: 1px solid #ddd; padding: 8px;"&gt;&lt;strong&gt;boys’&lt;/strong&gt;&lt;/td&gt;
&lt;td style="border: 1px solid #ddd; padding: 8px;"&gt;Those &lt;strong&gt;boys’&lt;/strong&gt; bicycles are blue.&lt;/td&gt;
&lt;td style="border: 1px solid #ddd; padding: 8px;"&gt;語尾に s がある複数形→&lt;strong&gt;’だけ&lt;/strong&gt;&lt;/td&gt;
&lt;/tr&gt;
&lt;tr&gt;
&lt;td style="border: 1px solid #ddd; padding: 8px;"&gt;children（不規則複数）の所有格&lt;/td&gt;
&lt;td style="border: 1px solid #ddd; padding: 8px;"&gt;&lt;strong&gt;children’s&lt;/strong&gt;&lt;/td&gt;
&lt;td style="border: 1px solid #ddd; padding: 8px;"&gt;the &lt;strong&gt;children’s&lt;/strong&gt; room&lt;/td&gt;
&lt;td style="border: 1px solid #ddd; padding: 8px;"&gt;s で終わらない複数→&lt;strong&gt;’s&lt;/strong&gt;&lt;/td&gt;
&lt;/tr&gt;
&lt;tr&gt;
&lt;td style="border: 1px solid #ddd; padding: 8px;"&gt;Jones（単数・語尾が s の名前）&lt;/td&gt;
&lt;td style="border: 1px solid #ddd; padding: 8px;"&gt;&lt;strong&gt;Jones’s&lt;/strong&gt;&lt;/td&gt;
&lt;td style="border: 1px solid #ddd; padding: 8px;"&gt;Mr. &lt;strong&gt;Jones’s&lt;/strong&gt; bicycle&lt;/td&gt;
&lt;td style="border: 1px solid #ddd; padding: 8px;"&gt;単数扱いなので基本 ’s&lt;/td&gt;
&lt;/tr&gt;
&lt;/tbody&gt;
&lt;/table&gt;
&lt;h3 style="margin: 12px 0 6px; font-size: 1.05rem;"&gt;つまずき防止：書く前のチェック（3つだけ）&lt;/h3&gt;
&lt;ul style="margin: 0 0 10px; padding-left: 1.2em; line-height: 1.8;"&gt;
&lt;li&gt;&lt;strong&gt;単数か複数か&lt;/strong&gt;を先に確定する（that / those、is / are、bicycle / bicycles もセットでそろえる）。&lt;/li&gt;
&lt;li&gt;所有格にしたい名詞の&lt;strong&gt;語尾に s があるか&lt;/strong&gt;を見る（ある→&lt;strong&gt;’&lt;/strong&gt;、ない→&lt;strong&gt;’s&lt;/strong&gt;）。&lt;/li&gt;
&lt;li&gt;&lt;strong&gt;不規則複数&lt;/strong&gt;（children / men / women など）は、複数でも&lt;strong&gt;’s&lt;/strong&gt;になる。&lt;/li&gt;
&lt;/ul&gt;
&lt;h3 style="margin: 12px 0 6px; font-size: 1.05rem;"&gt;よくある間違い（2つだけ）&lt;/h3&gt;
&lt;ul style="margin: 0; padding-left: 1.2em; line-height: 1.8;"&gt;
&lt;li&gt;&lt;strong&gt;× boys’s bicycles&lt;/strong&gt; → 語尾に s がある複数形は &lt;strong&gt;boys’&lt;/strong&gt;（&lt;strong&gt;’だけ&lt;/strong&gt;）。&lt;/li&gt;
&lt;li&gt;&lt;strong&gt;× Those boy’s bicycles are blue.&lt;/strong&gt; → Those / bicycles / are が複数なので、所有格も &lt;strong&gt;boys’&lt;/strong&gt; にそろえる。&lt;/li&gt;
&lt;/ul&gt;
&lt;p style="margin: 12px 0 0; line-height: 1.8;"&gt;このあと本文で、基本→規則複数→不規則複数→間違い→まとめの順に確認できます。&lt;/p&gt;
&lt;/div&gt;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&lt;p&gt;&lt;!-- YouTube 動画 --&gt;&lt;br /&gt;
&lt;iframe loading="lazy" title="YouTube video player" src="https://www.youtube.com/embed/qF1vAwavIaU" width="560" height="315" frameborder="0" allowfullscreen="allowfullscreen"&gt;&lt;span data-mce-type="bookmark" style="display: inline-block; width: 0px; overflow: hidden; line-height: 0;" class="mce_SELRES_start"&gt;﻿&lt;/span&gt;&lt;/iframe&gt;&lt;/p&gt;
&lt;h2&gt;所有格の基本と複数形&lt;/h2&gt;
&lt;h3&gt;所有格とは？基本の形&lt;/h3&gt;
&lt;p&gt;&lt;strong&gt;所有格（possessive）&lt;/strong&gt;とは、「〜の〜」を表す形です。&lt;/p&gt;
&lt;ul&gt;
&lt;li&gt;&lt;strong&gt;my book&lt;/strong&gt;：私の本&lt;/li&gt;
&lt;li&gt;&lt;strong&gt;Tom’s bag&lt;/strong&gt;：トムのかばん&lt;/li&gt;
&lt;/ul&gt;
&lt;p&gt;英語では基本的に、&lt;strong&gt;名詞のあとに &lt;span style="color: red;"&gt;’s&lt;/span&gt; をつける&lt;/strong&gt;ことで所有を表します。&lt;/p&gt;
&lt;h3&gt;単数名詞の所有格&lt;/h3&gt;
&lt;p&gt;単数形の名詞は、語尾に関係なく基本的に &lt;strong&gt;’s&lt;/strong&gt; をつけます。&lt;/p&gt;
&lt;ul&gt;
&lt;li&gt;&lt;strong&gt;&lt;span style="color: green;"&gt;That&lt;/span&gt; &lt;span style="color: red;"&gt;boy’s&lt;/span&gt; bicycle is red.&lt;/strong&gt;&lt;br /&gt;
「あの男の子の自転車は赤い。」&lt;/li&gt;
&lt;li&gt;&lt;strong&gt;the girl’s pen&lt;/strong&gt;：「その女の子のペン」&lt;/li&gt;
&lt;li&gt;&lt;strong&gt;Mr. Jones’s bicycle&lt;/strong&gt;：「ジョーンズさんの自転車」&lt;/li&gt;
&lt;/ul&gt;
&lt;p&gt;ポイントは、&lt;strong&gt;名詞が1人・1つなら基本的に ’s をつける&lt;/strong&gt;ということです。&lt;/p&gt;
&lt;hr /&gt;
&lt;h2&gt;名詞の複数形と所有格&lt;/h2&gt;
&lt;h3&gt;規則的な複数形（語尾が -s のとき）&lt;/h3&gt;
&lt;p&gt;名詞が複数になり、語尾に &lt;strong&gt;s&lt;/strong&gt; がつく場合は、&lt;strong&gt;所有格の形が変わります。&lt;/strong&gt;&lt;/p&gt;
&lt;p&gt;例：boy（単数）→ boys（複数）&lt;/p&gt;
&lt;ul&gt;
&lt;li&gt;&lt;strong&gt;That &lt;span style="color: red;"&gt;boy’s&lt;/span&gt; bicycle is red.&lt;/strong&gt;&lt;br /&gt;
「あの&lt;strong&gt;男の子&lt;/strong&gt;の自転車は赤い。」（単数：boy’s）&lt;/li&gt;
&lt;li&gt;&lt;strong&gt;&lt;span style="color: green;"&gt;Those&lt;/span&gt; &lt;span style="color: red;"&gt;boys’&lt;/span&gt; bicycles are blue.&lt;/strong&gt;&lt;br /&gt;
「あの&lt;strong&gt;男の子たち&lt;/strong&gt;の自転車は青い。」（複数：boys’）&lt;/li&gt;
&lt;/ul&gt;
&lt;p&gt;複数所有格では、次のような手順で考えます。&lt;/p&gt;
&lt;ol&gt;
&lt;li&gt;まず&lt;strong&gt;複数形&lt;/strong&gt;を作る：boy → &lt;strong&gt;boys&lt;/strong&gt;&lt;/li&gt;
&lt;li&gt;語尾にすでに &lt;strong&gt;s&lt;/strong&gt; があるので、そこに&lt;strong&gt;’（アポストロフィー）だけ&lt;/strong&gt;をつける：boys → &lt;strong&gt;boys’&lt;/strong&gt;&lt;/li&gt;
&lt;/ol&gt;
&lt;p&gt;したがって、&lt;strong&gt;「boys’s」とは書きません。&lt;/strong&gt;&lt;br /&gt;
「&lt;span style="color: blue;"&gt;boys’&lt;/span&gt;」と &lt;strong&gt;アポストロフィーのあとに s をつけない&lt;/strong&gt;のが正解です。&lt;/p&gt;
&lt;p&gt;あわせて、所有格以外の部分も複数にそろえる必要があります。&lt;/p&gt;
&lt;ul&gt;
&lt;li&gt;&lt;strong&gt;That boy’s bicycle is red.&lt;/strong&gt;&lt;br /&gt;
→ That / boy’s / bicycle / is（単数）&lt;/li&gt;
&lt;li&gt;&lt;strong&gt;Those boys’ bicycles are blue.&lt;/strong&gt;&lt;br /&gt;
→ Those（複数を指す） / boys’ / bicycles（複数） / are（複数）&lt;/li&gt;
&lt;/ul&gt;
&lt;p&gt;&lt;strong&gt;所有格だけでなく、主語・動詞・名詞（bicycle / bicycles）もセットで複数形に変更する&lt;/strong&gt;ことが大切です。&lt;/p&gt;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&lt;h3&gt;不規則な複数形の所有格&lt;/h3&gt;
&lt;p&gt;&lt;strong&gt;不規則な複数形&lt;/strong&gt;では、語尾に &lt;strong&gt;s&lt;/strong&gt; がつきません。&lt;br /&gt;
この場合は、複数でも &lt;strong&gt;&lt;span style="color: red;"&gt;’s&lt;/span&gt;&lt;/strong&gt; をつけます。&lt;/p&gt;
&lt;p&gt;代表例：&lt;/p&gt;
&lt;ul&gt;
&lt;li&gt;&lt;strong&gt;child → children → children’s&lt;/strong&gt;&lt;br /&gt;
the children’s room（子どもたちの部屋）&lt;/li&gt;
&lt;li&gt;&lt;strong&gt;man → men → men’s&lt;/strong&gt;&lt;br /&gt;
men’s shoes（男性用の靴）&lt;/li&gt;
&lt;li&gt;&lt;strong&gt;woman → women → women’s&lt;/strong&gt;&lt;br /&gt;
women’s team（女子チーム）&lt;/li&gt;
&lt;/ul&gt;
&lt;p&gt;元記事の例では、次のような所有格も取り上げています。&lt;/p&gt;
&lt;ul&gt;
&lt;li&gt;&lt;strong&gt;&lt;span style="color: green;"&gt;Mr. Jones’s&lt;/span&gt; bicycle is silver.&lt;/strong&gt;&lt;br /&gt;
「ジョーンズさんの自転車は銀色だ。」&lt;/li&gt;
&lt;/ul&gt;
&lt;p&gt;これは「Mr. Jones」が&lt;strong&gt;もともと語尾に s が付いている名前&lt;/strong&gt;なので、&lt;br /&gt;
&lt;strong&gt;Jones’s&lt;/strong&gt; のように &lt;span style="color: red;"&gt;’s&lt;/span&gt; をつける形が教科書などでよく採用されています。&lt;/p&gt;
&lt;p&gt;まとめると、次のように考えると整理しやすくなります。&lt;/p&gt;
&lt;ul&gt;
&lt;li&gt;&lt;strong&gt;語尾が s の複数形（boys, dogs, students など）&lt;/strong&gt;&lt;br /&gt;
→ &lt;strong&gt;’&lt;/strong&gt; だけをつける（boys’ / dogs’ / students’）&lt;/li&gt;
&lt;li&gt;&lt;strong&gt;語尾が s で終わらない複数形（children, men など）&lt;/strong&gt;&lt;br /&gt;
→ &lt;strong&gt;’s&lt;/strong&gt; をつける（children’s / men’s）&lt;/li&gt;
&lt;li&gt;&lt;strong&gt;単数名詞（Tom, Mr. Jones など）&lt;/strong&gt;&lt;br /&gt;
→ 基本的に &lt;strong&gt;’s&lt;/strong&gt; をつける（Tom’s / Jones’s）&lt;/li&gt;
&lt;/ul&gt;
&lt;hr /&gt;
&lt;h2&gt;よくある間違いとチェックポイント&lt;/h2&gt;
&lt;h3&gt;よくある間違い&lt;/h3&gt;
&lt;ul&gt;
&lt;li&gt;&lt;strong&gt;× boys’s bicycles&lt;/strong&gt;&lt;br /&gt;
→ 語尾に s がある複数形に、さらに s を足してしまっている。&lt;/li&gt;
&lt;li&gt;&lt;strong&gt;× Those boy’s bicycles are blue.&lt;/strong&gt;&lt;br /&gt;
→ Those（複数）と bicycles（複数）なのに、所有格が単数（boy’s）になっている。&lt;/li&gt;
&lt;li&gt;&lt;strong&gt;× childrens’ room&lt;/strong&gt;&lt;br /&gt;
→ children はすでに複数形なので、正しくは &lt;strong&gt;children’s&lt;/strong&gt;。&lt;/li&gt;
&lt;/ul&gt;
&lt;h3&gt;所有格を書くときのチェックポイント&lt;/h3&gt;
&lt;p&gt;所有格を使うときは、次の点を意識すると間違いが減ります。&lt;/p&gt;
&lt;ul&gt;
&lt;li&gt;&lt;strong&gt;1. まず「単数か複数か」をはっきりさせる&lt;/strong&gt;&lt;br /&gt;
boy なのか boys なのか、child なのか children なのかを確認する。&lt;/li&gt;
&lt;li&gt;&lt;strong&gt;2. 語尾に s があるかどうかを見る&lt;/strong&gt;&lt;br /&gt;
語尾が s なら ’、そうでないなら ’s をつけるのが基本。&lt;/li&gt;
&lt;li&gt;&lt;strong&gt;3. 所有格だけでなく、that / those, is / are などもセットで変える&lt;/strong&gt;&lt;br /&gt;
文全体が単数・複数でそろっているかチェックする。&lt;/li&gt;
&lt;/ul&gt;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&lt;h2&gt;まとめ：複数名詞の所有格を整理しよう&lt;/h2&gt;
&lt;ul&gt;
&lt;li&gt;所有格は基本的に&lt;strong&gt;名詞＋’s&lt;/strong&gt;で「〜の〜」を表す。&lt;/li&gt;
&lt;li&gt;&lt;strong&gt;語尾が s の複数形（boys など）は ’ だけ&lt;/strong&gt;をつけて所有格にする：boys’。&lt;/li&gt;
&lt;li&gt;&lt;strong&gt;語尾が s で終わらない複数形（children, men など）は ’s&lt;/strong&gt; をつける：children’s / men’s。&lt;/li&gt;
&lt;li&gt;Mr. Jones のように&lt;strong&gt;名前が s で終わる単数名詞&lt;/strong&gt;にも、教科書では Jones’s のように ’s をつける形がよく用いられる。&lt;/li&gt;
&lt;li&gt;所有格を使うときは、&lt;strong&gt;that / those, is / are, bicycle / bicycles など文全体も単数・複数でそろえる&lt;/strong&gt;ことが大切。&lt;/li&gt;
&lt;/ul&gt;
&lt;p&gt;複数名詞の所有格は、一度パターンで整理してしまえば難しくありません。&lt;br /&gt;
このページのポイントを意識しながら、ワークや過去問の英文を「所有格の形」に着目してチェックしてみてください。&lt;/p&gt;
&lt;p&gt;&amp;nbsp;&lt;/p&gt;
```</t>
  </si>
  <si>
    <t>C2P_https___eng_support_com_column_progress_book1_lesson19_1_20260225_192414</t>
  </si>
  <si>
    <t>以下はサイトの階層マスタに基づく「子→親」内部リンク不足です。
子ページ本文（HTML）に、親ページへのリンクを追加してください。
【子ページ】
- URL: https://eng-support.com/column/progress-book1-lesson19-1/
- タイトル: 頻度を表す副詞の位置｜often・sometimes｜中学英語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src="https://www.youtube.com/embed/QHLaUF2RO6I" width="560" height="315" frameborder="0" allowfullscreen="allowfullscreen"&gt;&lt;/iframe&gt;&lt;/p&gt;
&lt;h3&gt;今回は、Book1 Lesson19シーン1についてお話しします。&lt;/h3&gt;
&lt;p&gt;頻度を表す副詞には結構な種類がありますが、ここでは代表的なものに焦点を当てます。PROGRESSのLookの例文をすべて書くと長くなるため、代表的な頻度の副詞をご紹介します。&lt;/p&gt;
&lt;p&gt;まず、頻度を表す副詞はいくつかあります。最初に登場したのは、「&lt;span style="color: blue;"&gt;How often&lt;/span&gt;」で「どれくらいよく」「どれくらいの頻度で」という意味です。PROGRESSの177ページ、右側のページにチェックがありますので、そちらを参照してください。&lt;/p&gt;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中学1年生の間には、基本的な頻度の副詞を5つ学びます。後で4つの単語が追加され、最終的には9つの単語になります。中学生は基本の5つの単語をしっかり覚えておくことが重要です。高校生になるとさらに2つの単語が加わり、徐々に増えていきます。&lt;/p&gt;
&lt;p&gt;しかし、英語が苦手な人は最初の5つの単語を十分に覚えていません。他の人は5つの単語を覚えているので、後から覚える単語が4つになります。しかし、苦手な人は9つの単語を一度に覚えなければならないため、2倍以上の学習量になります。これが苦手意識を引き起こす原因となっています。&lt;/p&gt;
&lt;p&gt;ですから、英語が苦手な人が周りの人と同じペースで学習すると、追いつくことができないと感じることがあります。そのため、自分が中学時代にあまり勉強しなかったと自覚している高校生は、周りの人よりも多く学習する必要があると考えるべきです。&lt;/p&gt;
&lt;p&gt;さて、頻度の副詞に戻りましょう。PROGRESS 177ページの2番目のチェックを見てみましょう。そこでは以下のような頻度が示されています。&lt;/p&gt;
&lt;p&gt;&amp;#8220;&lt;span style="color: blue;"&gt;always&lt;/span&gt;&amp;#8220;（いつも）&lt;br /&gt;
&amp;#8220;&lt;span style="color: blue;"&gt;usually&lt;/span&gt;&amp;#8220;（大抵）&lt;br /&gt;
&amp;#8220;&lt;span style="color: blue;"&gt;often&lt;/span&gt;&amp;#8220;（度々）&lt;br /&gt;
&amp;#8220;&lt;span style="color: blue;"&gt;sometimes&lt;/span&gt;&amp;#8220;（時々）&lt;br /&gt;
&amp;#8220;&lt;span style="color: blue;"&gt;never&lt;/span&gt;&amp;#8220;（決してない）&lt;/p&gt;
&lt;p&gt;&amp;#8220;always&amp;#8221;は基本的に100%の頻度を表します。「いつも」や「必ず」という意味です。&amp;#8221;usually&amp;#8221;は頻度がやや落ちており、「大抵」という意味です。&amp;#8221;often&amp;#8221;は「度々」や「しばしば」「よく」を意味します。&amp;#8221;sometimes&amp;#8221;は「時々」という意味で使われます。一方、&amp;#8221;never&amp;#8221;は0%の頻度を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ただし、50%の頻度を表す単語の位置についてはネイティブの間でも異なる意見があります。一部の人によれば、&amp;#8221;often&amp;#8221;が50%の意味で使われると言いますが、他の人は&amp;#8221;often&amp;#8221;は日本語でいう「しょっちゅう」というニュアンスであり、&amp;#8221;sometimes&amp;#8221;が50%程度の意味だと主張します。つまり、&amp;#8221;often&amp;#8221;と&amp;#8221;sometimes&amp;#8221;の間や、&amp;#8221;sometimes&amp;#8221;の少し下がった位置が平均的な値だと言えるでしょう。&lt;/p&gt;
&lt;p&gt;以上が頻度の副詞です。これらの単語の発音、綴り、意味をしっかり覚えましょう。ただし、覚えるだけでなく、これらの副詞を文中で正確に使いこなすことが重要です。&lt;/p&gt;
&lt;p&gt;次に、注意点として、頻度の副詞の位置を把握しておく必要があります。一般動詞とbe動詞の場合では位置が異なります。一般動詞の前に頻度の副詞を置きますが、be動詞の後ろに置きます。また、助動詞が存在する場合は、助動詞と動詞の間に頻度の副詞を配置します。&lt;/p&gt;
&lt;p&gt;具体的な例文を見てみましょう。最初の文は一般動詞です。&lt;/p&gt;
&lt;p&gt;&amp;#8220;Keiko plays tennis on Tuesday every week.&amp;#8221;（ケイコは毎週火曜日にテニスをします。）&lt;br /&gt;
この文では、毎週火曜日という頻度を表す副詞があるため、頻度の副詞を使わずに書くことができます。&lt;/p&gt;
&lt;p&gt;&amp;#8220;Keiko always plays tennis on Tuesday.&amp;#8221;（ケイコは火曜日にいつもテニスをします。）&lt;br /&gt;
次に、be動詞を含む文を見てみましょう。&lt;/p&gt;
&lt;p&gt;&amp;#8220;Rita&lt;strong&gt; is&lt;/strong&gt; usually &lt;strong&gt;cooking&lt;/strong&gt; at this time.&amp;#8221;（リタは通常、この時間に料理をしています。&lt;/p&gt;
&lt;p&gt;この文では、&amp;#8221;is&amp;#8221;と&amp;#8221;cooking&amp;#8221;が太字になっていますが、&amp;#8221;is&amp;#8221;はbe動詞です。ここでは、be動詞の後ろに頻度の副詞を配置します。&amp;#8221;cooking&amp;#8221;は関係ありません。&lt;/p&gt;
&lt;p&gt;また、助動詞が含まれる文についても考えてみましょう。&lt;/p&gt;
&lt;p&gt;&amp;#8220;They can sometimes see deer behind Kevin’s school.&amp;#8221;（彼らは時々、ケビンの学校の裏に鹿を見ることがあります。）&lt;/p&gt;
&lt;p&gt;この文では、助動詞の&amp;#8221;can&amp;#8221;と動詞の原形である&amp;#8221;see&amp;#8221;の間に頻度の副詞を配置します。助動詞が存在する場合は、助動詞と動詞の間に頻度の副詞を配置することを覚えておきましょう。&lt;/p&gt;
&lt;p&gt;頻度の副詞の位置については、これらのルールを把握しておくと便利です。一般動詞の前、be動詞の後ろ、助動詞と動詞の間に頻度の副詞を置くことを覚えておきましょう。&lt;/p&gt;
&lt;p&gt;最後に、このルールを覚える際には、声に出して読むことが効果的です。声を出して読むことにより、脳に情報がより鮮明に記憶されるという科学的な研究結果もあります。ですので、自分の部屋で大声で何度も読んでみることをおすすめします。自分の部屋なら周りの人に気兼ねすることなく練習できますので、ぜひ試してみてください。&lt;/p&gt;
&lt;p&gt;以上でLesson19シーン1の解説は終わります。&lt;/p&gt;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</si>
  <si>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C2P_https___eng_support_com_column_progress_book1_lesson19_4_20260225_192414</t>
  </si>
  <si>
    <t>以下はサイトの階層マスタに基づく「子→親」内部リンク不足です。
子ページ本文（HTML）に、親ページへのリンクを追加してください。
【子ページ】
- URL: https://eng-support.com/column/progress-book1-lesson19-4/
- タイトル: 所有・所属を表す of の使い方【Progress Book1 Lesson19-4】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src="https://www.youtube.com/embed/mnYgoqAZrhI"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&lt;p&gt;「&lt;strong&gt;～の&lt;/strong&gt;を英語にするとき、いつも &lt;strong&gt;’s&lt;/strong&gt; と &lt;strong&gt;of&lt;/strong&gt; で止まる」&lt;br /&gt;
「&lt;strong&gt;AのB&lt;/strong&gt; を作ろうとして語順が逆になる」――この2つが一番多い&lt;strong&gt;ofのつまずき&lt;/strong&gt;です。&lt;/p&gt;
&lt;p&gt;このページでは、&lt;span style="color: green;"&gt;Tom’s book&lt;/span&gt; と &lt;span style="color: green;"&gt;the name of the dog&lt;/span&gt; を使って、&lt;br /&gt;
&lt;strong&gt;’s（人・生き物）&lt;/strong&gt;と&lt;strong&gt;of（長い主語／説明を後ろに付ける）&lt;/strong&gt;の感覚をそろえます。&lt;br /&gt;
さらに &lt;strong&gt;What day of the week&lt;/strong&gt; の &lt;strong&gt;of&lt;/strong&gt; まで、同じルールで整理します。&lt;/p&gt;
&lt;p&gt;まずは、いちばん混乱しやすい「&lt;strong&gt;所有（’s）&lt;/strong&gt;」と「&lt;strong&gt;of（～の）&lt;/strong&gt;」の言い換えから確認しましょう。&lt;/p&gt;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&lt;p&gt;まずは以下の例文をご覧ください。&lt;/p&gt;
&lt;p&gt;&lt;span style="color: green;"&gt;&amp;#8220;The dog’s name is Spot.&amp;#8221;&lt;/span&gt;&lt;/p&gt;
&lt;p&gt;「その犬の名前は&lt;span style="color: red;"&gt;スポット&lt;/span&gt;です。」&lt;/p&gt;
&lt;p&gt;この文では、所有を表すために「’s」が使用されています。例えば、「&lt;span style="color: red;"&gt;トムの本&lt;/span&gt;」を英語にする場合は、まず&lt;span style="color: blue;"&gt;&amp;#8220;Tom&amp;#8221;&lt;/span&gt;と名前を書き、その後に「’s」を付けて、最後に&lt;span style="color: blue;"&gt;&amp;#8220;book&amp;#8221;&lt;/span&gt;を追加します。「&lt;span style="color: red;"&gt;Tom’s book&lt;/span&gt;」となります。同様に、「&lt;span style="color: green;"&gt;The dog’s name&lt;/span&gt;」も所有を表すために使用されています。&lt;/p&gt;
&lt;p&gt;所有について難しく考える方もいらっしゃるかもしれませんが、「&lt;span style="color: red;"&gt;トムの本&lt;/span&gt;」は「&lt;span style="color: blue;"&gt;トムが持っている本&lt;/span&gt;」と考えることができます。より正確に言うと、「&lt;span style="color: blue;"&gt;トムが所有している本&lt;/span&gt;」という意味で、このような所有を表すための形式に「&lt;span style="color: green;"&gt;所有格&lt;/span&gt;」という名前が付けられています。&lt;/p&gt;
&lt;p&gt;また、「&lt;span style="color: green;"&gt;誰々の何々&lt;/span&gt;」と表現したい場合は、「’s」を付けるだけで良いと覚えている方もいるかもしれません。しかし、もう一つ表現方法があります。以下の文をご覧ください。&lt;/p&gt;
&lt;p&gt;&lt;span style="color: green;"&gt;&amp;#8220;The name of the dog is Spot.&amp;#8221;&lt;/span&gt;&lt;/p&gt;
&lt;p&gt;「その犬の名前は&lt;span style="color: red;"&gt;スポット&lt;/span&gt;です。」&lt;/p&gt;
&lt;p&gt;この文でも同じ意味が表現されています。ただし、注意点として、「&lt;span style="color: green;"&gt;is&lt;/span&gt;」が動詞であることに注意してください。「&lt;span style="color: green;"&gt;The name of the dog&lt;/span&gt;」全体が主語となります。主語が長くなる場合には、「&lt;span style="color: green;"&gt;of&lt;/span&gt;」という前置詞が使用されます。ここでは「&lt;span style="color: green;"&gt;その犬の&lt;/span&gt;」という意味になります。そして、「&lt;span style="color: green;"&gt;of&lt;/span&gt;」の後に名前を書きます。この点は日本語と英語の順序が逆であることに気を付けてください。&lt;/p&gt;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&lt;p&gt;名詞を修飾する形容詞が名詞の後ろに来るというルールも忘れずに覚えましょう。形容詞が2つ以上の場合は、名詞の後ろに形容詞が続くことを覚えておきましょう。&lt;/p&gt;
&lt;p&gt;また、名詞の後ろに形容詞の塊を付ける場合には、「&lt;span style="color: blue;"&gt;AのB&lt;/span&gt;」は「&lt;span style="color: green;"&gt;B of A&lt;/span&gt;」と表現されます。例えば、「&lt;span style="color: green;"&gt;The dog’s legs&lt;/span&gt;」という文では、「&lt;span style="color: green;"&gt;その犬の&lt;/span&gt;足」となります。一方で、「&lt;span style="color: green;"&gt;The legs of the desk&lt;/span&gt;」という文では、「&lt;span style="color: green;"&gt;その机の&lt;/span&gt;脚」となります。&lt;/p&gt;
&lt;p&gt;このように、「&lt;span style="color: green;"&gt;A of B&lt;/span&gt;」という表現方法を覚えておきましょう。ただし、注意点として、生き物であるかどうかによって使い分けがあります。「&lt;span style="color: green;"&gt;A&lt;/span&gt;」が生き物でない場合は、「&lt;span style="color: green;"&gt;The B of A&lt;/span&gt;」が一般的です。一方、「&lt;span style="color: green;"&gt;A&lt;/span&gt;」が人である場合は、「&lt;span style="color: green;"&gt;A’s B&lt;/span&gt;」となります。生き物以外の場合はどちらでも使用することができます。&lt;/p&gt;
&lt;p&gt;最後に、以下のフレーズについてもご説明します。&lt;/p&gt;
&lt;p&gt;&lt;span style="color: green;"&gt;&amp;#8220;What day of the week is it today?&amp;#8221;&lt;/span&gt;&lt;/p&gt;
&lt;p&gt;「今日は何曜日ですか？」&lt;/p&gt;
&lt;p&gt;&lt;span style="color: green;"&gt;&amp;#8220;What day of the month is it today?&amp;#8221;&lt;/span&gt;&lt;/p&gt;
&lt;p&gt;「今日は何月何日ですか？」&lt;/p&gt;
&lt;p&gt;これらは「&lt;span style="color: green;"&gt;今日は何曜日ですか？&lt;/span&gt;」と「&lt;span style="color: green;"&gt;今日は何月何日ですか？&lt;/span&gt;」という意味です。違いは「&lt;span style="color: green;"&gt;week&lt;/span&gt;」が「&lt;span style="color: green;"&gt;週の中の何の日&lt;/span&gt;」を尋ねるものであり、「&lt;span style="color: green;"&gt;month&lt;/span&gt;」が「&lt;span style="color: green;"&gt;月の中の何の日&lt;/span&gt;」を尋ねるものです。&lt;/p&gt;
&lt;p&gt;日付や時間を尋ねる際には、主語として&lt;span style="color: blue;"&gt;&amp;#8220;It&amp;#8221;&lt;/span&gt;を使用します。「&lt;span style="color: blue;"&gt;It’s the 3rd.&lt;/span&gt;」というように日付を表現する場合は、&amp;#8221;the&amp;#8221;を省略しても構いません。また、基数を使う場合には、「&lt;span style="color: blue;"&gt;It’s 3rd.&lt;/span&gt;」や「&lt;span style="color: blue;"&gt;It’s three.&lt;/span&gt;」のどちらでも表現できます。&lt;/p&gt;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</si>
  <si>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C2P_https___eng_support_com_column_progress_book1_lesson20_1_20260225_192415</t>
  </si>
  <si>
    <t>以下はサイトの階層マスタに基づく「子→親」内部リンク不足です。
子ページ本文（HTML）に、親ページへのリンクを追加してください。
【子ページ】
- URL: https://eng-support.com/column/progress-book1-lesson20-1/
- タイトル: SVOO文型【Progress Book1 Lesson20-1】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src="https://www.youtube.com/embed/tpUKdWxTogI" width="560" height="315" frameborder="0" allowfullscreen="allowfullscreen"&gt;&lt;span data-mce-type="bookmark" style="display: inline-block; width: 0px; overflow: hidden; line-height: 0;" class="mce_SELRES_start"&gt;&lt;/span&gt;&lt;/iframe&gt;&lt;/p&gt;
&lt;p&gt;今回は、Book1 Lesson20シーン1の「SVOO」文型についてお話しします。&lt;/p&gt;
&lt;p&gt;この文型は初めて見る人には少し難しく感じるかもしれませんが、頑張って理解してください。&lt;/p&gt;
&lt;p&gt;まず、文型とは英語の文を特定のパターンに分類したものです。実は英語の文はパターンがたったの5つしかなく、それを5つの文型と呼びます。したがって、文型を理解すれば、複雑な英文でもどの文型に該当するか考えるだけで解読できるようになります。&lt;/p&gt;
&lt;p&gt;文型の理解がないまま、ただ訳してしまおうとすると英語が苦手になる人が多いです。ですので、ぜひこの文型をしっかり覚えてください。&lt;/p&gt;
&lt;p&gt;第4文型は「SVOO」です。この文型では、主語（Subject）の後に他動詞（Verb）が続き、その後に2つの名詞（Object）が並びます。具体的な文の例を見てみましょう。&lt;/p&gt;
&lt;p&gt;“&lt;span style="color: blue;"&gt;Ms. Brown&lt;/span&gt; &lt;span style="color: green;"&gt;gave&lt;/span&gt; &lt;span style="color: blue;"&gt;every student&lt;/span&gt; &lt;span style="color: blue;"&gt;a little Christmas present&lt;/span&gt;.”&lt;br /&gt;
「&lt;span style="color: blue;"&gt;ブラウン先生&lt;/span&gt;は&lt;span style="color: green;"&gt;生徒全員&lt;/span&gt;に&lt;span style="color: blue;"&gt;ちっちゃなクリスマスプレゼント&lt;/span&gt;を&lt;span style="color: green;"&gt;あげた&lt;/span&gt;。」&lt;/p&gt;
&lt;p&gt;この文では、主語は&lt;span style="color: blue;"&gt;「Ms. Brown」&lt;/span&gt;であり、動詞は&lt;span style="color: green;"&gt;「gave」&lt;/span&gt;です。その後に&lt;span style="color: blue;"&gt;「every student」&lt;/span&gt;と&lt;span style="color: blue;"&gt;「a little Christmas present」&lt;/span&gt;という2つの名詞が続いています。このように、第4文型では主語の後に他動詞が来てから「人に」や「物を」という形で名詞が続くのが特徴です。&lt;/p&gt;
&lt;p&gt;英語は単語の選び方や文法的なルールがありますので、それを把握しておくと非常に助かります。例えば、第4文型では「give」が代表的な動詞ですが、他にも「tell」「show」「lend」「ask」などがあります。これらの動詞はそれぞれ特定のパターンに従いますので、覚えておくと便利です。&lt;/p&gt;
&lt;p&gt;また、品詞の考え方も重要です。第4文型の文では、名詞・他動詞・名詞・名詞の順に並ぶことが基本です。この順序を把握しておきましょう。&lt;/p&gt;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&lt;p&gt;第4文型は、「人に物を与える」という意味を表します。日本語では「あげる」と訳されることが多いですが、「give」が一番代表的な動詞です。&lt;/p&gt;
&lt;p&gt;他の文型もありますが、まずは第4文型をしっかりと理解してください。第4文型は「SVOO」の形をしており、基本的に「人に物を与える」という内容を表します。&lt;/p&gt;
&lt;p&gt;&amp;nbsp;&lt;/p&gt;
&lt;p&gt;&lt;span style="color: blue;"&gt;“tell”&lt;/span&gt;という動詞は、「人に物を伝える」という意味です。例文を見てみましょう。&lt;/p&gt;
&lt;h3&gt;“tell”の例文&lt;/h3&gt;
&lt;p&gt;Ligang told her classmates a Chinese story.&lt;br /&gt;
「リーファンはクラスメイトに中国のお話をした。」&lt;br /&gt;
“tell”は&lt;span style="color: blue;"&gt;「人に物を伝える」&lt;/span&gt;という意味です。また、「物語」も&lt;span style="color: blue;"&gt;「物を伝える」&lt;/span&gt;という意味になります。以下の文を見てみましょう。&lt;/p&gt;
&lt;p&gt;Did she show them her photos of China, too?&lt;br /&gt;
「彼女はクラスメイトに中国の写真を見せることもしたのですか？」&lt;/p&gt;
&lt;h3&gt;“show”の例文&lt;/h3&gt;
&lt;p&gt;Ligang showed her classmates her photos of China.&lt;br /&gt;
「リーファンはクラスメイトに中国の写真を見せました。」&lt;/p&gt;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&lt;p&gt;次に、「lend」という動詞です。「人に物を貸す」という意味です。例文を見てみましょう。&lt;/p&gt;
&lt;h3&gt;“lend”の例文&lt;/h3&gt;
&lt;p&gt;John lent Mike his tennis racket.&lt;br /&gt;
「ジョンはマイクに彼のテニスのラケットを貸しました。」&lt;/p&gt;
&lt;p&gt;最後に、「bought」という動詞です。「人に物を買う」という意味です。例文を見てみましょう。&lt;/p&gt;
&lt;h3&gt;“bought”の例文&lt;/h3&gt;
&lt;p&gt;Laura bought her mother some roses for Christmas.&lt;br /&gt;
「ローラはクリスマスにお母さんにいくつかのバラを買いました。」&lt;/p&gt;
&lt;p&gt;この例文では、Lauraがクリスマスにお母さんにバラを買ったことを表しています。他動詞の後に&lt;span style="color: red;"&gt;「人に」&lt;/span&gt;と&lt;span style="color: red;"&gt;「物を」&lt;/span&gt;が続いています。全体としては&lt;span style="color: blue;"&gt;「人に物を与える」&lt;/span&gt;という意味になります。&lt;/p&gt;
&lt;p&gt;そもそも前置詞の”to”と”for”の違いが分からない人が多いです。&lt;/p&gt;
&lt;h3&gt;【”to”の場合】&lt;/h3&gt;
&lt;p&gt;例えば、”He went &lt;span style="color: red;"&gt;to school&lt;/span&gt; yesterday.”（「彼は昨日&lt;span style="color: red;"&gt;学校に&lt;/span&gt;行った。」）です。&lt;/p&gt;
&lt;p&gt;この文では”&lt;span style="color: red;"&gt;to school&lt;/span&gt;“となっています。&lt;/p&gt;
&lt;p&gt;“&lt;span style="color: red;"&gt;to school&lt;/span&gt;“は「&lt;span style="color: blue;"&gt;学校に&lt;/span&gt;」という副詞的な表現で、”went”（「行った」）に関連しています。この部分をオレンジで線で囲みます。&lt;/p&gt;
&lt;p&gt;“&lt;span style="color: blue;"&gt;to&lt;/span&gt;“という前置詞が使われています。&lt;/p&gt;
&lt;h3&gt;【”for”の場合】&lt;/h3&gt;
&lt;p&gt;次に例文を見てみましょう。&lt;/p&gt;
&lt;p&gt;“He left &lt;span style="color: red;"&gt;for school&lt;/span&gt; this morning.”（「彼は今朝&lt;span style="color: red;"&gt;学校に向けて&lt;/span&gt;出発した。」）&lt;/p&gt;
&lt;p&gt;この文では”&lt;span style="color: red;"&gt;for school&lt;/span&gt;“となっています。&lt;/p&gt;
&lt;p&gt;普通に考えると「出発」は「家を出た」という意味です。&lt;/p&gt;
&lt;p&gt;ここで使われているのは前置詞の”&lt;span style="color: red;"&gt;for&lt;/span&gt;“です。&lt;/p&gt;
&lt;p&gt;“&lt;span style="color: red;"&gt;for school&lt;/span&gt;“とは「&lt;span style="color: green;"&gt;学校に向けて&lt;/span&gt;」という意味になります。&lt;/p&gt;
&lt;p&gt;どちらも「&lt;span style="color: blue;"&gt;学校に&lt;/span&gt;」という意味合いですが、”&lt;span style="color: red;"&gt;for&lt;/span&gt;“が使われる場合は「&lt;span style="color: green;"&gt;向けて出発した&lt;/span&gt;」というニュアンスが含まれます。&lt;/p&gt;
&lt;p&gt;このように、「&lt;span style="color: green;"&gt;向けて&lt;/span&gt;」という要素があるときには”&lt;span style="color: red;"&gt;for&lt;/span&gt;“を使うことがあります。&lt;/p&gt;
&lt;p&gt;この違いについて具体的な例を見てみましょう。&lt;br /&gt;
“Ms. Brown gave a little Christmas present &lt;span style="color: red;"&gt;to every student&lt;/span&gt;.”（「ブラウン先生はちっちゃなクリスマスプレゼントを全員の生徒にあげました。」）&lt;br /&gt;
この場合、プレゼントは全員の生徒のもとに到達しています。&lt;/p&gt;
&lt;p&gt;“&lt;span style="color: blue;"&gt;to&lt;/span&gt;“が使われています。&lt;br /&gt;
“Laura bought some roses &lt;span style="color: red;"&gt;for her mother for Christmas&lt;/span&gt;.”（「ローラはクリスマスのためにお母さんにいくつかのバラを買いました。」）&lt;br /&gt;
この場合、ローラが買った時点ではバラはお母さんのもとに到達していません。&lt;/p&gt;
&lt;p&gt;バラがお母さんのもとに到達するかどうかは分かりません。&lt;/p&gt;
&lt;p&gt;このように到達しない場合もあるため、”&lt;span style="color: red;"&gt;for&lt;/span&gt;“が使われています。&lt;/p&gt;
&lt;p&gt;このように、”&lt;span style="color: blue;"&gt;to&lt;/span&gt;“は必ず到達することを表し、”&lt;span style="color: red;"&gt;for&lt;/span&gt;“は到達するかしないかの両方の可能性がある場合に使われます。&lt;br /&gt;
日本の英語教育では、”&lt;span style="color: blue;"&gt;to&lt;/span&gt;“と”&lt;span style="color: red;"&gt;for&lt;/span&gt;“の違いを丸暗記することが多いですが、実際には到達するかしないかという原則を理解することが重要です。&lt;/p&gt;
&lt;h3&gt;【まとめ】SVOO（第4文型）の書き換えマスター&lt;/h3&gt;
&lt;p&gt;テストに出るポイントを整理しました。ここを覚えるだけで、文法のミスがぐっと減ります。&lt;/p&gt;
&lt;p&gt;1. toを使う動詞とforを使う動詞の一覧&lt;/p&gt;
&lt;p&gt;第4文型（SVOO）を第3文型（SVO + 前置詞 + 人）に書き換えるとき、動詞によって前置詞を使い分けます。&lt;/p&gt;
&lt;p&gt;相手に届くイメージ（toを使うグループ）&lt;br /&gt;
・give（あげる）&lt;br /&gt;
・show（見せる）&lt;br /&gt;
・tell（伝える）&lt;br /&gt;
・lend（貸す）&lt;br /&gt;
・teach（教える）&lt;br /&gt;
・write（書く）&lt;/p&gt;
&lt;p&gt;相手がいなくてもできる準備のイメージ（forを使うグループ）&lt;br /&gt;
・buy（買う）&lt;br /&gt;
・make（作る）&lt;br /&gt;
・cook（料理する）&lt;br /&gt;
・get（手に入れる）&lt;br /&gt;
・find（見つける）&lt;/p&gt;
&lt;p&gt;—&lt;/p&gt;
&lt;p&gt;2. 練習問題：第4文型から第3文型への書き換え&lt;/p&gt;
&lt;p&gt;次の日本文に合うように、英文の空所に適切な単語を入れなさい。&lt;/p&gt;
&lt;p&gt;問1. 私は彼にその本をあげた。&lt;br /&gt;
I gave him the book.&lt;br /&gt;
＝ I gave the book (　　) him.&lt;/p&gt;
&lt;p&gt;問2. 私の母は私にケーキを作ってくれた。&lt;br /&gt;
My mother made me a cake.&lt;br /&gt;
＝ My mother made a cake (　　) me.&lt;/p&gt;
&lt;p&gt;問3. あなたの写真を見せてくれませんか？&lt;br /&gt;
Will you show me your picture?&lt;br /&gt;
＝ Will you show your picture (　　) me?&lt;/p&gt;
&lt;p&gt;解答&lt;br /&gt;
1. to（あげる動作は相手がいないと成立しない＝到達する）&lt;br /&gt;
2. for（作る動作は相手がいなくてもできる準備＝到達は別）&lt;br /&gt;
3. to（見せる動作は相手が必要＝到達する）&lt;/p&gt;
&lt;p&gt;—&lt;/p&gt;
&lt;p&gt;3. よくある質問（FAQ）&lt;/p&gt;
&lt;p&gt;質問：SVOOの語順を忘れてしまいます。&lt;br /&gt;
回答：基本は「主語 ＋ 動詞 ＋ 人 ＋ 物」の順です。「人に、物を、与える」というリズムで覚えましょう。&lt;/p&gt;
&lt;p&gt;質問：askを使うときはどうなりますか？&lt;br /&gt;
回答：ask（尋ねる）の場合は「to」でも「for」でもなく「of」を使います。&lt;br /&gt;
例文：He asked me a question. ＝ He asked a question of me.&lt;br /&gt;
これは特殊な並びとしてテストに出やすいので、セットで覚えておくと得点アップにつながります。&lt;/p&gt;
&lt;p&gt;—&lt;/p&gt;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</si>
  <si>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C2P_https___eng_support_com_column_progress_book1_lesson20_2_20260225_192415</t>
  </si>
  <si>
    <t>以下はサイトの階層マスタに基づく「子→親」内部リンク不足です。
子ページ本文（HTML）に、親ページへのリンクを追加してください。
【子ページ】
- URL: https://eng-support.com/column/progress-book1-lesson20-2/
- タイトル: 不定詞（動詞の目的語）【Progress Book1 Lesson20-2】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src="https://www.youtube.com/embed/UlESw7_M2hU" width="560" height="315" frameborder="0" allowfullscreen="allowfullscreen"&gt;&lt;/iframe&gt;&lt;/p&gt;
&lt;p&gt;今回は、Book1 Lesson20シーン2の不定詞と動詞の目的語についてお話しします。&lt;/p&gt;
&lt;p style="color: black;"&gt;不定詞は英語の勉強の中でよく出てくる言葉です。以下に詳細を説明しますので、ご覧ください。&lt;/p&gt;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 style="color: black;"&gt;不定詞とは&lt;/h3&gt;
&lt;p style="color: black;"&gt;不定詞とは、動詞の原形の前に&amp;#8221;to&amp;#8221;を付けたものです。例えば、&amp;#8221;go&amp;#8221;の前に&amp;#8221;to&amp;#8221;を付けて&amp;#8221;to go&amp;#8221;、&amp;#8221;run&amp;#8221;の前に&amp;#8221;to&amp;#8221;を付けて&amp;#8221;to run&amp;#8221;といった形です。&amp;#8221;to 動詞原形&amp;#8221;という一つの塊として考えましょう。&lt;/p&gt;
&lt;p style="color: black;"&gt;不定詞は元々動詞ですが、動詞以外の働きもします。以下に例文を示します。&lt;/p&gt;
&lt;h3 style="color: black;"&gt; &amp;#8220;Jiro likes hot dogs.&amp;#8221;「ジローはホットドッグが好き。」&lt;/h3&gt;
&lt;p style="color: black;"&gt;この文では、&amp;#8221;Jiro&amp;#8221;が主語であり、&amp;#8221;likes&amp;#8221;が他動詞です。&amp;#8221;likes&amp;#8221;は「何々が好きだ」という意味の動詞です。&amp;#8221;Jiro likes&amp;#8221;で「ジローはが好き」となります。しかし、具体的に何が好きなのかが分かりません。ここで不定詞が登場します。&lt;/p&gt;
&lt;p style="color: black;"&gt;不定詞は他動詞の後ろに来て、その後ろに目的語が付くことがあります。目的語は名詞です。例えば、「ジローはが好き」という意味であれば、&amp;#8221;hot dogs&amp;#8221;が目的語になります。したがって、&amp;#8221;Jiro likes hot dogs&amp;#8221;では、「ジローはホットドッグが好き」となります。&lt;/p&gt;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 style="color: black;"&gt; &amp;#8220;Jiro likes to have hot dogs for lunch.&amp;#8221;「ジローは昼食にホットドッグを食べるのが好き。」&lt;/h3&gt;
&lt;p style="color: black;"&gt;この文では、&amp;#8221;Jiro&amp;#8221;が主語であり、&amp;#8221;likes&amp;#8221;が他動詞です。&amp;#8221;to have&amp;#8221;は動詞の原形の前に&amp;#8221;to&amp;#8221;を付けた不定詞です。不定詞の後ろには&amp;#8221;hot dogs&amp;#8221;が目的語として付きます。ここでは&amp;#8221;hot dogs&amp;#8221;が直接の目的語ですが、&amp;#8221;to have&amp;#8221;の目的語でもあります。&lt;/p&gt;
&lt;p style="color: black;"&gt;さらに、&amp;#8221;for lunch&amp;#8221;は「昼食に」という意味の表現です。不定詞の後ろに副詞的な表現が続きます。&amp;#8221;for lunch&amp;#8221;は&amp;#8221;to have&amp;#8221;の目的語であり、&amp;#8221;to have hot dogs for lunch&amp;#8221;は「昼食にホットドッグを食べる」となります。&lt;/p&gt;
&lt;p style="color: black;"&gt;不定詞は、「to 動詞原形」として動詞的な働きをしつつ、名詞的な働きもします。目的語の位置によって解釈が異なりますので、適切な文脈で使われています。&lt;/p&gt;
&lt;h3 style="color: black;"&gt;【理解度チェック】不定詞の目的語・練習問題&lt;/h3&gt;
&lt;p&gt;解説の内容を理解できたか、以下の日本文を英語に直してみましょう（答えは下にあります）。&lt;/p&gt;
&lt;div style="border: 1px solid #ccc; padding: 15px; background-color: #f9f9f9;"&gt;
&lt;p&gt;1. 私はテニスをすることが好きです。&lt;br /&gt;
( I / like / play / tennis / to ) .&lt;/p&gt;
&lt;p&gt;2. 彼は夕食にピザを食べることを望んでいます。&lt;br /&gt;
( pizza / wants / have / he / to / for dinner ) .&lt;/p&gt;
&lt;/div&gt;
&lt;details style="margin-top: 10px; cursor: pointer;"&gt;
&lt;summary style="font-weight: bold; color: #ff8c00;"&gt;解答を確認する&lt;/summary&gt;
&lt;div style="padding: 10px; border: 1px dashed #FF8C00; margin-top: 5px;"&gt;
&lt;p&gt;1. &lt;strong&gt;I like to play tennis.&lt;/strong&gt;&lt;br /&gt;
&lt;small&gt;※like（他動詞）の目的語として to play（不定詞）が置かれています。&lt;/small&gt;&lt;/p&gt;
&lt;p&gt;2. &lt;strong&gt;He wants to have pizza for dinner.&lt;/strong&gt;&lt;br /&gt;
&lt;small&gt;※wantsの目的語として to have（～すること）が使われています。&lt;/small&gt;&lt;/p&gt;
&lt;/div&gt;
&lt;/details&gt;
&lt;p&gt;&amp;nbsp;&lt;/p&gt;
&lt;h3 style="color: black;"&gt;プログレス学習者によくある質問（FAQ）&lt;/h3&gt;
&lt;div style="margin-bottom: 20px;"&gt;
&lt;p&gt;&lt;strong&gt;Q. 他動詞と不定詞の見分け方は？&lt;/strong&gt;&lt;br /&gt;
A. プログレス Book1で登場する like や want は、後ろに「何を？」にあたる言葉を必要とする他動詞です。この「何を？」の部分に「～すること（to ＋ 動詞の原形）」を置くのが、不定詞の名詞的用法の基本形です。&lt;/p&gt;
&lt;p&gt;&lt;strong&gt;Q. 不定詞のあとにくる &amp;#8220;for lunch&amp;#8221; などはどう訳せばいいですか？&lt;/strong&gt;&lt;br /&gt;
A. 不定詞（to ＋ 動詞の原形）は、もともと動詞だったときの性質を保っています。そのため、今回の例文のように &amp;#8220;to have hot dogs for lunch&amp;#8221;（昼食にホットドッグを食べる＋こと）と、ひと塊の動作として訳すのがコツです。&lt;/p&gt;
&lt;/div&gt;
&lt;hr /&gt;
&lt;p&gt;&amp;nbsp;&lt;/p&gt;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</si>
  <si>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C2P_https___eng_support_com_column_progress_book1_lesson20_3_20260225_192416</t>
  </si>
  <si>
    <t>以下はサイトの階層マスタに基づく「子→親」内部リンク不足です。
子ページ本文（HTML）に、親ページへのリンクを追加してください。
【子ページ】
- URL: https://eng-support.com/column/progress-book1-lesson20-3/
- タイトル: 目的を表す不定詞｜in order toの意味と用例｜中1英語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src="https://www.youtube.com/embed/RfFydJdYN1k" width="560" height="315" frameborder="0" allowfullscreen="allowfullscreen"&gt;&lt;/iframe&gt;&lt;/p&gt;
&lt;h2&gt;目的を表す不定詞&lt;/h2&gt;
&lt;p&gt;&lt;strong&gt;to＋動詞の原形&lt;/strong&gt;が出てきたとき、&lt;strong&gt;「〜すること」&lt;/strong&gt;（名詞）と&lt;strong&gt;「〜するために」&lt;/strong&gt;（目的）が入れ替わると、訳がズレて点も落ちやすくなります。&lt;/p&gt;
&lt;p&gt;見分けのコツはシンプルです。&lt;br /&gt;
&lt;strong&gt;want / hope / like&lt;/strong&gt; の直後の &lt;strong&gt;to&lt;/strong&gt; は、たいてい&lt;strong&gt;目的語&lt;/strong&gt;（＝「〜したい」）。&lt;br /&gt;
一方で &lt;strong&gt;in order to + 動詞&lt;/strong&gt; は、動作に&lt;strong&gt;目的&lt;/strong&gt;を足す表現です。&lt;/p&gt;
&lt;p&gt;このページでは、教科書の例文を使いながら&lt;br /&gt;
&lt;strong&gt;名詞のto（目的語になるto）&lt;/strong&gt;と&lt;strong&gt;目的のto（理由を足すto）&lt;/strong&gt;を区別します。&lt;br /&gt;
あわせて、&lt;strong&gt;to を in order to に入れ替えて意味が通るか&lt;/strong&gt;の確認も入れて、テストで使える判断にします。&lt;/p&gt;
&lt;h2&gt;不定詞の基本整理｜名詞的用法と副詞的用法&lt;/h2&gt;
&lt;p&gt;不定詞は名詞的な働きや副詞的な働きをすることがあります。前回の復習では不定詞の名詞的用法を学びました。&lt;/p&gt;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&lt;h2&gt;例文で確認する名詞的用法の不定詞&lt;/h2&gt;
&lt;p&gt;例文として、&amp;#8221;&lt;span style="color: blue;"&gt;Jiro&lt;/span&gt; wants &lt;span style="color: green;"&gt;to go&lt;/span&gt; to &lt;span style="color: red;"&gt;New York&lt;/span&gt; &lt;span style="color: green;"&gt;next summer vacation&lt;/span&gt;.&amp;#8221;「&lt;span style="color: blue;"&gt;ジロー&lt;/span&gt;は&lt;span style="color: green;"&gt;今度の夏休みに&lt;/span&gt;&lt;span style="color: red;"&gt;ニューヨークに行きたい&lt;/span&gt;と思っています。」を取り上げましょう。&lt;/p&gt;
&lt;h3&gt;wantの目的語としてのto不定詞&lt;/h3&gt;
&lt;p&gt;この文では、&amp;#8221;&lt;span style="color: blue;"&gt;Jiro&lt;/span&gt;&amp;#8220;が主語であり、&amp;#8221;&lt;span style="color: green;"&gt;wants&lt;/span&gt;&amp;#8220;が他動詞です。&amp;#8221;&lt;span style="color: green;"&gt;wants&lt;/span&gt;&amp;#8220;は「ほにゃららがしたい」という意味の動詞であり、目的語が必要です。目的語は不定詞の部分であり、&amp;#8221;&lt;span style="color: green;"&gt;to go&lt;/span&gt;&amp;#8220;がその目的語になります。不定詞の中の&amp;#8221;&lt;span style="color: green;"&gt;to go&lt;/span&gt;&amp;#8220;は動詞の原形の前に&amp;#8221;to&amp;#8221;を付けたものであり、名詞的な働きをしています。&lt;/p&gt;
&lt;h3&gt;to不定詞内部の副詞要素&lt;/h3&gt;
&lt;p&gt;さらに、&amp;#8221;&lt;span style="color: green;"&gt;to go&lt;/span&gt;&amp;#8220;の中の&amp;#8221;&lt;span style="color: red;"&gt;to New York&lt;/span&gt;&amp;#8220;は「&lt;span style="color: red;"&gt;ニューヨークに行く&lt;/span&gt;」という副詞的な表現です。ここでは&amp;#8221;&lt;span style="color: red;"&gt;to New York&lt;/span&gt;&amp;#8220;が動詞&amp;#8221;&lt;span style="color: green;"&gt;go&lt;/span&gt;&amp;#8220;に掛かる副詞として機能しています。また、&amp;#8221;&lt;span style="color: green;"&gt;next summer vacation&lt;/span&gt;&amp;#8220;は「&lt;span style="color: green;"&gt;次の夏休みに&lt;/span&gt;」という時間的な表現であり、不定詞の中の副詞としても働いています。&lt;/p&gt;
&lt;h2&gt;不定詞が持つ二つの性質&lt;/h2&gt;
&lt;p&gt;不定詞は動詞的な働きと名詞的な働きを同時に持つことがあります。名詞的な働きでは他の名詞として機能し、動詞的な働きでは動詞のように振る舞います。そのため、不定詞を理解する際は文脈によって意味が異なること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&lt;h2&gt;目的を表す副詞的用法の不定詞&lt;/h2&gt;
&lt;p&gt;また、副詞的な働きをする不定詞も存在します。副詞的な不定詞は動詞を修飾し、目的や結果、感情の原因などを表します。&lt;/p&gt;
&lt;h3&gt;in order to が示す「目的」&lt;/h3&gt;
&lt;p&gt;例えば、&amp;#8221;&lt;span style="color: blue;"&gt;Jiro&lt;/span&gt; wants &lt;span style="color: green;"&gt;to go&lt;/span&gt; to &lt;span style="color: red;"&gt;New York&lt;/span&gt; &lt;span style="color: green;"&gt;in order to see the sights&lt;/span&gt;.&amp;#8221;「&lt;span style="color: blue;"&gt;ジロー&lt;/span&gt;はその名所を見るために&lt;span style="color: red;"&gt;ニューヨークに行きたい&lt;/span&gt;と思っています。」のように、「ために」という目的を表す副詞的用法の不定詞が使われています。&lt;/p&gt;
&lt;h2&gt;不定詞の用法全体の整理&lt;/h2&gt;
&lt;p&gt;不定詞の使い方はいくつかあり、名詞的用法、副詞的用法、そして後ほど学ぶ形容詞的用法があります。名詞的用法では不定詞が名詞として機能し、副詞的用法では動詞を修飾する副詞として機能します。理解が難しい場合は、名詞の代わりに他の名詞を使ってみることで意味が通じるかどうか確認すると良いでしょう。&lt;/p&gt;
&lt;hr /&gt;
&lt;h2&gt;【迷わない】不定詞の「用法」を見分ける3ステップ&lt;/h2&gt;
&lt;p&gt;文中に to + 動詞の原形が出てきたとき、それが「目的（〜するために）」なのか「名詞（〜すること）」なのかを判断する手順をマスターしましょう。&lt;/p&gt;
&lt;ol&gt;
&lt;li&gt;&lt;strong&gt;「〜すること」を当てはめてみる&lt;/strong&gt;：動詞 want, like, hope などの後ろなら、名詞的用法の可能性が高いです。&lt;/li&gt;
&lt;li&gt;&lt;strong&gt;「〜するために」を当てはめてみる&lt;/strong&gt;：その部分がなくても文が成立し、動詞に「なぜその動作をするのか」という目的を付け加えているなら副詞的用法です。&lt;/li&gt;
&lt;li&gt;&lt;strong&gt;in order to に置き換えてみる&lt;/strong&gt;：「〜するために」という意味なら、to を in order to に変えても意味が通じます。これが最も確実な見分け方です。&lt;/li&gt;
&lt;/ol&gt;
&lt;hr /&gt;
&lt;h2&gt;【実戦演習】不定詞の用法判定ドリル&lt;/h2&gt;
&lt;p&gt;次の各文の不定詞の用法（名詞的・副詞的）を答えましょう。（タップで正解表示）&lt;/p&gt;
&lt;div style="background: #f9f9f9; padding: 15px; border-radius: 8px; margin-bottom: 10px;"&gt;
&lt;p&gt;&lt;strong&gt;Q1. I study English to live in New York.&lt;/strong&gt;&lt;/p&gt;
&lt;details&gt;
&lt;summary style="color: #ff8c00; cursor: pointer;"&gt;正解を見る&lt;/summary&gt;
&lt;p&gt;A1. &lt;strong&gt;副詞的用法（目的）&lt;/strong&gt;&lt;br /&gt;
「ニューヨークに住む&lt;strong&gt;ために&lt;/strong&gt;英語を勉強します」&lt;/p&gt;
&lt;/details&gt;
&lt;/div&gt;
&lt;div style="background: #f9f9f9; padding: 15px; border-radius: 8px; margin-bottom: 10px;"&gt;
&lt;p&gt;&lt;strong&gt;Q2. Jiro wants to visit the museum.&lt;/strong&gt;&lt;/p&gt;
&lt;details&gt;
&lt;summary style="color: #ff8c00; cursor: pointer;"&gt;正解を見る&lt;/summary&gt;
&lt;p&gt;A2. &lt;strong&gt;名詞적用法&lt;/strong&gt;&lt;br /&gt;
「その博物館を訪れる&lt;strong&gt;こと&lt;/strong&gt;を望んでいます（訪れたいです）」&lt;/p&gt;
&lt;/details&gt;
&lt;/div&gt;
&lt;hr /&gt;
&lt;h2&gt;不定詞の目的用法：よくある質問（FAQ）&lt;/h2&gt;
&lt;dl&gt;
&lt;dt style="font-weight: bold; color: #283593;"&gt;Q. in order to と to だけで使う場合の違いは何ですか？&lt;/dt&gt;
&lt;dd&gt;A. どちらも「〜するために」という意味ですが、in order to を使うと「〜という目的のために」というニュアンスが強調され、よりフォーマル（丁寧）な響きになります。テストではどちらを使っても正解になることが多いですが、教科書に in order とあればセットで覚えましょう。&lt;/dd&gt;
&lt;dt style="font-weight: bold; color: #283593; margin-top: 10px;"&gt;Q. 不定詞が文の中に2つ出てくると訳せなくなります。&lt;/dt&gt;
&lt;dd&gt;A. 多くの場合は「動詞 + to（〜したい）」の後に「to（〜するために）」が続きます。例：want to go（行きたい）+ to see（見るために）。前後のカタマリで区切って、前から順番に意味をとらえていくのがコツです。&lt;/dd&gt;
&lt;/dl&gt;
&lt;h2&gt;まとめ｜目的用法の不定詞の考え方&lt;/h2&gt;
&lt;p&gt;以上が不定詞についての説明です。次回以降も不定詞の他の用法について学んでいきますので、英語の学習を続けながら理解を深めてください。お疲れさまでした。&lt;/p&gt;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</si>
  <si>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C2P_https___eng_support_com_column_progress_book1_lesson20_4_20260225_192416</t>
  </si>
  <si>
    <t>以下はサイトの階層マスタに基づく「子→親」内部リンク不足です。
子ページ本文（HTML）に、親ページへのリンクを追加してください。
【子ページ】
- URL: https://eng-support.com/column/progress-book1-lesson20-4/
- タイトル: any・some・every・noの違い｜12語・no oneの書き方・noneとの差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src="https://www.youtube.com/embed/jXhEY9lQ-bA" width="560" height="315" frameborder="0" allowfullscreen="allowfullscreen"&gt;&lt;span data-mce-type="bookmark" style="display: inline-block; width: 0px; overflow: hidden; line-height: 0;" class="mce_SELRES_start"&gt;﻿&lt;/span&gt;&lt;/iframe&gt;&lt;/p&gt;
&lt;p&gt;今回は、Book1 Lesson20シーン4の「&lt;span style="color: blue;"&gt;every&lt;/span&gt;」「&lt;span style="color: blue;"&gt;any&lt;/span&gt;」「&lt;span style="color: blue;"&gt;some&lt;/span&gt;」「&lt;span style="color: blue;"&gt;none&lt;/span&gt;」という単元についてお話しします。この単元では、これらの単語が組み合わさって様々な意味を表すことになります。Book1も最終章に入りましたので、最後まで頑張りましょう。&lt;/p&gt;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&lt;p&gt;まず、PROGRESS Book1の195ページ、シーン4の右側のチェック方法について説明します。ここでは、3×4または4×3の表があります。この表の中には、「&lt;span style="color: blue;"&gt;every&lt;/span&gt;」「&lt;span style="color: blue;"&gt;some&lt;/span&gt;」「&lt;span style="color: blue;"&gt;any&lt;/span&gt;」「&lt;span style="color: blue;"&gt;no&lt;/span&gt;」のいずれかの後ろに「&lt;span style="color: green;"&gt;body&lt;/span&gt;」、イギリス英語では「ボディ」、アメリカ英語では「バディ」と発音することが多いですね。また、「&lt;span style="color: blue;"&gt;one&lt;/span&gt;」と「&lt;span style="color: blue;"&gt;thing&lt;/span&gt;」のいずれかも付け加えられます。したがって、英単語としては4×3の12語があります。&lt;/p&gt;
&lt;p&gt;注意が必要なのは、この中の「&lt;span style="color: blue;"&gt;every&lt;/span&gt;」や「&lt;span style="color: blue;"&gt;some&lt;/span&gt;」などの後ろに「&lt;span style="color: green;"&gt;body&lt;/span&gt;」や「&lt;span style="color: blue;"&gt;one&lt;/span&gt;」、「&lt;span style="color: blue;"&gt;thing&lt;/span&gt;」が付く場合の書き方です。これらの単語は一緒に書かれますが、ただし、「&lt;span style="color: blue;"&gt;no&lt;/span&gt; one」だけは「&lt;span style="color: blue;"&gt;no&lt;/span&gt;」と「&lt;span style="color: blue;"&gt;one&lt;/span&gt;」を離して書きます。これは後の章で説明されますので、覚えておいてください。&lt;/p&gt;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&lt;p&gt;さらに、「&lt;span style="color: blue;"&gt;none&lt;/span&gt;」と「&lt;span style="color: blue;"&gt;no&lt;/span&gt; one」は意味も似ており、綴りも似ているため、見た目が似ていて区別しにくくなります。ですので、「&lt;span style="color: blue;"&gt;no&lt;/span&gt; one」は別々に話して書くようにしましょう。この「&lt;span style="color: blue;"&gt;no&lt;/span&gt; one」についても後の章で説明される単語ですので、覚えておいてください。&lt;/p&gt;
&lt;p&gt;これらの単語について、詳しく説明していきますので、以下をご覧ください。&lt;/p&gt;
&lt;p&gt;まずは、Lookの一番上の文を見てみましょう。「My father goes to London &lt;span style="color: blue;"&gt;every&lt;/span&gt; spring.」と言っています。「&lt;span style="color: blue;"&gt;every&lt;/span&gt; spring」という表現は「毎年の春」という意味で、春は必ず2回以上訪れることを意味します。実際は「&lt;span style="color: blue;"&gt;every&lt;/span&gt;」が付くと3回以上を指しますので、正確には「springs」となるべきです。しかし、ここでは「&lt;span style="color: blue;"&gt;every&lt;/span&gt;」に単数名詞が続く形で表現されています。「&lt;span style="color: blue;"&gt;every&lt;/span&gt;day」のように日常的な意味で使われる場合もありますが、この場合は単数形となります。例えば、「I go to school &lt;span style="color: blue;"&gt;every&lt;/span&gt;day.」という文でも、「&lt;span style="color: blue;"&gt;every&lt;/span&gt;day」は単数形で使われています。一週間で何日学校に行くかというと、週末が休みの学校の場合は5日、「&lt;span style="color: blue;"&gt;five&lt;/span&gt; days」となります。週末も学校に行く場合は「&lt;span style="color: blue;"&gt;six&lt;/span&gt; days」となります。しかし、「&lt;span style="color: blue;"&gt;every&lt;/span&gt;day」は単数形として使われます。「&lt;span style="color: blue;"&gt;every&lt;/span&gt;」の後ろは単数形であることを覚えておきましょう。&lt;/p&gt;
&lt;p&gt;次に、「Be quiet, &lt;span style="color: green;"&gt;everybody&lt;/span&gt;.」という文です。実は、「&lt;span style="color: blue;"&gt;every&lt;/span&gt;」と「&lt;span style="color: green;"&gt;body&lt;/span&gt;」は元々別々の単語でした。「&lt;span style="color: blue;"&gt;every&lt;/span&gt; spring」や「&lt;span style="color: blue;"&gt;every&lt;/span&gt;day」のように、「spring」や「day」の代わりに「&lt;span style="color: green;"&gt;body&lt;/span&gt;」という単語を使用します。ここでの「&lt;span style="color: green;"&gt;body&lt;/span&gt;」は「全ての人」という意味で使われます。また、「&lt;span style="color: blue;"&gt;one&lt;/span&gt;」も「人」という意味があるため、「&lt;span style="color: blue;"&gt;every&lt;/span&gt;」と「&lt;span style="color: blue;"&gt;one&lt;/span&gt;」をくっつけて書くようになりました。したがって、「&lt;span style="color: green;"&gt;body&lt;/span&gt;」が単数形となります。なお、「&lt;span style="color: green;"&gt;body&lt;/span&gt;」の複数形は「&lt;span style="color: green;"&gt;bodies&lt;/span&gt;」です。この点を参考にしておいてください。&lt;/p&gt;
&lt;p&gt;次に、「&lt;span style="color: blue;"&gt;Everyone&lt;/span&gt; was doing their homework.」という文です。ここで注意したいのは、「&lt;span style="color: blue;"&gt;Everyone&lt;/span&gt;」や「&lt;span style="color: blue;"&gt;everybody&lt;/span&gt;」、「&lt;span style="color: blue;"&gt;nothing&lt;/span&gt;」といった単語は全て名詞であるということです。これらは名詞として扱われます。「&lt;span style="color: blue;"&gt;Almost&lt;/span&gt;」は副詞であると説明しましたが、英語では副詞が名詞を修飾する場合があります。ここでは「&lt;span style="color: blue;"&gt;Almost&lt;/span&gt;」が「&lt;span style="color: blue;"&gt;every&lt;/span&gt;」などの形容詞を修飾しているため、副詞となります。「&lt;span style="color: blue;"&gt;everyone&lt;/span&gt;」は「&lt;span style="color: blue;"&gt;every one&lt;/span&gt;」と1語で表現されていますが、副詞としての「&lt;span style="color: blue;"&gt;Almost&lt;/span&gt;」の使い方がそのまま残っています。このような点を理解しておくと、英語の理解が深まるでしょう。&lt;/p&gt;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&lt;p&gt;最後に、「&lt;span style="color: blue;"&gt;Almost&lt;/span&gt; everyone is here.」という文です。「ほぼ全員ここにいます。」という意味です。ここでは「&lt;span style="color: blue;"&gt;Almost&lt;/span&gt;」が名詞を修飾する形容詞である「&lt;span style="color: blue;"&gt;all&lt;/span&gt;」と組み合わさっています。「&lt;span style="color: blue;"&gt;all&lt;/span&gt;」は名詞を修飾する形容詞としても副詞としても使われます。この場合は「&lt;span style="color: blue;"&gt;all&lt;/span&gt;」が「&lt;span style="color: blue;"&gt;students&lt;/span&gt;」を修飾しているため、形容詞となります。一方、「&lt;span style="color: blue;"&gt;Almost&lt;/span&gt;」は「&lt;span style="color: blue;"&gt;every&lt;/span&gt;」などの形容詞を修飾していたため、副詞となります。「&lt;span style="color: blue;"&gt;Most&lt;/span&gt;」か「&lt;span style="color: blue;"&gt;Almost&lt;/span&gt;」か迷った場合は、このように文脈に合わせて品詞を考えると良いでしょう。形容詞は名詞を修飾し、副詞は名詞以外を修飾しますので、このポイントを覚えておいてください。&lt;/p&gt;
&lt;p&gt;以上が今回の内容です。Book1の学習もこれで終了です。皆さんお疲れ様でした。&lt;/p&gt;
```</t>
  </si>
  <si>
    <t>C2P_https___eng_support_com_column_progress_book1_lesson8_20260225_192416</t>
  </si>
  <si>
    <t>以下はサイトの階層マスタに基づく「子→親」内部リンク不足です。
子ページ本文（HTML）に、親ページへのリンクを追加してください。
【子ページ】
- URL: https://eng-support.com/column/progress-book1-lesson8/
- タイトル: 代名詞の種類と使い方｜英文で確実に意味を取る基礎ルール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src="https://www.youtube.com/embed/RYFQPFKXQyA" width="560" height="315" frameborder="0" allowfullscreen="allowfullscreen"&gt;&lt;/iframe&gt;&lt;/p&gt;
&lt;h2&gt;WhenとWhereの疑問文｜Book1 Lesson8&lt;/h2&gt;
&lt;p&gt;――今回、Book1 Lesson8シーン3疑問詞”When”と”Where”と一般動詞という事で、疑問詞が二つ登場する訳ですが、宜しくお願いします。&lt;/p&gt;
&lt;p&gt;&lt;img decoding="async" loading="lazy" class="alignnone wp-image-311" src="http://eng-support.com/wp-content/uploads/2023/05/プログレス230427.jpg" alt="" width="1104" height="621" srcset="https://eng-support.com/wp-content/uploads/2023/05/プログレス230427.jpg 1280w, https://eng-support.com/wp-content/uploads/2023/05/プログレス230427-300x169.jpg 300w, https://eng-support.com/wp-content/uploads/2023/05/プログレス230427-1024x576.jpg 1024w, https://eng-support.com/wp-content/uploads/2023/05/プログレス230427-768x432.jpg 768w, https://eng-support.com/wp-content/uploads/2023/05/プログレス230427-320x180.jpg 320w" sizes="(max-width: 1104px) 100vw, 1104px" /&gt;&lt;/p&gt;
&lt;h2&gt;When｜いつをたずねる&lt;/h2&gt;
&lt;h3&gt;曜日が3つ以上ならandは最後の前だけ&lt;/h3&gt;
&lt;p&gt;ではまずは”When”の方から見ていきましょう。&lt;br /&gt;
I play baseball every Monday, Wednesday and Friday.&lt;br /&gt;
私は毎週月曜水曜金曜に野球をします。&lt;br /&gt;
ちょっと疑問詞と関係ないんですが、英語の大事な所をお話ししたいと思います。&lt;br /&gt;
この”every Monday, Wednesday and Friday.”です。&lt;br /&gt;
日本語ですと、月曜と水曜と金曜月です。&lt;br /&gt;
月曜と水曜と金曜を英語にして下さいと言われたら、&lt;br /&gt;
「月曜日」は”Monday”、「と」は”and”だったな。&lt;br /&gt;
”Monday and Wednesday”、また「と」を見て”and”だ。&lt;br /&gt;
そして「金曜日」が”Friday”となり、ここに”and”を付けちゃう人が結構います。&lt;br /&gt;
だけど英語というのは、今回曜日が三つ並んでる訳ですが、三つ以上並べる時の”and”は、最後の前しか付けないんです。他は「,」です。&lt;/p&gt;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&lt;p&gt;したがって例えば、月曜の前に付けるというと日曜しかなくなっちゃうんですが、&lt;br /&gt;
日曜と月曜と水曜と金曜の場合、”Sunday, Monday, Wednesday and Friday”となります。&lt;br /&gt;
この、「と金曜日」の後ろに、「と土曜日」と付けましょうか。&lt;br /&gt;
四つ並べる場合。&lt;br /&gt;
”and”は最後の前だけです。&lt;br /&gt;
という事は、この「土曜日」”Saturday”の前にしか”and”付けちゃいけないんです。&lt;br /&gt;
したがって、”Monday, Wednesday, Friday”で「,」があってもなくてもよくて、”and Saturday”となります。&lt;br /&gt;
”and”は最後の前にしか付けちゃダメです。&lt;br /&gt;
ちなみに最後の”and”の前は「,」を付けてもいいです。&lt;br /&gt;
付けても付けなくてもいいという点線という事にしておきましょう（笑）&lt;br /&gt;
”Monday, Wednesday, and Friday”でも、”Monday, Wednesday and Friday”とここは「,」あってもなくてもいいんですが、&lt;span style="color: #ff0000;"&gt;三つ以上並んでいる時は最後の要素の前にだけ”and”を付けます。&lt;/span&gt;&lt;br /&gt;
&lt;strong&gt;それ以外のとこは「,」しか付けちゃダメです。&lt;/strong&gt;&lt;br /&gt;
これを覚えておいて下さい。&lt;br /&gt;
その上で疑問詞の話にいきたいと思いますが&lt;/p&gt;
&lt;p&gt;&lt;img decoding="async" loading="lazy" class="alignnone size-full wp-image-310" src="http://eng-support.com/wp-content/uploads/2023/05/IMG_0312.jpg" alt="" width="376" height="468" srcset="https://eng-support.com/wp-content/uploads/2023/05/IMG_0312.jpg 376w, https://eng-support.com/wp-content/uploads/2023/05/IMG_0312-241x300.jpg 241w" sizes="(max-width: 376px) 100vw, 376px" /&gt;&lt;/p&gt;
&lt;h3&gt;Whenは動作にくっつく（毎週月水金＝いつ）&lt;/h3&gt;
&lt;p&gt;”I”その下”Laura”、その下”they”、その下”you”、ここが誰がという部分で主語（S）です。&lt;br /&gt;
次の”play&amp;#8221; &amp;#8220;study&amp;#8221; &amp;#8220;have” ”watch”、ここが「何々する」で、「プレイする」とか「勉強する」、「持っている」、「見る」という動詞（V）です。&lt;br /&gt;
「何を」という部分が目的語です。&lt;br /&gt;
その後ろの「いつ」という部分です。&lt;/p&gt;
&lt;p&gt;&lt;img decoding="async" loading="lazy" class="alignnone wp-image-312" src="http://eng-support.com/wp-content/uploads/2023/05/IMG_0313.jpg" alt="" width="836" height="145" srcset="https://eng-support.com/wp-content/uploads/2023/05/IMG_0313.jpg 1026w, https://eng-support.com/wp-content/uploads/2023/05/IMG_0313-300x52.jpg 300w, https://eng-support.com/wp-content/uploads/2023/05/IMG_0313-1024x178.jpg 1024w, https://eng-support.com/wp-content/uploads/2023/05/IMG_0313-768x133.jpg 768w" sizes="(max-width: 836px) 100vw, 836px" /&gt;&lt;/p&gt;
&lt;p&gt;例えばここだったら「毎週、月曜、水曜、金曜」と、「いつ」という所を疑問詞にしたら、”When”になる訳です。&lt;br /&gt;
疑問詞は文頭にあります。&lt;br /&gt;
実を言いますと、”every Monday, Wednesday and Friday”、「毎週月水金」に野球をするんです。&lt;br /&gt;
「毎週月水金」に&lt;strong&gt;するんです。&lt;/strong&gt;&lt;br /&gt;
つまりこの部分は、”play”という動詞を修飾します。&lt;br /&gt;
&lt;span style="color: #0000ff;"&gt;動詞を修飾すると副詞と言います。&lt;/span&gt;&lt;br /&gt;
したがってこの”When”は副詞です。&lt;/p&gt;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&lt;h3&gt;Whatは名詞で答える（Whenと役割が違う）&lt;/h3&gt;
&lt;p&gt;一方、この間勉強した”What”というのは、「何？」です。&lt;br /&gt;
例えば、”What is this?”に対して、”This is a pen.”、”What”に対して&amp;#8221;a pen”、”pen”と答えています。&lt;br /&gt;
”pen”は名前です。名詞です。つまり、&lt;span style="color: #ff0000;"&gt;”What”は名詞なんです。&lt;/span&gt;&lt;br /&gt;
”What”が名詞で”When”が副詞と細かくはやりませんが、これを中学1年生の時に頭に入れておいた方がそのあとの英語がやりやすくなるんじゃないかなと思います。&lt;br /&gt;
中学1年生というのは名詞、形容詞、副詞とかそんな事やりだしたら分かりにくいからといって、疑問詞に関しては区別を習いません。&lt;br /&gt;
中学3年生、中高一貫校ですと中2の場合も結構多いですが、同じ”Which”とか”What”とか”When”とかが関係詞というのになってくると関係代名詞と関係副詞で違うと習うんですが、疑問詞も同じ違いがあるんです。&lt;br /&gt;
中学1年生の間でそこを勉強しておいた方が後々やりやすいんじゃないかなと思います。&lt;br /&gt;
ただ、学校さんの方針にもよりますので絶対にやんなきゃダメとは言いませんが、やった方がいいと思います。&lt;br /&gt;
ちょっと学校では習わないけどという人は是非こちらの塾にいらして下さるといいんじゃないかなと思います。&lt;br /&gt;
このLessonについてはここで終わりましょう。&lt;/p&gt;
&lt;p&gt;&lt;img decoding="async" loading="lazy" class="alignnone wp-image-307" src="http://eng-support.com/wp-content/uploads/2023/05/プログレス230424-2.jpg" alt="" width="825" height="464" srcset="https://eng-support.com/wp-content/uploads/2023/05/プログレス230424-2.jpg 1280w, https://eng-support.com/wp-content/uploads/2023/05/プログレス230424-2-300x169.jpg 300w, https://eng-support.com/wp-content/uploads/2023/05/プログレス230424-2-1024x576.jpg 1024w, https://eng-support.com/wp-content/uploads/2023/05/プログレス230424-2-768x432.jpg 768w, https://eng-support.com/wp-content/uploads/2023/05/プログレス230424-2-320x180.jpg 320w" sizes="(max-width: 825px) 100vw, 825px" /&gt;&lt;/p&gt;
&lt;h2&gt;Where｜どこで・どこに・どこへをたずねる&lt;/h2&gt;
&lt;p&gt;では8-3の後半、関係詞の”Where”です。&lt;br /&gt;
また一番上が、”I play baseball at school.”、「私は学校で野球をします。」となっています。&lt;br /&gt;
それに対して、”Where do you&amp;#8221;のあとに動詞が”live”変わってしまっていますが、「あなたはどこに住んでいますか？」、とか”Where do you have lunch?”、「あなたはどこで昼食を食べますか？」です。&lt;br /&gt;
今回もいつも通りのお約束をやっておきましょう。&lt;br /&gt;
まず、”I&amp;#8221; &amp;#8220;you” ”you” ”Laura” ”Laura”です。&lt;br /&gt;
この部分が、主語です。&lt;br /&gt;
次の”play” ”like” ”have” ”study”、この部分が動詞です。&lt;br /&gt;
その後ろ、”baseball&amp;#8221; &amp;#8220;lunch” ”Japanese”です。&lt;br /&gt;
「何をプレイするの？」、「野球をする」です。&lt;br /&gt;
「何を食べるの？」、「昼食を食べる」です。&lt;br /&gt;
「何を勉強するの？」、「どちらも日本語を勉強する」です。&lt;br /&gt;
「何を」という部分、「何を」という部分は主語に対して何語と言いましたか？&lt;br /&gt;
目的語ですね。&lt;br /&gt;
”live”のとこだけ「何を」という目的語がないですが、「何を住んでるの？」と言われても意味が分からないですよね。&lt;br /&gt;
「どこで」と付けたければ”Where”、これが文頭に付く事になります。&lt;/p&gt;
&lt;h3&gt;Whereを「どこ」だけで覚えるとズレる&lt;/h3&gt;
&lt;p&gt;この”Where”については、日本語にしたらどうなるか、これを「どこ」と覚えてる人がめちゃくちゃ多いです。&lt;br /&gt;
&lt;span style="color: #0000ff;"&gt;これで将来英語が分からなくなる人がいます。&lt;/span&gt;&lt;br /&gt;
例えば、「日本の首都はどこですか？」、高校2年生3年生の英語が得意だと言っている人に、本当に得意かどうかチェックする為に、「日本の首都どこですか？」を英語にしてみてと言います。&lt;br /&gt;
そうすると、「どこ」だから”Where”で、”Where”と書いた瞬間に君得意だと思わない方がいいよ、となります。&lt;br /&gt;
これは”What”です。&lt;br /&gt;
そこ何が違うかですが、今日は中学1年生の方も分かる範囲だけにします。&lt;br /&gt;
”Where”は、「どこに住んでいますか？」です。&lt;br /&gt;
その「どこに」の意味が入っているんです。&lt;br /&gt;
”Where”というのは、訳し方は三通りあります。&lt;/p&gt;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&lt;h3&gt;Whereの訳は3つ（どこで・どこに・どこへ）&lt;/h3&gt;
&lt;p&gt;「どこで」か「どこに」か「どこへ」のどれかです。&lt;br /&gt;
単なる「どこ」が”What”だというのはまだ中学1年生だから覚えなくていいと思いますが、”Where”を訳す時は「どこで」「どこに」「どこへ」のどれかです。&lt;br /&gt;
Where do you live?&lt;br /&gt;
あなたはどこに住んでいますか？&lt;br /&gt;
Where do you have lunch?&lt;br /&gt;
あなたはどこで昼食を食べますか？&lt;br /&gt;
Where does Laura study Japanese?&lt;br /&gt;
「ローラはどこで日本語を勉強しますか？」&lt;br /&gt;
あと「どこへ」の例は、”Where do you go?”、「あなたはどこへ行きますか？」です。&lt;br /&gt;
簡単ですね。&lt;br /&gt;
&lt;strong&gt;”Where”の訳、「どこで」「どこに」「どこへ」、この「で、に、へ」の三点セットを是非覚えて欲しいと思います。&lt;/strong&gt;&lt;br /&gt;
”When”の所で名詞だか副詞だかよく分からないと言う人、&lt;span style="color: #ff0000;"&gt;「で、に、へ」と付いたら副詞です。&lt;/span&gt;&lt;br /&gt;
それだけ覚えてくれてもいいと思います。&lt;br /&gt;
しつこいですが、”Where”の訳は「どこ」ではなく、”Where”を日本語にすると「どこで」「どこに」「どこへ」のどれかです。&lt;br /&gt;
「で、に、へ」の三点セットです。&lt;br /&gt;
これを是非とも頭に入れておいて下さい。&lt;br /&gt;
では8-3を終わります。&lt;/p&gt;
```</t>
  </si>
  <si>
    <t>C2P_https___eng_support_com_column_progress_book1_lesson9_1_20260225_192416</t>
  </si>
  <si>
    <t>以下はサイトの階層マスタに基づく「子→親」内部リンク不足です。
子ページ本文（HTML）に、親ページへのリンクを追加してください。
【子ページ】
- URL: https://eng-support.com/column/progress-book1-lesson9-1/
- タイトル: 現在進行形の平叙文｜be動詞＋ingの形【中1英語】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src="https://www.youtube.com/embed/oTiqMDWUBy4" width="560" height="315" frameborder="0" allowfullscreen="allowfullscreen"&gt;&lt;span data-mce-type="bookmark" style="display: inline-block; width: 0px; overflow: hidden; line-height: 0;" class="mce_SELRES_start"&gt;﻿&lt;/span&gt;&lt;/iframe&gt;&lt;/p&gt;
&lt;div class="intro-box" style="background-color: #f0f7ff; padding: 25px; border-radius: 12px; border: 1px solid #cce2ff; margin-bottom: 30px;"&gt;
&lt;h2 style="color: #004085; font-size: 1.4rem; margin-top: 0; line-height: 1.5;"&gt;平叙文（へいじょぶん）＝ふつうの文&lt;br /&gt;
現在進行形で &lt;code&gt;They playing&lt;/code&gt; を防ぐポイント&lt;/h2&gt;
&lt;p style="line-height: 1.8; color: #333;"&gt;「平叙文って何？読み方は？」で止まる人が多いのですが、意味はシンプルで&lt;br /&gt;
&lt;strong&gt;疑問文でも命令文でもない“ふつうの文（肯定・否定）”&lt;/strong&gt;のことです。まずはここだけ押さえます。&lt;/p&gt;
&lt;p style="line-height: 1.8; color: #333;"&gt;その上で、現在進行形の最頻トラブルが &lt;code&gt;They playing&lt;/code&gt; のように&lt;br /&gt;
&lt;strong&gt;be動詞が消える&lt;/strong&gt;パターン。原因は「～している」を日本語から作ろうとして、&lt;br /&gt;
&lt;strong&gt;be＋ing のまとまり&lt;/strong&gt;より先に動詞だけを書いてしまうことです。&lt;/p&gt;
&lt;p style="line-height: 1.8; color: #333; margin-bottom: 0;"&gt;このページでは、Progress Book1 Lesson9 Scene1 を使いながら&lt;br /&gt;
&lt;strong&gt;be＋ing の作り方&lt;/strong&gt;と、あわせて混乱しやすい&lt;br /&gt;
&lt;strong&gt;現在形と現在進行形の違い（every day / now の考え方）&lt;/strong&gt;を、動画の流れに沿って確認します。&lt;/p&gt;
&lt;/div&gt;
&lt;p&gt;&lt;img decoding="async" loading="lazy" class="alignnone size-full wp-image-316" src="http://eng-support.com/wp-content/uploads/2023/05/プログレス230424-3.jpg" alt="" width="1280" height="720" srcset="https://eng-support.com/wp-content/uploads/2023/05/プログレス230424-3.jpg 1280w, https://eng-support.com/wp-content/uploads/2023/05/プログレス230424-3-300x169.jpg 300w, https://eng-support.com/wp-content/uploads/2023/05/プログレス230424-3-1024x576.jpg 1024w, https://eng-support.com/wp-content/uploads/2023/05/プログレス230424-3-768x432.jpg 768w, https://eng-support.com/wp-content/uploads/2023/05/プログレス230424-3-320x180.jpg 320w" sizes="(max-width: 1280px) 100vw, 1280px" /&gt;&lt;/p&gt;
&lt;p&gt;上二つが今まであった普通の文ですが、それぞれ肯定文と否定文です。&lt;br /&gt;
上の肯定文を読んでみましょう。&lt;br /&gt;
They play softball after school.&lt;br /&gt;
彼らは、放課後ソフトボールをします。&lt;br /&gt;
と言っている訳です。&lt;br /&gt;
この、「彼ら」というのが当然今放課後になって、ソフトボールをプレイ中だとしましょう。&lt;br /&gt;
今プレイ中だという時は、現在進行形と言って、”They are playing softball now.”となります。&lt;br /&gt;
”play”、これが動詞です。&lt;/p&gt;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&lt;p&gt;この動詞に”ing”（いんぐ）というのを付けます。&lt;br /&gt;
”playing”です。&lt;br /&gt;
さらに、その前に”are”とbe動詞を付けます。&lt;br /&gt;
”are ○○ing”です。&lt;br /&gt;
現在進行形というのは、まずbe動詞を書いて、&lt;strong&gt;be動詞のあとに動詞に”ing”を付けた形を書きます。&lt;/strong&gt;&lt;br /&gt;
進行形は”be ○○ing”と覚えて下さい。&lt;br /&gt;
これ高校生とかでもちゃんと覚えていない人が多いです。&lt;br /&gt;
ちゃんと覚えていないという事がどういう事か？&lt;br /&gt;
例えばこの文を日本語で、「彼らは今ソフトボールをしています。」とあって英語にしなさいとした場合、”They playing softball now.”と”are”be動詞を抜かしちゃう人が結構多いです。&lt;br /&gt;
あんまりこういう事を言わない方がいいかもしれませんが…&lt;br /&gt;
今大学というのがピンからキリまであります。&lt;br /&gt;
YouTubeでもFラン大学の特集とか、Fラン大学の子は勉強しないとか、それFランの一個の上のEランがこれだよとか色々言っていたりしますが、私の教え子の中でもちょっと入学試験残念ながら志望校に届かずにと不本意ながら第三志望とか第四志望の大学に行っている子もいる訳です。&lt;br /&gt;
そういう大学のパンフレットに外人の英語教育があってと、英会話をニコニコやっている写真がパンフレットに載っていたりして凄く英語が充実しているような事が書いてあります。&lt;br /&gt;
そういう所の卒業生でペラペラという人はあまり見ない訳ですが、私の教え子とかでそういう大学になっちゃった子に聞いていると、英会話の時間に現在進行形の練習とかをするとbe動詞を飛ばす人がいるそうです。&lt;br /&gt;
ネイティブの先生が何回be動詞を付けろと言っても付けずに”I playing”とかしかやらないそうです。&lt;br /&gt;
そしてずっとやっているうちに、とうとう先生の方が諦めてbe動詞を付けないのをそのままほったらかしになっちゃったと言っていました。&lt;br /&gt;
そういう大学一つや二つではありません。結構そういうのを聞きます。&lt;br /&gt;
そういうとこになっちゃった子達は大体、1年か2年で仮面浪人としてやっぱり目指してた大学をもう1回受けるとかになる子が多いです。&lt;/p&gt;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&lt;p&gt;就職の時も学歴フィルターとか言っていますけども、そういう現実を聞いているとあれあった方がいいんじゃないの？って本当に思えてきます。&lt;br /&gt;
ちょっと話がそれましたが、皆さんはそんなふうにならないように、&lt;span style="color: #0000ff;"&gt;中学生1年生の段階でちゃんとbe動詞を忘れないようにして下さい。&lt;/span&gt;&lt;br /&gt;
それから、さっき現在進行形の内容、訳は置いておいといてとか言いましたが、そこに関しても日本は結構いい加減な事を習っています。&lt;br /&gt;
どういい加減かというと、ここです。&lt;br /&gt;
They play softball after school.&lt;br /&gt;
この”play”は現在形です。&lt;br /&gt;
現在形は「何々する」と訳しなさいと習います。&lt;br /&gt;
「彼らは放課後ソフトボールをします」と訳しなさいと習います。&lt;br /&gt;
こっちの”are playing”は現在進行形で「しています」と訳しなさいと習います。&lt;br /&gt;
彼らは今ソフトボールをしています。&lt;br /&gt;
&lt;span style="color: #ff0000;"&gt;「何々する」が現在形、「何々している」が現在進行形と覚えている人多いです。&lt;/span&gt;&lt;br /&gt;
はっきり言ってこれは全くの嘘です。&lt;br /&gt;
したがって、「彼らは毎日ソフトボールをしています」となります。&lt;br /&gt;
「しています」となると”They are playing softball every day.”と書いてしまうんです。&lt;br /&gt;
ささっと言ってしまうと、実は現在形も「何々している」と訳した方がいい事の方が多いです。&lt;br /&gt;
&lt;strong&gt;現在形が普段からしているんです。&lt;/strong&gt;&lt;br /&gt;
彼らは、普段放課後はソフトボールをしていますよ。&lt;br /&gt;
今の状態がソフトボールをしている状態です。&lt;br /&gt;
&lt;strong&gt;現在進行形は今の1回分です。これを指しています。&lt;/strong&gt;&lt;br /&gt;
今の1回分なので、「毎日ソフトボールをしています。」だと1回分じゃないです。&lt;br /&gt;
だから”every day”は付きません。&lt;br /&gt;
&lt;strong&gt;逆にこの”now”というのも今この瞬間とは限りません。&lt;/strong&gt;&lt;br /&gt;
だから色々こういう所、日本語が「している」だと現在進行形とか、例えばこれ”now”がなくて、”They are playing softball.”でも、「彼らはソフトボールをしている最中です。」となります。&lt;br /&gt;
本当はそのうち止めますという意味が入るんですが、それはまたの機会にしましょう。&lt;br /&gt;
だからこの”now”が付いたら現在進行形とか思っていて、”now”が消えた瞬間に現在形に変えちゃう人とかいますが、そんな単純なものではないです。&lt;br /&gt;
&lt;span style="color: #ff0000;"&gt;現在形と現在進行形の違い方、訳し方、「する」と「している」で区別しちゃダメです。&lt;/span&gt;&lt;br /&gt;
”now”があるないで区別しちゃダメとかその辺しっかりやって欲しいと思います。&lt;br /&gt;
でも一番大事なのは、”They are playing softball now.”、この部分のうち進行形になっているのはどこ？と聞くと、高校生でも”playing”という子が多いです。&lt;br /&gt;
”playing”だけで進行形とは言いません。&lt;br /&gt;
これBook2とかに現在分詞が出てきます。&lt;br /&gt;
”are playing”、これが進行形です。&lt;br /&gt;
Be動詞と”○○ing”です。&lt;/p&gt;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&lt;p&gt;中学1年生の人はまだ現在分詞を覚えなくてもいいです。&lt;br /&gt;
高校生の人はこれが現在分詞かと思って下さい。&lt;br /&gt;
今まで現在分詞と進行形の違い分かりませんでした。&lt;br /&gt;
では&lt;span style="color: #0000ff;"&gt;”○○ingだけなら現在分詞。&lt;/span&gt;&lt;br /&gt;
&lt;span style="color: #0000ff;"&gt;”be ○○ing”と、二語の塊を進行形と言います。&lt;/span&gt;&lt;br /&gt;
そこをしっかりと頭に入れて欲しいと思います。&lt;br /&gt;
こうやっちゃダメ、ああやっちゃダメばっかりでしたが、大事なので全部貪欲に頭に入れて欲しいと希望しています。&lt;br /&gt;
ではこのLessonは終わりましょう。&lt;/p&gt;
```</t>
  </si>
  <si>
    <t>C2P_https___eng_support_com_column_progress_book1_lesson9_2_20260225_192417</t>
  </si>
  <si>
    <t>以下はサイトの階層マスタに基づく「子→親」内部リンク不足です。
子ページ本文（HTML）に、親ページへのリンクを追加してください。
【子ページ】
- URL: https://eng-support.com/column/progress-book1-lesson9-2/
- タイトル: 現在進行形の疑問文！WhatやWhereを使う語順を徹底解説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src="https://www.youtube.com/embed/2IdW7I_hn3Q" width="560" height="315" frameborder="0" allowfullscreen="allowfullscreen"&gt;&lt;span data-mce-type="bookmark" style="display: inline-block; width: 0px; overflow: hidden; line-height: 0;" class="mce_SELRES_start"&gt;﻿&lt;/span&gt;&lt;/iframe&gt;&lt;/p&gt;
&lt;div class="intro-box" style="background-color: #f0f7ff; padding: 25px; border-radius: 12px; border: 1px solid #cce2ff; margin-bottom: 30px;"&gt;
&lt;h2 style="color: #004085; font-size: 1.4rem; margin-top: 0; line-height: 1.5;"&gt;現在進行形の疑問文は語順で決まる&lt;br /&gt;
入れ替えるのは be動詞だけ&lt;/h2&gt;
&lt;p style="line-height: 1.8; color: #333;"&gt;現在進行形の疑問文で間違いが出やすいのは、たとえば&lt;br /&gt;
&lt;code&gt;Laura studying ...?&lt;/code&gt; のように &lt;strong&gt;be動詞が抜ける&lt;/strong&gt;、&lt;br /&gt;
あるいは &lt;code&gt;is studying&lt;/code&gt; を &lt;strong&gt;まとめて前へ出そうとして文が壊れる&lt;/strong&gt;、この2パターンです。&lt;/p&gt;
&lt;p style="line-height: 1.8; color: #333;"&gt;直し方はシンプルで、&lt;strong&gt;前へ出すのは be動詞1語&lt;/strong&gt;。&lt;br /&gt;
&lt;code&gt;studying&lt;/code&gt;（ing形）はそのままにして、&lt;br /&gt;
&lt;strong&gt;be動詞 ↔ 主語&lt;/strong&gt; を入れ替えるだけで形が整います。&lt;/p&gt;
&lt;p style="line-height: 1.8; color: #333; margin-bottom: 0;"&gt;このページでは Progress Book1 Lesson9 Scene2 の例文で、&lt;br /&gt;
&lt;strong&gt;Yes/Noで答える疑問文&lt;/strong&gt;から&lt;br /&gt;
&lt;strong&gt;What / Where を使う疑問詞つき&lt;/strong&gt;まで、&lt;br /&gt;
テストで問われやすい語順を動画の流れに沿って確認します。&lt;/p&gt;
&lt;/div&gt;
&lt;p&gt;&lt;img decoding="async" loading="lazy" class="alignnone size-full wp-image-318" src="http://eng-support.com/wp-content/uploads/2023/05/プログレス230424-4.jpg" alt="" width="1280" height="720" srcset="https://eng-support.com/wp-content/uploads/2023/05/プログレス230424-4.jpg 1280w, https://eng-support.com/wp-content/uploads/2023/05/プログレス230424-4-300x169.jpg 300w, https://eng-support.com/wp-content/uploads/2023/05/プログレス230424-4-1024x576.jpg 1024w, https://eng-support.com/wp-content/uploads/2023/05/プログレス230424-4-768x432.jpg 768w, https://eng-support.com/wp-content/uploads/2023/05/プログレス230424-4-320x180.jpg 320w" sizes="(max-width: 1280px) 100vw, 1280px" /&gt;&lt;/p&gt;
&lt;p&gt;PROGRESSは非常に良い教科書ですが、時々舌っ足らずかな、と感じちゃうとこがあります。&lt;br /&gt;
今回のテーマは現在進行形の疑問文です。&lt;br /&gt;
現在進行形というのは、be動詞+動詞ing形でしたね。&lt;br /&gt;
高校生の方はbe動詞の現在形+動詞ingと思って欲しいです。&lt;/p&gt;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&lt;p&gt;例えば、Laura is studying Japanese now.&lt;br /&gt;
”now”はあってもなくてもいいですが、一応付けておきましょう。&lt;br /&gt;
こんな文をやった時も、”Laura”が主語で、「何々をする」「している」、”is studying”2語で一つの動詞です。&lt;br /&gt;
そのあと、”Japanese”「何を」という部分、目的語です。&lt;br /&gt;
こうなっています。&lt;br /&gt;
しつこいですが、&lt;span style="color: #0000ff;"&gt;”studying”は進行形じゃないです。&lt;/span&gt;&lt;br /&gt;
&lt;span style="color: #ff0000;"&gt;”&lt;strong&gt;is&lt;/strong&gt; studying”が現在進行形です。&lt;/span&gt;&lt;br /&gt;
中2以上の方は、”studying”だけだったら現在分詞でしたね。&lt;br /&gt;
そこ間違えないようにして下さい。&lt;br /&gt;
この現在進行形の疑問文を今回やっていく訳です。&lt;br /&gt;
最初の☆印三つは既に勉強した内容たという事ですが、この三つ疑問文です。&lt;br /&gt;
進行形ではありません。一般動詞の疑問文です。&lt;br /&gt;
①②③④が現在進行形の疑問文です。&lt;br /&gt;
確かに普通の現在形で、一般動詞現在形の疑問文と現在進行形の疑問文、これも比べた方がいいでしょう。&lt;br /&gt;
ですが、普通はLaura is studying Japanese now.と1番の文です。&lt;br /&gt;
まずは現在進行形の普通の文、肯定文”Laura is studying Japanese now.”、「ローラは今日本語を勉強中です。」これを疑問文にしたかったらどうするの？&lt;br /&gt;
「ローラは今日本語を勉強中なの？」と疑問詞にしたかったらどうするの？という事な訳です。&lt;/p&gt;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&lt;p&gt;例えば、”Laura is busy.”「ローラは忙しいです。」、これを疑問文したらどうなりますか？&lt;br /&gt;
この”is”を主語の前にもっていって、”Is Laura busy?”とする訳です。&lt;br /&gt;
現在進行形も同じように、be動詞を前にもっていくだけです。&lt;br /&gt;
Is Laura studying Japanese now?&lt;br /&gt;
それが1番の文です。&lt;br /&gt;
このようにbe動詞の疑問文は現在進行形だろうが普通のbe動詞だけの文だろうが、&lt;span style="color: #ff0000;"&gt;とにかく疑問文はbe動詞だけ主語の前にもっていけばいいです。&lt;/span&gt;&lt;br /&gt;
したがって肯定文だけ散々”studying”の前に”is”を抜かすなよとか言われると思いますが、”is studying”で一つの動詞と考えてとさっき私も言いました。&lt;br /&gt;
それで”is studying”のここを切り離してはいけないと思っている人もいますが、疑問文の時はそんなめんどくさい事を考えずに、&lt;span style="color: #0000ff;"&gt;普段通り”is”だけ前にもっていきましょう。&lt;/span&gt;&lt;br /&gt;
主語と動詞です。&lt;br /&gt;
動詞の後ろの「何を」という部分を目的語と言うんでしたね。&lt;br /&gt;
「何を」が目的語です。&lt;br /&gt;
この「何を」という部分、これを「あなたは今何しているの？」としたかったら、”What”にして、前にもっていきます。&lt;br /&gt;
一番下の文は、”Where are they practicing judo?”「彼等は柔道の練習中ですか？」ですので、「何を」という目的語があります。&lt;br /&gt;
「どこで」というこの疑問詞が前に付いているとなる訳です。&lt;br /&gt;
例えば体育館でやっているなら、”at the gym”です。&lt;br /&gt;
”in the gym”でもいいかも知れません。&lt;br /&gt;
体育館で練習しているんですね。&lt;br /&gt;
”at the gym”は”practicing”という動詞を修飾するから副詞です。&lt;br /&gt;
”Where”もどこで練習中という動詞に掛かる副詞です。&lt;br /&gt;
”Where”のこの意味は「どこで」です。&lt;br /&gt;
「どこ」じゃなくて「どこで」と読むようにして下さい。&lt;br /&gt;
一方”What”の方は、例えば”are you doing your homework?”「宿題やっている最中なの？」、”your homework”は「あなたの宿題」という名詞です。&lt;br /&gt;
名詞に変わるから”What”です。&lt;br /&gt;
&lt;strong&gt;”What”が名詞で”Where”が副詞です。&lt;/strong&gt;&lt;br /&gt;
&lt;strong&gt;疑問詞の内、”Who”と”Which” ”What”が名詞です。&lt;/strong&gt;&lt;br /&gt;
&lt;strong&gt;”Where” ”When” ”How”が副詞です。&lt;/strong&gt;&lt;br /&gt;
なぜなのかというとこまでお話ししている時間はないですが、そこの品詞の違いを意識しながら英語を勉強して欲しいと思います。&lt;br /&gt;
何でそう違うのか知りたいという方は是非私に連絡を下さい♪&lt;/p&gt;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</si>
  <si>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C2P_https___eng_support_com_column_progress_book1_lesson9_3_20260225_192417</t>
  </si>
  <si>
    <t>以下はサイトの階層マスタに基づく「子→親」内部リンク不足です。
子ページ本文（HTML）に、親ページへのリンクを追加してください。
【子ページ】
- URL: https://eng-support.com/column/progress-book1-lesson9-3/
- タイトル: theyの目的格はthem｜目的格一覧表と前置詞の後ろのルール｜中1英語 Progress Book1 9-3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src="https://www.youtube.com/embed/hoJ9UKnACmo" width="560" height="315" frameborder="0" allowfullscreen="allowfullscreen"&gt;&lt;/iframe&gt;&lt;/p&gt;
&lt;p&gt;今回は、Book1 Lesson9シーン3、代名詞の目的格という事で、先ほどまでやっていた現在進行形を離れて、新しい話しが始まっているようですが、宜しくお願いいたします。&lt;/p&gt;
&lt;p&gt;&lt;img decoding="async" loading="lazy" class="alignnone size-full wp-image-321" src="http://eng-support.com/wp-content/uploads/2023/05/プログレス230424-5.jpg" alt="" width="1280" height="720" srcset="https://eng-support.com/wp-content/uploads/2023/05/プログレス230424-5.jpg 1280w, https://eng-support.com/wp-content/uploads/2023/05/プログレス230424-5-300x169.jpg 300w, https://eng-support.com/wp-content/uploads/2023/05/プログレス230424-5-1024x576.jpg 1024w, https://eng-support.com/wp-content/uploads/2023/05/プログレス230424-5-768x432.jpg 768w, https://eng-support.com/wp-content/uploads/2023/05/プログレス230424-5-320x180.jpg 320w" sizes="(max-width: 1280px) 100vw, 1280px" /&gt;&lt;/p&gt;
&lt;p&gt;こちらLookの方を見て下さい。&lt;br /&gt;
今回ポイントになるのは&amp;#8221;me&amp;#8221; &amp;#8220;you&amp;#8221; &amp;#8220;him&amp;#8221; &amp;#8220;her&amp;#8221; &amp;#8220;it&amp;#8221; &amp;#8220;us&amp;#8221; &amp;#8220;them&amp;#8221;の部分です。&lt;br /&gt;
PROGRESSをお持ちの方は78ページ、79ページをお開けになって下さい。&lt;br /&gt;
お隣の79ページに表が出ています。&lt;br /&gt;
”I&amp;#8221; &amp;#8220;my” ”me”とか”you” ”your ” ”you”です。&lt;/p&gt;
&lt;p&gt;He likes her.&lt;br /&gt;
ここに注目しましょう。&lt;br /&gt;
”He likes her.”、最初の「彼は」というのが主語です。&lt;br /&gt;
”likes”「誰々が好きだ」が動詞です。&lt;br /&gt;
しばらく言ってこなかったですが、自動詞と他動詞を区別する癖が付いている方”vt”他動詞、&lt;span style="color: #ff0000;"&gt;”like”は本当は「何々が好きだ」という意味の他動詞です。&lt;/span&gt;&lt;br /&gt;
何を好きなの？誰を好きなの？&lt;span style="color: #ff0000;"&gt;&lt;span style="color: #000000;"&gt;この&lt;/span&gt;「何を」「誰を」という部分、これを目的語と言うんでしたね。&lt;/span&gt;&lt;br /&gt;
そうすると例えば、”he” ”his” ”him”とか、”she ””her” 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&lt;p&gt;1番左の”he”とか”she”、これを日本語にした時に、「彼」「彼女」ではなく、&lt;br /&gt;
&lt;strong&gt;「彼は」「彼女は」で「は」を付けて覚えて下さい。&lt;/strong&gt;&lt;br /&gt;
場合によっては「彼が」とか「彼女が」と訳す事もありますが、まず「彼は」とか「彼女は」という意味です。&lt;br /&gt;
主語に書きたい時は、このように”he”とか”she”になっている訳です。&lt;br /&gt;
これを主格と言うんですが、主格は主語になる形です。&lt;br /&gt;
主語形とかいう名前付けておいた方が分かりやすいんですが、格って何ですか？と聞かれますが、&lt;br /&gt;
主格は主語形です。（ちなみに私の授業では主格と言わず主語と言ってもOKにしています。）&lt;br /&gt;
今度は逆に、”He likes her.”の”her”です。&lt;br /&gt;
目的語となります。&lt;br /&gt;
目的語の時は主語形とは違って目的語形です。&lt;br /&gt;
目的語の時の形で書かなきゃダメです。&lt;br /&gt;
それが”him”とか”her”になります。&lt;br /&gt;
なので、”He likes her.”です。&lt;br /&gt;
&amp;lt;div style=&amp;#8221;border: 2px solid #FF8C00; background-color: #FFE5B4; padding: 10px; display: flex; align-items: center; justify-content: center;&amp;#8221;&amp;gt; &amp;lt;img src=&amp;#8221;http://eng-support.com/wp-content/uploads/2023/03/cropped-logo.jpg&amp;#8221; alt=&amp;#8221;英語教室「サポート」のロゴ&amp;#8221; style=&amp;#8221;max-width: 100px; height: auto; margin-right: 10px;&amp;#8221;&amp;gt; &amp;lt;div&amp;gt; &amp;lt;p style=&amp;#8221;margin: 5px 0;&amp;#8221;&amp;gt;英語教室「サポート」の『ブレイクスルーゼミ』：弱点探しをサポートします！&amp;lt;/p&amp;gt; &amp;lt;a href=&amp;#8221;https://eng-support.com/kouza/#ブレイクスルーゼミ&amp;#8221; style=&amp;#8221;background-color: #FF8C00; color: white; padding: 5px 10px; text-align: center; text-decoration: none; display: inline-block; font-size: 14px;&amp;#8221;&amp;gt;詳細を見る&amp;lt;/a&amp;gt; &amp;lt;/div&amp;gt; &amp;lt;/div&amp;gt;&lt;br /&gt;
今日ちょっとお話ししたいのが、この何とか格とかなんでこういう分かりにくい名前を付けるのかなと思いますが、主語形とか目的語形とか言っておけばいいと思いますが、それプラス一人称、二人称、三人称とかです。&lt;br /&gt;
一人称単数で”I” ”my” ”me”とか、二人称単数で”you” ”your” ”you”とありますが、この一人称二人称の意味がよく分からないという人が多いです。&lt;br /&gt;
高校生なんかで、例えば三人称複数の目的格は？と言ったら”them”とかぱっと出る子、それでも一人称の人称って何？と聞いたら分かりませんという子が結構多いです。&lt;br /&gt;
こういうのは名前付けた人がちょっと昔の日本人な訳です。&lt;br /&gt;
昔というのはこういう勉強の内容というのは素人がぱってみたら分からないような、ちょっとそういうネーミングにしなきゃダメと言う変な意識があった時代です。&lt;br /&gt;
戦前というか多分明治時代に一人称とかこういう訳を誰かが考えついたんでしょうが、これも簡単に言えばこういう事です。&lt;br /&gt;
一人称というのを、英語にしてみましょう。&lt;br /&gt;
”the first person”です。&lt;br /&gt;
&lt;span style="color: #000000;"&gt;一人目の人という意味です。&lt;/span&gt;&lt;br /&gt;
一人目の人ですから、一人目と言えばいいのになんで一人称とか言うんでしょう。&lt;br /&gt;
しかも一人称、二人称と言う所為で、一人だったら一人称、二人だったら二人称とか言い出す子がいて、じゃあ単数複数って何なの？となっちゃいます。&lt;br /&gt;
一人目、二人目です。&lt;br /&gt;
&lt;span style="color: #000000;"&gt;今私が喋っていて皆さんが聞いてらっしゃる訳です。&lt;/span&gt;&lt;br /&gt;
&lt;span style="color: #000000;"&gt;じゃあ私から見たら、喋っている自分を世界70億内一人目の人と考えます。&lt;/span&gt;&lt;br /&gt;
そんなに偉くないんですけども（笑）&lt;span style="color: #ff0000;"&gt;一人目の人と考えて、聞いて下さっている皆さんが二人目です。&lt;/span&gt;&lt;span style="color: #ff0000;"&gt;それ以外の人が三人目です。&lt;/span&gt;&lt;br /&gt;
三人目というのは実は日本語でも第三者と言いますよね？&lt;br /&gt;
あれと全く同じ意味です。&lt;br /&gt;
三人称と第三者は同じ意味です。&lt;br /&gt;
&lt;strong&gt;会話をしている時に話している自分が一人目です。&lt;/strong&gt;&lt;br /&gt;
&lt;strong&gt;聞いている相手が二人目です。&lt;/strong&gt;&lt;br /&gt;
&lt;strong&gt;その会話と関係ない人、第三者が三人目です。&lt;/strong&gt;&lt;br /&gt;
これを一人称、二人称、三人称というだけの事です。&lt;br /&gt;
文法用語というのも難しそうに見えて、実はこういう意味と分かれば凄く単純という事があります。&lt;br /&gt;
しかも、英語に訳しちゃった方が何の事かすぐ分かるみたいな事があります。&lt;br /&gt;
一人称は”the first person”です。&lt;br /&gt;
という事は二人称は当然、”the second person”です。&lt;br /&gt;
三人目が”the third person”です。&lt;br /&gt;
野球の”first””second”third”と一緒です。&lt;br /&gt;
一人目、二人目、三人目というそれだけの事です。&lt;br /&gt;
こういう代名詞を人称代名詞と言いますが、人称が分からないから人称代名詞と言われても訳が分からないという人が多いですが、単に一人目、二人目、三人目という事です。&lt;br /&gt;
これを頭に入れた欲しいと思います。&lt;/p&gt;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&lt;p&gt;では後半にいきたいと思います。&lt;/p&gt;
&lt;p&gt;&lt;img decoding="async" loading="lazy" class="alignnone size-full wp-image-323" src="http://eng-support.com/wp-content/uploads/2023/05/プログレス230425.jpg" alt="" width="1280" height="720" srcset="https://eng-support.com/wp-content/uploads/2023/05/プログレス230425.jpg 1280w, https://eng-support.com/wp-content/uploads/2023/05/プログレス230425-300x169.jpg 300w, https://eng-support.com/wp-content/uploads/2023/05/プログレス230425-1024x576.jpg 1024w, https://eng-support.com/wp-content/uploads/2023/05/プログレス230425-768x432.jpg 768w, https://eng-support.com/wp-content/uploads/2023/05/プログレス230425-320x180.jpg 320w" sizes="(max-width: 1280px) 100vw, 1280px" /&gt;&lt;/p&gt;
&lt;p&gt;後半に関しても、今の人称代名詞の目的格がここに出てくる訳です。&lt;br /&gt;
”me” ”him” ”her” ”it” ”us” ”them”です。&lt;br /&gt;
ちなみに「私」というのが、英語の世界では自分を一人目と数えるんでしたね。&lt;br /&gt;
人称と書かずに一人目と書いた方がいいと思います。&lt;br /&gt;
学校の先生がこういうのをノートに書いているのを見て、一人目じゃなく一人称だから一人目ではないと言ってしまう人がいます。&lt;br /&gt;
そう先生に言われたら分かりましたと言って称に変えておけばいいです。&lt;br /&gt;
ほんとは一人目という意味ですけどね。&lt;br /&gt;
「あなた」が二人目です。&lt;br /&gt;
じゃあ「彼」というのは、今その場にいない人の事を「彼」と言いますよね？&lt;br /&gt;
その会話では第三者のはずです。したがって、三人目です。&lt;br /&gt;
そうやって慣れてきたら手では三人称と書きながら頭の中では三人目とかに出来ればいいと思います。&lt;br /&gt;
それぞれ全部やっているときりがないですので、変えます。&lt;br /&gt;
これら全てを目的格と言います。&lt;br /&gt;
&lt;strong&gt;目的格というのも簡単に言うと、目的語になる時の形です。&lt;/strong&gt;&lt;br /&gt;
目的語形と言います。&lt;br /&gt;
今回の目的語形ですが、それぞれの言葉の直前を見ますと、”to” ”about” ”for” ”in ””with” ”behind”です。&lt;br /&gt;
こういった言葉を何詞と言うか、大丈夫ですか？&lt;br /&gt;
&lt;span style="color: #000000;"&gt;前置詞でしたね。&lt;/span&gt;&lt;br /&gt;
前置詞とは何かと言いますと&lt;span style="color: #ff0000;"&gt;&lt;span style="color: #000000;"&gt;、&lt;/span&gt;名詞の前に置く言葉です。&lt;/span&gt;&lt;br /&gt;
何とか詞って、詞とか使うから分からないので、普通に言葉って書いちゃいけないんですか？となりますが、これは訓読みでことばと読みます。&lt;br /&gt;
この言葉がややこしいという人の中に高校生の特に女子は結構な割合でカラオケ大好きという子がいます。&lt;br /&gt;
私カラオケ行って歌詞見ないで歌えるのよ、と言います。&lt;br /&gt;
じゃあ歌詞の詞を漢字で書いてみるとこれです。&lt;br /&gt;
歌う時の詞です。そういう普段のものと合わせればいいです。&lt;br /&gt;
それはおいといて、前置詞は名詞の前に置く言葉です。&lt;br /&gt;
例えば、「東京」という名詞があります。&lt;br /&gt;
日本語で「東京に行くのに」英語では、「に」にあたる”to”は名詞”Tokyo”の前に書きます。&lt;br /&gt;
名詞の前に置くから前置詞という訳です。&lt;br /&gt;
それに対して、前置詞の後ろに人称代名詞を書く時も目的格にします。&lt;br /&gt;
”to me”とか”about him”「彼について」とかです。&lt;br /&gt;
”for her”「彼女を」とかです。&lt;br /&gt;
このように前置詞のあとに人称代名詞を書く時は目的格にします。&lt;br /&gt;
ちなみにここについてもうちょっと詳しい事を知りたいという方は、同じYouTubeの私の動画の中の、【自動詞と他動詞の区別の1】というのを見て下さればそこで分かるようになっていますので、&lt;br /&gt;
是非そちらを参照してみて欲しいと思います。&lt;br /&gt;
前置詞の後ろに人称代名詞、”to”のあとに「私」と書きたい。&lt;br /&gt;
”I” ”my” ”me”のどれを書くのか、目的格の”me”となります。&lt;br /&gt;
”with”のあとに「私たちと」と書きたい。&lt;br /&gt;
”we””our””us”どれ書くのか、&lt;span style="color: #ff0000;"&gt;前置詞のあとは問答無用で目的語形、つまり目的格と思って下さい。&lt;/span&gt;&lt;br /&gt;
という事は、この単語ですが、前置詞だって分かっていないと目的格が書けないかも知れません。&lt;br /&gt;
今後とも英語を勉強していくと、これ前置詞だからその後ろはとかそういうルールが結構いくつか出てきます。&lt;br /&gt;
したがって&lt;strong&gt;前置詞を新しく習ったらこの単語は前置詞だというのを覚えて下さい。&lt;/strong&gt;&lt;br /&gt;
例えば”about”は「について」と覚えるだけではなく、&lt;span style="color: #0000ff;"&gt;前置詞で「何々について」と覚えて下さい。&lt;/span&gt;&lt;br /&gt;
”behind”は”behind 名詞”です。&lt;br /&gt;
”behind”は前置詞で「何々の後ろ」とかです。&lt;br /&gt;
前置詞についてはこの単語は前置詞だというのはしっかり覚えて欲しいと思います。&lt;br /&gt;
あと人称代名詞”I” ”my” ”me”とかこの辺をスラスラ書けて言えるようにして下さい。&lt;br /&gt;
自分でどれだけ練習したかです。&lt;br /&gt;
私がここで幾ら喋っても皆さんが覚えられる訳ではないので、自分でちゃんと覚えるようにして下さい。&lt;br /&gt;
結構こういう覚えるのをサボっていて英語苦手になっている人も多いです。&lt;br /&gt;
英語苦手と思っている人はちょっと英語の勉強時間を増やして覚えるという面白くない作業、特に中学の間です。中学なんて絶対数学の方が楽しいです。&lt;br /&gt;
私英語の教師ですが認めます（笑）&lt;br /&gt;
数学の難しい問題を解けてやった、答え出たという喜びと”I” ”my” ”me”から全部言えたからってそこまで嬉しいかというのは数学の方が嬉しいと思います。&lt;br /&gt;
それはしょうがないですが、人間何事も我慢です。&lt;br /&gt;
勉強というのは元々は我慢するという意味です。&lt;br /&gt;
詳しくは今は言いませんが、したがって我慢してしっかり覚えて欲しいと思います。&lt;br /&gt;
特に男子は数学が得意で英語が苦手という人は大体この我慢強さがないです。&lt;br /&gt;
面白いからって数学ばっかりやって英語のちゃんと覚える所をやっていないです。&lt;br /&gt;
世の中忍耐力がないと大人になって困りますから、勉強って大人になってからの忍耐力を付けるのにも非常に良いです。&lt;br /&gt;
だから是非頑張って欲しいと思います！&lt;br /&gt;
今日は余談が長くなってごめんなさい（笑）&lt;/p&gt;
&lt;!-- [ /.socialSet ] --&gt;
```</t>
  </si>
  <si>
    <t>C2P_https___eng_support_com_column_progress_book2_lesson1_1_20260225_192417</t>
  </si>
  <si>
    <t>以下はサイトの階層マスタに基づく「子→親」内部リンク不足です。
子ページ本文（HTML）に、親ページへのリンクを追加してください。
【子ページ】
- URL: https://eng-support.com/column/progress-book2-lesson1-1/
- タイトル: SVC文型の基本と例文整理｜主語＝補語が分かるbe・become・look解説｜中1英語・Progress対応
- 分類: MC
【親ページ（リンク先）】
- 親URL: https://eng-support.com/column/progress-2/
- 親タイトル: 中高一貫の英語教科書｜宿題が終わらない対策｜PROGRESS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src="https://www.youtube.com/embed/yEgk5zMTYhU" width="560" height="315" frameborder="0" allowfullscreen="allowfullscreen"&gt;&lt;span data-mce-type="bookmark" style="display: inline-block; width: 0px; overflow: hidden; line-height: 0;" class="mce_SELRES_start"&gt;&lt;/span&gt;&lt;/iframe&gt;&lt;/p&gt;
&lt;h2&gt;svc（第2の文の形）の基本ルール｜主語と補語が「S＝C」になる仕組み&lt;/h2&gt;
&lt;h3&gt;Book2 Lesson1 Scene1：第2の文の形（SVC）を扱う回&lt;/h3&gt;
&lt;p&gt;今回は、&lt;span style="color: blue;"&gt;Book2 Lesson1&lt;/span&gt;のシーン1についてお話しします。&lt;br /&gt;
このシーンでは&lt;span style="color: green;"&gt;SVCの形&lt;/span&gt;が取り上げられます。Book1の最後で1つ目の文の形を学んだ後に、2つ目の形として紹介されます。文のパターンとは英語の文を副詞を除いた部分だけで考えた場合、たった5つのパターンしかないことが分か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&lt;h3&gt;英語の文のパターンは5つ：第2の文の形＝SVC&lt;/h3&gt;
&lt;p&gt;これが5つの基本パターンです。今日はその中でも2番目に紹介される&lt;span style="color: blue;"&gt;第2の文の形&lt;/span&gt;について学んでいきましょう。&lt;/p&gt;
&lt;h3&gt;SVCの基本例文：Mike is very kind.（S＝Cの関係）&lt;/h3&gt;
&lt;p&gt;まずは、簡単な例文から始めましょう。例えば、”&lt;span style="color: red;"&gt;Mike&lt;/span&gt; is very kind.”という文です。「マイクってとても親切なんだよ。」という意味です。私の絵の才能は限りなく0に近いので、棒人間での説明となりますがご了承ください。&lt;/p&gt;
&lt;h3&gt;会話の流れで見るSVC：主語は共有情報、補語が新しい情報&lt;/h3&gt;
&lt;p&gt;さて、”&lt;span style="color: red;"&gt;Mike&lt;/span&gt; is very kind.”という文を考えましょう。この文では、おそらく&lt;span style="color: blue;"&gt;Bさん&lt;/span&gt;は&lt;span style="color: red;"&gt;マイク&lt;/span&gt;がとても優しいことを知らないので、&lt;span style="color: blue;"&gt;Aさん&lt;/span&gt;は伝えたいと考えています。ただし、&lt;span style="color: blue;"&gt;Bさん&lt;/span&gt;は&lt;span style="color: red;"&gt;マイク&lt;/span&gt;という人物を知っているはずです。なぜなら、&lt;span style="color: red;"&gt;マイク&lt;/span&gt;を知らなければ「マイクって誰？」となってしまいますから。したがって、&lt;span style="color: red;"&gt;マイク&lt;/span&gt;は既に2人とも知っている人物です。主語である「&lt;span style="color: red;"&gt;Mike&lt;/span&gt;」は共通の情報です。&lt;/p&gt;
&lt;p&gt;このような会話の中で、&lt;span style="color: blue;"&gt;Aさん&lt;/span&gt;から&lt;span style="color: blue;"&gt;Bさん&lt;/span&gt;に新しい情報が伝わるのは、&lt;span style="color: red;"&gt;マイク&lt;/span&gt;がとても優しいことです。つまり、新しい情報が&lt;span style="color: blue;"&gt;Bさん&lt;/span&gt;にとっての新情報となります。このように、情報が聞き手にとって新しいか旧いかを考慮する必要があります。&lt;/p&gt;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&lt;h2&gt;svc 文の例文解説｜becomeやbe動詞で「主語＝補語」を表現する&lt;/h2&gt;
&lt;h3&gt;例文：Lucy became a doctor.（become＋名詞の補語）&lt;/h3&gt;
&lt;p&gt;次に、”&lt;span style="color: red;"&gt;Lucy&lt;/span&gt; became a doctor.”という文を考えましょう。「ルーシーはお医者さんになった。」という意味です。この文でも同様に、「&lt;span style="color: red;"&gt;Lucy&lt;/span&gt;」が主語であり、「became」は自動詞であることを覚えておきましょう。補語としては、名詞の”&lt;span style="color: red;"&gt;a doctor&lt;/span&gt;“が用いられています。なぜ補語なのかになると、ルーシーが何になったかを説明しているためです。&lt;/p&gt;
&lt;h3&gt;例文：Mr. Black’s dog is black.（be動詞＋形容詞の補語）&lt;/h3&gt;
&lt;p&gt;また、”&lt;span style="color: red;"&gt;Mr. Black&lt;/span&gt;’s dog is black.”という文も紹介されます。「ブラックさんの犬は黒いです。」という意味です。この文でも第2の文の形が使用されており、自動詞の”&lt;span style="color: blue;"&gt;black&lt;/span&gt;“が補語となっています。”&lt;span style="color: blue;"&gt;black&lt;/span&gt;“は名詞と形容詞の両方で使われる単語ですが、ここでは形容詞として使用されています。&lt;/p&gt;
&lt;h3&gt;SVCの要点：主語と補語がイコール、動詞の後ろに名詞・形容詞が来る&lt;/h3&gt;
&lt;p&gt;以上が第2の文の形の説明です。特徴としては、主語と補語がイコールの関係になることを覚えておきましょう。また、動詞の後には形容詞や名詞が続くことがあります。形容詞の場合は主語と同じく&lt;span style="color: blue;"&gt;青&lt;/span&gt;で示されます。&lt;/p&gt;
&lt;h3&gt;第2の文の形の特徴と概要｜五感を表す動詞（視覚・聴覚・触覚など）の役割&lt;/h3&gt;
&lt;p&gt;英語には様々な文のパターンがありますが、その中でも&lt;span style="color: blue;"&gt;第2の文の形&lt;/span&gt;と呼ばれる構造について説明します。第2の文の形は視覚、嗅覚、味覚、聴覚、触覚といった五感を表す動詞を使用して構成されます。&lt;/p&gt;
&lt;h3&gt;svc 文の具体例｜look・seem・appearで「～のように思われる」&lt;/h3&gt;
&lt;p&gt;第2の文の形でよく使われる典型的な動詞としては、”&lt;span style="color: red;"&gt;look&lt;/span&gt;“、”&lt;span style="color: red;"&gt;seem&lt;/span&gt;“、”&lt;span style="color: red;"&gt;appear&lt;/span&gt;“などがあります。これらの動詞は、話者が何かを見たり感じたりして「SがCのように思われる」という意味を表します。具体的な例として、次の文を考えてみましょう。&lt;/p&gt;
&lt;p&gt;例文: “&lt;span style="color: red;"&gt;The blossoms&lt;/span&gt; look beautiful.”&lt;br /&gt;
訳: 「それらの花は美しく見える。」&lt;/p&gt;
&lt;p&gt;この文では、”&lt;span style="color: red;"&gt;The blossoms&lt;/span&gt;”が主語であり、”&lt;span style="color: red;"&gt;look&lt;/span&gt;”が動詞です。しかし、花自体が見ているわけではなく、話者が花を見て美しいと思っていることを表しています。このように、第2の文の形では動詞の後ろに形容詞や名詞が来ることが特徴です。&lt;/p&gt;
&lt;h3&gt;第2の文の形の応用と判別方法｜補語が必要な自動詞の性質&lt;/h3&gt;
&lt;p&gt;第2の文の形で使われる動詞は、他の形でも使用することがあります。ただし、一部の動詞はほぼ第2の文の形でしか使用されないため、そのような動詞は第2の構造として覚えておくことをおすすめします。&lt;/p&gt;
&lt;h3&gt;まとめ｜svc（第2の文の形）をマスターして英語の表現力を高める&lt;/h3&gt;
&lt;p&gt;第2の文の形は、英語の主要なパターンのひとつであり、視覚、嗅覚、味覚、聴覚、触覚を表す動詞を用いて構成されます。具体的な例を通じて、第2の文の形の特徴や使い方について説明しました。これらのパターンをしっかりと覚えて、英語の表現力を高めましょう。&lt;/p&gt;
&lt;p&gt;以上が、第2の文の形についての解説でした。&lt;/p&gt;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</si>
  <si>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P2C_https___eng_support_com_column_progress_20260225_192346</t>
  </si>
  <si>
    <t>以下はサイトの階層マスタに基づく「親→子」内部リンク不足です。
親ページ本文（HTML）に、下記の子ページへのリンクを追加してください。
【親ページ】
- URL: https://eng-support.com/column/progress/
- タイトル: 英語PROGRESSコラム一覧｜教科書活用法と学習法整理
- 分類: MC
【リンク追加が必要な子ページ一覧（この親を持つ）】
1. https://eng-support.com/column/298/（how many疑問文の作り方｜語順と名詞複数sのミスを防ぐ）
2. https://eng-support.com/column/book1-lesson19-scene2/（前置詞のまとめ【Book1 Lesson19 Scene2】 - 新宿区四谷の英語専門塾「英語教室『サポート』」～英語は別に怖くない！～）
3. https://eng-support.com/column/book1-lesson19-scene3/（前置詞句とは？形容詞・副詞のどちらの働きかを中学英語で整理）
4. https://eng-support.com/column/progress-book1-8-1/（疑問詞What・一般動詞【Progress Book1 8-1】 - 新宿区四谷の英語専門塾「英語教室『サポート』」～英語は別に怖くない！～）
5. https://eng-support.com/column/progress-book1-lesson10-1/（practiceのing形・過去形・三単現｜例文と活用ルール）
6. https://eng-support.com/column/progress-book1-lesson10-2/（doの過去形はdid｜否定didn't＋原形｜中1英語）
7. https://eng-support.com/column/progress-book1-lesson10-3/（doの過去形did｜疑問文は原形｜中1英語）
8. https://eng-support.com/column/progress-book1-lesson11-1/（comeの過去形came｜read/lead注意｜中1英語）
9. https://eng-support.com/column/progress-book1-lesson11-2/（疑問詞が主語の疑問文｜語順・do/does/didを置かない・答え方）
10. https://eng-support.com/column/progress-book1-lesson11-3/（far from意味｜near from誤り回避｜中学英語）
11. https://eng-support.com/column/progress-book1-lesson12-1/（be動詞とは？中1でもわかる意味・使い方と過去形（was／were）の整理【Progress Book1】）
12. https://eng-support.com/column/progress-book1-lesson12-2/（過去進行形とは｜was/were＋動詞ing の形と用法を徹底解説）
13. https://eng-support.com/column/progress-book1-lesson12-3/（中1英語 所有代名詞の使い方と進め方 Lesson12-3）
14. https://eng-support.com/column/progress-book1-lesson13-1/（be going to～【Progress Book1 Lesson13-1】 - 新宿区四谷の英語専門塾「英語教室『サポート』」～英語は別に怖くない！～）
15. https://eng-support.com/column/progress-book1-lesson13-2/（現在進行形の否定文｜be going toのnot位置）
16. https://eng-support.com/column/progress-book1-lesson13-3/（未来を表す疑問文【Progress Book1 Lesson13-3】 - 新宿区四谷の英語専門塾「英語教室『サポート』」～英語は別に怖くない！～）
17. https://eng-support.com/column/progress-book1-lesson14-1/（shall意味と使い方｜Shall I/Weと返事｜中学英語）
18. https://eng-support.com/column/progress-book1-lesson14-2/（anyの後ろは複数形になる理由｜not＋any＝一つもない・疑問文のany・someとの違いまで例文で整理｜中1英語）
19. https://eng-support.com/column/progress-book1-lesson14-3/（PROGRESS Book1 Lesson14-3 英語表現の意味と訳し方徹底）
20. https://eng-support.com/column/progress-book1-lesson14-4/（否定疑問文の答え方｜Yes/Noの返し方と例文｜中学英語）
21. https://eng-support.com/column/progress-book1-lesson15-1/（manyとmuchの違い｜too many/too much｜中学英語）
22. https://eng-support.com/column/progress-book1-lesson15-2/（how muchの意味｜how manyとの違い｜中学英語）
23. https://eng-support.com/column/progress-book1-lesson15-3/（bread複数形｜loaf/loavesと数え方｜物質名詞）
24. https://eng-support.com/column/progress-book1-lesson15-4/（a few／a little／a lot ofの使い分け整理｜15-4）
25. https://eng-support.com/column/progress-book1-lesson16-1/（【中1】助動詞canの基本｜動詞は原形・三単現sが消える理由まで（Progress Book1））
26. https://eng-support.com/column/progress-book1-lesson16-2/（should notの意味｜否定文の形と語順（中1））
27. https://eng-support.com/column/progress-book1-lesson16-3/（had/has/have to意味｜否定疑問の形｜中学英語）
28. https://eng-support.com/column/progress-book1-lesson16-4/（選択疑問文【Progress Book1 Lesson16-4】 - 新宿区四谷の英語専門塾「英語教室『サポート』」～英語は別に怖くない！～）
29. https://eng-support.com/column/progress-book1-lesson17-1/（there be動詞の使い分け｜isとareの決め方）
30. https://eng-support.com/column/progress-book1-lesson17-2/（there+be動詞の疑問文【Progress Book1 Lesson17-2】 - 新宿区四谷の英語専門塾「英語教室『サポート』」～英語は別に怖くない！～）
31. https://eng-support.com/column/progress-book1-lesson17-3/（There is / There are の否定文まとめ｜no 名詞・not any・neither の使い分け【Progress Book1 Lesson17-3】 - 新宿区四谷の英語専門塾「英語教室『サポート』」～英語は別に怖くない！～）
32. https://eng-support.com/column/progress-book1-lesson17-4/（knifeの複数形はknives｜kniveが誤りの理由）
33. https://eng-support.com/column/progress-book1-lesson18-1/（比較級・最上級の基本｜英文での使い方と正確な訳し方）
34. https://eng-support.com/column/progress-book1-lesson18-2/（How long｜意味・答え方・使い方｜中1英語）
35. https://eng-support.com/column/progress-book1-lesson18-3/（How＋形容詞で数値を尋ねる疑問文の作り方｜Lesson18-3）
36. https://eng-support.com/column/progress-book1-lesson18-4/（所有格とは｜boy’s・boys’の違いと複数形s｜中学英語）
37. https://eng-support.com/column/progress-book1-lesson19-1/（頻度を表す副詞の位置｜often・sometimes｜中学英語）
38. https://eng-support.com/column/progress-book1-lesson19-4/（所有・所属を表す of の使い方【Progress Book1 Lesson19-4】 - 新宿区四谷の英語専門塾「英語教室『サポート』」～英語は別に怖くない！～）
39. https://eng-support.com/column/progress-book1-lesson20-1/（SVOO文型【Progress Book1 Lesson20-1】 - 新宿区四谷の英語専門塾「英語教室『サポート』」～英語は別に怖くない！～）
40. https://eng-support.com/column/progress-book1-lesson20-2/（不定詞（動詞の目的語）【Progress Book1 Lesson20-2】 - 新宿区四谷の英語専門塾「英語教室『サポート』」～英語は別に怖くない！～）
41. https://eng-support.com/column/progress-book1-lesson20-3/（目的を表す不定詞｜in order toの意味と用例｜中1英語）
42. https://eng-support.com/column/progress-book1-lesson20-4/（any・some・every・noの違い｜12語・no oneの書き方・noneとの差）
43. https://eng-support.com/column/progress-book1-lesson8/（代名詞の種類と使い方｜英文で確実に意味を取る基礎ルール）
44. https://eng-support.com/column/progress-book1-lesson9-1/（現在進行形の平叙文｜be動詞＋ingの形【中1英語】）
45. https://eng-support.com/column/progress-book1-lesson9-2/（現在進行形の疑問文！WhatやWhereを使う語順を徹底解説）
46. https://eng-support.com/column/progress-book1-lesson9-3/（theyの目的格はthem｜目的格一覧表と前置詞の後ろのルール｜中1英語 Progress Book1 9-3）
47. https://eng-support.com/column/progressbook1-1-1/（This is の意味と訳し方｜誤訳しない順番のコツ｜中1英語 Progress Book1 1-1）
48. https://eng-support.com/column/progressbook1-1-2/（fromとは｜be fromの出身表現と例文｜中1英語）
49. https://eng-support.com/column/progressbook1-1-3/（疑問文【Progress Book1 1-3】 - 新宿区四谷の英語専門塾「英語教室『サポート』」～英語は別に怖くない！～）
50. https://eng-support.com/column/progressbook1-2-1/（指示代名詞 this/that と What で始める疑問文の基本）
51. https://eng-support.com/column/progressbook1-2-2/（中学英語のYes/Noの答え方──Is/Areで聞かれたときの正しい返事パターン【Progress Book1 2-2】 - 新宿区四谷の英語専門塾「英語教室『サポート』」～英語は別に怖くない！～）
52. https://eng-support.com/column/progressbook1-2-3/（一般動詞現在形の疑問文と否定文｜基本ルールと使い方解説）
53. https://eng-support.com/column/progressbook1-3-1/（itの複数形はthey｜is/are一致｜中1英語）
54. https://eng-support.com/column/progressbook1-3-2/（不定詞 to do の基本と用法整理｜Progress Book1-3-2）
55. https://eng-support.com/column/progressbook1-3-3/（ワッチャネームの正しい英文｜What is your nameとwhoの違い｜中1英語）
56. https://eng-support.com/column/progressbook1-4-1/（中1英語｜一般動詞平叙文の作り方と be/一般動詞の違い）
57. https://eng-support.com/column/progressbook1-4-2/（haveの疑問文｜Doとbeの違い｜中1英語（Progress1-4-2））
58. https://eng-support.com/column/progressbook1-4-3/（何色ですか英語｜What color is it｜中1）
59. https://eng-support.com/column/progressbook1-5-1/（whereの意味と使い方｜文頭の語順・whereのあと・in/onの違い）
60. https://eng-support.com/column/progressbook1-5-2/（定冠詞【Progress Book1 5-2】 - 新宿区四谷の英語専門塾「英語教室『サポート』」～英語は別に怖くない！～）
61. https://eng-support.com/column/progressbook1-5-3/（補語とは｜形容詞との違い・be動詞の補語｜中学英語support）
62. https://eng-support.com/column/progressbook1-6-1/（命令文の作り方｜don’t pleaseは誤り（中1英語））
63. https://eng-support.com/column/progressbook1-6-2/（letの後は原形｜Let's not語順｜中1英語）
64. https://eng-support.com/column/progressbook1-6-3/（shall we 意味・使い方｜答え方とLet’s違い｜中1英語）
65. https://eng-support.com/column/progressbook1-7-1/（一般動詞現在形と三人称単数の s/副詞の位置まで整理）
66. https://eng-support.com/column/progressbook1-7-2/（theyの否定文で迷わない｜do not／does notの違いと三単現のsが消える理由を例文で完全整理【Progress Book対応】）
67. https://eng-support.com/column/progressbook1-7-3/（三単現と do/does｜疑問文と否定文の作り方を徹底整理）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&lt;p&gt;&lt;strong&gt;PROGRESSを使い始めてから、英語だけ勉強時間が伸び続けていませんか。&lt;/strong&gt;&lt;br /&gt;
進度が速い、単語が多い、予習が終わらない――この3つが同時に起きやすい教材です。&lt;/p&gt;
&lt;p&gt;多くの家庭で起きているのは、&lt;strong&gt;量そのもの&lt;/strong&gt;よりも、&lt;strong&gt;どこまで扱うかが曖昧なまま走ってしまう&lt;/strong&gt;こと。&lt;br /&gt;
結果として、英語に時間を吸われ、他教科とのバランスが偏りやすくなります。&lt;/p&gt;
&lt;p&gt;このページでは、PROGRESSの特徴を踏まえたうえで、&lt;strong&gt;学校方針を確認するポイント&lt;/strong&gt;、&lt;strong&gt;家庭で止まりやすい箇所の見つけ方&lt;/strong&gt;、&lt;strong&gt;練習や単語の向き合い方&lt;/strong&gt;を整理します。&lt;br /&gt;
「全部やる／やらない」の二択にしない考え方を知ることで、毎週の負担を現実的な範囲に収められます。&lt;/p&gt;
&lt;p&gt;&lt;iframe title="YouTube video player" src="https://www.youtube.com/embed/Sm0KMTQsBpI" width="560" height="315" frameborder="0" allowfullscreen="allowfullscreen"&gt;&lt;/iframe&gt;&lt;/p&gt;
&lt;p&gt;夏井(&lt;a href="https://natsui-sansu-juku.com/"&gt;中学受験専門夏井算数塾&lt;/a&gt;代表)：今回なんですが、PROGRESS IN ENGLISH、英語の教科書ですけども、巷でこの教科書については色々言われている事があるなというので、それを一つ一つプロでいらっしゃる甲田先生に叩き潰して頂こうというお話でございます。&lt;br /&gt;
という訳で順番にお話をさせて頂きますが、一般的に言われている事ですので&lt;br /&gt;
実際に合っている、合っていないというのも当然あると思います。&lt;br /&gt;
まず一点目が、PROGRESSだと授業の進度が早くなり過ぎてやばい、みたいな話がありますが、それはどうですか？&lt;/p&gt;
&lt;p&gt;甲田(英語教室サポート　代表)：そうですね、このレッスン一つあたり、あるいはシーン一つあたりの情報量、あるいは&lt;span style="color: #ff0000;"&gt;練習問題の量が普通の教科書に比べると多いです。&lt;/span&gt;&lt;br /&gt;
したがって、例えば一つの単元をいわゆる検定教科書と同じペースで、でもPROGRESSの中身を全部使ってやっていこうとすると、どうしても早くなってしまいます。&lt;br /&gt;
なので、そこは先生方によっては&lt;strong&gt;取捨選択&lt;/strong&gt;をなさっている先生もいらっしゃいます。&lt;br /&gt;
取捨選択の余地とかあるのかな、と思います。&lt;br /&gt;
ただ、その学校さんによってカリキュラムを決めていらっしゃる方がどなた、というのがあります。&lt;br /&gt;
例えば、先生自体は取捨選択したいんだけどカリキュラムを決めてらっしゃる方から、いや、全部扱わなきゃダメだ、と言われることがあります。&lt;br /&gt;
なんか凄い理不尽に聞こえますが、決めてらっしゃる方は今度親御さんから、なんで全部扱わないだ、とクレームが来た場合に対処するのは俺だ、とか色んな人間関係、しがらみがあるようで中々それでうまくいかない所もあるようです。&lt;br /&gt;
私としては、&lt;span style="color: #0000ff;"&gt;生徒さんにとって早くなるなら取捨選択はすべき&lt;/span&gt;なんじゃないかなと思っています。&lt;/p&gt;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 style="margin: 5px 0;"&gt;&lt;a style="background-color: #ff8c00; color: white; padding: 5px 10px; text-align: center; text-decoration: none; display: inline-block; font-size: 14px;" href="https://eng-support.com/kouza/#過去問演習講座"&gt;詳細を見る&lt;/a&gt;&lt;/p&gt;
&lt;/div&gt;
&lt;/div&gt;
&lt;p&gt;夏井：なるほど。&lt;br /&gt;
ちなみに取捨選択をした事によって、いわゆる学習内容の網羅性、要は全部の事をちゃんと学習出来るかどうかというのはどれぐらい影響がありますか？&lt;/p&gt;
&lt;p&gt;甲田：取捨選択の仕方によって影響があるないが出てきます。&lt;br /&gt;
例えば、こちらのPROGRESSの中のPRACTICEのいくつかあるうちの一つしかやらないとか、片方だけやらないとかです。&lt;br /&gt;
これもうまく選択なさる方だとうまくいきますが、そこの選択を失敗すると、あ、この練習をしてなかった、みたいになる事があります。&lt;br /&gt;
逆にそういったPRACTICEごとに、例えばPRACTICE1が1から10まであると、じゃあ1か5までにしとこうとか、奇数番だけにしとこうとか、あるいは教師の方で1から10まで見て、この中の例えば1番と3番、4番、5番、8番、9番みたいにやれば網羅出来るぞ、とかになります。&lt;br /&gt;
そういう選択もあると思います。&lt;br /&gt;
学校の先生方は中々そういう選択をしている時間がお忙しくてない方もいらっしゃるようですが、&lt;br /&gt;
そういう選択をする時間があればうまくいくんじゃないかなとは思います。&lt;/p&gt;
&lt;hr /&gt;
&lt;h2&gt;まずやることチェック（3分）&lt;/h2&gt;
&lt;ul&gt;
&lt;li&gt;&lt;strong&gt;学校が「全部扱う方針」か&lt;/strong&gt;：授業・宿題・小テストの範囲を1週間だけ記録する&lt;/li&gt;
&lt;li&gt;&lt;strong&gt;家庭で詰まっている場所&lt;/strong&gt;：①進度 ②単語 ③予習（訳作り） ④復習（練習量） のどれかに丸を付ける&lt;/li&gt;
&lt;li&gt;&lt;strong&gt;英語の学習時間&lt;/strong&gt;：平日/休日で「英語だけ」で何分使っているかを見える化する&lt;/li&gt;
&lt;/ul&gt;
&lt;h2&gt;取捨選択の具体例（失敗しにくいスタイル）&lt;/h2&gt;
&lt;p&gt;PROGRESSは「全部やるか／やらないか」ではなく、&lt;strong&gt;練習の目的を決めて取り組む内容を絞る&lt;/strong&gt;と、学習のペースが&lt;strong&gt;安定しやすく&lt;/strong&gt;なります。次のどれか1つの&lt;strong&gt;方針&lt;/strong&gt;で&lt;strong&gt;徹底&lt;/strong&gt;してください。&lt;/p&gt;
&lt;h3&gt;パターンA：番号で切る（時間がないとき）&lt;/h3&gt;
&lt;ul&gt;
&lt;li&gt;例：PRACTICEは&lt;strong&gt;1〜5だけ&lt;/strong&gt;／または&lt;strong&gt;奇数だけ&lt;/strong&gt;&lt;/li&gt;
&lt;li&gt;狙い：とにかく回転を落とさず「未着手」を減らす&lt;/li&gt;
&lt;/ul&gt;
&lt;h3&gt;パターンB：代表問題だけ残す（網羅性を落としにくい）&lt;/h3&gt;
&lt;ul&gt;
&lt;li&gt;例：各PRACTICEで&lt;strong&gt;最初の基本1問＋混合1問＋最後の応用1問&lt;/strong&gt;だけ残す&lt;/li&gt;
&lt;li&gt;狙い：基本→確認→応用の流れを残して穴を作りにくくする&lt;/li&gt;
&lt;/ul&gt;
&lt;h3&gt;パターンC：目的別に切る（成績が伸びやすい）&lt;/h3&gt;
&lt;ul&gt;
&lt;li&gt;小テスト対策：&lt;strong&gt;教科書本文・指定語句・指定練習&lt;/strong&gt;だけに寄せる&lt;/li&gt;
&lt;li&gt;定期試験対策：&lt;strong&gt;文法の例文暗唱＋基本問題&lt;/strong&gt;を優先する&lt;/li&gt;
&lt;/ul&gt;
&lt;h2&gt;単語が多すぎるときの「覚え方」ミニ練習&lt;/h2&gt;
&lt;p&gt;単語を「単体で」暗記しようとすると、&lt;strong&gt;効率が落ちて学習が破綻します&lt;/strong&gt;。&lt;strong&gt;例文（文）で覚える&lt;/strong&gt;側に寄せます。&lt;/p&gt;
&lt;h3&gt;練習1：1語＝1文のルールを確立（10分）&lt;/h3&gt;
&lt;ul&gt;
&lt;li&gt;新出単語を3〜5語選ぶ&lt;/li&gt;
&lt;li&gt;本文からその単語を含む文を&lt;strong&gt;1文だけ&lt;/strong&gt;抜き出す&lt;/li&gt;
&lt;li&gt;日本語は直訳でなく「意味が通る」程度でOK（まずスピード優先）&lt;/li&gt;
&lt;/ul&gt;
&lt;h3&gt;練習2：小テスト直前の回し方（5分）&lt;/h3&gt;
&lt;ul&gt;
&lt;li&gt;英→日だけでなく、&lt;strong&gt;日→英（英単語）&lt;/strong&gt;を1回入れる&lt;/li&gt;
&lt;li&gt;「覚えたつもり」を潰すのが目的&lt;/li&gt;
&lt;/ul&gt;
&lt;h2&gt;よくある質問（FAQ）&lt;/h2&gt;
&lt;h3&gt;Q. PROGRESSは「全部やらないとダメ」なのか&lt;/h3&gt;
&lt;p&gt;A. 学校方針によります。現実的には、&lt;strong&gt;取捨選択のルールを明確にして&lt;/strong&gt;穴を作らない運用のほうが、長期で成績が安定しやすいです。&lt;/p&gt;
&lt;h3&gt;Q. 英語に時間を取られ、他教科がおろそかになりそう&lt;/h3&gt;
&lt;p&gt;A. 原則は&lt;strong&gt;他教科を削るのではなく、全体の学習時間を増やす&lt;/strong&gt;ことです。その上で中学段階は、英語を「貯金」と捉えて先に積み上げる戦略が有効になります。&lt;/p&gt;
&lt;h3&gt;Q. 予習で和訳まで作れない&lt;/h3&gt;
&lt;p&gt;A. 最初から完訳を狙うと破綻します。まずは&lt;strong&gt;単語確認→SV確認→接続語（because/if/when等）だけ拾う&lt;/strong&gt;の3点に絞り、授業で修正する前提に切り替えるのが現実的です。&lt;/p&gt;
&lt;h2&gt;プログレスは単語が多すぎて覚えられない&lt;/h2&gt;
&lt;p&gt;夏井：これも他の教科書と比べてというお話だと思うんですが、単語が多過ぎて覚えきれない、みたいな&lt;br /&gt;
悲鳴にも似た叫びがあるそうなんですが、これについてはどうでしょうか？&lt;/p&gt;
&lt;p&gt;甲田：それについては&lt;strong&gt;2点&lt;/strong&gt;お話ししたいと思います。&lt;br /&gt;
まずは、検定教科書と比べると確かに単語が多いです。&lt;br /&gt;
PROGRESSというのは、そもそもロバート・フリンという方が日本の中でもかなり大学進学実績の高い中学高校で教えていらっしゃる時に、ちょっと普通の教科書では優しいからと言ってプリントとしてお作りになったものがベースに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 style="margin: 5px 0;"&gt;&lt;a style="background-color: #ff8c00; color: white; padding: 5px 10px; text-align: center; text-decoration: none; display: inline-block; font-size: 14px;" href="https://eng-support.com/kouza/#ブレイクスルーゼミ"&gt;詳細を見る&lt;/a&gt;&lt;/p&gt;
&lt;/div&gt;
&lt;/div&gt;
&lt;p&gt;したがって&lt;span style="color: #0000ff;"&gt;元々上位の方向け&lt;/span&gt;なので、そこはしょうがない部分があるかと思います。&lt;br /&gt;
なので、私も今まで名前は絶対出せないですが、ちょっとこの学校でPROGRESSだと皆さん単語とかも苦戦するんじゃないかなぁ、とかいう学校さんがPROGRESSをお使いになっているというのは何度か経験しています。&lt;br /&gt;
それについては生徒さんに頑張ろうとか言うしかないかな、というのが実情です…&lt;br /&gt;
もう一つが、先ほど申し上げました取捨選択をされている学校です。&lt;br /&gt;
練習の&lt;strong&gt;内容&lt;/strong&gt;などは取捨選択するんだけど、単語だけは全部という学校も結構あります。&lt;br /&gt;
そうすると、授業で扱っていない、あるいは宿題とかでもやっていない、出てきていない単語をPROGRESSの扱っていない所に出てくるからといって単語だけ覚えるというものがあります。&lt;br /&gt;
文がなく単語だけいきなりポンって出されても中々覚えにくいと思います。&lt;br /&gt;
その場合はちょっと時間は掛かりますが、家で勉強する時にその単語が出てくる文、学校の授業で扱わなかった、宿題にもならなかったとしても&lt;span style="color: #ff0000;"&gt;自分で勉強する方が却って単語を覚えるのが早いんじゃないかなと思います。&lt;/span&gt;&lt;/p&gt;
&lt;p&gt;夏井：ありがとうございます。&lt;br /&gt;
恐らくその関連だと思うんですが、単語数が多い、知らない単語が多い状態というので、文章を読まなきゃいけないシチュエーションがあるとします。&lt;br /&gt;
明日この授業だから予習をしようって時に出来れば単語を調べて、可能であれば和訳も作りたい場合まず単語が多いから調べるのに時間掛かるし、英文も難しいから訳せないみたいな事が起きるというお悩みがあるそうです。これについてはどう対処したらいいんでしょうか。&lt;/p&gt;
&lt;p&gt;甲田：まず一点目ですが、&lt;strong&gt;PROGRESSを使う場合とそうでない場合があります。&lt;/strong&gt;&lt;br /&gt;
そういうと語弊があるかも知れませんが、学生に&lt;span style="color: #0000ff;"&gt;要求されている勉強量、勉強時間がまず違います。&lt;/span&gt;&lt;br /&gt;
&lt;span style="color: #ff0000;"&gt;PROGRESSを扱っているというだけで、まず英語の勉強時間が長くなります。&lt;/span&gt;&lt;br /&gt;
もちろん学校の授業のコマ数もPROGRESSを使っている学校は他の学校より週あたりのコマ数が多い傾向にあります。それだけではなく、家での英語の学習時間も他の生徒さんに比べて多いです。&lt;br /&gt;
それは覚悟を決めて生徒さんも望むべきかなと思います。&lt;br /&gt;
例外もなくはないですが、多くの場合このPROGRESSを使って進めていける学校に自分は来ているんだ、このPROGRESSを使ったらもう皆理解出来なくてぼろぼろになっちゃうという中学高校もある訳です。&lt;br /&gt;
だからそうでない中学高校、恐らくPROGRESSを使っている場合は中学受験で結構レベルの高い中高一貫校に行ってらっしゃると思います。&lt;br /&gt;
なので、そういう中学高校に受かって通っているんだ、というのを誇りにもって、PROGRESSでやる分さらに差をつけられるぞ、という気持ちでいて欲しいと思います。&lt;/p&gt;
&lt;hr /&gt;
&lt;h2&gt;【比較】なぜプログレスだと勉強時間が増えるのか&lt;/h2&gt;
&lt;p&gt;プログレスが「やばい」と言われる理由は、その圧倒的なボリュームにあります。&lt;br /&gt;
検定教科書と比較すると、その差は一目瞭然です。&lt;/p&gt;
&lt;table style="border-collapse: collapse; width: 100%; border: 1px solid #ddd;"&gt;
&lt;thead&gt;
&lt;tr style="background-color: #f2f2f2;"&gt;
&lt;th style="padding: 12px; border: 1px solid #ddd;"&gt;比較項目&lt;/th&gt;
&lt;th style="padding: 12px; border: 1px solid #ddd;"&gt;一般的な検定教科書&lt;/th&gt;
&lt;th style="padding: 12px; border: 1px solid #ddd;"&gt;PROGRESS IN ENGLISH&lt;/th&gt;
&lt;/tr&gt;
&lt;/thead&gt;
&lt;tbody&gt;
&lt;tr&gt;
&lt;td style="padding: 12px; border: 1px solid #ddd; font-weight: bold;"&gt;語彙数（中1終了時）&lt;/td&gt;
&lt;td style="padding: 12px; border: 1px solid #ddd;"&gt;約400〜600語&lt;/td&gt;
&lt;td style="padding: 12px; border: 1px solid #ddd; color: #ff0000; font-weight: bold;"&gt;約1,200語以上&lt;/td&gt;
&lt;/tr&gt;
&lt;tr&gt;
&lt;td style="padding: 12px; border: 1px solid #ddd; font-weight: bold;"&gt;1単元の情報量&lt;/td&gt;
&lt;td style="padding: 12px; border: 1px solid #ddd;"&gt;基本文法＋短い本文&lt;/td&gt;
&lt;td style="padding: 12px; border: 1px solid #ddd;"&gt;大量のPractice＋長いScene解説&lt;/td&gt;
&lt;/tr&gt;
&lt;tr&gt;
&lt;td style="padding: 12px; border: 1px solid #ddd; font-weight: bold;"&gt;必要な家庭学習時間&lt;/td&gt;
&lt;td style="padding: 12px; border: 1px solid #ddd;"&gt;30分程度&lt;/td&gt;
&lt;td style="padding: 12px; border: 1px solid #ddd; color: #ff0000; font-weight: bold;"&gt;60分〜90分以上&lt;/td&gt;
&lt;/tr&gt;
&lt;/tbody&gt;
&lt;/table&gt;
&lt;p&gt;このように、普通に全てを完璧にこなそうとすれば、&lt;strong&gt;確実に他教科の勉強時間を削ることになります。&lt;/strong&gt;&lt;br /&gt;
だからこそ、「取捨選択」と「時間の使い方」の戦略が不可欠なのです。&lt;/p&gt;
&lt;hr /&gt;
&lt;h2&gt;【プロセス】予習時間を30分短縮する「3点集中」チェック&lt;/h2&gt;
&lt;p&gt;「予習に時間がかかりすぎて他教科ができない」という生徒は、以下の&lt;strong&gt;流れ&lt;/strong&gt;で&lt;strong&gt;「完璧な和訳」へのこだわりを捨てる&lt;/strong&gt;ことから始めてください。&lt;/p&gt;
&lt;ol&gt;
&lt;li&gt;&lt;strong&gt;新出単語の「音」と「意味」だけ確認（5分）&lt;/strong&gt;：&lt;br /&gt;
辞書を引く時間を削ります。単語リストやアプリを活用し、まずは意味と発音を一致させます。&lt;/li&gt;
&lt;li&gt;&lt;strong&gt;本文の「接続詞」に印をつける（5分）&lt;/strong&gt;：&lt;br /&gt;
because, if, when などの接続詞に丸をつけます。これだけで、長い1文の「切れ目」が見え、構造が把握しやすくなります。&lt;/li&gt;
&lt;li&gt;&lt;strong&gt;分からない文を「後回し」にする勇気（5分）&lt;/strong&gt;：&lt;br /&gt;
少し考えて訳せない文は、ノートの端に印をつけて飛ばします。授業でその箇所を重点的に聞くほうが、自分で悩み続けるより数倍効率的です。&lt;/li&gt;
&lt;/ol&gt;
&lt;p&gt;この「3点集中」の&lt;strong&gt;プロセス&lt;/strong&gt;に切り替えるだけで、ダラダラと増え続ける勉強時間に歯止めをかけ、数学や理科に時間を回せるようになります。&lt;/p&gt;
&lt;h2&gt;英語に使う勉強時間のバランス&lt;/h2&gt;
&lt;p&gt;夏井：その時間の兼ね合いでいうと、どうしても普段の勉強だったりあるいは大学受験を目指した勉強だったり、内部進学で中学校から高校、高校から大学というケースも当然あるとは思います。&lt;br /&gt;
その中で、どうしても勉強時間の中の英語のパーセンテージが上がっていく傾向があるという中で、逆に他教科がおろそかになってしまうみたいな所もあったりします。&lt;br /&gt;
そう考えると、そのトータルのバランスで英語に割く時間というのがある程度制約されるという事があると思うんですが、その制約された中でどう勉強を進めていったらいいんだろう、というのが多分その次にぶつかる悩みになると思います。そこら辺はどうですか？&lt;/p&gt;
&lt;p&gt;甲田：まず、先ほどPROGRESSを使っていると英語の勉強時間が増えるといいましたが、&lt;br /&gt;
例えば英語の勉強時間が生徒さんにもよりますが、1時間増えると思った場合、トータルの勉強時間も1時間を増やします。&lt;br /&gt;
他の科目の学習時間を削るのではなく、&lt;span style="color: #ff0000;"&gt;PROGRESSだから英語の勉強時間が増える分全体の勉強時間も増やしましょう。&lt;/span&gt;&lt;strong&gt;まずそれが原則だと思って下さい。&lt;/strong&gt;&lt;br /&gt;
他の科目を犠牲にしてはいけません。&lt;br /&gt;
ただもう一つですが、特に中学の間です。&lt;strong&gt;中学の間の英語の勉強時間を増やします。&lt;/strong&gt;&lt;br /&gt;
ちょっとこれからいう事は語弊があるかも知れませんが、いわゆる文部科学省の検定教科書の中学英語というのは今親御さんたちが見てこれ漫画の本ですかとびっくりして目を見張る方もいらっしゃるくらい絵の方がメインで文の方がメインじゃないというものになっています。&lt;br /&gt;
それで言いますと英語に限らないですが、例えば今の若者は活字離れと言って漫画なら読めるけど活字しかない本は読めないとか、いや、私の教えていた生徒でも漫画しか読めないだったらまだいいけど、手塚さんはセリフ多過ぎて無理とかありました。&lt;br /&gt;
もちろんその人がPROGRESSをやるのは無理です。&lt;br /&gt;
ですので、そのあたりがクリア出来ているという事を前提にPROGRESSに取り組まなければならないです。そうすると、実は国語の時間、古文とかは置いておきます。&lt;br /&gt;
&lt;span style="color: #0000ff;"&gt;国語の時間は、他の方より少なくて済むはずなんです。&lt;/span&gt;&lt;br /&gt;
今の大学入試向けでもなんか日本語の語彙、今の若者はあんまり日本語の語彙が少ないので、新聞とかに載っているこういう言葉、こんな意味だよとか、例えばあの忘れるという言葉を知っていても、失念すると言われたら何それ？とかなっちゃうような人向けの本とかが売っているくらいです。&lt;br /&gt;
PROGRESSを使っていらっしゃる学校に通っている生徒さんならその辺の日本語はおそらくある程度は出来ているはずです。&lt;br /&gt;
数学は削らないで欲しいですが国語はちょっと調整して英語に回せるんじゃないかなと思います。&lt;br /&gt;
しかも英語が苦手な方はそもそも国語の&lt;strong&gt;基礎&lt;/strong&gt;がしっかりしていない事が多いです。母語が出来ない人がそうでない言葉を勉強しようと思ってもやっぱり中々うまくいかない所があります。&lt;br /&gt;
なので、お答えとしてはまずは基本的には&lt;span style="color: #ff0000;"&gt;PROGRESSだから英語の勉強時間が増えたからといって他の科目を削らない。&lt;/span&gt;&lt;/p&gt;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 style="margin: 5px 0;"&gt;&lt;a style="background-color: #ff8c00; color: white; padding: 5px 10px; text-align: center; text-decoration: none; display: inline-block; font-size: 14px;" href="https://eng-support.com/kouza/#基礎力徹底講座"&gt;詳細を見る&lt;/a&gt;&lt;/p&gt;
&lt;/div&gt;
&lt;/div&gt;
&lt;p&gt;ただし、言語能力という意味で、国語の勉強は検定教科書の方に比べたら少なくて済むはずです。&lt;br /&gt;
その分を英語に回せるはずです。&lt;br /&gt;
しかも国語を英語に回せるんじゃなくて基本の部分が出来ているから積み上げる方をやれるという&lt;br /&gt;
イメージで捉えて欲しいと思います。&lt;br /&gt;
最後に、先ほどのご質問で大学受験に向けて他の科目を削れないとおっしゃっていましたが、&lt;br /&gt;
中高一貫校の方は特にそうですが、&lt;span style="color: #0000ff;"&gt;大学受験から6年間逆算して考えるべきです。&lt;/span&gt;&lt;br /&gt;
例えば、文系や理系を決めるのは高1から高2になる時とかが多いです。&lt;br /&gt;
もっと前から自分は文系だと、私なんか小学校の頃から自分は絶対文系だとか決めていましたがそういう方は少ないですし、逆に決めていても変わっちゃう方もいます。&lt;br /&gt;
そうすると、あれ？数学が必要なの？それとも日本史の資料を読めなきゃいけないの？とか、そのあたり中学の間はまだ分からない訳です。&lt;br /&gt;
だけど文系理系に関わらずある程度以上の大学にいこうとしたら英語は絶対試験科目です。&lt;br /&gt;
英語だけは絶対あるんです。&lt;br /&gt;
だから中学の間に先に英語の勉強を進めておきます。&lt;br /&gt;
高1ぐらいまでちょっと英語に偏ってもいいじゃないかなと思います。&lt;br /&gt;
もちろんそれで数学か分からなくなったら問題です。&lt;br /&gt;
だから数学をそんなに削らないで欲しいとは申し上げましたけども、英語を進めておいて高2、高3になった時に自分は数学の最後の難しい数Ⅲまで必要だ、しかも物理と化学も必要だ、となるのは理系の方です。&lt;br /&gt;
よく文系の方で日本史の細かい所まで覚えなきゃ、ペリーが乗っていた船の名前はなんだ？それまで覚えなきゃダメだ、という時に英語は今まで積み重ねてきたから逆に高3ぐらいになって英語をちょっと削ってそっちに回しても大丈夫だ、となるように積み重ねていって欲しいです。&lt;br /&gt;
なので、受験勉強というのは直前の1年2年だけではなく、中高一貫に通っていらっしゃる方なら学校さんの方で6年逆算したカリキュラムをお組みだと思いますが、それが早いからとか言わずに&lt;strong&gt;英語を貯金しておきましょう。&lt;/strong&gt;&lt;br /&gt;
あとでその貯金を他の科目に使えるように、というふうに勉強していって欲しいと思います。&lt;/p&gt;
```</t>
  </si>
  <si>
    <t>C2P_https___eng_support_com_column_progress_20260225_192417</t>
  </si>
  <si>
    <t>以下はサイトの階層マスタに基づく「子→親」内部リンク不足です。
子ページ本文（HTML）に、親ページへのリンクを追加してください。
【子ページ】
- URL: https://eng-support.com/column/progress/
- タイトル: 英語PROGRESSコラム一覧｜教科書活用法と学習法整理
- 分類: MC
【親ページ（リンク先）】
- 親URL: https://eng-support.com/column/progressinenglish21/
- 親タイトル: PROGRESS IN ENGLISH 21 教科書の特徴と難易度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&lt;p&gt;&lt;strong&gt;PROGRESSを使い始めてから、英語だけ勉強時間が伸び続けていませんか。&lt;/strong&gt;&lt;br /&gt;
進度が速い、単語が多い、予習が終わらない――この3つが同時に起きやすい教材です。&lt;/p&gt;
&lt;p&gt;多くの家庭で起きているのは、&lt;strong&gt;量そのもの&lt;/strong&gt;よりも、&lt;strong&gt;どこまで扱うかが曖昧なまま走ってしまう&lt;/strong&gt;こと。&lt;br /&gt;
結果として、英語に時間を吸われ、他教科とのバランスが偏りやすくなります。&lt;/p&gt;
&lt;p&gt;このページでは、PROGRESSの特徴を踏まえたうえで、&lt;strong&gt;学校方針を確認するポイント&lt;/strong&gt;、&lt;strong&gt;家庭で止まりやすい箇所の見つけ方&lt;/strong&gt;、&lt;strong&gt;練習や単語の向き合い方&lt;/strong&gt;を整理します。&lt;br /&gt;
「全部やる／やらない」の二択にしない考え方を知ることで、毎週の負担を現実的な範囲に収められます。&lt;/p&gt;
&lt;p&gt;&lt;iframe title="YouTube video player" src="https://www.youtube.com/embed/Sm0KMTQsBpI" width="560" height="315" frameborder="0" allowfullscreen="allowfullscreen"&gt;&lt;/iframe&gt;&lt;/p&gt;
&lt;p&gt;夏井(&lt;a href="https://natsui-sansu-juku.com/"&gt;中学受験専門夏井算数塾&lt;/a&gt;代表)：今回なんですが、PROGRESS IN ENGLISH、英語の教科書ですけども、巷でこの教科書については色々言われている事があるなというので、それを一つ一つプロでいらっしゃる甲田先生に叩き潰して頂こうというお話でございます。&lt;br /&gt;
という訳で順番にお話をさせて頂きますが、一般的に言われている事ですので&lt;br /&gt;
実際に合っている、合っていないというのも当然あると思います。&lt;br /&gt;
まず一点目が、PROGRESSだと授業の進度が早くなり過ぎてやばい、みたいな話がありますが、それはどうですか？&lt;/p&gt;
&lt;p&gt;甲田(英語教室サポート　代表)：そうですね、このレッスン一つあたり、あるいはシーン一つあたりの情報量、あるいは&lt;span style="color: #ff0000;"&gt;練習問題の量が普通の教科書に比べると多いです。&lt;/span&gt;&lt;br /&gt;
したがって、例えば一つの単元をいわゆる検定教科書と同じペースで、でもPROGRESSの中身を全部使ってやっていこうとすると、どうしても早くなってしまいます。&lt;br /&gt;
なので、そこは先生方によっては&lt;strong&gt;取捨選択&lt;/strong&gt;をなさっている先生もいらっしゃいます。&lt;br /&gt;
取捨選択の余地とかあるのかな、と思います。&lt;br /&gt;
ただ、その学校さんによってカリキュラムを決めていらっしゃる方がどなた、というのがあります。&lt;br /&gt;
例えば、先生自体は取捨選択したいんだけどカリキュラムを決めてらっしゃる方から、いや、全部扱わなきゃダメだ、と言われることがあります。&lt;br /&gt;
なんか凄い理不尽に聞こえますが、決めてらっしゃる方は今度親御さんから、なんで全部扱わないだ、とクレームが来た場合に対処するのは俺だ、とか色んな人間関係、しがらみがあるようで中々それでうまくいかない所もあるようです。&lt;br /&gt;
私としては、&lt;span style="color: #0000ff;"&gt;生徒さんにとって早くなるなら取捨選択はすべき&lt;/span&gt;なんじゃないかなと思っています。&lt;/p&gt;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 style="margin: 5px 0;"&gt;&lt;a style="background-color: #ff8c00; color: white; padding: 5px 10px; text-align: center; text-decoration: none; display: inline-block; font-size: 14px;" href="https://eng-support.com/kouza/#過去問演習講座"&gt;詳細を見る&lt;/a&gt;&lt;/p&gt;
&lt;/div&gt;
&lt;/div&gt;
&lt;p&gt;夏井：なるほど。&lt;br /&gt;
ちなみに取捨選択をした事によって、いわゆる学習内容の網羅性、要は全部の事をちゃんと学習出来るかどうかというのはどれぐらい影響がありますか？&lt;/p&gt;
&lt;p&gt;甲田：取捨選択の仕方によって影響があるないが出てきます。&lt;br /&gt;
例えば、こちらのPROGRESSの中のPRACTICEのいくつかあるうちの一つしかやらないとか、片方だけやらないとかです。&lt;br /&gt;
これもうまく選択なさる方だとうまくいきますが、そこの選択を失敗すると、あ、この練習をしてなかった、みたいになる事があります。&lt;br /&gt;
逆にそういったPRACTICEごとに、例えばPRACTICE1が1から10まであると、じゃあ1か5までにしとこうとか、奇数番だけにしとこうとか、あるいは教師の方で1から10まで見て、この中の例えば1番と3番、4番、5番、8番、9番みたいにやれば網羅出来るぞ、とかになります。&lt;br /&gt;
そういう選択もあると思います。&lt;br /&gt;
学校の先生方は中々そういう選択をしている時間がお忙しくてない方もいらっしゃるようですが、&lt;br /&gt;
そういう選択をする時間があればうまくいくんじゃないかなとは思います。&lt;/p&gt;
&lt;hr /&gt;
&lt;h2&gt;まずやることチェック（3分）&lt;/h2&gt;
&lt;ul&gt;
&lt;li&gt;&lt;strong&gt;学校が「全部扱う方針」か&lt;/strong&gt;：授業・宿題・小テストの範囲を1週間だけ記録する&lt;/li&gt;
&lt;li&gt;&lt;strong&gt;家庭で詰まっている場所&lt;/strong&gt;：①進度 ②単語 ③予習（訳作り） ④復習（練習量） のどれかに丸を付ける&lt;/li&gt;
&lt;li&gt;&lt;strong&gt;英語の学習時間&lt;/strong&gt;：平日/休日で「英語だけ」で何分使っているかを見える化する&lt;/li&gt;
&lt;/ul&gt;
&lt;h2&gt;取捨選択の具体例（失敗しにくいスタイル）&lt;/h2&gt;
&lt;p&gt;PROGRESSは「全部やるか／やらないか」ではなく、&lt;strong&gt;練習の目的を決めて取り組む内容を絞る&lt;/strong&gt;と、学習のペースが&lt;strong&gt;安定しやすく&lt;/strong&gt;なります。次のどれか1つの&lt;strong&gt;方針&lt;/strong&gt;で&lt;strong&gt;徹底&lt;/strong&gt;してください。&lt;/p&gt;
&lt;h3&gt;パターンA：番号で切る（時間がないとき）&lt;/h3&gt;
&lt;ul&gt;
&lt;li&gt;例：PRACTICEは&lt;strong&gt;1〜5だけ&lt;/strong&gt;／または&lt;strong&gt;奇数だけ&lt;/strong&gt;&lt;/li&gt;
&lt;li&gt;狙い：とにかく回転を落とさず「未着手」を減らす&lt;/li&gt;
&lt;/ul&gt;
&lt;h3&gt;パターンB：代表問題だけ残す（網羅性を落としにくい）&lt;/h3&gt;
&lt;ul&gt;
&lt;li&gt;例：各PRACTICEで&lt;strong&gt;最初の基本1問＋混合1問＋最後の応用1問&lt;/strong&gt;だけ残す&lt;/li&gt;
&lt;li&gt;狙い：基本→確認→応用の流れを残して穴を作りにくくする&lt;/li&gt;
&lt;/ul&gt;
&lt;h3&gt;パターンC：目的別に切る（成績が伸びやすい）&lt;/h3&gt;
&lt;ul&gt;
&lt;li&gt;小テスト対策：&lt;strong&gt;教科書本文・指定語句・指定練習&lt;/strong&gt;だけに寄せる&lt;/li&gt;
&lt;li&gt;定期試験対策：&lt;strong&gt;文法の例文暗唱＋基本問題&lt;/strong&gt;を優先する&lt;/li&gt;
&lt;/ul&gt;
&lt;h2&gt;単語が多すぎるときの「覚え方」ミニ練習&lt;/h2&gt;
&lt;p&gt;単語を「単体で」暗記しようとすると、&lt;strong&gt;効率が落ちて学習が破綻します&lt;/strong&gt;。&lt;strong&gt;例文（文）で覚える&lt;/strong&gt;側に寄せます。&lt;/p&gt;
&lt;h3&gt;練習1：1語＝1文のルールを確立（10分）&lt;/h3&gt;
&lt;ul&gt;
&lt;li&gt;新出単語を3〜5語選ぶ&lt;/li&gt;
&lt;li&gt;本文からその単語を含む文を&lt;strong&gt;1文だけ&lt;/strong&gt;抜き出す&lt;/li&gt;
&lt;li&gt;日本語は直訳でなく「意味が通る」程度でOK（まずスピード優先）&lt;/li&gt;
&lt;/ul&gt;
&lt;h3&gt;練習2：小テスト直前の回し方（5分）&lt;/h3&gt;
&lt;ul&gt;
&lt;li&gt;英→日だけでなく、&lt;strong&gt;日→英（英単語）&lt;/strong&gt;を1回入れる&lt;/li&gt;
&lt;li&gt;「覚えたつもり」を潰すのが目的&lt;/li&gt;
&lt;/ul&gt;
&lt;h2&gt;よくある質問（FAQ）&lt;/h2&gt;
&lt;h3&gt;Q. PROGRESSは「全部やらないとダメ」なのか&lt;/h3&gt;
&lt;p&gt;A. 学校方針によります。現実的には、&lt;strong&gt;取捨選択のルールを明確にして&lt;/strong&gt;穴を作らない運用のほうが、長期で成績が安定しやすいです。&lt;/p&gt;
&lt;h3&gt;Q. 英語に時間を取られ、他教科がおろそかになりそう&lt;/h3&gt;
&lt;p&gt;A. 原則は&lt;strong&gt;他教科を削るのではなく、全体の学習時間を増やす&lt;/strong&gt;ことです。その上で中学段階は、英語を「貯金」と捉えて先に積み上げる戦略が有効になります。&lt;/p&gt;
&lt;h3&gt;Q. 予習で和訳まで作れない&lt;/h3&gt;
&lt;p&gt;A. 最初から完訳を狙うと破綻します。まずは&lt;strong&gt;単語確認→SV確認→接続語（because/if/when等）だけ拾う&lt;/strong&gt;の3点に絞り、授業で修正する前提に切り替えるのが現実的です。&lt;/p&gt;
&lt;h2&gt;プログレスは単語が多すぎて覚えられない&lt;/h2&gt;
&lt;p&gt;夏井：これも他の教科書と比べてというお話だと思うんですが、単語が多過ぎて覚えきれない、みたいな&lt;br /&gt;
悲鳴にも似た叫びがあるそうなんですが、これについてはどうでしょうか？&lt;/p&gt;
&lt;p&gt;甲田：それについては&lt;strong&gt;2点&lt;/strong&gt;お話ししたいと思います。&lt;br /&gt;
まずは、検定教科書と比べると確かに単語が多いです。&lt;br /&gt;
PROGRESSというのは、そもそもロバート・フリンという方が日本の中でもかなり大学進学実績の高い中学高校で教えていらっしゃる時に、ちょっと普通の教科書では優しいからと言ってプリントとしてお作りになったものがベースになっ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 style="margin: 5px 0;"&gt;&lt;a style="background-color: #ff8c00; color: white; padding: 5px 10px; text-align: center; text-decoration: none; display: inline-block; font-size: 14px;" href="https://eng-support.com/kouza/#ブレイクスルーゼミ"&gt;詳細を見る&lt;/a&gt;&lt;/p&gt;
&lt;/div&gt;
&lt;/div&gt;
&lt;p&gt;したがって&lt;span style="color: #0000ff;"&gt;元々上位の方向け&lt;/span&gt;なので、そこはしょうがない部分があるかと思います。&lt;br /&gt;
なので、私も今まで名前は絶対出せないですが、ちょっとこの学校でPROGRESSだと皆さん単語とかも苦戦するんじゃないかなぁ、とかいう学校さんがPROGRESSをお使いになっているというのは何度か経験しています。&lt;br /&gt;
それについては生徒さんに頑張ろうとか言うしかないかな、というのが実情です…&lt;br /&gt;
もう一つが、先ほど申し上げました取捨選択をされている学校です。&lt;br /&gt;
練習の&lt;strong&gt;内容&lt;/strong&gt;などは取捨選択するんだけど、単語だけは全部という学校も結構あります。&lt;br /&gt;
そうすると、授業で扱っていない、あるいは宿題とかでもやっていない、出てきていない単語をPROGRESSの扱っていない所に出てくるからといって単語だけ覚えるというものがあります。&lt;br /&gt;
文がなく単語だけいきなりポンって出されても中々覚えにくいと思います。&lt;br /&gt;
その場合はちょっと時間は掛かりますが、家で勉強する時にその単語が出てくる文、学校の授業で扱わなかった、宿題にもならなかったとしても&lt;span style="color: #ff0000;"&gt;自分で勉強する方が却って単語を覚えるのが早いんじゃないかなと思います。&lt;/span&gt;&lt;/p&gt;
&lt;p&gt;夏井：ありがとうございます。&lt;br /&gt;
恐らくその関連だと思うんですが、単語数が多い、知らない単語が多い状態というので、文章を読まなきゃいけないシチュエーションがあるとします。&lt;br /&gt;
明日この授業だから予習をしようって時に出来れば単語を調べて、可能であれば和訳も作りたい場合まず単語が多いから調べるのに時間掛かるし、英文も難しいから訳せないみたいな事が起きるというお悩みがあるそうです。これについてはどう対処したらいいんでしょうか。&lt;/p&gt;
&lt;p&gt;甲田：まず一点目ですが、&lt;strong&gt;PROGRESSを使う場合とそうでない場合があります。&lt;/strong&gt;&lt;br /&gt;
そういうと語弊があるかも知れませんが、学生に&lt;span style="color: #0000ff;"&gt;要求されている勉強量、勉強時間がまず違います。&lt;/span&gt;&lt;br /&gt;
&lt;span style="color: #ff0000;"&gt;PROGRESSを扱っているというだけで、まず英語の勉強時間が長くなります。&lt;/span&gt;&lt;br /&gt;
もちろん学校の授業のコマ数もPROGRESSを使っている学校は他の学校より週あたりのコマ数が多い傾向にあります。それだけではなく、家での英語の学習時間も他の生徒さんに比べて多いです。&lt;br /&gt;
それは覚悟を決めて生徒さんも望むべきかなと思います。&lt;br /&gt;
例外もなくはないですが、多くの場合このPROGRESSを使って進めていける学校に自分は来ているんだ、このPROGRESSを使ったらもう皆理解出来なくてぼろぼろになっちゃうという中学高校もある訳です。&lt;br /&gt;
だからそうでない中学高校、恐らくPROGRESSを使っている場合は中学受験で結構レベルの高い中高一貫校に行ってらっしゃると思います。&lt;br /&gt;
なので、そういう中学高校に受かって通っているんだ、というのを誇りにもって、PROGRESSでやる分さらに差をつけられるぞ、という気持ちでいて欲しいと思います。&lt;/p&gt;
&lt;hr /&gt;
&lt;h2&gt;【比較】なぜプログレスだと勉強時間が増えるのか&lt;/h2&gt;
&lt;p&gt;プログレスが「やばい」と言われる理由は、その圧倒的なボリュームにあります。&lt;br /&gt;
検定教科書と比較すると、その差は一目瞭然です。&lt;/p&gt;
&lt;table style="border-collapse: collapse; width: 100%; border: 1px solid #ddd;"&gt;
&lt;thead&gt;
&lt;tr style="background-color: #f2f2f2;"&gt;
&lt;th style="padding: 12px; border: 1px solid #ddd;"&gt;比較項目&lt;/th&gt;
&lt;th style="padding: 12px; border: 1px solid #ddd;"&gt;一般的な検定教科書&lt;/th&gt;
&lt;th style="padding: 12px; border: 1px solid #ddd;"&gt;PROGRESS IN ENGLISH&lt;/th&gt;
&lt;/tr&gt;
&lt;/thead&gt;
&lt;tbody&gt;
&lt;tr&gt;
&lt;td style="padding: 12px; border: 1px solid #ddd; font-weight: bold;"&gt;語彙数（中1終了時）&lt;/td&gt;
&lt;td style="padding: 12px; border: 1px solid #ddd;"&gt;約400〜600語&lt;/td&gt;
&lt;td style="padding: 12px; border: 1px solid #ddd; color: #ff0000; font-weight: bold;"&gt;約1,200語以上&lt;/td&gt;
&lt;/tr&gt;
&lt;tr&gt;
&lt;td style="padding: 12px; border: 1px solid #ddd; font-weight: bold;"&gt;1単元の情報量&lt;/td&gt;
&lt;td style="padding: 12px; border: 1px solid #ddd;"&gt;基本文法＋短い本文&lt;/td&gt;
&lt;td style="padding: 12px; border: 1px solid #ddd;"&gt;大量のPractice＋長いScene解説&lt;/td&gt;
&lt;/tr&gt;
&lt;tr&gt;
&lt;td style="padding: 12px; border: 1px solid #ddd; font-weight: bold;"&gt;必要な家庭学習時間&lt;/td&gt;
&lt;td style="padding: 12px; border: 1px solid #ddd;"&gt;30分程度&lt;/td&gt;
&lt;td style="padding: 12px; border: 1px solid #ddd; color: #ff0000; font-weight: bold;"&gt;60分〜90分以上&lt;/td&gt;
&lt;/tr&gt;
&lt;/tbody&gt;
&lt;/table&gt;
&lt;p&gt;このように、普通に全てを完璧にこなそうとすれば、&lt;strong&gt;確実に他教科の勉強時間を削ることになります。&lt;/strong&gt;&lt;br /&gt;
だからこそ、「取捨選択」と「時間の使い方」の戦略が不可欠なのです。&lt;/p&gt;
&lt;hr /&gt;
&lt;h2&gt;【プロセス】予習時間を30分短縮する「3点集中」チェック&lt;/h2&gt;
&lt;p&gt;「予習に時間がかかりすぎて他教科ができない」という生徒は、以下の&lt;strong&gt;流れ&lt;/strong&gt;で&lt;strong&gt;「完璧な和訳」へのこだわりを捨てる&lt;/strong&gt;ことから始めてください。&lt;/p&gt;
&lt;ol&gt;
&lt;li&gt;&lt;strong&gt;新出単語の「音」と「意味」だけ確認（5分）&lt;/strong&gt;：&lt;br /&gt;
辞書を引く時間を削ります。単語リストやアプリを活用し、まずは意味と発音を一致させます。&lt;/li&gt;
&lt;li&gt;&lt;strong&gt;本文の「接続詞」に印をつける（5分）&lt;/strong&gt;：&lt;br /&gt;
because, if, when などの接続詞に丸をつけます。これだけで、長い1文の「切れ目」が見え、構造が把握しやすくなります。&lt;/li&gt;
&lt;li&gt;&lt;strong&gt;分からない文を「後回し」にする勇気（5分）&lt;/strong&gt;：&lt;br /&gt;
少し考えて訳せない文は、ノートの端に印をつけて飛ばします。授業でその箇所を重点的に聞くほうが、自分で悩み続けるより数倍効率的です。&lt;/li&gt;
&lt;/ol&gt;
&lt;p&gt;この「3点集中」の&lt;strong&gt;プロセス&lt;/strong&gt;に切り替えるだけで、ダラダラと増え続ける勉強時間に歯止めをかけ、数学や理科に時間を回せるようになります。&lt;/p&gt;
&lt;h2&gt;英語に使う勉強時間のバランス&lt;/h2&gt;
&lt;p&gt;夏井：その時間の兼ね合いでいうと、どうしても普段の勉強だったりあるいは大学受験を目指した勉強だったり、内部進学で中学校から高校、高校から大学というケースも当然あるとは思います。&lt;br /&gt;
その中で、どうしても勉強時間の中の英語のパーセンテージが上がっていく傾向があるという中で、逆に他教科がおろそかになってしまうみたいな所もあったりします。&lt;br /&gt;
そう考えると、そのトータルのバランスで英語に割く時間というのがある程度制約されるという事があると思うんですが、その制約された中でどう勉強を進めていったらいいんだろう、というのが多分その次にぶつかる悩みになると思います。そこら辺はどうですか？&lt;/p&gt;
&lt;p&gt;甲田：まず、先ほどPROGRESSを使っていると英語の勉強時間が増えるといいましたが、&lt;br /&gt;
例えば英語の勉強時間が生徒さんにもよりますが、1時間増えると思った場合、トータルの勉強時間も1時間を増やします。&lt;br /&gt;
他の科目の学習時間を削るのではなく、&lt;span style="color: #ff0000;"&gt;PROGRESSだから英語の勉強時間が増える分全体の勉強時間も増やしましょう。&lt;/span&gt;&lt;strong&gt;まずそれが原則だと思って下さい。&lt;/strong&gt;&lt;br /&gt;
他の科目を犠牲にしてはいけません。&lt;br /&gt;
ただもう一つですが、特に中学の間です。&lt;strong&gt;中学の間の英語の勉強時間を増やします。&lt;/strong&gt;&lt;br /&gt;
ちょっとこれからいう事は語弊があるかも知れませんが、いわゆる文部科学省の検定教科書の中学英語というのは今親御さんたちが見てこれ漫画の本ですかとびっくりして目を見張る方もいらっしゃるくらい絵の方がメインで文の方がメインじゃないというものになっています。&lt;br /&gt;
それで言いますと英語に限らないですが、例えば今の若者は活字離れと言って漫画なら読めるけど活字しかない本は読めないとか、いや、私の教えていた生徒でも漫画しか読めないだったらまだいいけど、手塚さんはセリフ多過ぎて無理とかありました。&lt;br /&gt;
もちろんその人がPROGRESSをやるのは無理です。&lt;br /&gt;
ですので、そのあたりがクリア出来ているという事を前提にPROGRESSに取り組まなければならないです。そうすると、実は国語の時間、古文とかは置いておきます。&lt;br /&gt;
&lt;span style="color: #0000ff;"&gt;国語の時間は、他の方より少なくて済むはずなんです。&lt;/span&gt;&lt;br /&gt;
今の大学入試向けでもなんか日本語の語彙、今の若者はあんまり日本語の語彙が少ないので、新聞とかに載っているこういう言葉、こんな意味だよとか、例えばあの忘れるという言葉を知っていても、失念すると言われたら何それ？とかなっちゃうような人向けの本とかが売っているくらいです。&lt;br /&gt;
PROGRESSを使っていらっしゃる学校に通っている生徒さんならその辺の日本語はおそらくある程度は出来ているはずです。&lt;br /&gt;
数学は削らないで欲しいですが国語はちょっと調整して英語に回せるんじゃないかなと思います。&lt;br /&gt;
しかも英語が苦手な方はそもそも国語の&lt;strong&gt;基礎&lt;/strong&gt;がしっかりしていない事が多いです。母語が出来ない人がそうでない言葉を勉強しようと思ってもやっぱり中々うまくいかない所があります。&lt;br /&gt;
なので、お答えとしてはまずは基本的には&lt;span style="color: #ff0000;"&gt;PROGRESSだから英語の勉強時間が増えたからといって他の科目を削らない。&lt;/span&gt;&lt;/p&gt;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 style="margin: 5px 0;"&gt;&lt;a style="background-color: #ff8c00; color: white; padding: 5px 10px; text-align: center; text-decoration: none; display: inline-block; font-size: 14px;" href="https://eng-support.com/kouza/#基礎力徹底講座"&gt;詳細を見る&lt;/a&gt;&lt;/p&gt;
&lt;/div&gt;
&lt;/div&gt;
&lt;p&gt;ただし、言語能力という意味で、国語の勉強は検定教科書の方に比べたら少なくて済むはずです。&lt;br /&gt;
その分を英語に回せるはずです。&lt;br /&gt;
しかも国語を英語に回せるんじゃなくて基本の部分が出来ているから積み上げる方をやれるという&lt;br /&gt;
イメージで捉えて欲しいと思います。&lt;br /&gt;
最後に、先ほどのご質問で大学受験に向けて他の科目を削れないとおっしゃっていましたが、&lt;br /&gt;
中高一貫校の方は特にそうですが、&lt;span style="color: #0000ff;"&gt;大学受験から6年間逆算して考えるべきです。&lt;/span&gt;&lt;br /&gt;
例えば、文系や理系を決めるのは高1から高2になる時とかが多いです。&lt;br /&gt;
もっと前から自分は文系だと、私なんか小学校の頃から自分は絶対文系だとか決めていましたがそういう方は少ないですし、逆に決めていても変わっちゃう方もいます。&lt;br /&gt;
そうすると、あれ？数学が必要なの？それとも日本史の資料を読めなきゃいけないの？とか、そのあたり中学の間はまだ分からない訳です。&lt;br /&gt;
だけど文系理系に関わらずある程度以上の大学にいこうとしたら英語は絶対試験科目です。&lt;br /&gt;
英語だけは絶対あるんです。&lt;br /&gt;
だから中学の間に先に英語の勉強を進めておきます。&lt;br /&gt;
高1ぐらいまでちょっと英語に偏ってもいいじゃないかなと思います。&lt;br /&gt;
もちろんそれで数学か分からなくなったら問題です。&lt;br /&gt;
だから数学をそんなに削らないで欲しいとは申し上げましたけども、英語を進めておいて高2、高3になった時に自分は数学の最後の難しい数Ⅲまで必要だ、しかも物理と化学も必要だ、となるのは理系の方です。&lt;br /&gt;
よく文系の方で日本史の細かい所まで覚えなきゃ、ペリーが乗っていた船の名前はなんだ？それまで覚えなきゃダメだ、という時に英語は今まで積み重ねてきたから逆に高3ぐらいになって英語をちょっと削ってそっちに回しても大丈夫だ、となるように積み重ねていって欲しいです。&lt;br /&gt;
なので、受験勉強というのは直前の1年2年だけではなく、中高一貫に通っていらっしゃる方なら学校さんの方で6年逆算したカリキュラムをお組みだと思いますが、それが早いからとか言わずに&lt;strong&gt;英語を貯金しておきましょう。&lt;/strong&gt;&lt;br /&gt;
あとでその貯金を他の科目に使えるように、というふうに勉強していって欲しいと思います。&lt;/p&gt;
```</t>
  </si>
  <si>
    <t>C2P_https___eng_support_com_column_progressbook1_1_1_20260225_192417</t>
  </si>
  <si>
    <t>以下はサイトの階層マスタに基づく「子→親」内部リンク不足です。
子ページ本文（HTML）に、親ページへのリンクを追加してください。
【子ページ】
- URL: https://eng-support.com/column/progressbook1-1-1/
- タイトル: This is の意味と訳し方｜誤訳しない順番のコツ｜中1英語 Progress Book1 1-1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src="https://www.youtube.com/embed/LwppJHgzOKI" width="560" height="315" frameborder="0" allowfullscreen="allowfullscreen"&gt;&lt;span data-mce-type="bookmark" style="display: inline-block; width: 0px; overflow: hidden; line-height: 0;" class="mce_SELRES_start"&gt;&lt;/span&gt;&lt;/iframe&gt;&lt;/p&gt;
&lt;h2&gt;be動詞 This is の例文と意味｜間違えやすい日本語訳の順番&lt;/h2&gt;
&lt;h3&gt;LOOK(例文)の確認&lt;/h3&gt;
&lt;div class="p-3 mb-2 bg-primary text-white"&gt;①This is Jiro.&lt;br /&gt;
訳：「これはじろうです。」&lt;/div&gt;
&lt;p&gt;つまずいている人に聞くと、「This」が「これ」で「is」が「は」で、「じろうです」、と答えちゃう人が多いですが、「This」を「これは」だと思って下さい。&lt;br /&gt;
「is」はもう「です」だと思って下さい。そして、「じろう」です。訳す順番は、This Jiro isで、これはじろうです。この癖を付けて下さい。&lt;/p&gt;
&lt;div class="p-3 mb-2 bg-primary text-white"&gt;②This is Keiko.&lt;br /&gt;
訳：「これはケイコです。」&lt;/div&gt;
&lt;p&gt;「これは」後ろいって、「ケイコ」、「is」は「です」となります。&lt;/p&gt;
&lt;div class="p-3 mb-2 bg-primary text-white"&gt;③This is Laura.&lt;br /&gt;
訳：「これはローラです。」&lt;/div&gt;
&lt;p&gt;もう一回一番に戻って訳すと、「This」が「これは」、「Jiro」が「じろう」、「is」が「です」となります。この「Jiro is」を訳す時に「じろうです」と「Jiro is」と後ろから前に訳します。これを止めろ、という英語の先生が多いです。もちろんこれをやらなくても出来る人はこんなのをやる必要ないです。だけどつまずいている人は無理やり前から訳しようとするので、「これは」に見えてしまうん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&lt;p&gt;だから、&lt;span style="color: #0000ff;"&gt;基礎が固まっていない間&lt;/span&gt;はこれをやった方がいいと思います。&lt;br /&gt;
基礎が固まってきたら、「これは」で「is」、後ろになんかあって誰々です。誰です？というのがじろうになります。基礎を固めてから頭に入れていくやり方をすると、この順番に出来る訳です。&lt;br /&gt;
それで、訳分からずとりあえず前からやろうとするので、「これはじろう」となり、ありもしない「です」をでっちあげてしまいます。そして、こういう間違いが起きる訳です。&lt;/p&gt;
&lt;h2&gt;中1英語の基礎を固める勉強法｜英語の語順に慣れる2段階のステップ&lt;/h2&gt;
&lt;p&gt;[Image illustrating the two-stage learning process: 1. Japanese order, 2. English order]&lt;/p&gt;
&lt;h3&gt;最初のうちは基本に忠実に！&lt;/h3&gt;
&lt;p&gt;勉強というのは基本段階と、ある程度出来るようになってからでやる事が違ってきます。基本を頭に入れなきゃいけない時に、最初からよく出来る人のやり方でやろうとするから上手くいかないんです。学校の先生とかは入試から逆算して、あーだこーだと指導する先生が多いみたいです。そういう指導をされた色んな生徒さんから相談を受けます。&lt;br /&gt;
私が思うのが、例えばお前の第一志望何々大学、あるいは高校受験何々高校にいきたければ、今これが出来ていなきゃダメだぞ、と言われます。&lt;br /&gt;
例えばマラソンでいうと、この42.195キロのマラソンに優勝したければ今35キロ地点を走っていなきゃダメだぞ、と25キロ地点を走っている人に言っても意味ないですよね？それと同じ事です。&lt;br /&gt;
従って、基本の間は&lt;span style="color: #ff0000;"&gt;分かりやすい勉強&lt;/span&gt;をします。分かりやすいというのは言い換えると、基本をやる間は日本語だとどんな順番になるのかを考えます。&lt;/p&gt;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我々は日本人ですから、日本語の順番と一緒の方が分かりやすいに決まっています。基本をやっている間は日本語の順番になるようにやっていき、ある程度出来るようになってきたら英語の順番で考えていきます。この&lt;span style="color: #ff0000;"&gt;二段階に分けて&lt;/span&gt;やりましょう。もちろんそれをやらなくても出来る人はやったらいいです。&lt;br /&gt;
なんか英語がつまずいちゃったという人、あるいは今度新しく英語を勉強する、ちょっと外国語で不安だという人はこれをやってみて下さい。&lt;br /&gt;
中学に入ってくる段階で、既に英語が出来る子とつまずいた子に二極分化しています。それがもう問題になっています。&lt;br /&gt;
多分小学校の先生とか、ちょっとこれやって下さる先生少ないかもしれません。だから中学でも文全体と、その文全体の訳しかやらない先生も多いらしいですので、こういうやり方でやっていくというのを是非実行し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</si>
  <si>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C2P_https___eng_support_com_column_progressbook1_1_2_20260225_192418</t>
  </si>
  <si>
    <t>以下はサイトの階層マスタに基づく「子→親」内部リンク不足です。
子ページ本文（HTML）に、親ページへのリンクを追加してください。
【子ページ】
- URL: https://eng-support.com/column/progressbook1-1-2/
- タイトル: fromとは｜be fromの出身表現と例文｜中1英語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src="https://www.youtube.com/embed/uMKtHDQv_CU" width="560" height="315" frameborder="0" allowfullscreen="allowfullscreen"&gt;&lt;span data-mce-type="bookmark" style="display: inline-block; width: 0px; overflow: hidden; line-height: 0;" class="mce_SELRES_start"&gt;﻿&lt;/span&gt;&lt;/iframe&gt;&lt;br /&gt;
be動詞の「is」「am」「are」はちょっと今は飛ばして、ポイントという事で、この後ろです。&lt;/p&gt;
&lt;div class="p-3 mb-2 bg-primary text-white"&gt;This is Peter Black.&lt;br /&gt;
I am Mary Brown.&lt;br /&gt;
I am a teacher.&lt;br /&gt;
You are a student.&lt;br /&gt;
Mr. Black is not student.&lt;/div&gt;
&lt;p&gt;です。&lt;br /&gt;
主語によってbe動詞が変わるという事、それから否定文ではbe動詞の後ろにnotです。これについての解説は今回省きます。&lt;br /&gt;
今回注目したいのは、この&lt;span style="color: #000000;"&gt;「&lt;span style="color: #ff0000;"&gt;a&lt;/span&gt;」&lt;/span&gt;です。&lt;br /&gt;
「a」というのは、これ「一人の」とか「一つの」という意味の言葉です。ただし、日本語に文全体を訳す時はいちいち「一人の」なんて書かなくていい事になっています。ちゃんと「一人の」で書くと、&lt;br /&gt;
&amp;#8220;I am a teacher.&amp;#8221;⇒「私は一人の先生(教師)です。」&lt;/p&gt;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&lt;p&gt;ただ、日本語で「一人の」は変ですよね。なので、「私は先生(教師)です。」でいいんです。&lt;br /&gt;
ところが、そうしますと先生って英語でなんて言うの？という時に、やっぱり皆teacherと覚えてしまいます。&lt;br /&gt;
そこで、「私は先生です」を英語にしろと言われると、&lt;br /&gt;
「I」が「私は」、「am」が「です」で、先生は「teacher」だ、となり、「a」を飛ばして「teacher」としてしまう人が多いです。&lt;br /&gt;
私が教えている高校生でも私のとこに来たばかりの時は「a」を飛ばしちゃう生徒が結構多いです。「a」を飛ばさないようにするにはどうするかですが、基本は「a」を付けずに「teacher」だけで文の中に出てくる事は滅多にありません。文の中は普通は「a teacher」です。&lt;br /&gt;
したがって、先生を英語でなんて言うの？という時に、&lt;span style="color: #0000ff;"&gt;「teacher」ではなく、「a teacher」と覚える習慣を付けます&lt;/span&gt;。&lt;br /&gt;
生徒なら「student」ではなく「a student」、ペンなら「pen」ではなく「a pen」です。日本語ではペンだけど英語では同じ「pen」ではなく「a pen」なんだと覚えて下さい。そう覚えれば間違う事が減ります。&lt;br /&gt;
もちろん&lt;span style="color: #0000ff;"&gt;「a」が付かない時もあります&lt;/span&gt;。でも「a teacher」で思い出して、今回は「a」がいらないな、の方が簡単です。「teacher」と覚えていて、「a」がいるというのは日本語にないですからその方が難しいです。先生は「a teacher」と覚えましょう。&lt;br /&gt;
ところが上二つの「Peter Black」、「Mary Brown」は「a」が付いていません。&lt;br /&gt;
「Peter Black」、「Mary Brown」は人名です。人名とか国の名前とか地名とかを固有名詞と言います。&lt;span style="color: #ff0000;"&gt;固有名詞には「a」を付けない&lt;/span&gt;、となります。&lt;/p&gt;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&lt;p&gt;訳が分からず丸暗記する人が多いです。学んでいきましょう。&lt;br /&gt;
これにもし「a」を付けたらどうなるか。&lt;br /&gt;
「a Peter Black」、「この人は一人のピーター・ブラックです。」&lt;br /&gt;
ピーター・ブラックは他にもいるのか？という話しになってくる訳です。ではなくて、その人しかいないので「a」を付けて、「一人の」と付けるとおかしいんです。「私は教師です」、というのは教師はいっぱいますよね？その中の一人と言っているたけです。&lt;br /&gt;
これに「a」を付けると、世の中にピーター・ブラックがいっぱいいて、その中の一人という意味になるのでおかしいんです。&lt;br /&gt;
ちなみに高校生ぐらいになると、別の意味の「a Peter Black」が出てきます。なので、&lt;span style="color: #ff0000;"&gt;固有名詞には「a」が付かないというのは本当は嘘&lt;/span&gt;なんです。&lt;br /&gt;
固有名詞に「a」が付かないと丸暗記するのではなく、この中で算数や数学は得意だけど英語苦手だという人、特に男子でよく見受けますが、数学得意な人は絶対に公式をちゃんと覚えているだけではなく、なんでその公式が成り立つがちゃんと説明出来ると思いますので、それと同じです。&lt;span style="color: #0000ff;"&gt;なんで「a」が付かないのか説明出来るようになりましょう。&lt;/span&gt;&lt;br /&gt;
He is a teacher, too.&lt;br /&gt;
「, too」です。&lt;br /&gt;
これは「○○も」という意味です。実は2番の文が「I am a teacher.」でした。&lt;br /&gt;
「私は教師です。」本来はその次にあるべき文です。そうすると、「I」が「He」に変わっています。&lt;br /&gt;
「am」と「is」はbe動詞だから、見た目は違うけど同じものです。「teacher」は一緒です。&lt;br /&gt;
じゃあ「私」に対して「彼も」、ですね。「彼も教師です」という事になります。&lt;br /&gt;
例えば、「He is a scientist.」Scientistは科学者という意味です。「彼は科学者です。」&lt;br /&gt;
ところが、その時も「彼は科学者です。」、「彼も教師です。」と訳す人がいます。そういう人は訳した日本語を読んで内容が合っているかを確認して下さい。&lt;br /&gt;
英語が苦手な人は苦手意識があるあまり、早く次にいかなきゃとなってしまい&lt;span style="color: #0000ff;"&gt;訳した日本語がこれで意味通じるかを確かめる&lt;/span&gt;という事をしない人が多いです。&lt;br /&gt;
そうじゃなくて、「I am」が「He is」になっていて「a teacher」が一緒なら、「私は教師です」「彼も教師です」となります。&lt;/p&gt;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&lt;p&gt;でも、「He is」が一緒で「a scientist」から「a teacher」に変わっていたら、これは「彼も」ではなく、上が「彼は科学者です」「彼は教師でもあります」という事になります。この「も」なんですが、日本語では「私は」に対して「彼も」とか、「科学者」にし対して「教師でもあります」とか、これもだよという言葉の次に「も」と付けます。&lt;br /&gt;
ところが英語の「too」は必ず文末に付けます。したがってこの文だと、「He」対して「彼も」という可能性と、「a teacher」に対して「教師も」という可能性の2通りあります。どっちだろうな？となります。&lt;br /&gt;
でも例えば、私がここで「私も」と言いだしたら他に誰がいるの？となりますよね？つまり、前になにか似たような文があったはずです。&lt;br /&gt;
その文を念頭に入れた上で、どこに「も」と付けたらいいかを考える習慣を付けて下さい。英語ではそれを無視して、文末に「, too」となります。&lt;br /&gt;
ちなみにプログレスではなく検定教科書、中学の教科書とかだと「,」ついてない方が多いです。「,」付けてなくても英語としては今認められているんですが、「,」付ける方が正式とされています。&lt;br /&gt;
皆さんの学校の定期テストですが、先生によって「,」&lt;span style="color: #ff0000;"&gt;付けなくても○にする先生と×にする先生&lt;/span&gt;がいらっしゃいますから学校の授業をちゃんと聞いて、自分の学校の先生はどっちの意見かをチェックしておかないと損する事があります。学校の授業もしっかり聞きましょう。&lt;br /&gt;
I am from America.&lt;br /&gt;
「from」というのは、どこどこからです。「from Tokyo」で、東京からになります。&lt;br /&gt;
どこどこからという意味で、これはアメリカからになります。「私はアメリカからやってきた人間です。」が意味になります。&lt;br /&gt;
ですが、長いので「私はアメリカ出身です。」となります。これで本当に「from」を出身という意味だと思っている人が時々いますが、「fromどこどこ」で、どこどこからと覚えて下さい。どこどこからと意外と出来ない中学生高校生が多いです。&lt;br /&gt;
「Ms. Brown」、「Ms.」という事は女性です。&lt;br /&gt;
Ms. Brown is not from America.「ブラウンさんはアメリカ出身ではありません。」&lt;br /&gt;
Keiko is not from America,&lt;br /&gt;
上と似ていますがどこが違うでしょう？「Ms. Brown」が「Keiko」に変わっただけです。という事は、ブラウンさんはアメリカ出身ではない、けいこも出身ではない、「も」です。&lt;br /&gt;
「も」はどこに入れますか？けいこの前かあと「も」と入れようと思っちゃダメです。「も」は文末に「,」付けて「too」でしたね。&lt;br /&gt;
ところが、5番と違って8番は「is」のあとに「not」が付いています。「not」が付いて否定分になったら「too」が「either」も変わります。&lt;br /&gt;
この理由についてはここで喋ると長くなるので今日は割愛して覚えてね、だけにしておきます。&lt;br /&gt;
だけども、同じ「も」なのに、肯定文なら「too」文否定文なら「either」と変わります。&lt;br /&gt;
英語が苦手な人は日本語で同じ「も」なんだから英語でも同じ単語のはずだ、と信じて疑わない人が結構います。&lt;br /&gt;
日本語では同じ単語でよくても英語では違う場合があるんです。&lt;br /&gt;
例えば日本人は「机」としか言いませんが、ものを書いたりする机が「a desk」です。食べる用の「机」が「a table」です。違うんです。ちなみに逆もあります。&lt;br /&gt;
皆さんは「My brother」と言われて、私の兄も「My brother」私の弟も「My brother」で兄と弟で一緒です。なんで一緒かを話し始めるとキリスト教の話になってしまうのでここでは避けます。&lt;br /&gt;
日本語で同じ単語だから英語で一緒とは限らないです。逆に、英語で同じ単語だからといって日本語で訳し方が一通りとは限らないです。そういう所を英語を勉強する時に念頭に置きながら勉強しましょう。&lt;br /&gt;
今日は「○○も」、肯定文では文末に「, too」、否定文では文末に「, either」となります。「も」は、肯定文では文末に「, too」、否定文では文末に「, either」と覚えましょう。&lt;br /&gt;
She is from Japan.&lt;br /&gt;
「She」というのは前のけいこの事です。「けいこは日本出身です。」この文は7番から続いている訳です。&lt;br /&gt;
「ブラウンさんはアメリカ出身ではありません」「けいこもアメリカ出身ではありません」じゃあ、けいこはどこの出身か、「彼女は日本出身です」という事になります。&lt;br /&gt;
ではこれでシーン2を終わりたいと思います。&lt;/p&gt;
&lt;!-- [ /.socialSet ] --&gt;
```</t>
  </si>
  <si>
    <t>C2P_https___eng_support_com_column_progressbook1_1_3_20260225_192418</t>
  </si>
  <si>
    <t>以下はサイトの階層マスタに基づく「子→親」内部リンク不足です。
子ページ本文（HTML）に、親ページへのリンクを追加してください。
【子ページ】
- URL: https://eng-support.com/column/progressbook1-1-3/
- タイトル: 疑問文【Progress Book1 1-3】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src="https://www.youtube.com/embed/7BTZFreX9LQ" width="560" height="315" frameborder="0" allowfullscreen="allowfullscreen"&gt;&lt;/iframe&gt;&lt;/p&gt;
&lt;h3&gt;英語基礎レッスン&lt;/h3&gt;
&lt;p&gt;本日は&lt;span style="color: blue;"&gt;Book1 Lesson1 シーン3&lt;/span&gt;についてお話しします。このレッスンに関しては、注意点がそんなに多くないと思います。&lt;/p&gt;
&lt;p&gt;&lt;span style="color: red;"&gt;I am a student.&lt;/span&gt; 最初に考えるべきは、文の構造です。この文では、「&lt;span style="color: green;"&gt;I&lt;/span&gt;」が主語であり、「&lt;span style="color: green;"&gt;am&lt;/span&gt;」はbe動詞です。疑問文を作る際には、be動詞を前に持ってきて、主語を後ろに持ってきます。主語とbe動詞が変わることに注意が必要です。&lt;/p&gt;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&lt;p&gt;ただし、ここで注意が必要なのは、「&lt;span style="color: red;"&gt;I am&lt;/span&gt;」に対して「&lt;span style="color: blue;"&gt;am&lt;/span&gt;」ではなく「&lt;span style="color: blue;"&gt;a&lt;/span&gt;」が来ることです。なぜなら、次に登場する主語「&lt;span style="color: green;"&gt;you&lt;/span&gt;」があるからです。主語「&lt;span style="color: green;"&gt;you&lt;/span&gt;」に変わると、「&lt;span style="color: blue;"&gt;am&lt;/span&gt;」の代わりに「&lt;span style="color: blue;"&gt;a&lt;/span&gt;」を使うことを覚えておきましょう。&lt;/p&gt;
&lt;p&gt;&lt;span style="color: red;"&gt;This is Kevin White.&lt;/span&gt; 次に考えるべき文は、「&lt;span style="color: green;"&gt;This&lt;/span&gt; is &lt;span style="color: green;"&gt;Kevin White&lt;/span&gt;」です。この文でも「&lt;span style="color: green;"&gt;This&lt;/span&gt;」が主語であり、「&lt;span style="color: green;"&gt;is&lt;/span&gt;」がbe動詞です。この文を疑問文に変える場合、「&lt;span style="color: green;"&gt;This is&lt;/span&gt;」を「&lt;span style="color: red;"&gt;Is this&lt;/span&gt;」に変えるだけです。&lt;/p&gt;
&lt;p&gt;PROGRESSの教材では、他にも同じような文構造が出てきます。こういった文を先に勉強してから、変わる要素を学ぶことをおすすめします。PROGRESSはBook1だけでなく、他のレッスンでも同様の文構造が出てくることがあります。そのため、最初に難しいと感じた場合でも、別のレッスンから始めることを検討してみてください。&lt;/p&gt;
&lt;h3&gt;疑問文の構造&lt;/h3&gt;
&lt;p&gt;この後に続く文は疑問文で、「&lt;span style="color: red;"&gt;Are you&lt;/span&gt;」「&lt;span style="color: red;"&gt;Is he&lt;/span&gt;」「&lt;span style="color: red;"&gt;Is she&lt;/span&gt;」「&lt;span style="color: red;"&gt;Is this&lt;/span&gt;」「&lt;span style="color: red;"&gt;Are you&lt;/span&gt;」「&lt;span style="color: red;"&gt;Is&lt;/span&gt;」「&lt;span style="color: red;"&gt;Wang Liming&lt;/span&gt;」などがあります。疑問文を作る際には、be動詞を言う前に、次に来る主語を考えておくことが重要です。主語を頭に入れてからbe動詞を選ぶようにしましょう。&lt;/p&gt;
&lt;hr /&gt;
&lt;h2&gt;be動詞の疑問文｜基本パターン整理&lt;/h2&gt;
&lt;p&gt;be動詞の疑問文は、&lt;strong&gt;語順が決まっている&lt;/strong&gt;ため、&lt;br /&gt;
まずは型で整理することが重要です。&lt;/p&gt;
&lt;table style="border-collapse: collapse; width: 100%;" border="1" cellpadding="8"&gt;
&lt;tbody&gt;
&lt;tr&gt;
&lt;th&gt;肯定文&lt;/th&gt;
&lt;th&gt;疑問文&lt;/th&gt;
&lt;/tr&gt;
&lt;tr&gt;
&lt;td&gt;I am a student.&lt;/td&gt;
&lt;td&gt;Am I a student?&lt;/td&gt;
&lt;/tr&gt;
&lt;tr&gt;
&lt;td&gt;You are busy.&lt;/td&gt;
&lt;td&gt;Are you busy?&lt;/td&gt;
&lt;/tr&gt;
&lt;tr&gt;
&lt;td&gt;He is Kevin.&lt;/td&gt;
&lt;td&gt;Is he Kevin?&lt;/td&gt;
&lt;/tr&gt;
&lt;tr&gt;
&lt;td&gt;This is a pen.&lt;/td&gt;
&lt;td&gt;Is this a pen?&lt;/td&gt;
&lt;/tr&gt;
&lt;/tbody&gt;
&lt;/table&gt;
&lt;p&gt;&lt;strong&gt;ポイント：&lt;/strong&gt;&lt;br /&gt;
&lt;span style="color: blue;"&gt;be動詞を先頭&lt;/span&gt;に出し、&lt;br /&gt;
その後に&lt;span style="color: green;"&gt;主語&lt;/span&gt;を置くだけです。&lt;/p&gt;
&lt;h2&gt;am / are / is の選び方&lt;/h2&gt;
&lt;p&gt;疑問文では「be動詞を前に出す」だけでなく、&lt;br /&gt;
&lt;strong&gt;主語に合わせて形が変わる&lt;/strong&gt;点に注意が必要です。&lt;/p&gt;
&lt;ul&gt;
&lt;li&gt;&lt;strong&gt;I → am&lt;/strong&gt;（Am I ～ ?）&lt;/li&gt;
&lt;li&gt;&lt;strong&gt;you / we / they → are&lt;/strong&gt;（Are you ～ ?）&lt;/li&gt;
&lt;li&gt;&lt;strong&gt;he / she / it / this → is&lt;/strong&gt;（Is he ～ ?）&lt;/li&gt;
&lt;/ul&gt;
&lt;p&gt;特に &lt;span style="color: red;"&gt;&lt;strong&gt;I am → Are you&lt;/strong&gt;&lt;/span&gt; に&lt;br /&gt;
変わる点は、最初につまずきやすいポイントです。&lt;/p&gt;
&lt;h2&gt;よくあるミス例&lt;/h2&gt;
&lt;ul&gt;
&lt;li&gt;✕ Are I a student? → ○ Am I a student?&lt;/li&gt;
&lt;li&gt;✕ Is you busy? → ○ Are you busy?&lt;/li&gt;
&lt;li&gt;✕ Am he Kevin? → ○ Is he Kevin?&lt;/li&gt;
&lt;/ul&gt;
&lt;p&gt;主語を決めてから、対応する be動詞を選ぶ癖をつけましょう。&lt;/p&gt;
&lt;h2&gt;練習問題（確認）&lt;/h2&gt;
&lt;p&gt;次の文を疑問文にしましょう。&lt;/p&gt;
&lt;ol&gt;
&lt;li&gt;She is a teacher.&lt;/li&gt;
&lt;li&gt;You are from Tokyo.&lt;/li&gt;
&lt;li&gt;This is your bag.&lt;/li&gt;
&lt;/ol&gt;
&lt;p&gt;&lt;strong&gt;解答：&lt;/strong&gt;&lt;br /&gt;
1. Is she a teacher?&lt;br /&gt;
2. Are you from Tokyo?&lt;br /&gt;
3. Is this your bag?&lt;/p&gt;
&lt;h2&gt;学習のコツ&lt;/h2&gt;
&lt;p&gt;疑問文は「理解する」だけでなく、&lt;br /&gt;
&lt;strong&gt;声に出して型を体に入れる&lt;/strong&gt;ことが重要です。&lt;/p&gt;
&lt;p&gt;肯定文 → 疑問文をセットで音読し、&lt;br /&gt;
語順の変化を自然に言えるようにしていきましょう。&lt;/p&gt;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&lt;h3&gt;注意すべき点&lt;/h3&gt;
&lt;p&gt;初めのうちは、文のリズムを掴むために音読することをおすすめします。1番の文を10回、2番の文を10回、合計で70回音読すると、文のリズムが身につきます。音読することで、英語のリズムや文構造が自然に理解できるようになります。&lt;/p&gt;
&lt;p&gt;最後に、「&lt;span style="color: green;"&gt;to&lt;/span&gt;」は肯定文で使われ、何かを追加する意味を持ちます。否定文では「&lt;span style="color: blue;"&gt;either&lt;/span&gt;」に、疑問文では再び「&lt;span style="color: green;"&gt;to&lt;/span&gt;」に戻ります。これらの使い方をしっかり覚えておきましょう。&lt;/p&gt;
&lt;p&gt;以上で、Book1 Lesson1 シーン3についての説明を終えます。&lt;/p&gt;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</si>
  <si>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C2P_https___eng_support_com_column_progressbook1_2_1_20260225_192418</t>
  </si>
  <si>
    <t>以下はサイトの階層マスタに基づく「子→親」内部リンク不足です。
子ページ本文（HTML）に、親ページへのリンクを追加してください。
【子ページ】
- URL: https://eng-support.com/column/progressbook1-2-1/
- タイトル: 指示代名詞 this/that と What で始める疑問文の基本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src="https://www.youtube.com/embed/tP-NbFLXoaY" width="560" height="315" frameborder="0" allowfullscreen="allowfullscreen"&gt;&lt;span data-mce-type="bookmark" style="display: inline-block; width: 0px; overflow: hidden; line-height: 0;" class="mce_SELRES_start"&gt;﻿&lt;/span&gt;&lt;/iframe&gt;&lt;/p&gt;
&lt;p&gt;&lt;iframe title="YouTube video player" src="https://www.youtube.com/embed/tP-NbFLXoaY" width="560" height="315" frameborder="0" allowfullscreen="allowfullscreen"&gt;&lt;span data-mce-type="bookmark" style="display: inline-block; width: 0px; overflow: hidden; line-height: 0;" class="mce_SELRES_start"&gt;&lt;/span&gt;&lt;/iframe&gt;&lt;/p&gt;
&lt;p&gt;&lt;strong&gt;this is と is this は、言いたいことは同じでも「語順」で役割が変わります。&lt;/strong&gt;&lt;br /&gt;
説明するときは &lt;strong&gt;This is &amp;#8230;&lt;/strong&gt;、たずねるときは &lt;strong&gt;Is this &amp;#8230;?&lt;/strong&gt;。ここで迷うと、What の文や a/an、2回目の it まで一緒に混ざって分からなくなりがちです。&lt;/p&gt;
&lt;p&gt;例えば、&lt;strong&gt;This is a present.&lt;/strong&gt;（これはプレゼントです）を、質問にすると &lt;strong&gt;Is this a present?&lt;/strong&gt;（これはプレゼントですか）。&lt;br /&gt;
さらに「これは何？」なら &lt;strong&gt;What is this?&lt;/strong&gt;。答えでは同じものを繰り返し言わず、&lt;strong&gt;It is &amp;#8230;&lt;/strong&gt; に切り替えるのが自然です。&lt;/p&gt;
&lt;p&gt;このページでは、&lt;strong&gt;語順の違い&lt;/strong&gt;／&lt;strong&gt;What の聞き方と答え方&lt;/strong&gt;／&lt;strong&gt;2回目から it にする理由&lt;/strong&gt;／&lt;strong&gt;a と an の選び方&lt;/strong&gt;を、短い例文でまとめて整理します。&lt;/p&gt;
&lt;h3&gt;指示代名詞の使い方&lt;/h3&gt;
&lt;p&gt;このレッスンでは、指示代名詞と、疑問視詞&lt;span style="color: red;"&gt;「What」&lt;/span&gt;で始まる疑問文に焦点を当てます。&lt;/p&gt;
&lt;h3&gt;指示代名詞の使い方&lt;/h3&gt;
&lt;p&gt;指示代名詞は、話題を指し示すための言葉です。例えば、「This is Mr. Brown.」という文では、すでに指示代名詞が登場しています。こちらはブラウンさんです。もし私の隣にブラウンさんがいるなら、ここにエアブラウンさんがいることになります。しかし、人を指し示す場合、直接指さないように注意が必要です。例えば、ここにリンゴがある場合、これを指して「これはリンゴだよ」と伝えると分かりやすいです。このように、指し示して使う代名詞を指示代名詞と呼びます。&lt;/p&gt;
&lt;h3&gt;代名詞の種類&lt;/h3&gt;
&lt;p&gt;代名詞は、指示代名詞であろうが普通の代名詞であろうが、基本的なルールは変わりません。&lt;span style="color: green;"&gt;「She is」&lt;/span&gt;や&lt;span style="color: green;"&gt;「This is」&lt;/span&gt;といった表現は、何かを指し示しています。&lt;span style="color: blue;"&gt;「That is」&lt;/span&gt;はあれを指します。&lt;/p&gt;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&lt;p&gt;注意が必要なのは、&lt;span style="color: blue;"&gt;「a teacher」&lt;/span&gt;と&lt;span style="color: blue;"&gt;「Mr. Brown」&lt;/span&gt;です。&lt;span style="color: blue;"&gt;「a teacher」&lt;/span&gt;のように、職業を示す名詞には、「a」という言葉を前に付けますが、&lt;span style="color: blue;"&gt;「Mr. Brown」&lt;/span&gt;といった人名にはつけません。また、&lt;span style="color: blue;"&gt;「from Canada」&lt;/span&gt;のように、国の名前も名詞です。国名の前には「from」という言葉を付けます。これらのルールを覚えておくと、代名詞の使い方がスムーズになります。&lt;/p&gt;
&lt;h3&gt;疑問文の構造&lt;/h3&gt;
&lt;p&gt;次に、「This is a present.」という文を疑問文に変えたいとしましょう。まず、「これはプレゼントですか？」という疑問を考えます。&lt;/p&gt;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&lt;p&gt;この場合、「This」は主語であり、「is」はbe動詞です。主語とbe動詞の順番を入れ替えて、「Is this a present?」となります。これで、「宜しいですか？」という意味になります。&lt;/p&gt;
&lt;h3&gt;代名詞の使い方&lt;/h3&gt;
&lt;p&gt;続いて、「これは何ですか？」という疑問を考えます。この場合、「What is this?」という疑問文になります。この文では、主語「this」が2回続くことになりますが、2回目からは「it」を使います。英語では同じものを指し示す際に、2回目からは「it」と使うことが一般的です。&lt;/p&gt;
&lt;h3&gt;代名詞の前に付ける単語&lt;/h3&gt;
&lt;p&gt;最後に、「a present」、「an album」、「a towel」、「an apron」といった単語について考えます。これらの単語の前には、「a」または「an」を付けます。どちらを使うかは、次に続く単語の最初の発音に依存します。&lt;/p&gt;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&lt;p&gt;「present」のように子音で始まる単語の前には「a」を使い、「album」のように母音で始まる単語の前には「an」を使います。例外的に、「an apron」という表現がありますが、これは歴史的に「a npron」と言われていたものが、「an apron」と聞き間違われた結果、変化したものです。英語のルールとしては、子音の前では「a」、母音の前では「an」を使うことになります。&lt;/p&gt;
```</t>
  </si>
  <si>
    <t>C2P_https___eng_support_com_column_progressbook1_2_2_20260225_192418</t>
  </si>
  <si>
    <t>以下はサイトの階層マスタに基づく「子→親」内部リンク不足です。
子ページ本文（HTML）に、親ページへのリンクを追加してください。
【子ページ】
- URL: https://eng-support.com/column/progressbook1-2-2/
- タイトル: 中学英語のYes/Noの答え方──Is/Areで聞かれたときの正しい返事パターン【Progress Book1 2-2】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src="https://www.youtube.com/embed/aBGKFIBxpZg" width="560" height="315" frameborder="0" allowfullscreen="allowfullscreen"&gt;&lt;span data-mce-type="bookmark" style="display: inline-block; width: 0px; overflow: hidden; line-height: 0;" class="mce_SELRES_start"&gt;﻿&lt;/span&gt;&lt;/iframe&gt;&lt;/p&gt;
&lt;p&gt;このセクションでは、「YES」「NO」の答え方に焦点を当てます。英語における質問文への返答方法を理解することは、コミュニケーションにおいて重要です。&lt;/p&gt;
&lt;h3&gt;質問文への返答&lt;/h3&gt;
&lt;p&gt;疑問文に対する返答方法を学びましょう。例えば、「Is this a temple?」という質問があります。この場合、まずは「Yes」または「No」で返答します。正しい場合は「Yes」、正しくない場合は「No」と答えます。この返答が非常に重要です。&lt;/p&gt;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&lt;h4&gt;正しい場合の返答:&lt;/h4&gt;
&lt;p&gt;質問: Is this a temple?&lt;br /&gt;
返答: &lt;span style="color: red;"&gt;Yes&lt;/span&gt;, it is.&lt;/p&gt;
&lt;h4&gt;正しくない場合の返答:&lt;/h4&gt;
&lt;p&gt;質問: Is this a temple?&lt;br /&gt;
返答: &lt;span style="color: red;"&gt;No&lt;/span&gt;, it&amp;#8217;s not.&lt;/p&gt;
&lt;h3&gt;主語とbe動詞&lt;/h3&gt;
&lt;p&gt;次に、主語とbe動詞について考えましょう。質問文の場合、主語は「it」になります。そして、be動詞は「is」を使います。質問文に対する返答では、主語「it」に注意しましょう。&lt;/p&gt;
&lt;h3&gt;主語の省略&lt;/h3&gt;
&lt;p&gt;英語では、理解できる文脈の中で情報を省略することがあります。質問文で「a temple」などの情報は省略されることがあります。例えば、「Is this a temple?」に対して、「&lt;span style="color: red;"&gt;Yes&lt;/span&gt;, it is.」と答えるだけで、十分な返答です。&lt;/p&gt;
&lt;h3&gt;「I don&amp;#8217;t know.」の使用&lt;/h3&gt;
&lt;p&gt;質問に答えられない場合、正直に「I don&amp;#8217;t know.」（分かりません）と答えましょう。英語圏では、答えられないことを認めることは許容されています。&lt;/p&gt;
&lt;div style="border: 2px solid #FF8C00; background-color: #ffe5b4; padding: 10px; display: flex; align-items: center; justify-content: center;"&gt;&lt;img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&lt;p&gt;返答できる場合は「Yes」または「No」を使い、分からない場合だけ「I don&amp;#8217;t know.」を使いましょう。&lt;/p&gt;
&lt;h3&gt; 神社とお寺の区別&lt;/h3&gt;
&lt;p&gt;神社とお寺の区別は重要です。神社は「a shrine」、お寺は「a temple」と言います。間違えないようにしましょう。鳥居があるのは神社の特徴です。&lt;/p&gt;
&lt;h3&gt; 他の疑問文への返答&lt;/h3&gt;
&lt;p&gt;同様に、他の疑問文に対する返答も学んでいきましょう。質問文への返答方法は基本的に同じです。主語「it」を使い、be動詞を適切に使い分けることが大切です。&lt;/p&gt;
&lt;div style="border: 2px solid #FF8C00; background-color: #FFE5B4; padding: 10px; display: flex; align-items: center; justify-content: center;"&gt;
    &lt;img decoding="async" src="http://eng-support.com/wp-content/uploads/2023/03/cropped-logo.jpg" alt="英語教室「サポート」のロゴ" style="max-width: 100px; height: auto; margin-right: 10px;"&gt;&lt;/p&gt;
&lt;div&gt;
&lt;p style="margin: 5px 0;"&gt;英語教室「サポート」の『過去問演習講座』：完璧な分析と対策を！&lt;/p&gt;
&lt;p&gt;        &lt;a href="https://eng-support.com/kouza/#過去問演習講座" style="background-color: #FF8C00; color: white; padding: 5px 10px; text-align: center; text-decoration: none; display: inline-block; font-size: 14px;"&gt;詳細を見る&lt;/a&gt;
    &lt;/div&gt;
&lt;/div&gt;
&lt;p&gt;この情報をしっかり理解し、疑問文への適切な返答方法を身につけることで、英語でのコミュニケーションがスムーズになります。また、返答の際には相手の言葉を尊重し、円滑なコミュニケーションを心がけましょう。&lt;/p&gt;
&lt;p&gt;&amp;nbsp;&lt;/p&gt;
&lt;!-- [ /.socialSet ] --&gt;
```</t>
  </si>
  <si>
    <t>C2P_https___eng_support_com_column_progressbook1_2_3_20260225_192419</t>
  </si>
  <si>
    <t>以下はサイトの階層マスタに基づく「子→親」内部リンク不足です。
子ページ本文（HTML）に、親ページへのリンクを追加してください。
【子ページ】
- URL: https://eng-support.com/column/progressbook1-2-3/
- タイトル: 一般動詞現在形の疑問文と否定文｜基本ルールと使い方解説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src="https://www.youtube.com/embed/FIgc_wLKwks" width="560" height="315" frameborder="0" allowfullscreen="allowfullscreen"&gt;&lt;/iframe&gt;&lt;/p&gt;
&lt;p&gt;&lt;strong&gt;a famous temple&lt;/strong&gt; は書けるのに、テストでは &lt;strong&gt;a temple famous&lt;/strong&gt; と並べてしまう。&lt;br /&gt;
&lt;strong&gt;Is that〜？&lt;/strong&gt; と聞かれた瞬間、返し方が分からず止まる。&lt;br /&gt;
PROGRESSを使っていると、こうしたミスが続くことは珍しくありません。&lt;/p&gt;
&lt;p&gt;実はこれらは、暗記不足ではなく、&lt;br /&gt;
&lt;strong&gt;「a・形容詞・名詞・be動詞」の並び方を一度ずらして覚えているだけ&lt;/strong&gt;で起きています。&lt;br /&gt;
順番が整理できれば、文は一気に安定します。&lt;/p&gt;
&lt;p&gt;このページでは、教科書例文（temple／bay／student）を使いながら、&lt;br /&gt;
&lt;strong&gt;a＋形容詞＋名詞の語順&lt;/strong&gt;&lt;br /&gt;
&lt;strong&gt;be動詞の疑問文と正しい返答&lt;/strong&gt;&lt;br /&gt;
&lt;strong&gt;PROGRESSの[]の意味&lt;/strong&gt;&lt;br /&gt;
を、テストで迷わず使える形にまとめて確認していきます。&lt;/p&gt;
&lt;h3&gt; 基本の文&lt;/h3&gt;
&lt;p&gt;まず、以下の文を見てください。&lt;/p&gt;
&lt;p&gt;&lt;span style="color: blue;"&gt;&amp;#8220;This is a temple.&amp;#8221;&lt;/span&gt; これはお寺です。&lt;/p&gt;
&lt;p&gt;&lt;span style="color: blue;"&gt;&amp;#8220;That is a big bay.&amp;#8221;&lt;/span&gt; これは大きな湾です。&lt;/p&gt;
&lt;p&gt;この2つの文を比べると、「これは何々です」という基本の文型です。最初にやりましたが、「This」は「これ」ではなく、「これは」を意味します。「That」は「あれは」、「is」は「です」を意味します。したがって、「これは」に対応するのが &lt;span style="color: green;"&gt;&amp;#8220;a temple&amp;#8221;&lt;/span&gt; で、「お寺」を意味します。もし &amp;#8220;a&amp;#8221; を訳すとしたら、「一つのお寺です」となります。&lt;/p&gt;
&lt;h3&gt;形容詞と名詞の組み合わせ&lt;/h3&gt;
&lt;p&gt;&lt;span style="color: green;"&gt;&amp;#8220;a 形容詞 名詞&amp;#8221;&lt;/span&gt; というパターンに従って、このような文を作ることができます。例えば、&lt;span style="color: blue;"&gt;&amp;#8220;This is a famous temple.&amp;#8221;&lt;/span&gt; とすると、前の部分は &lt;span style="color: blue;"&gt;&amp;#8220;This is a&amp;#8221;&lt;/span&gt; まで同じです。ただし、&lt;span style="color: red;"&gt;&amp;#8220;famous&amp;#8221;&lt;/span&gt; という形容詞を追加しました。こういった文が多くのテキストで見られます。しかし、PROGRESSでは名詞が異なります。そして、これが少しややこしい部分です。PROGRESSの場合、「お寺の次はなぜ湾？」と疑問に思うかもしれ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&lt;p&gt;それは、PROGRESSでは名詞が変化し、意味も微妙に異なるからです。例えば、2番の文 &lt;span style="color: blue;"&gt;&amp;#8220;I am&amp;#8221;&lt;/span&gt; に注目します。通常は &lt;span style="color: blue;"&gt;&amp;#8220;私は生徒です&amp;#8221;&lt;/span&gt; となりますが、「I am a bad student.」 とすると「私は悪い生徒です」となります。逆に「いいえ、私は良い生徒です」という場合は、「I am a good student.」 となります。&lt;/p&gt;
&lt;h3&gt; 疑問文の作成&lt;/h3&gt;
&lt;p&gt;次に、これらの文を疑問文に変えてみましょう。1番の文 &lt;span style="color: blue;"&gt;&amp;#8220;That is a big bay.&amp;#8221;&lt;/span&gt; を疑問文にするには、主語 &lt;span style="color: green;"&gt;&amp;#8220;that&amp;#8221;&lt;/span&gt; と be 動詞 &lt;span style="color: green;"&gt;&amp;#8220;is&amp;#8221;&lt;/span&gt; を入れ替えます。&lt;/p&gt;
&lt;p&gt;&lt;span style="color: red;"&gt;&amp;#8220;Is that a big bay?&amp;#8221;&lt;/span&gt; 返答は簡潔に &amp;#8220;Yes&amp;#8221; または &amp;#8220;No&amp;#8221; で行います。肯定の場合は &amp;#8220;Yes it is.&amp;#8221; と続けます。そして、それを説明すると &lt;span style="color: blue;"&gt;&amp;#8220;It’s a big bay.&amp;#8221;&lt;/span&gt; となります。&lt;/p&gt;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PROGRESSでは括弧が使われていますが、これは省略可能であることを示しています。英和辞典の場合、通常、括弧があってもなくても問題ありません。PROGRESSでは異なり、このような「[]」が省略可能であることを示すために使用されます。PROGRESSと通常の辞書では括弧の意味が異なるため、注意が必要です。&lt;/p&gt;
&lt;h3&gt;主語と be 動詞の省略&lt;/h3&gt;
&lt;p&gt;5番と6番の文を比較しましょう。&lt;/p&gt;
&lt;p&gt;&lt;span style="color: red;"&gt;&amp;#8220;Am I a bad student?&amp;#8221;&lt;/span&gt; 先ほど言ったように、疑問文では主語 &lt;span style="color: green;"&gt;&amp;#8220;I&amp;#8221;&lt;/span&gt; と be 動詞 &lt;span style="color: green;"&gt;&amp;#8220;am&amp;#8221;&lt;/span&gt; の順序になります。主語 &lt;span style="color: blue;"&gt;&amp;#8220;私は&amp;#8221;&lt;/span&gt; は &lt;span style="color: green;"&gt;&amp;#8220;I&amp;#8221;&lt;/span&gt; です。このことを考えないと be 動詞が正確に使えません。質問文 &lt;span style="color: red;"&gt;&amp;#8220;Am I a bad student?&amp;#8221;&lt;/span&gt; に対する返答は &amp;#8220;No.&amp;#8221; となります。この時点で聞き手は安心できます。つまり、「Yes」「No」を早く言うことが大切です。&lt;/p&gt;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&lt;p&gt;次に、「Are you」に答える場合、「No, I’m not.&amp;#8221; または &amp;#8220;Yes&amp;#8221; と続けますが、肯定の場合は &amp;#8220;Yes&amp;#8221; のままで、短縮形は使用しないでください。これに注意してください。&lt;/p&gt;
&lt;p&gt;&amp;nbsp;&lt;/p&gt;
```</t>
  </si>
  <si>
    <t>C2P_https___eng_support_com_column_progressbook1_3_1_20260225_192419</t>
  </si>
  <si>
    <t>以下はサイトの階層マスタに基づく「子→親」内部リンク不足です。
子ページ本文（HTML）に、親ページへのリンクを追加してください。
【子ページ】
- URL: https://eng-support.com/column/progressbook1-3-1/
- タイトル: itの複数形はthey｜is/are一致｜中1英語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src="https://www.youtube.com/embed/6JJHCPwRY2k" width="560" height="315" frameborder="0" allowfullscreen="allowfullscreen"&gt;&lt;/iframe&gt;&lt;/p&gt;
&lt;p&gt;&lt;strong&gt;it is と they are がごちゃごちゃになる。&lt;/strong&gt;&lt;br /&gt;
these なのに is をつけてしまう。&lt;br /&gt;
否定文や疑問文になると、are の位置が分からなくなる。&lt;br /&gt;
このミスは、「複数になった瞬間に変わる場所」を整理できていないだけです。&lt;/p&gt;
&lt;p&gt;英語では、単数から複数に変わると、&lt;br /&gt;
&lt;strong&gt;this → these&lt;/strong&gt;、&lt;strong&gt;that → those&lt;/strong&gt;、&lt;strong&gt;it → they&lt;/strong&gt;、&lt;strong&gt;is → are&lt;/strong&gt;と、連動して形が動きます。&lt;br /&gt;
ここがそろわないと、文全体が不自然になります。&lt;/p&gt;
&lt;p&gt;このページでは、教科書の例文を使って、&lt;br /&gt;
&lt;strong&gt;this/these・it/they・is/are&lt;/strong&gt;の切り替え、否定文・疑問文での変化までを、テストでそのまま使える形に整理します。&lt;/p&gt;
&lt;h2&gt;this is / that is の複数形変化｜these are / those are の基本ルール&lt;/h2&gt;
&lt;h3&gt;単数と複数で文がどう変わるか&lt;/h3&gt;
&lt;p&gt;最初に、次の2つの文を比較してみましょう。&lt;/p&gt;
&lt;p&gt;&lt;span style="color: blue;"&gt;&amp;#8220;What is that?&amp;#8221;&lt;/span&gt;&lt;/p&gt;
&lt;p&gt;&lt;span style="color: blue;"&gt;&amp;#8220;What are these?&amp;#8221;&lt;/span&gt;&lt;/p&gt;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&lt;h3&gt;this / these が指しているもの&lt;/h3&gt;
&lt;p&gt;これらの文に登場する単語には、「these」と「this」という言葉があります。まず、「this」は「これ」を指します。通常、「これ」と言われると、1つの物が頭に浮かびますよね？例えば、「これは本です」と言われたら、通常は1冊の本を指すでしょう。..&lt;/p&gt;
&lt;h2&gt;it の複数形は they｜it is から they are への書き換えと注意点&lt;/h2&gt;
&lt;h3&gt;2回目以降に使われる代名詞&lt;/h3&gt;
&lt;p&gt;英語では口で言う順序と書く順序が一致しないことがよくあります。例えば、「that」は「あれ」または「これ」と訳されます。「これ」は「this」で、複数形は「these」となります。また、「those」という言葉も存在しますが、2回目に使うことは滅多にありません。2回目に使う場合は、単数形の「it」または複数形の「they」を使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&lt;h3&gt;it から they に変わるときの動詞&lt;/h3&gt;
&lt;p&gt;注意すべきは、肯定文で「it」が「they」に置き換わる際、後ろの動詞も連動して変わることです。例えば、「It is an apron.&amp;#8221;を&amp;#8221;They are an apron.&amp;#8221;と誤って書いてしまうことがあります。&amp;#8230;&lt;/p&gt;
&lt;h2&gt;複数形の否定文と疑問文｜these are not / are these の語順を整理&lt;/h2&gt;
&lt;h3&gt;否定文の作り方｜these are not / those are not&lt;/h3&gt;
&lt;p&gt;次に、否定文を作成する際の注意点についてです。以下の文を考えてみましょう。&lt;/p&gt;
&lt;p&gt;&lt;span style="color: blue;"&gt;&amp;#8220;Those are not hawks.&amp;#8221;&lt;/span&gt;&lt;/p&gt;
&lt;p&gt;「Those」は「That」の複数形で、「あれら」という意味です。単数形は「this」で、「this」の場合、「are」は「is」となります。&lt;/p&gt;
&lt;h3&gt;疑問文の作り方｜are these ～ / are those ～ の入れ替え法則&lt;/h3&gt;
&lt;p&gt;最後に、疑問文を作成する際に注意すべき点です。以下の文を考えてみましょう。&lt;/p&gt;
&lt;p&gt;&lt;span style="color: blue;"&gt;&amp;#8220;Are you a student?&amp;#8221;&lt;/span&gt;&lt;/p&gt;
&lt;p&gt;疑問文にするためには、主語とbe動詞を入れ替える必要があります。&lt;/p&gt;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</si>
  <si>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C2P_https___eng_support_com_column_progressbook1_3_2_20260225_192419</t>
  </si>
  <si>
    <t>以下はサイトの階層マスタに基づく「子→親」内部リンク不足です。
子ページ本文（HTML）に、親ページへのリンクを追加してください。
【子ページ】
- URL: https://eng-support.com/column/progressbook1-3-2/
- タイトル: 不定詞 to do の基本と用法整理｜Progress Book1-3-2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src="https://www.youtube.com/embed/9r3O18-zgiM" width="560" height="315" frameborder="0" allowfullscreen="allowfullscreen"&gt;&lt;span data-mce-type="bookmark" style="display: inline-block; width: 0px; overflow: hidden; line-height: 0;" class="mce_SELRES_start"&gt;&lt;/span&gt;&lt;/iframe&gt;&lt;br /&gt;
&lt;!-- =============================== 追記①：導入直後（YouTubeの下〜最初のh3の前）に挿入 目的：検索者が一瞬で「知りたいこと」に到達できるようにする＋誤り例で意図一致を強化 =============================== --&gt;&lt;/p&gt;
&lt;div class="rounded" style="background-color: #f5f9ff; border: 1px solid #d6e6ff; padding: 12px; margin: 14px 0;"&gt;
&lt;p style="margin: 0 0 8px;"&gt;&lt;strong&gt;すぐ確認（中1の最頻出ミスだけ）&lt;/strong&gt;&lt;/p&gt;
&lt;ul style="margin: 0; padding-left: 1.2em; line-height: 1.8;"&gt;
&lt;li&gt;&lt;strong&gt;a と my（your/his/her/our/their）は同時に付けない&lt;/strong&gt;：a my bag × → my bag ○&lt;/li&gt;
&lt;li&gt;&lt;strong&gt;語順は「所有格 → 形容詞 → 名詞」&lt;/strong&gt;：your new pen ○ / new your pen ×&lt;/li&gt;
&lt;li&gt;&lt;strong&gt;名前の所有は ’s&lt;/strong&gt;：Mr. Black’s bag（= Mr. Black のかばん）&lt;/li&gt;
&lt;/ul&gt;
&lt;/div&gt;
&lt;div class="rounded" style="background-color: whitesmoke; padding: 10px; margin: 10px 0 18px;"&gt;
&lt;p style="margin: 0 0 8px;"&gt;&lt;strong&gt;よくある誤り（×→○）&lt;/strong&gt;&lt;/p&gt;
&lt;ul style="margin: 0; padding-left: 1.2em; line-height: 1.8;"&gt;
&lt;li&gt;&lt;span style="color: #d32f2f;"&gt;&lt;strong&gt;×&lt;/strong&gt; This is a my bag.&lt;/span&gt; → &lt;span style="color: #2e7d32;"&gt;&lt;strong&gt;○&lt;/strong&gt; This is my bag.&lt;/span&gt;&lt;/li&gt;
&lt;li&gt;&lt;span style="color: #d32f2f;"&gt;&lt;strong&gt;×&lt;/strong&gt; This is new your pen.&lt;/span&gt; → &lt;span style="color: #2e7d32;"&gt;&lt;strong&gt;○&lt;/strong&gt; This is your new pen.&lt;/span&gt;&lt;/li&gt;
&lt;li&gt;&lt;span style="color: #d32f2f;"&gt;&lt;strong&gt;×&lt;/strong&gt; Mr. Black’s is bag.&lt;/span&gt; → &lt;span style="color: #2e7d32;"&gt;&lt;strong&gt;○&lt;/strong&gt; This is Mr. Black’s bag.&lt;/span&gt;&lt;/li&gt;
&lt;/ul&gt;
&lt;/div&gt;
&lt;p&gt;&lt;!-- =============================== 追記②：「所有格の英語表現」セクションの直後あたりに挿入 目的：語順を“型”として固定＋練習で検索面（例文/練習問題）を増やす =============================== --&gt;&lt;/p&gt;
&lt;h3 style="color: blue;"&gt;所有格と形容詞の語順（形で覚える）&lt;/h3&gt;
&lt;div class="table-responsive" style="margin: 10px 0 18px;"&gt;
&lt;table class="table table-bordered align-middle" style="background: #fff;"&gt;
&lt;thead style="background: #eef6ff;"&gt;
&lt;tr class="text-center"&gt;
&lt;th style="width: 34%;"&gt;形&lt;/th&gt;
&lt;th&gt;例&lt;/th&gt;
&lt;th style="width: 28%;"&gt;注意&lt;/th&gt;
&lt;/tr&gt;
&lt;/thead&gt;
&lt;tbody&gt;
&lt;tr&gt;
&lt;td&gt;&lt;strong&gt;所有格 → 名詞&lt;/strong&gt;&lt;/td&gt;
&lt;td&gt;my bag / your pen&lt;/td&gt;
&lt;td&gt;a と一緒にしない&lt;/td&gt;
&lt;/tr&gt;
&lt;tr&gt;
&lt;td&gt;&lt;strong&gt;所有格 → 形容詞 → 名詞&lt;/strong&gt;&lt;/td&gt;
&lt;td&gt;your &lt;strong&gt;new&lt;/strong&gt; pen / my &lt;strong&gt;big&lt;/strong&gt; bag&lt;/td&gt;
&lt;td&gt;new your pen は不可&lt;/td&gt;
&lt;/tr&gt;
&lt;tr&gt;
&lt;td&gt;&lt;strong&gt;名詞の所有（’s）→ 名詞&lt;/strong&gt;&lt;/td&gt;
&lt;td&gt;Mr. Black’s bag&lt;/td&gt;
&lt;td&gt;’s の後ろに「所有物」&lt;/td&gt;
&lt;/tr&gt;
&lt;/tbody&gt;
&lt;/table&gt;
&lt;/div&gt;
&lt;h3 style="color: blue;"&gt;練習（並べ替え）&lt;/h3&gt;
&lt;div class="rounded" style="background-color: #fffaf2; border: 1px solid #ffe3b5; padding: 12px; margin: 10px 0 18px;"&gt;
&lt;p style="margin: 0 0 10px;"&gt;&lt;strong&gt;次の語を正しい順番に並べ替えましょう。&lt;/strong&gt;&lt;/p&gt;
&lt;ol style="margin: 0; padding-left: 1.2em; line-height: 1.9;"&gt;
&lt;li&gt;new / your / pen → &lt;span style="color: #2e7d32;"&gt;&lt;strong&gt;your new pen&lt;/strong&gt;&lt;/span&gt;&lt;/li&gt;
&lt;li&gt;a / bag / my → &lt;span style="color: #2e7d32;"&gt;&lt;strong&gt;my bag&lt;/strong&gt;&lt;/span&gt;（※ a は使わない）&lt;/li&gt;
&lt;li&gt;Black’s / Mr. / bag → &lt;span style="color: #2e7d32;"&gt;&lt;strong&gt;Mr. Black’s bag&lt;/strong&gt;&lt;/span&gt;&lt;/li&gt;
&lt;li&gt;my / small / room → &lt;span style="color: #2e7d32;"&gt;&lt;strong&gt;my small room&lt;/strong&gt;&lt;/span&gt;&lt;/li&gt;
&lt;li&gt;their / old / teacher → &lt;span style="color: #2e7d32;"&gt;&lt;strong&gt;their old teacher&lt;/strong&gt;&lt;/span&gt;&lt;/li&gt;
&lt;/ol&gt;
&lt;/div&gt;
&lt;h3 style="color: blue;"&gt;練習（穴埋め）&lt;/h3&gt;
&lt;div class="rounded" style="background-color: whitesmoke; padding: 10px; margin: 10px 0 18px;"&gt;
&lt;p style="margin: 0 0 10px;"&gt;&lt;strong&gt;（　）に a / my / your / ’s を入れて完成させましょう。&lt;/strong&gt;&lt;/p&gt;
&lt;ol style="margin: 0; padding-left: 1.2em; line-height: 1.9;"&gt;
&lt;li&gt;This is （　） bag. → &lt;span style="color: #2e7d32;"&gt;&lt;strong&gt;my&lt;/strong&gt;&lt;/span&gt;&lt;/li&gt;
&lt;li&gt;This is （　） new pen. → &lt;span style="color: #2e7d32;"&gt;&lt;strong&gt;your&lt;/strong&gt;&lt;/span&gt;&lt;/li&gt;
&lt;li&gt;This is Mr. Black（　） bag. → &lt;span style="color: #2e7d32;"&gt;&lt;strong&gt;’s&lt;/strong&gt;&lt;/span&gt;&lt;/li&gt;
&lt;li&gt;This is （　） hawk. → &lt;span style="color: #2e7d32;"&gt;&lt;strong&gt;a&lt;/strong&gt;&lt;/span&gt;&lt;/li&gt;
&lt;/ol&gt;
&lt;/div&gt;
&lt;p&gt;&lt;!-- =============================== 追記③：末尾（最後のまとめ段落付近、CTAの前後どちらか）に挿入 目的：検索者の「混同ポイント」をFAQで回収し、離脱を減らす＋クエリ面を増やす =============================== --&gt;&lt;/p&gt;
&lt;h3 style="color: blue;"&gt;よくある質問（FAQ）&lt;/h3&gt;
&lt;div class="rounded" style="background-color: #f7fbff; border: 1px solid #d9ecff; padding: 12px; margin: 10px 0 18px;"&gt;
&lt;p style="margin: 0 0 10px;"&gt;&lt;strong&gt;Q1. a と my はなぜ一緒に使えないの？&lt;/strong&gt;&lt;br /&gt;
A. a は「不特定の1つ」、my は「所有（誰のものか）」で、名詞の前に置く“決め手”が2つ並ぶ形になるためです。&lt;strong&gt;a my bag × → my bag ○&lt;/strong&gt;&lt;/p&gt;
&lt;p style="margin: 0 0 10px;"&gt;&lt;strong&gt;Q2. the と my も一緒に使えない？&lt;/strong&gt;&lt;br /&gt;
A. 基本は同じで、&lt;strong&gt;the my bag&lt;/strong&gt; は不可です。my が付けば「どの bag か」は十分に特定されます。&lt;/p&gt;
&lt;p style="margin: 0 0 10px;"&gt;&lt;strong&gt;Q3. ‘s と my/your は何が違う？&lt;/strong&gt;&lt;br /&gt;
A. my/your は代名詞の所有格、’s は&lt;strong&gt;名詞&lt;/strong&gt;に付ける所有です。&lt;strong&gt;my bag&lt;/strong&gt; / &lt;strong&gt;Tom’s bag&lt;/strong&gt; の違いです。&lt;/p&gt;
&lt;p style="margin: 0;"&gt;&lt;strong&gt;Q4. 所有が続くときはどうする？（例：私の友だちのペン）&lt;/strong&gt;&lt;br /&gt;
A. 基本は &lt;strong&gt;my friend’s pen&lt;/strong&gt;（所有格→名詞の所有→名詞）です。語順が崩れやすいので、まず「誰のペンか」を一番近くで決めます。&lt;/p&gt;
&lt;/div&gt;
&lt;h3 style="color: blue;"&gt;“a” と “my” の使い方&lt;/h3&gt;
&lt;p&gt;一番上の文は「This is a hawk.」「これは鷹です。」です。&lt;span style="color: red;"&gt;“a”&lt;/span&gt; は鷹の場合一羽のという意味ですが、日本語に訳さなくても構いません。それに対して、「This is my bag.」「これは私の鞄です。」です。自分の鞄について言われた時に、「これは私の鞄です。」と言う時は、「私の」という言葉が前に来て、「my 何々」と言います。ただし、名詞には &lt;span style="color: blue;"&gt;“a”&lt;/span&gt; と &lt;span style="color: blue;"&gt;“my”&lt;/span&gt; のどちらかしか付けません。&lt;/p&gt;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&lt;p&gt;例えば、単に「これは鞄です。」であれば、「This is a bag.」となります。それに対して、「&lt;span style="color: blue;"&gt;a&lt;/span&gt;」を&lt;span style="color: blue;"&gt;“my”&lt;/span&gt; に変えて、「This is my bag.」で「これは私の鞄です。」となります。&lt;/p&gt;
&lt;h3 style="color: blue;"&gt;所有格の英語表現&lt;/h3&gt;
&lt;p&gt;2番目の文は「This is not your new pen.」「これはあなたの新しいペンではありません。」です。英語では「あなたの新しいペン」と言いたい時、順序に注意が必要です。日本語では「新しいあなたのペン」とも言えますが、英語では &lt;span style="color: blue;"&gt;“your new pen”&lt;/span&gt; の順序で表現します。英語では順序が重要なので、「new your pen」と言ってしまってはいけません。&lt;/p&gt;
&lt;h3 style="color: blue;"&gt;所有格と形容詞の順序&lt;/h3&gt;
&lt;p&gt;後半では所有格と形容詞の順序について説明があります。所有格、「私たちの」「あなたの」「彼らの」に対して、名前を付けたい場合は、名前の後ろに “‘s” を付けます。&lt;/p&gt;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&lt;p&gt;例えば、&lt;span style="color: blue;"&gt;“Mr. Black’s”&lt;/span&gt; となります。このように、所有格は何重にしても構いません。ただし、英語では順序が大切なので、注意が必要です。PROGRESSの教材では、一つ一つの要素を確実に理解し、正確に表現する方法を学ぶことができます。中学生にとっても、数学の計算と同様に、英語の文法も確実に習得することが大切です。&lt;/p&gt;
&lt;p&gt;最後に、英語においてセンスを養うことが重要です。英語では言葉の順序や表現が重要であり、センスを養って正確な表現を身につけることが大切です。PROGRESSではこのような文法的なポイントを学びながら、センスを磨くことができます。簡単な英語の文章から始めて、少しずつレベルを上げていくと、自信を持って英語を使えるよう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t>
  </si>
  <si>
    <t>C2P_https___eng_support_com_column_progressbook1_3_3_20260225_192419</t>
  </si>
  <si>
    <t>以下はサイトの階層マスタに基づく「子→親」内部リンク不足です。
子ページ本文（HTML）に、親ページへのリンクを追加してください。
【子ページ】
- URL: https://eng-support.com/column/progressbook1-3-3/
- タイトル: ワッチャネームの正しい英文｜What is your nameとwhoの違い｜中1英語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src="https://www.youtube.com/embed/9rABf-WozBA" width="560" height="315" frameborder="0" allowfullscreen="allowfullscreen"&gt;&lt;span data-mce-type="bookmark" style="display: inline-block; width: 0px; overflow: hidden; line-height: 0;" class="mce_SELRES_start"&gt;&lt;/span&gt;&lt;/iframe&gt;&lt;/p&gt;
&lt;p&gt;&lt;strong&gt;「What is that?」は自然に言えるのに、「あなたの名前は何ですか？」になると急に手が止まる。&lt;/strong&gt;&lt;br /&gt;
その結果、&lt;span style="color: red;"&gt;Who is your name&lt;/span&gt; と書いてしまったり、&lt;span style="color: red;"&gt;What is + 名詞&lt;/span&gt; の形そのものが不安になったりします。&lt;/p&gt;
&lt;p&gt;このつまずきは、英語が難しいからではありません。&lt;br /&gt;
&lt;strong&gt;what / who が何を聞いているのか&lt;/strong&gt;、&lt;strong&gt;What is + 名詞 が成り立つ理由&lt;/strong&gt;、そして &lt;span style="color: blue;"&gt;your&lt;/span&gt; の役割が、頭の中で別々に扱われていることが原因です。&lt;/p&gt;
&lt;p&gt;このページでは、&lt;span style="color: red;"&gt;What is your name?&lt;/span&gt; を出発点に、&lt;br /&gt;
&lt;strong&gt;what は「名前・物・中身」を聞く&lt;/strong&gt;、&lt;strong&gt;who は「人そのもの」を聞く&lt;/strong&gt;という判断を一本化し、&lt;br /&gt;
あわせて名詞・代名詞・所有格の関係まで整理します。&lt;/p&gt;
&lt;h3&gt;疑問詞「what」と「who」&lt;/h3&gt;
&lt;p&gt;最初の二つの文です.&lt;/p&gt;
&lt;p&gt;&lt;span style="color: red;"&gt;&amp;#8220;What is that?&amp;#8221;&lt;/span&gt; これは何ですか？&lt;/p&gt;
&lt;p&gt;あれに対して、「あなたの名前は何ですか？」と聞きたかったら、「&lt;span style="color: red;"&gt;What is your name?&lt;/span&gt;」となります。&lt;/p&gt;
&lt;p&gt;&lt;span style="color: blue;"&gt;「your」&lt;/span&gt; は所有格を表します。&lt;/p&gt;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&lt;h3&gt;名詞と代名詞&lt;/h3&gt;
&lt;p&gt;名前や物事を指し示す際、名詞や代名詞が使われます。名詞は名前そのものを表し、代名詞は名前の代わりに使われます。&lt;/p&gt;
&lt;h3&gt;形容詞と名詞&lt;/h3&gt;
&lt;p&gt;形容詞は名詞を修飾します。たとえば、「&lt;span style="color: green;"&gt;brown eagles&lt;/span&gt;」のように、名詞の前に形容詞が使われることがあります。色を表す形容詞も多く存在します。&lt;/p&gt;
&lt;h3&gt;複数形&lt;/h3&gt;
&lt;p&gt;名詞が複数形になると、関連する単語も変化します。例えば、「&lt;span style="color: green;"&gt;girls&lt;/span&gt;」の場合、代名詞や動詞も複数形に合わせて変わります。&lt;/p&gt;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&lt;p&gt;&amp;nbsp;&lt;/p&gt;
&lt;p&gt;英語を学ぶ際、練習が非常に重要です。ワークブックを使いながら、名詞や形容詞を意識的に学んでください。これらの基本をしっかりと身につけることで、英語の理解が深まります。&lt;/p&gt;
&lt;p&gt;問題を解く際に、名詞や形容詞、代名詞がどのように使われているかを考える習慣を身につけましょう。英語を理解する際に役立ちます。&lt;/p&gt;
&lt;hr /&gt;
&lt;h2&gt;【比較】what（何）と who（だれ）の使い分け手順&lt;/h2&gt;
&lt;p&gt;「名前を聞く時は人に関係するから Who？」と迷う人が多いですが、ルールは非常にシンプルです。&lt;strong&gt;「答えが人そのもの」&lt;/strong&gt;か&lt;strong&gt;「名前や物」&lt;/strong&gt;かで判断しましょう。&lt;/p&gt;
&lt;table style="border-collapse: collapse; width: 100%; border: 1px solid #ddd;"&gt;
&lt;thead&gt;
&lt;tr style="background-color: #f2f2f2;"&gt;
&lt;th style="padding: 12px; border: 1px solid #ddd;"&gt;疑問詞&lt;/th&gt;
&lt;th style="padding: 12px; border: 1px solid #ddd;"&gt;たずねる内容&lt;/th&gt;
&lt;th style="padding: 12px; border: 1px solid #ddd;"&gt;例文&lt;/th&gt;
&lt;/tr&gt;
&lt;/thead&gt;
&lt;tbody&gt;
&lt;tr&gt;
&lt;td style="padding: 12px; border: 1px solid #ddd; font-weight: bold; color: #d35400;"&gt;What&lt;/td&gt;
&lt;td style="padding: 12px; border: 1px solid #ddd;"&gt;名前、物、職業など&lt;/td&gt;
&lt;td style="padding: 12px; border: 1px solid #ddd;"&gt;&lt;strong&gt;What&lt;/strong&gt; is your name?&lt;br /&gt;
(お名前は何ですか？)&lt;/td&gt;
&lt;/tr&gt;
&lt;tr&gt;
&lt;td style="padding: 12px; border: 1px solid #ddd; font-weight: bold; color: #2980b9;"&gt;Who&lt;/td&gt;
&lt;td style="padding: 12px; border: 1px solid #ddd;"&gt;人そのもの（誰か）&lt;/td&gt;
&lt;td style="padding: 12px; border: 1px solid #ddd;"&gt;&lt;strong&gt;Who&lt;/strong&gt; is that girl?&lt;br /&gt;
(あの女の子は誰ですか？)&lt;/td&gt;
&lt;/tr&gt;
&lt;/tbody&gt;
&lt;/table&gt;
&lt;h3&gt;注意！ your（あなたの）は主語ではありません&lt;/h3&gt;
&lt;p&gt;&lt;code&gt;What is your name?&lt;/code&gt; の文で、多くの人が &lt;code&gt;your&lt;/code&gt; を主語だと勘違いしてしまいます。しかし、ここでの主語は &lt;strong&gt;your name（あなたの名前）&lt;/strong&gt; という一つの塊です。&lt;code&gt;your&lt;/code&gt; は後ろの名詞をサポートする「形容詞」のような働き（所有格）をしていることを忘れないでください。&lt;/p&gt;
&lt;hr /&gt;
&lt;h2&gt;【演習】定着確認ミニテスト&lt;/h2&gt;
&lt;p&gt;次の（　）に適切な語（What / Who / Is / Are）を入れましょう。（タップで解答を表示）&lt;/p&gt;
&lt;div style="background: #f9f9f9; padding: 15px; border-radius: 8px; margin-bottom: 10px; border-left: 5px solid #FF8C00;"&gt;
&lt;p&gt;&lt;strong&gt;Q1. (　　　) is that tall boy? — He is Jiro.&lt;/strong&gt;&lt;/p&gt;
&lt;details&gt;
&lt;summary style="color: #d35400; cursor: pointer; font-size: 0.9rem;"&gt;正解を確認する&lt;/summary&gt;
&lt;p&gt;A1. &lt;strong&gt;Who&lt;/strong&gt;&lt;br /&gt;
&lt;small&gt;（「彼はジローです」と「人」を答えているので Who を使います）&lt;/small&gt;&lt;/p&gt;
&lt;/details&gt;
&lt;/div&gt;
&lt;div style="background: #f9f9f9; padding: 15px; border-radius: 8px; margin-bottom: 10px; border-left: 5px solid #FF8C00;"&gt;
&lt;p&gt;&lt;strong&gt;Q2. (　　　) is your dog&amp;#8217;s name? — It is Pochi.&lt;/strong&gt;&lt;/p&gt;
&lt;details&gt;
&lt;summary style="color: #d35400; cursor: pointer; font-size: 0.9rem;"&gt;正解を確認する&lt;/summary&gt;
&lt;p&gt;A2. &lt;strong&gt;What&lt;/strong&gt;&lt;br /&gt;
&lt;small&gt;（「名前」を聞いているので、犬のことでも What を使います）&lt;/small&gt;&lt;/p&gt;
&lt;/details&gt;
&lt;/div&gt;
&lt;hr /&gt;
&lt;h2&gt;よくある質問（FAQ）&lt;/h2&gt;
&lt;h3&gt;Q. &amp;#8220;What is your name?&amp;#8221; と &amp;#8220;Who are you?&amp;#8221; の違いは？&lt;/h3&gt;
&lt;p&gt;A. &lt;code&gt;What is your name?&lt;/code&gt; は純粋に名前を尋ねる丁寧な表現です。一方、&lt;code&gt;Who are you?&lt;/code&gt; は「あなたは何者ですか？」という強い響きになり、場面によっては失礼に当たることもあります。初対面では &lt;code&gt;May I have your name?&lt;/code&gt; なども使われますが、まずは基本の &lt;code&gt;What is...&lt;/code&gt; を完璧にしましょう。&lt;/p&gt;
&lt;h3&gt;Q. your と you&amp;#8217;re の書き間違えを防ぐには？&lt;/h3&gt;
&lt;p&gt;A. &lt;strong&gt;your&lt;/strong&gt; は「あなたの（物）」、&lt;strong&gt;you&amp;#8217;re&lt;/strong&gt; は &lt;code&gt;you are&lt;/code&gt; の短縮形（あなたは～です）です。後ろに &lt;code&gt;name&lt;/code&gt; などの名詞が続いているなら、必ず &lt;code&gt;your&lt;/code&gt; を使います。迷ったら「あなたは名前です（You are name）」と訳して変じゃないかチェックするのがコツです。&lt;/p&gt;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&lt;p&gt;&amp;nbsp;&lt;/p&gt;
&lt;/div&gt;
```</t>
  </si>
  <si>
    <t>C2P_https___eng_support_com_column_progressbook1_4_1_20260225_192420</t>
  </si>
  <si>
    <t>以下はサイトの階層マスタに基づく「子→親」内部リンク不足です。
子ページ本文（HTML）に、親ページへのリンクを追加してください。
【子ページ】
- URL: https://eng-support.com/column/progressbook1-4-1/
- タイトル: 中1英語｜一般動詞平叙文の作り方と be/一般動詞の違い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src="https://www.youtube.com/embed/NEknwsjc2ac" width="560" height="315" frameborder="0" allowfullscreen="allowfullscreen"&gt;&lt;/iframe&gt;&lt;/p&gt;
&lt;h2&gt;平叙文（へいじょぶん）とは何か｜一般動詞と主語の基本構造&lt;/h2&gt;
&lt;p&gt;今回は、Book1 Lesson4 シーン1という事で一般動詞の平叙文（一人称）について説明します。このLesson4で新しい世界に入ります。&lt;/p&gt;
&lt;h3&gt;なぜ「I am」が使えないのか｜be動詞と一般動詞の切り替え&lt;/h3&gt;
&lt;p&gt;以前は、文の最初が&lt;span style="color: red;"&gt;「I」&lt;/span&gt;だったら次に&lt;span style="color: blue;"&gt;「am」&lt;/span&gt;が続いていました。例えば、&lt;span style="color: red;"&gt;「I」&lt;/span&gt;の次が&lt;span style="color: blue;"&gt;「am」&lt;/span&gt;で、&lt;span style="color: red;"&gt;「I am」&lt;/span&gt;というパターンが続いていました。しかし、今回は&lt;span style="color: red;"&gt;「I」&lt;/span&gt;の次に&lt;span style="color: blue;"&gt;「am」&lt;/span&gt;が現れません。ここに&lt;span style="color: red;"&gt;「I am」&lt;/span&gt;と書いてみましょう。&lt;/p&gt;
&lt;p&gt;&lt;span style="color: red;"&gt;「I」&lt;/span&gt;は主語です。そして、1番の&lt;span style="color: red;"&gt;「I am」&lt;/span&gt;も主語を表します。&lt;span style="color: blue;"&gt;「am」&lt;/span&gt;はbe動詞と呼ばれ、動詞の一種です。英語では動詞を&lt;span style="color: green;"&gt;「verb」&lt;/span&gt;と表現します。そして、&lt;span style="color: blue;"&gt;「am」&lt;/span&gt;もまた動詞です。英語の動詞はbe動詞とそれ以外の一般動詞に分けられます。&lt;/p&gt;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&lt;h2&gt;一般動詞の定義｜be動詞以外のすべての動詞&lt;/h2&gt;
&lt;h3&gt;英語の動詞は2種類だけ｜一般動詞とbe動詞&lt;/h3&gt;
&lt;p&gt;一般動詞とは、be動詞以外のすべての動詞を指します。要するに、be動詞以外の動詞をまとめて一般動詞と呼びます。英語の動詞はこの二つに分けられます。&lt;/p&gt;
&lt;h2&gt;be動詞と一般動詞は同時に使えない｜文の中での役割の違い&lt;/h2&gt;
&lt;h3&gt;「I am play&amp;#8230;」を防ぐ｜混同しやすいポイント&lt;/h3&gt;
&lt;p&gt;be動詞と一般動詞は、同じ文の中で同時に使うことはできません。be動詞はbe動詞の文にのみ出現し、一般動詞は一般動詞の文にのみ出現します。&lt;/p&gt;
&lt;h2&gt;一般動詞の平叙文（肯定文）の形｜主語＋動詞&lt;/h2&gt;
&lt;h3&gt;例文：I have a pet. で構造を確認&lt;/h3&gt;
&lt;p&gt;文の構造を理解するために、&lt;span style="color: red;"&gt;「I」&lt;/span&gt;が&lt;span style="color: blue;"&gt;「私は」&lt;/span&gt;に対応することを確認しましょう。&lt;span style="color: red;"&gt;「I」&lt;/span&gt;の後に&lt;span style="color: blue;"&gt;「am」&lt;/span&gt;は続きません。&lt;br /&gt;
例えば、&lt;span style="color: green;"&gt;「私はペットを飼っている。」&lt;/span&gt;は&lt;span style="color: red;"&gt;「I have a pet.」&lt;/span&gt;となり、&lt;span style="color: green;"&gt;have&lt;/span&gt;が動詞になります。&lt;/p&gt;
&lt;h2&gt;一般動詞の否定文の作り方｜do not（don&amp;#8217;t）の位置&lt;/h2&gt;
&lt;h3&gt;なぜ do not が必要なのか｜否定文の基本構造&lt;/h3&gt;
&lt;p&gt;持っていない場合は、&lt;span style="color: green;"&gt;have&lt;/span&gt;の前に&lt;span style="color: blue;"&gt;do not&lt;/span&gt;を置き、&lt;span style="color: blue;"&gt;do not have&lt;/span&gt;とします。be動詞の文と一般動詞の文は別物であり、混在しない点を押さえておきましょう。&lt;/p&gt;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t>
  </si>
  <si>
    <t>C2P_https___eng_support_com_column_progressbook1_4_2_20260225_192420</t>
  </si>
  <si>
    <t>以下はサイトの階層マスタに基づく「子→親」内部リンク不足です。
子ページ本文（HTML）に、親ページへのリンクを追加してください。
【子ページ】
- URL: https://eng-support.com/column/progressbook1-4-2/
- タイトル: haveの疑問文｜Doとbeの違い｜中1英語（Progress1-4-2）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&lt;p&gt;&lt;iframe loading="lazy" title="YouTube video player" src="https://www.youtube.com/embed/QfjUX1bXjUE" width="560" height="315" frameborder="0" allowfullscreen="allowfullscreen"&gt;&lt;span data-mce-type="bookmark" style="display: inline-block; width: 0px; overflow: hidden; line-height: 0;" class="mce_SELRES_start"&gt;﻿&lt;/span&gt;&lt;/iframe&gt;&lt;/p&gt;
&lt;p&gt;一般動詞の疑問文で止まりやすいのは、&lt;strong&gt;Do が出た瞬間に be動詞の形を書いてしまう&lt;/strong&gt;ときです。&lt;br /&gt;
たとえば &lt;strong&gt;Are you have a cat?&lt;/strong&gt; や &lt;strong&gt;Do you are a student?&lt;/strong&gt; のように、最初の1語で文全体がズレます。&lt;/p&gt;
&lt;p&gt;Book1 Lesson4 シーン2は、&lt;strong&gt;Do で始める疑問文&lt;/strong&gt;を「書ける形」にする回です。&lt;br /&gt;
このページでは、&lt;strong&gt;Do の後は主語＋動詞の原形&lt;/strong&gt;、返事は &lt;strong&gt;Yes, I do. / No, I don’t.&lt;/strong&gt; までを、同じ内容の文を並べて確認します。&lt;/p&gt;
&lt;p&gt;ポイントは3つだけです。&lt;/p&gt;
&lt;ul&gt;
&lt;li&gt;&lt;strong&gt;be動詞の文&lt;/strong&gt;→ Are you ～ ?（返事：Yes, I am. / No, I’m not.）&lt;/li&gt;
&lt;li&gt;&lt;strong&gt;一般動詞の文&lt;/strong&gt;→ Do you ～ ?（返事：Yes, I do. / No, I don’t.）&lt;/li&gt;
&lt;li&gt;&lt;strong&gt;最初の1語を見る&lt;/strong&gt;→ Do なら do/don’t、Are なら am/not で返す&lt;/li&gt;
&lt;/ul&gt;
&lt;p&gt;まずは &lt;strong&gt;I have a cat.&lt;/strong&gt; を材料に、肯定文・否定文・疑問文を並べて、Do が入ったときに動詞がどうなるかを確認していきましょう。&lt;/p&gt;
&lt;h3&gt;be動詞の疑問文&lt;/h3&gt;
&lt;p&gt;例えば、&amp;#8221;I have a cat.&amp;#8221; という文があります。ここがbe動詞の文だった場合、&amp;#8221;I am a cat.&amp;#8221; となります。ちなみに、夏目漱石の有名な作品 &amp;#8220;我が輩は猫である&amp;#8221; の英語タイトルは &amp;#8220;I am a cat.&amp;#8221; です。つまり、「我が輩は」「私は」「僕は」「俺は」すべてが &amp;#8220;I am a○○&amp;#8221; になります。例えば、&amp;#8221;I am a cat.&amp;#8221; に対して、「Are you a cat?」 となります。見ていると理解できるかもしれませんが、疑問文は &amp;#8220;Are you&amp;#8221; ではなく &amp;#8220;Do you&amp;#8221; で始まり、一般動詞の &amp;#8220;have&amp;#8221; は主語の後ろに来ます。&lt;/p&gt;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&lt;h3&gt;一般動詞の疑問文&lt;/h3&gt;
&lt;p&gt;一般動詞の場合、話が異なります。一般動詞も &amp;#8220;V&amp;#8221; と書きます。この場合、否定文はどうでしょうか？「私は猫を飼っていません。」 という文は、&amp;#8221;have&amp;#8221; の前に &amp;#8220;do not&amp;#8221; を加えて &amp;#8220;I do not have a cat.&amp;#8221; となります。一般動詞の文では、否定文や疑問文には &amp;#8220;do&amp;#8221; という言葉が出てきます。疑問文の場合は、「Are you」 ではなく、文頭に &amp;#8220;Do&amp;#8221; を追加し、一般動詞の &amp;#8220;have&amp;#8221; は主語の後ろに来ます。例えば、「Do you have a cat?」 となります。絶対に &amp;#8220;Are you a cat?&amp;#8221; と書かないようにしてください。&lt;/p&gt;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&lt;h3&gt;返事の形&lt;/h3&gt;
&lt;p&gt;返事も簡潔に &amp;#8220;Yes&amp;#8221; または &amp;#8220;No&amp;#8221; で答えましょう。たとえば、 &amp;#8220;Yes I do.&amp;#8221; または &amp;#8220;No I don’t.&amp;#8221; です。もちろん &amp;#8220;No I do not.&amp;#8221; と言っても問題ありませんが、&amp;#8221;Yes, I am.&amp;#8221; や &amp;#8220;No, I am not.&amp;#8221; にならないように注意しましょう。&lt;/p&gt;
&lt;h3&gt;よくある書き間違いパターン&lt;/h3&gt;
&lt;p&gt;一般動詞の疑問文では、be動詞の形につられて次のようなミスが非常に多く見られます。&lt;/p&gt;
&lt;ul&gt;
&lt;li&gt;× Are you have a cat?&lt;/li&gt;
&lt;li&gt;× Are you like soccer?&lt;/li&gt;
&lt;li&gt;× Do you are a student?&lt;/li&gt;
&lt;/ul&gt;
&lt;p&gt;一般動詞の文では、疑問文を作るときに &lt;strong&gt;be動詞は使わず、文頭に Do / Does を置く&lt;/strong&gt; という点を必ず確認しましょう。&lt;/p&gt;
&lt;h3&gt;肯定文・否定文・疑問文の並びで確認&lt;/h3&gt;
&lt;p&gt;同じ内容の文を、形ごとに並べて見ると違いがはっきりします。&lt;/p&gt;
&lt;ul&gt;
&lt;li&gt;肯定文：I have a cat.&lt;/li&gt;
&lt;li&gt;否定文：I do not have a cat.&lt;/li&gt;
&lt;li&gt;疑問文：Do you have a cat?&lt;/li&gt;
&lt;/ul&gt;
&lt;p&gt;疑問文でも否定文でも、&lt;strong&gt;do が先に出てくる分、have は元の形に戻る&lt;/strong&gt;点が重要です。&lt;/p&gt;
&lt;h3&gt;自分で確認できるミニ練習&lt;/h3&gt;
&lt;p&gt;次の日本語を、正しい英語の疑問文に直してみましょう。&lt;/p&gt;
&lt;ol&gt;
&lt;li&gt;あなたは英語が好きですか。&lt;/li&gt;
&lt;li&gt;あなたはサッカーをしますか。&lt;/li&gt;
&lt;li&gt;あなたは兄がいますか。&lt;/li&gt;
&lt;/ol&gt;
&lt;p style="margin-top: 10px;"&gt;&lt;strong&gt;答え例&lt;/strong&gt;&lt;/p&gt;
&lt;ul&gt;
&lt;li&gt;Do you like English?&lt;/li&gt;
&lt;li&gt;Do you play soccer?&lt;/li&gt;
&lt;li&gt;Do you have a brother?&lt;/li&gt;
&lt;/ul&gt;
&lt;h3&gt;返事の形で混乱しやすいポイント&lt;/h3&gt;
&lt;p&gt;Do で始まる疑問文には、返事も &lt;strong&gt;do / don’t&lt;/strong&gt; を使います。&lt;/p&gt;
&lt;ul&gt;
&lt;li&gt;Yes, I do.&lt;/li&gt;
&lt;li&gt;No, I don’t.&lt;/li&gt;
&lt;/ul&gt;
&lt;p&gt;be動詞の文の返事（Yes, I am. / No, I’m not.）と混ざらないように、&lt;strong&gt;疑問文の最初の単語を見る&lt;/strong&gt;習慣をつけましょう。&lt;/p&gt;
&lt;h3&gt;よくある質問（FAQ）&lt;/h3&gt;
&lt;dl&gt;
&lt;dt&gt;Q. なぜ疑問文になると do が必要なのですか？&lt;/dt&gt;
&lt;dd&gt;一般動詞の文では、動詞そのものを文頭に出せないため、代わりに do を使って疑問の形を作ります。&lt;/dd&gt;
&lt;dt&gt;Q. have は be動詞ではないのですか？&lt;/dt&gt;
&lt;dd&gt;have は一般動詞です。「持っている」「飼っている」という意味のときは be動詞にはなりません。&lt;/dd&gt;
&lt;dt&gt;Q. Yes, I am. と答えたらバツですか？&lt;/dt&gt;
&lt;dd&gt;Do で始まる疑問文への返事としては誤りになります。返事の動詞もそろえる必要があります。&lt;/dd&gt;
&lt;/dl&gt;
```</t>
  </si>
  <si>
    <t>C2P_https___eng_support_com_column_progressbook1_4_3_20260225_192420</t>
  </si>
  <si>
    <t>以下はサイトの階層マスタに基づく「子→親」内部リンク不足です。
子ページ本文（HTML）に、親ページへのリンクを追加してください。
【子ページ】
- URL: https://eng-support.com/column/progressbook1-4-3/
- タイトル: 何色ですか英語｜What color is it｜中1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src="https://www.youtube.com/embed/35Biv0k7kUc" width="560" height="315" frameborder="0" allowfullscreen="allowfullscreen"&gt;&lt;span data-mce-type="bookmark" style="display: inline-block; width: 0px; overflow: hidden; line-height: 0;" class="mce_SELRES_start"&gt;﻿&lt;/span&gt;&lt;/iframe&gt;&lt;/p&gt;
&lt;p&gt;Book1 Lesson4シーン3、色を尋ねる疑問詞について&lt;/p&gt;
&lt;p&gt;&lt;img decoding="async" loading="lazy" class="alignnone size-full wp-image-242" src="http://eng-support.com/wp-content/uploads/2023/04/プログレス230306-1.jpg" alt="" width="1280" height="720" srcset="https://eng-support.com/wp-content/uploads/2023/04/プログレス230306-1.jpg 1280w, https://eng-support.com/wp-content/uploads/2023/04/プログレス230306-1-300x169.jpg 300w, https://eng-support.com/wp-content/uploads/2023/04/プログレス230306-1-1024x576.jpg 1024w, https://eng-support.com/wp-content/uploads/2023/04/プログレス230306-1-768x432.jpg 768w, https://eng-support.com/wp-content/uploads/2023/04/プログレス230306-1-320x180.jpg 320w" sizes="(max-width: 1280px) 100vw, 1280px" /&gt;&lt;/p&gt;
&lt;p&gt;この文の注意点は1番の文に集約されます。&lt;/p&gt;
&lt;h3&gt;色の尋ね方&lt;/h3&gt;
&lt;p&gt;「あの男の子は誰ですか？」、「&lt;span style="color: red;"&gt;Who&lt;/span&gt; is that boy?」という文がありますが、「あれは何ですか？」の方が本来欲しい表現です。正しくは「あれは何ですか？」ならば、「&lt;span style="color: red;"&gt;What&lt;/span&gt;」です。つまり、「&lt;span style="color: red;"&gt;What&lt;/span&gt; is that?」です。ここで、「boy」と私が書いた「that」は名詞、「that」文の「that」は形容詞です。同じ単語でも品詞が違う場合、同じ所に書かず、品詞が同じものをグループ分けします。この点を覚えておいてくだ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&lt;h3&gt;色の尋ね方の注意点&lt;/h3&gt;
&lt;p&gt;1番の文では、「&lt;span style="color: red;"&gt;What&lt;/span&gt; color is your cat?」と聞いています。逆に、日本語から英語に翻訳する際、間違いやすいポイントがあります。「&lt;span style="color: red;"&gt;What&lt;/span&gt; is your cat color?」という誤った表現が多く見られますが、正しくは「&lt;span style="color: red;"&gt;What color&lt;/span&gt;」を文頭に持ってきて、「何色？」と聞くべきです。品詞にも注意が必要で、「&lt;span style="color: red;"&gt;What&lt;/span&gt;」は名詞で、「&lt;span style="color: red;"&gt;color&lt;/span&gt;」も名詞ですが、この場合、「&lt;span style="color: red;"&gt;What color&lt;/span&gt;」が名詞と形容詞の組み合わせで、色を修飾しています。したがって、先生は「that」を文中に挿入したのです。「&lt;span style="color: red;"&gt;What&lt;/span&gt;」と「&lt;span style="color: green;"&gt;that&lt;/span&gt;」は同様に、名詞と形容詞の役割を果たします。このようなポイントを押さえて、名詞と形容詞を適切に分けて考える練習をしましょう。&lt;/p&gt;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&lt;h3&gt;複数形と所有格&lt;/h3&gt;
&lt;p&gt;後半の文では、「&lt;span style="color: red;"&gt;They&lt;/span&gt; are」で複数の猫が登場します。茶色の猫とグレーの猫がいるので、「&lt;span style="color: blue;"&gt;brown and gray&lt;/span&gt;」となります。また、所有格に関しても注意が必要です。「&lt;span style="color: blue;"&gt;My&lt;/span&gt; bag」は単数形なので、「&lt;span style="color: green;"&gt;is&lt;/span&gt;」を使いますが、「&lt;span style="color: blue;"&gt;Their&lt;/span&gt; jackets」は複数形なので、「&lt;span style="color: green;"&gt;are&lt;/span&gt;」が正しい形です。疑問文の場合、be動詞を主語の前に持ってきます。&lt;/p&gt;
&lt;p&gt;このLesson4から、4-1でお話ししたように、動詞がbe動詞か一般動詞かを必ず考える習慣を身につけましょう。一般動詞の複数形の「s」と3単現の「s」を混同しないように注意しましょう。このポイントを覚えておくと、英語の問題に対処しやすく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</si>
  <si>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C2P_https___eng_support_com_column_progressbook1_5_1_20260225_192420</t>
  </si>
  <si>
    <t>以下はサイトの階層マスタに基づく「子→親」内部リンク不足です。
子ページ本文（HTML）に、親ページへのリンクを追加してください。
【子ページ】
- URL: https://eng-support.com/column/progressbook1-5-1/
- タイトル: whereの意味と使い方｜文頭の語順・whereのあと・in/onの違い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src="https://www.youtube.com/embed/YspNPo-RytM" width="560" height="315" frameborder="0" allowfullscreen="allowfullscreen"&gt;&lt;span data-mce-type="bookmark" style="display: inline-block; width: 0px; overflow: hidden; line-height: 0;" class="mce_SELRES_start"&gt;﻿&lt;/span&gt;&lt;/iframe&gt;&lt;/p&gt;
&lt;h4&gt;Book1 Lesson5シーン1、疑問詞「Where」、そして位置を表す前置詞について&lt;/h4&gt;
&lt;p&gt;&amp;nbsp;&lt;/p&gt;
&lt;h3&gt;「Where」の意味と使い方&lt;/h3&gt;
&lt;p&gt;「どこに？」とか「どこへ？」とかいう意味の「&lt;span style="color: red;"&gt;Where&lt;/span&gt;」、これが文頭にきています。疑問文が文頭というのは皆さんすぐに頭に入りますが、この後ろ、すでに勉強した星印の文も、1から4の文も全て疑問詞の次にbe動詞、主語となっています。だからこの「&lt;span style="color: red;"&gt;What&lt;/span&gt;」とか「&lt;span style="color: red;"&gt;Where&lt;/span&gt;」が一緒だと、疑問詞で同じ仲間だと思ってしまうとあとで痛い目にあいます。PROGRESSも「&lt;span style="color: red;"&gt;Where&lt;/span&gt;」の意味を「どこ？」と書いてありますが、これで将来分からなくなる人がいます。&lt;/p&gt;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&lt;p&gt;例えば、「日本の首都はどこですか？」の「どこ」が、「&lt;span style="color: red;"&gt;Where&lt;/span&gt;」でなく「&lt;span style="color: red;"&gt;What&lt;/span&gt;」なんですが、意味が分からないとなります。今日は詳しい事は説明しませんが、「&lt;span style="color: red;"&gt;Where&lt;/span&gt;」の意味をPROGRESSは「どこ」としか書いていませんが、正しくは3通りあります。どこに。&lt;span style="color: red;"&gt;Where&lt;/span&gt; is Ms. Brown? ブラウンさんどこにいらっしゃいますか？今回は全部「どこに」になりますが、あとは「どこで」、それから「どこへ」、ちょっと順番を変えて言うと、「&lt;span style="color: red;"&gt;Where&lt;/span&gt;」の意味は、一つ目「どこで」です。「どこで君勉強するの？」の「どこで」です。二つ目が「どこに」、三つ目が「どこへ」です。「どこに」、この四つは「どこに」ですが、「&lt;span style="color: red;"&gt;Where&lt;/span&gt;」の意味は「どこで」「どこに」「どこへ」とこう覚えて下さい。&lt;/p&gt;
&lt;h3&gt;前置詞「in」「on」の意味と使い方&lt;/h3&gt;
&lt;p&gt;今回前置詞という事で、前置詞のある文です。She is &lt;span style="color: green;"&gt;in&lt;/span&gt; her classroom.「彼女は」、彼女のクラスの、という事です。「教室にいます」と、「&lt;span style="color: green;"&gt;in&lt;/span&gt;」が「に」こういう「&lt;span style="color: green;"&gt;in&lt;/span&gt;」とか「&lt;span style="color: green;"&gt;on&lt;/span&gt;」とかこういう日本語の「てにをは」にあたる言葉、これを英語では前置詞と呼びます。前置詞とはなんぞや、となります。私も高校生ぐらいの人に前置詞って何か分かっている？と聞いたら、分からない、とにかく前置詞と覚えろと言われました、と言っていました。勉強する時に言葉の意味が分からないまま言葉だけ覚えてもしょうがないです。前置詞とはなんぞやです。「&lt;span style="color: green;"&gt;in&lt;/span&gt;」、「&lt;span style="color: green;"&gt;in&lt;/span&gt;」、「&lt;span style="color: green;"&gt;on&lt;/span&gt;」、「&lt;span style="color: green;"&gt;in&lt;/span&gt;」、「behind」、「by」、全て後ろは名詞です。前置詞とはなんぞやと言えない人も、後ろが名詞というのは言えたりしますが、前置詞はその逆です。名詞の前に置く言葉です、名詞の前に置く言葉の、前に置く、の所を取って前置詞という訳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&lt;p&gt;何の前というのが消えているから一瞬分かりにくいだけです。この前置詞の意味ですが、「&lt;span style="color: green;"&gt;in&lt;/span&gt;」は「何々の中」、「&lt;span style="color: green;"&gt;on&lt;/span&gt;」は「何々の上」とかそんなのがPROGRESSに書いてあります。だけど、「&lt;span style="color: green;"&gt;on&lt;/span&gt;」は今、上と覚えちゃダメだよという英語の先生がかなり増えたので有名になっていますが、中とか上とかそういう覚え方をするから前置詞が分からなくなってきます。例えば、「&lt;span style="color: green;"&gt;in&lt;/span&gt;」は内部とか包囲とかです。包囲は包み込まれるという意味です。それに対して「&lt;span style="color: green;"&gt;on&lt;/span&gt;」は接触です。よくこれが「&lt;span style="color: green;"&gt;on&lt;/span&gt;」は「何とかの上」、「私の机の上」とかです。 「&lt;span style="color: green;"&gt;on&lt;/span&gt; the wall」、「壁に」というのは例外的に「&lt;span style="color: green;"&gt;on&lt;/span&gt;」を使うなんて習っている人もいるんですが、例外ではありません。 「&lt;span style="color: green;"&gt;on&lt;/span&gt;」はそもそも、くっついている、という意味です。接触しているという意味です。「&lt;span style="color: green;"&gt;on&lt;/span&gt; my desk」と書いてあって、「私の机の上」とは限りません。机の横にシールが貼ってあったら「&lt;span style="color: green;"&gt;on&lt;/span&gt; the desk」です。机の下にシールが貼ってあっても「&lt;span style="color: green;"&gt;on&lt;/span&gt; the desk」です。上下左右関係ありません。接触していたら「&lt;span style="color: green;"&gt;on&lt;/span&gt;」していなかったら「off」です。「&lt;span style="color: green;"&gt;on&lt;/span&gt;」の反対は「off」です。この辺を正確に覚えて欲しいと思います。ちょっとこのあたりPROGRESSは弱い所がありますので、そういう所を正確に覚えていくようにして下さい。&lt;/p&gt;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t>
  </si>
  <si>
    <t>C2P_https___eng_support_com_column_progressbook1_5_2_20260225_192420</t>
  </si>
  <si>
    <t>以下はサイトの階層マスタに基づく「子→親」内部リンク不足です。
子ページ本文（HTML）に、親ページへのリンクを追加してください。
【子ページ】
- URL: https://eng-support.com/column/progressbook1-5-2/
- タイトル: 定冠詞【Progress Book1 5-2】 - 新宿区四谷の英語専門塾「英語教室『サポート』」～英語は別に怖くない！～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src="https://www.youtube.com/embed/boPOu9-RiH4" width="560" height="315" frameborder="0" allowfullscreen="allowfullscreen"&gt;&lt;/iframe&gt;&lt;/p&gt;
&lt;h3&gt;「Where&amp;#8217;s」の使い方&lt;/h3&gt;
&lt;p&gt;今回は「Where&amp;#8217;s Kevin’ dad?」という文を取り上げます。ちなみに「Where&amp;#8217;s」というのは「Where is」の短縮形です。一方、「Kevin’s」は「ケビンの」という意味で、「is」ではありませんので、見た目が同じでも全然違いますから気を付けて下さい。&lt;/p&gt;
&lt;h3&gt;定冠詞「the」の意味と使い方&lt;/h3&gt;
&lt;p&gt;問題は3番です。「Where&amp;#8217;s the cat’s dish?」この「the」は何なんだ、となる訳です。ところで、「これは猫です」と英語でなんと言うでしょうか？「This is」そのあと「cat」じゃダメです。「This is a cat」です。そうすると、「a cat」と「the cat」がどう違うんだ、という話しになる訳です。これはよく不特定だったら「a」特定だったら「the」なんて習いますが、その原則でやろうとしてうまくいかない事がよくあります。&lt;/p&gt;
&lt;p&gt;&lt;span style="color: green;"&gt;PROGRESS&lt;/span&gt;は「a」の方は不特定とそのまま書いてありますが、「the」の方は特定というのをやめて正確に書いてあります。&lt;span style="color: green;"&gt;PROGRESS&lt;/span&gt;を読みましょう。「the」、すでに話に出てきたもの。あるいは、話し手にも聞き手にもはっきり分かっているもの。すでに話しに出てきたという事は聞き手は分かりますよね？ すでに猫が話で出てきていたらさっきから登場しているその猫か、という事が分かりますよね？ つまり「the」というのは、聞き手読み手にとってどの猫か分かるんです。ただ、話し手も当然分かるので、聞き手と話し手の共通認識、中学1年生の方で共通認識という言葉が難しいという人は、話し手にも聞き手にも分かる、という事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話し手聞き手のどっちかだけではなく聞き手にも分かる状態。聞き手にどの猫の事が分かれば「the」が付きます。でも、出来たら会話している人たち皆の間でどの猫か共通認識が出来たら「the」、共通認識出来なかったら「a」という事になるんですが、「a」についてはこう思って下さい。聞き手です。聞き手がどの猫か分からなかったら「a」です。分かりやすい例で、例えば私が「I have a car.」と言ったとしましょう。私は車を持っています。じゃあ話し手の私はどの車か分かりますか？分からないですか？についてですが、自分の車だから分かるはずです。でも聞き手の方、皆さんはどんな車なんだろうな？と思う訳です。つまり、「a」か「the」かというのは聞き手、あるいは書いてある文なら読み手、聞き手読み手が分かるか分からないかで決まっています。これを特定とか不特定とか、分かるか分からないだけで覚えて、誰がというのを覚えない所為で話し手と書き手の都合だと思っている人が多いです。&lt;/p&gt;
&lt;p&gt;そうではなくて、聞き手読み手の都合で決まってきます。だから皆さんが誰かに猫について話したい時、その話し相手の人がどの猫か分かるなら「the cat」です。分からないなら「a cat」と言ってあげます。逆に誰かから「the cat」と言われたら自分はどの猫の事か分かるはずなんだ、「a cat」と言われたら聞き手の自分はどの猫の事か分からないんだ、と思って下さい。つまり聞き手にとって「the」が付くとどの猫か定まってきます。だから定冠詞です。「a cat」の場合は聞き手にとってどの猫の事か定まらないです。定まらないので不定冠詞と言います。&lt;/p&gt;
&lt;h3&gt;前置詞「in the garden」の意味&lt;/h3&gt;
&lt;p&gt;「the cat’s dish」「その猫の餌です」。「dish」は「餌」という名詞です。この「the」からその猫の餌という名詞の塊が始まります。名詞の塊のてっぺんに付きます。てっぺんと言いましたが、英語横書きですよね。これ日本語みたいに縦に書いてあったら文字通りに「the」が一番上にあります。上に冠みたい乗っているな、となりますが、これ横書きなので私ちょっと冠詞という言い方に凄い違和感があります。横書きですが縦に見立てて名詞の塊の一番上に冠みたいに乗せてあるから冠詞と言います。冠詞というのは「その猫」、「the」は「cat」、猫の名詞に掛かっています。名詞を修飾すると何詞でしたか？形容詞ですね。冠詞というのは形容詞の一種と思っておけばいいです。&lt;/p&gt;
&lt;h3&gt;場所を示す前置詞「in the garden」と「by the tree」&lt;/h3&gt;
&lt;p&gt;「a」と「the」の違いは聞き手にとってどれの事か分かるなら「the」です。当然話し手も分かるはずなので、皆で共通認識出来れば「the」です。それに対して、聞き手がどれの事か分からなかったら「a」です。蛇足ですが、例えば私が太陽と言ったとします。皆さん太陽を頭に浮かべて下さい。恐らくこの動画をご覧なっている全員と私とで皆で同じものを思い浮かべているはずです。あの空の太陽です。聞き手の皆さんもどれの事か分かります。だから必ず「the sun」て「the」が付きます。これを日本では唯一、一つしかない天体には「the」が付くとか特定、不特定とかでやるもんだからなんかうまく当てはまらないので一個しかない天体には「the」を付けるとか習ってしまいます。そうするとそういうのをいっぱい覚えなきゃいけなくなってきて非常にややこしくなります。そうではなくて、皆で一斉に同じものがポンって浮かぶなら「the」」そうじゃなかったら「a」と思っておけばいい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&lt;h3&gt;場所を表す言葉について&lt;/h3&gt;
&lt;p&gt;「in the park」というのはいつも行っている公園という意味なんですが、ちょっと最近の子供だとね「in the park」という言い方が当てはまらないかも知れません。皆さん小学生ぐらいの時に学校終わったらいつも同じ公園に行って同じ人と遊んだりしていましたか？そいう人今はあんまりいないですよね？減ってきましたよね？私が小学生ぐらいの時はそれが普通だったんですが、「in the park」というのはいつも行っている公園という意味なんです。&lt;/p&gt;
&lt;h3&gt;前置詞「by the tree」の意味&lt;/h3&gt;
&lt;p&gt;「by the tree.」、「その木のそば」です。この場合は、皆さんこの喋っている人たちの目印になっているような木があるんでしょう。例えば、その猫が野良猫ちゃんなんだけど近所の人が餌をあげています。近所の人がその猫に餌をあげる時に目印になっている木があって、野良猫ちゃん腹減ったらその木のとこに来てにゃあって鳴きながら待っていると、そういう目印になるような木があるって事でしょう。というふうに「the」が付いていたら会話をしている人同士の間ではその木と言ったら分かる木があるんだろうな、とこう考えて下さい。&lt;/p&gt;
&lt;h3&gt;動詞「is」や「are」の使い方&lt;/h3&gt;
&lt;p&gt;こちらですが、さっきの3、4、5はそのままで6、7、8と書きました。主語の「It」「They」「They」「The brooms」「The dishes」、これらを何て言いましたか？ 主語です。「is」「are」「are」「are」「are」、これがbe動詞です。後ろに「どこに？」という場所を示す言葉がきている訳です。ちなみにbe動詞のあとにこういう場所を表す言葉があって、「どこそこにある」とか、「どこそこにいる」と、こんなふうに訳すんだと覚えて下さい。そうすると最後の8番だけこれ疑問文になっている訳です。主語、be動詞です。疑問文はbe動詞を主語の前にもってくるのでこうなります。なので「Is」が前にきています。&lt;/p&gt;
&lt;h3&gt;【まとめ】Progress Book1 Lesson 5-2の重要ポイント&lt;/h3&gt;
&lt;p&gt;このレッスンで学習する内容を、テストに出やすい形で整理しました。復習に活用してください。&lt;/p&gt;
&lt;p&gt;「a」と「the」の使い分けチェック表&lt;/p&gt;
&lt;p&gt;「a」と「the」で迷ったら、聞き手（相手）が、どれのことか具体的に特定できるかで判断しましょう。&lt;/p&gt;
&lt;p&gt;冠詞：a / an 意味：1つの、ある〜 判断基準（聞き手の視点）：どれでもいい1つのもの、または、初めて話題に出るもの 例文：I have a dog. （相手は知らない犬を飼っているんだ）&lt;/p&gt;
&lt;p&gt;冠詞：the 意味：その〜 判断基準（聞き手の視点）：どれのことか特定できるもの、または、すでに話に出たもの 例文：The dog is small. （さっき話したその犬は小さいよ）&lt;/p&gt;
&lt;p&gt;場所を表す前置詞のイメージ&lt;/p&gt;
&lt;p&gt;どこにありますか？と聞くときにセットで使う前置詞をマスターしましょう。&lt;/p&gt;
&lt;p&gt;・in the garden：庭という空間の中に ・by the tree：木のそばに ・on the dish：皿という面の上に（乗って）&lt;/p&gt;
&lt;p&gt;練習問題：理解度チェック！&lt;/p&gt;
&lt;p&gt;次の（　）に a, the, is, are のいずれか、または適切な前置詞を入れなさい。&lt;/p&gt;
&lt;p&gt;問1. Where (　) my bag? — It is (　) the table. （私のカバンはどこ？ — テーブルの上にありますよ。）&lt;/p&gt;
&lt;p&gt;問2. I see (　) bird. (　) bird is blue. （1羽の鳥が見えます。その鳥は青色です。）&lt;/p&gt;
&lt;p&gt;問3. Where (　) the cats? — They are (　) the garden. （その猫たちはどこ？ — 庭の中にいます。）&lt;/p&gt;
&lt;p&gt;解答と解説&lt;/p&gt;
&lt;p&gt;is / on ：主語がmy bag（単数）なのでis。場所が「〜の上」なのでonを使います。&lt;/p&gt;
&lt;p&gt;a / The ：最初は「どれか1つの鳥」なのでa。2回目は「さっき言ったその鳥」なのでTheにします。&lt;/p&gt;
&lt;p&gt;are / in ：主語がthe cats（複数）なのでare。庭の「中」なのでinを使います。&lt;/p&gt;
&lt;p&gt;よくある質問（FAQ）&lt;/p&gt;
&lt;p&gt;質問：「Kevin&amp;#8217;s」の「&amp;#8217;s」と「Where&amp;#8217;s」の「&amp;#8217;s」は何が違うの？ 回答：形は同じですが、役割が全く違います！ ・Where&amp;#8217;s ＝ Where is の短縮形（〜はどこですか？） ・Kevin&amp;#8217;s ＝ ケビンの（所有を表す「〜の」） 文脈で見分ける必要があります。「Where&amp;#8217;s Kevin&amp;#8217;s dad?」なら「ケビンのパパはどこ？」という意味になります。&lt;/p&gt;
&lt;p&gt;質問：太陽にはなぜいつも &amp;#8220;the&amp;#8221; がつくの？ 回答：太陽は世界に一つしかなく、誰が聞いても「あの空にある太陽だ」と共通認識ができるからです。聞き手が「どの太陽？」と迷わないため、必ず the sun となります。&lt;/p&gt;
&lt;p&gt;この内容を追加することで、検索されたときに「練習問題」や「まとめ」を探しているユーザーの目に留まりやすくなります。&lt;/p&gt;
&lt;p&gt;次は、この追加した内容に合わせて「タイトル」も少し調整して、検索結果でクリックされやすくしてみませんか？&lt;/p&gt;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</si>
  <si>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C2P_https___eng_support_com_column_progressbook1_5_3_20260225_192421</t>
  </si>
  <si>
    <t>以下はサイトの階層マスタに基づく「子→親」内部リンク不足です。
子ページ本文（HTML）に、親ページへのリンクを追加してください。
【子ページ】
- URL: https://eng-support.com/column/progressbook1-5-3/
- タイトル: 補語とは｜形容詞との違い・be動詞の補語｜中学英語support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src="https://www.youtube.com/embed/nZNhGdOrX5Y"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&lt;p&gt;&amp;nbsp;&lt;/p&gt;
&lt;h3&gt;形容詞の使い方&lt;/h3&gt;
&lt;p&gt;&lt;span style="color: blue;"&gt;I&lt;/span&gt; am busy.&lt;/p&gt;
&lt;p&gt;&lt;span style="color: green;"&gt;私&lt;/span&gt;は忙しいです。&lt;/p&gt;
&lt;p&gt;この文では、&lt;span style="color: blue;"&gt;「I」&lt;/span&gt;が主語、&lt;span style="color: blue;"&gt;「am」&lt;/span&gt;がbe動詞、&lt;span style="color: blue;"&gt;「busy」&lt;/span&gt;が形容詞です。形容詞は名詞を修飾する言葉です。たとえば、忙しい先生を英語で表現する場合、「a busy teacher」となります。名詞を修飾する形容詞として&lt;span style="color: blue;"&gt;「busy」&lt;/span&gt;が使われている場合、その名詞が制限されることになります。&lt;/p&gt;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&lt;h3&gt;形容詞の補語とは&lt;/h3&gt;
&lt;p&gt;形容詞は名詞を修飾するだけでなく、補語としても使用されます。補語は主語に対する説明を補う言葉で、形容詞が補語として使用されることがあります。例えば、「I am busy.」では、聞き手に「私」についての説明が行われます。この「busy」は主語&lt;span style="color: blue;"&gt;「私」&lt;/span&gt;に関する説明を提供しています。このように、形容詞は主語に説明を補うためにも使用されます。補語は主語に説明を補う語句のことであり、「complement」とも呼ばれます。&lt;/p&gt;
&lt;h3&gt;形容詞の制限用法と補語&lt;/h3&gt;
&lt;p&gt;形容詞には、名詞を修飾する制限用法や、主語に説明を補う補語の使い方があります。英語の文法用語としては、これらを制限用法や補語と呼ぶこともありますが、基本的には形容詞が名詞を修飾する場合と、主語に説明を補う場合の2つの使い方があります。これらの用語にこだわらず、形容詞が名詞を修飾する場合と主語に説明を補う場合という具体的な使い方を理解しておけば十分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&lt;h3&gt;形容詞「very」の使い方&lt;/h3&gt;
&lt;p&gt;「The boys aren&amp;#8217;t very hungry.」という文で&lt;span style="color: red;"&gt;「very」&lt;/span&gt;の意味が問われます。通常、「&lt;span style="color: red;"&gt;very&lt;/span&gt;」は「とても」の意味を持ちます。しかし、否定文において「&lt;span style="color: red;"&gt;very&lt;/span&gt;」は「not」と組み合わせて「あまり〜でない」という意味になります。「The boys aren&amp;#8217;t very hungry.」は「その男の子たちはあまりお腹が空いていない」と訳されます。このように「&lt;span style="color: red;"&gt;very&lt;/span&gt;」の意味は文脈によって異なります。英語を学ぶ際には、言葉の意味だけでなく、文脈に注意を払うことが重要です。&lt;/p&gt;
&lt;h3&gt;学習のアドバイス&lt;/h3&gt;
&lt;p&gt;英語の学習において、初めてつまずいた場合や難解な文法用語に出会った場合、Lesson1から再度学習を始めることをおすすめします。英語の理解は積み重ねが大切であり、基本的な構造からしっかりと理解することが後の学習の基盤となります。文法用語に困惑することはありません。その代わりに、用語の背後にある意味を理解し、英語をより深く学んでいく習慣を身につけ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t>
  </si>
  <si>
    <t>C2P_https___eng_support_com_column_progressbook1_6_1_20260225_192421</t>
  </si>
  <si>
    <t>以下はサイトの階層マスタに基づく「子→親」内部リンク不足です。
子ページ本文（HTML）に、親ページへのリンクを追加してください。
【子ページ】
- URL: https://eng-support.com/column/progressbook1-6-1/
- タイトル: 命令文の作り方｜don’t pleaseは誤り（中1英語）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src="https://www.youtube.com/embed/rRB8eW-H7Mo" width="560" height="315" frameborder="0" allowfullscreen="allowfullscreen"&gt;&lt;span data-mce-type="bookmark" style="display: inline-block; width: 0px; overflow: hidden; line-height: 0;" class="mce_SELRES_start"&gt;&lt;/span&gt;&lt;/iframe&gt;&lt;/p&gt;
&lt;p&gt;「命令文の作り方」は分かるのに、&lt;strong&gt;Please&lt;/strong&gt; を入れた瞬間に語順が不安になる。&lt;br /&gt;
その結果、&lt;span style="color: red;"&gt;&lt;strong&gt;Don’t please&lt;/strong&gt;&lt;/span&gt; のように書いてしまったり、「please のあとって原形でいいの？」で止まったりします。&lt;/p&gt;
&lt;p&gt;ここで押さえるポイントはシンプルです。&lt;br /&gt;
&lt;strong&gt;肯定&lt;/strong&gt;は &lt;span style="color: blue;"&gt;&lt;strong&gt;Please + 動詞の原形&lt;/strong&gt;&lt;/span&gt;、&lt;strong&gt;否定&lt;/strong&gt;は &lt;span style="color: blue;"&gt;&lt;strong&gt;Please don’t + 動詞の原形&lt;/strong&gt;&lt;/span&gt; が基本。&lt;br /&gt;
（文末に &lt;strong&gt;please&lt;/strong&gt; を置く言い方もありますが、並び方が変わります。）&lt;/p&gt;
&lt;p&gt;このページでは、命令文の基本から、否定命令の作り方、&lt;strong&gt;Please の置き場所&lt;/strong&gt;までを例文で整理します。&lt;/p&gt;
&lt;h3&gt;命令文の基本&lt;/h3&gt;
&lt;p&gt;命令文は、英語で何かを頼んだり指示したりする場面で使用されます。通常、命令文は動詞原形で始まります。例えば、&lt;span style="color: blue;"&gt;“Close the door.”&lt;/span&gt;（ドアを閉めてください）といった文です。しかし、注意が必要なのは、&lt;span style="color: blue;"&gt;“Please”&lt;/span&gt;（お願いします）などの丁寧な表現を付けると、命令文がより穏やかな頼みごとに変わることです。&lt;span style="color: blue;"&gt;“Please”&lt;/span&gt;を加えると、命令というよりも頼みごととして受け取られます。ただし、目上の人への頼みごとやフォーマルな場面では、命令文ではなくより丁寧な表現が適しています。&lt;/p&gt;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&lt;h3&gt;人との関係による違い&lt;/h3&gt;
&lt;p&gt;英語の命令文は、相手との関係によっても異なる場合があります。親しい友人やクラスメイトとの間では、命令文を使って頼むことが一般的です。しかし、目上の人に対しては、より丁寧な表現を用いることが礼儀とされています。したがって、相手との関係に応じて適切な表現を選ぶことが重要です。&lt;/p&gt;
&lt;h3&gt;否定命令文の表現&lt;/h3&gt;
&lt;p&gt;時折、何かをしないように頼む必要があります。この場合、否定命令文を使います。例えば、&lt;span style="color: blue;"&gt;“Don’t watch TV.”&lt;/span&gt;（テレビを見るな）という文です。&lt;span style="color: red;"&gt;“Don’t”&lt;/span&gt;は&lt;span style="color: red;"&gt;“do not”&lt;/span&gt;の短縮形で、否定を表します。このように、否定命令文を使う際には、&lt;span style="color: red;"&gt;“Don’t”&lt;/span&gt;を動詞の原形に続けて使用します。ただし、シチュエーションによって訳し方が異なることもあるので、文脈に注意が必要です。&lt;/p&gt;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&lt;h3&gt;自動詞と他動詞の違い&lt;/h3&gt;
&lt;p&gt;英語の動詞は、自動詞と他動詞に分かれます。自動詞は目的語を必要とせず、文が単独で完結します。例えば、&lt;span style="color: blue;"&gt;“He looked.”&lt;/span&gt;（彼は見た）という文です。一方、他動詞は目的語を伴う動詞で、文に対象が含まれます。例えば、&lt;span style="color: blue;"&gt;“He met a friend.”&lt;/span&gt;（彼は友達に会った）という文です。自動詞と他動詞の区別は、文法的にも意味的にも重要です。しっかりと理解しましょう。&lt;/p&gt;
&lt;h3&gt;PROGRESSへの注意&lt;/h3&gt;
&lt;p&gt;最後に、英語の教材であるPROGRESSについて触れておきましょう。PROGRESSは非常に有用な教材ですが、自動詞と他動詞の区別に関する情報が不足していることがあります。自動詞と他動詞の理解は英語学習において重要な要素です。PROGRESSを使用する際には、この点に注意して学習を進めることをおすすめします。&lt;/p&gt;
&lt;p&gt;以上が命令文についての基本情報です。自動詞と他動詞の違いにも注意を払いながら、英語を習得していきましょう。&lt;/p&gt;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</si>
  <si>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C2P_https___eng_support_com_column_progressbook1_6_2_20260225_192421</t>
  </si>
  <si>
    <t>以下はサイトの階層マスタに基づく「子→親」内部リンク不足です。
子ページ本文（HTML）に、親ページへのリンクを追加してください。
【子ページ】
- URL: https://eng-support.com/column/progressbook1-6-2/
- タイトル: letの後は原形｜Let's not語順｜中1英語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&lt;p&gt;&lt;iframe title="YouTube video player" src="https://www.youtube.com/embed/5cqonur-Abg" width="560" height="315" frameborder="0" allowfullscreen="allowfullscreen"&gt;&lt;br /&gt;
&lt;span data-mce-type="bookmark" style="display: inline-block; width: 0px; overflow: hidden; line-height: 0;" class="mce_SELRES_start"&gt;﻿&lt;/span&gt;&lt;br /&gt;
&lt;/iframe&gt;&lt;/p&gt;
&lt;p&gt;本記事では、PROGRESS Book1 Lesson6 シーン2で扱われる&lt;br /&gt;
&lt;strong&gt;「Let’s を使う命令文」&lt;/strong&gt;について整理します。&lt;br /&gt;
中1・中2レベルの内容ですが、背後にある文法的な仕組み（第5文型・使役動詞）まで軽く触れておくことで、&lt;br /&gt;
後の学年での理解がぐっと楽になります。&lt;/p&gt;
&lt;hr /&gt;
&lt;h2&gt;命令文の基本ルール&lt;/h2&gt;
&lt;h3&gt;命令文は「動詞の原形で始まる」&lt;/h3&gt;
&lt;p&gt;まずは、すべての命令文に共通する大原則から確認します。&lt;/p&gt;
&lt;ul&gt;
&lt;li&gt;&lt;strong&gt;命令文は、動詞の原形から文を始める&lt;/strong&gt;&lt;/li&gt;
&lt;/ul&gt;
&lt;p&gt;例：&lt;/p&gt;
&lt;blockquote&gt;&lt;p&gt;&lt;strong&gt;Open your books.&lt;/strong&gt;&lt;br /&gt;
「本を開きなさい。」&lt;/p&gt;&lt;/blockquote&gt;
&lt;p&gt;文頭が &lt;strong&gt;Open&lt;/strong&gt;（動詞の原形）から始まっていることがポイントです。&lt;br /&gt;
ここに &lt;strong&gt;Please&lt;/strong&gt; を付けると、より丁寧な依頼になります。&lt;/p&gt;
&lt;blockquote&gt;&lt;p&gt;&lt;strong&gt;Please open your books.&lt;/strong&gt;&lt;br /&gt;
「本を開いてください。」&lt;/p&gt;&lt;/blockquote&gt;
&lt;p&gt;逆に、「～しないで」と伝えたいときは、&lt;/p&gt;
&lt;blockquote&gt;&lt;p&gt;&lt;strong&gt;Don’t open your books.&lt;/strong&gt;&lt;br /&gt;
「本を開かないでください。」&lt;/p&gt;&lt;/blockquote&gt;
&lt;p&gt;のように、&lt;strong&gt;Don’t ＋ 動詞の原形&lt;/strong&gt; で否定の命令文を作ります。&lt;/p&gt;
&lt;hr /&gt;
&lt;h2&gt;Let’s を使う命令文：一緒に何かをしようと誘う表現&lt;/h2&gt;
&lt;h3&gt;Let’s の基本イメージ&lt;/h3&gt;
&lt;p&gt;次に、本題の &lt;strong&gt;Let’s ～.&lt;/strong&gt; に進みます。&lt;br /&gt;
&lt;strong&gt;Let’s&lt;/strong&gt; は、&lt;strong&gt;「一緒に ～ しよう」「～しようぜ」&lt;/strong&gt;という「誘い」のニュアンスをもつ表現です。&lt;/p&gt;
&lt;blockquote&gt;&lt;p&gt;&lt;strong&gt;Let’s go.&lt;/strong&gt;&lt;br /&gt;
「行きましょう。」／「行こうぜ。」&lt;/p&gt;&lt;/blockquote&gt;
&lt;p&gt;ここでも、&lt;strong&gt;go&lt;/strong&gt; は動詞の原形になっています。&lt;/p&gt;
&lt;p&gt;教科書の例文：&lt;/p&gt;
&lt;blockquote&gt;&lt;p&gt;&lt;strong&gt;Let’s begin a new lesson today.&lt;/strong&gt;&lt;br /&gt;
「新しいレッスンを始めましょう。」&lt;br /&gt;
（日本語としては「新しいレッスンに入りましょう」と訳すと、より自然な場合もあります。）&lt;/p&gt;&lt;/blockquote&gt;
&lt;ul&gt;
&lt;li&gt;&lt;strong&gt;Let’s ＋ 動詞の原形&lt;/strong&gt; で「一緒に～しよう」の意味&lt;/li&gt;
&lt;li&gt;&lt;strong&gt;Let’s&lt;/strong&gt; は命令というより&lt;strong&gt;「提案・勧誘」&lt;/strong&gt;に近いニュアンス&lt;/li&gt;
&lt;/ul&gt;
&lt;h3&gt;Let’s を使った否定の命令文：Let’s not ～.&lt;/h3&gt;
&lt;p&gt;「それはやめておこう」「～しないでおこう」と言いたいときは、&lt;br /&gt;
&lt;strong&gt;Let’s not ＋ 動詞の原形&lt;/strong&gt; を使います。&lt;/p&gt;
&lt;blockquote&gt;&lt;p&gt;&lt;strong&gt;Let’s not stay inside.&lt;/strong&gt;&lt;br /&gt;
「中にとどまるのはやめておこう。」&lt;br /&gt;
（自然な日本語では「外に出ようぜ」のニュアンス）&lt;/p&gt;&lt;/blockquote&gt;
&lt;ul&gt;
&lt;li&gt;&lt;strong&gt;Let’s not ＋ 動詞の原形&lt;/strong&gt; ＝ 「～するのはやめておこう」&lt;/li&gt;
&lt;li&gt;肯定：Let’s ～. ／ 否定：Let’s not ～. のセットで覚える&lt;/li&gt;
&lt;/ul&gt;
&lt;hr /&gt;
&lt;p&gt;&lt;!-- ブレイクスルーゼミ（英語教室サポート）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1.6;"&gt;【ブレイクスルーゼミ】：&lt;br /&gt;
「英文はそこそこ読めるのに、成績が頭打ち」という中高生のための、&lt;strong&gt;弱点発見＆集中特訓ゼミ&lt;/strong&gt;です。&lt;br /&gt;
一文ずつ本当に読み取れているかを確認しながら、&lt;strong&gt;文法知識の抜け・構文把握の甘さ・ただ訳しているだけで内容を追えていない&lt;/strong&gt;といった原因を特定。&lt;br /&gt;
見つかった弱点を徹底的にトレーニングすることで、&lt;strong&gt;読解力と得点力の両方にブレイクスルー&lt;/strong&gt;を起こすことを目指します。&lt;/p&gt;
&lt;p&gt;&lt;a style="background-color: #ff7043; color: #ffffff; padding: 5px 10px; text-align: center; text-decoration: none; display: inline-block; font-size: 14px;" href="https://eng-support.com/kouza/#%E3%83%96%E3%83%AC%E3%82%A4%E3%82%AF%E3%82%B9%E3%83%AB%E3%83%BC%E3%82%BC%E3%83%9F"&gt;&lt;br /&gt;
詳細を見る&lt;br /&gt;
&lt;/a&gt;&lt;/p&gt;
&lt;/div&gt;
&lt;/div&gt;
&lt;h2&gt;Let’s の正体と文型の話（中2～中3向け）&lt;/h2&gt;
&lt;h3&gt;本当は「Let」が動詞の原形&lt;/h3&gt;
&lt;p&gt;中1では「Let’s ＝ 一緒に～しよう」と丸ごとフレーズで覚えることが多いですが、&lt;br /&gt;
文法的には、次のように分解できます。&lt;/p&gt;
&lt;ul&gt;
&lt;li&gt;&lt;strong&gt;Let&lt;/strong&gt; … 動詞の原形&lt;/li&gt;
&lt;li&gt;&lt;strong&gt;’s&lt;/strong&gt; … &lt;strong&gt;us&lt;/strong&gt;（私たちを）の短縮形&lt;/li&gt;
&lt;/ul&gt;
&lt;p&gt;つまり、&lt;/p&gt;
&lt;blockquote&gt;&lt;p&gt;&lt;strong&gt;Let’s ～.&lt;/strong&gt; ＝ &lt;strong&gt;Let us ～.&lt;/strong&gt;&lt;/p&gt;&lt;/blockquote&gt;
&lt;p&gt;という構造になっています。&lt;/p&gt;
&lt;h3&gt;使役動詞「Let」とのつながり&lt;/h3&gt;
&lt;p&gt;高校／中3レベルで学ぶ内容ですが、&lt;strong&gt;let&lt;/strong&gt; は「～させる／～するのを許可する」という意味を持つ&lt;br /&gt;
&lt;strong&gt;使役動詞&lt;/strong&gt;としても使われます。&lt;/p&gt;
&lt;blockquote&gt;&lt;p&gt;&lt;strong&gt;Let 人 ＋ 動詞の原形&lt;/strong&gt;&lt;br /&gt;
「人に～させる」「人が～するのを許す」&lt;/p&gt;&lt;/blockquote&gt;
&lt;p&gt;例：&lt;/p&gt;
&lt;blockquote&gt;&lt;p&gt;&lt;strong&gt;Let him go.&lt;/strong&gt;&lt;br /&gt;
「彼を行かせてやりなさい。」&lt;/p&gt;&lt;/blockquote&gt;
&lt;p&gt;このパターンに当てはめると、&lt;/p&gt;
&lt;blockquote&gt;&lt;p&gt;&lt;strong&gt;Let us go.&lt;/strong&gt;&lt;br /&gt;
「私たちを行かせてください」→ 「さあ、行きましょう」&lt;br /&gt;
→ 短縮形が &lt;strong&gt;Let’s go.&lt;/strong&gt;&lt;/p&gt;&lt;/blockquote&gt;
&lt;p&gt;となり、「Let’s ～」もまた&lt;strong&gt;命令文の一種&lt;/strong&gt;だということが分かります。&lt;/p&gt;
&lt;h3&gt;第5文型との関係（予告編）&lt;/h3&gt;
&lt;p&gt;元記事でも触れられているように、&lt;strong&gt;第5文型（SVOC）&lt;/strong&gt; など、より高度な文型の理解が進んでくると、&lt;br /&gt;
「Let’s」の説明もより正確に捉えられるようになります。&lt;/p&gt;
&lt;p&gt;ただし、中1の段階でいきなり&lt;/p&gt;
&lt;ul&gt;
&lt;li&gt;使役動詞&lt;/li&gt;
&lt;li&gt;第5文型（SVOC）&lt;/li&gt;
&lt;/ul&gt;
&lt;p&gt;まで一気に説明してしまうと、かえって混乱しやすくなります。&lt;br /&gt;
そのため、学校現場では&lt;/p&gt;
&lt;ul&gt;
&lt;li&gt;まずは「Let’s ＝ 一緒に～しよう」とフレーズで覚える&lt;/li&gt;
&lt;li&gt;中2・中3以降に「Let ＋ 目的語 ＋ 動詞原形」の正体を詳しく学ぶ&lt;/li&gt;
&lt;/ul&gt;
&lt;p&gt;という&lt;strong&gt;段階的な教え方&lt;/strong&gt;をすることが多い、という背景も押さえておくと安心です。&lt;/p&gt;
&lt;hr /&gt;
&lt;p&gt;&lt;!-- 定期テスト攻略講座（英語教室サポート）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1.6;"&gt;【定期テスト攻略講座】：&lt;br /&gt;
学校の定期テストで頻出の出題形式や傾向に合わせて、&lt;strong&gt;「テストで点を取り切る」ための演習と解き方の整理&lt;/strong&gt;を行う講座です。&lt;br /&gt;
基本となる英文法を一つひとつ確認しながら、よく出る問題パターンに慣れていくことで、&lt;strong&gt;受験にもつながる堅実な学力&lt;/strong&gt;と、テスト本番での安定感を身につけていきます。&lt;/p&gt;
&lt;p&gt;&lt;a style="background-color: #ff7043; color: #ffffff; padding: 5px 10px; text-align: center; text-decoration: none; display: inline-block; font-size: 14px;" href="https://eng-support.com/kouza/#%E5%AE%9A%E6%9C%9F%E3%83%86%E3%82%B9%E3%83%88%E6%94%BB%E7%95%A5%E8%AC%9B%E5%BA%A7"&gt;&lt;br /&gt;
詳細を見る&lt;br /&gt;
&lt;/a&gt;&lt;/p&gt;
&lt;/div&gt;
&lt;/div&gt;
&lt;h2&gt;Let’s を使った表現を身につけるためのポイント&lt;/h2&gt;
&lt;h3&gt;よく出てくるパターンで慣れておこう&lt;/h3&gt;
&lt;p&gt;Let’s を使う文は、日常会話でも授業でも頻出です。まずは基本の形を口ならししておきましょう。&lt;/p&gt;
&lt;ul&gt;
&lt;li&gt;&lt;strong&gt;Let’s start.&lt;/strong&gt;（始めよう。）&lt;/li&gt;
&lt;li&gt;&lt;strong&gt;Let’s begin a new lesson.&lt;/strong&gt;（新しいレッスンを始めよう。）&lt;/li&gt;
&lt;li&gt;&lt;strong&gt;Let’s play soccer.&lt;/strong&gt;（サッカーをしよう。）&lt;/li&gt;
&lt;li&gt;&lt;strong&gt;Let’s not be late.&lt;/strong&gt;（遅れないようにしよう／遅れないでおこう。）&lt;/li&gt;
&lt;/ul&gt;
&lt;h3&gt;「Please」「Don’t」との違いを整理する&lt;/h3&gt;
&lt;p&gt;命令文のバリエーションは次のように整理できます。&lt;/p&gt;
&lt;ul&gt;
&lt;li&gt;&lt;strong&gt;Open the window.&lt;/strong&gt; … 窓を開けなさい。（命令）&lt;/li&gt;
&lt;li&gt;&lt;strong&gt;Please open the window.&lt;/strong&gt; … 窓を開けてください。（丁寧な依頼）&lt;/li&gt;
&lt;li&gt;&lt;strong&gt;Don’t open the window.&lt;/strong&gt; … 窓を開けないで。（禁止・否定命令）&lt;/li&gt;
&lt;li&gt;&lt;strong&gt;Let’s open the window.&lt;/strong&gt; … 窓を開けよう。（提案・勧誘）&lt;/li&gt;
&lt;li&gt;&lt;strong&gt;Let’s not open the window.&lt;/strong&gt; … 窓を開けるのはやめておこう。（否定の提案）&lt;/li&gt;
&lt;/ul&gt;
&lt;p&gt;同じ「命令文の形」でも、&lt;strong&gt;誰に何をどういう口調で伝えたいか&lt;/strong&gt;によって、&lt;br /&gt;
&lt;strong&gt;Open / Please / Don’t / Let’s / Let’s not&lt;/strong&gt; を使い分けていることが分かります。&lt;/p&gt;
&lt;hr /&gt;
&lt;h2&gt;まとめ：Let’s の文法とイメージを両方つかもう&lt;/h2&gt;
&lt;ul&gt;
&lt;li&gt;&lt;strong&gt;命令文の基本&lt;/strong&gt;は「動詞の原形で始める」こと。&lt;/li&gt;
&lt;li&gt;&lt;strong&gt;Let’s ＋ 動詞の原形&lt;/strong&gt;で、「一緒に～しよう」「～しようぜ」という&lt;strong&gt;提案の命令文&lt;/strong&gt;になる。&lt;/li&gt;
&lt;li&gt;&lt;strong&gt;Let’s not ＋ 動詞の原形&lt;/strong&gt;で、「～するのはやめておこう」「～しないでおこう」という&lt;strong&gt;否定の提案&lt;/strong&gt;を表す。&lt;/li&gt;
&lt;li&gt;文法的には、&lt;strong&gt;Let’s ＝ Let us&lt;/strong&gt; であり、「Let」が&lt;strong&gt;動詞の原形&lt;/strong&gt;、「’s」が&lt;strong&gt;us の短縮形&lt;/strong&gt;。&lt;/li&gt;
&lt;li&gt;将来的には、&lt;strong&gt;使役動詞 let（Let 人 動詞原形）&lt;/strong&gt; や &lt;strong&gt;第5文型&lt;/strong&gt;の理解につながる重要なパターン。&lt;/li&gt;
&lt;li&gt;中1の段階では、まずは&lt;strong&gt;「Let’s ～.」「Let’s not ～.」をフレーズとして自然に使える&lt;/strong&gt;ようにすることが大切。&lt;/li&gt;
&lt;/ul&gt;
&lt;p&gt;英語学習は段階的に理解が深まる科目です。&lt;br /&gt;
今は「Let’s＝一緒に～しよう」というイメージをしっかり身につけておき、&lt;br /&gt;
中2・中3で出てくる文型の学習とつなげていきましょう。&lt;br /&gt;
&lt;!-- 基礎力徹底講座（英語教室サポート） --&gt;&lt;/p&gt;
&lt;div style="border: 2px solid #e53935; background-color: #fff3e0; padding: 10px 12px; display: flex; align-items: flex-start; justify-content: flex-start; margin-bottom: 10px;"&gt;
&lt;p&gt;&lt;img decoding="async" loading="lazy" class="alignnone size-full wp-image-202" style="max-width: 90px; height: auto; margin-right: 10px; flex-shrink: 0;" src="http://eng-support.com/wp-content/uploads/2023/03/logo.jpg" alt="英語教室サポートのロゴ" width="228" height="164" /&gt;&lt;/p&gt;
&lt;div style="text-align: left; flex: 1;"&gt;
&lt;p style="margin: 5px 0; font-size: 14px; line-height: 1.6;"&gt;【基礎力徹底講座】：&lt;br /&gt;
英語が大の苦手な生徒さんや、文法用語がよく分からない中学生のための、&lt;strong&gt;「どこまででも戻って」基礎からやり直す個別講座&lt;/strong&gt;です。&lt;br /&gt;
自動詞・他動詞や名詞／形容詞／副詞の役割、文型といった土台を一つひとつ丁寧に整理し、&lt;br /&gt;
用語の定義を明確にしながら進めることで、&lt;strong&gt;今後の英語学習に自信を持てる基礎力&lt;/strong&gt;を築きます。&lt;/p&gt;
&lt;p&gt;&lt;a style="background-color: #ff7043; color: #ffffff; padding: 5px 10px; text-align: center; text-decoration: none; display: inline-block; font-size: 14px;" href="https://eng-support.com/kouza/#%E5%9F%BA%E7%A4%8E%E5%8A%9B%E5%BE%B9%E5%BA%95%E8%AC%9B%E5%BA%A7"&gt;&lt;br /&gt;
詳細を見る&lt;br /&gt;
&lt;/a&gt;&lt;/p&gt;
&lt;/div&gt;
&lt;/div&gt;
```</t>
  </si>
  <si>
    <t>C2P_https___eng_support_com_column_progressbook1_6_3_20260225_192421</t>
  </si>
  <si>
    <t>以下はサイトの階層マスタに基づく「子→親」内部リンク不足です。
子ページ本文（HTML）に、親ページへのリンクを追加してください。
【子ページ】
- URL: https://eng-support.com/column/progressbook1-6-3/
- タイトル: shall we 意味・使い方｜答え方とLet’s違い｜中1英語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&lt;p&gt;&lt;!-- レッスン動画 --&gt;&lt;br /&gt;
&lt;iframe loading="lazy" title="YouTube video player" src="https://www.youtube.com/embed/4GKtvkJb4GY" width="560" height="315" frameborder="0" allowfullscreen="allowfullscreen"&gt;&lt;span data-mce-type="bookmark" style="display: inline-block; width: 0px; overflow: hidden; line-height: 0;" class="mce_SELRES_start"&gt;&lt;/span&gt;&lt;/iframe&gt;&lt;/p&gt;
&lt;p&gt;本ページでは、&lt;strong&gt;「Shall we」を使う疑問文&lt;/strong&gt;をテーマに、&lt;strong&gt;Let’s との違い・文末の記号・返答のしかた&lt;/strong&gt;を整理します。&lt;br /&gt;
中1の定期テストや入試でも頻出の単元なので、&lt;br /&gt;
「&lt;span style="color: blue;"&gt;Let’s&lt;/span&gt; と &lt;span style="color: green;"&gt;Shall we&lt;/span&gt; がごちゃごちゃになる…」という人は、このページで一度頭を整理しておきましょう。&lt;br /&gt;
&lt;!-- 不足補完ブロック（即答パート）：導入直後〜最初の「## 1.」の前に差し込み --&gt;&lt;/p&gt;
&lt;div style="border: 1px solid #e5e5e5; padding: 16px 18px; border-radius: 8px; background: #fafafa; margin: 18px 0;"&gt;
&lt;h2 style="margin: 0 0 10px; font-size: 1.25rem; line-height: 1.6;"&gt;すぐ答えが欲しい人へ：Shall we（シャルウィー）～？の要点まとめ&lt;/h2&gt;
&lt;p style="margin: 0 0 10px; line-height: 1.9;"&gt;&lt;strong&gt;結論：&lt;/strong&gt;&lt;strong&gt;Shall we + 動詞の原形 ?&lt;/strong&gt; は&lt;strong&gt;「一緒に〜しませんか？」&lt;/strong&gt;という&lt;strong&gt;提案・誘い&lt;/strong&gt;の疑問文です。&lt;/p&gt;
&lt;ul style="margin: 0 0 12px; padding-left: 1.2em; line-height: 1.9;"&gt;
&lt;li&gt;&lt;strong&gt;基本形：&lt;/strong&gt;Shall we + 動詞の原形 ?（例：Shall we begin?）&lt;/li&gt;
&lt;li&gt;&lt;strong&gt;意味：&lt;/strong&gt;「一緒に〜しよう」「〜しませんか？」（相手を誘う）&lt;/li&gt;
&lt;/ul&gt;
&lt;h3 style="margin: 14px 0 8px; font-size: 1.05rem; line-height: 1.6;"&gt;サッと確認（意味・形・返事・注意点）&lt;/h3&gt;
&lt;table style="width: 100%; border-collapse: collapse; background: #fff;"&gt;
&lt;thead&gt;
&lt;tr&gt;
&lt;th style="border: 1px solid #ddd; padding: 8px; text-align: left; width: 22%;"&gt;項目&lt;/th&gt;
&lt;th style="border: 1px solid #ddd; padding: 8px; text-align: left;"&gt;要点&lt;/th&gt;
&lt;/tr&gt;
&lt;/thead&gt;
&lt;tbody&gt;
&lt;tr&gt;
&lt;td style="border: 1px solid #ddd; padding: 8px;"&gt;意味&lt;/td&gt;
&lt;td style="border: 1px solid #ddd; padding: 8px;"&gt;「一緒に〜しませんか？」（提案・誘い）&lt;/td&gt;
&lt;/tr&gt;
&lt;tr&gt;
&lt;td style="border: 1px solid #ddd; padding: 8px;"&gt;形&lt;/td&gt;
&lt;td style="border: 1px solid #ddd; padding: 8px;"&gt;Shall we + 動詞の原形 ?&lt;/td&gt;
&lt;/tr&gt;
&lt;tr&gt;
&lt;td style="border: 1px solid #ddd; padding: 8px;"&gt;返事（テストでの模範）&lt;/td&gt;
&lt;td style="border: 1px solid #ddd; padding: 8px;"&gt;&lt;strong&gt;Yes, let’s.&lt;/strong&gt;（はい、そうしよう）／ &lt;strong&gt;No, let’s not.&lt;/strong&gt;（いいえ、やめておこう）&lt;/td&gt;
&lt;/tr&gt;
&lt;tr&gt;
&lt;td style="border: 1px solid #ddd; padding: 8px;"&gt;注意（. と ?）&lt;/td&gt;
&lt;td style="border: 1px solid #ddd; padding: 8px;"&gt;&lt;strong&gt;Let’s ～.&lt;/strong&gt; は命令文なので文末は「&lt;strong&gt;.&lt;/strong&gt;」／ &lt;strong&gt;Shall we ～?&lt;/strong&gt; は疑問文なので文末は「&lt;strong&gt;?&lt;/strong&gt;」&lt;/td&gt;
&lt;/tr&gt;
&lt;/tbody&gt;
&lt;/table&gt;
&lt;h3 style="margin: 16px 0 8px; font-size: 1.05rem; line-height: 1.6;"&gt;Let’sとの違い（結論 → 理由）&lt;/h3&gt;
&lt;p style="margin: 0 0 10px; line-height: 1.9;"&gt;&lt;strong&gt;結論：&lt;/strong&gt;どちらも「一緒に〜しよう」という&lt;strong&gt;提案&lt;/strong&gt;ですが、&lt;strong&gt;文の形&lt;/strong&gt;が違います。&lt;br /&gt;
&lt;strong&gt;理由：&lt;/strong&gt;&lt;strong&gt;Let’s ～.&lt;/strong&gt; は提案の&lt;strong&gt;命令文&lt;/strong&gt;、&lt;strong&gt;Shall we ～?&lt;/strong&gt; は提案の&lt;strong&gt;疑問文&lt;/strong&gt;です。だから文末の記号も「.／?」で分かれます。&lt;/p&gt;
&lt;h3 style="margin: 16px 0 8px; font-size: 1.05rem; line-height: 1.6;"&gt;「shall we 言い換え」「let’s shall we」への要点回答&lt;/h3&gt;
&lt;ul style="margin: 0 0 10px; padding-left: 1.2em; line-height: 1.9;"&gt;
&lt;li&gt;&lt;strong&gt;Shall we + 動詞原形 ?&lt;/strong&gt; は、だいたい&lt;strong&gt;Let’s + 動詞原形.&lt;/strong&gt;（一緒に〜しよう）と言い換えできます（意味は近い）。&lt;/li&gt;
&lt;li&gt;&lt;strong&gt;Let’s shall we&lt;/strong&gt; のように2つをつなげる形はしません。&lt;strong&gt;どちらか一方&lt;/strong&gt;を選びます。&lt;/li&gt;
&lt;/ul&gt;
&lt;h3 style="margin: 16px 0 8px; font-size: 1.05rem; line-height: 1.6;"&gt;「Shall we dance?（シャルウィダンス）」の意味&lt;/h3&gt;
&lt;p style="margin: 0; line-height: 1.9;"&gt;&lt;strong&gt;Shall we dance?&lt;/strong&gt; は文法は同じで、直訳は&lt;strong&gt;「踊りませんか？」&lt;/strong&gt;（＝踊ろうという提案）です。特別な形ではなく、&lt;strong&gt;Shall we + 動詞原形 ?&lt;/strong&gt;の例だと思えばOKです。&lt;/p&gt;
&lt;p style="margin: 12px 0 0; line-height: 1.9;"&gt;このあと本文で詳しく確認できます。&lt;/p&gt;
&lt;/div&gt;
&lt;h2&gt;1. 「Let’s」と「Shall we」の基本関係&lt;/h2&gt;
&lt;h3&gt;1-1. 例文で比べる：形は違うけれど、基本のイメージは同じ&lt;/h3&gt;
&lt;p&gt;まずは、次の2つの文を比べてみます。&lt;/p&gt;
&lt;ul&gt;
&lt;li&gt;&lt;span style="color: blue;"&gt;Let’s&lt;/span&gt; begin a new lesson today.&lt;/li&gt;
&lt;li&gt;&lt;span style="color: green;"&gt;Shall we&lt;/span&gt; begin a new lesson today?&lt;/li&gt;
&lt;/ul&gt;
&lt;p&gt;どちらの文も&lt;br /&gt;
&lt;strong&gt;&lt;span style="color: blue;"&gt;begin&lt;/span&gt; / &lt;span style="color: blue;"&gt;a new lesson today&lt;/span&gt;&lt;/strong&gt; の部分は同じで、&lt;br /&gt;
違うのは文頭の&lt;br /&gt;
&lt;strong&gt;&lt;span style="color: blue;"&gt;Let’s&lt;/span&gt;&lt;/strong&gt; と&lt;br /&gt;
&lt;strong&gt;&lt;span style="color: green;"&gt;Shall we&lt;/span&gt;&lt;/strong&gt; だけです。&lt;/p&gt;
&lt;p&gt;意味としてはいずれも、&lt;br /&gt;
&lt;strong&gt;「私たち一緒に今日新しいレッスンを始めよう」&lt;/strong&gt;&lt;br /&gt;
という&lt;strong&gt;「一緒に～しよう」の呼びかけ&lt;/strong&gt;です。&lt;/p&gt;
&lt;ul&gt;
&lt;li&gt;&lt;span style="color: blue;"&gt;Let’s + 動詞の原形&lt;/span&gt; … 「一緒に〜しよう」&lt;/li&gt;
&lt;li&gt;&lt;span style="color: green;"&gt;Shall we + 動詞の原形 ?&lt;/span&gt; … 「一緒に〜しませんか？」という&lt;strong&gt;疑問文の形の提案&lt;/strong&gt;&lt;/li&gt;
&lt;/ul&gt;
&lt;p&gt;なお、&lt;strong&gt;Let’s の ’s は we / our / us の us&lt;/strong&gt; を表していて、&lt;br /&gt;
「Let us ～.（私たちで～しよう）」が短くなった形だと考えておくと理解しやすくなります。&lt;/p&gt;
&lt;h3&gt;1-2. 文法上の違い：命令文と疑問文&lt;/h3&gt;
&lt;p&gt;文法的には、次のような違いがあります。&lt;/p&gt;
&lt;ul&gt;
&lt;li&gt;&lt;strong&gt;&lt;span style="color: blue;"&gt;Let’s ～.&lt;/span&gt;：&lt;/strong&gt;命令文（提案の命令文）&lt;/li&gt;
&lt;li&gt;&lt;strong&gt;&lt;span style="color: green;"&gt;Shall we ～?&lt;/span&gt;：&lt;/strong&gt;疑問文（提案の疑問文）&lt;/li&gt;
&lt;/ul&gt;
&lt;p&gt;ただし&lt;strong&gt;意味のイメージはほぼ同じ&lt;/strong&gt;で、どちらも&lt;br /&gt;
「一緒に〜しよう」「〜しませんか」と相手を誘う表現です。&lt;/p&gt;
&lt;blockquote&gt;&lt;p&gt;文法的には命令文と疑問文ですが、&lt;br /&gt;
&lt;strong&gt;どちらも「一緒に何かをしようよ」という提案の表現&lt;/strong&gt;と理解してOKです。&lt;/p&gt;&lt;/blockquote&gt;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&lt;h2&gt;2. 中学生がよく混同するポイント：文末の「.」と「?」&lt;/h2&gt;
&lt;h3&gt;2-1. テストでよくあるミス&lt;/h3&gt;
&lt;p&gt;意味が似ているため、中学1年生の定期テストなどでは次のような間違いが頻発します。&lt;/p&gt;
&lt;ul&gt;
&lt;li&gt;「一緒に新しいレッスンを始めましょう。」という日本語を見て、&lt;br /&gt;
&lt;span style="color: green;"&gt;Shall we ～ ?&lt;/span&gt; とすべきところを、意味だけ見て &lt;span style="color: blue;"&gt;Let’s ～.&lt;/span&gt; と書いてしまう。&lt;/li&gt;
&lt;li&gt;逆に、Let’s の文末に &lt;span style="color: blue;"&gt;.&lt;/span&gt; ではなく &lt;span style="color: green;"&gt;?&lt;/span&gt; を付けてしまう。&lt;/li&gt;
&lt;/ul&gt;
&lt;p&gt;しかし、ここには&lt;strong&gt;はっきりしたルール&lt;/strong&gt;があります。&lt;/p&gt;
&lt;ul&gt;
&lt;li&gt;&lt;strong&gt;&lt;span style="color: blue;"&gt;Let’s + 動詞の原形&lt;/span&gt; … 文末は &lt;span style="color: blue;"&gt;「.」&lt;/span&gt;&lt;/strong&gt;&lt;/li&gt;
&lt;li&gt;&lt;strong&gt;&lt;span style="color: green;"&gt;Shall we + 動詞の原形&lt;/span&gt; … 文末は &lt;span style="color: green;"&gt;「?」&lt;/span&gt;&lt;/strong&gt;&lt;/li&gt;
&lt;/ul&gt;
&lt;p&gt;つまり、&lt;strong&gt;同じように「一緒に～しよう」の意味でも、命令文なら「.」、疑問文なら「?」&lt;/strong&gt;と、文末の記号が変わります。&lt;/p&gt;
&lt;h3&gt;2-2. テスト対策としてのチェックポイント&lt;/h3&gt;
&lt;p&gt;英作文問題で次のような出題があったとき、&lt;/p&gt;
&lt;ul&gt;
&lt;li&gt;「一緒に〜しましょう。」と書きたい → &lt;strong&gt;Let’s ～.&lt;/strong&gt;（最後は&lt;strong&gt;「.」&lt;/strong&gt;）&lt;/li&gt;
&lt;li&gt;「一緒に〜しませんか。」と書きたい → &lt;strong&gt;Shall we ～?&lt;/strong&gt;（最後は&lt;strong&gt;「?」&lt;/strong&gt;）&lt;/li&gt;
&lt;/ul&gt;
&lt;p&gt;と、&lt;strong&gt;日本語のニュアンスと文末の記号をセットで確認&lt;/strong&gt;することが重要です。&lt;/p&gt;
&lt;blockquote&gt;&lt;p&gt;最後にもう一度、&lt;strong&gt;「. なのか ? なのか」&lt;/strong&gt;を必ずチェックしてから答案を提出しましょう。&lt;/p&gt;&lt;/blockquote&gt;
&lt;h2&gt;3. 「Shall we ～ ?」と聞かれたときの答え方&lt;/h2&gt;
&lt;h3&gt;3-1. Yes で答えるとき&lt;/h3&gt;
&lt;p&gt;「今日、新しいレッスンを始めましょうか。」と&lt;br /&gt;
&lt;span style="color: green;"&gt;Shall we begin a new lesson today?&lt;/span&gt;&lt;br /&gt;
と聞かれたとき、英語では次のように答えます。&lt;/p&gt;
&lt;ul&gt;
&lt;li&gt;&lt;strong&gt;Yes, let’s.&lt;/strong&gt;&lt;br /&gt;
「はい、そうしましょう。」&lt;/li&gt;
&lt;/ul&gt;
&lt;p&gt;ポイントは、&lt;strong&gt;答えの文でも Let’s を使う&lt;/strong&gt;ことです。&lt;br /&gt;
Shall we ～ ? と聞かれたときの肯定の返事は、&lt;strong&gt;Yes, let’s.&lt;/strong&gt; でまとめて覚えてしまいましょう。&lt;/p&gt;
&lt;h3&gt;3-2. No で答えるとき&lt;/h3&gt;
&lt;p&gt;やめておきたいときの返事は、&lt;/p&gt;
&lt;ul&gt;
&lt;li&gt;&lt;strong&gt;No, let’s not.&lt;/strong&gt;&lt;br /&gt;
「いいえ、やめておきましょう。」&lt;/li&gt;
&lt;/ul&gt;
&lt;p&gt;ここでも、&lt;strong&gt;let’s に not をつけた形&lt;/strong&gt;で表現します。&lt;/p&gt;
&lt;h3&gt;3-3. Let’s で誘われたときも同じ返事&lt;/h3&gt;
&lt;p&gt;実は、&lt;span style="color: blue;"&gt;Let’s ～.&lt;/span&gt; と誘われたときの返事も同じです。&lt;/p&gt;
&lt;ul&gt;
&lt;li&gt;&lt;span style="color: blue;"&gt;Let’s begin a new lesson today.&lt;/span&gt;&lt;br /&gt;
「今日、新しいレッスンを始めよう。」&lt;/li&gt;
&lt;/ul&gt;
&lt;p&gt;この文に対しても、&lt;/p&gt;
&lt;ul&gt;
&lt;li&gt;&lt;strong&gt;Yes, let’s.&lt;/strong&gt;（「うん、そうしよう。」）&lt;/li&gt;
&lt;li&gt;&lt;strong&gt;No, let’s not.&lt;/strong&gt;（「いや、やめておこう。」）&lt;/li&gt;
&lt;/ul&gt;
&lt;p&gt;と答えます。&lt;strong&gt;誘いの表現に対する返事は「Yes, let’s. / No, let’s not.」でセット&lt;/strong&gt;にしておきましょう。&lt;/p&gt;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&lt;h2&gt;まとめ：Let’s と Shall we をテストで落とさないために&lt;/h2&gt;
&lt;p&gt;最後に、&lt;strong&gt;「Shall we を使う疑問文」&lt;/strong&gt;のポイントを整理しておきます。&lt;/p&gt;
&lt;ul&gt;
&lt;li&gt;&lt;strong&gt;Let’s + 動詞の原形&lt;/strong&gt; … 「一緒に〜しよう」＝提案の命令文（文末は &lt;span style="color: blue;"&gt;.&lt;/span&gt;）&lt;/li&gt;
&lt;li&gt;&lt;strong&gt;Shall we + 動詞の原形 ?&lt;/strong&gt; … 「一緒に〜しませんか」＝提案の疑問文（文末は &lt;span style="color: green;"&gt;?&lt;/span&gt;）&lt;/li&gt;
&lt;li&gt;意味のイメージはどちらも&lt;strong&gt;「一緒に〜しよう」&lt;/strong&gt;でほぼ同じだが、&lt;strong&gt;文法上は命令文と疑問文の違い&lt;/strong&gt;がある。&lt;/li&gt;
&lt;li&gt;&lt;strong&gt;返事はどちらも共通&lt;/strong&gt;：
&lt;ul&gt;
&lt;li&gt;肯定：&lt;strong&gt;Yes, let’s.&lt;/strong&gt;&lt;/li&gt;
&lt;li&gt;否定：&lt;strong&gt;No, let’s not.&lt;/strong&gt;&lt;/li&gt;
&lt;/ul&gt;
&lt;/li&gt;
&lt;li&gt;定期テスト・入試では、
&lt;ul&gt;
&lt;li&gt;日本語の「一緒に〜しましょう。」なのか「〜しませんか。」なのかを読み分ける。&lt;/li&gt;
&lt;li&gt;&lt;strong&gt;文末の「.」か「?」まで必ず確認&lt;/strong&gt;してから答案を書く。&lt;/li&gt;
&lt;/ul&gt;
&lt;/li&gt;
&lt;/ul&gt;
&lt;p&gt;意味だけでなんとなく書いてしまうと、&lt;br /&gt;
&lt;strong&gt;Let’s と Shall we の取り違えや、「. / ?」の書き間違い&lt;/strong&gt;で簡単に取りこぼしが出ます。&lt;br /&gt;
動画とこのページを何度か見直しながら、&lt;strong&gt;形・意味・返答のセット&lt;/strong&gt;をしっかり定着させていきましょう。&lt;/p&gt;
&lt;p&gt;&amp;nbsp;&lt;/p&gt;
```</t>
  </si>
  <si>
    <t>C2P_https___eng_support_com_column_progressbook1_7_1_20260225_192422</t>
  </si>
  <si>
    <t>以下はサイトの階層マスタに基づく「子→親」内部リンク不足です。
子ページ本文（HTML）に、親ページへのリンクを追加してください。
【子ページ】
- URL: https://eng-support.com/column/progressbook1-7-1/
- タイトル: 一般動詞現在形と三人称単数の s/副詞の位置まで整理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src="https://www.youtube.com/embed/sOmWt33sBhA" width="560" height="315" frameborder="0" allowfullscreen="allowfullscreen"&gt;&lt;span data-mce-type="bookmark" style="display: inline-block; width: 0px; overflow: hidden; line-height: 0;" class="mce_SELRES_start"&gt;﻿&lt;/span&gt;&lt;span data-mce-type="bookmark" style="display: inline-block; width: 0px; overflow: hidden; line-height: 0;" class="mce_SELRES_start"&gt;﻿&lt;/span&gt;&lt;/iframe&gt;&lt;/p&gt;
&lt;h4 style="color: black;"&gt;三単現のsは「現在形の肯定文」で主語が &lt;span style="color: red;"&gt;&lt;strong&gt;he / she / it（＝三人称単数）&lt;/strong&gt;&lt;/span&gt; のとき、動詞に &lt;span style="color: red;"&gt;&lt;strong&gt;s / es&lt;/strong&gt;&lt;/span&gt; を付けるルールです。&lt;/h4&gt;
&lt;p&gt;まずは一発判定だけ先に固定します。&lt;/p&gt;
&lt;ul&gt;
&lt;li&gt;&lt;strong&gt;I / you / we / they&lt;/strong&gt; → 動詞は&lt;strong&gt;原形&lt;/strong&gt;（例：I play）&lt;/li&gt;
&lt;li&gt;&lt;strong&gt;he / she / it・単数名詞&lt;/strong&gt; → 動詞に&lt;strong&gt;s / es&lt;/strong&gt;（例：She plays）&lt;/li&gt;
&lt;/ul&gt;
&lt;p&gt;そして &lt;strong&gt;es&lt;/strong&gt; になるのは語尾が &lt;span style="color: blue;"&gt;&lt;strong&gt;s / x / sh / ch / o&lt;/strong&gt;&lt;/span&gt; のとき。覚え方は &lt;span style="color: blue;"&gt;&lt;strong&gt;ソックス集中&lt;/strong&gt;&lt;/span&gt;（例：watch→watches / go→goes / box→boxes）です。&lt;/p&gt;
&lt;p&gt;このあと本文で、「三単現の肯定文」の見分け→s/esの付け方→例文、の順でまとめます。&lt;/p&gt;
&lt;h3 style="color: black;"&gt;現在形の基本&lt;/h3&gt;
&lt;p&gt;一番上に「I like cats.」とありますね。これは「私は猫が好きだ。」という意味です。主語は「私」で、英語では&lt;span style="color: red;"&gt;S&lt;/span&gt;（サブジェクト）と呼びます。&lt;span style="color: blue;"&gt;&amp;#8220;like&amp;#8221;&lt;/span&gt;は動詞です。ただし、「like」の意味は「好きだ」というよりも、「好きである」という意味です。次に「cats」ですが、これは&lt;span style="color: green;"&gt;&amp;#8220;猫&amp;#8221;&lt;/span&gt;を指します。&lt;span style="color: red;"&gt;&amp;#8220;I&amp;#8221;&lt;/span&gt;も主語の一部で、&lt;span style="color: blue;"&gt;&amp;#8220;私は&amp;#8221;&lt;/span&gt;の意味です。これらを組み合わせて日本語にすると、「私は猫好きだ」になります。&lt;/p&gt;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しかし、日本語と違い、英語では「が」や「を」といった日本語の助詞が使われません。ですから、「が好きだ」と考えると、「が」はどこに付くのか疑問に思うかもしれません。英語では動詞の直後にこれらの情報を示す単語が来るのが一般的です。この単語を「目的語」と呼びます。ですから、この場合、「猫」が「like」の直後に来ていることから、「が好きだ」という意味になります。&lt;/p&gt;
&lt;h3 style="color: black;"&gt;動詞の種類&lt;/h3&gt;
&lt;p&gt;&lt;span style="color: green;"&gt;&amp;#8220;like&amp;#8221;&lt;/span&gt;のように、目的語の後に続く動詞を他動詞（&lt;span style="color: blue;"&gt;Transitive Verb&lt;/span&gt;）と呼びます。他動詞は&lt;span style="color: red;"&gt;VT&lt;/span&gt;と略されます。一方、「I play.」のように目的語がなく、動詞が自動詞（&lt;span style="color: blue;"&gt;Intransitive Verb&lt;/span&gt;）と呼ばれます。自動詞は&lt;span style="color: red;"&gt;VI&lt;/span&gt;と略されます。注意点として、他動詞の場合、動詞の直後に目的語が来る必要があります。それに対して、自動詞は目的語が必要ありません。&lt;/p&gt;
&lt;p&gt;また、文末の句点&lt;span style="color: green;"&gt;&amp;#8220;.&amp;#8221;&lt;/span&gt;も大切です。英語では文の終わりに句点か疑問符が必要です。この部分を無視すると、意味がはっきりせず、通信の際に混乱することがあります。一般的に&lt;span style="color: green;"&gt;&amp;#8220;I like.&amp;#8221;&lt;/span&gt;という表現は不完全です。&lt;/p&gt;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 style="color: black;"&gt;3単現のルール&lt;/h3&gt;
&lt;p&gt;今回の重要なトピックは「3単現」です。このルールは現在形の動詞に関連しています。例文&lt;span style="color: green;"&gt;&amp;#8220;She plays tennis every Tuesday.&amp;#8221;&lt;/span&gt;では、&lt;span style="color: red;"&gt;&amp;#8220;plays&amp;#8221;&lt;/span&gt;が注目すべき部分です。他の例文も考えてみましょう。&lt;span style="color: green;"&gt;&amp;#8220;You play basketball every day.&amp;#8221;&lt;/span&gt;、&lt;span style="color: green;"&gt;&amp;#8220;She plays tennis every Tuesday.&amp;#8221;&lt;/span&gt;で、&lt;span style="color: red;"&gt;&amp;#8220;play&amp;#8221;&lt;/span&gt;に&lt;span style="color: red;"&gt;&amp;#8220;s&amp;#8221;&lt;/span&gt;が追加されています。この&lt;span style="color: red;"&gt;&amp;#8220;s&amp;#8221;&lt;/span&gt;は何を意味するのでしょうか？それが「3単現」の&lt;span style="color: red;"&gt;&amp;#8220;s&amp;#8221;&lt;/span&gt;です。&lt;/p&gt;
&lt;p&gt;基本的に、英語の動詞には&lt;span style="color: red;"&gt;&amp;#8220;s&amp;#8221;&lt;/span&gt;を付けるルールがありますが、一部の例外があります。特に&lt;span style="color: red;"&gt;&amp;#8220;s&amp;#8221;&lt;/span&gt;を付けるのは、動詞の最後が&lt;span style="color: green;"&gt;&amp;#8220;-s&amp;#8221;&lt;/span&gt;、&lt;span style="color: green;"&gt;&amp;#8220;-x&amp;#8221;&lt;/span&gt;、&lt;span style="color: green;"&gt;&amp;#8220;-sh&amp;#8221;&lt;/span&gt;、&lt;span style="color: green;"&gt;&amp;#8220;-ch&amp;#8221;&lt;/span&gt;、&lt;span style="color: green;"&gt;&amp;#8220;-o&amp;#8221;&lt;/span&gt;のいずれかで終わる場合です。これらの語尾によって決まります。覚えやすくするため、「ソックス集中」（&lt;span style="color: blue;"&gt;Socks Concentration&lt;/span&gt;）という言葉を覚えてみてください。これらの語尾が出てきたら、&lt;span style="color: red;"&gt;&amp;#8220;es&amp;#8221;&lt;/span&gt;を付ける必要があります。&lt;/p&gt;
&lt;h3 style="color: black;"&gt;主語の人称&lt;/h3&gt;
&lt;p&gt;次に、英語の主語の「人称」について考えます。英語では主語が何人目の人かを示す言葉を使います。「一人目」は&lt;span style="color: green;"&gt;&amp;#8220;I&amp;#8221;&lt;/span&gt;、「二人目」は&lt;span style="color: green;"&gt;&amp;#8220;you&amp;#8221;&lt;/span&gt;、「三人目」は&lt;span style="color: green;"&gt;&amp;#8220;he&amp;#8221;&lt;/span&gt;や&lt;span style="color: green;"&gt;&amp;#8220;she&amp;#8221;&lt;/span&gt;です。また、「we」は&lt;span style="color: blue;"&gt;&amp;#8220;私たち&amp;#8221;&lt;/span&gt;で複数の場合を表します。最後に&lt;span style="color: green;"&gt;&amp;#8220;they&amp;#8221;&lt;/span&gt;は&lt;span style="color: blue;"&gt;&amp;#8220;彼ら&amp;#8221;&lt;/span&gt;または&lt;span style="color: blue;"&gt;&amp;#8220;彼女たち&amp;#8221;&lt;/span&gt;といった複数形を示します。&lt;/p&gt;
&lt;h3 style="color: black;"&gt;三人称単数の意味&lt;/h3&gt;
&lt;p&gt;「3単現」の主語である&lt;span style="color: green;"&gt;&amp;#8220;he&amp;#8221;&lt;/span&gt;や&lt;span style="color: green;"&gt;&amp;#8220;she&amp;#8221;&lt;/span&gt;は、一般に「一人目」ではなく「三人目」の人を指します。英語では会話の中で、自分自身が「一人目」、相手が「二人目」、その他の人が「三人目」と考えます。これが通常の使い方で、相手が「一人目」になるのは日本語と異なり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&lt;h3 style="color: black;"&gt;まとめ&lt;/h3&gt;
&lt;p&gt;要点を振り返りましょう。3単現は「一人目」ではなく「三人目」の人称を示します。また、3単現の動詞には&lt;span style="color: red;"&gt;&amp;#8220;s&amp;#8221;&lt;/span&gt;がつきますが、一部の語尾では&lt;span style="color: red;"&gt;&amp;#8220;es&amp;#8221;&lt;/span&gt;が使われます。英語の文において、文末には句点か疑問符が必要です。これらのルールを覚えて、英語の文法を理解する上での基礎を固めていきましょう。&lt;/p&gt;
&lt;p&gt;&amp;nbsp;&lt;/p&gt;
```</t>
  </si>
  <si>
    <t>C2P_https___eng_support_com_column_progressbook1_7_2_20260225_192422</t>
  </si>
  <si>
    <t>以下はサイトの階層マスタに基づく「子→親」内部リンク不足です。
子ページ本文（HTML）に、親ページへのリンクを追加してください。
【子ページ】
- URL: https://eng-support.com/column/progressbook1-7-2/
- タイトル: theyの否定文で迷わない｜do not／does notの違いと三単現のsが消える理由を例文で完全整理【Progress Book対応】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src="https://www.youtube.com/embed/ocxr2FH5RDw" width="560" height="315" frameborder="0" allowfullscreen="allowfullscreen"&gt;&lt;span data-mce-type="bookmark" style="display: inline-block; width: 0px; overflow: hidden; line-height: 0;" class="mce_SELRES_start"&gt;&lt;/span&gt;&lt;/iframe&gt;&lt;/p&gt;
&lt;p&gt;&lt;img decoding="async" loading="lazy" class="alignnone size-full wp-image-279" src="http://eng-support.com/wp-content/uploads/2023/04/プログレス230313-4.jpg" sizes="(max-width: 1280px) 100vw, 1280px" srcset="https://eng-support.com/wp-content/uploads/2023/04/プログレス230313-4.jpg 1280w, https://eng-support.com/wp-content/uploads/2023/04/プログレス230313-4-300x169.jpg 300w, https://eng-support.com/wp-content/uploads/2023/04/プログレス230313-4-1024x576.jpg 1024w, https://eng-support.com/wp-content/uploads/2023/04/プログレス230313-4-768x432.jpg 768w, https://eng-support.com/wp-content/uploads/2023/04/プログレス230313-4-320x180.jpg 320w" alt="" width="1280" height="720" /&gt;&lt;/p&gt;
&lt;p&gt;&lt;strong&gt;「They doesn’t」と書きそうになる／「does not likes」にしてしまう。&lt;/strong&gt;&lt;br /&gt;
この2つは別ミスに見えますが、引っかかっている場所は同じです。&lt;/p&gt;
&lt;p&gt;&lt;span style="color: red;"&gt;&lt;strong&gt;否定の do / does を置いた瞬間、後ろの動詞は必ず原形（sなし）&lt;/strong&gt;&lt;/span&gt;。&lt;br /&gt;
三単現の&lt;strong&gt;s&lt;/strong&gt;が残るのは、&lt;strong&gt;肯定文&lt;/strong&gt;のときだけです。&lt;/p&gt;
&lt;p&gt;最初は、次の1行で判断してください。&lt;br /&gt;
&lt;strong&gt;They → do not + 原形&lt;/strong&gt; ／ &lt;strong&gt;He/She/His sister → does not + 原形&lt;/strong&gt;&lt;br /&gt;
&lt;span style="color: green;"&gt;このページでは、I/we/you/they と三単現（his sister）を同じ表で並べ、ミスが出やすい箇所（does・sの位置）だけを整理します。&lt;/span&gt;&lt;/p&gt;
&lt;h3&gt;「I」の否定文&lt;/h3&gt;
&lt;p&gt;「I do not have a cell phone.」を例に取りましょう。「私は携帯電話を持っていません。」となります。2番目が、「I do not like baseball.」です。「have」と「like」は一般動詞で、否定の時は「do not」を付けます。&lt;/p&gt;
&lt;h3&gt;主語が「we」の否定文&lt;/h3&gt;
&lt;p&gt;これの主語が「we」になっても、「We do not have school in summer.」となります。「私たちは夏には学校はありません。」&lt;/p&gt;
&lt;h3&gt;「You」の否定文&lt;/h3&gt;
&lt;p&gt;2番目は、「You do not have your book on your desk.」です。これは普通に訳すと日本語変です。&lt;span style="color: red;"&gt;あなたは、あなたの机の上にあなたの本がありません。&lt;/span&gt;要するに、机の上にまだ本を出してないんじゃないの？となり、早く出しなさいと言いたい訳です。&lt;span style="color: green;"&gt;机の上に本が出ていませんよ、あたりの訳がいいと思います。&lt;/span&gt;ただ、こういう訳し方はどの訳を○にして、どの訳を△にして、どの訳を×するかというのは英語の先生でバラバラです。なので、学校の定期テストは学校の先生がおっしゃるようにやっておきましょう。私の授業の場合は、机の上に本が出ていません、と訳してもらいます。&lt;/p&gt;
&lt;h3&gt;「His sister」の否定文&lt;/h3&gt;
&lt;p&gt;3番です。&lt;span style="color: red;"&gt;His sister does not&lt;/span&gt; like math.ここだけ&lt;span style="color: blue;"&gt;「do not」&lt;/span&gt;が&lt;span style="color: green;"&gt;「does not」&lt;/span&gt;になっています。 &lt;span style="color: red;"&gt;His sister&lt;/span&gt;から&lt;span style="color: blue;"&gt;「does not」&lt;/span&gt;はいいです。&lt;/p&gt;
&lt;h3&gt;「They」の否定文&lt;/h3&gt;
&lt;p&gt;先に4番、5番を見ておくと、「They do not play badminton every day.」、「Japanese schools do not begin in autumn.」となっています。これ全部で5行ある中で下か3行目、3番だけ「do not」ではなく&lt;span style="color: green;"&gt;「does not」&lt;/span&gt;になっています。ここがポイントですが、「do」に「es」が付いています。&lt;br /&gt;
「s」や「es」というと、3単現の「s」というのを前回勉強したと思います。3単現3単は主語の話でした。&lt;br /&gt;
主語は&lt;span style="color: red;"&gt;His sister&lt;/span&gt;です。&lt;span style="color: blue;"&gt;「彼のお姉さん」&lt;/span&gt;、または&lt;span style="color: blue;"&gt;「妹」&lt;/span&gt;です。&lt;span style="color: blue;"&gt;「sister」&lt;/span&gt;が単数形です。&lt;br /&gt;
お姉さんか妹のどちらか一人です。しかも「彼の妹」という言い方すると、この3番の会話の話し手は彼の妹じゃないです。聞き手も違います。&lt;/p&gt;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&lt;p&gt;という事で、これは第三者です。三人目の人で一人です。三人称単数です。&lt;br /&gt;
動詞の現在形についてはまだちょっと詳しく言っていませんが、&lt;span style="color: blue;"&gt;3単現「s」&lt;/span&gt;を付けます。ここからあとは覚えるしかないんですが、英語慣れない人はどうしてもの部分があります。&lt;br /&gt;
例えばこの2行目ですと、&lt;span style="color: red;"&gt;「I do not like baseball.」&lt;/span&gt;、「I」を例えば&lt;span style="color: blue;"&gt;「He」&lt;/span&gt;の&lt;span style="color: blue;"&gt;「彼は」&lt;/span&gt;とか、&lt;span style="color: blue;"&gt;「She」&lt;/span&gt;の&lt;span style="color: blue;"&gt;「彼女は」&lt;/span&gt;に換わった時に&lt;span style="color: red;"&gt;「do not likes」と書いちゃう&lt;/span&gt;間違いが結構あります。じゃなくて、&lt;span style="color: green;"&gt;「does」の方です。&lt;/span&gt;「do」に「es」を付けて&lt;span style="color: green;"&gt;「does」にします&lt;/span&gt;。ちなみに、「o」で終わっていたら&lt;span style="color: blue;"&gt;「s」&lt;/span&gt;ではなく&lt;span style="color: blue;"&gt;「es」&lt;/span&gt;を付けるというのはやりました。したがって、&lt;span style="color: green;"&gt;「do」に「es」を付けて「does」にします。&lt;/span&gt;「s」を付ける場所を間違えないようにして下さい。&lt;span style="color: red;"&gt;さらに、「does not」&lt;/span&gt;あと&lt;span style="color: blue;"&gt;「likes」&lt;/span&gt;にしてしまう人が多いです。特に、元々が肯定文の場合、&lt;span style="color: red;"&gt;「His sister likes math.」&lt;/span&gt;、「彼のお姉さんは数学が好きだ。」というのがあってこれを否定文にしなさいと言われる問題が出ます。&lt;br /&gt;
&lt;span style="color: green;"&gt;「His sister」から「does not」&lt;/span&gt;はいいです。次の「likes」のとこをそのまま写しちゃって&lt;span style="color: green;"&gt;「does not likes」&lt;/span&gt;にしてしまう人が結構います。&lt;/p&gt;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&lt;p&gt;だけど、この「do not」「does not」関わらず、とにかく「do not」「does not」の後ろの動詞は原形と言って元の形です。&lt;span style="color: red;"&gt;「s」を付けない形にしなきゃダメです。&lt;/span&gt;実はこいつら全部動詞の原形なんです。&lt;span style="color: green;"&gt;あれ？現在形じゃないんですか？と疑問をもつ人もいます。&lt;/span&gt;原形と現在形の違いを話し出すとまた長くなるので、今日はこれだけです。&lt;br /&gt;
主語が&lt;span style="color: red;"&gt;三人称単数になっても「s」が付かない場合は原形です。&lt;/span&gt;「do not」「does not」がなかったら「His sister」だけ「likes math.」になるはずです。&lt;br /&gt;
主語を三人称単数に変えたら&lt;span style="color: green;"&gt;「s」が付く場合は現在系、つかない場合は原形です。&lt;/span&gt;でも、どういう場合が現在形でどういう場合が原形なの？と思った人はおいおい勉強していけばいいと思います。この動画では&lt;span style="color: red;"&gt;三人称単数の一般動詞の否定文ですから、「does not 動詞原形」です。&lt;/span&gt;「do」を「does」に換えるのを忘れないようにして下さい。&lt;span style="color: red;"&gt;動詞原形とか「s」を付けないようにしてください。&lt;/span&gt;特に、肯定文から否定文に換える時に&lt;span style="color: red;"&gt;「s」を消すようにして下さい。&lt;/span&gt;そこを忘れないようにして下さい。&lt;br /&gt;
非常にそこの間違いが多いですので、このあたりから英語が大体分かっているんだけど細かいとこ間違うんだよな、という人が増えてきます。大体分かっているのに、あ、「s」を間違えて付けちゃった、ここさえ出来れば合っていた、しかも「s」がない、と言われてみれば分かるのに、というのをケアレスミスという言い方する人よくいます。ですが、ケアレスミスと言っている間はずっとミスが続きます。&lt;span style="color: green;"&gt;&lt;br /&gt;
&lt;/span&gt;間違えたらケアレスミスじゃないです。もう英語そのものを分かってないくらいのつもりでいて欲しいと思います。&lt;/p&gt;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&lt;p&gt;&amp;nbsp;&lt;/p&gt;
```</t>
  </si>
  <si>
    <t>C2P_https___eng_support_com_column_progressbook1_7_3_20260225_192422</t>
  </si>
  <si>
    <t>以下はサイトの階層マスタに基づく「子→親」内部リンク不足です。
子ページ本文（HTML）に、親ページへのリンクを追加してください。
【子ページ】
- URL: https://eng-support.com/column/progressbook1-7-3/
- タイトル: 三単現と do/does｜疑問文と否定文の作り方を徹底整理
- 分類: MC
【親ページ（リンク先）】
- 親URL: https://eng-support.com/column/progress/
- 親タイトル: 英語PROGRESSコラム一覧｜教科書活用法と学習法整理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src="https://www.youtube.com/embed/YCuzrHIR9bw" width="560" height="315" frameborder="0" allowfullscreen="allowfullscreen"&gt;&lt;span data-mce-type="bookmark" style="display: inline-block; width: 0px; overflow: hidden; line-height: 0;" class="mce_SELRES_start"&gt;﻿&lt;/span&gt;&lt;/iframe&gt;&lt;/p&gt;
&lt;p&gt;――今回は、Book1 Lesson7シーン3現在形の疑問文という事で、&lt;br /&gt;
7-2が否定文だったので、次は疑問文という事になっています。では、宜しくお願いします♪&lt;/p&gt;
&lt;p&gt;&lt;img decoding="async" loading="lazy" class="alignnone wp-image-279" src="http://eng-support.com/wp-content/uploads/2023/04/プログレス230313-4.jpg" alt="" width="815" height="458" srcset="https://eng-support.com/wp-content/uploads/2023/04/プログレス230313-4.jpg 1280w, https://eng-support.com/wp-content/uploads/2023/04/プログレス230313-4-300x169.jpg 300w, https://eng-support.com/wp-content/uploads/2023/04/プログレス230313-4-1024x576.jpg 1024w, https://eng-support.com/wp-content/uploads/2023/04/プログレス230313-4-768x432.jpg 768w, https://eng-support.com/wp-content/uploads/2023/04/プログレス230313-4-320x180.jpg 320w" sizes="(max-width: 815px) 100vw, 815px" /&gt;&lt;/p&gt;
&lt;p&gt;こちらがLesson7シーン3のLookの文ですが、それぞれの所に文が三つです。&lt;br /&gt;
三つもあって、それを無理やり一つの画面に収めたので字が非常に小さくなっています。&lt;br /&gt;
見にくいという方はPROGRESSの方も用意して、これを見ながら動画を見て欲しいと思います。&lt;br /&gt;
注意点は否定文と一緒です。&lt;br /&gt;
今回は、注意点の所がPROGRESSでは&lt;strong&gt;太字&lt;/strong&gt;になっていますが&lt;span style="color: #ff0000;"&gt;赤字&lt;/span&gt;にしておきました。&lt;br /&gt;
要するに、&lt;span style="color: #ff0000;"&gt;3単現の”s”&lt;/span&gt;です。&lt;br /&gt;
疑問文の場合は、一般動詞の疑問文は主語の前に”do”を付けて、例えば”Do you like soccer?”とか、一番下だと”Do they wash the dishes?”となります。&lt;br /&gt;
&lt;strong&gt;「do 主語 動詞」&lt;/strong&gt;とやるんでしたね。&lt;/p&gt;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&lt;p&gt;疑問文の場合ですが、3単現の場合否定文を「do not + 動詞原形」、否定文だと普通なら&lt;br /&gt;
「do not + 動詞原形」なのを3単現の時だけ”do”を”does”に換えて、「does not + 動詞原形」にするんでしたね。疑問文も同じだと思っておけばいいです。&lt;br /&gt;
最初の”do”を”school”「学校」とか、”He”「彼」、ちなみに学校というこの”school”も単数形ですから、一人目、二人目、三人目と言っていたので、じゃあ人間じゃないのは三人目と見ないんじゃないかと思う人いますが、その場合はこう考えて下さい。&lt;br /&gt;
一人目というのが、喋っている自分です。二人目は聞いている相手です。&lt;br /&gt;
ちなみに、人間じゃなきゃ聞けないですよね？&lt;br /&gt;
一人目でも二人目でもない、じゃあ三人目です。三人称と思って下さい。&lt;br /&gt;
どうしても三人称、三人目、第三者が違和感がある人は、私が一人目、話している相手が二人目、&lt;br /&gt;
それ以外の人間だろかものだろうが関係なくその他が三人称と思ってもいいです。&lt;br /&gt;
”school”、三人称単数です。&lt;br /&gt;
”He”も三人称単数です。&lt;br /&gt;
否定文と同じです。&lt;br /&gt;
”do”を”does”に換えて、後ろの動詞は原形です。&lt;br /&gt;
”does school begin”この”begin”に”s”を付けないようにして下さい。&lt;br /&gt;
元々肯定文があって疑問文にしなさいという問題の場合、肯定文は”school begins”となります。&lt;br /&gt;
”school begins in spring”になります。&lt;br /&gt;
これを疑問文にする時に、”do”ではなく”does school”です。&lt;br /&gt;
”begins”そのまま写しちゃダメです。&lt;br /&gt;
”s”を取って”begin”です。&lt;br /&gt;
したがって、”do” ”does”のあと、否定文とか疑問文とか関係ないです。&lt;br /&gt;
”do” ”does”のあとは動詞は絶対に原形です。&lt;br /&gt;
なんならもう”does”プラス原形です。そこだけ覚えてもいいくらいです。&lt;br /&gt;
否定文だと”do”や”does”の後ろに”not”が付きますが、疑問文の場合はこの位置に主語がくる、これが換わるだけです。&lt;/p&gt;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&lt;p&gt;じゃあ”not”が主語がと関係なく、”do”のあとは動詞原形、”does”のあとは動詞原形です。&lt;br /&gt;
もしあれだったら下だけやります。&lt;br /&gt;
”does”を書いたらとにかく”do”に”es”を付けたんだから”s”は被らない。&lt;br /&gt;
&lt;span style="color: #0000ff;"&gt;動詞は”s”を消して原型に戻します。&lt;/span&gt;&lt;br /&gt;
これをしっかり覚えていて下さい。&lt;br /&gt;
ちなみに返事の時も、主語、三人称単数なら”Yes, it does.” ”No, he doesn’t.”みたいになります。&lt;br /&gt;
肯定文に戻っているのが2番です。”It begins in spring.”です。&lt;br /&gt;
否定文になっているのが3番です。”He doesn’t like music.”です。&lt;br /&gt;
肯定文だけ”does”が出てこないから動詞に”s”を付けます。&lt;br /&gt;
&lt;span style="color: #ff0000;"&gt;否定文や疑問文は”does”が出てくるので動詞は絶対に原形です。&lt;/span&gt;&lt;br /&gt;
これを忘れないようにして欲しいと思います。&lt;/p&gt;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t>
  </si>
  <si>
    <t>P2C_https___eng_support_com_column_progressinenglish21_20260225_192346</t>
  </si>
  <si>
    <t>以下はサイトの階層マスタに基づく「親→子」内部リンク不足です。
親ページ本文（HTML）に、下記の子ページへのリンクを追加してください。
【親ページ】
- URL: https://eng-support.com/column/progressinenglish21/
- タイトル: PROGRESS IN ENGLISH 21 教科書の特徴と難易度
- 分類: MC
【リンク追加が必要な子ページ一覧（この親を持つ）】
1. https://eng-support.com/column/progress-2/（中高一貫の英語教科書｜宿題が終わらない対策｜PROGRESS）
2. https://eng-support.com/column/progress/（英語PROGRESSコラム一覧｜教科書活用法と学習法整理）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&lt;p&gt;&amp;nbsp;&lt;/p&gt;
&lt;p&gt;&lt;!-- YouTube動画 --&gt;&lt;br /&gt;
&lt;iframe title="YouTube video player" src="https://www.youtube.com/embed/iNKjZUoW5JE" width="560" height="315" frameborder="0" allowfullscreen="allowfullscreen"&gt;&lt;br /&gt;
&lt;span data-mce-type="bookmark" style="display: inline-block; width: 0px; overflow: hidden; line-height: 0;" class="mce_SELRES_start"&gt;&lt;/span&gt;&lt;br /&gt;
&lt;/iframe&gt;&lt;br /&gt;
&lt;!-- 不足補完ブロック（即答パート）：最初のH2（## PROGRESS IN ENGLISH 21はどんな教科書か？その特徴と向き合い方）の直後に差し込み --&gt;&lt;/p&gt;
&lt;h3&gt;すぐ確認：名称の揺れ／採用校の確認／学習の優先順位（1分）&lt;/h3&gt;
&lt;p&gt;&lt;strong&gt;要点：&lt;/strong&gt;検索語は呼び方が揺れるだけなので、まず&lt;strong&gt;「PROGRESS IN ENGLISH 21（プログレス21）」&lt;/strong&gt;に揃え、採用校は&lt;strong&gt;学校配布の教科書案内・シラバス・配布プリント&lt;/strong&gt;で確認。学習は&lt;strong&gt;プログレスで土台（総合力）&lt;/strong&gt;を作りつつ、&lt;strong&gt;大学入試の形式対策は別建て&lt;/strong&gt;で分けて進めます。&lt;/p&gt;
&lt;table style="width: 100%; border-collapse: collapse; margin: 10px 0;"&gt;
&lt;thead&gt;
&lt;tr&gt;
&lt;th style="border: 1px solid #ddd; padding: 8px; text-align: left; width: 26%;"&gt;検索語（よくある呼び方）&lt;/th&gt;
&lt;th style="border: 1px solid #ddd; padding: 8px; text-align: left; width: 26%;"&gt;ここではこう呼ぶ&lt;/th&gt;
&lt;th style="border: 1px solid #ddd; padding: 8px; text-align: left;"&gt;ページ内の該当観点&lt;/th&gt;
&lt;th style="border: 1px solid #ddd; padding: 8px; text-align: left; width: 22%;"&gt;まず読む場所&lt;/th&gt;
&lt;/tr&gt;
&lt;/thead&gt;
&lt;tbody&gt;
&lt;tr&gt;
&lt;td style="border: 1px solid #ddd; padding: 8px;"&gt;プログレスインイングリッシュ&lt;/td&gt;
&lt;td style="border: 1px solid #ddd; padding: 8px;"&gt;&lt;strong&gt;プログレス（21）&lt;/strong&gt;&lt;/td&gt;
&lt;td style="border: 1px solid #ddd; padding: 8px;"&gt;教科書の背景／どんな教材か&lt;/td&gt;
&lt;td style="border: 1px solid #ddd; padding: 8px;"&gt;次の章「特徴」→「開発の背景」&lt;/td&gt;
&lt;/tr&gt;
&lt;tr&gt;
&lt;td style="border: 1px solid #ddd; padding: 8px;"&gt;progress in english&lt;/td&gt;
&lt;td style="border: 1px solid #ddd; padding: 8px;"&gt;&lt;strong&gt;PROGRESS IN ENGLISH&lt;/strong&gt;&lt;/td&gt;
&lt;td style="border: 1px solid #ddd; padding: 8px;"&gt;改訂の流れ（旧版→21）&lt;/td&gt;
&lt;td style="border: 1px solid #ddd; padding: 8px;"&gt;「開発の背景と改訂」&lt;/td&gt;
&lt;/tr&gt;
&lt;tr&gt;
&lt;td style="border: 1px solid #ddd; padding: 8px;"&gt;プログレス21&lt;/td&gt;
&lt;td style="border: 1px solid #ddd; padding: 8px;"&gt;&lt;strong&gt;PROGRESS IN ENGLISH 21&lt;/strong&gt;&lt;/td&gt;
&lt;td style="border: 1px solid #ddd; padding: 8px;"&gt;「難しい」と言われる理由（原因）&lt;/td&gt;
&lt;td style="border: 1px solid #ddd; padding: 8px;"&gt;後半「原因」の章&lt;/td&gt;
&lt;/tr&gt;
&lt;tr&gt;
&lt;td style="border: 1px solid #ddd; padding: 8px;"&gt;PROGRESS IN ENGLISH 21&lt;/td&gt;
&lt;td style="border: 1px solid #ddd; padding: 8px;"&gt;&lt;strong&gt;PROGRESS IN ENGLISH 21&lt;/strong&gt;&lt;/td&gt;
&lt;td style="border: 1px solid #ddd; padding: 8px;"&gt;大学入試との相性／限界（位置づけ）&lt;/td&gt;
&lt;td style="border: 1px solid #ddd; padding: 8px;"&gt;「大学入試英語との関係」&lt;/td&gt;
&lt;/tr&gt;
&lt;tr&gt;
&lt;td style="border: 1px solid #ddd; padding: 8px;"&gt;progress in english 21 採用校&lt;/td&gt;
&lt;td style="border: 1px solid #ddd; padding: 8px;"&gt;&lt;strong&gt;採用の確認&lt;/strong&gt;&lt;/td&gt;
&lt;td style="border: 1px solid #ddd; padding: 8px;"&gt;採用が広がった背景／レベル差が難化につながる点&lt;/td&gt;
&lt;td style="border: 1px solid #ddd; padding: 8px;"&gt;「採用が広がった理由」&lt;/td&gt;
&lt;/tr&gt;
&lt;/tbody&gt;
&lt;/table&gt;
&lt;h3&gt;困りごと別：まずやること（迷わない3本）&lt;/h3&gt;
&lt;ul&gt;
&lt;li&gt;&lt;strong&gt;「難しい／ついていけない」&lt;/strong&gt;→ 先に「難しい理由（原因）」の章で、どこで詰まりやすいかを特定する。&lt;/li&gt;
&lt;li&gt;&lt;strong&gt;「大学受験が不安」&lt;/strong&gt;→ 「大学入試との関係」の節で、プログレスで作る力と、別に慣れるべき形式を切り分ける。&lt;/li&gt;
&lt;li&gt;&lt;strong&gt;「進め方が分からない」&lt;/strong&gt;→ 「使いこなし方（対処法）」の章で、土台づくりの進め方を先に決める。&lt;/li&gt;
&lt;/ul&gt;
&lt;h3&gt;「採用校」を調べたい人へ（特定校は列挙しません）&lt;/h3&gt;
&lt;ul&gt;
&lt;li&gt;&lt;strong&gt;確認する場所：&lt;/strong&gt;学校配布の&lt;strong&gt;教科書案内&lt;/strong&gt;／年度初めの&lt;strong&gt;シラバス&lt;/strong&gt;／英語科の&lt;strong&gt;配布プリント&lt;/strong&gt;（教科書名・Book番号が載る所）。&lt;/li&gt;
&lt;li&gt;&lt;strong&gt;背景（ここで押さえる範囲）：&lt;/strong&gt;中高一貫で採用が多く、ミッションスクールを中心に採用が広がった一方で、学校のレベル幅が大きいことが「難しすぎる」の評価につながりやすい。&lt;/li&gt;
&lt;/ul&gt;
&lt;p&gt;このあと本文で、背景→難易度（原因）→大学入試との関係→使いこなし方の順に確認できます。&lt;/p&gt;
&lt;h2&gt;PROGRESS IN ENGLISH 21はどんな教科書か？その特徴と向き合い方&lt;/h2&gt;
&lt;p&gt;中高一貫校を中心に採用されてきた英語教科書&lt;strong&gt;「PROGRESS IN ENGLISH（プログレス）」&lt;/strong&gt;。&lt;br /&gt;
現在では改訂版の&lt;strong&gt;「PROGRESS IN ENGLISH 21」&lt;/strong&gt;も広く使われていますが、&lt;br /&gt;
「レベルが高すぎて生徒がついていけない」「教える先生側も難しい」といった声も少なくありません。&lt;/p&gt;
&lt;p&gt;一方で、&lt;strong&gt;英語の総合力を育てるには非常に優れたテキスト&lt;/strong&gt;であることも事実です。&lt;br /&gt;
このページでは、対談内容をもとに&lt;/p&gt;
&lt;ul&gt;
&lt;li&gt;プログレス／プログレス21が作られた背景&lt;/li&gt;
&lt;li&gt;大学受験との相性とその限界&lt;/li&gt;
&lt;li&gt;「難しい」と言われる理由（原因）&lt;/li&gt;
&lt;li&gt;実際にどう使いこなせばよいか（対処法）&lt;/li&gt;
&lt;/ul&gt;
&lt;p&gt;を整理し、&lt;strong&gt;保護者・生徒・指導者それぞれが、プログレスとどう付き合えばよいか&lt;/strong&gt;を解説していきます。&lt;/p&gt;
&lt;h2&gt;PROGRESS IN ENGLISH 21の特徴とは？&lt;/h2&gt;
&lt;h3&gt;開発の背景と改訂の経緯&lt;/h3&gt;
&lt;p&gt;プログレスは、もともと&lt;strong&gt;ロバート・フリン&lt;/strong&gt;氏が広島の進学校で英語を教えていた際に作成していたプリント教材がもとになっています。&lt;br /&gt;
その後、そのプリントが教科書化され&lt;strong&gt;「PROGRESS IN ENGLISH」&lt;/strong&gt;となり、さらに&lt;strong&gt;2000年前後に「PROGRESS IN ENGLISH 21」&lt;/strong&gt;として改訂されました。&lt;/p&gt;
&lt;p&gt;当初フリン氏が授業していた学校は&lt;strong&gt;かなりレベルの高い進学校&lt;/strong&gt;でした。&lt;br /&gt;
そのため、元のプリントは非常に難度が高く、後に別の学校で授業をする際、&lt;/p&gt;
&lt;blockquote&gt;&lt;p&gt;「このプリントでは難しすぎる」&lt;/p&gt;&lt;/blockquote&gt;
&lt;p&gt;と感じたフリン氏が、&lt;strong&gt;難度を少し下げて作り直した&lt;/strong&gt;という経緯があります。&lt;br /&gt;
それでもなお、一般的な教科書と比べると&lt;strong&gt;十分「ハイレベル」な構成&lt;/strong&gt;になっています。&lt;/p&gt;
&lt;h3&gt;ミッションスクールを中心に広く採用された理由&lt;/h3&gt;
&lt;p&gt;フリン氏がカトリックであったこともあり、プログレスは&lt;strong&gt;カトリック系のミッションスクール&lt;/strong&gt;を中心に採用が広がりました。&lt;/p&gt;
&lt;p&gt;ただし、ミッションスクールといっても&lt;/p&gt;
&lt;ul&gt;
&lt;li&gt;トップレベルの進学校&lt;/li&gt;
&lt;li&gt;中堅～やや下位レベルの学校&lt;/li&gt;
&lt;/ul&gt;
&lt;p&gt;まで幅があり、&lt;strong&gt;同じ教科書を幅広いレベルの学校が一斉に採用した&lt;/strong&gt;ことが、後の「難しすぎる」という評価にもつながっています。&lt;/p&gt;
&lt;blockquote&gt;&lt;p&gt;「その子は私が教える前に英語の成績が学年2位だったんです。&lt;br /&gt;
ということは、『学年2位でもプログレスが分かっていない』ということになると思いました。」&lt;/p&gt;&lt;/blockquote&gt;
&lt;p&gt;このエピソードが象徴するように、&lt;strong&gt;学校全体としてプログレスのレベルに十分対応できていないケース&lt;/strong&gt;も少なくありませんでした。&lt;/p&gt;
&lt;h3&gt;読解素材の特徴と構成&lt;/h3&gt;
&lt;p&gt;プログレスに登場する読解素材は、大学入試の「論説文」とはやや性質が異なります。&lt;/p&gt;
&lt;ul&gt;
&lt;li&gt;&lt;strong&gt;Book1：&lt;/strong&gt;グリム童話が中心&lt;/li&gt;
&lt;li&gt;&lt;strong&gt;Book2：&lt;/strong&gt;アメリカの言語・文化・歴史・社会&lt;/li&gt;
&lt;li&gt;&lt;strong&gt;Book3：&lt;/strong&gt;イギリスの歴史・文化・社会&lt;/li&gt;
&lt;li&gt;&lt;strong&gt;Book4〜6：&lt;/strong&gt;英語の論文の書き方など、高度な内容も登場&lt;/li&gt;
&lt;/ul&gt;
&lt;p&gt;英語はもともとイギリスの言語であり、アメリカ・イギリスの文化や考え方を理解することは&lt;strong&gt;「英語の総合力」&lt;/strong&gt;には非常に重要です。&lt;br /&gt;
その意味で、プログレスの素材は&lt;/p&gt;
&lt;ul&gt;
&lt;li&gt;言語としての英語&lt;/li&gt;
&lt;li&gt;英語圏の文化・歴史・社会背景&lt;/li&gt;
&lt;/ul&gt;
&lt;p&gt;をセットで学べるように工夫されています。&lt;/p&gt;
&lt;h3&gt;大学入試英語との関係&lt;/h3&gt;
&lt;p&gt;一方で、大学入試の英文は&lt;strong&gt;学術論文系の論説文&lt;/strong&gt;が中心です。&lt;br /&gt;
プログレスもBook4以降では論文の書き方に触れますが、&lt;/p&gt;
&lt;blockquote&gt;&lt;p&gt;「大学入試の英文読解にはあまり向いていないかな」&lt;/p&gt;&lt;/blockquote&gt;
&lt;p&gt;という側面があることも否めません。&lt;/p&gt;
&lt;p&gt;そのため実際の現場では、&lt;/p&gt;
&lt;ul&gt;
&lt;li&gt;中学の間はプログレスで基礎と総合力を養う&lt;/li&gt;
&lt;li&gt;高校からは&lt;strong&gt;New Treasure などの別テキスト&lt;/strong&gt;に切り替え、入試対応を強化する&lt;/li&gt;
&lt;li&gt;あるいは、途中でプログレスから他の検定教科書・問題集に変更する&lt;/li&gt;
&lt;/ul&gt;
&lt;p&gt;といったカリキュラムを組む学校も増えています。&lt;/p&gt;
&lt;h3&gt;それでもプログレスが「英語の総合力」に優れている理由&lt;/h3&gt;
&lt;p&gt;筆者（講師）自身は中高6年間ずっと&lt;strong&gt;PROGRESS IN ENGLISH 21&lt;/strong&gt;で学んだ経験から、&lt;/p&gt;
&lt;blockquote&gt;&lt;p&gt;「英語の総合力を付けるにはすごくいいテキスト」&lt;/p&gt;&lt;/blockquote&gt;
&lt;p&gt;と評価しています。&lt;/p&gt;
&lt;ul&gt;
&lt;li&gt;文法・語彙・読解・表現がバランスよく配置されている&lt;/li&gt;
&lt;li&gt;英語圏の文化・歴史・社会に自然と触れられる&lt;/li&gt;
&lt;li&gt;「読む・書く・話す・聞く」を一体的に扱う構成になっている&lt;/li&gt;
&lt;/ul&gt;
&lt;p&gt;つまり、&lt;strong&gt;大学入試英語そのものの「過去問対策テキスト」ではない&lt;/strong&gt;一方で、&lt;br /&gt;
&lt;strong&gt;土台となる英語力をしっかり作るには非常に優れた教材&lt;/strong&gt;だと言えます。&lt;/p&gt;
&lt;p&gt;そのため、&lt;/p&gt;
&lt;ul&gt;
&lt;li&gt;プログレスで&lt;strong&gt;土台・総合力&lt;/strong&gt;を養う&lt;/li&gt;
&lt;li&gt;別教材や過去問で&lt;strong&gt;大学入試への「形式」や「傾向」&lt;/strong&gt;に慣れる&lt;/li&gt;
&lt;/ul&gt;
&lt;p&gt;という&lt;strong&gt;二本立ての学習&lt;/strong&gt;が理想的だと考えられます。&lt;/p&gt;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&lt;h2&gt;なぜ「プログレスは難しい」と言われるのか（原因）&lt;/h2&gt;
&lt;h3&gt;レッスンごとの分量が圧倒的に多い&lt;/h3&gt;
&lt;p&gt;プログレスが「難しい」と言われる大きな理由の一つは、&lt;strong&gt;1レッスンあたりの分量の多さ&lt;/strong&gt;です。&lt;/p&gt;
&lt;blockquote&gt;&lt;p&gt;「ただ一つ言えるのが、レッスンごとの量がすごく多いです。」&lt;/p&gt;&lt;/blockquote&gt;
&lt;p&gt;現在の公立中学の検定教科書は、&lt;strong&gt;イラストや写真が大きく、英文量が少ない構成&lt;/strong&gt;のものも多く、&lt;br /&gt;
保護者の方から&lt;/p&gt;
&lt;blockquote&gt;&lt;p&gt;「こんなマンガみたいなの、教科書のはずないでしょう」&lt;/p&gt;&lt;/blockquote&gt;
&lt;p&gt;と言われるほどです。&lt;/p&gt;
&lt;p&gt;それに比べてプログレスは、&lt;strong&gt;ページ全体に英文がぎっしり&lt;/strong&gt;と詰まっており、&lt;br /&gt;
初めて見ると「圧倒される」ような印象を受ける人も多いでしょう。&lt;/p&gt;
&lt;h3&gt;カリキュラム側がプログレスを理解していないケース&lt;/h3&gt;
&lt;p&gt;さらに問題なのは、塾や予備校などで&lt;strong&gt;カリキュラムを作る側がプログレスを十分理解していない&lt;/strong&gt;場合です。&lt;/p&gt;
&lt;p&gt;「この範囲を◯時間で終わらせる」といった計画自体が、&lt;/p&gt;
&lt;blockquote&gt;&lt;p&gt;「いや、この時間では終わらないでしょう」&lt;/p&gt;&lt;/blockquote&gt;
&lt;p&gt;という&lt;strong&gt;非現実的な設定&lt;/strong&gt;になっていることもあります。&lt;/p&gt;
&lt;p&gt;本来は、&lt;/p&gt;
&lt;ul&gt;
&lt;li&gt;レッスン内でも&lt;strong&gt;取捨選択&lt;/strong&gt;をする&lt;/li&gt;
&lt;li&gt;チャートや練習問題の一部は&lt;strong&gt;自習用に回す&lt;/strong&gt;&lt;/li&gt;
&lt;/ul&gt;
&lt;p&gt;といった工夫が必要ですが、&lt;strong&gt;プログレス経験がない指導者&lt;/strong&gt;にとっては、その見極めが難しくなりがちです。&lt;/p&gt;
&lt;h3&gt;「練習の仕方」が見えにくいテキスト構成&lt;/h3&gt;
&lt;p&gt;数学の教材であれば、&lt;/p&gt;
&lt;ul&gt;
&lt;li&gt;例題&lt;/li&gt;
&lt;li&gt;➡ 類題・演習問題&lt;/li&gt;
&lt;/ul&gt;
&lt;p&gt;という構成がはっきりしていることが多いですが、プログレスの場合、&lt;/p&gt;
&lt;blockquote&gt;&lt;p&gt;「文法事項の説明のあと、どこからどこまでを『例題』『類題』として扱えばよいのか分かりにくい」&lt;/p&gt;&lt;/blockquote&gt;
&lt;p&gt;と感じる先生も多いようです。&lt;/p&gt;
&lt;p&gt;これに対し、プログレスで育った講師の感覚では、&lt;/p&gt;
&lt;ul&gt;
&lt;li&gt;&lt;strong&gt;Look&lt;/strong&gt;：モデル例文・例題&lt;/li&gt;
&lt;li&gt;&lt;strong&gt;Speak / Practice&lt;/strong&gt;：パターンを変えた類題・反復練習&lt;/li&gt;
&lt;/ul&gt;
&lt;p&gt;という&lt;strong&gt;「例題・類題」のセットとして自然に見えている&lt;/strong&gt;ことが多く、この感覚の差が「扱いにくさ」にもつながっています。&lt;/p&gt;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&lt;h3&gt;「例題と類題」の間を埋めるステップが必要な生徒も多い&lt;/h3&gt;
&lt;p&gt;プログレスはもともと&lt;strong&gt;上位レベルの中高一貫校向け&lt;/strong&gt;に作られたテキストです。&lt;br /&gt;
そのため、&lt;/p&gt;
&lt;ul&gt;
&lt;li&gt;Look → Speak / Practice の間を&lt;strong&gt;自力で橋渡しできる生徒&lt;/strong&gt;&lt;/li&gt;
&lt;/ul&gt;
&lt;p&gt;を前提として組み立てられている部分があります。&lt;/p&gt;
&lt;p&gt;しかし現実には、&lt;/p&gt;
&lt;ul&gt;
&lt;li&gt;「Lookの内容は分かるが、自分で類題を作るのは難しい」&lt;/li&gt;
&lt;li&gt;「パターンの変化に対応できない」&lt;/li&gt;
&lt;/ul&gt;
&lt;p&gt;という生徒も多く、その場合は&lt;/p&gt;
&lt;ul&gt;
&lt;li&gt;教師側が&lt;strong&gt;中間ステップとなる「例題」を自作する&lt;/strong&gt;&lt;/li&gt;
&lt;li&gt;そこから徐々にプログレスの類題へと進めていく&lt;/li&gt;
&lt;/ul&gt;
&lt;p&gt;といった工夫が必要になります。&lt;/p&gt;
&lt;h3&gt;反復練習の「考え方」が見えないと評価が割れる&lt;/h3&gt;
&lt;p&gt;高校受験レベルでは、多くの塾で&lt;strong&gt;「新中学問題集」&lt;/strong&gt;などが使われますが、&lt;/p&gt;
&lt;ul&gt;
&lt;li&gt;数学の先生からは高評価&lt;/li&gt;
&lt;li&gt;英語の先生からは賛否両論&lt;/li&gt;
&lt;/ul&gt;
&lt;p&gt;という構図もあります。&lt;/p&gt;
&lt;p&gt;理由の一つは、&lt;strong&gt;同じ文法事項を反復できる問題数が少ない&lt;/strong&gt;ことです。&lt;br /&gt;
ある文法について「1項目につき1題しかない」ケースもあり、&lt;/p&gt;
&lt;ul&gt;
&lt;li&gt;教科書と全く同じ問題なら解ける&lt;/li&gt;
&lt;li&gt;単語を変えた瞬間に「何の文法か分からなくなる」&lt;/li&gt;
&lt;/ul&gt;
&lt;p&gt;ということが起こりがちです。&lt;/p&gt;
&lt;p&gt;対してプログレスは、&lt;/p&gt;
&lt;ul&gt;
&lt;li&gt;後ろのチャートを使って、&lt;strong&gt;同じ文法事項で6種類以上の文を作れる&lt;/strong&gt;&lt;/li&gt;
&lt;li&gt;絵や例文を手がかりに、単語を入れ替えながら&lt;strong&gt;同一パターンを何度も反復できる&lt;/strong&gt;&lt;/li&gt;
&lt;/ul&gt;
&lt;p&gt;という意味で、&lt;strong&gt;工夫次第でかなりの反復練習が可能なテキスト&lt;/strong&gt;です。&lt;/p&gt;
&lt;p&gt;しかし、この&lt;strong&gt;「反復前提の組み立て」を読み取れているかどうか&lt;/strong&gt;で、&lt;br /&gt;
教師側の評価が&lt;/p&gt;
&lt;ul&gt;
&lt;li&gt;「とても良い教材」&lt;/li&gt;
&lt;li&gt;「網羅性が足りず、使いにくい教材」&lt;/li&gt;
&lt;/ul&gt;
&lt;p&gt;に分かれてしまうのも現状です。&lt;/p&gt;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&lt;h2&gt;プログレスを使いこなすためのポイント（対処）&lt;/h2&gt;
&lt;h3&gt;指導者側の工夫：取捨選択と「中間問題」の自作&lt;/h3&gt;
&lt;p&gt;プログレスを授業で扱う際、指導者側に求められるポイントは次の通りです。&lt;/p&gt;
&lt;ul&gt;
&lt;li&gt;&lt;strong&gt;すべてを完璧にやろうとしない（取捨選択が前提）&lt;/strong&gt;
&lt;ul&gt;
&lt;li&gt;チャートや一部の練習問題は「時間があるときだけ扱う」&lt;/li&gt;
&lt;li&gt;基本パターンを優先し、応用部分は自習用に回すなどの組み立てが必要&lt;/li&gt;
&lt;/ul&gt;
&lt;/li&gt;
&lt;li&gt;&lt;strong&gt;Look → Speak / Practice を「例題 → 類題」として明示する&lt;/strong&gt;
&lt;ul&gt;
&lt;li&gt;生徒には「ここが見本文（例題）、ここから先が自分でやる類題」とはっきり示す&lt;/li&gt;
&lt;/ul&gt;
&lt;/li&gt;
&lt;li&gt;&lt;strong&gt;レベルに応じて「中間ステップ」を教師が作る&lt;/strong&gt;
&lt;ul&gt;
&lt;li&gt;Lookだけでは飛躍が大きい場合、教師が&lt;strong&gt;一段階やさしい例題&lt;/strong&gt;を用意する&lt;/li&gt;
&lt;li&gt;徐々にプログレス本体の問題へつなぎ、最終的に自力で回せる状態を目指す&lt;/li&gt;
&lt;/ul&gt;
&lt;/li&gt;
&lt;/ul&gt;
&lt;h3&gt;生徒・保護者側の視点：プログレス＝「総合力の土台」と割り切る&lt;/h3&gt;
&lt;p&gt;生徒・保護者の方に伝えておきたいのは、&lt;/p&gt;
&lt;ul&gt;
&lt;li&gt;&lt;strong&gt;プログレスだけでは大学入試の「形式」には完全対応しきれない部分がある&lt;/strong&gt;&lt;/li&gt;
&lt;li&gt;しかし&lt;strong&gt;英語の総合力・基礎力を付けるには非常に良いテキスト&lt;/strong&gt;である&lt;/li&gt;
&lt;/ul&gt;
&lt;p&gt;という二面性です。&lt;/p&gt;
&lt;p&gt;したがって、&lt;/p&gt;
&lt;ul&gt;
&lt;li&gt;&lt;strong&gt;プログレス＋入試対策用教材&lt;/strong&gt;の併用を前提に考える&lt;/li&gt;
&lt;li&gt;「プログレスをやっているから大学入試に不利なのでは？」と必要以上に不安にならない&lt;/li&gt;
&lt;li&gt;むしろ&lt;strong&gt;プログレスで培った基礎の上に、過去問演習などを積み上げる&lt;/strong&gt;という発想を持つ&lt;/li&gt;
&lt;/ul&gt;
&lt;p&gt;ことが大切です。&lt;/p&gt;
&lt;h3&gt;困ったら「プログレス経験者」に相談するのも一つの手&lt;/h3&gt;
&lt;p&gt;プログレスは、&lt;strong&gt;教わる側だけでなく教える側にとっても難しい教科書&lt;/strong&gt;です。&lt;br /&gt;
もし学校や塾で、&lt;/p&gt;
&lt;ul&gt;
&lt;li&gt;授業のペースが速すぎる&lt;/li&gt;
&lt;li&gt;練習の仕方が分からないまま進んでいる&lt;/li&gt;
&lt;/ul&gt;
&lt;p&gt;と感じる場合は、&lt;strong&gt;プログレスに通じた指導者に相談する&lt;/strong&gt;ことも有効です。&lt;/p&gt;
&lt;p&gt;対談の最後でも、&lt;/p&gt;
&lt;blockquote&gt;&lt;p&gt;「その辺で困っていらっしゃる方は、ぜひ私の塾に来て頂ければと思います。」&lt;/p&gt;&lt;/blockquote&gt;
&lt;p&gt;と語られているように、&lt;strong&gt;教材の「クセ」を理解した指導者の存在&lt;/strong&gt;は、生徒にとって大きな支えになります。&lt;/p&gt;
&lt;h2&gt;まとめ：プログレスを「敵」にせず、「総合力の味方」にする&lt;/h2&gt;
&lt;ul&gt;
&lt;li&gt;&lt;strong&gt;PROGRESS IN ENGLISH / PROGRESS IN ENGLISH 21&lt;/strong&gt;は、進学校向けに作られた&lt;strong&gt;ハイレベルな総合英語テキスト&lt;/strong&gt;である。&lt;/li&gt;
&lt;li&gt;読解素材はグリム童話やアメリカ・イギリスの文化・歴史などで、&lt;strong&gt;大学入試の論説文とは性質が異なる&lt;/strong&gt;一方、英語の背景知識を学ぶには優れている。&lt;/li&gt;
&lt;li&gt;&lt;strong&gt;レッスンごとの分量が多く、カリキュラムの組み立てや取捨選択が難しい&lt;/strong&gt;ため、「教えるのも教わるのも難しい」という声が出やすい。&lt;/li&gt;
&lt;li&gt;しかし、チャートや練習を工夫すれば&lt;strong&gt;同一文法を反復練習できる組み立て&lt;/strong&gt;になっており、英語の総合力養成には非常に有効である。&lt;/li&gt;
&lt;li&gt;指導者は&lt;strong&gt;Look → Speak / Practice を例題・類題として捉え、中間ステップを自作する&lt;/strong&gt;ことで、生徒のレベルに合った授業を組み立てられる。&lt;/li&gt;
&lt;li&gt;生徒・保護者は、プログレスを&lt;strong&gt;「基礎力・総合力の土台」&lt;/strong&gt;、別教材を&lt;strong&gt;「入試形式への対応」&lt;/strong&gt;と位置づけ、二本立てで学習するのが理想的。&lt;/li&gt;
&lt;/ul&gt;
&lt;p&gt;プログレスは、表面的な「難しさ」だけを見ると敬遠されがちな教材ですが、&lt;br /&gt;
&lt;strong&gt;適切な使い方とサポートさえあれば、英語の総合力を伸ばす強力な味方&lt;/strong&gt;になります。&lt;br /&gt;
もし今、プログレスでつまずいているとしても、「教材が悪い」と決めつける前に、&lt;strong&gt;使い方とサポート体制&lt;/strong&gt;を見直してみてください。&lt;/p&gt;
&lt;p&gt;&amp;nbsp;&lt;/p&gt;
```</t>
  </si>
  <si>
    <t>C2P_https___eng_support_com_column_progressinenglish21_20260225_192423</t>
  </si>
  <si>
    <t>以下はサイトの階層マスタに基づく「子→親」内部リンク不足です。
子ページ本文（HTML）に、親ページへのリンクを追加してください。
【子ページ】
- URL: https://eng-support.com/column/progressinenglish21/
- タイトル: PROGRESS IN ENGLISH 21 教科書の特徴と難易度
- 分類: MC
【親ページ（リンク先）】
- 親URL: https://eng-support.com/
- 親タイトル: 四谷の英語塾｜中高一貫の学校英語1対1指導｜教室/オンライン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 YouTube動画 --&gt;&lt;br /&gt;
&lt;iframe title="YouTube video player" src="https://www.youtube.com/embed/iNKjZUoW5JE" width="560" height="315" frameborder="0" allowfullscreen="allowfullscreen"&gt;&lt;br /&gt;
&lt;span data-mce-type="bookmark" style="display: inline-block; width: 0px; overflow: hidden; line-height: 0;" class="mce_SELRES_start"&gt;&lt;/span&gt;&lt;br /&gt;
&lt;/iframe&gt;&lt;br /&gt;
&lt;!-- 不足補完ブロック（即答パート）：最初のH2（## PROGRESS IN ENGLISH 21はどんな教科書か？その特徴と向き合い方）の直後に差し込み --&gt;&lt;/p&gt;
&lt;h3&gt;すぐ確認：名称の揺れ／採用校の確認／学習の優先順位（1分）&lt;/h3&gt;
&lt;p&gt;&lt;strong&gt;要点：&lt;/strong&gt;検索語は呼び方が揺れるだけなので、まず&lt;strong&gt;「PROGRESS IN ENGLISH 21（プログレス21）」&lt;/strong&gt;に揃え、採用校は&lt;strong&gt;学校配布の教科書案内・シラバス・配布プリント&lt;/strong&gt;で確認。学習は&lt;strong&gt;プログレスで土台（総合力）&lt;/strong&gt;を作りつつ、&lt;strong&gt;大学入試の形式対策は別建て&lt;/strong&gt;で分けて進めます。&lt;/p&gt;
&lt;table style="width: 100%; border-collapse: collapse; margin: 10px 0;"&gt;
&lt;thead&gt;
&lt;tr&gt;
&lt;th style="border: 1px solid #ddd; padding: 8px; text-align: left; width: 26%;"&gt;検索語（よくある呼び方）&lt;/th&gt;
&lt;th style="border: 1px solid #ddd; padding: 8px; text-align: left; width: 26%;"&gt;ここではこう呼ぶ&lt;/th&gt;
&lt;th style="border: 1px solid #ddd; padding: 8px; text-align: left;"&gt;ページ内の該当観点&lt;/th&gt;
&lt;th style="border: 1px solid #ddd; padding: 8px; text-align: left; width: 22%;"&gt;まず読む場所&lt;/th&gt;
&lt;/tr&gt;
&lt;/thead&gt;
&lt;tbody&gt;
&lt;tr&gt;
&lt;td style="border: 1px solid #ddd; padding: 8px;"&gt;プログレスインイングリッシュ&lt;/td&gt;
&lt;td style="border: 1px solid #ddd; padding: 8px;"&gt;&lt;strong&gt;プログレス（21）&lt;/strong&gt;&lt;/td&gt;
&lt;td style="border: 1px solid #ddd; padding: 8px;"&gt;教科書の背景／どんな教材か&lt;/td&gt;
&lt;td style="border: 1px solid #ddd; padding: 8px;"&gt;次の章「特徴」→「開発の背景」&lt;/td&gt;
&lt;/tr&gt;
&lt;tr&gt;
&lt;td style="border: 1px solid #ddd; padding: 8px;"&gt;progress in english&lt;/td&gt;
&lt;td style="border: 1px solid #ddd; padding: 8px;"&gt;&lt;strong&gt;PROGRESS IN ENGLISH&lt;/strong&gt;&lt;/td&gt;
&lt;td style="border: 1px solid #ddd; padding: 8px;"&gt;改訂の流れ（旧版→21）&lt;/td&gt;
&lt;td style="border: 1px solid #ddd; padding: 8px;"&gt;「開発の背景と改訂」&lt;/td&gt;
&lt;/tr&gt;
&lt;tr&gt;
&lt;td style="border: 1px solid #ddd; padding: 8px;"&gt;プログレス21&lt;/td&gt;
&lt;td style="border: 1px solid #ddd; padding: 8px;"&gt;&lt;strong&gt;PROGRESS IN ENGLISH 21&lt;/strong&gt;&lt;/td&gt;
&lt;td style="border: 1px solid #ddd; padding: 8px;"&gt;「難しい」と言われる理由（原因）&lt;/td&gt;
&lt;td style="border: 1px solid #ddd; padding: 8px;"&gt;後半「原因」の章&lt;/td&gt;
&lt;/tr&gt;
&lt;tr&gt;
&lt;td style="border: 1px solid #ddd; padding: 8px;"&gt;PROGRESS IN ENGLISH 21&lt;/td&gt;
&lt;td style="border: 1px solid #ddd; padding: 8px;"&gt;&lt;strong&gt;PROGRESS IN ENGLISH 21&lt;/strong&gt;&lt;/td&gt;
&lt;td style="border: 1px solid #ddd; padding: 8px;"&gt;大学入試との相性／限界（位置づけ）&lt;/td&gt;
&lt;td style="border: 1px solid #ddd; padding: 8px;"&gt;「大学入試英語との関係」&lt;/td&gt;
&lt;/tr&gt;
&lt;tr&gt;
&lt;td style="border: 1px solid #ddd; padding: 8px;"&gt;progress in english 21 採用校&lt;/td&gt;
&lt;td style="border: 1px solid #ddd; padding: 8px;"&gt;&lt;strong&gt;採用の確認&lt;/strong&gt;&lt;/td&gt;
&lt;td style="border: 1px solid #ddd; padding: 8px;"&gt;採用が広がった背景／レベル差が難化につながる点&lt;/td&gt;
&lt;td style="border: 1px solid #ddd; padding: 8px;"&gt;「採用が広がった理由」&lt;/td&gt;
&lt;/tr&gt;
&lt;/tbody&gt;
&lt;/table&gt;
&lt;h3&gt;困りごと別：まずやること（迷わない3本）&lt;/h3&gt;
&lt;ul&gt;
&lt;li&gt;&lt;strong&gt;「難しい／ついていけない」&lt;/strong&gt;→ 先に「難しい理由（原因）」の章で、どこで詰まりやすいかを特定する。&lt;/li&gt;
&lt;li&gt;&lt;strong&gt;「大学受験が不安」&lt;/strong&gt;→ 「大学入試との関係」の節で、プログレスで作る力と、別に慣れるべき形式を切り分ける。&lt;/li&gt;
&lt;li&gt;&lt;strong&gt;「進め方が分からない」&lt;/strong&gt;→ 「使いこなし方（対処法）」の章で、土台づくりの進め方を先に決める。&lt;/li&gt;
&lt;/ul&gt;
&lt;h3&gt;「採用校」を調べたい人へ（特定校は列挙しません）&lt;/h3&gt;
&lt;ul&gt;
&lt;li&gt;&lt;strong&gt;確認する場所：&lt;/strong&gt;学校配布の&lt;strong&gt;教科書案内&lt;/strong&gt;／年度初めの&lt;strong&gt;シラバス&lt;/strong&gt;／英語科の&lt;strong&gt;配布プリント&lt;/strong&gt;（教科書名・Book番号が載る所）。&lt;/li&gt;
&lt;li&gt;&lt;strong&gt;背景（ここで押さえる範囲）：&lt;/strong&gt;中高一貫で採用が多く、ミッションスクールを中心に採用が広がった一方で、学校のレベル幅が大きいことが「難しすぎる」の評価につながりやすい。&lt;/li&gt;
&lt;/ul&gt;
&lt;p&gt;このあと本文で、背景→難易度（原因）→大学入試との関係→使いこなし方の順に確認できます。&lt;/p&gt;
&lt;h2&gt;PROGRESS IN ENGLISH 21はどんな教科書か？その特徴と向き合い方&lt;/h2&gt;
&lt;p&gt;中高一貫校を中心に採用されてきた英語教科書&lt;strong&gt;「PROGRESS IN ENGLISH（プログレス）」&lt;/strong&gt;。&lt;br /&gt;
現在では改訂版の&lt;strong&gt;「PROGRESS IN ENGLISH 21」&lt;/strong&gt;も広く使われていますが、&lt;br /&gt;
「レベルが高すぎて生徒がついていけない」「教える先生側も難しい」といった声も少なくありません。&lt;/p&gt;
&lt;p&gt;一方で、&lt;strong&gt;英語の総合力を育てるには非常に優れたテキスト&lt;/strong&gt;であることも事実です。&lt;br /&gt;
このページでは、対談内容をもとに&lt;/p&gt;
&lt;ul&gt;
&lt;li&gt;プログレス／プログレス21が作られた背景&lt;/li&gt;
&lt;li&gt;大学受験との相性とその限界&lt;/li&gt;
&lt;li&gt;「難しい」と言われる理由（原因）&lt;/li&gt;
&lt;li&gt;実際にどう使いこなせばよいか（対処法）&lt;/li&gt;
&lt;/ul&gt;
&lt;p&gt;を整理し、&lt;strong&gt;保護者・生徒・指導者それぞれが、プログレスとどう付き合えばよいか&lt;/strong&gt;を解説していきます。&lt;/p&gt;
&lt;h2&gt;PROGRESS IN ENGLISH 21の特徴とは？&lt;/h2&gt;
&lt;h3&gt;開発の背景と改訂の経緯&lt;/h3&gt;
&lt;p&gt;プログレスは、もともと&lt;strong&gt;ロバート・フリン&lt;/strong&gt;氏が広島の進学校で英語を教えていた際に作成していたプリント教材がもとになっています。&lt;br /&gt;
その後、そのプリントが教科書化され&lt;strong&gt;「PROGRESS IN ENGLISH」&lt;/strong&gt;となり、さらに&lt;strong&gt;2000年前後に「PROGRESS IN ENGLISH 21」&lt;/strong&gt;として改訂されました。&lt;/p&gt;
&lt;p&gt;当初フリン氏が授業していた学校は&lt;strong&gt;かなりレベルの高い進学校&lt;/strong&gt;でした。&lt;br /&gt;
そのため、元のプリントは非常に難度が高く、後に別の学校で授業をする際、&lt;/p&gt;
&lt;blockquote&gt;&lt;p&gt;「このプリントでは難しすぎる」&lt;/p&gt;&lt;/blockquote&gt;
&lt;p&gt;と感じたフリン氏が、&lt;strong&gt;難度を少し下げて作り直した&lt;/strong&gt;という経緯があります。&lt;br /&gt;
それでもなお、一般的な教科書と比べると&lt;strong&gt;十分「ハイレベル」な構成&lt;/strong&gt;になっています。&lt;/p&gt;
&lt;h3&gt;ミッションスクールを中心に広く採用された理由&lt;/h3&gt;
&lt;p&gt;フリン氏がカトリックであったこともあり、プログレスは&lt;strong&gt;カトリック系のミッションスクール&lt;/strong&gt;を中心に採用が広がりました。&lt;/p&gt;
&lt;p&gt;ただし、ミッションスクールといっても&lt;/p&gt;
&lt;ul&gt;
&lt;li&gt;トップレベルの進学校&lt;/li&gt;
&lt;li&gt;中堅～やや下位レベルの学校&lt;/li&gt;
&lt;/ul&gt;
&lt;p&gt;まで幅があり、&lt;strong&gt;同じ教科書を幅広いレベルの学校が一斉に採用した&lt;/strong&gt;ことが、後の「難しすぎる」という評価にもつながっています。&lt;/p&gt;
&lt;blockquote&gt;&lt;p&gt;「その子は私が教える前に英語の成績が学年2位だったんです。&lt;br /&gt;
ということは、『学年2位でもプログレスが分かっていない』ということになると思いました。」&lt;/p&gt;&lt;/blockquote&gt;
&lt;p&gt;このエピソードが象徴するように、&lt;strong&gt;学校全体としてプログレスのレベルに十分対応できていないケース&lt;/strong&gt;も少なくありませんでした。&lt;/p&gt;
&lt;h3&gt;読解素材の特徴と構成&lt;/h3&gt;
&lt;p&gt;プログレスに登場する読解素材は、大学入試の「論説文」とはやや性質が異なります。&lt;/p&gt;
&lt;ul&gt;
&lt;li&gt;&lt;strong&gt;Book1：&lt;/strong&gt;グリム童話が中心&lt;/li&gt;
&lt;li&gt;&lt;strong&gt;Book2：&lt;/strong&gt;アメリカの言語・文化・歴史・社会&lt;/li&gt;
&lt;li&gt;&lt;strong&gt;Book3：&lt;/strong&gt;イギリスの歴史・文化・社会&lt;/li&gt;
&lt;li&gt;&lt;strong&gt;Book4〜6：&lt;/strong&gt;英語の論文の書き方など、高度な内容も登場&lt;/li&gt;
&lt;/ul&gt;
&lt;p&gt;英語はもともとイギリスの言語であり、アメリカ・イギリスの文化や考え方を理解することは&lt;strong&gt;「英語の総合力」&lt;/strong&gt;には非常に重要です。&lt;br /&gt;
その意味で、プログレスの素材は&lt;/p&gt;
&lt;ul&gt;
&lt;li&gt;言語としての英語&lt;/li&gt;
&lt;li&gt;英語圏の文化・歴史・社会背景&lt;/li&gt;
&lt;/ul&gt;
&lt;p&gt;をセットで学べるように工夫されています。&lt;/p&gt;
&lt;h3&gt;大学入試英語との関係&lt;/h3&gt;
&lt;p&gt;一方で、大学入試の英文は&lt;strong&gt;学術論文系の論説文&lt;/strong&gt;が中心です。&lt;br /&gt;
プログレスもBook4以降では論文の書き方に触れますが、&lt;/p&gt;
&lt;blockquote&gt;&lt;p&gt;「大学入試の英文読解にはあまり向いていないかな」&lt;/p&gt;&lt;/blockquote&gt;
&lt;p&gt;という側面があることも否めません。&lt;/p&gt;
&lt;p&gt;そのため実際の現場では、&lt;/p&gt;
&lt;ul&gt;
&lt;li&gt;中学の間はプログレスで基礎と総合力を養う&lt;/li&gt;
&lt;li&gt;高校からは&lt;strong&gt;New Treasure などの別テキスト&lt;/strong&gt;に切り替え、入試対応を強化する&lt;/li&gt;
&lt;li&gt;あるいは、途中でプログレスから他の検定教科書・問題集に変更する&lt;/li&gt;
&lt;/ul&gt;
&lt;p&gt;といったカリキュラムを組む学校も増えています。&lt;/p&gt;
&lt;h3&gt;それでもプログレスが「英語の総合力」に優れている理由&lt;/h3&gt;
&lt;p&gt;筆者（講師）自身は中高6年間ずっと&lt;strong&gt;PROGRESS IN ENGLISH 21&lt;/strong&gt;で学んだ経験から、&lt;/p&gt;
&lt;blockquote&gt;&lt;p&gt;「英語の総合力を付けるにはすごくいいテキスト」&lt;/p&gt;&lt;/blockquote&gt;
&lt;p&gt;と評価しています。&lt;/p&gt;
&lt;ul&gt;
&lt;li&gt;文法・語彙・読解・表現がバランスよく配置されている&lt;/li&gt;
&lt;li&gt;英語圏の文化・歴史・社会に自然と触れられる&lt;/li&gt;
&lt;li&gt;「読む・書く・話す・聞く」を一体的に扱う構成になっている&lt;/li&gt;
&lt;/ul&gt;
&lt;p&gt;つまり、&lt;strong&gt;大学入試英語そのものの「過去問対策テキスト」ではない&lt;/strong&gt;一方で、&lt;br /&gt;
&lt;strong&gt;土台となる英語力をしっかり作るには非常に優れた教材&lt;/strong&gt;だと言えます。&lt;/p&gt;
&lt;p&gt;そのため、&lt;/p&gt;
&lt;ul&gt;
&lt;li&gt;プログレスで&lt;strong&gt;土台・総合力&lt;/strong&gt;を養う&lt;/li&gt;
&lt;li&gt;別教材や過去問で&lt;strong&gt;大学入試への「形式」や「傾向」&lt;/strong&gt;に慣れる&lt;/li&gt;
&lt;/ul&gt;
&lt;p&gt;という&lt;strong&gt;二本立ての学習&lt;/strong&gt;が理想的だと考えられます。&lt;/p&gt;
&lt;p&gt;&lt;!-- CTA：過去問演習講座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0;"&gt;英語教室「サポート」の『過去問演習講座』：完璧な分析と対策を！&lt;/p&gt;
&lt;p&gt;&lt;a style="background-color: #ff8c00; color: white; padding: 5px 10px; text-align: center; text-decoration: none; display: inline-block; font-size: 14px;" href="https://eng-support.com/kouza/#過去問演習講座"&gt;詳細を見る&lt;/a&gt;&lt;/p&gt;
&lt;/div&gt;
&lt;/div&gt;
&lt;h2&gt;なぜ「プログレスは難しい」と言われるのか（原因）&lt;/h2&gt;
&lt;h3&gt;レッスンごとの分量が圧倒的に多い&lt;/h3&gt;
&lt;p&gt;プログレスが「難しい」と言われる大きな理由の一つは、&lt;strong&gt;1レッスンあたりの分量の多さ&lt;/strong&gt;です。&lt;/p&gt;
&lt;blockquote&gt;&lt;p&gt;「ただ一つ言えるのが、レッスンごとの量がすごく多いです。」&lt;/p&gt;&lt;/blockquote&gt;
&lt;p&gt;現在の公立中学の検定教科書は、&lt;strong&gt;イラストや写真が大きく、英文量が少ない構成&lt;/strong&gt;のものも多く、&lt;br /&gt;
保護者の方から&lt;/p&gt;
&lt;blockquote&gt;&lt;p&gt;「こんなマンガみたいなの、教科書のはずないでしょう」&lt;/p&gt;&lt;/blockquote&gt;
&lt;p&gt;と言われるほどです。&lt;/p&gt;
&lt;p&gt;それに比べてプログレスは、&lt;strong&gt;ページ全体に英文がぎっしり&lt;/strong&gt;と詰まっており、&lt;br /&gt;
初めて見ると「圧倒される」ような印象を受ける人も多いでしょう。&lt;/p&gt;
&lt;h3&gt;カリキュラム側がプログレスを理解していないケース&lt;/h3&gt;
&lt;p&gt;さらに問題なのは、塾や予備校などで&lt;strong&gt;カリキュラムを作る側がプログレスを十分理解していない&lt;/strong&gt;場合です。&lt;/p&gt;
&lt;p&gt;「この範囲を◯時間で終わらせる」といった計画自体が、&lt;/p&gt;
&lt;blockquote&gt;&lt;p&gt;「いや、この時間では終わらないでしょう」&lt;/p&gt;&lt;/blockquote&gt;
&lt;p&gt;という&lt;strong&gt;非現実的な設定&lt;/strong&gt;になっていることもあります。&lt;/p&gt;
&lt;p&gt;本来は、&lt;/p&gt;
&lt;ul&gt;
&lt;li&gt;レッスン内でも&lt;strong&gt;取捨選択&lt;/strong&gt;をする&lt;/li&gt;
&lt;li&gt;チャートや練習問題の一部は&lt;strong&gt;自習用に回す&lt;/strong&gt;&lt;/li&gt;
&lt;/ul&gt;
&lt;p&gt;といった工夫が必要ですが、&lt;strong&gt;プログレス経験がない指導者&lt;/strong&gt;にとっては、その見極めが難しくなりがちです。&lt;/p&gt;
&lt;h3&gt;「練習の仕方」が見えにくいテキスト構成&lt;/h3&gt;
&lt;p&gt;数学の教材であれば、&lt;/p&gt;
&lt;ul&gt;
&lt;li&gt;例題&lt;/li&gt;
&lt;li&gt;➡ 類題・演習問題&lt;/li&gt;
&lt;/ul&gt;
&lt;p&gt;という構成がはっきりしていることが多いですが、プログレスの場合、&lt;/p&gt;
&lt;blockquote&gt;&lt;p&gt;「文法事項の説明のあと、どこからどこまでを『例題』『類題』として扱えばよいのか分かりにくい」&lt;/p&gt;&lt;/blockquote&gt;
&lt;p&gt;と感じる先生も多いようです。&lt;/p&gt;
&lt;p&gt;これに対し、プログレスで育った講師の感覚では、&lt;/p&gt;
&lt;ul&gt;
&lt;li&gt;&lt;strong&gt;Look&lt;/strong&gt;：モデル例文・例題&lt;/li&gt;
&lt;li&gt;&lt;strong&gt;Speak / Practice&lt;/strong&gt;：パターンを変えた類題・反復練習&lt;/li&gt;
&lt;/ul&gt;
&lt;p&gt;という&lt;strong&gt;「例題・類題」のセットとして自然に見えている&lt;/strong&gt;ことが多く、この感覚の差が「扱いにくさ」にもつながっています。&lt;/p&gt;
&lt;p&gt;&lt;!-- CTA：ブレイクスルーゼミ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0;"&gt;英語教室「サポート」の『ブレイクスルーゼミ』：弱点探しをサポートします！&lt;/p&gt;
&lt;p&gt;&lt;a style="background-color: #ff8c00; color: white; padding: 5px 10px; text-align: center; text-decoration: none; display: inline-block; font-size: 14px;" href="https://eng-support.com/kouza/#ブレイクスルーゼミ"&gt;詳細を見る&lt;/a&gt;&lt;/p&gt;
&lt;/div&gt;
&lt;/div&gt;
&lt;h3&gt;「例題と類題」の間を埋めるステップが必要な生徒も多い&lt;/h3&gt;
&lt;p&gt;プログレスはもともと&lt;strong&gt;上位レベルの中高一貫校向け&lt;/strong&gt;に作られたテキストです。&lt;br /&gt;
そのため、&lt;/p&gt;
&lt;ul&gt;
&lt;li&gt;Look → Speak / Practice の間を&lt;strong&gt;自力で橋渡しできる生徒&lt;/strong&gt;&lt;/li&gt;
&lt;/ul&gt;
&lt;p&gt;を前提として組み立てられている部分があります。&lt;/p&gt;
&lt;p&gt;しかし現実には、&lt;/p&gt;
&lt;ul&gt;
&lt;li&gt;「Lookの内容は分かるが、自分で類題を作るのは難しい」&lt;/li&gt;
&lt;li&gt;「パターンの変化に対応できない」&lt;/li&gt;
&lt;/ul&gt;
&lt;p&gt;という生徒も多く、その場合は&lt;/p&gt;
&lt;ul&gt;
&lt;li&gt;教師側が&lt;strong&gt;中間ステップとなる「例題」を自作する&lt;/strong&gt;&lt;/li&gt;
&lt;li&gt;そこから徐々にプログレスの類題へと進めていく&lt;/li&gt;
&lt;/ul&gt;
&lt;p&gt;といった工夫が必要になります。&lt;/p&gt;
&lt;h3&gt;反復練習の「考え方」が見えないと評価が割れる&lt;/h3&gt;
&lt;p&gt;高校受験レベルでは、多くの塾で&lt;strong&gt;「新中学問題集」&lt;/strong&gt;などが使われますが、&lt;/p&gt;
&lt;ul&gt;
&lt;li&gt;数学の先生からは高評価&lt;/li&gt;
&lt;li&gt;英語の先生からは賛否両論&lt;/li&gt;
&lt;/ul&gt;
&lt;p&gt;という構図もあります。&lt;/p&gt;
&lt;p&gt;理由の一つは、&lt;strong&gt;同じ文法事項を反復できる問題数が少ない&lt;/strong&gt;ことです。&lt;br /&gt;
ある文法について「1項目につき1題しかない」ケースもあり、&lt;/p&gt;
&lt;ul&gt;
&lt;li&gt;教科書と全く同じ問題なら解ける&lt;/li&gt;
&lt;li&gt;単語を変えた瞬間に「何の文法か分からなくなる」&lt;/li&gt;
&lt;/ul&gt;
&lt;p&gt;ということが起こりがちです。&lt;/p&gt;
&lt;p&gt;対してプログレスは、&lt;/p&gt;
&lt;ul&gt;
&lt;li&gt;後ろのチャートを使って、&lt;strong&gt;同じ文法事項で6種類以上の文を作れる&lt;/strong&gt;&lt;/li&gt;
&lt;li&gt;絵や例文を手がかりに、単語を入れ替えながら&lt;strong&gt;同一パターンを何度も反復できる&lt;/strong&gt;&lt;/li&gt;
&lt;/ul&gt;
&lt;p&gt;という意味で、&lt;strong&gt;工夫次第でかなりの反復練習が可能なテキスト&lt;/strong&gt;です。&lt;/p&gt;
&lt;p&gt;しかし、この&lt;strong&gt;「反復前提の組み立て」を読み取れているかどうか&lt;/strong&gt;で、&lt;br /&gt;
教師側の評価が&lt;/p&gt;
&lt;ul&gt;
&lt;li&gt;「とても良い教材」&lt;/li&gt;
&lt;li&gt;「網羅性が足りず、使いにくい教材」&lt;/li&gt;
&lt;/ul&gt;
&lt;p&gt;に分かれてしまうのも現状です。&lt;/p&gt;
&lt;p&gt;&lt;!-- CTA：基礎力徹底講座 --&gt;&lt;/p&gt;
&lt;div style="border: 2px solid #FF8C00; background-color: #ffe5b4; padding: 10px; display: flex; align-items: center; justify-content: center;"&gt;
&lt;p&gt;&lt;img decoding="async" style="max-width: 100px; height: auto; margin-right: 10px;" src="http://eng-support.com/wp-content/uploads/2023/03/cropped-logo.jpg" alt="英語教室「サポート」のロゴ" /&gt;&lt;/p&gt;
&lt;div&gt;
&lt;p style="margin: 5px 0;"&gt;英語教室「サポート」の『基礎力徹底講座』：スタートラインはどこでもOK！&lt;/p&gt;
&lt;p&gt;&lt;a style="background-color: #ff8c00; color: white; padding: 5px 10px; text-align: center; text-decoration: none; display: inline-block; font-size: 14px;" href="https://eng-support.com/kouza/#基礎力徹底講座"&gt;詳細を見る&lt;/a&gt;&lt;/p&gt;
&lt;/div&gt;
&lt;/div&gt;
&lt;h2&gt;プログレスを使いこなすためのポイント（対処）&lt;/h2&gt;
&lt;h3&gt;指導者側の工夫：取捨選択と「中間問題」の自作&lt;/h3&gt;
&lt;p&gt;プログレスを授業で扱う際、指導者側に求められるポイントは次の通りです。&lt;/p&gt;
&lt;ul&gt;
&lt;li&gt;&lt;strong&gt;すべてを完璧にやろうとしない（取捨選択が前提）&lt;/strong&gt;
&lt;ul&gt;
&lt;li&gt;チャートや一部の練習問題は「時間があるときだけ扱う」&lt;/li&gt;
&lt;li&gt;基本パターンを優先し、応用部分は自習用に回すなどの組み立てが必要&lt;/li&gt;
&lt;/ul&gt;
&lt;/li&gt;
&lt;li&gt;&lt;strong&gt;Look → Speak / Practice を「例題 → 類題」として明示する&lt;/strong&gt;
&lt;ul&gt;
&lt;li&gt;生徒には「ここが見本文（例題）、ここから先が自分でやる類題」とはっきり示す&lt;/li&gt;
&lt;/ul&gt;
&lt;/li&gt;
&lt;li&gt;&lt;strong&gt;レベルに応じて「中間ステップ」を教師が作る&lt;/strong&gt;
&lt;ul&gt;
&lt;li&gt;Lookだけでは飛躍が大きい場合、教師が&lt;strong&gt;一段階やさしい例題&lt;/strong&gt;を用意する&lt;/li&gt;
&lt;li&gt;徐々にプログレス本体の問題へつなぎ、最終的に自力で回せる状態を目指す&lt;/li&gt;
&lt;/ul&gt;
&lt;/li&gt;
&lt;/ul&gt;
&lt;h3&gt;生徒・保護者側の視点：プログレス＝「総合力の土台」と割り切る&lt;/h3&gt;
&lt;p&gt;生徒・保護者の方に伝えておきたいのは、&lt;/p&gt;
&lt;ul&gt;
&lt;li&gt;&lt;strong&gt;プログレスだけでは大学入試の「形式」には完全対応しきれない部分がある&lt;/strong&gt;&lt;/li&gt;
&lt;li&gt;しかし&lt;strong&gt;英語の総合力・基礎力を付けるには非常に良いテキスト&lt;/strong&gt;である&lt;/li&gt;
&lt;/ul&gt;
&lt;p&gt;という二面性です。&lt;/p&gt;
&lt;p&gt;したがって、&lt;/p&gt;
&lt;ul&gt;
&lt;li&gt;&lt;strong&gt;プログレス＋入試対策用教材&lt;/strong&gt;の併用を前提に考える&lt;/li&gt;
&lt;li&gt;「プログレスをやっているから大学入試に不利なのでは？」と必要以上に不安にならない&lt;/li&gt;
&lt;li&gt;むしろ&lt;strong&gt;プログレスで培った基礎の上に、過去問演習などを積み上げる&lt;/strong&gt;という発想を持つ&lt;/li&gt;
&lt;/ul&gt;
&lt;p&gt;ことが大切です。&lt;/p&gt;
&lt;h3&gt;困ったら「プログレス経験者」に相談するのも一つの手&lt;/h3&gt;
&lt;p&gt;プログレスは、&lt;strong&gt;教わる側だけでなく教える側にとっても難しい教科書&lt;/strong&gt;です。&lt;br /&gt;
もし学校や塾で、&lt;/p&gt;
&lt;ul&gt;
&lt;li&gt;授業のペースが速すぎる&lt;/li&gt;
&lt;li&gt;練習の仕方が分からないまま進んでいる&lt;/li&gt;
&lt;/ul&gt;
&lt;p&gt;と感じる場合は、&lt;strong&gt;プログレスに通じた指導者に相談する&lt;/strong&gt;ことも有効です。&lt;/p&gt;
&lt;p&gt;対談の最後でも、&lt;/p&gt;
&lt;blockquote&gt;&lt;p&gt;「その辺で困っていらっしゃる方は、ぜひ私の塾に来て頂ければと思います。」&lt;/p&gt;&lt;/blockquote&gt;
&lt;p&gt;と語られているように、&lt;strong&gt;教材の「クセ」を理解した指導者の存在&lt;/strong&gt;は、生徒にとって大きな支えになります。&lt;/p&gt;
&lt;h2&gt;まとめ：プログレスを「敵」にせず、「総合力の味方」にする&lt;/h2&gt;
&lt;ul&gt;
&lt;li&gt;&lt;strong&gt;PROGRESS IN ENGLISH / PROGRESS IN ENGLISH 21&lt;/strong&gt;は、進学校向けに作られた&lt;strong&gt;ハイレベルな総合英語テキスト&lt;/strong&gt;である。&lt;/li&gt;
&lt;li&gt;読解素材はグリム童話やアメリカ・イギリスの文化・歴史などで、&lt;strong&gt;大学入試の論説文とは性質が異なる&lt;/strong&gt;一方、英語の背景知識を学ぶには優れている。&lt;/li&gt;
&lt;li&gt;&lt;strong&gt;レッスンごとの分量が多く、カリキュラムの組み立てや取捨選択が難しい&lt;/strong&gt;ため、「教えるのも教わるのも難しい」という声が出やすい。&lt;/li&gt;
&lt;li&gt;しかし、チャートや練習を工夫すれば&lt;strong&gt;同一文法を反復練習できる組み立て&lt;/strong&gt;になっており、英語の総合力養成には非常に有効である。&lt;/li&gt;
&lt;li&gt;指導者は&lt;strong&gt;Look → Speak / Practice を例題・類題として捉え、中間ステップを自作する&lt;/strong&gt;ことで、生徒のレベルに合った授業を組み立てられる。&lt;/li&gt;
&lt;li&gt;生徒・保護者は、プログレスを&lt;strong&gt;「基礎力・総合力の土台」&lt;/strong&gt;、別教材を&lt;strong&gt;「入試形式への対応」&lt;/strong&gt;と位置づけ、二本立てで学習するのが理想的。&lt;/li&gt;
&lt;/ul&gt;
&lt;p&gt;プログレスは、表面的な「難しさ」だけを見ると敬遠されがちな教材ですが、&lt;br /&gt;
&lt;strong&gt;適切な使い方とサポートさえあれば、英語の総合力を伸ばす強力な味方&lt;/strong&gt;になります。&lt;br /&gt;
もし今、プログレスでつまずいているとしても、「教材が悪い」と決めつける前に、&lt;strong&gt;使い方とサポート体制&lt;/strong&gt;を見直してみてください。&lt;/p&gt;
&lt;p&gt;&amp;nbsp;&lt;/p&gt;
```</t>
  </si>
  <si>
    <t>C2P_https___eng_support_com_kouza_20260225_192423</t>
  </si>
  <si>
    <t>以下はサイトの階層マスタに基づく「子→親」内部リンク不足です。
子ページ本文（HTML）に、親ページへのリンクを追加してください。
【子ページ】
- URL: https://eng-support.com/kouza/
- タイトル: 英語個別指導講座一覧｜基礎〜定期・過去問対応オンライン塾
- 分類: SP
【親ページ（リンク先）】
- 親URL: https://eng-support.com/
- 親タイトル: 四谷の英語塾｜中高一貫の学校英語1対1指導｜教室/オンライン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class="card border-primary mb-3"&gt;
&lt;div class="card-header bg-light text-primary"&gt;目次&lt;/div&gt;
&lt;div class="card-body"&gt;
&lt;ol&gt;
&lt;li&gt;開講講座
&lt;ul&gt;
&lt;li&gt;&lt;a href="#基礎力徹底講座"&gt;基礎力徹底講座&lt;/a&gt;&lt;/li&gt;
&lt;li&gt;&lt;a href="#ブレイクスルーゼミ"&gt;ブレイクスルーゼミ&lt;/a&gt;&lt;/li&gt;
&lt;li&gt;&lt;a href="#定期テスト攻略講座"&gt;定期テスト攻略講座&lt;/a&gt;&lt;/li&gt;
&lt;li&gt;&lt;a href="#過去問演習講座"&gt;過去問演習講座&lt;/a&gt;&lt;/li&gt;
&lt;/ul&gt;
&lt;/li&gt;
&lt;li&gt;受講するには？
&lt;ul&gt;
&lt;li&gt;&lt;a href="#受講までの流れ"&gt;受講までの流れ&lt;/a&gt;&lt;/li&gt;
&lt;li&gt;&lt;a href="#指導料"&gt;指導料&lt;/a&gt;&lt;/li&gt;
&lt;/ul&gt;
&lt;/li&gt;
&lt;/ol&gt;
&lt;/div&gt;
&lt;/div&gt;
&lt;p&gt;当塾では、代表の甲田が１対１で生徒さんに必要なことを見極めながら授業を展開していきます。状況は様々ですが、たとえば、以下のようなプランをご提供いたします。&lt;/p&gt;
&lt;h3 id="基礎力徹底講座"&gt;基礎力徹底講座&lt;/h3&gt;
&lt;div class="rounded" style="background-color: whitesmoke; padding: 10px;"&gt;・英語が大の苦手、英語がさっぱりわからないという方&lt;br /&gt;
・文法用語を言われても何のことやらという方&lt;/div&gt;
&lt;p&gt;当サポートの中学校英語基礎講座は、英語が未経験であるか、あるいは苦手と感じる生徒のために特別に設計されました。&lt;/p&gt;
&lt;p&gt;このカリキュラムでは、&lt;strong&gt;中学校で学習がスタートする英語の基礎を確実に固めていきます。&lt;/strong&gt;&lt;/p&gt;
&lt;p&gt;最初に、自動詞と他動詞の違い、名詞・形容詞・副詞の役割を理解することから始め、その後に文型の学習に進みます。&lt;/p&gt;
&lt;p&gt;授業では用語の定義を明快にし、生徒たちの疑念を一つ残さないように進行します。これにより、学習中の混乱や不安を取り除き、確かな基礎を築くお手伝いをいたします。&lt;/p&gt;
&lt;p&gt;この基礎講座は、将来の英語学習に&lt;span style="color: #ff0000;"&gt;自信を持って取り組むための土台を築く&lt;/span&gt;ことを主要な目標としています。英語の学習を通じて生徒たちの言語能力を向上させ、自己信頼を高めるお手伝いをさせていただきます。&lt;/p&gt;
&lt;h3 id="ブレイクスルーゼミ"&gt;ブレイクスルーゼミ&lt;/h3&gt;
&lt;div class="rounded" style="background-color: whitesmoke; padding: 10px;"&gt;・英文はそこそこ読めるが成績が頭打ち、今一つ伸びないという方&lt;/div&gt;
&lt;p&gt;初めに、英文読解で本当に読めているのか、読めているつもりになってないかを確認しながら、原因を探ります。&lt;/p&gt;
&lt;p&gt;そして&lt;strong&gt;突き止めた原因＝その生徒さんの弱点を徹底的に鍛えます&lt;/strong&gt;。文法が頭に入っていないことが原因の生徒さんもいれば、英語の文章構造を知らない生徒さん、ただ漫然と訳しているだけでどういうことか考えていない生徒さんなど、理由は様々です。&lt;/p&gt;
&lt;p&gt;このプログラムでは、まず英文読解のスキルに自信を持つ生徒が、実際にどれだけ理解しているのかを見極め、潜在的な問題点を特定します。その後、&lt;strong&gt;特定された課題や弱点に焦点を当て、徹底的なトレーニングを行います。&lt;/strong&gt;&lt;/p&gt;
&lt;p&gt;生徒それぞれが抱える問題は多岐にわたります。文法の不足が原因の生徒もいれば、英文の構造理解に欠ける生徒、翻訳に頼りすぎて本質的な理解が不足している生徒など、多様です。&lt;/p&gt;
&lt;p&gt;&lt;span style="color: #ff0000;"&gt;一人ひとりのニーズに合わせて授業を展開し、彼らの個別の弱点に焦点を当てます。&lt;/span&gt;&lt;/p&gt;
&lt;p&gt;その結果、生徒たちは確かな学力を身につけ、英文読解に自信を持つようになります。英語を深く理解し、スキルを向上させるための手助けをさせていただきます。&lt;/p&gt;
&lt;h3 id="定期テスト攻略講座"&gt;定期テスト攻略講座&lt;/h3&gt;
&lt;div class="rounded" style="background-color: whitesmoke; padding: 10px;"&gt;・学校の定期テスト対策を中心にしたい方&lt;/div&gt;
&lt;p&gt;学校の定期テストで頻繁に出題される傾向に合わせて、その形式や難易度に強くなるトレーニングを提供します。&lt;/p&gt;
&lt;p&gt;この過程で、英文法の基本を徹底的に学びます。たとえ学校でこれらの基本を習っていなかったとしても、&lt;span style="color: #ff6600;"&gt;文法を理解して問題を解くことは、正確な解答を導き出すために非常に重要です。&lt;/span&gt;&lt;/p&gt;
&lt;p&gt;普遍的な学習原則を通じて、受験にも通用する堅実な学力を養成しつつ学校の定期テストに対する十分なケアも提供します。&lt;/p&gt;
&lt;h3 id="過去問演習講座"&gt;過去問演習講座&lt;/h3&gt;
&lt;div class="rounded" style="background-color: whitesmoke; padding: 10px;"&gt;・過去問中心に勉強したい方&lt;/div&gt;
&lt;p&gt;特定の志望する大学の出題形式に焦点を当て、それに対応した勉強を希望する方々に向けた講座です。&lt;/p&gt;
&lt;p&gt;&lt;span style="color: #0000ff;"&gt;大学入試の出題形式に特化した準備をしたい&lt;/span&gt;と考える生徒さんのニーズに応えるものです。&lt;/p&gt;
&lt;p&gt;英文法の基本をできるだけ確実にマスターすることを目指していますが、出題形式によって、具体的にどの部分を重点的に学習すべきかは変わってきます。&lt;/p&gt;
&lt;p&gt;したがって、各生徒さんに合わせて授業内容をカスタマイズし、志望校の出題傾向にピンポイントで対処します。&lt;/p&gt;
&lt;p&gt;さらに、英文読解問題においても、英文を最初に読むか設問からアプローチするかなど、問題ごとに戦略が異なります。志望校に合わせて、これらの戦略を具体的かつ効果的に指導します。&lt;/p&gt;
&lt;p&gt;その他、生徒さんの個別のニーズや希望に応じて、最適な授業内容を提供いたします。まずはお気軽にお問い合わせいただき、ご相談いただければ幸いです。&lt;/p&gt;
&lt;h2&gt;オンライン指導&lt;/h2&gt;
&lt;p&gt;当塾で開講中の講座は、すべてオンラインでも受講可能となっております。&lt;br /&gt;
当塾では開業以来、オンライン授業と非常に親和性の高い電子黒板を使用しており、ホワイトボードや机上で行う指導と比べ&lt;strong&gt;「視認性」「即応性」「再現性」&lt;/strong&gt;に優れた指導を可能にしています。&lt;br /&gt;
そのような強みを持った当塾の指導を、オンライン授業にそのまま適用することで教室で受ける授業さながらの授業を、オンライン授業でも再現しております。&lt;/p&gt;
&lt;h3&gt;オンライン授業のメリットとは？&lt;/h3&gt;
&lt;h4&gt;&lt;span style="background-color: aliceblue;"&gt;&lt;span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オンライン個別指導では、ご自宅での受講が可能なため、自分の勉強しやすい環境、慣れた環境で授業を受けることができます。&lt;br /&gt;
また、ＰＣやタブレットからの音声と映像のみに集中できるので、意識を向ける対象が少なく、教室型に比べてより授業に集中して取り組むことができます。&lt;/span&gt;&lt;/p&gt;
&lt;h4&gt;&lt;span style="background-color: aliceblue;"&gt;&lt;span data-custom-pc-fontsize="18px"&gt;②手元がはっきりと確認できるので、的確な指摘・改善作業を行いやすい&lt;/span&gt;&lt;/span&gt;&lt;/h4&gt;
&lt;p&gt;&lt;span data-custom-pc-fontsize="16px"&gt;塾のオンライン個別指導では、生徒さんの手元をカメラで写しながら授業を進めていきます。&lt;br /&gt;
いま生徒さんが解いている状況をリアルタイムで判断できるため、生徒さんがつまづきやすいポイントを瞬時に把握することができます。そのため、類似問題を出題したり、その場でヒントを出すことで思考を変換させたりすることができます。&lt;/span&gt;&lt;/p&gt;
&lt;h4&gt;&lt;span style="background-color: aliceblue;"&gt;&lt;span data-custom-pc-fontsize="18px"&gt;③通塾の必要がないので、体力を温存した状態で指導を受けることができる&lt;/span&gt;&lt;/span&gt;&lt;/h4&gt;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より効率的に学習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英語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 id="指導料"&gt;指導料&lt;/h2&gt;
&lt;h4&gt;トライアル指導料&lt;/h4&gt;
&lt;p&gt;10,000円(税込)&lt;/p&gt;
&lt;div class="rounded" style="background-color: whitesmoke; padding: 10px;"&gt;他塾様でいう「体験講座」の位置づけですので、通常より安価に設定させていただいております。まずは一度当塾の個別指導をお試し頂ければ幸いです。&lt;/div&gt;
&lt;h4&gt;入塾金&lt;/h4&gt;
&lt;p&gt;22,000円(税込)&lt;/p&gt;
&lt;div class="rounded" style="background-color: whitesmoke; padding: 10px;"&gt;入塾手続の際に頂戴致します。また、その時点・もしくは過去在籍されていた生徒さんの兄弟姉妹の場合には、全額免除させて頂きます。&lt;/div&gt;
&lt;h4&gt;指導料&lt;/h4&gt;
&lt;p&gt;18,150円(税込)/1コマ(110分)&lt;/p&gt;
&lt;div class="rounded" style="background-color: whitesmoke; padding: 10px;"&gt;指導料は前払いです。&lt;br /&gt;
※指導予定回数分を前月20日に集計し請求書を発行させて頂きますので、前月末までにお支払い下さいませ。&lt;/div&gt;
&lt;h2&gt;お問い合わせ&lt;/h2&gt;
&lt;div role="form" class="wpcf7" id="wpcf7-f88-p30-o1" lang="ja" dir="ltr"&gt;
&lt;div class="screen-reader-response"&gt;&lt;p role="status" aria-live="polite" aria-atomic="true"&gt;&lt;/p&gt; &lt;ul&gt;&lt;/ul&gt;&lt;/div&gt;
&lt;form action="/kouza/#wpcf7-f88-p30-o1" method="post" class="wpcf7-form init" novalidate="novalidate" data-status="init"&gt;
&lt;div style="display: none;"&gt;
&lt;input type="hidden" name="_wpcf7" value="88" /&gt;
&lt;input type="hidden" name="_wpcf7_version" value="5.3.2" /&gt;
&lt;input type="hidden" name="_wpcf7_locale" value="ja" /&gt;
&lt;input type="hidden" name="_wpcf7_unit_tag" value="wpcf7-f88-p30-o1" /&gt;
&lt;input type="hidden" name="_wpcf7_container_post" value="30" /&gt;
&lt;input type="hidden" name="_wpcf7_posted_data_hash" value="" /&gt;
&lt;/div&gt;
&lt;p&gt;&lt;label&gt; 生徒氏名 (必須)&lt;br /&gt;
    &lt;span class="wpcf7-form-control-wrap your-name"&gt;&lt;input type="text" name="your-name" value="" size="40" class="wpcf7-form-control wpcf7-text wpcf7-validates-as-required" aria-required="true" aria-invalid="false" /&gt;&lt;/span&gt; &lt;/label&gt;&lt;/p&gt;
&lt;p&gt;生徒性別 (必須)&lt;br /&gt;
&lt;span class="wpcf7-form-control-wrap 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/&gt;&lt;/span&gt;&lt;/span&gt;&lt;/span&gt;&lt;/p&gt;
&lt;p&gt;&lt;label&gt; 保護者氏名 (必須)&lt;br /&gt;
&lt;span class="wpcf7-form-control-wrap text-734"&gt;&lt;input type="text" name="text-734" value="" size="40" class="wpcf7-form-control wpcf7-text wpcf7-validates-as-required" aria-required="true" aria-invalid="false" /&gt;&lt;/span&gt;&lt;/label&gt;&lt;/p&gt;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&lt;p&gt;電話番号(必須)&lt;br /&gt;
&lt;span class="wpcf7-form-control-wrap tel-572"&gt;&lt;input type="tel" name="tel-572" value="" size="40" class="wpcf7-form-control wpcf7-text wpcf7-tel wpcf7-validates-as-required wpcf7-validates-as-tel" aria-required="true" aria-invalid="false" /&gt;&lt;/span&gt;&lt;/p&gt;
&lt;p&gt;コース選択(必須)&lt;br /&gt;
&lt;span class="wpcf7-form-control-wrap checkbox-511"&gt;&lt;span class="wpcf7-form-control wpcf7-checkbox wpcf7-validates-as-required"&gt;&lt;span class="wpcf7-list-item first"&gt;&lt;span class="wpcf7-list-item-label"&gt;基礎力徹底講座&lt;/span&gt;&lt;input type="checkbox" name="checkbox-511[]" value="基礎力徹底講座" /&gt;&lt;/span&gt;&lt;span class="wpcf7-list-item"&gt;&lt;span class="wpcf7-list-item-label"&gt;ブレイクスルーゼミ&lt;/span&gt;&lt;input type="checkbox" name="checkbox-511[]" value="ブレイクスルーゼミ" /&gt;&lt;/span&gt;&lt;span class="wpcf7-list-item"&gt;&lt;span class="wpcf7-list-item-label"&gt;定期テスト攻略講座&lt;/span&gt;&lt;input type="checkbox" name="checkbox-511[]" value="定期テスト攻略講座" /&gt;&lt;/span&gt;&lt;span class="wpcf7-list-item last"&gt;&lt;span class="wpcf7-list-item-label"&gt;過去問演習講座&lt;/span&gt;&lt;input type="checkbox" name="checkbox-511[]" value="過去問演習講座" /&gt;&lt;/span&gt;&lt;/span&gt;&lt;/span&gt;&lt;/p&gt;
&lt;p&gt;受講スタイル(必須)&lt;br /&gt;
&lt;span class="wpcf7-form-control-wrap checkbox-387"&gt;&lt;span class="wpcf7-form-control wpcf7-checkbox wpcf7-validates-as-required"&gt;&lt;span class="wpcf7-list-item first"&gt;&lt;span class="wpcf7-list-item-label"&gt;教室&lt;/span&gt;&lt;input type="checkbox" name="checkbox-387[]" value="教室" /&gt;&lt;/span&gt;&lt;span class="wpcf7-list-item last"&gt;&lt;span class="wpcf7-list-item-label"&gt;オンライン&lt;/span&gt;&lt;input type="checkbox" name="checkbox-387[]" value="オンライン" /&gt;&lt;/span&gt;&lt;/span&gt;&lt;/span&gt;&lt;/p&gt;
&lt;p&gt;&lt;label&gt; 備考&lt;br /&gt;
    &lt;span class="wpcf7-form-control-wrap your-message"&gt;&lt;textarea name="your-message" cols="40" rows="10" class="wpcf7-form-control wpcf7-textarea" aria-invalid="false"&gt;&lt;/textarea&gt;&lt;/span&gt; &lt;/label&gt;&lt;/p&gt;
&lt;p&gt;&lt;div class="anr_captcha_field"&gt;&lt;div id="anr_captcha_field_1" class="anr_captcha_field_div"&gt;&lt;/div&gt;&lt;/div&gt;&lt;span class="wpcf7-form-control-wrap g-recaptcha-response"&gt;&lt;/span&gt;&lt;/p&gt;
&lt;p&gt;&lt;input type="submit" value="送信" class="wpcf7-form-control wpcf7-submit" /&gt;&lt;/p&gt;
&lt;div class="wpcf7-response-output" aria-hidden="true"&gt;&lt;/div&gt;&lt;/form&gt;&lt;/div&gt;
```</t>
  </si>
  <si>
    <t>C2P_https___eng_support_com_strategy_20260225_192423</t>
  </si>
  <si>
    <t>以下はサイトの階層マスタに基づく「子→親」内部リンク不足です。
子ページ本文（HTML）に、親ページへのリンクを追加してください。
【子ページ】
- URL: https://eng-support.com/strategy/
- タイトル: 分詞と動名詞の見分け方｜ingの判定が止まらなくなる｜中学英語
- 分類: MC
【親ページ（リンク先）】
- 親URL: https://eng-support.com/
- 親タイトル: 四谷の英語塾｜中高一貫の学校英語1対1指導｜教室/オンライン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&lt;p&gt;英語を上達させるためには、&lt;span style="color: #0000ff;"&gt;単語・熟語・文法などの正確な知識が不可欠&lt;/span&gt;です。ところが、この中で&lt;strong&gt;&lt;span style="color: #0000ff;"&gt;文法&lt;/span&gt;が一番おざなりになっている人も多い&lt;/strong&gt;と思われます。&lt;br /&gt;
文法をきちんと習得するには、まず動詞、名詞、形容詞、副詞といった&lt;span style="color: #ff0000;"&gt;品詞の区別&lt;/span&gt;を頭に入れる必要があります。そして次に、&lt;span style="color: #ff0000;"&gt;品詞の区別に基づいて文型をしっかり識別できる&lt;/span&gt;ようにならねばなりません。この&lt;span style="color: #ff0000;"&gt;２点がすべての基礎&lt;/span&gt;といっても過言ではないでしょう。&lt;br /&gt;
これらが理解できていれば、たとえば動詞のing形には動名詞と現在分詞がありますが、その区別も決して難しいものではありません。主語などになって名詞の役割をしていれば動名詞、形容詞か副詞の働きをしていれば現在分詞と言います。後者のうち副詞の場合を分詞構文と呼ぶのが一般的です。動名詞と現在分詞に分けて呼ぶのには、主語のつけ方が異なるなどの理由があります。&lt;/p&gt;
&lt;hr /&gt;
&lt;h2&gt;このページが役に立つ人（よくある状況）&lt;/h2&gt;
&lt;div class="rounded" style="background-color: whitesmoke; padding: 10px;"&gt;
&lt;ul style="margin: 0; padding-left: 1.2em;"&gt;
&lt;li&gt;文法問題の解説で「目的語」「補語」「修飾」が出てきた瞬間に止まる&lt;/li&gt;
&lt;li&gt;並べ替えで、語は分かるのに並びが決められない&lt;/li&gt;
&lt;li&gt;英作文で「何を主語として書くか」が毎回ぶれる&lt;/li&gt;
&lt;li&gt;ing が出ると、動名詞／現在分詞／分詞構文の区別がつかない&lt;/li&gt;
&lt;/ul&gt;
&lt;/div&gt;
&lt;h2&gt;用語が分かると何が変わるか（同じ1文で確認）&lt;/h2&gt;
&lt;div class="rounded" style="background-color: whitesmoke; padding: 10px;"&gt;
&lt;p style="margin: 0 0 8px 0;"&gt;&lt;strong&gt;The man living in this house is my uncle.&lt;/strong&gt;&lt;/p&gt;
&lt;p style="margin: 0;"&gt;・中心の動詞：&lt;strong&gt;is&lt;/strong&gt;&lt;br /&gt;
・主語：&lt;strong&gt;The man&lt;/strong&gt;&lt;br /&gt;
・補語：&lt;strong&gt;my uncle&lt;/strong&gt;（主語を説明）&lt;br /&gt;
・living in this house：&lt;strong&gt;名詞を説明&lt;/strong&gt;（形容詞のはたらき）&lt;/p&gt;
&lt;p style="margin: 8px 0 0 0;"&gt;同じ文でも「どこが何の役割か」を言葉で説明できると、問題形式が変わっても処理が安定します。&lt;/p&gt;
&lt;/div&gt;
&lt;h2&gt;ミニ用語辞典（ここだけ押さえれば読める）&lt;/h2&gt;
&lt;table style="border-collapse: collapse; width: 100%; border: 1px solid #ddd;"&gt;
&lt;thead&gt;
&lt;tr style="background-color: #f2f2f2;"&gt;
&lt;th style="padding: 10px; border: 1px solid #ddd;"&gt;用語&lt;/th&gt;
&lt;th style="padding: 10px; border: 1px solid #ddd;"&gt;意味&lt;/th&gt;
&lt;th style="padding: 10px; border: 1px solid #ddd;"&gt;例&lt;/th&gt;
&lt;/tr&gt;
&lt;/thead&gt;
&lt;tbody&gt;
&lt;tr&gt;
&lt;td style="padding: 10px; border: 1px solid #ddd;"&gt;&lt;strong&gt;主語&lt;/strong&gt;&lt;/td&gt;
&lt;td style="padding: 10px; border: 1px solid #ddd;"&gt;文の中心の動作・状態の「主体」&lt;/td&gt;
&lt;td style="padding: 10px; border: 1px solid #ddd;"&gt;The man is &amp;#8230;&lt;/td&gt;
&lt;/tr&gt;
&lt;tr&gt;
&lt;td style="padding: 10px; border: 1px solid #ddd;"&gt;&lt;strong&gt;目的語&lt;/strong&gt;&lt;/td&gt;
&lt;td style="padding: 10px; border: 1px solid #ddd;"&gt;動詞が向かう相手（名詞が多い）&lt;/td&gt;
&lt;td style="padding: 10px; border: 1px solid #ddd;"&gt;I like &lt;strong&gt;music&lt;/strong&gt;.&lt;/td&gt;
&lt;/tr&gt;
&lt;tr&gt;
&lt;td style="padding: 10px; border: 1px solid #ddd;"&gt;&lt;strong&gt;補語&lt;/strong&gt;&lt;/td&gt;
&lt;td style="padding: 10px; border: 1px solid #ddd;"&gt;主語や目的語を説明する語句&lt;/td&gt;
&lt;td style="padding: 10px; border: 1px solid #ddd;"&gt;She looks &lt;strong&gt;happy&lt;/strong&gt;.&lt;/td&gt;
&lt;/tr&gt;
&lt;tr&gt;
&lt;td style="padding: 10px; border: 1px solid #ddd;"&gt;&lt;strong&gt;修飾&lt;/strong&gt;&lt;/td&gt;
&lt;td style="padding: 10px; border: 1px solid #ddd;"&gt;名詞や文全体を「説明して足す」&lt;/td&gt;
&lt;td style="padding: 10px; border: 1px solid #ddd;"&gt;the boy &lt;strong&gt;in the room&lt;/strong&gt;&lt;/td&gt;
&lt;/tr&gt;
&lt;/tbody&gt;
&lt;/table&gt;
&lt;h2&gt;よくある勘違い（チェック付き）&lt;/h2&gt;
&lt;div class="rounded" style="background-color: whitesmoke; padding: 10px;"&gt;
&lt;p style="margin: 0 0 8px 0;"&gt;&lt;strong&gt;勘違い1：&lt;/strong&gt;「ing は全部進行形」&lt;br /&gt;
→ ing は &lt;strong&gt;名詞&lt;/strong&gt;の役割にも、&lt;strong&gt;名詞を説明&lt;/strong&gt;する役割にもなります。&lt;/p&gt;
&lt;p style="margin: 0;"&gt;&lt;strong&gt;勘違い2：&lt;/strong&gt;「be動詞の後ろ＝全部目的語」&lt;br /&gt;
→ be動詞の後ろは &lt;strong&gt;主語の説明&lt;/strong&gt;（補語）になることが多いです。&lt;/p&gt;
&lt;/div&gt;
&lt;h2&gt;演習：ing の役割を見分ける（解答つき）&lt;/h2&gt;
&lt;div class="rounded" style="background-color: whitesmoke; padding: 10px;"&gt;① I enjoy &lt;strong&gt;playing&lt;/strong&gt; tennis.&lt;br /&gt;
② The boy &lt;strong&gt;playing&lt;/strong&gt; tennis is my brother.&lt;br /&gt;
③ &lt;strong&gt;Playing&lt;/strong&gt; tennis, he forgot the time.&lt;/div&gt;
&lt;div class="rounded" style="background-color: #fff3e0; padding: 10px;"&gt;&lt;strong&gt;解答&lt;/strong&gt;&lt;br /&gt;
① 名詞の役割（enjoy の後ろ）&lt;br /&gt;
② 名詞を説明（boy を説明）&lt;br /&gt;
③ 文全体を説明（状況を足している）&lt;/div&gt;
&lt;h2&gt;演習：文型を見分ける（SV / SVC / SVO）&lt;/h2&gt;
&lt;div class="rounded" style="background-color: whitesmoke; padding: 10px;"&gt;① She &lt;strong&gt;runs&lt;/strong&gt; fast.&lt;br /&gt;
② She &lt;strong&gt;looks&lt;/strong&gt; happy.&lt;br /&gt;
③ She &lt;strong&gt;likes&lt;/strong&gt; music.&lt;/div&gt;
&lt;div class="rounded" style="background-color: #fff3e0; padding: 10px;"&gt;&lt;strong&gt;解答&lt;/strong&gt;&lt;br /&gt;
① SV（目的語なし）&lt;br /&gt;
② SVC（happy は主語を説明）&lt;br /&gt;
③ SVO（music は目的語）&lt;/div&gt;
&lt;h2&gt;FAQ（方針ページでよく聞かれること）&lt;/h2&gt;
&lt;h3&gt;Q. 用語を覚えるのが苦手でも大丈夫？&lt;/h3&gt;
&lt;p&gt;暗記ではなく、文章の中で「どの役割か」を見分けるためのラベルとして使います。言葉が分かると、説明が読めるようになり、練習の質が上がります。&lt;/p&gt;
&lt;h3&gt;Q. 品詞と文型、どちらを先に見る？&lt;/h3&gt;
&lt;p&gt;中心の動詞を見つける→主語を決める→目的語や補語を確認、の順で読むと、品詞の判断が安定しやすくなります。&lt;/p&gt;
&lt;h3&gt;Q. 参考書の解説が頭に入らないのはなぜ？&lt;/h3&gt;
&lt;p&gt;説明の途中に出てくる「目的語」「補語」「修飾」が未整理なことが多いです。用語の意味がそろうと、同じ解説でも理解が進みます。&lt;/p&gt;
&lt;p&gt;たとえば、&lt;/p&gt;
&lt;div class="rounded" style="background-color: whitesmoke; padding: 10px;"&gt;The man living in this house is my uncle.&lt;br /&gt;
「この家に住んでいる男は私のおじです。」&lt;/div&gt;
&lt;p&gt;という文では、living in this house「この家に住んでいる」は前の名詞the man「男」を修飾しています。英語では、名詞を修飾する語句を形容詞と呼びます（日本語だと形容詞・形容動詞・連体詞の区別がありますが、英語にはないのでラクですね。）が、この、形容詞の働きをする場合のVing～は現在分詞と名づけられています。分詞構文＝副詞と区別するため「現在分詞の形容詞的用法」と呼ぶ人もいます。&lt;/p&gt;
&lt;p&gt;こういった文法用語が分からないために英語が苦手な人も多いと思います。ですが、その&lt;strong&gt;用語の定義をきちんと理解することで、学習は驚くほどスムーズに進んでいきます&lt;/strong&gt;。当塾ではこのように、&lt;span style="color: #ff0000;"&gt;用語の定義をきちんと確認しながら授業を展開し、生徒さんが納得感を持てる解説&lt;/span&gt;をご提供いたします。&lt;/p&gt;
&lt;hr /&gt;
&lt;h2&gt;品詞と文型があいまいだと、どこで点が落ちるか&lt;/h2&gt;
&lt;div class="rounded" style="background-color: whitesmoke; padding: 10px;"&gt;&lt;strong&gt;症状：&lt;/strong&gt;訳は何となく合うのに、文法問題・並べ替え・英作文でミスが目立つ&lt;br /&gt;
&lt;strong&gt;原因：&lt;/strong&gt;品詞の役割（名詞/形容詞/副詞）と文型（SV/SVC/SVO/SVOO/SVOC）が曖昧で、&lt;br /&gt;
どこを「主語」「動詞」「目的語」「補語」として読んでいるかが毎回ブレる&lt;/div&gt;
&lt;h2&gt;まずはこれだけ：品詞を判定する3ステップ&lt;/h2&gt;
&lt;h3&gt;ステップ1　動詞を1つ見つける（文の骨格を把握）&lt;/h3&gt;
&lt;div class="rounded" style="background-color: whitesmoke; padding: 10px;"&gt;例：The man &lt;strong&gt;living&lt;/strong&gt; in this house &lt;strong&gt;is&lt;/strong&gt; my uncle.&lt;br /&gt;
※まずは &lt;strong&gt;is&lt;/strong&gt; が「文の中心の動詞」になっていることを確認&lt;/div&gt;
&lt;h3&gt;ステップ2　名詞を「主語候補」として囲う&lt;/h3&gt;
&lt;div class="rounded" style="background-color: whitesmoke; padding: 10px;"&gt;主語候補：The man / my uncle（どちらが「is」の主語かを次で判断）&lt;/div&gt;
&lt;h3&gt;ステップ3　名詞を修飾している部分は「形容詞（句/節）」として扱う&lt;/h3&gt;
&lt;div class="rounded" style="background-color: whitesmoke; padding: 10px;"&gt;living in this house は The man を説明 → &lt;strong&gt;形容詞の働き&lt;/strong&gt; → 現在分詞（形容詞的用法）&lt;/div&gt;
&lt;h2&gt;文型を一瞬で見極めるチェック表&lt;/h2&gt;
&lt;div class="rounded" style="background-color: whitesmoke; padding: 10px;"&gt;&lt;strong&gt;SV&lt;/strong&gt;：動詞のあとに名詞が来ない（目的語なし）&lt;br /&gt;
&lt;strong&gt;SVC&lt;/strong&gt;：動詞のあとが「主語＝？」の説明（be / become / look など）&lt;br /&gt;
&lt;strong&gt;SVO&lt;/strong&gt;：動詞のあとに目的語（名詞）が来る&lt;br /&gt;
&lt;strong&gt;SVOO&lt;/strong&gt;：目的語が2つ（give A B など）&lt;br /&gt;
&lt;strong&gt;SVOC&lt;/strong&gt;：目的語＋「目的語＝？」の説明（call A B / make A C など）&lt;/div&gt;
&lt;h2&gt;よくある誤解を、例でつぶす&lt;/h2&gt;
&lt;h3&gt;「ing＝現在進行形」と決めつけてしまう&lt;/h3&gt;
&lt;div class="rounded" style="background-color: whitesmoke; padding: 10px;"&gt;× The man &lt;strong&gt;living&lt;/strong&gt; in this house &lt;strong&gt;is&lt;/strong&gt; my uncle. を「進行形」と誤解&lt;br /&gt;
○ living は「男を説明」しているだけ（形容詞の役割）→ 現在分詞&lt;/div&gt;
&lt;h3&gt;「名詞の役割」を見ずに、動名詞/分詞を当てる&lt;/h3&gt;
&lt;div class="rounded" style="background-color: whitesmoke; padding: 10px;"&gt;
&lt;p style="margin: 0;"&gt;&lt;strong&gt;動名詞（名詞の役割）&lt;/strong&gt;：&lt;br /&gt;
&lt;em&gt;Swimming&lt;/em&gt; is fun.（主語＝名詞） / I like &lt;em&gt;reading&lt;/em&gt;.（目的語＝名詞）&lt;br /&gt;
&lt;strong&gt;現在分詞（形容詞/副詞の役割）&lt;/strong&gt;：&lt;br /&gt;
The girl &lt;em&gt;singing&lt;/em&gt; over there is my sister.（名詞を修飾＝形容詞）&lt;br /&gt;
&lt;em&gt;Walking&lt;/em&gt; to school, I met Ken.（文全体を修飾＝副詞 → 分詞構文）&lt;/p&gt;
&lt;/div&gt;
&lt;h2&gt;短時間で確認：自分で判定できるミニ練習（解答つき）&lt;/h2&gt;
&lt;h3&gt;練習1　ing は動名詞か、現在分詞か&lt;/h3&gt;
&lt;div class="rounded" style="background-color: whitesmoke; padding: 10px;"&gt;① I enjoy &lt;strong&gt;playing&lt;/strong&gt; tennis.&lt;br /&gt;
② The boy &lt;strong&gt;playing&lt;/strong&gt; tennis is my brother.&lt;br /&gt;
③ &lt;strong&gt;Playing&lt;/strong&gt; tennis, he forgot the time.&lt;/div&gt;
&lt;div class="rounded" style="background-color: #fff3e0; padding: 10px;"&gt;&lt;strong&gt;解答：&lt;/strong&gt;&lt;br /&gt;
① 動名詞（enjoy の目的語＝名詞）&lt;br /&gt;
② 現在分詞（boy を修飾＝形容詞）&lt;br /&gt;
③ 分詞構文（文全体を修飾＝副詞）&lt;/div&gt;
&lt;h3&gt;練習2　文型を判定する（SV/SVC/SVO）&lt;/h3&gt;
&lt;div class="rounded" style="background-color: whitesmoke; padding: 10px;"&gt;① She &lt;strong&gt;looks&lt;/strong&gt; happy.&lt;br /&gt;
② She &lt;strong&gt;likes&lt;/strong&gt; music.&lt;br /&gt;
③ She &lt;strong&gt;runs&lt;/strong&gt; fast.&lt;/div&gt;
&lt;div class="rounded" style="background-color: #fff3e0; padding: 10px;"&gt;&lt;strong&gt;解答：&lt;/strong&gt;&lt;br /&gt;
① SVC（happy は主語の説明＝補語）&lt;br /&gt;
② SVO（music は目的語）&lt;br /&gt;
③ SV（目的語なし／fast は副詞）&lt;/div&gt;
&lt;hr /&gt;
&lt;div style="border: 2px solid #FF8C00; background-color: #ffe5b4; padding: 12px; display: flex; align-items: center; justify-content: space-between; gap: 10px; flex-wrap: wrap;"&gt;
&lt;div style="display: flex; align-items: center; gap: 10px;"&gt;
&lt;p&gt;&lt;img decoding="async" style="max-width: 90px; height: auto;" src="http://eng-support.com/wp-content/uploads/2023/03/cropped-logo.jpg" alt="英語教室「サポート」のロゴ" /&gt;&lt;/p&gt;
&lt;div&gt;
&lt;p style="margin: 0 0 4px 0;"&gt;&lt;strong&gt;品詞・文型から基礎を固め直したい方へ&lt;/strong&gt;&lt;/p&gt;
&lt;p style="margin: 0;"&gt;用語の定義→判定の流れ→練習で「分かる」を「できる」へ。&lt;/p&gt;
&lt;/div&gt;
&lt;/div&gt;
&lt;p&gt;&lt;a style="background-color: #ff8c00; color: white; padding: 8px 12px; text-align: center; text-decoration: none; display: inline-block; font-size: 14px;" href="https://eng-support.com/kouza/"&gt;&lt;br /&gt;
講座一覧を見る&lt;br /&gt;
&lt;/a&gt;&lt;/p&gt;
&lt;/div&gt;
```</t>
  </si>
  <si>
    <t>P2C_https___juku_escot_com_20260225_192348</t>
  </si>
  <si>
    <t>以下はサイトの階層マスタに基づく「親→子」内部リンク不足です。
親ページ本文（HTML）に、下記の子ページへのリンクを追加してください。
【親ページ】
- URL: https://juku-escot.com/
- タイトル: エスコット｜定期試験と受験を両立｜中高一貫校１対１塾
- 分類: TP
【リンク追加が必要な子ページ一覧（この親を持つ）】
1. https://juku-escot.com/online/（中高一貫校オンライン塾｜定期テスト対応｜完全1対1）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&lt;div class="esc-top-wrapper"&gt;
&lt;section id="esc-about" class="esc-top-section"&gt;
&lt;h2&gt;中高一貫校専門の完全１対１個別指導塾エスコットについて&lt;/h2&gt;
&lt;p class="esc-top-lead"&gt;エスコット（Escot）は、中高一貫校に通う中学生・高校生を対象とした&lt;br /&gt;
&lt;strong&gt;英語・数学・国語の完全１対１個別指導塾&lt;/strong&gt;です。学校の授業フォローや定期試験対策はもちろん、&lt;br /&gt;
難関私大・国公立大・医歯薬系を含む大学受験まで、一人ひとりの状況に合わせた学習プランを構築します。&lt;/p&gt;
&lt;p&gt;四谷教室での対面授業に加えて、全国どこからでも受講できるオンライン個別指導にも対応しています。&lt;br /&gt;
電子黒板を用いた視覚的な解説と、細かな演習指導を組み合わせることで、「その場しのぎではない学力」を育てていきます。&lt;/p&gt;
&lt;/section&gt;
&lt;section id="esc-main-services" class="esc-top-section"&gt;
&lt;h2&gt;まずはこの３つのサービスからご検討ください&lt;/h2&gt;
&lt;div class="esc-top-card-row"&gt;
&lt;div class="esc-top-card"&gt;
&lt;h3&gt;英語教科書対策（プログレス／ニュートレジャー／バードランド）&lt;/h3&gt;
&lt;p&gt;中高一貫校で多く採用されている英語教科書&lt;br /&gt;
「プログレス」「NEW TREASURE」「Birdland」に対応する専門指導です。&lt;br /&gt;
教科書の予習・復習と、定期試験・受験につながる力の両方を育てます。&lt;/p&gt;
&lt;ul class="esc-top-list"&gt;
&lt;li&gt;教科書本文の精読と文法理解の定着&lt;/li&gt;
&lt;li&gt;定期試験対策・評定アップを意識した学習計画&lt;/li&gt;
&lt;li&gt;大学受験につながる長文読解・語彙・文法力の強化&lt;/li&gt;
&lt;/ul&gt;
&lt;p class="esc-top-card-btn"&gt;&lt;a class="esc-btn" href="/progress/"&gt;プログレス対策を見る&lt;/a&gt;&lt;/p&gt;
&lt;p class="esc-top-card-btn"&gt;&lt;a class="esc-btn" href="/newtreasure/"&gt;ニュートレジャー対策を見る&lt;/a&gt;&lt;/p&gt;
&lt;p class="esc-top-card-btn"&gt;&lt;a class="esc-btn" href="/birdland/"&gt;バードランド対策を見る&lt;/a&gt;&lt;/p&gt;
&lt;/div&gt;
&lt;div class="esc-top-card"&gt;
&lt;h3&gt;体系数学対策（中高一貫校向け）&lt;/h3&gt;
&lt;p&gt;中高一貫校で広く採用されている「体系数学」に特化した個別指導です。&lt;br /&gt;
体系的に積み上がるカリキュラムだからこそ、基礎の抜けを早期に補強することが&lt;br /&gt;
成績向上と受験力につながります。&lt;/p&gt;
&lt;ul class="esc-top-list"&gt;
&lt;li&gt;章ごとの重要ポイントを整理し、理解不足を正確に特定&lt;/li&gt;
&lt;li&gt;例題・練習問題を使い、思考プロセスを可視化しながら指導&lt;/li&gt;
&lt;li&gt;定期試験対策と高校数学への橋渡しまで見据えた学習計画&lt;/li&gt;
&lt;/ul&gt;
&lt;p class="esc-top-card-btn"&gt;&lt;a class="esc-btn" href="/taikeisuugaku/"&gt;体系数学対策の詳細を見る&lt;/a&gt;&lt;/p&gt;
&lt;/div&gt;
&lt;div class="esc-top-card"&gt;
&lt;h3&gt;定期試験対策から大学受験指導まで&lt;/h3&gt;
&lt;p&gt;英語・数学・国語の３科目について、学年別講座と受験対策講座を用意しています。&lt;br /&gt;
学校成績の挽回から、難関大・医療系学部志望まで幅広く対応します。&lt;/p&gt;
&lt;ul class="esc-top-list"&gt;
&lt;li&gt;学年別講座で日々の学習と定期試験を安定させる&lt;/li&gt;
&lt;li&gt;大学受験英語・数学・国語の専門講座で志望校対策&lt;/li&gt;
&lt;li&gt;教室／オンラインいずれのスタイルでも受講可能&lt;/li&gt;
&lt;/ul&gt;
&lt;p class="esc-top-card-btn"&gt;&lt;a class="esc-btn" href="/kouza/"&gt;開講講座の一覧を見る&lt;/a&gt;&lt;/p&gt;
&lt;/div&gt;
&lt;/div&gt;
&lt;/section&gt;
&lt;section id="esc-features" class="esc-top-section"&gt;
&lt;h2&gt;エスコットの指導思想と科目別アプローチ&lt;/h2&gt;
&lt;p&gt;中高一貫校に通う生徒は、学校ごとに進度・教科書・試験形式が大きく異なります。&lt;br /&gt;
エスコットでは、こうした環境の違いを前提に、どの生徒にも共通する&lt;br /&gt;
「学習の土台」を丁寧に固めることを最重要視しています。&lt;/p&gt;
&lt;p&gt;成績が伸びない原因は、理解不足だけとは限りません。&lt;br /&gt;
学習方法の癖、計画の立て方、科目間のバランス、課題の処理速度など、&lt;br /&gt;
さまざまな要素が絡み合っています。&lt;br /&gt;
エスコットでは、こうした“目に見えにくい壁”を一つずつ取り除くことで、&lt;br /&gt;
誰でも本来の力を発揮できるように導きます。&lt;/p&gt;
&lt;p&gt;そのうえで、英語・数学・国語はそれぞれ専門の講師が担当し、&lt;br /&gt;
科目の特性に合わせた方法で確実に成績につながる力を育てます。&lt;/p&gt;
&lt;div class="esc-top-columns"&gt;
&lt;div class="esc-top-col"&gt;
&lt;h3&gt;英語｜読解・文法・語彙を軸に「ステップアップ式」の学習&lt;/h3&gt;
&lt;p&gt;英語は、基礎の弱さが長文読解に直結しやすい科目です。&lt;br /&gt;
とくにプログレス・ニュートレジャー・バードランドなど&lt;br /&gt;
中高一貫校向け教科書では内容が高度なため、&lt;br /&gt;
精読・文法理解・語彙定着を段階的に積み上げる指導を行います。&lt;/p&gt;
&lt;p&gt;定期試験での得点力を高めつつ、大学受験にも通用する&lt;br /&gt;
「読む力」と「文法処理力」を同時に育てます。&lt;/p&gt;
&lt;/div&gt;
&lt;div class="esc-top-col"&gt;
&lt;h3&gt;数学｜体系数学に最適化した“理解の穴”を残さない指導&lt;/h3&gt;
&lt;p&gt;体系数学は、単元間のつながりが非常に強く、&lt;br /&gt;
どこか一箇所の理解不足が次の単元に波及しやすい教材です。&lt;br /&gt;
図解や思考プロセスの言語化を重視し、基礎から応用まで&lt;br /&gt;
「どこでつまずいているか」を明確にしながら授業を進めます。&lt;/p&gt;
&lt;p&gt;定期試験対策はもちろん、将来の高校数学・大学受験に備えた&lt;br /&gt;
思考力と処理力の両方を育成します。&lt;/p&gt;
&lt;/div&gt;
&lt;div class="esc-top-col"&gt;
&lt;h3&gt;国語｜構造読解と記述力の育成に重点を置いた指導&lt;/h3&gt;
&lt;p&gt;国語は「感覚」ではなく、論理的に読む力を身につけることで&lt;br /&gt;
安定して得点できる科目です。&lt;br /&gt;
現代文では文章構造の把握、古典では文法・語彙・読解プロセスの習得を軸に、&lt;br /&gt;
記述問題に対応する表現力まで段階的に伸ばします。&lt;/p&gt;
&lt;p&gt;“読んでいるつもりなのに点が取れない”状態を解消し、&lt;br /&gt;
評定対策から受験レベルまで幅広く対応します。&lt;/p&gt;
&lt;/div&gt;
&lt;/div&gt;
&lt;p&gt;３科目の専門性を連携させながら、学校・学年・目標に応じて&lt;br /&gt;
最適な学習計画を個別に作成します。&lt;br /&gt;
教室・オンラインのどちらでも同じクオリティで受講できるため、&lt;br /&gt;
学習環境に左右されず安定して成果を積み上げられる点も特徴です。&lt;/p&gt;
&lt;p class="esc-top-note"&gt;各科目のより詳しい指導内容はこちらをご覧ください。&lt;/p&gt;
&lt;ul class="esc-top-link-list"&gt;
&lt;li&gt;&lt;a href="/english/"&gt;英語の指導方針&lt;/a&gt;&lt;/li&gt;
&lt;li&gt;&lt;a href="/mathematics/"&gt;数学の指導方針&lt;/a&gt;&lt;/li&gt;
&lt;li&gt;&lt;a href="/japanese/"&gt;国語の指導方針&lt;/a&gt;&lt;/li&gt;
&lt;/ul&gt;
&lt;/section&gt;
&lt;ul class="esc-top-circle-nav"&gt;
&lt;li&gt;&lt;a href="#esc-main-services"&gt;サービスの概要へ戻る&lt;/a&gt;&lt;/li&gt;
&lt;li&gt;&lt;a href="#esc-bottom-cta"&gt;お問い合わせへ進む&lt;/a&gt;&lt;/li&gt;
&lt;/ul&gt;
&lt;section id="esc-policy" class="esc-top-section"&gt;
&lt;h2&gt;授業構成と学習サポート体制&lt;/h2&gt;
&lt;p&gt;エスコットでは、学校の授業フォロー・定期試験対策・大学受験指導を&lt;br /&gt;
「別々の取り組み」ではなく、すべてが一本のラインでつながるものとして捉えています。&lt;br /&gt;
そのために、表面的な解説だけではなく、生徒一人ひとりの理解の土台を丁寧に固めることから授業を始めます。&lt;br /&gt;
思考力・読解力・論理力といった、将来の受験にも通用する学力を育てることを最重要方針としています。&lt;/p&gt;
&lt;h3&gt;明確な到達目標と「逆算方式」の学習計画&lt;/h3&gt;
&lt;p&gt;単元、試験、学期、そして学年の区切りごとに「何ができるべきか」という到達目標を設定し、&lt;br /&gt;
そこから逆算して最適な学習計画を組み立てます。&lt;br /&gt;
ただ課題をこなすのではなく、どの力を伸ばす必要があるかを明確にしたうえで授業を構築するため、&lt;br /&gt;
日々の学習が目的と一貫して結びつきます。&lt;/p&gt;
&lt;h3&gt;電子黒板を活用した“思考の可視化”による理解の定着&lt;/h3&gt;
&lt;p&gt;授業では電子黒板を使用し、図解・流れ・思考プロセスを視覚的に整理しながら進めます。&lt;br /&gt;
生徒の頭の中にある「なんとなく理解しているつもり」を言語化・構造化することで、&lt;br /&gt;
曖昧な部分を一つずつ潰し、本質的な理解を積み上げていきます。&lt;br /&gt;
板書内容は保存して共有するため、復習しやすく定着も進みます。&lt;/p&gt;
&lt;h3&gt;小テスト・課題を通じて“わかったつもり”を防ぐ仕組み&lt;/h3&gt;
&lt;p&gt;生徒がつまずきやすいのは、「授業中は理解した気がするが、翌日できない」という状況です。&lt;br /&gt;
これを防ぐため、授業内外で小テストや確認問題を取り入れ、&lt;br /&gt;
本当に理解できているかをその場でチェックします。&lt;br /&gt;
定着の段階ごとに必要な課題量を調整し、負荷は最小限にしつつ成果を最大化する構成にしています。&lt;/p&gt;
&lt;h3&gt;オンラインでも教室と同じクオリティを担保&lt;/h3&gt;
&lt;p&gt;オンライン授業では、電子黒板・教材共有・書き込みなど、&lt;br /&gt;
教室と同等の環境で指導できるようにシステムを共通化しています。&lt;br /&gt;
通塾が難しい生徒でも、学習内容・授業の質・進捗管理のすべてが変わることなく受講でき、&lt;br /&gt;
安定した学習習慣を保てるようにしています。&lt;/p&gt;
&lt;h3&gt;３科目の連携で、学習全体の流れを最適化&lt;/h3&gt;
&lt;p&gt;英語・数学・国語の学習は、互いに影響し合う場面が多くあります。&lt;br /&gt;
例えば国語の読解力は英語長文と密接に関係し、&lt;br /&gt;
数学の論理的思考は記述問題の構造理解に直結します。&lt;br /&gt;
エスコットでは、３科目の専門講師が連携し、&lt;br /&gt;
生徒ごとの強み・弱み・目標に合わせて学習全体を最適化します。&lt;/p&gt;
&lt;p class="esc-top-note"&gt;各教科の詳細はこちらからご覧いただけます。&lt;/p&gt;
&lt;ul class="esc-top-link-list"&gt;
&lt;li&gt;&lt;a href="/subject/english/"&gt;英語&lt;/a&gt;&lt;/li&gt;
&lt;li&gt;&lt;a href="/subject/math/"&gt;数学&lt;/a&gt;&lt;/li&gt;
&lt;li&gt;&lt;a href="https://juku-escot.com/subject/janpanese/"&gt;国語&lt;/a&gt;&lt;/li&gt;
&lt;/ul&gt;
&lt;/section&gt;
&lt;section id="esc-courses" class="esc-top-section"&gt;
&lt;h2&gt;学年別・受験別の開講講座&lt;/h2&gt;
&lt;p&gt;開講講座は、教室・オンラインいずれの受講形態にも対応しています。&lt;br /&gt;
学年や現在の状況に応じて、英語・数学・国語の組み合わせや受講ペースをご提案します。&lt;/p&gt;
&lt;div class="esc-top-columns"&gt;
&lt;div class="esc-top-col"&gt;
&lt;h3&gt;中学生(中１～３)&lt;/h3&gt;
&lt;ul class="esc-top-link-list"&gt;
&lt;li&gt;&lt;a href="/kouza/j1-english/"&gt;中１英語&lt;/a&gt;&lt;/li&gt;
&lt;li&gt;&lt;a href="/kouza/j1-math/"&gt;中１数学&lt;/a&gt;&lt;/li&gt;
&lt;li&gt;&lt;a href="/kouza/j2-english/"&gt;中２英語&lt;/a&gt;&lt;/li&gt;
&lt;li&gt;&lt;a href="/kouza/j2-math/"&gt;中２数学&lt;/a&gt;&lt;/li&gt;
&lt;li&gt;&lt;a href="/kouza/j3-english/"&gt;中３英語&lt;/a&gt;&lt;/li&gt;
&lt;li&gt;&lt;a href="/kouza/j3-math/"&gt;中３数学&lt;/a&gt;&lt;/li&gt;
&lt;/ul&gt;
&lt;/div&gt;
&lt;div class="esc-top-col"&gt;
&lt;h3&gt;高校生・高卒生(大学受験)&lt;/h3&gt;
&lt;ul class="esc-top-link-list"&gt;
&lt;li&gt;&lt;a href="/kouza/h1-english/"&gt;高１英語&lt;/a&gt;&lt;/li&gt;
&lt;li&gt;&lt;a href="/kouza/h1-math/"&gt;高１数学&lt;/a&gt;&lt;/li&gt;
&lt;li&gt;&lt;a href="/kouza/jyuken-english/"&gt;大学受験英語&lt;/a&gt;&lt;/li&gt;
&lt;li&gt;&lt;a href="/kouza/jyuken-math/"&gt;大学受験数学&lt;/a&gt;&lt;/li&gt;
&lt;li&gt;&lt;a href="/kouza/jyuken-japanese/"&gt;大学受験国語&lt;/a&gt;&lt;/li&gt;
&lt;/ul&gt;
&lt;/div&gt;
&lt;/div&gt;
&lt;p class="esc-top-note"&gt;ここに挙げた以外にも、志望校や現在の学力に応じた個別プランをご提案できます。&lt;br /&gt;
詳細は&lt;a href="/kouza/"&gt;開講講座一覧&lt;/a&gt;をご確認いただくか、お問い合わせフォームよりご相談ください。&lt;/p&gt;
&lt;/section&gt;
&lt;section id="esc-textbook-school" class="esc-top-section"&gt;
&lt;h2&gt;英語教科書対策・体系数学・学校別対策&lt;/h2&gt;
&lt;div class="esc-top-columns"&gt;
&lt;div class="esc-top-col"&gt;
&lt;h3&gt;英語教科書対策&lt;/h3&gt;
&lt;p&gt;中高一貫校で採用されることの多い英語教科書については、専用の対策ページをご用意しています。&lt;br /&gt;
教科書の特性やつまずきやすいポイントを踏まえた指導を行います。&lt;/p&gt;
&lt;ul class="esc-top-link-list"&gt;
&lt;li&gt;&lt;a href="/lp_eng01/"&gt;プログレス／ニュートレジャー対策（LP）&lt;/a&gt;&lt;/li&gt;
&lt;li&gt;&lt;a href="/progress/"&gt;プログレス対策&lt;/a&gt;&lt;/li&gt;
&lt;li&gt;&lt;a href="/newtreasure/"&gt;ニュートレジャー対策&lt;/a&gt;&lt;/li&gt;
&lt;li&gt;&lt;a href="/birdland/"&gt;Birdland対策&lt;/a&gt;&lt;/li&gt;
&lt;/ul&gt;
&lt;/div&gt;
&lt;div class="esc-top-col"&gt;
&lt;h3&gt;体系数学・学校別定期試験対策&lt;/h3&gt;
&lt;p&gt;体系数学をはじめとした中高一貫校向け数学教材や、学校ごとの定期試験対策にも対応しています。&lt;br /&gt;
普段の授業とテスト・受験をつなぐ数学力を養成します。&lt;/p&gt;
&lt;ul class="esc-top-link-list"&gt;
&lt;li&gt;&lt;a href="/taikeisuugaku/"&gt;体系数学対策&lt;/a&gt;&lt;/li&gt;
&lt;li&gt;&lt;a href="/school/"&gt;学校対策（総合案内）&lt;/a&gt;&lt;/li&gt;
&lt;li&gt;&lt;a href="/school_english/"&gt;学校対策【英語】&lt;/a&gt;&lt;/li&gt;
&lt;li&gt;&lt;a href="/school_math/"&gt;学校対策【数学】&lt;/a&gt;&lt;/li&gt;
&lt;/ul&gt;
&lt;/div&gt;
&lt;/div&gt;
&lt;/section&gt;
&lt;ul class="esc-top-circle-nav"&gt;
&lt;li&gt;&lt;a href="#esc-main-services"&gt;サービスの概要へ戻る&lt;/a&gt;&lt;/li&gt;
&lt;li&gt;&lt;a href="#esc-bottom-cta"&gt;お問い合わせへ進む&lt;/a&gt;&lt;/li&gt;
&lt;/ul&gt;
&lt;section id="esc-special" class="esc-top-section"&gt;
&lt;h2&gt;ワンポイント講座・短期集中講座&lt;/h2&gt;
&lt;p&gt;通常の個別指導に加えて、テーマを絞った短期集中講座やワンポイント講座も実施しています。&lt;br /&gt;
苦手分野の克服や、試験前の総仕上げなど、ピンポイントで力を入れたい方に適した講座です。&lt;/p&gt;
&lt;ul class="esc-top-link-list"&gt;
&lt;li&gt;&lt;a href="/onepoint/"&gt;ワンポイント講座（思考力養成講座・国文法ゼミ・古典文法ゼミなど）&lt;/a&gt;&lt;/li&gt;
&lt;/ul&gt;
&lt;p class="esc-top-note"&gt;受講スタイル（教室／オンライン）や講座の内容については、&lt;br /&gt;
各ページの案内とあわせて&lt;a href="/inquiry/"&gt;お問い合わせフォーム&lt;/a&gt;からもご相談いただけます。&lt;/p&gt;
&lt;/section&gt;
&lt;section id="esc-columns" class="esc-top-section"&gt;
&lt;h2&gt;学習法・勉強法コラム&lt;/h2&gt;
&lt;p&gt;中高一貫校に通う生徒さん向けの英語・数学・国語の勉強法や、&lt;br /&gt;
定期試験・資格試験・大学受験に向けた学習計画の立て方などを、コラム形式で発信しています。&lt;/p&gt;
&lt;ul class="esc-top-link-list"&gt;
&lt;li&gt;&lt;a href="/column/"&gt;学習法・勉強法コラム一覧&lt;/a&gt;&lt;/li&gt;
&lt;/ul&gt;
&lt;p class="esc-top-note"&gt;授業だけでなく、自宅学習の質も高めたい方は、コラムもあわせてご活用ください。&lt;/p&gt;
&lt;/section&gt;
&lt;section id="esc-about-detail" class="esc-top-section"&gt;
&lt;h2&gt;エスコットについて（理念・講師・アクセス）&lt;/h2&gt;
&lt;p&gt;エスコットは、中高一貫校に通う生徒さんとご家庭に寄り添いながら、&lt;br /&gt;
長期的な視点で学習と進路をサポートすることを大切にしています。&lt;/p&gt;
&lt;div class="esc-top-columns"&gt;
&lt;div class="esc-top-col"&gt;
&lt;h3&gt;理念・代表挨拶&lt;/h3&gt;
&lt;ul class="esc-top-link-list"&gt;
&lt;li&gt;&lt;a href="/purpose/"&gt;指導方針（理念・教育方針）&lt;/a&gt;&lt;/li&gt;
&lt;li&gt;&lt;a href="/representative/"&gt;代表挨拶&lt;/a&gt;&lt;/li&gt;
&lt;/ul&gt;
&lt;/div&gt;
&lt;div class="esc-top-col"&gt;
&lt;h3&gt;講師・教室情報&lt;/h3&gt;
&lt;ul class="esc-top-link-list"&gt;
&lt;li&gt;&lt;a href="/profile/"&gt;講師プロフィール&lt;/a&gt;&lt;/li&gt;
&lt;li&gt;&lt;a href="/access/"&gt;アクセス（四谷教室）&lt;/a&gt;&lt;/li&gt;
&lt;/ul&gt;
&lt;/div&gt;
&lt;/div&gt;
&lt;/section&gt;
&lt;section id="esc-bottom-cta" class="esc-top-section"&gt;
&lt;div class="esc-top-cta-box"&gt;
&lt;div class="esc-top-cta-title"&gt;まずは体験授業・学習相談からご相談ください&lt;/div&gt;
&lt;p class="esc-top-cta-text"&gt;学校の成績を改善したい方、教科書対策と受験勉強の両立に悩んでいる方は、&lt;br /&gt;
まずは体験授業・学習相談をご利用ください。&lt;/p&gt;
&lt;div class="esc-top-cta-btns"&gt;&lt;a class="esc-btn" href="/inquiry/"&gt;体験授業・お問い合わせはこちら&lt;/a&gt;&lt;/div&gt;
&lt;/div&gt;
&lt;/section&gt;
&lt;/div&gt;
```</t>
  </si>
  <si>
    <t>C2P_https___juku_escot_com_2020_2_20260225_192423</t>
  </si>
  <si>
    <t>以下はサイトの階層マスタに基づく「子→親」内部リンク不足です。
子ページ本文（HTML）に、親ページへのリンクを追加してください。
【子ページ】
- URL: https://juku-escot.com/2020-2/
- タイトル: 2020年問題について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&lt;p&gt;Coming Soon...&lt;/p&gt;
```</t>
  </si>
  <si>
    <t>C2P_https___juku_escot_com_birdland_20260225_192423</t>
  </si>
  <si>
    <t>以下はサイトの階層マスタに基づく「子→親」内部リンク不足です。
子ページ本文（HTML）に、親ページへのリンクを追加してください。
【子ページ】
- URL: https://juku-escot.com/birdland/
- タイトル: Birdland意味｜英語教科書の正体と対策｜中高一貫英語
- 分類: MC
【親ページ（リンク先）】
- 親URL: https://juku-escot.com/english/
- 親タイトル: 中高一貫校英語を伸ばす個別指導講座｜基礎応用対応オンライン塾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&lt;p&gt;Birdland（birdland）は、中高一貫校で採用される英語教科書『Birdland English Course』の教材名です。単語や文の難度が上がると、訳の精度より先に「予習が終わらない」「復習が止まる」が起点になりやすく、そこで積み残しが増えます。学習の流れを決め、文法・構文と語彙を切り分けて回せる形にすると、定期試験と受験の両立が現実的になります。&lt;/p&gt;
&lt;div style="border: 2px solid #1e73be; background: #f7fbff; padding: 14px 14px 10px; border-radius: 10px; margin: 14px 0;"&gt;
&lt;h2&gt;Birdland の意味&lt;/h2&gt;
&lt;p style="margin: 0 0 10px;"&gt;Birdland は英語教科書『Birdland English Course』の固有名詞です。中高一貫校の速い進度に合わせて、予習・復習が「完了しない」状態から崩れやすいため、流れを決めることと積み残し回収の方針づくりが重要になります。&lt;/p&gt;
&lt;h3&gt;確認する3点&lt;/h3&gt;
&lt;ul style="margin: 0 0 12px; padding-left: 1.2em;"&gt;
&lt;li&gt;&lt;strong&gt;教材の位置づけ：&lt;/strong&gt;中高一貫校の先取り前提で、分量と負荷がかかりやすい&lt;/li&gt;
&lt;li&gt;&lt;strong&gt;つまずきの起点：&lt;/strong&gt;予習・復習が回らない → 積み残しが増える&lt;/li&gt;
&lt;li&gt;&lt;strong&gt;挽回の軸：&lt;/strong&gt;流れを決める（予習→授業→復習）＋文法・構文の見える化＋語彙の週割り運用&lt;/li&gt;
&lt;/ul&gt;
&lt;h3&gt;詰まり方別の流れ（当てはめ表）&lt;/h3&gt;
&lt;table style="border-collapse: collapse; width: 100%; font-size: 0.98rem;"&gt;
&lt;thead&gt;
&lt;tr style="background: #1e73be; color: #fff;"&gt;
&lt;th style="border: 1px solid #155a8f; padding: 8px; width: 44%;"&gt;詰まり方（起点）&lt;/th&gt;
&lt;th style="border: 1px solid #155a8f; padding: 8px;"&gt;流れ（決める）&lt;/th&gt;
&lt;/tr&gt;
&lt;/thead&gt;
&lt;tbody&gt;
&lt;tr style="background: #ffffff;"&gt;
&lt;td style="border: 1px solid #ddd; padding: 8px;"&gt;予習の段階で分からない表現が多く、作業が終わらない&lt;/td&gt;
&lt;td style="border: 1px solid #ddd; padding: 8px;"&gt;本文の大意→文法・構文の印→不明点の印（調べ切らない）までで止め、授業で回収する&lt;/td&gt;
&lt;/tr&gt;
&lt;tr style="background: #eef6ff;"&gt;
&lt;td style="border: 1px solid #ddd; padding: 8px;"&gt;単語量が増えて本文が読めない／覚えきれない&lt;/td&gt;
&lt;td style="border: 1px solid #ddd; padding: 8px;"&gt;週ごとの語彙量を区切り、覚える→確認→本文・演習で再会の循環を作る&lt;/td&gt;
&lt;/tr&gt;
&lt;tr style="background: #ffffff;"&gt;
&lt;td style="border: 1px solid #ddd; padding: 8px;"&gt;復習で1か所つまずくと止まり、積み残しが増える&lt;/td&gt;
&lt;td style="border: 1px solid #ddd; padding: 8px;"&gt;チェックで穴を見える化し、戻り先（単元・構文）を決めてから埋める&lt;/td&gt;
&lt;/tr&gt;
&lt;tr style="background: #eef6ff;"&gt;
&lt;td style="border: 1px solid #ddd; padding: 8px;"&gt;教科書対策に時間を取られ、受験勉強が後回しになる&lt;/td&gt;
&lt;td style="border: 1px solid #ddd; padding: 8px;"&gt;教科書で固めた文法・語彙を、入試長文の演習で「使える形」に接続していく&lt;/td&gt;
&lt;/tr&gt;
&lt;/tbody&gt;
&lt;/table&gt;
&lt;p style="margin: 10px 0 0;"&gt;
&lt;/div&gt;
&lt;p&gt;&lt;!-- ▲ H1直後：冒頭（差し替え用）＋不足補完ブロック ここまで ▲ --&gt;&lt;/p&gt;
&lt;p&gt;&lt;!-- ▲ H1直後：冒頭（差し替え用）＋不足補完ブロック（即答） ここまで ▲ --&gt;&lt;/p&gt;
&lt;h2&gt;１．バードランドとは？&lt;/h2&gt;
&lt;p&gt;『Birdland English Course』（バードランド）は、上智大学言語教育研究センターの吉田研作氏が監修し、株式会社文英堂から刊行されている&lt;strong&gt;検定外の英語教科書&lt;/strong&gt;です。全体で5冊から成り、中高一貫校の一部で使用されている、&lt;span style="color: #ff0000;"&gt;非常に高い難易度を持つ教材&lt;/span&gt;として知られています。&lt;/p&gt;
&lt;h3&gt;バードランドの位置づけと対象&lt;/h3&gt;
&lt;ul&gt;
&lt;li&gt;&lt;strong&gt;中学校の段階で高校英文法の基礎を習得させることを想定&lt;/strong&gt;した教材&lt;/li&gt;
&lt;li&gt;&lt;strong&gt;高校までの英語学習範囲をほぼ網羅&lt;/strong&gt;しており、扱う分量・ページ数が多い&lt;/li&gt;
&lt;li&gt;中高一貫校の生徒を主な対象とした、先取りカリキュラム前提の構成&lt;/li&gt;
&lt;/ul&gt;
&lt;p&gt;「やさしくゆっくり学ぶ」というよりも、&lt;strong&gt;「深く・確実に」英語を身につけることを目的とした教科書&lt;/strong&gt;であり、グローバル社会で通用する英語力の土台づくりを目指しています。&lt;/p&gt;
&lt;h3&gt;４技能を意識した総合教材&lt;/h3&gt;
&lt;p&gt;バードランドは、英文法を土台にしながら、&lt;/p&gt;
&lt;ul&gt;
&lt;li&gt;&lt;strong&gt;読む（Reading）&lt;/strong&gt;&lt;/li&gt;
&lt;li&gt;&lt;strong&gt;書く（Writing）&lt;/strong&gt;&lt;/li&gt;
&lt;li&gt;&lt;strong&gt;聞く（Listening）&lt;/strong&gt;&lt;/li&gt;
&lt;li&gt;&lt;strong&gt;話す（Speaking）&lt;/strong&gt;&lt;/li&gt;
&lt;/ul&gt;
&lt;p&gt;の４技能をバランスよく配置し、総合的な英語力の向上を図っています。特に、&lt;span style="color: #008000;"&gt;「聞く」「話す」活動に重点&lt;/span&gt;が置かれている点は大きな特徴です。&lt;/p&gt;
&lt;p&gt;扱われるトピックも比較的現代的で、野球選手・イチロー選手など身近な題材を取り上げるなど、&lt;strong&gt;内容面でも生徒の興味を引きやすい構成&lt;/strong&gt;になっています。&lt;/p&gt;
&lt;p&gt;なお、同様に中高一貫校で多く採用されている教材として「プログレス21」があります。詳しくは&lt;strong&gt;&lt;a href="https://juku-escot.com/progress/" target="_blank" rel="noopener noreferrer"&gt;こちら&lt;/a&gt;&lt;/strong&gt;をご覧ください。&lt;/p&gt;
&lt;h2&gt;２．バードランドでの主な課題&lt;/h2&gt;
&lt;p&gt;バードランドは優れた教材である一方で、その構成やカリキュラムの特性から、次のような課題が生じやすい教材でもあります。&lt;/p&gt;
&lt;h3&gt;急激に難易度が上がるカリキュラム&lt;/h3&gt;
&lt;ul&gt;
&lt;li&gt;&lt;span style="color: #0000ff;"&gt;中学２年生から急激に難易度が上昇&lt;/span&gt;&lt;/li&gt;
&lt;li&gt;&lt;span style="color: #0000ff;"&gt;中学３年生の段階で、大学受験生レベルの英文に匹敵&lt;/span&gt;&lt;/li&gt;
&lt;/ul&gt;
&lt;p&gt;中１の間は「何となくついていけている」ように感じて油断してしまい、&lt;span style="color: #008000;"&gt;中２で一気に難しくなってからつまずくケース&lt;/span&gt;が非常に多く見られます。&lt;/p&gt;
&lt;h3&gt;自己学習の難しさと授業スピード&lt;/h3&gt;
&lt;ul&gt;
&lt;li&gt;中高一貫校の英語は&lt;strong&gt;授業進度が速く、中１から高校文法を扱うことも多い&lt;/strong&gt;&lt;/li&gt;
&lt;li&gt;教科書の説明が簡潔なため、&lt;span style="color: #0000ff;"&gt;授業だけでは理解が追いつかない&lt;/span&gt;ことがある&lt;/li&gt;
&lt;li&gt;バードランド準拠の問題集には、&lt;strong&gt;「授業で見ていない熟語・構文」が頻出&lt;/strong&gt;&lt;/li&gt;
&lt;/ul&gt;
&lt;p&gt;その結果、予習時点では分からない表現が多く、&lt;span style="color: #0000ff;"&gt;自力で完璧に理解するのが難しい&lt;/span&gt;状況になりがちです。&lt;/p&gt;
&lt;h3&gt;学習内容の積み残しとモチベーション低下&lt;/h3&gt;
&lt;p&gt;復習の際に&lt;strong&gt;一か所でも理解できない場所が残ると、そこで学習が止まりやすい&lt;/strong&gt;という問題もあります。その「分からない」の積み重ねが、やがて次のような状態を生みます。&lt;/p&gt;
&lt;ul&gt;
&lt;li&gt;「どこから手をつけていいか分からない」&lt;/li&gt;
&lt;li&gt;「正しい勉強方法が分からない」&lt;/li&gt;
&lt;li&gt;「英語自体に苦手意識・嫌悪感が出てくる」&lt;/li&gt;
&lt;/ul&gt;
&lt;h3&gt;受験との両立の難しさ&lt;/h3&gt;
&lt;p&gt;中高一貫校の定期テストは範囲が広く、バードランド自体の予習・復習に時間がかかるうえに、&lt;/p&gt;
&lt;ul&gt;
&lt;li&gt;教科書の内容だけでは受験に必要な知識を十分にカバーできない&lt;/li&gt;
&lt;li&gt;&lt;span style="color: #ff0000;"&gt;バードランド対策と受験対策を並行して行う必要がある&lt;/span&gt;&lt;/li&gt;
&lt;/ul&gt;
&lt;p&gt;という事情もあります。&lt;strong&gt;バードランドに時間を取られすぎて受験勉強が疎かになる&lt;/strong&gt;、という悩みも少なくありません。&lt;/p&gt;
&lt;h3&gt;長文読解力が身につきにくいという指摘&lt;/h3&gt;
&lt;p&gt;バードランドはリスニング・スピーキングに重きを置いているため、&lt;/p&gt;
&lt;ul&gt;
&lt;li&gt;大学入試レベルの&lt;strong&gt;長文読解力を鍛えるには、別途対策が必要&lt;/strong&gt;&lt;/li&gt;
&lt;/ul&gt;
&lt;p&gt;とされています。教科書対策だけで「入試長文への対応力」まで身につくとは限らない点も、見落とせない課題です。&lt;/p&gt;
&lt;h3&gt;よくあるつまずきパターン（まとめ）&lt;/h3&gt;
&lt;div class="rounded" style="background-color: whitesmoke; padding: 10px;"&gt;・授業の進度に追いつけない&lt;br /&gt;
・単語量が多く、覚えきれない&lt;br /&gt;
・英文が難しく、単語を調べても訳せない&lt;br /&gt;
・予習復習に時間がかかり、他教科の学習時間が減る&lt;br /&gt;
・バードランド専用の参考書が少なく、授業だけでは理解が追いつかない&lt;br /&gt;
・教科書で学ぶ力と、受験時に必要な力がズレていて、受験勉強が後回しになる&lt;br /&gt;
・中２以降に難易度が急に上がり、そこでつまずいてしまう&lt;br /&gt;
・長文読解力が十分に身につかない&lt;/div&gt;
&lt;h2&gt;３．バードランドの攻略法&lt;/h2&gt;
&lt;p&gt;中高一貫校専門塾エスコット(Escot)では、こうした課題に対し、&lt;strong&gt;完全１対１の個別指導&lt;/strong&gt;で次のような対策を行っています。&lt;/p&gt;
&lt;h3&gt;（１）予習・復習の簡略化と「やることの見える化」&lt;/h3&gt;
&lt;ul&gt;
&lt;li&gt;&lt;strong&gt;予習用プリントを塾側で厳選・作成&lt;/strong&gt;し、「ここだけ押さえれば授業についていける」というポイントを明確化&lt;/li&gt;
&lt;li&gt;授業後には&lt;strong&gt;復習内容が一目で分かるプリント&lt;/strong&gt;を配布し、自宅での復習の進め方を具体化&lt;/li&gt;
&lt;/ul&gt;
&lt;p&gt;「何をどの順でやればいいか」をはっきりさせることで、&lt;strong&gt;予習・復習の時間を短縮しつつ、学習効果を最大化&lt;/strong&gt;します。&lt;/p&gt;
&lt;h3&gt;（２）文法・構文の徹底チェック&lt;/h3&gt;
&lt;ul&gt;
&lt;li&gt;個々の状況に合わせて&lt;strong&gt;学習計画を作成し、学ぶ範囲を明示&lt;/strong&gt;&lt;/li&gt;
&lt;li&gt;授業内で&lt;span style="color: #0000ff;"&gt;ミニテストを実施し、「理解したつもり」を防ぐ&lt;/span&gt;&lt;/li&gt;
&lt;li&gt;&lt;span style="color: #0000ff;"&gt;身につくまで繰り返し演習&lt;/span&gt;し、英作文・読解の土台となる文法力を固める&lt;/li&gt;
&lt;/ul&gt;
&lt;p&gt;バードランド特有の構文や難しめの文法事項も、&lt;strong&gt;一つひとつ「説明できるレベル」まで定着&lt;/strong&gt;させていきます。&lt;/p&gt;
&lt;h3&gt;（３）単語・熟語の長期的マネジメント&lt;/h3&gt;
&lt;ul&gt;
&lt;li&gt;テストや受験時期から逆算した&lt;strong&gt;長期的な語彙計画&lt;/strong&gt;を作成&lt;/li&gt;
&lt;li&gt;週ごとに学習量を区切り、&lt;strong&gt;「覚える→確認する→使う」流れをサイクル化&lt;/strong&gt;&lt;/li&gt;
&lt;/ul&gt;
&lt;p&gt;単語帳をただ「眺める」だけでなく、&lt;strong&gt;バードランド本文・問題演習の中で実際に使いながら覚える仕組み&lt;/strong&gt;を作っていきます。&lt;/p&gt;
&lt;h3&gt;（４）長文読解力の強化（入試レベル対応）&lt;/h3&gt;
&lt;p&gt;バードランドだけでは不足しがちな&lt;strong&gt;大学入試レベルの長文対策&lt;/strong&gt;については、&lt;/p&gt;
&lt;ul&gt;
&lt;li&gt;&lt;span style="color: #ff0000;"&gt;高難易度の長文問題を用いた読解演習を徹底&lt;/span&gt;&lt;/li&gt;
&lt;li&gt;設問分析・パラグラフリーディング・要約など、入試本番で必要な読み方を指導&lt;/li&gt;
&lt;li&gt;バードランドで学んだ文法・語彙を、実際の入試長文で「使える形」にする&lt;/li&gt;
&lt;/ul&gt;
&lt;h3&gt;学年別単元と開講コース&lt;/h3&gt;
&lt;p&gt;学年別の英語対策と扱う単元は、以下のページで詳しくご案内しています。学年や現在の状況に合わせてコースをご提案できます。&lt;/p&gt;
&lt;div class="rounded" style="background-color: whitesmoke; padding: 10px;"&gt;・&lt;a href="https://juku-escot.com/kouza/j1-english/" target="_blank" rel="noopener"&gt;中１&lt;/a&gt;&lt;br /&gt;
・&lt;a href="https://juku-escot.com/kouza/j2-english/" target="_blank" rel="noopener"&gt;中２&lt;/a&gt;&lt;br /&gt;
・&lt;a href="https://juku-escot.com/kouza/j3-english/" target="_blank" rel="noopener"&gt;中３&lt;/a&gt;&lt;br /&gt;
・&lt;a href="https://juku-escot.com/kouza/h1-english/" target="_blank" rel="noopener"&gt;高１&lt;/a&gt;&lt;/div&gt;
&lt;p&gt;また、教室での授業に加え、オンラインでも同様の指導が受講可能です。オンライン授業の詳細は、&lt;a href="https://juku-escot.com/online/" target="_blank" rel="noopener"&gt;&lt;strong&gt;コチラ&lt;/strong&gt;&lt;/a&gt;をご覧ください。&lt;/p&gt;
&lt;p&gt;中高一貫校専門塾エスコット(Escot)では、&lt;strong&gt;完全１対１の個別指導&lt;/strong&gt;で、生徒さん一人ひとりの状況・目標に合わせたバードランド対策を行っています。まずはお気軽にご相談ください。&lt;/p&gt;
&lt;p style="text-align: center;"&gt;&lt;a href="https://juku-escot.com/inquiry/"&gt;&lt;br /&gt;
&lt;img decoding="async" class="aligncenter size-medium wp-image-393" src="https://juku-escot.com/wp-content/uploads/2019/06/エスコット問い合わせ-2-300x56.png" alt="バードランドの特徴である4技能（読む・書く・聞く・話す）" width="300" height="56"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sizes="(max-width: 300px) 100vw, 300px" /&gt;&lt;br /&gt;
&lt;/a&gt;&lt;/p&gt;
&lt;h3&gt;当塾でのその他の取り組み&lt;/h3&gt;
&lt;p&gt;エスコットでは、バードランド以外にも、中高一貫校で広く採用されている英語教材への対策も行っています。&lt;/p&gt;
&lt;ul&gt;
&lt;li&gt;&lt;strong&gt;&lt;a href="https://juku-escot.com/newtreasure/" target="_blank" rel="noopener"&gt;ニュートレジャー&lt;/a&gt;&lt;/strong&gt;対策&lt;/li&gt;
&lt;li&gt;&lt;strong&gt;&lt;a href="https://juku-escot.com/progress/" target="_blank" rel="noopener"&gt;プログレス&lt;/a&gt;&lt;/strong&gt;対策&lt;/li&gt;
&lt;/ul&gt;
&lt;p&gt;また、英語の勉強全体を見直したい場合は、次の記事もぜひ参考にしてください。&lt;/p&gt;
&lt;ul&gt;
&lt;li&gt;『&lt;strong&gt;&lt;a href="https://juku-escot.com/column/eigobenkyouhou/" target="_blank" rel="noopener"&gt;中高一貫校に通う生徒のための英語勉強法&lt;/a&gt;&lt;/strong&gt;』&lt;/li&gt;
&lt;li&gt;『&lt;strong&gt;&lt;a href="https://juku-escot.com/column/keikaku_tatekata/" target="_blank" rel="noopener"&gt;中高一貫校に通う生徒のための勉強計画の立て方&lt;/a&gt;&lt;/strong&gt;』&lt;/li&gt;
&lt;/ul&gt;
&lt;p&gt;より具体的な学年別の指導内容については、以下のボタンからご覧いただけます。&lt;/p&gt;
&lt;p&gt;&lt;a href="https://juku-escot.com/kouza/j1-english/"&gt;&lt;button class="btn btn-primary rounded-pill" type="button"&gt;中1英語&lt;/button&gt;&lt;/a&gt;&lt;br /&gt;
&lt;a href="https://juku-escot.com/kouza/j2-english/"&gt;&lt;button class="btn btn-primary rounded-pill" type="button"&gt;中2英語&lt;/button&gt;&lt;/a&gt;&lt;br /&gt;
&lt;a href="https://juku-escot.com/kouza/j3-english/"&gt;&lt;button class="btn btn-primary rounded-pill" type="button"&gt;中3英語&lt;/button&gt;&lt;/a&gt;&lt;/p&gt;
&lt;h2&gt;まとめ：バードランドを「受験に活きる力」に変えるために&lt;/h2&gt;
&lt;ul&gt;
&lt;li&gt;バードランドは、&lt;strong&gt;難易度が高い反面、４技能を総合的に鍛えられる優れた教材&lt;/strong&gt;である&lt;/li&gt;
&lt;li&gt;一方で、&lt;strong&gt;急なレベルアップ・自己学習の難しさ・受験との両立のしづらさ&lt;/strong&gt;など、多くの生徒がつまずきやすい要素もある&lt;/li&gt;
&lt;li&gt;効果的に活かすには、&lt;strong&gt;予習・復習の簡略化、文法・構文の徹底定着、語彙管理、入試長文対策&lt;/strong&gt;が不可欠&lt;/li&gt;
&lt;li&gt;エスコットでは、これらを&lt;strong&gt;完全１対１の個別指導&lt;/strong&gt;で総合的にサポートし、「教科書対策」と「受験対策」を両立させていく&lt;/li&gt;
&lt;/ul&gt;
&lt;p&gt;バードランドで苦戦している方でも、正しい方法とサポートがあれば必ず挽回できます。一人で抱え込まず、ぜひ一度ご相談ください。&lt;/p&gt;
&lt;p&gt;&amp;nbsp;&lt;/p&gt;
```</t>
  </si>
  <si>
    <t>P2C_https___juku_escot_com_c_blogs_20260225_192347</t>
  </si>
  <si>
    <t>以下はサイトの階層マスタに基づく「親→子」内部リンク不足です。
親ページ本文（HTML）に、下記の子ページへのリンクを追加してください。
【親ページ】
- URL: https://juku-escot.com/c_blogs/
- タイトル: ブログ - 中高一貫校専門塾エスコット(Escot)～定期試験対策から大学受験指導まで～
- 分類: -
【リンク追加が必要な子ページ一覧（この親を持つ）】
1. https://juku-escot.com/c_blogs/1dayanki/（1日で暗記する方法｜暗記できる量の目安・長文と文章の覚え方）
2. https://juku-escot.com/c_blogs/30minanki/（確実に暗記する方法｜30分で暗記する方法・文章を暗記する方法）
3. https://juku-escot.com/c_blogs/cyokuzen/（受験直前やる気がなくなる｜立て直し3手順｜中高一貫校生）
4. https://juku-escot.com/c_blogs/dousuru/（受験生なのにやる気が出ない！どうすればいい？ - 中高一貫校専門塾エスコット(Escot)～定期試験対策から大学受験指導まで～）
5. https://juku-escot.com/c_blogs/eigoanki/（英文を覚える方法｜英語暗記のコツと続け方｜中高生・大学受験）
6. https://juku-escot.com/c_blogs/eikenbenkyouhou/（中学生の英検の勉強法はこんなかんじでいかが - 中高一貫校専門塾エスコット(Escot)～定期試験対策から大学受験指導まで～）
7. https://juku-escot.com/c_blogs/image/（数学が極端に苦手な人へ イメージ力で克服する方法）
8. https://juku-escot.com/c_blogs/issyunanki/（一瞬で暗記する技術 集中記憶法と定着の極意）
9. https://juku-escot.com/c_blogs/j-eikenbenkyouhou/（中学生の英検準２級勉強法 - 中高一貫校専門塾エスコット(Escot)～定期試験対策から大学受験指導まで～）
10. https://juku-escot.com/c_blogs/j-goukakuritsu/（英検準2級 合格率・取得率｜中学生の目安と対策｜中1〜中3）
11. https://juku-escot.com/c_blogs/j-goukakusurutameniha/（中2で英検準2級に合格する勉強法｜レベル目安と語彙優先の進め方｜中学生英語）
12. https://juku-escot.com/c_blogs/jyukenbenkyouyaruki/（受験勉強のやる気を出すためには - 中高一貫校専門塾エスコット(Escot)～定期試験対策から大学受験指導まで～）
13. https://juku-escot.com/c_blogs/jyukenyaruki/（受験の勉強でやる気が出ない時にすること - 中高一貫校専門塾エスコット(Escot)～定期試験対策から大学受験指導まで～）
14. https://juku-escot.com/c_blogs/kakujitsunianki/（確実に暗記する方法とは？ - 中高一貫校専門塾エスコット(Escot)～定期試験対策から大学受験指導まで～）
15. https://juku-escot.com/c_blogs/kashikoibenkyou/（本当に賢い中学生の勉強を嫌いにならない勉強法 - 中高一貫校専門塾エスコット(Escot)～定期試験対策から大学受験指導まで～）
16. https://juku-escot.com/c_blogs/note/（中学生からはじめる勉強法、そしてノートを利用した自学について - 中高一貫校専門塾エスコット(Escot)～定期試験対策から大学受験指導まで～）
17. https://juku-escot.com/c_blogs/oyakokorogamae/（中学生の勉強法と親の心構えで気をつけたいこと - 中高一貫校専門塾エスコット(Escot)～定期試験対策から大学受験指導まで～）
18. https://juku-escot.com/c_blogs/programming/（数学ができないとプログラミングも出来ない？ - 中高一貫校専門塾エスコット(Escot)～定期試験対策から大学受験指導まで～）
19. https://juku-escot.com/c_blogs/riyuutotaisyohou/（受験でやる気でない理由とその対処法 - 中高一貫校専門塾エスコット(Escot)～定期試験対策から大学受験指導まで～）
20. https://juku-escot.com/c_blogs/sakubunanki/（文章を覚える方法｜長文暗記は30分音読＋分割｜作文・スピーチ）
21. https://juku-escot.com/c_blogs/suugakubenkyouhou/（中学生が行うべき数学の効果的な勉強法とは？ - 中高一貫校専門塾エスコット(Escot)～定期試験対策から大学受験指導まで～）
22. https://juku-escot.com/c_blogs/suugakudekinai/（数学が出来ない人の勉強法 - 中高一貫校専門塾エスコット(Escot)～定期試験対策から大学受験指導まで～）
23. https://juku-escot.com/c_blogs/suugakuhito/（数学が出来ない人はどのような人か - 中高一貫校専門塾エスコット(Escot)～定期試験対策から大学受験指導まで～）
24. https://juku-escot.com/c_blogs/suugakukyouhu/（数学が苦手な人の脳｜頭が真っ白になる原因とやり直し｜中高生）
25. https://juku-escot.com/c_blogs/suugakunaze/（急に数学ができなくなった原因｜挫折単元の見つけ方｜中高一貫）
26. https://juku-escot.com/c_blogs/suugakurikei/（数学が苦手でも理系へ進むための戦略整理｜ESCOT数学系）
27. https://juku-escot.com/c_blogs/suugakusyuusyoku/（就活筆記試験で数学できない｜SPI非言語対策｜文系向け）
28. https://juku-escot.com/c_blogs/suugakutaisaku/（難しい問題に歯が立たない中1数学｜原因と克服対策ガイド）
29. https://juku-escot.com/c_blogs/syakaibenkyouhou/（社会科目の効率的な勉強法まとめ｜暗記・思考力の伸ばし方）
30. https://juku-escot.com/c_blogs/syakaijinbenkyou/（社会人の勉強でやる気が出ない時の解決策！仕事と両立するコツ）
31. https://juku-escot.com/c_blogs/taisaku4/（受験勉強でやる気を出すための4つの対策 - 中高一貫校専門塾エスコット(Escot)～定期試験対策から大学受験指導まで～）
32. https://juku-escot.com/c_blogs/yarukihouhou/（親が子の高校受験に対してやる気にさせる方法 - 中高一貫校専門塾エスコット(Escot)～定期試験対策から大学受験指導まで～）
33. https://juku-escot.com/c_blogs/yarukipoint/（高校受験のやる気を起こさせるポイント - 中高一貫校専門塾エスコット(Escot)～定期試験対策から大学受験指導まで～）
34. https://juku-escot.com/c_blogs/yarukitaisyohou/（受験でやる気が出ないときの対処法 - 中高一貫校専門塾エスコット(Escot)～定期試験対策から大学受験指導まで～）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t>
  </si>
  <si>
    <t>C2P_https___juku_escot_com_c_blogs_1dayanki_20260225_192424</t>
  </si>
  <si>
    <t>以下はサイトの階層マスタに基づく「子→親」内部リンク不足です。
子ページ本文（HTML）に、親ページへのリンクを追加してください。
【子ページ】
- URL: https://juku-escot.com/c_blogs/1dayanki/
- タイトル: 1日で暗記する方法｜暗記できる量の目安・長文と文章の覚え方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テスト前日まで手をつけられなかった」「明日までにどうしても覚えたい範囲がある」という場面で、&lt;strong&gt;1日でどこまで暗記できるか&lt;/strong&gt;は大きなテーマです。闇雲に詰め込むのではなく、自分に合った方法を選び、短時間で最大限の成果を出すことが大切です。&lt;/p&gt;
&lt;p&gt;このページでは、&lt;strong&gt;1日で暗記するための具体的な方法&lt;/strong&gt;と、その際の考え方・注意点を整理して解説します。&lt;/p&gt;
&lt;div class="anki-quickbox"&gt;
&lt;h3&gt;1日暗記は「量を絞る→3回触れる→寝る前に仕上げる」&lt;/h3&gt;
&lt;p&gt;1日で暗記できる量には限度があります。前日に間に合わせるなら、範囲を広げるより「確実に取れる範囲」へ絞り、同じ内容に短時間で何度も触れる形（目安：最低3周）に寄せるのが基本です。個人差はありますが、この考え方に沿うと崩れにくくなります。&lt;/p&gt;
&lt;ul&gt;
&lt;li&gt;今日覚える範囲を「配点が高い／頻出／落とせない」から絞る&lt;/li&gt;
&lt;li&gt;1周目は速く全体（音読 or 読み）→2周目以降でアウトプット（隠して言う・書く）&lt;/li&gt;
&lt;li&gt;間違いだけを集めた「ミス一覧」を作り、そこを反復する&lt;/li&gt;
&lt;li&gt;寝る直前に最終チェックし、睡眠で定着させる&lt;/li&gt;
&lt;/ul&gt;
&lt;/div&gt;
&lt;h3&gt;1日で暗記する流れ（手早く仕上げる流れ）&lt;/h3&gt;
&lt;ol&gt;
&lt;li&gt;&lt;strong&gt;範囲を決める（5〜10分）&lt;/strong&gt;：全部は狙わず、点になりやすい範囲を優先します。&lt;/li&gt;
&lt;li&gt;&lt;strong&gt;1周目（インプット）&lt;/strong&gt;：音読／黙読で通し、「分かる・あやしい・初見」に分けます。&lt;/li&gt;
&lt;li&gt;&lt;strong&gt;2周目（アウトプット）&lt;/strong&gt;：隠して言う・書く・小テスト形式で再現できるか確認します。&lt;/li&gt;
&lt;li&gt;&lt;strong&gt;3周目（ミス潰し）&lt;/strong&gt;：間違いだけを回します（ここが一番効きやすいです）。&lt;/li&gt;
&lt;li&gt;&lt;strong&gt;仕上げ（寝る前＋翌朝）&lt;/strong&gt;：寝る前にミス一覧→翌朝に同じ箇所を再チェックします。&lt;/li&gt;
&lt;/ol&gt;
&lt;h3&gt;1日で暗記できる量の目安と、量の決め方&lt;/h3&gt;
&lt;h4&gt;量の目安（個人差あり）&lt;/h4&gt;
&lt;ul&gt;
&lt;li&gt;英単語：50〜150語（既習が多いほど上振れ）&lt;/li&gt;
&lt;li&gt;漢字・語句：20〜60（書けるまでやると負荷は上がります）&lt;/li&gt;
&lt;li&gt;社会・理科の用語：50〜120（一問一答は回しやすい）&lt;/li&gt;
&lt;li&gt;文章（全文／要点）：短い段落〜数段落（区切って再現できる範囲が現実的）&lt;/li&gt;
&lt;/ul&gt;
&lt;h4&gt;今日の量の決め方（失敗しにくい基準）&lt;/h4&gt;
&lt;ul&gt;
&lt;li&gt;&lt;strong&gt;「3周できる量」&lt;/strong&gt;にする（1周で終わる量ではなく、複数回回せる量に調整）&lt;/li&gt;
&lt;li&gt;初見が多いほど減らす（新規が多い日は精度優先）&lt;/li&gt;
&lt;li&gt;配点・頻出から逆算する（短時間でも成果が出やすい）&lt;/li&gt;
&lt;/ul&gt;
&lt;h3&gt;文章を1日で暗記したいとき（本文暗記／説明文・古文の要点など）&lt;/h3&gt;
&lt;ol&gt;
&lt;li&gt;&lt;strong&gt;区切る&lt;/strong&gt;：1文単位より「意味のまとまり（2〜4行）」でブロック化します。&lt;/li&gt;
&lt;li&gt;&lt;strong&gt;キーワードを決める&lt;/strong&gt;：固有名詞・因果・対比語（しかし／つまり等）に印を付けます。&lt;/li&gt;
&lt;li&gt;&lt;strong&gt;口頭再現&lt;/strong&gt;：見ないで言えるか確認（言えない箇所＝暗記対象）にします。&lt;/li&gt;
&lt;li&gt;&lt;strong&gt;穴埋め復習&lt;/strong&gt;：キーワードだけ隠して再現→最後に全文を通して確認します。&lt;/li&gt;
&lt;/ol&gt;
&lt;h3&gt;前日でも間に合わせる休憩・睡眠・最終確認&lt;/h3&gt;
&lt;ul&gt;
&lt;li&gt;集中が切れたら短い休憩（例：25分＋5分／50分＋10分）&lt;/li&gt;
&lt;li&gt;睡眠を削りすぎない（寝る前の復習→睡眠で定着が変わります）&lt;/li&gt;
&lt;li&gt;最終確認は「ミス一覧」だけ（全部見直すより効率的）&lt;/li&gt;
&lt;/ul&gt;
&lt;h4&gt;やってはいけないNG&lt;/h4&gt;
&lt;ul&gt;
&lt;li&gt;範囲を決めずに詰め込み続ける（反復が回らず残りにくい）&lt;/li&gt;
&lt;li&gt;眺めるだけで安心する（「言える／書ける」で確認する）&lt;/li&gt;
&lt;li&gt;寝る直前に新しい範囲へ手を広げる（仕上げが崩れやすい）&lt;/li&gt;
&lt;/ul&gt;
&lt;p&gt;ここからは、音読／書く／絵や図／反復の4つの方法を、使い分けの観点で順に見ていきます。&lt;/p&gt;
&lt;h2&gt;1日で暗記する際の基本的な考え方&lt;/h2&gt;
&lt;p&gt;まず押さえておきたいのは、&lt;/p&gt;
&lt;ul&gt;
&lt;li&gt;&lt;strong&gt;1日で暗記できる量には限度がある&lt;/strong&gt;&lt;/li&gt;
&lt;li&gt;&lt;strong&gt;自分に合った暗記方法を見つけて、集中して取り組むことが重要&lt;/strong&gt;&lt;/li&gt;
&lt;/ul&gt;
&lt;p&gt;という点です。&lt;/p&gt;
&lt;p&gt;そのうえで、&lt;/p&gt;
&lt;ul&gt;
&lt;li&gt;「確実に覚えたい範囲」を絞る&lt;/li&gt;
&lt;li&gt;同じ内容に&lt;strong&gt;何度も触れる（反復）&lt;/strong&gt;ことを意識する&lt;/li&gt;
&lt;li&gt;&lt;strong&gt;視覚・聴覚・手を動かす&lt;/strong&gt;など、複数の感覚を使う&lt;/li&gt;
&lt;/ul&gt;
&lt;p&gt;といった工夫を組み合わせることで、1日でも記憶の定着を高めることができます。&lt;/p&gt;
&lt;h2&gt;1日で暗記するための4つの具体的な方法&lt;/h2&gt;
&lt;h3&gt;① 音読する（目と耳を同時に使う）&lt;/h3&gt;
&lt;p&gt;1日で暗記するコツとして代表的なのが&lt;strong&gt;音読&lt;/strong&gt;です。文章や単語を声に出して読むことで、&lt;/p&gt;
&lt;ul&gt;
&lt;li&gt;目で文字を追う（視覚）&lt;/li&gt;
&lt;li&gt;自分の声を耳で聞く（聴覚）&lt;/li&gt;
&lt;/ul&gt;
&lt;p&gt;というように、&lt;span style="color: #0000ff;"&gt;2つの感覚を同時に使って覚える&lt;/span&gt;ことができます。&lt;/p&gt;
&lt;p&gt;ただ書くだけの勉強と比べて、&lt;strong&gt;単語や文章を実際に「読んで聞く」ことで記憶に残りやすくなる&lt;/strong&gt;のが音読のメリットです。&lt;/p&gt;
&lt;h3&gt;② ひたすら書く（書いて覚える）&lt;/h3&gt;
&lt;p&gt;声が出せない図書館や自習室などでは、&lt;strong&gt;ひたすら紙に書く暗記法&lt;/strong&gt;が有効です。&lt;/p&gt;
&lt;ul&gt;
&lt;li&gt;&lt;span style="color: #0000ff;"&gt;同じ単語や語句を繰り返し書き続けることで、手の動きとセットで記憶に残りやすくなる&lt;/span&gt;&lt;/li&gt;
&lt;li&gt;特に、寝る前に覚えたい単語などをまとめて書き出すことで、睡眠中の記憶整理にもつながる&lt;/li&gt;
&lt;/ul&gt;
&lt;p&gt;書くときは、ただ作業的に書くのではなく、&lt;/p&gt;
&lt;ul&gt;
&lt;li&gt;意味やイメージを頭に思い浮かべながら書く&lt;/li&gt;
&lt;li&gt;間違えたもの・あやしいものを重点的に繰り返す&lt;/li&gt;
&lt;/ul&gt;
&lt;p&gt;といった意識づけをすると、1日という短い時間でも記憶に定着しやすくなります。&lt;/p&gt;
&lt;h3&gt;③ 絵や図をかく（イメージで覚える）&lt;/h3&gt;
&lt;p&gt;長い文章や抽象的な内容をそのまま丸暗記するのは、とても大変です。そこで有効なのが、&lt;/p&gt;
&lt;ul&gt;
&lt;li&gt;&lt;span style="color: #0000ff;"&gt;絵に置き換える&lt;/span&gt;&lt;/li&gt;
&lt;li&gt;&lt;span style="color: #0000ff;"&gt;フローチャートや図として整理する&lt;/span&gt;&lt;/li&gt;
&lt;/ul&gt;
&lt;p&gt;といった&lt;strong&gt;イメージ化の暗記法&lt;/strong&gt;です。&lt;/p&gt;
&lt;ul&gt;
&lt;li&gt;流れのある内容は&lt;strong&gt;矢印付きのフローチャート&lt;/strong&gt;にする&lt;/li&gt;
&lt;li&gt;用語どうしの関係は&lt;strong&gt;図や関連図（マインドマップ風）&lt;/strong&gt;にする&lt;/li&gt;
&lt;li&gt;イメージしづらい単語は&lt;strong&gt;簡単なイラスト&lt;/strong&gt;にして覚える&lt;/li&gt;
&lt;/ul&gt;
&lt;p&gt;このようにしておくと、&lt;span style="color: #0000ff;"&gt;文章そのものではなく「画像」として記憶できる&lt;/span&gt;ため、1日で覚えたいときにも効率よく頭に残ります。教科書や参考書に載っている図や資料も、できるだけ&lt;strong&gt;自分の手で写して理解し直す&lt;/strong&gt;と、暗記効率が上がります。&lt;/p&gt;
&lt;h3&gt;④ 反復する（手早く定着させるコツ）&lt;/h3&gt;
&lt;p&gt;どの暗記法にも共通して大切なのが、&lt;strong&gt;「反復」&lt;/strong&gt;です。&lt;/p&gt;
&lt;p&gt;1日で暗記する場合は、&lt;/p&gt;
&lt;ul&gt;
&lt;li&gt;同じ範囲を&lt;strong&gt;何度も繰り返し復習する&lt;/strong&gt;&lt;/li&gt;
&lt;li&gt;時間をあけて&lt;strong&gt;数回に分けて見直す&lt;/strong&gt;&lt;/li&gt;
&lt;/ul&gt;
&lt;p&gt;というサイクルを意識しましょう。&lt;/p&gt;
&lt;p&gt;&lt;span style="color: #ff0000;"&gt;反復演習こそが、記憶を定着させるための近道&lt;/span&gt;と言えます。&lt;/p&gt;
&lt;p&gt;具体的には、&lt;/p&gt;
&lt;ul&gt;
&lt;li&gt;１周目：ざっと全体を確認する&lt;/li&gt;
&lt;li&gt;２周目：間違えた部分・あやしい部分を中心にやり直す&lt;/li&gt;
&lt;li&gt;３周目：テスト形式で自力で再現できるかチェックする&lt;/li&gt;
&lt;/ul&gt;
&lt;p&gt;といった形で、&lt;strong&gt;音読＋反復、書く＋反復、図にする＋反復&lt;/strong&gt;など、他の方法と組み合わせて行うとさらに効果的です。&lt;/p&gt;
&lt;h2&gt;1日暗記を成功させるためのポイント&lt;/h2&gt;
&lt;p&gt;1日という限られた時間で暗記を進めるには、次のような点にも気を配りましょう。&lt;/p&gt;
&lt;ul&gt;
&lt;li&gt;&lt;strong&gt;すべてを覚えようとしない&lt;/strong&gt;（重要度の高い範囲に絞る）&lt;/li&gt;
&lt;li&gt;&lt;strong&gt;同じ内容に何度も触れる&lt;/strong&gt;ことを優先する&lt;/li&gt;
&lt;li&gt;集中が切れたら、短い休憩を挟んでリズムを保つ&lt;/li&gt;
&lt;li&gt;睡眠を削りすぎず、&lt;strong&gt;寝る直前に軽く復習してから眠る&lt;/strong&gt;&lt;/li&gt;
&lt;/ul&gt;
&lt;p&gt;特に、寝る前に音読や書き取りで確認してから寝ると、睡眠中に脳が情報を整理してくれるため、翌日の定着度が変わってきます。&lt;/p&gt;
&lt;blockquote&gt;
&lt;h4&gt;関連コラム&lt;/h4&gt;
&lt;p&gt;&lt;a href="https://juku-escot.com/column/anki/" target="_blank" rel="noopener"&gt;定期試験前にまとめて暗記する方法&lt;/a&gt;&lt;/p&gt;&lt;/blockquote&gt;
&lt;h2&gt;まとめ：自分に合った方法＋反復がカギ&lt;/h2&gt;
&lt;p&gt;1日で暗記する方法として、&lt;/p&gt;
&lt;ul&gt;
&lt;li&gt;&lt;strong&gt;音読する：目と耳を同時に使って覚える&lt;/strong&gt;&lt;/li&gt;
&lt;li&gt;&lt;strong&gt;ひたすら書く：書く動作とセットで記憶に残す&lt;/strong&gt;&lt;/li&gt;
&lt;li&gt;&lt;strong&gt;絵や図をかく：イメージとして覚える&lt;/strong&gt;&lt;/li&gt;
&lt;li&gt;&lt;strong&gt;反復する：同じ内容を何度もやり直す&lt;/strong&gt;&lt;/li&gt;
&lt;/ul&gt;
&lt;p&gt;といった手段が有効です。&lt;/p&gt;
&lt;p&gt;もちろん、&lt;strong&gt;1日で暗記できる量には限界があります&lt;/strong&gt;。しかし、&lt;/p&gt;
&lt;ul&gt;
&lt;li&gt;自分にとって一番覚えやすい方法を見つける&lt;/li&gt;
&lt;li&gt;その方法を使って&lt;strong&gt;集中して反復する&lt;/strong&gt;&lt;/li&gt;
&lt;/ul&gt;
&lt;p&gt;ことで、限られた時間でも記憶の定着度を大きく高めることができます。&lt;/p&gt;
&lt;p&gt;「どの方法が自分に合うか」を試しながら、ぜひ自分なりの暗記スタイルを確立していきましょう。&lt;/p&gt;
&lt;div class="alert alert-primary p-3 mt-4" role="alert"&gt;
&lt;p class="mb-2"&gt;&lt;strong&gt;一夜漬けの「その場しのぎ」を繰り返す限り、合格は不可能です。&lt;/strong&gt;&lt;/p&gt;
&lt;p class="mb-1"&gt;不完全な知識の詰め込みが定着してしまうと、入試本番での致命的な落としが合格発表時の合計点に跳ね返る絶望的な結果を招きます。&lt;/p&gt;
&lt;p class="mb-3"&gt;努力が結果に結びつかない本質的な理由は、一重に判断軸が固まっていないことにあります。&lt;/p&gt;
&lt;div class="d-grid gap-2"&gt;&lt;a class="btn btn-primary btn-lg" href="https://juku-escot.com/examination/"&gt;合格圏へ引き上げる具体的試験対策を確認する&lt;/a&gt;&lt;br /&gt;
&lt;a class="btn btn-outline-primary btn-lg" href="https://juku-escot.com/onepoint/"&gt;一夜漬けを脱する「考え方の枠組み」を習得する&lt;/a&gt;&lt;/div&gt;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href="https://juku-escot.com/contact/"&gt;体験授業・個別相談の予約&lt;/a&gt;&lt;/div&gt;
&lt;/div&gt;
```</t>
  </si>
  <si>
    <t>C2P_https___juku_escot_com_c_blogs_30minanki_20260225_192424</t>
  </si>
  <si>
    <t>以下はサイトの階層マスタに基づく「子→親」内部リンク不足です。
子ページ本文（HTML）に、親ページへのリンクを追加してください。
【子ページ】
- URL: https://juku-escot.com/c_blogs/30minanki/
- タイトル: 確実に暗記する方法｜30分で暗記する方法・文章を暗記する方法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テスト勉強や受験において、&lt;strong&gt;暗記&lt;/strong&gt;は避けて通れません。ただし、暗記とは単に言葉を丸暗記することではなく、&lt;strong&gt;「言葉」と「内容」をきちんと理解したうえで覚えること&lt;/strong&gt;を指します。&lt;/p&gt;
&lt;p&gt;特に中高一貫校生は、学校の授業の予習・復習に加えて、部活動や習い事、長い通学時間などで&lt;strong&gt;まとまった勉強時間を確保しにくい&lt;/strong&gt;という現実があります。そのため、勉強時間そのものを増やすよりも、&lt;strong&gt;「短時間で効率よく暗記する工夫」&lt;/strong&gt;が重要になります。&lt;/p&gt;
&lt;p&gt;学習全体の計画の立て方については、&lt;strong&gt;&lt;a href="https://juku-escot.com/column/keikaku_tatekata/" target="_blank" rel="noopener"&gt;こちらのコラム（学習計画の立て方）&lt;/a&gt;&lt;/strong&gt;もあわせてご覧ください。&lt;/p&gt;
&lt;p&gt;このページでは、中高一貫校生を主な対象として、&lt;strong&gt;「30分で効率よく暗記する方法」&lt;/strong&gt;をわかりやすく整理してご紹介します。&lt;br /&gt;
&lt;!-- 記事冒頭：即答ブロック（導入直後〜最初のH2の前に差し込み） --&gt;&lt;/p&gt;
&lt;section class="escot-quickanswer" style="margin: 1.2em 0 1.6em; padding: 1.1em 1.1em 0.95em; border: 1px solid #e6e6e6; border-radius: 10px; background: #fafafa;"&gt;
&lt;h2 style="margin: 0 0 0.6em; font-size: 1.25em; line-height: 1.4;"&gt;短時間で確実に暗記する“30分テンプレ”（要点だけ先に）&lt;/h2&gt;
&lt;p style="margin: 0 0 0.85em; line-height: 1.85;"&gt;「一瞬で覚える」は魔法ではなく、&lt;strong&gt;少量を30分で反復&lt;/strong&gt;し、&lt;strong&gt;翌朝チェックまでセット&lt;/strong&gt;にして定着させることです。まずは下のテンプレ通りに回して、本文の4ポイント（就寝前／音読／図解／リズム）へつなげてください。&lt;/p&gt;
&lt;div style="overflow-x: auto; -webkit-overflow-scrolling: touch; margin: 0 0 0.95em;"&gt;
&lt;table style="width: 100%; border-collapse: collapse; background: #fff;"&gt;
&lt;thead&gt;
&lt;tr&gt;
&lt;th style="border: 1px solid #e6e6e6; padding: 0.55em; background: #f1f4f8; text-align: left; white-space: nowrap;"&gt;時間配分&lt;/th&gt;
&lt;th style="border: 1px solid #e6e6e6; padding: 0.55em; background: #f1f4f8; text-align: left;"&gt;やること&lt;/th&gt;
&lt;th style="border: 1px solid #e6e6e6; padding: 0.55em; background: #f1f4f8; text-align: left;"&gt;コツ&lt;/th&gt;
&lt;th style="border: 1px solid #e6e6e6; padding: 0.55em; background: #f1f4f8; text-align: left; white-space: nowrap;"&gt;向いている暗記&lt;/th&gt;
&lt;/tr&gt;
&lt;/thead&gt;
&lt;tbody&gt;
&lt;tr&gt;
&lt;td style="border: 1px solid #e6e6e6; padding: 0.55em; white-space: nowrap;"&gt;&lt;strong&gt;0〜3分&lt;/strong&gt;&lt;/td&gt;
&lt;td style="border: 1px solid #e6e6e6; padding: 0.55em; line-height: 1.8;"&gt;範囲を&lt;strong&gt;極小&lt;/strong&gt;に絞る（今日覚える“最小単位”を決める）&lt;/td&gt;
&lt;td style="border: 1px solid #e6e6e6; padding: 0.55em; line-height: 1.8;"&gt;迷ったら「まず&lt;strong&gt;5個（5行）&lt;/strong&gt;」で開始。量は増やさず、回数で勝負。&lt;/td&gt;
&lt;td style="border: 1px solid #e6e6e6; padding: 0.55em; line-height: 1.8;"&gt;英単語／社会用語／古文単語／公式の定義&lt;/td&gt;
&lt;/tr&gt;
&lt;tr&gt;
&lt;td style="border: 1px solid #e6e6e6; padding: 0.55em; white-space: nowrap;"&gt;&lt;strong&gt;3〜20分&lt;/strong&gt;&lt;/td&gt;
&lt;td style="border: 1px solid #e6e6e6; padding: 0.55em; line-height: 1.8;"&gt;音読反復（&lt;strong&gt;見て→言う&lt;/strong&gt;を高速で回す）&lt;/td&gt;
&lt;td style="border: 1px solid #e6e6e6; padding: 0.55em; line-height: 1.8;"&gt;「読むだけ」にならないよう、&lt;strong&gt;意味も一緒に口に出す&lt;/strong&gt;。途中で範囲を増やさない。&lt;/td&gt;
&lt;td style="border: 1px solid #e6e6e6; padding: 0.55em; line-height: 1.8;"&gt;英単語／社会・理科の用語／重要フレーズ／短文暗記&lt;/td&gt;
&lt;/tr&gt;
&lt;tr&gt;
&lt;td style="border: 1px solid #e6e6e6; padding: 0.55em; white-space: nowrap;"&gt;&lt;strong&gt;20〜27分&lt;/strong&gt;&lt;/td&gt;
&lt;td style="border: 1px solid #e6e6e6; padding: 0.55em; line-height: 1.8;"&gt;図解 or リズム化（&lt;strong&gt;思い出す“手がかり”&lt;/strong&gt;を作る）&lt;/td&gt;
&lt;td style="border: 1px solid #e6e6e6; padding: 0.55em; line-height: 1.8;"&gt;用語は&lt;strong&gt;矢印・関係図&lt;/strong&gt;、文章は&lt;strong&gt;段落→要点→キーワード&lt;/strong&gt;に圧縮。語呂・リズムは「自分が言いやすい形」でOK。&lt;/td&gt;
&lt;td style="border: 1px solid #e6e6e6; padding: 0.55em; line-height: 1.8;"&gt;社会（流れ）／理科（仕組み）／長文（構造）／年号・一覧&lt;/td&gt;
&lt;/tr&gt;
&lt;tr&gt;
&lt;td style="border: 1px solid #e6e6e6; padding: 0.55em; white-space: nowrap;"&gt;&lt;strong&gt;27〜30分&lt;/strong&gt;&lt;/td&gt;
&lt;td style="border: 1px solid #e6e6e6; padding: 0.55em; line-height: 1.8;"&gt;テスト形式で確認（&lt;strong&gt;見ないで言えるか&lt;/strong&gt;）&lt;/td&gt;
&lt;td style="border: 1px solid #e6e6e6; padding: 0.55em; line-height: 1.8;"&gt;「言えない所＝明日の復習リスト」。&lt;strong&gt;できなかった所だけ&lt;/strong&gt;印を付けて終了。&lt;/td&gt;
&lt;td style="border: 1px solid #e6e6e6; padding: 0.55em; line-height: 1.8;"&gt;全教科（最終チェックに万能）&lt;/td&gt;
&lt;/tr&gt;
&lt;/tbody&gt;
&lt;/table&gt;
&lt;/div&gt;
&lt;div style="margin: 0 0 0.95em;"&gt;
&lt;p style="margin: 0 0 0.45em; font-weight: bold;"&gt;本文で迷わない3ステップ&lt;/p&gt;
&lt;ul style="margin: 0; padding-left: 1.2em; line-height: 1.9;"&gt;
&lt;li&gt;① &lt;strong&gt;範囲を絞る&lt;/strong&gt;（少量化：5個・5行から）&lt;/li&gt;
&lt;li&gt;② &lt;strong&gt;反復する&lt;/strong&gt;（音読中心で、見る・言う・書くのうち「主役」を決める）&lt;/li&gt;
&lt;li&gt;③ &lt;strong&gt;翌朝チェック&lt;/strong&gt;（抜けだけ潰す：全部やり直さない）&lt;/li&gt;
&lt;/ul&gt;
&lt;/div&gt;
&lt;div style="padding: 0.85em 0.9em; background: #fff; border: 1px solid #ededed; border-radius: 8px;"&gt;
&lt;p style="margin: 0 0 0.55em; font-weight: bold;"&gt;ミニFAQ&lt;/p&gt;
&lt;p style="margin: 0 0 0.6em; line-height: 1.85;"&gt;&lt;strong&gt;Q. 「一瞬で覚える」って本当に可能？&lt;/strong&gt;&lt;br /&gt;
A. その場で「言えた」だけなら可能でも、&lt;strong&gt;テストで出せる形&lt;/strong&gt;にするには反復が必要です。30分で量を絞って回数を稼ぎ、翌朝に抜けを確認するところまで含めると、短時間でも“確実さ”が上がります。詳しくは&lt;a style="text-decoration: underline;" href="https://juku-escot.com/c_blogs/issyunanki/"&gt;一瞬で暗記する方法&lt;/a&gt;も参考にしてください。&lt;/p&gt;
&lt;p style="margin: 0 0 0.6em; line-height: 1.85;"&gt;&lt;strong&gt;Q. 文章（長文）を暗記するときは何を変える？&lt;/strong&gt;&lt;br /&gt;
A. 文章は「丸ごと」ではなく、&lt;strong&gt;構造を先に覚える&lt;/strong&gt;のが近道です。段落ごとに「要点1行＋キーワード」へ圧縮し、20〜27分で図（関係図・流れ図）にしてから、27〜30分で“見ないで再現”を確認します。&lt;/p&gt;
&lt;p style="margin: 0; line-height: 1.85;"&gt;&lt;strong&gt;Q. テスト前日しか時間がないときの最低ラインは？&lt;/strong&gt;&lt;br /&gt;
A. まずは「点に直結する範囲」を&lt;strong&gt;最小化&lt;/strong&gt;して、30分テンプレを&lt;strong&gt;2セット&lt;/strong&gt;だけ回すのが現実的です（例：英単語10個／社会用語10個など）。詰め込みより、27〜30分の&lt;strong&gt;テスト形式チェック&lt;/strong&gt;で抜けを残さないことが大切です。暗記の基本をもう一段固めたい場合は&lt;a style="text-decoration: underline;" href="https://juku-escot.com/c_blogs/kakujitsunianki/"&gt;確実に暗記する方法&lt;/a&gt;もあわせてどうぞ。&lt;/p&gt;
&lt;/div&gt;
&lt;/section&gt;
&lt;h2&gt;なぜ「30分暗記」が中高一貫校生に必要なのか&lt;/h2&gt;
&lt;p&gt;中高一貫校生は、次のような理由から&lt;strong&gt;短時間での暗記力&lt;/strong&gt;が求められます。&lt;/p&gt;
&lt;ul&gt;
&lt;li&gt;授業の進度が速く、予習・復習の量が多い&lt;/li&gt;
&lt;li&gt;部活動・習い事との両立で、自宅学習に使える時間が限られる&lt;/li&gt;
&lt;li&gt;通学に時間がかかり、まとまった学習時間を取りづらい&lt;/li&gt;
&lt;/ul&gt;
&lt;p&gt;こうした状況の中で成果を出すには、&lt;span style="color: #ff0000;"&gt;短時間で効率よく確実に暗記する力&lt;/span&gt;が不可欠です。&lt;strong&gt;「毎日30分」&lt;/strong&gt;という現実的な時間を上手に活用できれば、勉強に縛られすぎることなく、成果を積み重ねていくことができます。&lt;/p&gt;
&lt;h2&gt;30分で暗記するための4つのポイント&lt;/h2&gt;
&lt;h3&gt;① 就寝前の30分を「暗記タイム」にする&lt;/h3&gt;
&lt;p&gt;最初のポイントは、&lt;strong&gt;就寝前の30分を暗記専用の時間にする&lt;/strong&gt;ことです。&lt;/p&gt;
&lt;blockquote&gt;&lt;p&gt;寝る前は記憶が最も定着しやすい時間帯と言われています。&lt;/p&gt;&lt;/blockquote&gt;
&lt;p&gt;&lt;span style="color: #0000ff;"&gt;睡眠によって脳内の情報が整理され、記憶が定着&lt;/span&gt;します。つまり、&lt;strong&gt;就寝直前に覚えたことは、次の日も比較的忘れにくい&lt;/strong&gt;のです。&lt;/p&gt;
&lt;p&gt;おすすめの取り組み方は以下の通りです。&lt;/p&gt;
&lt;ul&gt;
&lt;li&gt;&lt;strong&gt;就寝前30分を「暗記時間」と決める&lt;/strong&gt;&lt;/li&gt;
&lt;li&gt;英単語・古文単語・社会や理科の用語など、「覚えれば点数につながる知識」に絞る&lt;/li&gt;
&lt;li&gt;同じ内容を何度も見直し、翌朝に軽く復習して抜けをチェックする&lt;/li&gt;
&lt;/ul&gt;
&lt;p&gt;一方で、&lt;strong&gt;徹夜での勉強や一夜漬け&lt;/strong&gt;は、時間だけを見ると頑張っているように見えますが、&lt;span style="color: #ff0000;"&gt;夜中に集中力を維持するのは身体的・精神的に負担が大きく、効率もよくありません&lt;/span&gt;。また、睡眠不足によって翌日の授業やテストのパフォーマンスが落ちてしまっては本末転倒です。&lt;/p&gt;
&lt;p&gt;そのため、&lt;/p&gt;
&lt;ul&gt;
&lt;li&gt;&lt;span style="color: #0000ff;"&gt;「就寝前30分の暗記」＋「しっかりとした睡眠」&lt;/span&gt;をセットにする&lt;/li&gt;
&lt;li&gt;このサイクルを毎日繰り返すことで、記憶の定着と反復練習を同時に行う&lt;/li&gt;
&lt;/ul&gt;
&lt;p&gt;というリズムを作ることが大切です。&lt;/p&gt;
&lt;h3&gt;② 音読で「少ない量」をひたすら繰り返す&lt;/h3&gt;
&lt;p&gt;次のポイントは&lt;strong&gt;音読&lt;/strong&gt;です。30分という短時間で暗記するには、&lt;/p&gt;
&lt;ul&gt;
&lt;li&gt;&lt;strong&gt;量をしぼること&lt;/strong&gt;&lt;/li&gt;
&lt;li&gt;&lt;strong&gt;声に出して繰り返すこと&lt;/strong&gt;&lt;/li&gt;
&lt;/ul&gt;
&lt;p&gt;が非常に効果的です。&lt;/p&gt;
&lt;p&gt;例えば英単語の場合、&lt;/p&gt;
&lt;ul&gt;
&lt;li&gt;最初の30分は&lt;strong&gt;5単語だけ&lt;/strong&gt;に絞る&lt;/li&gt;
&lt;li&gt;5単語を見ながら何度も音読し、意味もセットで口に出す&lt;/li&gt;
&lt;li&gt;覚えたら次の5単語へ、と小さなグループで進める&lt;/li&gt;
&lt;/ul&gt;
&lt;p&gt;というように、&lt;span style="color: #0000ff;"&gt;少ない単語を繰り返し声に出していくと効率的&lt;/span&gt;です。&lt;/p&gt;
&lt;p&gt;&lt;strong&gt;30分という制限時間を決めるからこそ、集中して反復できる&lt;/strong&gt;というメリットがあります。時間を区切らずに「ダラダラ音読」してしまうと、集中力も落ち、結局あまり覚えられなかったということになりかねません。&lt;/p&gt;
&lt;p&gt;30分で確実に暗記するには、&lt;/p&gt;
&lt;ul&gt;
&lt;li&gt;&lt;strong&gt;量をしぼる（少ない量に集中）&lt;/strong&gt;&lt;/li&gt;
&lt;li&gt;&lt;strong&gt;短時間で何度も音読し、口・耳・目をフル活用する&lt;/strong&gt;&lt;/li&gt;
&lt;/ul&gt;
&lt;p&gt;というスタイルを習慣化しましょう。&lt;/p&gt;
&lt;h3&gt;③ 絵や図に置き換えてイメージで覚える&lt;/h3&gt;
&lt;p&gt;30分で大量の文章や単語を丸ごと覚えるのは、現実的にかなり難しいことです。そこで有効なのが、&lt;span style="color: #0000ff;"&gt;単語や文章をフロー図や絵・図に置き換えて覚える方法&lt;/span&gt;です。&lt;/p&gt;
&lt;p&gt;例えば、&lt;/p&gt;
&lt;ul&gt;
&lt;li&gt;歴史の流れを「矢印付きのフロー図」にする&lt;/li&gt;
&lt;li&gt;理科の用語を「イラスト」や「模式図」にして関連づける&lt;/li&gt;
&lt;li&gt;英単語を、頭の中で具体的な「場面」や「イメージ」と結びつける&lt;/li&gt;
&lt;/ul&gt;
&lt;p&gt;といった工夫です。&lt;/p&gt;
&lt;p&gt;単語や用語だけを文字として覚えようとすると、なかなか頭に残りません。しかし、&lt;strong&gt;イメージやストーリーとセットで覚えると、記憶として定着しやすくなります&lt;/strong&gt;。&lt;/p&gt;
&lt;p&gt;30分の暗記タイムでは、&lt;/p&gt;
&lt;ul&gt;
&lt;li&gt;&lt;strong&gt;関連する内容を1つの図やイラストにまとめる&lt;/strong&gt;&lt;/li&gt;
&lt;li&gt;その図を「見ながら」「思い浮かべながら」暗唱する&lt;/li&gt;
&lt;/ul&gt;
&lt;p&gt;という流れを意識してみてください。&lt;strong&gt;単語や文章を見たときに、パッと絵や図が頭に浮かぶ状態&lt;/strong&gt;を目指しましょう。&lt;/p&gt;
&lt;h3&gt;④ 音楽・リズムに乗せて覚える（語呂合わせ・替え歌など）&lt;/h3&gt;
&lt;p&gt;最後のポイントは、&lt;strong&gt;音楽やリズムを使った暗記&lt;/strong&gt;です。メロディーやリズムと一緒に覚えたことは、あとから驚くほどスムーズに思い出せることがあります。&lt;/p&gt;
&lt;p&gt;例えば、&lt;/p&gt;
&lt;ul&gt;
&lt;li&gt;古典の助動詞の活用形をリズムに乗せて唱える&lt;/li&gt;
&lt;li&gt;元素記号や周期表を替え歌で覚える&lt;/li&gt;
&lt;li&gt;歴史の重要な年号を語呂合わせで整理する&lt;/li&gt;
&lt;/ul&gt;
&lt;p&gt;といった方法です。&lt;/p&gt;
&lt;p&gt;ただし、&lt;strong&gt;音楽を聴きながら暗記する&lt;/strong&gt;のは、集中力が散漫になりやすくおすすめできません。そうではなく、&lt;/p&gt;
&lt;ul&gt;
&lt;li&gt;&lt;span style="color: #0000ff;"&gt;自分でリズムや語呂合わせを作って口ずさむ&lt;/span&gt;&lt;/li&gt;
&lt;li&gt;同じフレーズを何度も繰り返し、体にしみ込ませる&lt;/li&gt;
&lt;/ul&gt;
&lt;p&gt;という形で活用するとよいでしょう。&lt;strong&gt;30分暗記をするときは、「音」や「リズム」の力を借りる&lt;/strong&gt;と、覚えやすさがぐっと高まります。&lt;/p&gt;
&lt;h2&gt;30分暗記を成功させるための注意点&lt;/h2&gt;
&lt;p&gt;ここまでご紹介した方法を生かすために、次のポイントも意識しておきましょう。&lt;/p&gt;
&lt;ul&gt;
&lt;li&gt;&lt;strong&gt;① 「詰め込むだけの暗記」にしない&lt;/strong&gt;&lt;br /&gt;
暗記とは、単なる丸暗記ではなく、&lt;span style="color: #ff0000;"&gt;言葉と内容をきちんと理解して覚えること&lt;/span&gt;です。意味を理解せずに言葉だけを覚えようとすると、忘れるのも早く、応用も利きません。&lt;/li&gt;
&lt;li&gt;&lt;strong&gt;② 一度に「ぼう大な量」を覚えようとしない&lt;/strong&gt;&lt;br /&gt;
&lt;span style="color: #ff0000;"&gt;30分という短時間で一度に膨大な量を覚えることはできません&lt;/span&gt;。しかし、&lt;strong&gt;「絶対に暗記しておきたいこと」を絞れば、その範囲ならしっかり覚えることができます&lt;/strong&gt;。量よりも「優先順位」を意識しましょう。&lt;/li&gt;
&lt;li&gt;&lt;strong&gt;③ 毎日の習慣にする&lt;/strong&gt;&lt;br /&gt;
30分暗記は、&lt;strong&gt;1回やって終わり&lt;/strong&gt;では意味がありません。&lt;span style="color: #0000ff;"&gt;「就寝前30分」などのタイミングを決めて、毎日の習慣として続ける&lt;/span&gt;ことで、本当の力になっていきます。&lt;/li&gt;
&lt;li&gt;&lt;strong&gt;④ 睡眠時間を削らない&lt;/strong&gt;&lt;br /&gt;
就寝前の勉強が効果的だからといって、睡眠時間を極端に削るのは逆効果です。&lt;strong&gt;勉強の質を高めるには、十分な睡眠が不可欠&lt;/strong&gt;であることも忘れないでください。&lt;/li&gt;
&lt;/ul&gt;
&lt;h2&gt;関連コラム&lt;/h2&gt;
&lt;p&gt;暗記に関する他のコラムもあわせて読むことで、勉強法の理解がより深まります。&lt;/p&gt;
&lt;blockquote&gt;&lt;p&gt;&lt;a href="https://juku-escot.com/column/anki/" target="_blank" rel="noopener"&gt;定期試験前にまとめて暗記する方法&lt;/a&gt;&lt;/p&gt;&lt;/blockquote&gt;
&lt;h2&gt;当塾での取り組み&lt;/h2&gt;
&lt;p&gt;当塾では、&lt;strong&gt;中高一貫校生専門の１対１個別指導&lt;/strong&gt;を行っています。教室での授業に加え、&lt;a href="https://juku-escot.com/online/" target="_blank" rel="noopener"&gt;オンライン&lt;/a&gt;でも同じクオリティの指導を受けていただくことが可能です。&lt;/p&gt;
&lt;ul&gt;
&lt;li&gt;学校の授業の&lt;strong&gt;予習・復習&lt;/strong&gt;を丁寧にサポート&lt;/li&gt;
&lt;li&gt;&lt;strong&gt;定期試験対策&lt;/strong&gt;で内申アップを目指す指導&lt;/li&gt;
&lt;li&gt;英検などの&lt;strong&gt;各種検定試験対策&lt;/strong&gt;&lt;/li&gt;
&lt;li&gt;生徒一人ひとりの状況に合わせた&lt;strong&gt;学習計画づくり&lt;/strong&gt;と&lt;strong&gt;勉強方法の指導&lt;/strong&gt;&lt;/li&gt;
&lt;/ul&gt;
&lt;p&gt;「暗記が苦手」「勉強時間が足りない」「何から手をつけていいかわからない」といったお悩みも、個別指導だからこそじっくり相談しながら解決していけます。お気軽に&lt;strong&gt;&lt;a href="https://juku-escot.com/inquiry/" target="_blank" rel="noopener"&gt;お問い合わせ&lt;/a&gt;&lt;/strong&gt;ください。&lt;/p&gt;
&lt;h2&gt;まとめ：30分暗記を習慣にして、効率よく学力を伸ばそう&lt;/h2&gt;
&lt;p&gt;最後に、このページのポイントを整理します。&lt;/p&gt;
&lt;ul&gt;
&lt;li&gt;暗記とは、&lt;strong&gt;言葉と内容を理解したうえで覚えること&lt;/strong&gt;であり、丸暗記とは異なる&lt;/li&gt;
&lt;li&gt;中高一貫校生は、&lt;strong&gt;限られた時間で効率よく暗記する力&lt;/strong&gt;が求められる&lt;/li&gt;
&lt;li&gt;&lt;strong&gt;就寝前30分&lt;/strong&gt;を暗記タイムにすると、睡眠とセットで記憶が定着しやすい&lt;/li&gt;
&lt;li&gt;&lt;strong&gt;音読で少ない量をくり返す&lt;/strong&gt;ことで、30分でも確実に覚えられる&lt;/li&gt;
&lt;li&gt;&lt;strong&gt;絵・図・イメージ&lt;/strong&gt;に置き換えると、内容が記憶に残りやすい&lt;/li&gt;
&lt;li&gt;&lt;strong&gt;リズム・語呂合わせ・替え歌&lt;/strong&gt;など「音」の力を使うと、楽しく暗記できる&lt;/li&gt;
&lt;li&gt;一度に膨大な量を覚えようとせず、&lt;strong&gt;「今覚えるべきこと」に絞って取り組む&lt;/strong&gt;ことが大切&lt;/li&gt;
&lt;/ul&gt;
&lt;p&gt;&lt;span style="color: #ff0000;"&gt;30分という短時間で一度に膨大な量を覚えることはできませんが、「どうしても覚えておきたいポイント」を確実に頭に入れることは十分可能です。&lt;/span&gt;自分に合った方法を組み合わせながら、&lt;strong&gt;毎日の30分暗記を習慣化していきましょう&lt;/strong&gt;。&lt;/p&gt;
&lt;div class="alert alert-primary p-3 mt-4" role="alert"&gt;
&lt;p class="mb-2"&gt;&lt;strong&gt;無意味な時間の浪費を止めなければ、合格圏には一生届きません。&lt;/strong&gt;&lt;/p&gt;
&lt;p class="mb-1"&gt;表面的な記憶が固まってしまうと、本番で大幅な減点を防げず、最終的な合計点に跳ね返る致命的な損失を招きます。&lt;/p&gt;
&lt;p class="mb-3"&gt;効率が上がらず点数が伸びない原因は、一重に判断軸が定まっていないことにあります。&lt;/p&gt;
&lt;div class="d-grid gap-2"&gt;&lt;a class="btn btn-primary btn-lg" href="https://juku-escot.com/onepoint/"&gt;短時間で成果を出す「思考のコツ」を習得する&lt;/a&gt;&lt;br /&gt;
&lt;a class="btn btn-outline-primary btn-lg" href="https://juku-escot.com/examination/"&gt;合格ラインを突破する具体的な試験対策を確認する&lt;/a&gt;&lt;/div&gt;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href="https://juku-escot.com/contact/"&gt;個別相談・体験授業の予約フォーム&lt;/a&gt;&lt;/div&gt;
&lt;/div&gt;
```</t>
  </si>
  <si>
    <t>C2P_https___juku_escot_com_c_blogs_cyokuzen_20260225_192424</t>
  </si>
  <si>
    <t>以下はサイトの階層マスタに基づく「子→親」内部リンク不足です。
子ページ本文（HTML）に、親ページへのリンクを追加してください。
【子ページ】
- URL: https://juku-escot.com/c_blogs/cyokuzen/
- タイトル: 受験直前やる気がなくなる｜立て直し3手順｜中高一貫校生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&lt;h2&gt;受験の直前なのにやる気がなくなるときにはどうすればよいのか&lt;/h2&gt;
&lt;p&gt;受験直前まで迫っているのに、やる気がなくなるという症状が出てしまっている人はどうすればいいでしょうか。&lt;/p&gt;
&lt;p&gt;&lt;strong&gt;まずは「やり直す順番」だけ決めておく&lt;/strong&gt;と、気持ちに左右されにくくなります。&lt;/p&gt;
&lt;ul&gt;
&lt;li&gt;&lt;strong&gt;体調&lt;/strong&gt;（睡眠・食事・入浴のどれか1つ）を整える&lt;/li&gt;
&lt;li&gt;&lt;strong&gt;着手&lt;/strong&gt;（10〜15分だけ／1問だけ）で勉強を動かす&lt;/li&gt;
&lt;li&gt;&lt;strong&gt;範囲&lt;/strong&gt;（今日やるのは最大3つ）に絞って終わりを決める&lt;/li&gt;
&lt;/ul&gt;
&lt;h4&gt;気張りすぎない&lt;/h4&gt;
&lt;p&gt;勉強をたくさんしなければならない！と自分に言い聞かせるのも悪くはありませんが、かえってプレッシャーを感じてしまうことになりかねません。少し肩の力を抜いて、リラックスして、参考書でも読み始めることで、&lt;strong&gt;少しずつモチベーションを高めていく&lt;/strong&gt;ことができます。&lt;/p&gt;
&lt;ul&gt;
&lt;li&gt;「完璧にやる」より、&lt;strong&gt;まず手を動かす&lt;/strong&gt;（音読・例題の解き直しなど）&lt;/li&gt;
&lt;li&gt;最初の5〜10分は&lt;strong&gt;簡単なもの&lt;/strong&gt;から始めて流れを作る&lt;/li&gt;
&lt;/ul&gt;
&lt;h4&gt;分析する&lt;/h4&gt;
&lt;p&gt;受験の直前なのにやる気がなくなるときは、&lt;span style="color: #0000ff;"&gt;自分がなぜそうなっているのかを分析する&lt;/span&gt;ことです。結果が出ないのでそう思うのか、あるいは受験に対して周囲があまり期待してくれないからなのか、そもそも受ける学校への魅力が薄れてしまっているからなのか、分析すると対処も容易になります。&lt;/p&gt;
&lt;ul&gt;
&lt;li&gt;&lt;strong&gt;疲れ&lt;/strong&gt;（眠い・集中が切れる）→ まず休息と生活リズム&lt;/li&gt;
&lt;li&gt;&lt;strong&gt;不安&lt;/strong&gt;（落ちたらどうしようが止まらない）→「今できる行動」に分解&lt;/li&gt;
&lt;li&gt;&lt;strong&gt;不確か&lt;/strong&gt;（何をすればいいか分からない）→ 今日の範囲を減らして順番を決める&lt;/li&gt;
&lt;/ul&gt;
&lt;h4&gt;生活習慣を見直す&lt;/h4&gt;
&lt;p&gt;受験が近づいている、その直前の時期にやる気がなくなるのはピンチです。実は生活習慣が乱れたり、寝不足が続くとそうした気持ちになりやすいので、注意が必要です。この時期は、&lt;span style="color: #0000ff;"&gt;体調管理、そして十分な休息をとる&lt;/span&gt;ことで、モチベーションを上げていくことが大切です。&lt;/p&gt;
&lt;ul&gt;
&lt;li&gt;直前期ほど&lt;strong&gt;睡眠時間を削らない&lt;/strong&gt;（翌日の集中力が落ちやすい）&lt;/li&gt;
&lt;li&gt;勉強時間を増やすより、&lt;strong&gt;起床・就寝の定着&lt;/strong&gt;を優先する&lt;/li&gt;
&lt;/ul&gt;
&lt;h4&gt;受験後の自分を想像してみる&lt;/h4&gt;
&lt;p&gt;受験が直前という時期にやる気がなくなるときに、再びやる気になるためには、どうすればいいでしょうか。受験が落ちるとどうなるのか、また受験に受かるとどうか、その両方を思い浮かべることです。受かったときの解放感と喜び、報われたときの満足感、一方で落ちたことでの後悔、自信の喪失、こうしたことを思い浮かべると、ラストスパートで精一杯やろうという気持ちが沸いてきます。&lt;/p&gt;
&lt;p&gt;受験直前はどうしてもナイーブになりやすいですが、受験で合格した後の自分の姿を想像して受験勉強にラストスパートをかけていきましょう。&lt;/p&gt;
&lt;ul&gt;
&lt;li&gt;「受験が終わったら何をしたいか」を&lt;strong&gt;一つだけ具体化&lt;/strong&gt;して、今日の行動に結びつける&lt;/li&gt;
&lt;/ul&gt;
&lt;p&gt;&lt;strong&gt;注意：&lt;/strong&gt;焦って新しい参考書や新しい分野に手を広げると、かえって不安が増えることがあります。直前期は「できるを増やす」復習中心のほうが、やり直しやすい場合があります。&lt;/p&gt;
&lt;h4&gt;関連コラム&lt;/h4&gt;
&lt;blockquote&gt;&lt;p&gt;&lt;a href="https://juku-escot.com/column/yaruki/" target="_blank" rel="noopener"&gt;やる気をなくさず受験勉強を続けるために必要な心構えとは？&lt;/a&gt;&lt;/p&gt;&lt;/blockquote&gt;
&lt;div class="alert alert-primary p-3 mt-4" role="alert"&gt;
&lt;p class="mb-2"&gt;&lt;strong&gt;入試直前の「焦り」を放置すれば、合格は指の間から零れ落ちます。&lt;/strong&gt;&lt;/p&gt;
&lt;p class="mb-1"&gt;残り時間の少ない中で自己流の解き方が固まりすぎると、取れるはずの部分点を取りこぼし、最終的な合計点に跳ね返る致命的な不合格を招きます。&lt;/p&gt;
&lt;p class="mb-3"&gt;直前期に点数が伸びない本質的な理由は、一重に採点基準のズレにあります。&lt;/p&gt;
&lt;div class="d-grid gap-2"&gt;&lt;a class="btn btn-primary btn-lg" href="https://juku-escot.com/examination/"&gt;合格を確実に手繰り寄せる試験対策を確認する&lt;/a&gt;&lt;br /&gt;
&lt;a class="btn btn-outline-primary btn-lg" href="https://juku-escot.com/onepoint/"&gt;土壇場での取りこぼしを防ぐ「考え方のコツ」を身につける&lt;/a&gt;&lt;/div&gt;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href="https://juku-escot.com/contact/"&gt;直前対策・体験授業の予約フォーム&lt;/a&gt;&lt;/div&gt;
&lt;/div&gt;
```</t>
  </si>
  <si>
    <t>C2P_https___juku_escot_com_c_blogs_dousuru_20260225_192424</t>
  </si>
  <si>
    <t>以下はサイトの階層マスタに基づく「子→親」内部リンク不足です。
子ページ本文（HTML）に、親ページへのリンクを追加してください。
【子ページ】
- URL: https://juku-escot.com/c_blogs/dousuru/
- タイトル: 受験生なのにやる気が出ない！どうすればいい？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&lt;h2&gt;受験生なのにやる気が出ない！どうすればいい？&lt;/h2&gt;
&lt;p&gt;受験を控えているのにやる気が起こらないと勉強がはからどらず、合格点を取ることが難しくなってしまいます。合格できるかどうかは本人次第です。なかなか勉強する気になれず困る場合は、どのような対策を取ればよいのでしょうか。&lt;/p&gt;
&lt;h4&gt;なぜやる気が起こらないのか&lt;/h4&gt;
&lt;p&gt;やる気が起こらないのは、試験に合格したい気持ちよりも「勉強が嫌だ」という気持ちのほうが勝ってしまうからです。「どうしてもあの学校に入学したい」「絶対にこの資格を取得したい」という強い希望があれば、遊ぶ時間を惜しんで受験勉強に時間を費やせるでしょう。&lt;/p&gt;
&lt;h4&gt;興味が沸かない&lt;/h4&gt;
&lt;p&gt;脳は、興味のあることだとすいすいと覚えますが、興味のない事象や無意味な文字の羅列は「覚えても無駄」と判断します。そのため、嫌だ嫌だと思いながら机に向かうとなかなかはかどらず、勉強が苦痛に満ちた時間、自分を邪魔する時間になりかねません。嫌な勉強でやる気を出すためには、まず&lt;span style="color: #0000ff;"&gt;受験勉強は自分に有益なものだと思うこと&lt;/span&gt;が大切です。&lt;/p&gt;
&lt;p&gt;やる気が出ないときは、受験勉強が有益なものだと思うために、合格が自分にとって素晴らしいご褒美だと認識するのがよいでしょう。たとえば、合格したかっこいい自分をしっかりイメージする、合格したらほしい物を買うなどご褒美を設定するなどがおすすめです。&lt;/p&gt;
&lt;h4&gt;関連コラム&lt;/h4&gt;
&lt;blockquote&gt;&lt;p&gt;&lt;a href="https://juku-escot.com/column/yaruki/" target="_blank" rel="noopener"&gt;やる気をなくさず受験勉強を続けるために必要な心構えとは？&lt;/a&gt;&lt;/p&gt;&lt;/blockquote&gt;
```</t>
  </si>
  <si>
    <t>C2P_https___juku_escot_com_c_blogs_eigoanki_20260225_192425</t>
  </si>
  <si>
    <t>以下はサイトの階層マスタに基づく「子→親」内部リンク不足です。
子ページ本文（HTML）に、親ページへのリンクを追加してください。
【子ページ】
- URL: https://juku-escot.com/c_blogs/eigoanki/
- タイトル: 英文を覚える方法｜英語暗記のコツと続け方｜中高生・大学受験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&lt;h2&gt;英文を覚える方法が続かない原因&lt;/h2&gt;
&lt;p&gt;英語はなかなか覚えることができない教科のうちの１つであるかと思います。日本語と比べて覚えにくくはありますが、コツを掴めばどんどん暗記ができるようになります。&lt;/p&gt;
&lt;p&gt;ただし「暗記が苦手」というより、&lt;strong&gt;触れる回数が少ない／続かない&lt;/strong&gt;ことが原因になっているケースも多いです。まずは、毎日触れる仕組みを作る前提で考えていきましょう。&lt;/p&gt;
&lt;h2&gt;英語暗記のコツは2つ（興味×毎日）&lt;/h2&gt;
&lt;h3&gt;興味を持つ（身近な日本語→英語に置き換える）&lt;/h3&gt;
&lt;p&gt;英語を暗記する上でもっとも大切なことは&lt;span style="color: #0000ff;"&gt;とにかく興味を持って、英単語や英文でも良いので毎日触れる&lt;/span&gt;ことです。これがもっともオススメの方法です。&lt;/p&gt;
&lt;p&gt;人は興味や関心を示さないことに関しては中々覚えることができません。いきなり興味がない英単語や英文法を覚えようとしても頭が拒否反応を示してしまうことがあります。まずは身近な日本語を英単語や英文法に置き換えて覚えるのも一つの手です。&lt;/p&gt;
&lt;h2&gt;イメージで覚える英単語・英文暗記&lt;/h2&gt;
&lt;h3&gt;単語にイメージをつけて関連づける&lt;/h3&gt;
&lt;p&gt;英語の暗記方法として他には、視覚情報をフル活用することであります。英単語や英文法をひたすら耳から聞き流すといったことも有効ではありますが、それに加えてイメージで覚えることも大切です。&lt;/p&gt;
&lt;p&gt;英語はイメージ、つまり視覚情報で記憶に残すという方法で暗記をしていくと思ったよりも早く覚えることができます。人は目で見た情報は記憶に残りやすいので、これを活用すると早く英単語や英文法を覚えることが可能です。&lt;span style="color: #0000ff;"&gt;単語にイメージをつけて何かと関連づけて&lt;/span&gt;覚えていきましょう。&lt;/p&gt;
&lt;h2&gt;英語暗記を続けるための回し方&lt;/h2&gt;
&lt;p&gt;英語は興味を持ち、何かと関連づけて毎日触れることが大切です。苦手意識を持ちすぎずに英語の暗記に取り組んでいきましょう。&lt;/p&gt;
&lt;h2&gt;関連コラム&lt;/h2&gt;
&lt;blockquote&gt;&lt;p&gt;&lt;a href="https://juku-escot.com/column/anki/" target="_blank" rel="noopener"&gt;定期試験前にまとめて暗記する方法&lt;/a&gt;&lt;/p&gt;&lt;/blockquote&gt;
&lt;p&gt;&amp;nbsp;&lt;/p&gt;
&lt;p&gt;&amp;nbsp;&lt;/p&gt;
```</t>
  </si>
  <si>
    <t>C2P_https___juku_escot_com_c_blogs_eikenbenkyouhou_20260225_192425</t>
  </si>
  <si>
    <t>以下はサイトの階層マスタに基づく「子→親」内部リンク不足です。
子ページ本文（HTML）に、親ページへのリンクを追加してください。
【子ページ】
- URL: https://juku-escot.com/c_blogs/eikenbenkyouhou/
- タイトル: 中学生の英検の勉強法はこんなかんじでいかが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&lt;h2&gt;中学生の英検の勉強法はこんなかんじでいかが&lt;/h2&gt;
&lt;p&gt;中学生の英検の勉強法は、過去問を解けるようにしておくことが重要です。これが出来るようになるだけで、かなり結果は変わってきます。もちろん、分からないところは教科書や参考書を見るなりしてしっかり潰しておくことが重要です。&lt;/p&gt;
&lt;h4&gt;過去問を解く&lt;/h4&gt;
&lt;p&gt;まずは、過去問を一通りやるとよいでしょう。そうすれば苦手なところが分かりやすくなります。そこからは&lt;span style="color: #0000ff;"&gt;苦手を重点的に潰す&lt;/span&gt;勉強に切り替えるのです。もちろん、正解できたところもちゃんとチェックするようにしてください。&lt;/p&gt;
&lt;h4&gt;教科書をおさらいする&lt;/h4&gt;
&lt;p&gt;中学生の英検の勉強法というのは何級を受けるかにもよりますが、&lt;strong&gt;学校で習った範囲であれば教科書で学んだところをおさらいするだけで点は結構取れます&lt;/strong&gt;。テストで間違ったところ、正解したけれど不安なところをノートにまとめておくとすぐに確認できるため便利です。まだ学校で習っていない範囲であれば、先ほど挙げたように過去問をやると良いでしょう。傾向がつかめますし、何度もやることで自然とコツが分かってきます。分からない言葉が出てきたときは、しっかり調べるのもポイントです。&lt;/p&gt;
&lt;p&gt;学校の授業をきちんと把握し、過去問を解くことで英検の勉強はしっかりとすることができます。まずは学校での授業を疎かにせずにしっかりと内容を理解できるようにしましょう。&lt;/p&gt;
&lt;h4&gt;関連コラム&lt;/h4&gt;
&lt;blockquote&gt;&lt;p&gt;&lt;a href="https://juku-escot.com/column/yokunaibenkyouhou/" target="_blank" rel="noopener"&gt;中学生が陥りやすい「よくない」勉強法&lt;/a&gt;&lt;/p&gt;&lt;/blockquote&gt;
```</t>
  </si>
  <si>
    <t>C2P_https___juku_escot_com_c_blogs_image_20260225_192425</t>
  </si>
  <si>
    <t>以下はサイトの階層マスタに基づく「子→親」内部リンク不足です。
子ページ本文（HTML）に、親ページへのリンクを追加してください。
【子ページ】
- URL: https://juku-escot.com/c_blogs/image/
- タイトル: 数学が極端に苦手な人へ イメージ力で克服する方法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&lt;p&gt;「数学だけ異常にできない気がする」&lt;br /&gt;
「問題文の意味が入ってこない」&lt;br /&gt;
「解説を見れば分かるのに、テストだと式にできない」──&lt;br /&gt;
この状態が続いているなら、苦手の中心は&lt;strong&gt;計算&lt;/strong&gt;ではなく、&lt;strong&gt;状況を“数の関係”に置き換えるところ&lt;/strong&gt;にあります。&lt;/p&gt;
&lt;p&gt;数学は、文章で書かれた条件を、&lt;strong&gt;図・表・式のどれかに移し替えて&lt;/strong&gt;はじめて動きます。ところが、数字・条件・関係が頭の中でつながらないまま式だけ追うと、公式を知っていても「どれを使うか」「どう立てるか」で止まりやすくなります。ここが詰まると、努力量のわりに結果が出ず、ストレスも増えます。&lt;/p&gt;
&lt;p&gt;この記事では、数学が“意味不明”に感じるときに、頭の中で何が起きているかを整理したうえで、&lt;br /&gt;
&lt;strong&gt;数値・関係・制約&lt;/strong&gt;を見える形にして、&lt;strong&gt;図表→式&lt;/strong&gt;へつなげるための視点と練習の焦点をまとめます。&lt;br /&gt;
「何を拾えば動き出すか」が分かると、同じ問題でも再現しやすくなります。&lt;/p&gt;
&lt;p&gt;&lt;!-- 追加ブロック：検索意図の取りこぼし補完（原因/特徴/対処の即答） --&gt;&lt;/p&gt;
&lt;h2&gt;数学がイメージできないときに起きていること&lt;/h2&gt;
&lt;p&gt;「数学が苦手」「なぜ数学ができないのか」と感じるとき、実際には&lt;strong&gt;“計算力”よりも“状況を式に落とす力（イメージ化）”&lt;/strong&gt;で詰まっているケースが目立ちます。特に次の症状が出ていると、公式を知っていても使えません。&lt;/p&gt;
&lt;ul&gt;
&lt;li&gt;&lt;strong&gt;立式で止まる&lt;/strong&gt;（何を文字にして、どの関係式を作るかが見えない）&lt;/li&gt;
&lt;li&gt;&lt;strong&gt;公式の選択で迷う&lt;/strong&gt;（似た公式が頭の中で並び、どれが該当するか判断できない）&lt;/li&gt;
&lt;li&gt;&lt;strong&gt;条件整理ができない&lt;/strong&gt;（与えられた情報の「重要/不要」「順番」「対応」が混ざる）&lt;/li&gt;
&lt;/ul&gt;
&lt;p&gt;逆に言えば、ここを直すと「数学が極端に苦手」「頭が真っ白になる」といった状態は、かなりの確率で改善します。&lt;/p&gt;
&lt;h2&gt;数学ができない理由は「イメージ力の欠如」&lt;/h2&gt;
&lt;p&gt;数学が苦手だと感じている生徒さんの多くは、数字や記号、公式を「ただの記号」として見てしまい、&lt;strong&gt;その裏にある意味やイメージを結びつけられていない&lt;/strong&gt;ことが原因になっています。&lt;/p&gt;
&lt;h3&gt;数学にストレスを感じてしまう背景&lt;/h3&gt;
&lt;p&gt;数学は、&lt;/p&gt;
&lt;ul&gt;
&lt;li&gt;多くの&lt;strong&gt;公式や定理を覚える必要がある&lt;/strong&gt;&lt;/li&gt;
&lt;li&gt;それらを適切な場面で&lt;strong&gt;使い分けるイメージ力&lt;/strong&gt;が求められる&lt;/li&gt;
&lt;li&gt;&lt;strong&gt;論理的に筋道を立てて考える習慣&lt;/strong&gt;が必要&lt;/li&gt;
&lt;/ul&gt;
&lt;p&gt;といった特徴を持つ科目です。そのため、もともと「物事を深く・論理的に考えるのが苦手」と感じている人にとっては、&lt;/p&gt;
&lt;ul&gt;
&lt;li&gt;問題を見るだけで&lt;strong&gt;嫌悪感やプレッシャー&lt;/strong&gt;を感じる&lt;/li&gt;
&lt;li&gt;「どうせ自分には無理だ」と&lt;strong&gt;思考が停止してしまう&lt;/strong&gt;&lt;/li&gt;
&lt;/ul&gt;
&lt;p&gt;といった状態に陥りやすくなります。&lt;/p&gt;
&lt;p&gt;こうした状態が続くと、テストのたびに「また解けないかもしれない」という不安が強まり、&lt;strong&gt;数学＝ストレスの源&lt;/strong&gt;というイメージが定着してしまいます。&lt;/p&gt;
&lt;h2&gt;イメージ力を鍛えることで数学は変わる&lt;/h2&gt;
&lt;p&gt;数学の苦手意識を克服するためには、単に問題量をこなすだけでは不十分です。大切なのは、&lt;span style="color: #ff0000;"&gt;イメージ力を鍛える&lt;/span&gt;ことです。&lt;/p&gt;
&lt;h3&gt;公式を「丸暗記」から「意味理解」へ&lt;/h3&gt;
&lt;p&gt;数学ができない人の多くは、&lt;/p&gt;
&lt;ul&gt;
&lt;li&gt;公式や数式を&lt;strong&gt;理由抜きで丸暗記&lt;/strong&gt;してしまう&lt;/li&gt;
&lt;li&gt;「なぜその形になるのか」「どんな場面で使うのか」を考える余裕がない&lt;/li&gt;
&lt;/ul&gt;
&lt;p&gt;という共通点があります。&lt;/p&gt;
&lt;p&gt;しかし、&lt;strong&gt;公式が出来上がるまでの過程や理由を自分の言葉で説明できるようになる&lt;/strong&gt;と、次のような変化が起こります。&lt;/p&gt;
&lt;ul&gt;
&lt;li&gt;&lt;span style="color: #0000ff;"&gt;応用問題にも対応できる「応用の幅」が広がる&lt;/span&gt;&lt;/li&gt;
&lt;li&gt;問題の形が少し変わっても、&lt;strong&gt;本質が同じであることに気づける&lt;/strong&gt;&lt;/li&gt;
&lt;li&gt;「覚えておくべきポイント」と「考えれば導ける部分」の区別がつく&lt;/li&gt;
&lt;/ul&gt;
&lt;p&gt;&lt;!-- 追加ブロック：検索ニーズ「頭が真っ白」への即効対処 --&gt;&lt;/p&gt;
&lt;h3&gt;テスト中に頭が真っ白になったときの立て直す方法&lt;/h3&gt;
&lt;p&gt;「急に何も思い浮かばない」というときは、能力の問題というより&lt;strong&gt;条件整理が乱れている&lt;/strong&gt;ことがほとんどです。次の順で立て直してください。&lt;/p&gt;
&lt;ul&gt;
&lt;li&gt;&lt;strong&gt;ゴールを一文で言い換える&lt;/strong&gt;（何を求める問題かを短く書く）&lt;/li&gt;
&lt;li&gt;&lt;strong&gt;与えられた条件に下線を引き、役割を分ける&lt;/strong&gt;（数値／関係／制約）&lt;/li&gt;
&lt;li&gt;&lt;strong&gt;図・表・グラフのどれが一番早いかを決めて1つだけ書く&lt;/strong&gt;（まず1枚で状況を決める）&lt;/li&gt;
&lt;/ul&gt;
&lt;p&gt;この「決める」ができると、公式の選択が一気に楽になります。&lt;/p&gt;
&lt;h2&gt;イメージ力を鍛える練習の進め方&lt;/h2&gt;
&lt;p&gt;「図を描こう」と言われても手が止まる場合は、次のやり方で決めると続けやすくなります。&lt;/p&gt;
&lt;ul&gt;
&lt;li&gt;&lt;strong&gt;①問題文の条件を3つに分類する&lt;/strong&gt;（数値／関係／制約）&lt;/li&gt;
&lt;li&gt;&lt;strong&gt;②図・表・グラフのどれを使うか1つだけ決める&lt;/strong&gt;&lt;/li&gt;
&lt;li&gt;&lt;strong&gt;③“何を表した図か”を一言で書いてから描く&lt;/strong&gt;（目的がぶれない）&lt;/li&gt;
&lt;li&gt;&lt;strong&gt;④式は最後に&lt;/strong&gt;（見える化→立式の順）&lt;/li&gt;
&lt;/ul&gt;
&lt;h2&gt;まとめ：イメージできれば数学は怖くない&lt;/h2&gt;
&lt;p&gt;数学ができない・点数が伸びないと感じてしまう大きな原因は、&lt;/p&gt;
&lt;ul&gt;
&lt;li&gt;&lt;strong&gt;公式や数式を「意味のない記号」として暗記してしまっていること&lt;/strong&gt;&lt;/li&gt;
&lt;li&gt;&lt;strong&gt;式やグラフが表す内容を、具体的なイメージと結びつけられていないこと&lt;/strong&gt;&lt;/li&gt;
&lt;/ul&gt;
&lt;p&gt;にあります。&lt;/p&gt;
&lt;p&gt;&lt;span style="color: #ff0000;"&gt;何度も反復しながらイメージ力を鍛えていけば、数学に対する恐怖心は必ず薄れていきます。&lt;/span&gt;公式を「覚える」だけで終わらせず、&lt;strong&gt;意味を考え、イメージし、使いこなせるレベル&lt;/strong&gt;を目指していきましょう。&lt;/p&gt;
```</t>
  </si>
  <si>
    <t>C2P_https___juku_escot_com_c_blogs_issyunanki_20260225_192425</t>
  </si>
  <si>
    <t>以下はサイトの階層マスタに基づく「子→親」内部リンク不足です。
子ページ本文（HTML）に、親ページへのリンクを追加してください。
【子ページ】
- URL: https://juku-escot.com/c_blogs/issyunanki/
- タイトル: 一瞬で暗記する技術 集中記憶法と定着の極意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&lt;h2&gt;「覚えられない」を克服する一瞬で暗記する方法&lt;/h2&gt;
&lt;p&gt;暗記するのはなかなか骨の折れる作業ですが、コツさえ掴めば一瞬で覚えることが可能です。&lt;/p&gt;
&lt;p&gt;一瞬で暗記する方法の中でおすすめなのが、反復して覚えるやり方です。とにかく回数をこなしましょう。&lt;span style="color: #0000ff;"&gt;繰り返す回数が多ければ多いほど確実に覚えて記憶を定着させることができます&lt;/span&gt;。一瞬で暗記するには、忘れないうちに覚えたいことを繰り返し記憶してあげることが理にかなった方法だと言えます。&lt;/p&gt;
&lt;p&gt;たとえば、英単語なら短時間でごく少ない単語だけを覚えます。長時間で膨大な数の英単語を一気に覚えようとしても脳が忘れてしまいます。&lt;strong&gt;英単語を見て発音し、ごく少ない数だけを覚えましょう。覚えたら別の単語へと進みます。&lt;/strong&gt;これが一瞬で暗記する方法のコツです。&lt;/p&gt;
&lt;p&gt;「覚えられない」を克服する一瞬で暗記する方法は、欲張りすぎず&lt;span style="color: #ff0000;"&gt;少量を反復して暗記することを繰り返すこと&lt;span style="color: #000000;"&gt;です。覚えられないと１度で諦めずに、何度も繰り返していくと自然と覚えられるようになります。暗記を効率よくこなしていきましょう。&lt;/span&gt;&lt;/span&gt;&lt;/p&gt;
&lt;h4&gt;関連コラム&lt;/h4&gt;
&lt;blockquote&gt;&lt;p&gt;&lt;a href="https://juku-escot.com/column/anki/" target="_blank" rel="noopener"&gt;定期試験前にまとめて暗記する方法&lt;/a&gt;&lt;/p&gt;&lt;/blockquote&gt;
&lt;div class="alert alert-primary p-3 mt-4" role="alert"&gt;
&lt;p class="mb-2"&gt;&lt;strong&gt;脳を騙す「一瞬暗記」を習得せず、無意味な努力を続ければ不合格は目前です。&lt;/strong&gt;&lt;/p&gt;
&lt;p class="mb-1"&gt;表面的な暗記が固定化されると、本来奪えるはずの部分点を失い、合格発表時の合計点に跳ね返る絶望的な現実を突きつけられます。&lt;/p&gt;
&lt;p class="mb-3"&gt;演習量で補えない本質的な敗因は、一重に判断軸の未固定にあります。&lt;/p&gt;
&lt;div class="d-grid gap-2"&gt;&lt;a class="btn btn-primary btn-lg" href="https://juku-escot.com/onepoint/"&gt;記憶のスピードを極める「思考の型」を習得する&lt;/a&gt;&lt;br /&gt;
&lt;a class="btn btn-outline-primary btn-lg" href="https://juku-escot.com/examination/"&gt;合格圏へ引き上げる具体的試験対策を確認する&lt;/a&gt;&lt;/div&gt;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</si>
  <si>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C2P_https___juku_escot_com_c_blogs_j_eikenbenkyouhou_20260225_192426</t>
  </si>
  <si>
    <t>以下はサイトの階層マスタに基づく「子→親」内部リンク不足です。
子ページ本文（HTML）に、親ページへのリンクを追加してください。
【子ページ】
- URL: https://juku-escot.com/c_blogs/j-eikenbenkyouhou/
- タイトル: 中学生の英検準２級勉強法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&lt;h2&gt;中学生の英検準2級勉強法&lt;/h2&gt;
&lt;p&gt;中学生で英検準２級を取得することは難しいことではありますが、不可能なことではありません。しっかりとした英検対策を積み重ねていくことで中学生でも英検準２級に合格することができます。&lt;/p&gt;
&lt;h4&gt;リーディング&lt;/h4&gt;
&lt;p&gt;中学生が英検準２級を受けるなら、リーディング対策として、英語の本や英文を読んで、英語に触れる機会を多くつくりましょう。たくさん読むことで英語を読むことに慣れてきます。まずは英文を抵抗を持たずに読めるようになること、英文を読むことを習慣づけることが大切です。&lt;/p&gt;
&lt;h4&gt;英作文&lt;/h4&gt;
&lt;p&gt;英検準２級では英作文を書く問題が出題されます。英作文対策としておすすめなのが、&lt;strong&gt;「自分の意見」「その理由」「結論」&lt;/strong&gt;を英語で書く練習をすることです。&lt;span style="color: #ff0000;"&gt;英作文は難しい単語や熟語を使う必要はありません&lt;/span&gt;。&lt;span style="color: #0000ff;"&gt;自分が分かる範囲の単語や文法&lt;/span&gt;を使い、文章量を稼いでいきましょう。なるべく&lt;strong&gt;減点される内容をなくしていく&lt;/strong&gt;ということが大切です。確実に点数となるような英作文を書く練習をしていきましょう。&lt;/p&gt;
&lt;h4&gt;リスニング&lt;/h4&gt;
&lt;p&gt;英検準２級のリスニング対策のために、何度も英語のCDを聞くようにします。同じCDを繰り返し聞きましょう。中学生なら学校にネイティブの先生が来ていることがあると思います。ネイティブの先生と英語で話すこともリスニングの勉強法のひとつです。&lt;/p&gt;
&lt;h4&gt;スピーキング&lt;/h4&gt;
&lt;p&gt;英検準２級の二次試験ではスピーキングがあります。相手に聞き取りやすいように話すことが重要です。&lt;br /&gt;
そのため、中学生は普段から英語をハキハキしゃべれるように練習をしておきましょう。英語の授業で積極的に英語で発言することも慣れるという点において必要です。&lt;strong&gt;落ち着いて自分の伝えたいことを英語で発言できるように訓練&lt;/strong&gt;しましょう。&lt;/p&gt;
&lt;p&gt;中学生でも、英検対策をしっかりとこなしていくことで&lt;span style="color: #ff0000;"&gt;準２級に合格する&lt;/span&gt;ことができます。多くの英文に触れ、英語を見たり、聞いたり、話したりすることに慣れていきましょう。&lt;/p&gt;
&lt;h4&gt;関連コラム&lt;/h4&gt;
&lt;blockquote&gt;&lt;p&gt;&lt;a href="https://juku-escot.com/column/junnikyuu/" target="_blank" rel="noopener"&gt;中学生でも英検準２級に合格できる勉強法&lt;/a&gt;&lt;/p&gt;&lt;/blockquote&gt;
&lt;p&gt;&amp;nbsp;&lt;/p&gt;
&lt;p&gt;&amp;nbsp;&lt;/p&gt;
```</t>
  </si>
  <si>
    <t>C2P_https___juku_escot_com_c_blogs_j_goukakuritsu_20260225_192426</t>
  </si>
  <si>
    <t>以下はサイトの階層マスタに基づく「子→親」内部リンク不足です。
子ページ本文（HTML）に、親ページへのリンクを追加してください。
【子ページ】
- URL: https://juku-escot.com/c_blogs/j-goukakuritsu/
- タイトル: 英検準2級 合格率・取得率｜中学生の目安と対策｜中1〜中3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中学生で英検準２級を取りたい」「合格率はどのくらいなのか知りたい」という保護者や生徒の方は多いのではないでしょうか。英検準２級は&lt;strong&gt;高校中級程度の英語力&lt;/strong&gt;が求められる級であり、中学生にとっては決して簡単な目標ではありません。&lt;/p&gt;
&lt;p&gt;一方で、しっかりと対策を行えば&lt;strong&gt;中学生でも十分に合格できるレベル&lt;/strong&gt;でもあります。このページでは、&lt;strong&gt;中学生の英検準２級の合格率&lt;/strong&gt;と、その背景、合格するために必要な条件・勉強法を整理して解説します。&lt;br /&gt;
&lt;!-- 不足補完ブロック（即答パート）：導入直後〜最初のH2の前に貼り付け --&gt;&lt;/p&gt;
&lt;div style="margin: 1.2em 0 1.6em; padding: 1.1em 1.1em 0.9em; border: 1px solid #e6e6e6; border-radius: 10px; background: #fafafa;"&gt;
&lt;h2 style="margin: 0 0 .6em; font-size: 1.25em; line-height: 1.45;"&gt;中学生の英検準2級「合格率・取得率」要点まとめ&lt;/h2&gt;
&lt;p style="margin: 0 0 .85em; line-height: 1.9;"&gt;最初に要点をまとめると、&lt;strong&gt;中学生の英検準2級は「合格率4割未満」&lt;/strong&gt;で簡単ではありません。ただ、必要条件（文法・語彙・英作文・リスニング）をそろえて対策すれば、&lt;strong&gt;中学生でも十分に合格を狙えます&lt;/strong&gt;。このページでは&lt;strong&gt;合格率の目安&lt;/strong&gt;と、&lt;strong&gt;合格に必要な条件・勉強法&lt;/strong&gt;をまとめて整理します。&lt;/p&gt;
&lt;div style="padding: .7em .85em; background: #fff; border: 1px solid #ededed; border-radius: 8px; margin: 0 0 1em;"&gt;
&lt;p style="margin: 0; line-height: 1.9;"&gt;&lt;strong&gt;「合格率」と「取得率」の違い（ここで混乱しやすい所）&lt;/strong&gt;&lt;br /&gt;
&lt;strong&gt;合格率&lt;/strong&gt;＝受験した人のうち、何割が合格するか。&lt;br /&gt;
&lt;strong&gt;取得率&lt;/strong&gt;＝（検索では）「中学生のうち何％が持っている？」の意味で使われがち。&lt;br /&gt;
※取得率は、学校・地域・受験者層で大きく変わり、&lt;strong&gt;学年別に一律の公的データとして断定しにくい&lt;/strong&gt;ため、このページでは代わりに&lt;strong&gt;“受験の現実ライン（到達目安）”&lt;/strong&gt;で整理します。&lt;/p&gt;
&lt;/div&gt;
&lt;div style="overflow-x: auto; -webkit-overflow-scrolling: touch; margin: 0 0 1em;"&gt;
&lt;table style="width: 100%; border-collapse: collapse; background: #fff;"&gt;
&lt;thead&gt;
&lt;tr&gt;
&lt;th style="border: 1px solid #e6e6e6; padding: .6em; background: #f1f4f8; text-align: left; white-space: nowrap;"&gt;学年&lt;/th&gt;
&lt;th style="border: 1px solid #e6e6e6; padding: .6em; background: #f1f4f8; text-align: left;"&gt;受験の現実ライン（目安）&lt;/th&gt;
&lt;th style="border: 1px solid #e6e6e6; padding: .6em; background: #f1f4f8; text-align: left;"&gt;足りないと落ちやすい所&lt;/th&gt;
&lt;th style="border: 1px solid #e6e6e6; padding: .6em; background: #f1f4f8; text-align: left;"&gt;今やる優先順位&lt;/th&gt;
&lt;/tr&gt;
&lt;/thead&gt;
&lt;tbody&gt;
&lt;tr&gt;
&lt;td style="border: 1px solid #e6e6e6; padding: .6em; white-space: nowrap;"&gt;&lt;strong&gt;中1&lt;/strong&gt;&lt;/td&gt;
&lt;td style="border: 1px solid #e6e6e6; padding: .6em; line-height: 1.85;"&gt;かなり高めの目標。&lt;strong&gt;先取りが進んでいる/英語経験が厚い&lt;/strong&gt;場合に現実的。&lt;/td&gt;
&lt;td style="border: 1px solid #e6e6e6; padding: .6em; line-height: 1.85;"&gt;文法の土台不足（時制・不定詞/動名詞・受動態・関係代名詞など）／語彙不足で長文が止まる&lt;/td&gt;
&lt;td style="border: 1px solid #e6e6e6; padding: .6em; line-height: 1.85;"&gt;①中学文法の土台を固める&lt;br /&gt;
②中学単語を完全にする&lt;br /&gt;
③短い英作文を“定番の形”で書く練習&lt;/td&gt;
&lt;/tr&gt;
&lt;tr&gt;
&lt;td style="border: 1px solid #e6e6e6; padding: .6em; white-space: nowrap;"&gt;&lt;strong&gt;中2&lt;/strong&gt;&lt;/td&gt;
&lt;td style="border: 1px solid #e6e6e6; padding: .6em; line-height: 1.85;"&gt;&lt;strong&gt;最も相談が多いゾーン&lt;/strong&gt;。中学文法が一通り固まり、準2級用の語彙・英作文・面接まで回せると合格が見えてきます。&lt;/td&gt;
&lt;td style="border: 1px solid #e6e6e6; padding: .6em; line-height: 1.85;"&gt;語彙（高校レベルの頻出語）／英作文の進め方が曖昧／リスニングの復習不足／二次（面接）対策の後回し&lt;/td&gt;
&lt;td style="border: 1px solid #e6e6e6; padding: .6em; line-height: 1.85;"&gt;①中学文法を“説明できる”まで&lt;br /&gt;
②語彙を毎日（意味→文で確認）&lt;br /&gt;
③英作文は添削前提で回す&lt;br /&gt;
④過去問で一次・二次を並行&lt;/td&gt;
&lt;/tr&gt;
&lt;tr&gt;
&lt;td style="border: 1px solid #e6e6e6; padding: .6em; white-space: nowrap;"&gt;&lt;strong&gt;中3&lt;/strong&gt;&lt;/td&gt;
&lt;td style="border: 1px solid #e6e6e6; padding: .6em; line-height: 1.85;"&gt;中学範囲が完成しやすく、対策時間も確保しやすい。&lt;strong&gt;「高校1年レベル」を英検向けに整理&lt;/strong&gt;できると得点が安定します。&lt;/td&gt;
&lt;td style="border: 1px solid #e6e6e6; padding: .6em; line-height: 1.85;"&gt;過去問のやりっぱなし（復習不足）／英作文の“書き方の定番”がない／面接で沈黙が増える&lt;/td&gt;
&lt;td style="border: 1px solid #e6e6e6; padding: .6em; line-height: 1.85;"&gt;①過去問→復習（語彙/表現まで回収）&lt;br /&gt;
②英作文は「主張→理由2つ」の形で決める&lt;br /&gt;
③二次は想定問答で反射的に答える練習&lt;/td&gt;
&lt;/tr&gt;
&lt;/tbody&gt;
&lt;/table&gt;
&lt;/div&gt;
&lt;div style="margin: 0 0 1em;"&gt;
&lt;p style="margin: 0 0 .45em; font-weight: bold;"&gt;中2で受けるなら：即答チェック（ここが揃うと合格が近い）&lt;/p&gt;
&lt;ul style="margin: 0; padding-left: 1.2em; line-height: 1.9;"&gt;
&lt;li&gt;&lt;strong&gt;中学文法&lt;/strong&gt;（時制・助動詞・不定詞/動名詞・受動態・比較など）が一通り説明できる&lt;/li&gt;
&lt;li&gt;&lt;strong&gt;語彙&lt;/strong&gt;：中学単語は盤石＋準2級頻出語に毎日触れている（見た瞬間に意味が出る語を増やす）&lt;/li&gt;
&lt;li&gt;&lt;strong&gt;長文&lt;/strong&gt;：設問より先に本文が止まらない（分からない語は復習で回収できる）&lt;/li&gt;
&lt;li&gt;&lt;strong&gt;英作文&lt;/strong&gt;：書き方の定番がある（例：主張→理由→具体例）＋添削して直せる&lt;/li&gt;
&lt;li&gt;&lt;strong&gt;リスニング&lt;/strong&gt;：毎日耳に入れる習慣がある（過去問音源を復習できる）&lt;/li&gt;
&lt;li&gt;&lt;strong&gt;二次（面接）&lt;/strong&gt;：頻出質問の想定問答を声に出して練習している&lt;/li&gt;
&lt;li&gt;&lt;strong&gt;過去問&lt;/strong&gt;：解きっぱなしにせず、間違いの原因（文法/語彙/聞き取り）を分けて直せる&lt;/li&gt;
&lt;/ul&gt;
&lt;/div&gt;
&lt;p style="margin: 0; line-height: 1.9;"&gt;このあとの本文では、合格率の見方→必須条件→具体的な勉強法の順に整理します。必要なら、後半の&lt;strong&gt;「当塾での取り組み」&lt;/strong&gt;も“対策をどう組むか”の参考として見てください。&lt;/p&gt;
&lt;/div&gt;
&lt;h2&gt;中学生の英検準２級の合格率はどのくらいか&lt;/h2&gt;
&lt;p&gt;まず、多くの方が気になる&lt;strong&gt;「中学生の英検準２級の合格率」&lt;/strong&gt;についてです。&lt;/p&gt;
&lt;p&gt;&lt;span style="color: #0000ff;"&gt;中学生の英検準２級の合格率は&lt;strong&gt;４割&lt;/strong&gt;を下回っています。&lt;/span&gt;つまり、データ上は&lt;strong&gt;中学生が英検準２級に合格するのはかなり難しい&lt;/strong&gt;ということがわかります。&lt;/p&gt;
&lt;ul&gt;
&lt;li&gt;中学生全体で見ると、&lt;strong&gt;半数以上が不合格&lt;/strong&gt;となっている&lt;/li&gt;
&lt;li&gt;一方で、&lt;span style="color: #ff0000;"&gt;中学生受験者のうち４割弱は合格&lt;/span&gt;している&lt;/li&gt;
&lt;/ul&gt;
&lt;p&gt;この数字は、「ハードルは高いが、&lt;strong&gt;適切な対策をすれば決して不可能ではない&lt;/strong&gt;」ということを意味します。つまり、&lt;span style="color: #ff0000;"&gt;英検対策の勉強をしっかり行えば、中学生でも英検準２級に合格することができる&lt;/span&gt;ということです。&lt;/p&gt;
&lt;h2&gt;中学生が英検準２級に合格するための必須条件&lt;/h2&gt;
&lt;p&gt;英検準２級は、高校中級程度の英語力が求められる級です。試験は主に&lt;/p&gt;
&lt;ul&gt;
&lt;li&gt;&lt;strong&gt;リーディング（長文読解・語彙・文法）&lt;/strong&gt;&lt;/li&gt;
&lt;li&gt;&lt;strong&gt;リスニング&lt;/strong&gt;&lt;/li&gt;
&lt;li&gt;&lt;strong&gt;ライティング（英作文）&lt;/strong&gt;&lt;/li&gt;
&lt;/ul&gt;
&lt;p&gt;で構成されており、２次試験では面接（スピーキング）もあります。中学生がこのレベルに合格するための必須条件は、次の４つです。&lt;/p&gt;
&lt;ul&gt;
&lt;li&gt;&lt;strong&gt;中学校で習う文法をマスターしていること&lt;/strong&gt;&lt;/li&gt;
&lt;li&gt;&lt;strong&gt;語彙力（単語力）を強化していること&lt;/strong&gt;&lt;/li&gt;
&lt;li&gt;&lt;strong&gt;英作文に慣れていること&lt;/strong&gt;&lt;/li&gt;
&lt;li&gt;&lt;strong&gt;英文を聞いて理解できること（リスニング力）&lt;/strong&gt;&lt;/li&gt;
&lt;/ul&gt;
&lt;p&gt;&lt;span style="color: #ff0000;"&gt;中学校で習う文法をマスターできると、英検準２級合格に一気に近づきます。&lt;/span&gt;加えて、中学校で習う単語を完璧にし、高校で覚えるべき&lt;strong&gt;1800語&lt;/strong&gt;を身につけることができれば、多少文法があいまいでも「なんとなく英文の意味を推測する」ことができるようになります。&lt;/p&gt;
&lt;h2&gt;必須条件をクリアするための勉強法&lt;/h2&gt;
&lt;h3&gt;中学校で習う文法をマスターする&lt;/h3&gt;
&lt;p&gt;まず土台となるのが、&lt;strong&gt;中学校で習う全ての文法の理解&lt;/strong&gt;です。これができていない状態で準２級に挑戦すると、読解・英作文・リスニングすべてで苦戦してしまいます。&lt;/p&gt;
&lt;ul&gt;
&lt;li&gt;英検準２級の&lt;strong&gt;過去問&lt;/strong&gt;や、文法問題集を解いてみる&lt;/li&gt;
&lt;li&gt;間違えた問題は、必ず&lt;strong&gt;解説を読み込み、なぜそうなるのかを理解&lt;/strong&gt;する&lt;/li&gt;
&lt;li&gt;定期的に同じ単元を解き直し、知識の抜けをなくす&lt;/li&gt;
&lt;/ul&gt;
&lt;p&gt;&lt;strong&gt;文法をマスターすることは、英文の理解はもちろん、英作文を書く力の向上にも直結します。&lt;/strong&gt;土台となる文法が固まっていないと、「言いたいことはあるのに英語にできない」という状態になってしまいます。&lt;/p&gt;
&lt;h3&gt;語彙力（単語力）を強化する&lt;/h3&gt;
&lt;p&gt;次に重要なのが&lt;strong&gt;語彙力&lt;/strong&gt;です。中学校で習う英単語はすべて覚えたうえで、さらに&lt;strong&gt;高校で覚えるべき1800語&lt;/strong&gt;に取り組みましょう。&lt;/p&gt;
&lt;p&gt;目標としたい単語力のレベルは、&lt;/p&gt;
&lt;ul&gt;
&lt;li&gt;&lt;strong&gt;単語を見た瞬間に意味がパッと答えられる&lt;/strong&gt;&lt;/li&gt;
&lt;li&gt;文章の中で出てきても、意味でつまずかない&lt;/li&gt;
&lt;/ul&gt;
&lt;p&gt;という状態です。英文が読めない・聞き取れない原因の多くは、文法ではなく&lt;strong&gt;単語の意味がわからないこと&lt;/strong&gt;にあります。単語が分かれば、&lt;span style="color: #0000ff;"&gt;多少文法があいまいでも、前後の文脈から内容を推測し、スピーディーに解いていくことができます。&lt;/span&gt;&lt;/p&gt;
&lt;h3&gt;英作文に慣れる&lt;/h3&gt;
&lt;p&gt;準２級では、出題されたテーマについて&lt;strong&gt;英作文&lt;/strong&gt;を書く問題が出題されます。ここで重要なのは、&lt;/p&gt;
&lt;p&gt;&lt;span style="color: #ff0000;"&gt;&lt;u&gt;使わなければならない文法を指定されるわけではない&lt;/u&gt;&lt;/span&gt;という点です。つまり、&lt;/p&gt;
&lt;p&gt;&lt;span style="color: #ff0000;"&gt;自分が書ける範囲の文法・表現を使って、指定された字数をクリアすれば良い&lt;/span&gt;ということです。&lt;/p&gt;
&lt;p&gt;英作文では、&lt;/p&gt;
&lt;ul&gt;
&lt;li&gt;自分の知っている単語と文法を組み合わせて書く&lt;/li&gt;
&lt;li&gt;読み手にとって内容がわかりやすく、筋の通った文章にする&lt;/li&gt;
&lt;/ul&gt;
&lt;p&gt;ことが求められます。そのためには、前述したように&lt;strong&gt;文法をマスターすること、語彙力を高めることが極めて重要&lt;/strong&gt;です。&lt;/p&gt;
&lt;p&gt;書いた英作文は、必ず&lt;/p&gt;
&lt;ul&gt;
&lt;li&gt;学校の先生&lt;/li&gt;
&lt;li&gt;塾の先生&lt;/li&gt;
&lt;/ul&gt;
&lt;p&gt;などに&lt;strong&gt;添削してもらう&lt;/strong&gt;ようにしましょう。客観的に見てもらうことで、自分では気づきにくいクセやミスを修正できます。&lt;/p&gt;
&lt;h3&gt;英文を聞いて理解する（リスニング対策）&lt;/h3&gt;
&lt;p&gt;英検準２級のリスニングに対応するには、&lt;strong&gt;毎日英語を耳に入れる習慣&lt;/strong&gt;をつけることが大切です。&lt;/p&gt;
&lt;ul&gt;
&lt;li&gt;英検準２級の&lt;strong&gt;過去問のリスニング音源&lt;/strong&gt;を繰り返し聞く&lt;/li&gt;
&lt;li&gt;英検対策用のCDや音声教材を活用する&lt;/li&gt;
&lt;li&gt;音声を聞きながら文章を目で追い、&lt;strong&gt;一緒に発音する&lt;/strong&gt;（オーバーラッピング）&lt;/li&gt;
&lt;/ul&gt;
&lt;p&gt;さらに、音声を聞きながら少し遅れて同じように発音する&lt;span style="color: #0000ff;"&gt;シャドーイング&lt;/span&gt;を行うと、黙読だけの場合よりも多くの感覚を使うため、表現が記憶に定着しやすくなります。&lt;/p&gt;
&lt;p&gt;&lt;strong&gt;英文が聞き取れないということは、単語が理解できていない&lt;/strong&gt;ということでもあります。リスニングの復習をしながら、出てきた単語の意味をしっかり確認し、単語学習と同時に進めていきましょう。&lt;/p&gt;
&lt;p&gt;詳しい勉強法については、『&lt;strong&gt;&lt;a href="https://juku-escot.com/column/junnikyuu/" target="_blank" rel="noopener"&gt;中学生でも英検準２級に合格できる勉強法&lt;/a&gt;&lt;/strong&gt;』もあわせて参考にしてください。&lt;/p&gt;
&lt;h2&gt;中学生の英検準２級の合格率が低い原因&lt;/h2&gt;
&lt;p&gt;では、なぜ&lt;strong&gt;中学生の英検準２級の合格率が４割弱と低いのか&lt;/strong&gt;、その原因を考えてみましょう。&lt;/p&gt;
&lt;p&gt;最大の理由は、&lt;strong&gt;&lt;u&gt;中学校では英検準２級レベルの授業を受けることができない&lt;/u&gt;&lt;/strong&gt;という点にあります。&lt;/p&gt;
&lt;ul&gt;
&lt;li&gt;準２級は&lt;strong&gt;高校１年レベル&lt;/strong&gt;の内容を含んでいる&lt;/li&gt;
&lt;li&gt;中学校の授業だけでは、必要な文法・語彙・読解量が足りない&lt;/li&gt;
&lt;li&gt;英作文やリスニングへの対策が、授業内では十分に行われていないことが多い&lt;/li&gt;
&lt;/ul&gt;
&lt;p&gt;このため、英検準２級に合格するには、&lt;/p&gt;
&lt;ul&gt;
&lt;li&gt;&lt;strong&gt;独学で高校内容に先取りして取り組む&lt;/strong&gt;&lt;/li&gt;
&lt;li&gt;&lt;strong&gt;塾などで、準２級レベルの学習を追加で行う&lt;/strong&gt;&lt;/li&gt;
&lt;/ul&gt;
&lt;p&gt;必要があります。&lt;/p&gt;
&lt;p&gt;先に述べたように、&lt;span style="color: #ff0000;"&gt;学校の授業では習わない範囲をマスターすることがマスト&lt;/span&gt;となるため、&lt;strong&gt;計画的に勉強時間を確保しながら英検対策を続けていくことが重要&lt;/strong&gt;です。&lt;/p&gt;
&lt;h2&gt;まとめ：中学生でも準２級合格は十分可能&lt;/h2&gt;
&lt;p&gt;ここまでの内容を整理すると、次のようになります。&lt;/p&gt;
&lt;ul&gt;
&lt;li&gt;中学生の&lt;strong&gt;英検準２級の合格率は４割を下回る&lt;/strong&gt;ため、決して簡単ではない&lt;/li&gt;
&lt;li&gt;しかし、&lt;span style="color: #ff0000;"&gt;４割弱の中学生は実際に準２級に合格している&lt;/span&gt;ため、適切な対策をすれば十分に狙える&lt;/li&gt;
&lt;li&gt;合格の必須条件は、&lt;strong&gt;中学文法のマスター・語彙力強化・英作文への慣れ・リスニング力&lt;/strong&gt;の４つ&lt;/li&gt;
&lt;li&gt;学校の授業だけでは準２級レベルに届かないため、&lt;strong&gt;高校１年レベルの内容や準２級対策の学習&lt;/strong&gt;が必要&lt;/li&gt;
&lt;li&gt;過去問や問題集、リスニング教材を活用して、&lt;strong&gt;日常的に「準２級レベルの英語」に触れる環境&lt;/strong&gt;を作ることが大切&lt;/li&gt;
&lt;/ul&gt;
&lt;p&gt;中学生で英検準２級に合格するのは簡単ではありませんが、&lt;strong&gt;高校１年レベルの学習や英検準２級取得のための学習をきちんと積み重ねれば、十分に合格レベルに到達することができます。&lt;/strong&gt;&lt;/p&gt;
&lt;h2&gt;当塾での取り組み&lt;/h2&gt;
&lt;p&gt;当塾では、&lt;strong&gt;英検取得のための学習も可能な「二週間完結・定期試験対策ゼミ」&lt;/strong&gt;をご用意しています。定期試験対策と並行して、英検準２級レベルの文法・語彙・読解・リスニングを効率よく身につけることができます。&lt;/p&gt;
&lt;ul&gt;
&lt;li&gt;詳しい内容は&lt;strong&gt;&lt;a href="https://juku-escot.com/subject/english/" target="_blank" rel="noopener"&gt;コチラ&lt;/a&gt;&lt;/strong&gt;をご覧ください。&lt;/li&gt;
&lt;li&gt;教室同様の授業を&lt;strong&gt;&lt;a href="https://juku-escot.com/online/" target="_blank" rel="noopener"&gt;オンライン&lt;/a&gt;&lt;/strong&gt;でも受講可能です。&lt;/li&gt;
&lt;/ul&gt;
&lt;p&gt;オンライン授業であれば、&lt;/p&gt;
&lt;ul&gt;
&lt;li&gt;全国どこからでも受講できる&lt;/li&gt;
&lt;li&gt;通塾時間が不要なため、&lt;strong&gt;体力を温存しながら学習に集中できる&lt;/strong&gt;&lt;/li&gt;
&lt;li&gt;自宅など、勉強し慣れた環境で英検準２級の対策が進められる&lt;/li&gt;
&lt;/ul&gt;
&lt;p&gt;といったメリットがあります。&lt;strong&gt;学校では学習できない範囲・英検準２級取得のための学習&lt;/strong&gt;を、効率的に進めていきましょう。&lt;/p&gt;
&lt;p&gt;個別のご相談やお問い合わせは、&lt;strong&gt;&lt;a href="https://juku-escot.com/inquiry/" target="_blank" rel="noopener"&gt;お問い合わせフォーム&lt;/a&gt;&lt;/strong&gt;よりお気軽にご連絡ください。&lt;/p&gt;
&lt;p&gt;普段の英語学習全般については、&lt;strong&gt;&lt;a href="https://juku-escot.com/column/eigobenkyouhou/" target="_blank" rel="noopener"&gt;中高一貫校に通う生徒のための英語勉強法&lt;/a&gt;&lt;/strong&gt;もあわせてご覧いただくと、日々の勉強の進め方がより明確になります。&lt;/p&gt;
&lt;div class="alert alert-primary p-3 mt-4" role="alert"&gt;
&lt;p class="mb-2"&gt;&lt;strong&gt;合格率の数字に翻弄され続ければ、不合格の現実に直面します。&lt;/strong&gt;&lt;/p&gt;
&lt;p class="mb-1"&gt;志望校判定という表面的な数字を追う癖が習慣化されると、本番で奪えるはずの部分点を失い、合格を左右する合計点に跳ね返る絶望的な結果を招きます。&lt;/p&gt;
&lt;p class="mb-3"&gt;判定に一喜一憂し、真の得点力が身につかない最大の理由は、一重に判断軸が定まっていないことにあります。&lt;/p&gt;
&lt;div class="d-grid gap-2"&gt;&lt;a class="btn btn-primary btn-lg" href="https://juku-escot.com/examination/"&gt;合格を掴み取るための試験対策を確認する&lt;/a&gt;&lt;br /&gt;
&lt;a class="btn btn-outline-primary btn-lg" href="https://juku-escot.com/school/"&gt;ESCOTの指導システムと全体像を見る&lt;/a&gt;&lt;/div&gt;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href="https://juku-escot.com/contact/"&gt;体験授業・個別相談の予約&lt;/a&gt;&lt;/div&gt;
&lt;/div&gt;
```</t>
  </si>
  <si>
    <t>C2P_https___juku_escot_com_c_blogs_j_goukakusurutameniha_20260225_192426</t>
  </si>
  <si>
    <t>以下はサイトの階層マスタに基づく「子→親」内部リンク不足です。
子ページ本文（HTML）に、親ページへのリンクを追加してください。
【子ページ】
- URL: https://juku-escot.com/c_blogs/j-goukakusurutameniha/
- タイトル: 中2で英検準2級に合格する勉強法｜レベル目安と語彙優先の進め方｜中学生英語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▼H2/H3構造 再設計 完成版 --&gt;&lt;/p&gt;
&lt;p&gt;「中学生のうちに英検準２級を取りたい」「高校受験にも活かせる資格が欲しい」と考えるご家庭が増えています。&lt;br /&gt;
一方で、&lt;strong&gt;「準２級は中学生には難しそう…」&lt;/strong&gt;という不安の声も少なくありません。&lt;/p&gt;
&lt;p&gt;英検準２級は、公式には&lt;strong&gt;高校１年生終了程度の英語力&lt;/strong&gt;が求められる級です。&lt;br /&gt;
中学校の学習内容だけでは合格が難しいレベルであることを理解しておく必要があります。&lt;/p&gt;
&lt;p&gt;このページでは、&lt;strong&gt;中学生で英検準２級に合格するために押さえておきたいポイントと、効果的な学習の進め方&lt;/strong&gt;を整理して解説します。&lt;/p&gt;
&lt;h2&gt;中学生の英検準2級はどれくらいのレベルか&lt;/h2&gt;
&lt;h3&gt;高校1年生終了程度が基準になる理由&lt;/h3&gt;
&lt;p&gt;英検準２級には、高校１年生終了程度の英語力が必要とされています。&lt;/p&gt;
&lt;ul&gt;
&lt;li&gt;中学教科書レベルだけでは対応しきれない&lt;/li&gt;
&lt;li&gt;語彙・読解量ともに中学範囲を超える&lt;/li&gt;
&lt;/ul&gt;
&lt;blockquote&gt;&lt;p&gt;中学３年生程度の英語力では合格は難しい。&lt;br /&gt;
⇒ &lt;strong&gt;高校内容を先取りする意識が必要。&lt;/strong&gt;&lt;/p&gt;&lt;/blockquote&gt;
&lt;p&gt;計画的に学習すれば、中学生でも十分に合格は可能です。&lt;/p&gt;
&lt;h2&gt;中2で英検準2級を目指す開始時期の目安&lt;/h2&gt;
&lt;h3&gt;中2から始めると進めやすい理由&lt;/h3&gt;
&lt;ul&gt;
&lt;li&gt;中学2年のうちから開始する&lt;/li&gt;
&lt;li&gt;遅くとも中3初期までに着手する&lt;/li&gt;
&lt;/ul&gt;
&lt;p&gt;中3以降は受験勉強が本格化し、両立が難しくなります。&lt;/p&gt;
&lt;p&gt;&lt;strong&gt;早い段階でのスタートが合格への近道です。&lt;/strong&gt;&lt;/p&gt;
&lt;h2&gt;中学生で準2級に合格する勉強の進め方&lt;/h2&gt;
&lt;h3&gt;学校の授業だけでは足りない理由&lt;/h3&gt;
&lt;ul&gt;
&lt;li&gt;授業は中学内容が中心&lt;/li&gt;
&lt;li&gt;高校レベルは扱われない&lt;/li&gt;
&lt;/ul&gt;
&lt;blockquote&gt;&lt;p&gt;学校任せにせず、自主学習が不可欠です。&lt;/p&gt;&lt;/blockquote&gt;
&lt;ul&gt;
&lt;li&gt;準2級対応単語帳・問題集&lt;/li&gt;
&lt;li&gt;専用教材で読解・リスニング補強&lt;/li&gt;
&lt;li&gt;早めの過去問確認&lt;/li&gt;
&lt;/ul&gt;
&lt;h2&gt;準2級対策は語彙を最優先にする&lt;/h2&gt;
&lt;h3&gt;語彙量が得点に直結しやすい理由&lt;/h3&gt;
&lt;p&gt;合格を左右しやすいのは&lt;strong&gt;語彙力&lt;/strong&gt;です。&lt;/p&gt;
&lt;ul&gt;
&lt;li&gt;文法問題は多くない&lt;/li&gt;
&lt;li&gt;語彙が分かれば解ける問題が多い&lt;/li&gt;
&lt;/ul&gt;
&lt;blockquote&gt;&lt;p&gt;語彙が安定すれば得点は伸びやすい。&lt;/p&gt;&lt;/blockquote&gt;
&lt;h3&gt;語彙を増やす具体的な取り組み方&lt;/h3&gt;
&lt;ul&gt;
&lt;li&gt;毎日継続して覚える&lt;/li&gt;
&lt;li&gt;読む・聞く・書くを組み合わせる&lt;/li&gt;
&lt;li&gt;長文内で確認する&lt;/li&gt;
&lt;/ul&gt;
&lt;h2&gt;文法は過去問を通して身につける&lt;/h2&gt;
&lt;h3&gt;文法だけに時間を使いすぎない考え方&lt;/h3&gt;
&lt;ul&gt;
&lt;li&gt;文法問題集だけに偏らない&lt;/li&gt;
&lt;li&gt;細部にこだわりすぎない&lt;/li&gt;
&lt;/ul&gt;
&lt;h3&gt;頻出文法をまとめて覚える方法&lt;/h3&gt;
&lt;blockquote&gt;&lt;p&gt;過去問で問われ方ごと覚える。&lt;/p&gt;&lt;/blockquote&gt;
&lt;ul&gt;
&lt;li&gt;実戦形式で定着&lt;/li&gt;
&lt;li&gt;頻出分野が見える&lt;/li&gt;
&lt;/ul&gt;
&lt;h2&gt;中2・中高一貫でも準2級は十分に狙える&lt;/h2&gt;
&lt;p&gt;中学生でも正しい準備をすれば合格は可能です。&lt;/p&gt;
&lt;h3&gt;合格に必要な取り組みの整理&lt;/h3&gt;
&lt;ul&gt;
&lt;li&gt;レベルを正しく把握&lt;/li&gt;
&lt;li&gt;授業外学習の確保&lt;/li&gt;
&lt;li&gt;語彙最優先&lt;/li&gt;
&lt;li&gt;文法は過去問中心&lt;/li&gt;
&lt;/ul&gt;
&lt;h2&gt;関連コラム&lt;/h2&gt;
&lt;blockquote&gt;&lt;p&gt;&lt;a href="https://juku-escot.com/column/junnikyuu/" target="_blank" rel="noopener"&gt;&lt;br /&gt;
中学生でも英検準２級に合格できる勉強法&lt;br /&gt;
&lt;/a&gt;&lt;/p&gt;&lt;/blockquote&gt;
&lt;h2&gt;まとめ：中2からの準2級は語彙と早期着手が鍵&lt;/h2&gt;
&lt;ul&gt;
&lt;li&gt;必要レベルは高校1年終了程度&lt;/li&gt;
&lt;li&gt;中2〜中3初期が最適期&lt;/li&gt;
&lt;li&gt;語彙力が最大の武器&lt;/li&gt;
&lt;/ul&gt;
```</t>
  </si>
  <si>
    <t>C2P_https___juku_escot_com_c_blogs_jyukenbenkyouyaruki_20260225_192426</t>
  </si>
  <si>
    <t>以下はサイトの階層マスタに基づく「子→親」内部リンク不足です。
子ページ本文（HTML）に、親ページへのリンクを追加してください。
【子ページ】
- URL: https://juku-escot.com/c_blogs/jyukenbenkyouyaruki/
- タイトル: 受験勉強のやる気を出すためには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&lt;h2&gt;受験勉強のやる気を出すためには&lt;/h2&gt;
&lt;p&gt;受験勉強というのはやる気が中々出ないものですが、やる気が出るようにする方法はもちろんあります。むしろ、やる気が出ないと後々後悔してしまうことになるので、参考にしてみてください。色々試してみて、自分に合う方法を見つけてみてください。&lt;/p&gt;
&lt;h4&gt;落ちたときのことを考える&lt;/h4&gt;
&lt;p&gt;受験勉強のやる気を出す方法の１つ目は、ネガティブな考え方ではあるますが、落ちたときのことの考えるということです。&lt;br /&gt;
志望校に落ちてしまった時のことは怖くて考えられないという人もいると思いますが、一度考えておくことで、落ちたくない、志望校に合格するにはどうしたら良いのか考えることができ、&lt;strong&gt;自分と向き合う&lt;/strong&gt;ことができます。&lt;/p&gt;
&lt;h4&gt;合格したときのことを考える&lt;/h4&gt;
&lt;p&gt;受験勉強のやる気を出す方法の２つ目は、1つ目の方法とは逆に、合格したときのことを考えることです。&lt;span style="color: #0000ff;"&gt;志望校に合格したらやりたいこと、その先の未来のことを考える&lt;/span&gt;と、志望校に合格したいという思いが強くなり、やる気が出ます。&lt;/p&gt;
&lt;h4&gt;計画を立てる&lt;/h4&gt;
&lt;p&gt;受験勉強のやる気を出す方法の３つ目は、しっかりと&lt;span style="color: #ff0000;"&gt;計画を立てる&lt;/span&gt;ことです。この時間にはこのワークを何ページまで進める、とか問題を10問解くとか、終わったら休憩としてやることを決めるとか、勉強の内容や休憩の時間など、１日のスケジュールをしっかり決めておくと、やる気になります。毎日継続することで、自分の中でのルーティーンがだんだんと出来上がっていきます。&lt;/p&gt;
&lt;p&gt;受験勉強は毎日コツコツを積み重ねていくことが大切です。志望校に合格したイメージを常に持ちづ付け、受験勉強をしていくことでやる気が出るでしょう。&lt;/p&gt;
&lt;h4&gt;関連コラム&lt;/h4&gt;
&lt;blockquote&gt;&lt;p&gt;&lt;a href="https://juku-escot.com/column/yaruki/" target="_blank" rel="noopener"&gt;やる気をなくさず受験勉強を続けるために必要な心構えとは？&lt;/a&gt;&lt;/p&gt;&lt;/blockquote&gt;
```</t>
  </si>
  <si>
    <t>C2P_https___juku_escot_com_c_blogs_jyukenyaruki_20260225_192426</t>
  </si>
  <si>
    <t>以下はサイトの階層マスタに基づく「子→親」内部リンク不足です。
子ページ本文（HTML）に、親ページへのリンクを追加してください。
【子ページ】
- URL: https://juku-escot.com/c_blogs/jyukenyaruki/
- タイトル: 受験の勉強でやる気が出ない時にすること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&lt;h2&gt;受験の勉強でやる気が出ない時にすること&lt;/h2&gt;
&lt;p&gt;受験に向けて頑張ろうと意気込んでも、必ずと言っていい程、やる気が出ない時があります。そんな時には何するべきか、それは個々の性格や状況によって違うので、やる気になる為の様々な方法について考えてみましょう。&lt;/p&gt;
&lt;h4&gt;受験勉強以外のことを考える&lt;/h4&gt;
&lt;p&gt;受験の勉強スイッチが入らない時、特に理由はないけど、なんとなくモヤモヤしてやる気になれない時は、&lt;span style="color: #0000ff;"&gt;思い切って受験勉強以外のことをす&lt;/span&gt;るのがおすすめです。違うことをしてみることによって、少しですが受験勉強から頭が離れると、スッキリ気持ちの切り替えができます。&lt;/p&gt;
&lt;h4&gt;健康的な生活をする&lt;/h4&gt;
&lt;p&gt;体も気持ちも怠くて受験勉強が無理という場合には、美味しい物をたくさん食べて、しっかり睡眠を取りましょう。体が元気でないと、気持ちに余裕がなくなります。楽しい大学生活をイメージしながら健康的な生活をして、やる気を引き出しましょう。夜遅くまで勉強していても眠くて集中できなくては意味がありません。&lt;span style="color: #0000ff;"&gt;健康的な生活を心掛けて&lt;/span&gt;受験勉強を続けていきましょう。&lt;/p&gt;
&lt;h4&gt;会話する&lt;/h4&gt;
&lt;p&gt;受験に合格できるかどうか、と不安に押しつぶさそうなときは、&lt;span style="color: #ff0000;"&gt;家族や友達と会話する&lt;/span&gt;こともおすすめです。不安を吐き出すも良し、ただ喋って食べて楽しむのも良しです。受験勉強はひとりで黙々とすることが多いと思いますが、食事のときやリフレッシュしたいときに、他人の力を借りてみるというのも一つの手です。&lt;span style="color: #0000ff;"&gt;自分だけで抱え込まないように&lt;/span&gt;しましょう。&lt;/p&gt;
&lt;p&gt;受験勉強で常にやる気を保ち続けるのは容易なことではありません。自分の心に向き合って、その時に適した方法でやる気を出していきましょう。&lt;/p&gt;
&lt;h4&gt;関連コラム&lt;/h4&gt;
&lt;blockquote&gt;&lt;p&gt;&lt;a href="https://juku-escot.com/column/yaruki/" target="_blank" rel="noopener"&gt;やる気をなくさず受験勉強を続けるために必要な心構えとは？&lt;/a&gt;&lt;/p&gt;&lt;/blockquote&gt;
```</t>
  </si>
  <si>
    <t>C2P_https___juku_escot_com_c_blogs_kakujitsunianki_20260225_192427</t>
  </si>
  <si>
    <t>以下はサイトの階層マスタに基づく「子→親」内部リンク不足です。
子ページ本文（HTML）に、親ページへのリンクを追加してください。
【子ページ】
- URL: https://juku-escot.com/c_blogs/kakujitsunianki/
- タイトル: 確実に暗記する方法とは？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&lt;h2&gt;確実に暗記する方法とは？&lt;/h2&gt;
&lt;p&gt;テストが近づくと、どうしても暗記をして点数を取ろうという気持ちが強くなります。そこで、確実に暗記をするための方法を紹介します。&lt;/p&gt;
&lt;h4&gt;声に出して紙に書く&lt;/h4&gt;
&lt;p&gt;確実に暗記するためには、&lt;strong&gt;何度も声に出して紙に書いて&lt;/strong&gt;覚えましょう。黙々と覚えようとするより声を出すほうが頭の中に残りやすいためです。そして声に出しながら紙に書いていきましょう。例えば、スマホで勉強しようとしても変換を勝手してくれてしまうので、書くよりも時間が早く、文字としても作業工程としても段階をあまり踏まないため、頭に残りにくいのでおすすめできません。横着せずに&lt;span style="color: #0000ff;"&gt;声に出しながら紙に書いて覚える&lt;/span&gt;ようにしましょう。&lt;/p&gt;
&lt;h4&gt;寝る前に暗記する&lt;/h4&gt;
&lt;p&gt;確実に暗記する方法として特におすすめしたいのが、寝る前に先ほどのことを行うことです。寝る前に暗記をすることで、より記憶されやすくなります。無理に徹夜をして暗記しようとするよりも、&lt;strong&gt;寝る前に暗記し、しっかり睡眠を取るほうが頭の中に残ります&lt;/strong&gt;。特に覚えておきたいことや整理したいことは&lt;span style="color: #0000ff;"&gt;寝る前に暗記&lt;/span&gt;するようにしましょう。&lt;/p&gt;
&lt;h4&gt;関連する絵をかく&lt;/h4&gt;
&lt;p&gt;確実に暗記する方法はノートに書いて声を出して覚えることが一番ですが、他にもあります。それは、&lt;span style="color: #0000ff;"&gt;絵を描いてその言葉意味に関連付ける&lt;/span&gt;ことです。人は絵で見たことのほうがより記憶されやすいために、絵に書いて覚えるようにすることで、確実に暗記できる確率が高まります。関連するデータや絵があればうまく活用し、確実に暗記していきましょう。&lt;/p&gt;
&lt;p&gt;確実に暗記するためには、記憶が定着しやすいようにものごとを関連づけたり、徹夜で無理をしたりせずに寝る前に暗記して脳を整理することがおすすめです。何度もノートに書いて声に出して覚えるようにしましょう。&lt;/p&gt;
&lt;h3&gt;中高一貫校生のための「忘れない」暗記スケジュール&lt;/h3&gt;
&lt;p&gt;確実に暗記するためには、覚える「方法」と同じくらい「タイミング」が重要です。エビングハウスの忘却曲線に基づいた、理想的な復習サイクルを実践しましょう。&lt;/p&gt;
&lt;div class="rounded" style="background-color: whitesmoke; padding: 10px; border: 1px solid #ddd;"&gt;
&lt;p&gt;&lt;strong&gt;1回目（暗記）：&lt;/strong&gt; 寝る前の30分で「声に出して書く」&lt;br /&gt;
&lt;strong&gt;2回目（復習）：&lt;/strong&gt; 翌朝、起きてすぐに昨夜の内容をセルフテスト&lt;br /&gt;
&lt;strong&gt;3回目（復習）：&lt;/strong&gt; 3日後、もう一度ノートを見ずに書き出してみる&lt;br /&gt;
&lt;strong&gt;4回目（復習）：&lt;/strong&gt; 1週間後、完璧に覚えているか最終確認&lt;/p&gt;
&lt;/div&gt;
&lt;p&gt;&amp;nbsp;&lt;/p&gt;
&lt;h3&gt;暗記に関するよくある質問（FAQ）&lt;/h3&gt;
&lt;div style="margin-bottom: 20px;"&gt;
&lt;p&gt;&lt;strong&gt;Q. 英単語がどうしても覚えられません。コツはありますか？&lt;/strong&gt;&lt;br /&gt;
A. 単語単体ではなく「例文」と一緒に覚えましょう。当塾で採用しているプログレスやニュートレジャーの単語も、教科書の本文（ストーリー）に関連付けて覚えることで、脳が「必要な情報」と判断しやすくなります。&lt;/p&gt;
&lt;p&gt;&lt;strong&gt;Q. 暗記は朝と夜、どちらが効率的ですか？&lt;/strong&gt;&lt;br /&gt;
A. 新しいことを脳に詰め込むのは「寝る前」が最適です。睡眠中に脳が情報を整理して定着させてくれます。逆に、覚えたことを思い出す（アウトプット）作業は、脳がリフレッシュしている「朝」に行うのが最も効果的です。&lt;/p&gt;
&lt;p&gt;&lt;strong&gt;Q. 覚えなければいけない範囲が多すぎてパニックになります。&lt;/strong&gt;&lt;br /&gt;
A. 一度にすべてを完璧にしようとせず、まずは「これだけは絶対に取る」という重要単語を5つ〜10個に絞りましょう。小さな「覚えた！」という成功体験を積み重ねることが、確実な暗記への近道です。&lt;/p&gt;
&lt;/div&gt;
&lt;p&gt;&amp;nbsp;&lt;/p&gt;
&lt;h4&gt;関連コラム&lt;/h4&gt;
&lt;blockquote&gt;&lt;p&gt;&lt;a href="https://juku-escot.com/column/anki/" target="_blank" rel="noopener"&gt;定期試験前にまとめて暗記する方法&lt;/a&gt;&lt;/p&gt;&lt;/blockquote&gt;
```</t>
  </si>
  <si>
    <t>C2P_https___juku_escot_com_c_blogs_kashikoibenkyou_20260225_192427</t>
  </si>
  <si>
    <t>以下はサイトの階層マスタに基づく「子→親」内部リンク不足です。
子ページ本文（HTML）に、親ページへのリンクを追加してください。
【子ページ】
- URL: https://juku-escot.com/c_blogs/kashikoibenkyou/
- タイトル: 本当に賢い中学生の勉強を嫌いにならない勉強法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&lt;h2&gt;本当に賢い中学生の勉強を嫌いにならない勉強法&lt;/h2&gt;
&lt;p&gt;中学校と高校とで大きく違うところは、同じ地域に住んでいる、異なる人生の目標やバックグラウンドの人たちがあつまっているということです。これは、中学生以前の人生ではあまりないことでしょう。&lt;br /&gt;
その中で、勉強法に悩むあなたは、勉強に関心がある、もしくは、勉強ができた方がいい道に進んでいきたい、ということですね。それならば、短期的にテストで良い点を取れる方法ではなくて、&lt;strong&gt;勉強に対するモチベーションが上がる方法を知る&lt;/strong&gt;ことが１番賢い方法なのではないかと思います。なぜなら、勉強との付き合いは、中学校で始まったばかりだからです。&lt;/p&gt;
&lt;p&gt;例えば、英語の文法が分からなくて嫌いになりそうな自分がいるとします。テストで良い点を取るためだけであれば、寝る前に例文を10個ずつ覚えて毎朝学校に行く前に確認する、学校に着いたらまた確認する、というのを繰り返せば、文法自体が分からなくてもテストで点数は取れます。&lt;strong&gt;インターバルを置いて反復するのが暗記法としては一番確か&lt;/strong&gt;ですからね。ただ、この方法は本当に賢い勉強法ではありません。&lt;br /&gt;
今中学生であるあなたは、将来どうなっていたいですか？明確な夢がなくても、お金はどれくらい稼ぎたくてどこに住んでいたいと思いますか？思い描いた中で、１番高い望みはどれですか？&lt;span style="color: #0000ff;"&gt;今の自分と将来なりたい自分&lt;/span&gt;を結んでみましょう。そうすれば、勉強はテストのためにやらされるのではなく、自分で道を歩いていくという能動的な行為になります。&lt;/p&gt;
&lt;h4&gt;関連コラム&lt;/h4&gt;
&lt;blockquote&gt;&lt;p&gt;&lt;a href="https://juku-escot.com/column/yokunaibenkyouhou/" target="_blank" rel="noopener"&gt;中学生が陥りやすい「よくない」勉強法&lt;/a&gt;&lt;/p&gt;&lt;/blockquote&gt;
```</t>
  </si>
  <si>
    <t>C2P_https___juku_escot_com_c_blogs_note_20260225_192427</t>
  </si>
  <si>
    <t>以下はサイトの階層マスタに基づく「子→親」内部リンク不足です。
子ページ本文（HTML）に、親ページへのリンクを追加してください。
【子ページ】
- URL: https://juku-escot.com/c_blogs/note/
- タイトル: 中学生からはじめる勉強法、そしてノートを利用した自学について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&lt;h2&gt;中学生の自習を効率化する勉強法とノート活用の意義&lt;/h2&gt;
&lt;p&gt;中学生が自学でする勉強法は、ノートを使うのが効果的です。今はたくさんの情報がありますから、そこで得た知識をノートに書き溜めていきます。&lt;/p&gt;
&lt;h3&gt;成績を上げるノートの書き方と工夫&lt;/h3&gt;
&lt;p&gt;ノートの書き方は、&lt;strong&gt;少し書き込みができるようなスペースを空けておく&lt;/strong&gt;ことがポイントです。スペースを多めにとる理由は、あとで理解したことを書き加えることができるからです。そして、&lt;span style="color: #ff0000;"&gt;オレンジ色のペンで重要なところを書きます&lt;/span&gt;。&lt;/p&gt;
&lt;p&gt;すると、&lt;strong&gt;赤シートで隠すとオレンジ色で描いた文字が消え&lt;/strong&gt;て&lt;span style="color: #0000ff;"&gt;反復の勉強&lt;/span&gt;になります。&lt;/p&gt;
&lt;h3&gt;知識を定着させるための「反復練習」の重要性&lt;/h3&gt;
&lt;p&gt;中学生から勉強のレベルが上がると言われています。では、中学生が自学で勉強するのにどんな勉強法がいいのでしょうか。答えはノートに書くことです。ノートは単語や数式を覚えるのに&lt;span style="color: #000000;"&gt;何回も書く&lt;/span&gt;のが効果的です。&lt;/p&gt;
&lt;p&gt;中学生の勉強で大事なのは、&lt;span style="color: #0000ff;"&gt;反復練習&lt;/span&gt;です。何回も英単語などを書くことによって、理解して覚えることができるのです。数式も難しいですが、何回も書いて解くことによって、自分のものにすることができるようになります。&lt;/p&gt;
&lt;p&gt;&lt;strong&gt;ノートは書くこと、そして確認することができる&lt;/strong&gt;ので、とても重要なアイテムです。&lt;/p&gt;
&lt;hr /&gt;
&lt;h4&gt;関連コラム&lt;/h4&gt;
&lt;blockquote&gt;&lt;p&gt;&lt;a href="https://juku-escot.com/column/yokunaibenkyouhou/" target="_blank" rel="noopener"&gt;中学生が陥りやすい「よくない」勉強法&lt;/a&gt;&lt;/p&gt;&lt;/blockquote&gt;
```</t>
  </si>
  <si>
    <t>C2P_https___juku_escot_com_c_blogs_oyakokorogamae_20260225_192427</t>
  </si>
  <si>
    <t>以下はサイトの階層マスタに基づく「子→親」内部リンク不足です。
子ページ本文（HTML）に、親ページへのリンクを追加してください。
【子ページ】
- URL: https://juku-escot.com/c_blogs/oyakokorogamae/
- タイトル: 中学生の勉強法と親の心構えで気をつけたいこと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&lt;h2&gt;中学生の勉強法と親の心構えで気をつけたいこと&lt;/h2&gt;
&lt;p&gt;子どもが中学生の場合、勉強法はある程度自主性に任せるのが親としての正しい心構えです。&lt;/p&gt;
&lt;h4&gt;口出ししすぎない&lt;/h4&gt;
&lt;p&gt;中学生ともなれば、少しずつ自分なりの勉強法が身についてきます。もしそのタイミングで親が口を出したら、勉強に対するモチベーションが大きく低下してしまいかねません。中学生の勉強法と聞くと難しく考えがちですが、&lt;span style="color: #0000ff;"&gt;子どもがやろうとしている勉強を陰ながらサポートしてあげる&lt;/span&gt;のが親の役割です。助けを求めてきたら助言すべきですが、&lt;strong&gt;何でもかんでも口出しするのは控えるべき&lt;/strong&gt;です。&lt;/p&gt;
&lt;h4&gt;状況を把握する&lt;/h4&gt;
&lt;p&gt;中学生の子どもの勉強法と親の心構えについて考えた時、子どもが&lt;span style="color: #ff0000;"&gt;無理をしていないかどうかしっかり見守ってあげる&lt;/span&gt;ことを忘れてはいけません。テストの成績を上げたければ勉強を頑張らなければなりませんが、無理に頑張って勉強そのものが嫌いになっては元も子もありません。もしも子どもが根を詰めて勉強し過ぎていたら、リラックスできるように休憩をはさむことを促すのも親としてのつとめです。万が一子どもの勉強法に無理がある場合は、&lt;span style="color: #0000ff;"&gt;違う方法を提案してあげる&lt;/span&gt;ことも大事です。&lt;/p&gt;
&lt;p&gt;子どものモチベーションが下がらないように適度な助言をとサポートしながら見守るという姿勢で受験を支えていきましょう。&lt;/p&gt;
&lt;h4&gt;関連コラム&lt;/h4&gt;
&lt;blockquote&gt;&lt;p&gt;&lt;a href="https://juku-escot.com/column/yokunaibenkyouhou/" target="_blank" rel="noopener"&gt;中学生が陥りやすい「よくない」勉強法&lt;/a&gt;&lt;/p&gt;&lt;/blockquote&gt;
```</t>
  </si>
  <si>
    <t>C2P_https___juku_escot_com_c_blogs_programming_20260225_192427</t>
  </si>
  <si>
    <t>以下はサイトの階層マスタに基づく「子→親」内部リンク不足です。
子ページ本文（HTML）に、親ページへのリンクを追加してください。
【子ページ】
- URL: https://juku-escot.com/c_blogs/programming/
- タイトル: 数学ができないとプログラミングも出来ない？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&lt;h2&gt;数学ができないとプログラミングも出来ない？&lt;/h2&gt;
&lt;p&gt;プログラミングと言えば、分類すると理数系で、数学ができない人には難しいと思われがちですが、決してそんな事はありません。&lt;/p&gt;
&lt;h3&gt;プログラミングとは&lt;/h3&gt;
&lt;p&gt;そもそも、プログラムを組む際に必要とされるのは計算能力ではなく、&lt;span style="color: #ff0000;"&gt;「どのような手順でどのような処理を行えば、適切な答えや結果を出す事が出来るか」という手順を考える力&lt;/span&gt;です。その証拠に、今は小学生でも簡単にプログラミングが出来るソフトも多数あり、実際に子供達がゲームやアプリを開発して公開しています。&lt;/p&gt;
&lt;h3&gt;数学の知識が必須か？&lt;/h3&gt;
&lt;p&gt;得たい処理結果によっては数学の知識が必要になることはもちろんあります。しかし、プログラムを組む際には、計算に使いたい数値を変数に入れてプログラミングするので、手順と処理方法が正しければ数学の知識がなければならないというものではありません。プログラミングを学ぶことにおいて一番必要なのは、知らないことを調べたり、新しいことを学ぶ積極的な好奇心、誰が見てもわかる様にコード内にマメにコメントを入れておくなど、常に過程を分かるようにしておくということが大切です。&lt;/p&gt;
&lt;p&gt;もちろん数学が出来るに越したことはありませんが、そこは必ずしも必須ではないため、プログラムを組む上で数学ができないことを気にしている方は、数学の勉強も疎かにすることなく行っていきながら、プログラミングも平行して学んでいくことをおすすめします。&lt;/p&gt;
&lt;h3&gt;関連コラム&lt;/h3&gt;
&lt;blockquote&gt;&lt;p&gt;&lt;a href="https://juku-escot.com/column/suugakudekinai/" target="_blank" rel="noopener"&gt;数学ができない学生向けの学習法&lt;/a&gt;&lt;/p&gt;&lt;/blockquote&gt;
```</t>
  </si>
  <si>
    <t>C2P_https___juku_escot_com_c_blogs_riyuutotaisyohou_20260225_192428</t>
  </si>
  <si>
    <t>以下はサイトの階層マスタに基づく「子→親」内部リンク不足です。
子ページ本文（HTML）に、親ページへのリンクを追加してください。
【子ページ】
- URL: https://juku-escot.com/c_blogs/riyuutotaisyohou/
- タイトル: 受験でやる気でない理由とその対処法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&lt;h2&gt;受験でやる気でない理由とその対処法&lt;/h2&gt;
&lt;p&gt;受験を控えているにも関わらず、やる気がでないでない人もいるでしょう。では、どうしてそのようなことになるかというと、明確な目標を持てていないためにいまいち受験に対して現実味を感じることができず、やる気がでないというパターンがあります。&lt;br /&gt;
では、実際に受験でやる気でない時はどうしたら良いのでしょうか。&lt;/p&gt;
&lt;p&gt;自分が&lt;strong&gt;一体なんのために受験するか&lt;/strong&gt;をしっかり考えてみましょう。受験をするということは自分が今後どうなっていくかという点において重要な分岐点になります。受験でやる気を出したいのであれば、&lt;span style="color: #0000ff;"&gt;受験に合格することで未来の自分にどんな変化があるか&lt;/span&gt;想像してみることが重要です。受験でやる気がでる人とでない人の違いは、受験が単に勉強をするためのものと思っているか、自分の将来のことを考えたうえで勉強しているかという点が一番の差ではないでしょうか。あくまでも受験は人生の通過点に過ぎません。&lt;span style="color: #ff0000;"&gt;受験をして志望校に合格することでどんな道が開けるのか考える&lt;/span&gt;とやる気が自然と出てくるでしょう。&lt;/p&gt;
&lt;p&gt;志望校に合格した後にどんなことができるのか、勉強を続けることでどんな選択肢が生まれるのかを考えてみると、受験勉強の大切さを実感でき、やる気が出るでしょう。将来の自分を想像し、明確な目標を持ち続けることでやる気を出すことができます。&lt;/p&gt;
&lt;h4&gt;関連コラム&lt;/h4&gt;
&lt;blockquote&gt;&lt;p&gt;&lt;a href="https://juku-escot.com/column/yaruki/" target="_blank" rel="noopener"&gt;やる気をなくさず受験勉強を続けるために必要な心構えとは？&lt;/a&gt;&lt;/p&gt;&lt;/blockquote&gt;
```</t>
  </si>
  <si>
    <t>C2P_https___juku_escot_com_c_blogs_sakubunanki_20260225_192428</t>
  </si>
  <si>
    <t>以下はサイトの階層マスタに基づく「子→親」内部リンク不足です。
子ページ本文（HTML）に、親ページへのリンクを追加してください。
【子ページ】
- URL: https://juku-escot.com/c_blogs/sakubunanki/
- タイトル: 文章を覚える方法｜長文暗記は30分音読＋分割｜作文・スピーチ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発表会やスピーチ、本番のプレゼンテーションなどで、&lt;strong&gt;自分で書いた作文を丸ごと暗記しなければならない場面&lt;/strong&gt;は少なくありません。「何度読んでも覚えられない」「途中で順番があやふやになる」といった悩みを持つ方も多いのではないでしょうか。&lt;/p&gt;
&lt;p&gt;実は、作文の暗記にはコツがあります。このページでは、&lt;strong&gt;とくに効果が高い「音読」を中心に、就寝前の活用法や作文の作り方の工夫&lt;/strong&gt;までを整理してご紹介します。&lt;/p&gt;
&lt;h2&gt;文章を暗記する王道テンプレ（要点）&lt;/h2&gt;
&lt;p&gt;&lt;strong&gt;要点：&lt;/strong&gt;文章の暗記は「分割 → 音読反復 → 見ないで言う → 翌朝チェック」で定着します。&lt;br /&gt;
“一瞬で覚える”より、30分で&lt;strong&gt;詰まりやすい所だけを残して&lt;/strong&gt;、翌朝に抜けをつぶす流れにすると本番で詰まりにくくなります。&lt;/p&gt;
&lt;table style="border-collapse: collapse; width: 100%;" border="1" cellpadding="6"&gt;
&lt;thead&gt;
&lt;tr&gt;
&lt;th style="background: #f5f5f5;"&gt;時間&lt;/th&gt;
&lt;th style="background: #f5f5f5;"&gt;やること&lt;/th&gt;
&lt;th style="background: #f5f5f5;"&gt;コツ&lt;/th&gt;
&lt;th style="background: #f5f5f5;"&gt;向いている対象&lt;/th&gt;
&lt;/tr&gt;
&lt;/thead&gt;
&lt;tbody&gt;
&lt;tr&gt;
&lt;td&gt;0〜3分&lt;/td&gt;
&lt;td&gt;範囲を絞る（段落／意味のかたまりで区切る）&lt;/td&gt;
&lt;td&gt;「1段落ずつ」「3〜5文ずつ」など、&lt;strong&gt;区切りを決めて&lt;/strong&gt;始める&lt;/td&gt;
&lt;td&gt;作文／スピーチ原稿／長文（国語）／英作文（暗唱が必要な場合）&lt;/td&gt;
&lt;/tr&gt;
&lt;tr&gt;
&lt;td&gt;3〜15分&lt;/td&gt;
&lt;td&gt;音読（目→口→耳）で反復&lt;/td&gt;
&lt;td&gt;速さより&lt;strong&gt;同じリズム&lt;/strong&gt;。噛む所は“そこだけ”ゆっくり&lt;/td&gt;
&lt;td&gt;特にスピーチ・発表系（口が覚える）&lt;/td&gt;
&lt;/tr&gt;
&lt;tr&gt;
&lt;td&gt;15〜25分&lt;/td&gt;
&lt;td&gt;見ないで言う（詰まった所だけ戻る）&lt;/td&gt;
&lt;td&gt;詰まったら全文に戻らず、&lt;strong&gt;詰まった1文〜2文だけ&lt;/strong&gt;戻す&lt;/td&gt;
&lt;td&gt;暗唱・発表／テストの記述（言い回し安定）&lt;/td&gt;
&lt;/tr&gt;
&lt;tr&gt;
&lt;td&gt;25〜30分&lt;/td&gt;
&lt;td&gt;翌朝チェック用「穴あきメモ」作成&lt;/td&gt;
&lt;td&gt;キーワードだけ空欄にする（接続語・固有名詞・動詞）&lt;/td&gt;
&lt;td&gt;短期間で仕上げたいとき（抜け潰し最優先）&lt;/td&gt;
&lt;/tr&gt;
&lt;/tbody&gt;
&lt;/table&gt;
&lt;ul&gt;
&lt;li&gt;&lt;strong&gt;就寝前&lt;/strong&gt;にこの30分を入れると、覚えた直後に情報が増えにくく、翌朝の確認がしやすくなります。&lt;/li&gt;
&lt;li&gt;このあと本文で、&lt;strong&gt;音読&lt;/strong&gt;・&lt;strong&gt;分割&lt;/strong&gt;・&lt;strong&gt;就寝前&lt;/strong&gt;・&lt;strong&gt;翌朝チェック&lt;/strong&gt;の具体的なやり方を順番に解説します。&lt;/li&gt;
&lt;/ul&gt;
&lt;h3&gt;つまずかない3ステップ&lt;/h3&gt;
&lt;ul&gt;
&lt;li&gt;① &lt;strong&gt;分割&lt;/strong&gt;（意味のかたまりで区切る：段落・話の展開ごと）&lt;/li&gt;
&lt;li&gt;② &lt;strong&gt;反復&lt;/strong&gt;（音読 → 見ないで言う：詰まった所だけ戻す）&lt;/li&gt;
&lt;li&gt;③ &lt;strong&gt;翌朝チェック&lt;/strong&gt;（穴あきメモで抜けを確認して潰す）&lt;/li&gt;
&lt;/ul&gt;
&lt;h3&gt;ミニFAQ&lt;/h3&gt;
&lt;dl&gt;
&lt;dt&gt;&lt;strong&gt;Q. 短期間で長文を覚えるとき、どこを捨てずに残す？&lt;/strong&gt;&lt;/dt&gt;
&lt;dd&gt;時間がないときほど、全文よりも&lt;strong&gt;骨組み（段落の要点・接続語・結論）&lt;/strong&gt;を残すのが安全です。まず「各段落の最初の1〜2文＋結論の1文」を言える状態にして、肉付けは余裕があれば足します。&lt;/dd&gt;
&lt;dt&gt;&lt;strong&gt;Q. 英作文を暗記したいとき、何を日本語で覚えない方がいい？&lt;/strong&gt;&lt;/dt&gt;
&lt;dd&gt;日本語を丸ごと覚えるより、&lt;strong&gt;英語の定番パターン（主語→動詞→目的語／時制／前置詞）&lt;/strong&gt;で覚える方がつまずきにくいです。日本語に引っ張られると語順が乱れやすいので、まず英語の並びを決めます。&lt;/dd&gt;
&lt;dt&gt;&lt;strong&gt;Q. 前日しかないときの最低ラインは？&lt;/strong&gt;&lt;/dt&gt;
&lt;dd&gt;最低ラインは「&lt;strong&gt;区切りごとに止まらず言える&lt;/strong&gt;」ことです。全文が不安なら、各段落の&lt;strong&gt;最初の1文＋キーワード&lt;/strong&gt;だけでも言えるようにし、詰まる箇所は“その1文だけ”音読→見ないで言うで仕上げてください。&lt;/dd&gt;
&lt;/dl&gt;
&lt;h2&gt;作文を暗記しなければならない場面とよくある悩み&lt;/h2&gt;
&lt;p&gt;作文の暗記が必要になるのは、たとえば次のような場面です。&lt;/p&gt;
&lt;ul&gt;
&lt;li&gt;学校のスピーチ発表会で、自作の原稿を暗記して話すとき&lt;/li&gt;
&lt;li&gt;面接やプレゼンで、自己PR文や志望動機を暗唱したいとき&lt;/li&gt;
&lt;li&gt;暗唱大会・弁論大会で、原稿を見ずに話したいとき&lt;/li&gt;
&lt;/ul&gt;
&lt;p&gt;その一方で、次のような悩みもよく聞かれます。&lt;/p&gt;
&lt;ul&gt;
&lt;li&gt;読んでいるときは言えるのに、原稿を閉じると急に言えなくなる&lt;/li&gt;
&lt;li&gt;文章の途中で順番が入れ替わってしまう&lt;/li&gt;
&lt;li&gt;覚えるのに時間ばかりかかって、他の準備が進まない&lt;/li&gt;
&lt;/ul&gt;
&lt;p&gt;こうした悩みを解消するための鍵になるのが、&lt;strong&gt;「どの感覚を使って覚えるか」「どのタイミングで暗記するか」&lt;/strong&gt;です。&lt;/p&gt;
&lt;h2&gt;最も効果的なのは「声に出して何度も読む」こと&lt;/h2&gt;
&lt;p&gt;作文を暗記するとき、最も効果的な方法は、&lt;strong&gt;声に出して何度も読む（音読する）こと&lt;/strong&gt;です。&lt;/p&gt;
&lt;blockquote&gt;&lt;p&gt;読むという行為は、声を出すことで「口と喉」を使い、その声を「耳」で聞くことにもなるので、&lt;span style="color: #0000ff;"&gt;２つの感覚を同時に使う&lt;/span&gt;ことになります。&lt;/p&gt;&lt;/blockquote&gt;
&lt;p&gt;&lt;span style="color: #0000ff;"&gt;２つの感覚を同時に使う&lt;/span&gt;ことで、脳はより広い範囲が働き、記憶の定着につながります。ただ目で追って黙読するよりも、&lt;strong&gt;音読の方が暗記効率は格段に高い&lt;/strong&gt;のです。&lt;/p&gt;
&lt;h3&gt;二つの感覚を同時に使うメリット&lt;/h3&gt;
&lt;ul&gt;
&lt;li&gt;&lt;strong&gt;視覚&lt;/strong&gt;：文字を目で追う&lt;/li&gt;
&lt;li&gt;&lt;strong&gt;聴覚&lt;/strong&gt;：自分の声を耳で聞く&lt;/li&gt;
&lt;/ul&gt;
&lt;p&gt;このように、視覚と聴覚をセットで使うことで、&lt;/p&gt;
&lt;ul&gt;
&lt;li&gt;文章のリズムや言い回しが身体にしみ込みやすくなる&lt;/li&gt;
&lt;li&gt;「あれ、ここ違和感があるな」と、文の流れの乱れにも気付きやすくなる&lt;/li&gt;
&lt;li&gt;言葉と内容のつながりが自然と頭に残る&lt;/li&gt;
&lt;/ul&gt;
&lt;p&gt;というメリットがあります。&lt;strong&gt;「声に出して読む」こと自体が、暗記練習になっている&lt;/strong&gt;と考えてよいでしょう。&lt;/p&gt;
&lt;h3&gt;「書いて覚える」方法との比較&lt;/h3&gt;
&lt;p&gt;&lt;strong&gt;書いて覚える&lt;/strong&gt;という方法も、作文の暗記には効果があります。手を動かすことで、手の感覚も加わり、記憶はさらに強化されます。&lt;/p&gt;
&lt;p&gt;ただし、&lt;/p&gt;
&lt;ul&gt;
&lt;li&gt;一文を書き終えるまでに時間がかかる&lt;/li&gt;
&lt;li&gt;長い原稿では、書き写すだけで時間を消費してしまう&lt;/li&gt;
&lt;/ul&gt;
&lt;p&gt;といったデメリットがあります。そのため、&lt;strong&gt;短い時間で確実に作文を暗記したい場合には、「書く」よりも「声に出して読む」方法の方が効率的&lt;/strong&gt;です。&lt;/p&gt;
&lt;p&gt;おすすめは、&lt;/p&gt;
&lt;ul&gt;
&lt;li&gt;基本は&lt;strong&gt;音読&lt;/strong&gt;で覚える&lt;/li&gt;
&lt;li&gt;どうしても覚えにくい一文だけ、&lt;strong&gt;書いて補強&lt;/strong&gt;する&lt;/li&gt;
&lt;/ul&gt;
&lt;p&gt;といった形で、目的に応じて組み合わせる使い方です。&lt;/p&gt;
&lt;h2&gt;暗記しやすい作文にするための工夫&lt;/h2&gt;
&lt;p&gt;暗記のしやすさは、実は&lt;strong&gt;作文の内容や構成&lt;/strong&gt;にも大きく左右されます。自分で原稿を書く段階から、次のような工夫をしておくと暗記がぐっとラクになります。&lt;/p&gt;
&lt;h3&gt;ストーリーの流れを意識して構成する&lt;/h3&gt;
&lt;p&gt;作文は自分で書いた文章なので、&lt;strong&gt;話の流れ（ストーリー）を意識して作ると覚えやすくなります。&lt;/strong&gt;&lt;/p&gt;
&lt;ul&gt;
&lt;li&gt;「導入 → 経験・理由 → まとめ」というように、流れをシンプルにする&lt;/li&gt;
&lt;li&gt;段落ごとにテーマをはっきり分ける&lt;/li&gt;
&lt;li&gt;「まず」「次に」「最後に」など、順序を表す言葉で構造をわかりやすくする&lt;/li&gt;
&lt;/ul&gt;
&lt;p&gt;このようにストーリーに一貫性を持たせることで、&lt;strong&gt;文章全体を「流れ」として覚えられる&lt;/strong&gt;ようになります。&lt;/p&gt;
&lt;h3&gt;難しい言葉を使いすぎない&lt;/h3&gt;
&lt;p&gt;言葉遣いが難しすぎると、&lt;strong&gt;自分でも発音しにくく、暗記もしづらくなってしまいます。&lt;/strong&gt;特にスピーチや発表では、&lt;/p&gt;
&lt;ul&gt;
&lt;li&gt;日常的に使い慣れている語彙を中心にする&lt;/li&gt;
&lt;li&gt;長く複雑な表現は、短く言い換えられないか見直す&lt;/li&gt;
&lt;li&gt;どうしても必要な専門用語は、数をしぼる&lt;/li&gt;
&lt;/ul&gt;
&lt;p&gt;といった工夫をしましょう。&lt;strong&gt;「自分がスムーズに口に出せる言葉」だけで構成されている作文は、暗記もしやすく、本番でも噛みにくくなります。&lt;/strong&gt;&lt;/p&gt;
&lt;h3&gt;段落ごと・フレーズごとに区切って覚える&lt;/h3&gt;
&lt;p&gt;一気に全文を覚えようとするのではなく、&lt;/p&gt;
&lt;ul&gt;
&lt;li&gt;段落ごとに「かたまり」で暗記する&lt;/li&gt;
&lt;li&gt;特に重要なフレーズは、意識して何度も繰り返す&lt;/li&gt;
&lt;/ul&gt;
&lt;p&gt;というように、&lt;strong&gt;小さな単位に分けて覚える&lt;/strong&gt;と負担が少なくなります。たとえば、&lt;/p&gt;
&lt;ul&gt;
&lt;li&gt;①自己紹介部分&lt;/li&gt;
&lt;li&gt;②メインのエピソード&lt;/li&gt;
&lt;li&gt;③そこから学んだこと&lt;/li&gt;
&lt;li&gt;④まとめの一言&lt;/li&gt;
&lt;/ul&gt;
&lt;p&gt;というようにブロックに分けておくと、&lt;strong&gt;「今どのブロックを話しているか」が頭の中で整理され、途中でつまずきにくくなります。&lt;/strong&gt;&lt;/p&gt;
&lt;h2&gt;就寝前の暗記が効果的な理由&lt;/h2&gt;
&lt;p&gt;作文に限らず、&lt;span style="color: #0000ff;"&gt;就寝前に暗記する&lt;/span&gt;と記憶が定着しやすいと言われています。これは、&lt;/p&gt;
&lt;ul&gt;
&lt;li&gt;覚えた直後に、ほかの情報が次々と入ってこない&lt;/li&gt;
&lt;li&gt;そのまま眠ることで、睡眠中に脳が情報を整理してくれる&lt;/li&gt;
&lt;/ul&gt;
&lt;p&gt;といった理由があるからです。つまり、&lt;strong&gt;暗記した内容を妨げる出来事が起こりにくいタイミング&lt;/strong&gt;が「寝る前」なのです。&lt;/p&gt;
&lt;p&gt;就寝前の暗記を取り入れるときは、&lt;/p&gt;
&lt;ul&gt;
&lt;li&gt;寝る直前の&lt;strong&gt;10〜20分を「暗唱タイム」&lt;/strong&gt;にする&lt;/li&gt;
&lt;li&gt;原稿を見ながら声に出し、最後はなるべく見ずに言ってみる&lt;/li&gt;
&lt;li&gt;翌日の朝、簡単に&lt;strong&gt;復習して抜けている箇所を確認&lt;/strong&gt;する&lt;/li&gt;
&lt;/ul&gt;
&lt;p&gt;といった流れにすると、&lt;strong&gt;暗記→定着→確認&lt;/strong&gt;というサイクルが自然に回るようになります。&lt;/p&gt;
&lt;h2&gt;自分に合った方法を組み合わせて効率よく覚える&lt;/h2&gt;
&lt;p&gt;作文を暗記する方法としては、&lt;/p&gt;
&lt;ul&gt;
&lt;li&gt;&lt;span style="color: #0000ff;"&gt;声に出して繰り返し読む&lt;/span&gt;&lt;/li&gt;
&lt;li&gt;&lt;span style="color: #0000ff;"&gt;就寝前に暗記する&lt;/span&gt;&lt;/li&gt;
&lt;/ul&gt;
&lt;p&gt;といった方法をメインに、&lt;span style="color: #ff0000;"&gt;自分に合った方法を組み合わせる&lt;/span&gt;ことをおすすめします。&lt;/p&gt;
&lt;p&gt;たとえば、次のような組み合わせが考えられます。&lt;/p&gt;
&lt;ul&gt;
&lt;li&gt;昼間：段落ごとに区切って音読し、流れをつかむ&lt;/li&gt;
&lt;li&gt;夜：就寝前に全文を通して音読→なるべく暗唱してみる&lt;/li&gt;
&lt;li&gt;覚えにくいところ：書いて覚える／キーワードだけメモしておく&lt;/li&gt;
&lt;/ul&gt;
&lt;p&gt;人によって、&lt;strong&gt;「音読するとスッと入る人」「図やメモで整理すると覚えやすい人」&lt;/strong&gt;など、得意なスタイルは様々です。基本は音読と就寝前の活用ですが、そのうえで自分にしっくりくる方法を少しずつ足していくとよいでしょう。&lt;/p&gt;
&lt;h2&gt;関連コラム&lt;/h2&gt;
&lt;p&gt;暗記全体のコツを知りたい方には、こちらのコラムもおすすめです。&lt;/p&gt;
&lt;blockquote&gt;&lt;p&gt;&lt;a href="https://juku-escot.com/column/anki/" target="_blank" rel="noopener"&gt;定期試験前にまとめて暗記する方法&lt;/a&gt;&lt;/p&gt;&lt;/blockquote&gt;
&lt;h2&gt;まとめ：作文暗記の基本は「音読」と「就寝前」&lt;/h2&gt;
&lt;p&gt;最後に、このページの内容を整理します。&lt;/p&gt;
&lt;ul&gt;
&lt;li&gt;作文の暗記には、&lt;strong&gt;声に出して何度も読む（音読）方法が最も効果的&lt;/strong&gt;&lt;/li&gt;
&lt;li&gt;音読は、&lt;span style="color: #0000ff;"&gt;２つの感覚を同時に使う&lt;/span&gt;ことで、記憶の定着につながる&lt;/li&gt;
&lt;li&gt;書いて覚える方法も有効だが、&lt;strong&gt;時間がかかるため効率面では音読に劣る&lt;/strong&gt;&lt;/li&gt;
&lt;li&gt;暗記しやすくするには、&lt;strong&gt;ストーリーの流れに工夫をし、難しい言葉を使いすぎない&lt;/strong&gt;ことが大切&lt;/li&gt;
&lt;li&gt;&lt;span style="color: #0000ff;"&gt;就寝前に暗記する&lt;/span&gt;と、覚えた内容を妨げる出来事が起こりにくく、記憶が定着しやすい&lt;/li&gt;
&lt;li&gt;音読・就寝前の暗記をベースにしつつ、&lt;span style="color: #ff0000;"&gt;自分に合った方法を組み合わせる&lt;/span&gt;ことで、より効果的に作文を暗記できる&lt;/li&gt;
&lt;/ul&gt;
&lt;p&gt;「時間がないから無理」とあきらめる前に、&lt;strong&gt;音読と就寝前の活用&lt;/strong&gt;、そして&lt;strong&gt;暗記しやすい作文づくり&lt;/strong&gt;をぜひ試してみてください。&lt;/p&gt;
&lt;div class="alert alert-primary p-3 mt-4" role="alert"&gt;
&lt;p class="mb-2"&gt;&lt;strong&gt;問いに答えない「暗記作文」を続ければ、合格が遠のきます。&lt;/strong&gt;&lt;/p&gt;
&lt;p class="mb-1"&gt;設問を無視した記述が&lt;strong&gt;癖&lt;/strong&gt;になると、本番で致命的な減点を招き、最終的な合計点に跳ね返る取り返しのつかない事態となります。&lt;/p&gt;
&lt;p class="mb-3"&gt;記述が合格圏に届かない理由は、一重に採点基準のズレにあります。&lt;/p&gt;
&lt;div class="d-grid gap-2"&gt;&lt;a class="btn btn-primary btn-lg" href="https://juku-escot.com/examination/"&gt;合格を掴み取る試験対策の受講はこちら&lt;/a&gt;&lt;br /&gt;
&lt;a class="btn btn-outline-primary btn-lg" href="https://juku-escot.com/onepoint/"&gt;ESCOT独自の思考プロセスを確認する&lt;/a&gt;&lt;/div&gt;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href="https://juku-escot.com/contact/"&gt;体験授業・入塾相談の予約フォーム&lt;/a&gt;&lt;/div&gt;
&lt;/div&gt;
```</t>
  </si>
  <si>
    <t>C2P_https___juku_escot_com_c_blogs_suugakubenkyouhou_20260225_192428</t>
  </si>
  <si>
    <t>以下はサイトの階層マスタに基づく「子→親」内部リンク不足です。
子ページ本文（HTML）に、親ページへのリンクを追加してください。
【子ページ】
- URL: https://juku-escot.com/c_blogs/suugakubenkyouhou/
- タイトル: 中学生が行うべき数学の効果的な勉強法とは？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&lt;h2&gt;中学生が行うべき数学の効果的な勉強法とは？&lt;/h2&gt;
&lt;p&gt;中学生の数学の範囲であれば、最初は難しく感じても、理解を深めることで解ける問題がほとんどのはずです。&lt;br /&gt;
したがって、中学生の数学の勉強法については基本的なやり方でOKですし、理解をすることと実践をすることを重視していきましょう。&lt;/p&gt;
&lt;h4&gt;学校の授業を理解する&lt;/h4&gt;
&lt;p&gt;まずは理解をすることが大切ですが、これは普段の学校の授業が基礎となります。授業中の説明を聞きながら、自分なりに数学の各単元ごと、問題ごとに関して理解をすることに努めていくべきです。そして、実際にその理解した内容をもとにして、問題を解いていく実践の作業が必要になりますが、恐らく分からない問題が出てくるはずです。その際、&lt;span style="color: #0000ff;"&gt;理解していたつもりでできていなかった問題、曖昧な箇所について見つめ直す作業が必要&lt;/span&gt;になります。&lt;/p&gt;
&lt;h4&gt;原因を探る&lt;/h4&gt;
&lt;p&gt;ある程度理解をした状態で問題を解いても、解けない問題、解き方が分からない問題が出てくるはずです。そのときには自分の理解力の足りない部分を探すことになります。この場合には、1人では厳しい場合があるため、学校の先生、塾の先生、親などを頼ることが重要です。そうやって&lt;span style="color: #ff0000;"&gt;なぜ解けないのか？の原因&lt;/span&gt;を探っていくと、理解力が以前よりも深まり、少しずつ数学で解ける問題が増えていき、成績も上がるはずです。&lt;/p&gt;
&lt;p&gt;中学生の数学の内容からすれば、苦手に感じる生徒であっても、こういった勉強法をとることで徐々に&lt;strong&gt;できる感覚&lt;/strong&gt;を掴めるはずです。理解をして、問題を解いて、解けない部分に関しての理解を深めて、再び問題を解くというプロセスを繰り返していきましょう。&lt;/p&gt;
&lt;h4&gt;関連コラム&lt;/h4&gt;
&lt;blockquote&gt;&lt;p&gt;&lt;a href="https://juku-escot.com/column/yokunaibenkyouhou/" target="_blank" rel="noopener"&gt;中学生が陥りやすい「よくない」勉強法&lt;/a&gt;&lt;/p&gt;&lt;/blockquote&gt;
```</t>
  </si>
  <si>
    <t>C2P_https___juku_escot_com_c_blogs_suugakudekinai_20260225_192428</t>
  </si>
  <si>
    <t>以下はサイトの階層マスタに基づく「子→親」内部リンク不足です。
子ページ本文（HTML）に、親ページへのリンクを追加してください。
【子ページ】
- URL: https://juku-escot.com/c_blogs/suugakudekinai/
- タイトル: 数学が出来ない人の勉強法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&lt;h2&gt;数学が出来ない人の勉強法&lt;/h2&gt;
&lt;p&gt;数学が苦手だと頭を抱えている人はたくさんいますよね。数学は出来る人と出来ない人が如実に分かれる教科だと思います。では、数学が出来ない人はどのような勉強をすれば良いのでしょうか。&lt;/p&gt;
&lt;h4&gt;数学力を上げるには&lt;/h4&gt;
&lt;p&gt;まず、参考書選びを大切にしてください。数学は自分でどんどん問題集を解いて、数学力を上げるしかありません。授業も大切ですが、問題を解く時間というのがすごく大切です。しかし、自分のレベルに合っていない問題集を解いていても力はつきません。&lt;/p&gt;
&lt;h4&gt;参考書選びの基本&lt;/h4&gt;
&lt;p&gt;たとえば簡単すぎても、物足りないですし、反対に難しすぎても余計に苦手意識がついてしまいます。そのため、自分のレベルよりも少しだけ高いかな？と思う参考書を買い、それが&lt;span style="color: #0000ff;"&gt;出来るようになったら徐々にレベルを上げていく&lt;/span&gt;というのが一番おすすめです。また、たくさんの問題集を買うよりも&lt;span style="color: #ff0000;"&gt;1冊の参考書をマスターする&lt;/span&gt;のが効果的です。１冊の参考書を最初から最後まで解くということを最低でも２回繰り返し、完璧に覚えたら新しい参考書を買うようにしましょう。数学が出来ない人はアレコレと参考書を買わずに、徹底して１つの参考書を解けるようにしましょう。&lt;/p&gt;
&lt;p&gt;数学が出来ないと感じる場合、数学力をあげるには、自分が少し難しいと感じるレベルの問題集を１冊用意し、それを徹底して問題を繰り返し解くということをしていきましょう。&lt;/p&gt;
&lt;p&gt;&amp;nbsp;&lt;/p&gt;
&lt;p&gt;&amp;nbsp;&lt;/p&gt;
```</t>
  </si>
  <si>
    <t>C2P_https___juku_escot_com_c_blogs_suugakuhito_20260225_192429</t>
  </si>
  <si>
    <t>以下はサイトの階層マスタに基づく「子→親」内部リンク不足です。
子ページ本文（HTML）に、親ページへのリンクを追加してください。
【子ページ】
- URL: https://juku-escot.com/c_blogs/suugakuhito/
- タイトル: 数学が出来ない人はどのような人か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&lt;h2&gt;数学が出来ない人はどのような人か&lt;/h2&gt;
&lt;p&gt;数学が出来ない人はどのような人かというと、数字を見ただけで頭が痛くなるような人はそれに値するでしょう。つまり、数学を最初から嫌っていて全く勉強する気もおきない人が数学が出来ない人であると言えます。&lt;/p&gt;
&lt;h4&gt;理解するまで勉強できない&lt;/h4&gt;
&lt;p&gt;数学自体はもともとの能力で大きな差が出ることはありません。少なくとも学生レベルの数学である場合は、どれだけ勉強をしたか、どれだけ理解する努力をしたかで大きな差がうまれます。その&lt;strong&gt;努力ができない人が数学が出来ない人&lt;/strong&gt;ということになります。&lt;br /&gt;
勉強量は個人差があるかと思いますが、ただ勉強に費やした時間だけ換算するのではなく、&lt;span style="color: #0000ff;"&gt;分からない箇所を理解できるまで勉強できない人&lt;/span&gt;が数学が出来ない人です。&lt;/p&gt;
&lt;h4&gt;諦めてしまう&lt;/h4&gt;
&lt;p&gt;数学が出来ない人の特徴は、勉強嫌いということもあって最初から数学と向き合うことができない人が多いです。また、一応数学の勉強をしていてもなかなか思ったように勉強が捗らないために数学の勉強が嫌になってしまってそれで挫折してしまうような人も数学が出来ない人であると言えるでしょう。最初から数学が嫌いでまともに勉強をしない人もいれば数学の勉強をしていても勉強が思ったように進まない事に苛立ちを感じて挫折してしまう人もいます。諦めてしまっては、数学が解けるようになることにはなりません。&lt;/p&gt;
&lt;p&gt;数学はなかなか理解できない分野も多いでしょう。分からない場合は、学校の先生や塾の先生に聞いたりして&lt;span style="color: #ff0000;"&gt;すぐに疑問点を解決する&lt;/span&gt;ようにしましょう。数学が出来ない人は根気強く続けることができなかったり、問題が解けなくて挫折してしまった経験から数学が出来ないと思い込んでしまっている場合が多いです。&lt;strong&gt;あまり肩に力を入れすぎず、数学と向き合うよう&lt;/strong&gt;にしましょう。&lt;/p&gt;
&lt;h4&gt;関連コラム&lt;/h4&gt;
&lt;blockquote&gt;&lt;p&gt;&lt;a href="https://juku-escot.com/column/suugakudekinai/" target="_blank" rel="noopener"&gt;数学ができない学生向けの学習法&lt;/a&gt;&lt;/p&gt;&lt;/blockquote&gt;
&lt;p&gt;&amp;nbsp;&lt;/p&gt;
&lt;p&gt;&amp;nbsp;&lt;/p&gt;
```</t>
  </si>
  <si>
    <t>C2P_https___juku_escot_com_c_blogs_suugakukyouhu_20260225_192429</t>
  </si>
  <si>
    <t>以下はサイトの階層マスタに基づく「子→親」内部リンク不足です。
子ページ本文（HTML）に、親ページへのリンクを追加してください。
【子ページ】
- URL: https://juku-escot.com/c_blogs/suugakukyouhu/
- タイトル: 数学が苦手な人の脳｜頭が真っ白になる原因とやり直し｜中高生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数学が苦手な人の脳って、どうなっているの？」「数学を見た瞬間に頭が真っ白になるのはなぜ？」──こうした感覚は、能力の問題というより、&lt;strong&gt;過去の失敗経験が“また失敗するかも”という警戒&lt;/strong&gt;を呼び起こし、思考が止まりやすくなることで起きます。&lt;/p&gt;
&lt;p&gt;このページでは、医学的な診断としての“恐怖症”を扱うというよりも、&lt;strong&gt;学習場面で起きやすい「拒否反応」&lt;/strong&gt;を、原因の整理と学習の進め方の見直しでほどいていくための考え方をまとめます。結論から言うと、&lt;strong&gt;原因の言語化→つまずき単元の特定→基礎＋反復で慣らす&lt;/strong&gt;の3点を押さえるだけでも、やり直しは十分可能です。&lt;/p&gt;
&lt;h2&gt;数学ができないのは「脳が恐怖を感じている」から&lt;/h2&gt;
&lt;p&gt;数学がうまくいかないとき、多くの生徒さんは次のような経験をしています。&lt;/p&gt;
&lt;ul&gt;
&lt;li&gt;テストで&lt;strong&gt;見たこともないような点数&lt;/strong&gt;をとってしまった&lt;/li&gt;
&lt;li&gt;問題を見ても&lt;strong&gt;解き方がまったく浮かばず空欄のまま&lt;/strong&gt;にしてしまった&lt;/li&gt;
&lt;li&gt;&lt;strong&gt;理解できないまま授業だけが進んでいく&lt;/strong&gt;感覚を何度も味わった&lt;/li&gt;
&lt;/ul&gt;
&lt;p&gt;こうした経験が続くと、脳は数学に対して&lt;/p&gt;
&lt;ul&gt;
&lt;li&gt;「また失敗するかもしれない」&lt;/li&gt;
&lt;li&gt;「どうせやっても無理だ」&lt;/li&gt;
&lt;/ul&gt;
&lt;p&gt;といった&lt;strong&gt;“恐怖”や“拒否反応”&lt;/strong&gt;を覚えるようになります。この状態になると、問題を解く前から思考が止まりやすくなり、結果としてますます数学ができない…という悪循環に陥ってしまいます。&lt;/p&gt;
&lt;p&gt;この悪循環から抜け出すための第一歩は、&lt;strong&gt;「なぜ自分は数学が怖いのか」原因を言語化すること&lt;/strong&gt;です。&lt;/p&gt;
&lt;h2&gt;数学ができない原因を追究する&lt;/h2&gt;
&lt;p&gt;まず最初に取り組むべきは、&lt;strong&gt;自分の「つまずきポイント」をハッキリさせること&lt;/strong&gt;です。&lt;/p&gt;
&lt;h3&gt;よくある「恐怖の原因」例&lt;/h3&gt;
&lt;p&gt;数学に対して恐怖を感じる原因には、次のようなものが考えられます。&lt;/p&gt;
&lt;ul&gt;
&lt;li&gt;特定の単元（例：一次関数・証明・図形など）で大きくつまずいた経験がある&lt;/li&gt;
&lt;li&gt;その単元が原因で、テストの点数が大きく下がってしまった&lt;/li&gt;
&lt;li&gt;授業中に理解できないまま進み続け、&lt;strong&gt;「自分だけ分からない」という焦り&lt;/strong&gt;を感じた&lt;/li&gt;
&lt;li&gt;解き方がまったく浮かばず、&lt;strong&gt;問題を白紙で出した経験&lt;/strong&gt;が何度もある&lt;/li&gt;
&lt;/ul&gt;
&lt;p&gt;こうした経験が積み重なることで、数学を見るだけで脳が「危険」「失敗」と判断し、強い苦手意識につながっていきます。&lt;/p&gt;
&lt;h3&gt;原因を言葉にして整理する&lt;/h3&gt;
&lt;p&gt;恐怖心を和らげるためには、まず次のようなステップで原因を整理してみましょう。&lt;/p&gt;
&lt;ul&gt;
&lt;li&gt;「どの単元から分からなくなったか」を具体的に書き出す&lt;/li&gt;
&lt;li&gt;「どのテスト・どの問題で大きく失敗したか」を思い出す&lt;/li&gt;
&lt;li&gt;「授業のどのあたりからついていけなくなったか」を振り返る&lt;/li&gt;
&lt;/ul&gt;
&lt;p&gt;&lt;strong&gt;数学ができないと感じる原因を追究し、見える形にすること&lt;/strong&gt;で、恐怖心は少しずつ整理されていきます。原因がぼんやりしたままだと、いつまでも漠然と「数学＝こわい」のままですが、言葉にできれば&lt;strong&gt;「どこからやり直せばいいか」が見えてくる&lt;/strong&gt;ようになります。&lt;/p&gt;
&lt;h2&gt;原因を解決していくための具体的なステップ&lt;/h2&gt;
&lt;p&gt;原因がある程度見えてきたら、次は&lt;strong&gt;その根本をつぶしていく作業&lt;/strong&gt;に入ります。&lt;/p&gt;
&lt;h3&gt;① つまずいた単元を「基礎」からやり直す&lt;/h3&gt;
&lt;p&gt;恐怖の元になっている単元が特定できたら、&lt;/p&gt;
&lt;ul&gt;
&lt;li&gt;教科書・問題集を使って&lt;strong&gt;その単元の基本問題から&lt;/strong&gt;やり直す&lt;/li&gt;
&lt;li&gt;説明を飛ばさず、&lt;strong&gt;「なぜそうなるのか」&lt;/strong&gt;を意識しながら解き直す&lt;/li&gt;
&lt;li&gt;関連する過去の単元（例：方程式 → 文字式、関数 → 比例・反比例など）にも戻る&lt;/li&gt;
&lt;/ul&gt;
&lt;p&gt;といった形で、原因となる部分を一つずつ解きほぐしていきましょう。&lt;/p&gt;
&lt;h3&gt;② 関連単元もセットで見直す&lt;/h3&gt;
&lt;p&gt;数学は単元どうしがつながっているため、&lt;/p&gt;
&lt;ul&gt;
&lt;li&gt;「この分野は分かっているつもり」&lt;/li&gt;
&lt;/ul&gt;
&lt;p&gt;でも、実は&lt;/p&gt;
&lt;ul&gt;
&lt;li&gt;その前の単元があいまい&lt;/li&gt;
&lt;li&gt;周辺分野の理解が浅い&lt;/li&gt;
&lt;/ul&gt;
&lt;p&gt;というケースが少なくありません。&lt;/p&gt;
&lt;p&gt;原因となる単元だけでなく、&lt;strong&gt;そこに「付随する単元」「基礎となる単元」も合わせて確認する&lt;/strong&gt;ことで、土台からやり直すことができます。&lt;/p&gt;
&lt;h3&gt;③ 焦らず「反復演習」で定着させる&lt;/h3&gt;
&lt;p&gt;原因となる部分が見えてきたら、あとは&lt;strong&gt;反復演習で定着させる段階&lt;/strong&gt;です。&lt;/p&gt;
&lt;ul&gt;
&lt;li&gt;&lt;span style="color: #0000ff;"&gt;焦ることなく同じタイプの問題を何度も解き直す&lt;/span&gt;&lt;/li&gt;
&lt;li&gt;間違えた問題には必ず印をつけて、後日もう一度解き直す&lt;/li&gt;
&lt;li&gt;解答・解説を読んだあとに、&lt;strong&gt;自分の言葉で説明できるか&lt;/strong&gt;を確認する&lt;/li&gt;
&lt;/ul&gt;
&lt;p&gt;&lt;span style="color: #ff0000;"&gt;何度も反復することで脳が整理され、数学に対する恐怖心も徐々に薄れていきます。&lt;/span&gt;すぐに理解できなくても、反復を前提とした学習を続けていけば、少しずつ「分かる」「解ける」経験が積み重なり、苦手意識も和らいでいきます。&lt;/p&gt;
&lt;h2&gt;数学への「拒否反応」をなくすために大切なこと&lt;/h2&gt;
&lt;p&gt;数学に対する拒否反応をなくすためには、次のポイントを意識してみてください。&lt;/p&gt;
&lt;ul&gt;
&lt;li&gt;&lt;strong&gt;原因を追究し、その根本を解決する意識を持つ&lt;/strong&gt;&lt;/li&gt;
&lt;li&gt;公式をただ暗記するのではなく、&lt;strong&gt;使えるようになるまで問題演習をする&lt;/strong&gt;&lt;/li&gt;
&lt;li&gt;「すぐに覚えられないのは当たり前」と考え、&lt;strong&gt;焦らず繰り返す&lt;/strong&gt;&lt;/li&gt;
&lt;li&gt;毎日少しでも数学に触れる時間をつくり、&lt;strong&gt;まずは「慣れる」ことを目標&lt;/strong&gt;にする&lt;/li&gt;
&lt;/ul&gt;
&lt;p&gt;公式や解き方は、&lt;strong&gt;使ってはじめて「本当に覚えた」と言える状態&lt;/strong&gt;になります。できないからといって一気に完璧を目指すのではなく、&lt;/p&gt;
&lt;ul&gt;
&lt;li&gt;「昨日より少し解ける問題が増えた」&lt;/li&gt;
&lt;li&gt;「前より苦手意識が小さくなった」&lt;/li&gt;
&lt;/ul&gt;
&lt;p&gt;といった小さな変化を積み重ねていくことが大切です。&lt;/p&gt;
&lt;h2&gt;まとめ：恐怖の原因を見つけて、反復演習で乗り越える&lt;/h2&gt;
&lt;p&gt;数学ができないと感じるとき、その裏側では&lt;strong&gt;脳が「数学＝怖いもの」と判断している&lt;/strong&gt;ことが多くあります。&lt;/p&gt;
&lt;ul&gt;
&lt;li&gt;テストでの失敗や、授業についていけなかった経験が&lt;strong&gt;恐怖の原因&lt;/strong&gt;になっている&lt;/li&gt;
&lt;li&gt;まずは&lt;strong&gt;「どこから分からなくなったのか」原因を追究&lt;/strong&gt;することが出発点&lt;/li&gt;
&lt;li&gt;原因となる単元とその周辺分野を、&lt;strong&gt;基礎からやり直し＋反復演習&lt;/strong&gt;で解消していく&lt;/li&gt;
&lt;li&gt;&lt;span style="color: #ff0000;"&gt;何度も反復することで脳が整理され、数学への恐怖心は少しずつ薄れていく&lt;/span&gt;&lt;/li&gt;
&lt;li&gt;公式の丸暗記ではなく、&lt;strong&gt;問題を通して「使える形」で身につけること&lt;/strong&gt;が重要&lt;/li&gt;
&lt;/ul&gt;
&lt;p&gt;数学に触れ続ける習慣をつくり、&lt;strong&gt;「まずは慣れること」から一歩ずつ&lt;/strong&gt;はじめていきましょう。恐怖心の正体を知り、原因に正面から向き合うことで、「数学は絶対に無理」という思い込みは必ず変えていくことができます。&lt;/p&gt;
&lt;h3&gt;関連コラム&lt;/h3&gt;
&lt;blockquote&gt;&lt;p&gt;&lt;a href="https://juku-escot.com/column/suugakudekinai/" target="_blank" rel="noopener"&gt;数学ができない学生向けの学習法&lt;/a&gt;&lt;/p&gt;&lt;/blockquote&gt;
&lt;div class="alert alert-primary p-3 mt-4" role="alert"&gt;
&lt;p class="mb-2"&gt;&lt;strong&gt;数学への「恐怖心」を放置すれば、志望校合格の道は完全に断たれます。&lt;/strong&gt;&lt;/p&gt;
&lt;p class="mb-1"&gt;数学への苦手意識が強まると、本来取れるはずの部分点をことごとく失い、合格を左右する合計点に跳ね返る致命的な結果を招きます。&lt;/p&gt;
&lt;p class="mb-3"&gt;数学が解けない本質的な要因は、一重に判断軸が定まっていないことにあります。&lt;/p&gt;
&lt;div class="d-grid gap-2"&gt;&lt;a class="btn btn-primary btn-lg" href="https://juku-escot.com/onepoint/"&gt;数学の恐怖を論理で克服する「考え方のコツ」を身につける&lt;/a&gt;&lt;br /&gt;
&lt;a class="btn btn-outline-primary btn-lg" href="https://juku-escot.com/examination/"&gt;弱点を克服し合格圏へ引き上げる試験対策を確認する&lt;/a&gt;&lt;/div&gt;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</si>
  <si>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C2P_https___juku_escot_com_c_blogs_suugakunaze_20260225_192429</t>
  </si>
  <si>
    <t>以下はサイトの階層マスタに基づく「子→親」内部リンク不足です。
子ページ本文（HTML）に、親ページへのリンクを追加してください。
【子ページ】
- URL: https://juku-escot.com/c_blogs/suugakunaze/
- タイトル: 急に数学ができなくなった原因｜挫折単元の見つけ方｜中高一貫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&lt;h2&gt;数学が出来ないのはなぜなのか？&lt;/h2&gt;
&lt;p&gt;数学がとにかく苦手で、いつもテストでなかなか点数を取れないという生徒も多く目にします。その理由として、数学に対して苦手意識を持ちすぎていることが原因として挙げられます。&lt;/p&gt;
&lt;h4&gt;思い込んでしまう&lt;/h4&gt;
&lt;p&gt;数学は関数など、難しいと感じてしまう問題が多いのは事実です。しかし、それが理由で数学が出来ないと思い込むのはもったいないです。なぜ、数学を苦手と感じてしまうのかを考え、対策をしていきましょう。苦手意識を持つことでますます数学が嫌いになってしまうため、&lt;span style="font-size: 1rem;"&gt;&lt;span style="color: #0000ff;"&gt;数学は難しいと思い込みすぎない、数学に対してかまえすぎない&lt;/span&gt;ことが大切です。&lt;/span&gt;&lt;/p&gt;
&lt;h4&gt;途中からできなくなってしまった&lt;/h4&gt;
&lt;p&gt;&lt;span style="font-size: 1rem;"&gt;中には、小学校の頃の算数は得意だったのに、中学や高校で数学が苦手になった&lt;/span&gt;&lt;span style="font-size: 1rem;"&gt;というケースも少なくありません。昔は得意だったのに、急に数学が出来ないと挫折してしまう人も多いのです。その場合は、&lt;strong&gt;挫折してしまった単元の内容を再度学びなおす&lt;/strong&gt;ことで&lt;span style="color: #ff0000;"&gt;つまづいてしまったポイントを理解し、疑問点を解決&lt;/span&gt;しましょう。&lt;/span&gt;&lt;span style="font-size: 1rem;"&gt;それが解消できれば数学ができないと感じることはないはずです。&lt;/span&gt;&lt;/p&gt;
&lt;hr /&gt;
&lt;h2&gt;急に数学ができなくなったと感じるときのチェック&lt;/h2&gt;
&lt;p&gt;「急に数学ができなくなった」と感じるときは、実際には&lt;strong&gt;どこかの単元で理解が止まり、そのまま次へ進んでしまった&lt;/strong&gt;ことが多いです。まずは原因をぼんやりさせず、次の観点で整理してみましょう。&lt;/p&gt;
&lt;ul&gt;
&lt;li&gt;&lt;strong&gt;いつから&lt;/strong&gt;：中1の途中／中2の関数から／中3の証明から、など時期を決める&lt;/li&gt;
&lt;li&gt;&lt;strong&gt;どの形式が苦手か&lt;/strong&gt;：計算／文章題／図形／グラフ／証明&lt;/li&gt;
&lt;li&gt;&lt;strong&gt;何が起きているか&lt;/strong&gt;：計算ミスが増えた／解き方が浮かばない／式が立てられない&lt;/li&gt;
&lt;/ul&gt;
&lt;p&gt;原因が曖昧なままだと、「全部ダメ」に見えてしまい、苦手意識も強くなります。逆に言えば、原因が見えれば手が打てます。&lt;/p&gt;
&lt;h2&gt;挫折単元の見つけ方（手早く）&lt;/h2&gt;
&lt;p&gt;挫折単元を特定するには、&lt;strong&gt;テストや問題集を使って「解ける・解けない」を仕分ける&lt;/strong&gt;のが早いです。次の順番で確認してみてください。&lt;/p&gt;
&lt;h3&gt;① 直近のテストを「設問タイプ」で分解する&lt;/h3&gt;
&lt;ul&gt;
&lt;li&gt;計算問題は取れているか&lt;/li&gt;
&lt;li&gt;文章題で式が立つか&lt;/li&gt;
&lt;li&gt;図形で補助線や条件整理ができるか&lt;/li&gt;
&lt;li&gt;関数でグラフが読めるか&lt;/li&gt;
&lt;/ul&gt;
&lt;p&gt;ここで「計算はできるのに文章題が無理」「関数のグラフになると止まる」など、&lt;strong&gt;つまずき方&lt;/strong&gt;が見えてきます。&lt;/p&gt;
&lt;h3&gt;② 1単元だけ「基本問題3問」で当てる&lt;/h3&gt;
&lt;p&gt;候補単元が見えたら、教科書の例題レベル（または問題集の基本）を&lt;strong&gt;3問だけ&lt;/strong&gt;解いてみましょう。&lt;/p&gt;
&lt;ul&gt;
&lt;li&gt;3問とも解ける：その単元は原因ではない可能性が高い&lt;/li&gt;
&lt;li&gt;1〜2問落とす：理解があいまいで、ここが挫折点になりやすい&lt;/li&gt;
&lt;li&gt;ほぼ解けない：その単元（または前提単元）が原因になっている&lt;/li&gt;
&lt;/ul&gt;
&lt;p&gt;&lt;span style="color: #ff0000;"&gt;&lt;strong&gt;「3問で当てる」&lt;/strong&gt;&lt;/span&gt;くらいの軽さで、原因単元を絞っていくのがポイントです。&lt;/p&gt;
&lt;h3&gt;③ 「前提単元」に1つ戻って確認する&lt;/h3&gt;
&lt;p&gt;数学は積み上げなので、原因単元が分かったら、その1つ手前（前提）も確認しましょう。例えば、&lt;/p&gt;
&lt;ul&gt;
&lt;li&gt;一次関数が苦しい → 比例・反比例／式の変形が怪しい&lt;/li&gt;
&lt;li&gt;図形の証明が苦しい → 合同条件／角度の基本が怪しい&lt;/li&gt;
&lt;li&gt;文章題が苦しい → 方程式の作り方／割合の扱いが怪しい&lt;/li&gt;
&lt;/ul&gt;
&lt;hr /&gt;
&lt;h2&gt;学び直しの進め方（点数回復の入口）&lt;/h2&gt;
&lt;p&gt;挫折単元が見つかったら、次はやり直しです。やることはシンプルで、&lt;strong&gt;基礎→小問→標準&lt;/strong&gt;の順に戻すだけです。&lt;/p&gt;
&lt;h3&gt;① 基礎（例題レベル）を「解き方ごと」覚える&lt;/h3&gt;
&lt;p&gt;いきなり難問を解こうとすると、また「できない」体験が増えてしまいます。まずは、&lt;/p&gt;
&lt;ul&gt;
&lt;li&gt;教科書の例題&lt;/li&gt;
&lt;li&gt;問題集の基本問題&lt;/li&gt;
&lt;/ul&gt;
&lt;p&gt;だけで十分です。ここで大事なのは、&lt;strong&gt;答えを覚えるのではなく、解き方の定番パターンを覚える&lt;/strong&gt;ことです。&lt;/p&gt;
&lt;h3&gt;② 小問を反復して「止まらない」状態にする&lt;/h3&gt;
&lt;p&gt;基礎が分かったつもりでも、実際のテストでは時間内に解き切る必要があります。そこで、&lt;/p&gt;
&lt;ul&gt;
&lt;li&gt;同じ定番パターンの小問を5〜10題&lt;/li&gt;
&lt;li&gt;間違えた問題だけもう一周&lt;/li&gt;
&lt;/ul&gt;
&lt;p&gt;という反復で、&lt;strong&gt;手が止まらない&lt;/strong&gt;状態を作りましょう。&lt;/p&gt;
&lt;h3&gt;③ 標準問題は「条件整理」だけ意識して上げる&lt;/h3&gt;
&lt;p&gt;標準問題で急につまずく場合、計算力よりも&lt;strong&gt;条件の読み落とし&lt;/strong&gt;が原因になりやすいです。解く前に、&lt;/p&gt;
&lt;ul&gt;
&lt;li&gt;与えられている条件に下線&lt;/li&gt;
&lt;li&gt;何を求めるかを一文で言う&lt;/li&gt;
&lt;/ul&gt;
&lt;p&gt;この2つを徹底するだけでも、正答率は変わります。&lt;/p&gt;
&lt;hr /&gt;
&lt;h2&gt;数学が急にできなくなったときのNG&lt;/h2&gt;
&lt;ul&gt;
&lt;li&gt;難しい問題だけで挽回しようとする&lt;/li&gt;
&lt;li&gt;原因単元を特定せずに、あちこち手を出す&lt;/li&gt;
&lt;li&gt;解説を読んで分かった気になり、同じ定番パターンを解かない&lt;/li&gt;
&lt;/ul&gt;
&lt;p&gt;点数を戻すには、派手なことよりも&lt;strong&gt;原因単元を絞って、基礎から反復&lt;/strong&gt;が結局一番強いです。&lt;/p&gt;
&lt;hr /&gt;
&lt;p&gt;数学は解き方を理解することができれば出来るようになります。数学に対する苦手意識を持ちすぎないようにしましょう。また、途中で挫折してしまった場合は必ずその原因があります。原因を解明することで数学が出来るようになるでしょう。苦手意識が薄れていく頃には数学の点数も徐々に取れるようになっていきます。&lt;/p&gt;
&lt;h4&gt;関連コラム&lt;/h4&gt;
&lt;blockquote&gt;&lt;p&gt;&lt;a href="https://juku-escot.com/column/suugakudekinai/" target="_blank" rel="noopener"&gt;数学ができない学生向けの学習法&lt;/a&gt;&lt;/p&gt;&lt;/blockquote&gt;
&lt;div class="alert alert-primary p-3 mt-4" role="alert"&gt;
&lt;p class="mb-2"&gt;&lt;strong&gt;数学を「ただの暗記」と侮れば、入試本番で後悔することになります。&lt;/strong&gt;&lt;/p&gt;
&lt;p class="mb-1"&gt;「なぜ」を突き詰めない表面的な学習が&lt;strong&gt;癖&lt;/strong&gt;になると、記述式での容赦ない減点を防げず、合格を左右する合計点に跳ね返る致命的な損失を招きます。&lt;/p&gt;
&lt;p class="mb-3"&gt;論理的な解答が書けない本質的な理由は、一重に判断軸が定まっていないことにあります。&lt;/p&gt;
&lt;div class="d-grid gap-2"&gt;&lt;a class="btn btn-primary btn-lg" href="https://juku-escot.com/onepoint/"&gt;「なぜ」を得点に変える「思考の定番パターン」を習得する&lt;/a&gt;&lt;br /&gt;
&lt;a class="btn btn-outline-primary btn-lg" href="https://juku-escot.com/examination/"&gt;合格ラインを突破する具体的試験対策を確認する&lt;/a&gt;&lt;/div&gt;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</si>
  <si>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C2P_https___juku_escot_com_c_blogs_suugakurikei_20260225_192429</t>
  </si>
  <si>
    <t>以下はサイトの階層マスタに基づく「子→親」内部リンク不足です。
子ページ本文（HTML）に、親ページへのリンクを追加してください。
【子ページ】
- URL: https://juku-escot.com/c_blogs/suugakurikei/
- タイトル: 数学が苦手でも理系へ進むための戦略整理｜ESCOT数学系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&lt;p&gt;「理系に進みたいけれど、数学が出来ない…」「理系なのに数学が苦手で、このまま大学に受かるのだろうか？」と不安を抱えている高校生は少なくありません。&lt;br /&gt;
本ページでは、&lt;strong&gt;「数学が出来ないと理系へは進めないのか？」&lt;/strong&gt;という不安に答えつつ、数学が苦手でも理系をあきらめずに進路を選ぶポイントと、今から出来る具体的な勉強法を整理します。&lt;/p&gt;
&lt;h2&gt;数学が出来ないと理系へは進めないのか？&lt;/h2&gt;
&lt;p&gt;理系を選択すると、多くの場面で&lt;strong&gt;数学の重要性&lt;/strong&gt;を痛感するはずです。授業の内容、定期テスト、大学入試科目…。そのたびに、&lt;/p&gt;
&lt;ul&gt;
&lt;li&gt;「理系なのに、数学が出来ないとだめなのではないか？」&lt;/li&gt;
&lt;li&gt;「このままだと大学に受からないのではないか？」&lt;/li&gt;
&lt;/ul&gt;
&lt;p&gt;と不安になることも多いでしょう。&lt;/p&gt;
&lt;p&gt;一方で、理系科目（物理・化学・生物・地学など）が好きだから理系を選んだという人も多くいます。&lt;br /&gt;
&lt;strong&gt;「数学が苦手＝理系失格」ではありません。&lt;/strong&gt;重要なのは、&lt;/p&gt;
&lt;p&gt;&lt;span style="color: #0000ff;"&gt;&lt;strong&gt;数学が出来ないからといってあきらめず、自分に合ったレベルから勉強を続けていくこと&lt;/strong&gt;&lt;/span&gt;です。&lt;/p&gt;
&lt;blockquote&gt;&lt;p&gt;数学が出来ない・不得意であると感じているからこそ、&lt;strong&gt;今から出来ることを一つずつ積み上げれば十分に挽回は可能&lt;/strong&gt;です。&lt;/p&gt;&lt;/blockquote&gt;
&lt;h3&gt;理系に進むと数学の重要性を痛感する理由&lt;/h3&gt;
&lt;p&gt;理系進学後、数学の重要性を感じる場面はさまざまです。&lt;/p&gt;
&lt;ul&gt;
&lt;li&gt;&lt;strong&gt;高校数学そのものが入試の主要科目&lt;/strong&gt;になる&lt;/li&gt;
&lt;li&gt;&lt;strong&gt;物理・化学など他の理系科目の理解に数学が必要&lt;/strong&gt;になる&lt;/li&gt;
&lt;li&gt;大学に進学してからも、統計・微積分などの数学的な考え方が求められる&lt;/li&gt;
&lt;/ul&gt;
&lt;p&gt;そのため、理系を選んだ以上、&lt;strong&gt;数学から完全に逃げきることはできません&lt;/strong&gt;。しかし、それは「難問ばかりを完璧に解けなければならない」という意味ではなく、&lt;/p&gt;
&lt;ul&gt;
&lt;li&gt;&lt;strong&gt;基礎をしっかり身につけ、授業で扱うレベルを理解できる力&lt;/strong&gt;を育てる&lt;/li&gt;
&lt;li&gt;&lt;strong&gt;自分が目指す学部・学科に必要なレベルを見極める&lt;/strong&gt;&lt;/li&gt;
&lt;/ul&gt;
&lt;p&gt;という姿勢が重要だということです。&lt;/p&gt;
&lt;h2&gt;数学が苦手でも理系をあきらめなくてよいケース&lt;/h2&gt;
&lt;p&gt;「数学がとにかく重い」分野（数学科・物理学科・一部の工学系など）もあれば、&lt;strong&gt;高度な数学をそこまで日常的に使わない理系分野&lt;/strong&gt;もあります。&lt;/p&gt;
&lt;h3&gt;数学が極端に難しくない理系分野もある&lt;/h3&gt;
&lt;p&gt;たとえば、学部や学科によっては、&lt;/p&gt;
&lt;ul&gt;
&lt;li&gt;高校数学の基礎レベルを押さえていれば授業についていける分野&lt;/li&gt;
&lt;li&gt;統計やデータ処理が中心で、高度な微分方程式などはあまり扱わない分野&lt;/li&gt;
&lt;li&gt;実験・観察・フィールドワークが重視される分野&lt;/li&gt;
&lt;/ul&gt;
&lt;p&gt;など、&lt;strong&gt;「数学が超得意でなくても活躍できる理系領域」&lt;/strong&gt;があります。&lt;/p&gt;
&lt;p&gt;もちろん、どの分野でもある程度の数学的素養は必要ですが、&lt;/p&gt;
&lt;p&gt;&lt;span style="color: #ff0000;"&gt;&lt;strong&gt;不得意分野を「基礎レベルまではできる」状態に高めておけば、授業の理解や大学での学びに十分対応できる&lt;/strong&gt;&lt;/span&gt;ケースは少なくありません。&lt;/p&gt;
&lt;h3&gt;自分の進路と必要な数学レベルを把握する&lt;/h3&gt;
&lt;p&gt;大切なのは、&lt;/p&gt;
&lt;ul&gt;
&lt;li&gt;行きたい学部・学科の入試で&lt;strong&gt;どのレベルの数学が必要か&lt;/strong&gt;を調べる&lt;/li&gt;
&lt;li&gt;必要なレベルと現在の自分の実力の&lt;strong&gt;ギャップを把握する&lt;/strong&gt;&lt;/li&gt;
&lt;li&gt;そのギャップを埋めるために、&lt;strong&gt;具体的な勉強計画を立てる&lt;/strong&gt;&lt;/li&gt;
&lt;/ul&gt;
&lt;p&gt;という流れを踏むことです。&lt;br /&gt;
「数学が苦手だから理系は無理」と決めつける前に、&lt;strong&gt;情報を集めて戦略を立てる&lt;/strong&gt;ことが重要です。&lt;/p&gt;
&lt;h2&gt;数学が出来ないと感じたときの基本戦略&lt;/h2&gt;
&lt;h3&gt;1. まずは基礎固めを徹底する&lt;/h3&gt;
&lt;p&gt;数学が苦手な多くのケースで共通しているのは、&lt;/p&gt;
&lt;ul&gt;
&lt;li&gt;&lt;strong&gt;計算力の不足&lt;/strong&gt;&lt;/li&gt;
&lt;li&gt;&lt;strong&gt;公式・定理の理解があいまい&lt;/strong&gt;&lt;/li&gt;
&lt;li&gt;&lt;strong&gt;「なぜそうなるか」を追わずに丸暗記で済ませている&lt;/strong&gt;&lt;/li&gt;
&lt;/ul&gt;
&lt;p&gt;といった、&lt;strong&gt;ごく基本的な部分の抜け&lt;/strong&gt;です。&lt;/p&gt;
&lt;p&gt;そのため、背伸びをして難しい問題に挑戦する前に、&lt;/p&gt;
&lt;ul&gt;
&lt;li&gt;教科書レベルの例題・基本問題を完璧にする&lt;/li&gt;
&lt;li&gt;計算、因数分解、方程式などの&lt;strong&gt;頻出分野を毎日少しずつ繰り返す&lt;/strong&gt;&lt;/li&gt;
&lt;li&gt;公式を「覚える＋なぜそうなるのか」をセットで理解する&lt;/li&gt;
&lt;/ul&gt;
&lt;p&gt;といった&lt;strong&gt;基礎固め&lt;/strong&gt;から着手することが何よりも大切です。&lt;/p&gt;
&lt;h3&gt;2. 自分のレベルに合った問題集を選ぶ&lt;/h3&gt;
&lt;p&gt;数学が出来ないと感じる人ほど、&lt;/p&gt;
&lt;ul&gt;
&lt;li&gt;学校や周囲に合わせて&lt;strong&gt;レベルの高すぎる問題集&lt;/strong&gt;を使っている&lt;/li&gt;
&lt;li&gt;解説が難しすぎて&lt;strong&gt;読み切れずに挫折&lt;/strong&gt;してしまう&lt;/li&gt;
&lt;/ul&gt;
&lt;p&gt;といった状況に陥りがちです。&lt;/p&gt;
&lt;p&gt;そこで、&lt;/p&gt;
&lt;ul&gt;
&lt;li&gt;&lt;strong&gt;「解説が読みやすい」「例題が丁寧」な基礎〜標準レベルの問題集&lt;/strong&gt;をメインにする&lt;/li&gt;
&lt;li&gt;最初から全部を完璧にしようとせず、&lt;strong&gt;同じレベルの問題を繰り返して定着させる&lt;/strong&gt;&lt;/li&gt;
&lt;/ul&gt;
&lt;p&gt;という方針に切り替えましょう。&lt;br /&gt;
&lt;strong&gt;自分のレベルに合った勉強を継続させていくことが最短ルート&lt;/strong&gt;です。&lt;/p&gt;
&lt;h3&gt;3. 「わからない」を放置しない仕組みをつくる&lt;/h3&gt;
&lt;p&gt;数学が出来ないままになってしまう最大の原因は、&lt;/p&gt;
&lt;ul&gt;
&lt;li&gt;「その場しのぎ」でテストを乗り切る&lt;/li&gt;
&lt;li&gt;わからないまま答案を書いて、見直しをしない&lt;/li&gt;
&lt;li&gt;解説を読まず、「時間がないから」と飛ばしてしまう&lt;/li&gt;
&lt;/ul&gt;
&lt;p&gt;といった&lt;strong&gt;「放置癖」&lt;/strong&gt;です。&lt;/p&gt;
&lt;p&gt;これを断ち切るために、&lt;/p&gt;
&lt;ul&gt;
&lt;li&gt;解けなかった問題には必ず印をつける&lt;/li&gt;
&lt;li&gt;解説を読み、「どこから間違えたのか」を必ず確認する&lt;/li&gt;
&lt;li&gt;同じ問題を&lt;strong&gt;翌日・1週間後に解き直す&lt;/strong&gt;&lt;/li&gt;
&lt;/ul&gt;
&lt;p&gt;という「復習の仕組み」を用意しておくと、少しずつ苦手意識が薄れていきます。&lt;/p&gt;
&lt;h3&gt;4. 継続できる学習ペースを守る&lt;/h3&gt;
&lt;p&gt;一気にたくさんやろうとしても、数学はすぐには伸びません。重要なのは、&lt;/p&gt;
&lt;ul&gt;
&lt;li&gt;毎日15〜30分でもよいので&lt;strong&gt;数学に触れる時間を確保する&lt;/strong&gt;&lt;/li&gt;
&lt;li&gt;「休日に3時間やる」よりも「毎日30分」のほうが定着しやすい&lt;/li&gt;
&lt;li&gt;&lt;strong&gt;同じ問題集を何周も回す&lt;/strong&gt;習慣をつくる&lt;/li&gt;
&lt;/ul&gt;
&lt;p&gt;といった&lt;strong&gt;継続重視のスタイル&lt;/strong&gt;です。&lt;/p&gt;
&lt;p&gt;&lt;span style="color: #0000ff;"&gt;&lt;strong&gt;数学が出来ないとあきらめずに勉強を続けることが大切&lt;/strong&gt;&lt;/span&gt;という原則を、日々の行動で体現していきましょう。&lt;/p&gt;
&lt;h2&gt;不得意分野を「解ける」に変える具体的ステップ&lt;/h2&gt;
&lt;p&gt;理系を目指しつつ数学が苦手な場合、特に意識したいのが&lt;strong&gt;不得意分野の克服&lt;/strong&gt;です。&lt;/p&gt;
&lt;h3&gt;苦手分野の洗い出し&lt;/h3&gt;
&lt;ul&gt;
&lt;li&gt;模試や定期テストの結果を見直し、平均点との差が大きい単元をチェックする&lt;/li&gt;
&lt;li&gt;「なんとなく苦手」ではなく、&lt;strong&gt;「二次関数」「図形と証明」「確率」など具体的に挙げる&lt;/strong&gt;&lt;/li&gt;
&lt;/ul&gt;
&lt;h3&gt;苦手単元にしぼった集中的なトレーニング&lt;/h3&gt;
&lt;ul&gt;
&lt;li&gt;苦手単元だけを扱った問題集・講座を利用する&lt;/li&gt;
&lt;li&gt;最初は例題レベルを&lt;strong&gt;完璧に解ける所まで&lt;/strong&gt;繰り返す&lt;/li&gt;
&lt;li&gt;次に基本問題→標準問題と&lt;strong&gt;少しずつレベルを上げていく&lt;/strong&gt;&lt;/li&gt;
&lt;/ul&gt;
&lt;h3&gt;「わかる」から「できる」へ&lt;/h3&gt;
&lt;p&gt;解説を読んで「わかったつもり」になっていても、&lt;/p&gt;
&lt;ul&gt;
&lt;li&gt;自力で最初から最後まで解けるか&lt;/li&gt;
&lt;li&gt;数日空けても同じ問題を再現できるか&lt;/li&gt;
&lt;/ul&gt;
&lt;p&gt;という段階まで到達していないことが多いものです。&lt;br /&gt;
&lt;strong&gt;「わかる」と「できる」の間には、必ず「繰り返し練習」の橋渡しが必要&lt;/strong&gt;だと意識しておきましょう。&lt;/p&gt;
&lt;h2&gt;関連コラム&lt;/h2&gt;
&lt;p&gt;さらに具体的な勉強法については、以下のコラムもあわせてご覧ください。&lt;/p&gt;
&lt;blockquote&gt;&lt;p&gt;&lt;a href="https://juku-escot.com/column/suugakudekinai/" target="_blank" rel="noopener"&gt;数学ができない学生向けの学習法&lt;/a&gt;&lt;/p&gt;&lt;/blockquote&gt;
&lt;h2&gt;まとめ：数学が出来ない＝理系をあきらめる理由にはならない&lt;/h2&gt;
&lt;p&gt;ここまでの内容を整理すると、次のようになります。&lt;/p&gt;
&lt;ul&gt;
&lt;li&gt;理系に進むと数学の重要性を強く感じるが、&lt;strong&gt;数学が苦手だからといって理系進学が不可能になるわけではない&lt;/strong&gt;&lt;/li&gt;
&lt;li&gt;学部・学科によって求められる数学レベルは異なり、&lt;strong&gt;高度な数学を必須としない理系分野もある&lt;/strong&gt;&lt;/li&gt;
&lt;li&gt;大切なのは、&lt;strong&gt;基礎固めを徹底し、自分のレベルに合った問題集で勉強を継続すること&lt;/strong&gt;&lt;/li&gt;
&lt;li&gt;不得意分野を放置せず、&lt;strong&gt;「わからない」を「できる」に変える復習サイクル&lt;/strong&gt;を回すことが重要&lt;/li&gt;
&lt;li&gt;&lt;span style="color: #0000ff;"&gt;&lt;strong&gt;数学が出来ないとあきらめずに勉強を続ける姿勢こそが、理系で学び続けるための一番の武器になる&lt;/strong&gt;&lt;/span&gt;&lt;/li&gt;
&lt;/ul&gt;
&lt;p&gt;「理系なのに数学が出来ない…」と悩んでいるあなたへ。&lt;br /&gt;
今の時点で完璧に解けなくても構いません。&lt;strong&gt;今日からの一歩ずつの積み重ね&lt;/strong&gt;が、半年後・1年後の自分の実力を大きく変えていきます。&lt;br /&gt;
あきらめる前に、まずは自分に合ったレベルの問題集を手に取り、基礎からやり直していきましょう。&lt;/p&gt;
&lt;div class="alert alert-primary p-3 mt-4" role="alert"&gt;
&lt;p class="mb-2"&gt;&lt;strong&gt;論理を欠いた「暗記数学」を続ける限り、理系学部への合格は不可能です。&lt;/strong&gt;&lt;/p&gt;
&lt;p class="mb-1"&gt;本質を無視した解法が固定化されると、入試本番で致命的な減点を防げず、合格を左右する合計点に跳ね返る絶望的な結果を招きます。&lt;/p&gt;
&lt;p class="mb-3"&gt;数学の壁を突破できない本質的な理由は、一重に要素分解の不一致にあります。&lt;/p&gt;
&lt;div class="d-grid gap-2"&gt;&lt;a class="btn btn-primary btn-lg" href="https://juku-escot.com/onepoint/"&gt;論理的思考を武器にする「思考の型」を習得する&lt;/a&gt;&lt;br /&gt;
&lt;a class="btn btn-outline-primary btn-lg" href="https://juku-escot.com/examination/"&gt;合格圏へ引き上げる具体的試験対策を確認する&lt;/a&gt;&lt;/div&gt;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</si>
  <si>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C2P_https___juku_escot_com_c_blogs_suugakusyuusyoku_20260225_192430</t>
  </si>
  <si>
    <t>以下はサイトの階層マスタに基づく「子→親」内部リンク不足です。
子ページ本文（HTML）に、親ページへのリンクを追加してください。
【子ページ】
- URL: https://juku-escot.com/c_blogs/suugakusyuusyoku/
- タイトル: 就活筆記試験で数学できない｜SPI非言語対策｜文系向け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数学ができないと就職に不利になるのでは…？」と不安を抱いている方は少なくありません。実際、社会に出てから数学そのものを直接使う場面はそれほど多くないかもしれませんが、&lt;strong&gt;採用試験や仕事の中で「数字を扱う力」&lt;/strong&gt;が求められる場面は意外と多くあります。&lt;/p&gt;
&lt;p&gt;このページでは、&lt;strong&gt;数学ができないことは就職にどの程度影響するのか&lt;/strong&gt;、また&lt;strong&gt;どのレベルまで数学力を身につけておくべきか&lt;/strong&gt;を整理します。あわせて、数学が苦手な方が今から取り組める対策も紹介します。&lt;/p&gt;
&lt;h2&gt;数学ができないと就職に不利？先に要点（SPI・筆記試験の目安）&lt;/h2&gt;
&lt;p&gt;結論から言うと、&lt;strong&gt;「数学を使わないから関係ない」と言い切るのは少しリスクがあります&lt;/strong&gt;。職種によって差はありますが、選考や実務のどこかで「数字への抵抗の少なさ」や「論理的に整理する力」が見られることがあるためです。&lt;/p&gt;
&lt;p&gt;一方で、&lt;strong&gt;高度な数学が必要な仕事ばかりではありません&lt;/strong&gt;。まずは次のラインを目安にすると現実的です。&lt;/p&gt;
&lt;ul&gt;
&lt;li&gt;&lt;strong&gt;SPIなどの非言語（基礎計算・割合・比・グラフ）&lt;/strong&gt;に対応できる&lt;/li&gt;
&lt;li&gt;&lt;strong&gt;数字が出てきても落ち着いて処理できる&lt;/strong&gt;（拒否反応を下げる）&lt;/li&gt;
&lt;li&gt;必要なときに&lt;strong&gt;学び直せる姿勢&lt;/strong&gt;がある&lt;/li&gt;
&lt;/ul&gt;
&lt;h2&gt;就活の筆記試験で出る「数学」：SPI非言語・適性検査の実態&lt;/h2&gt;
&lt;h3&gt;なぜ多くの企業で非言語が出るのか（割合・比・グラフなど）&lt;/h3&gt;
&lt;p&gt;企業側が見たいのは、難しい公式暗記というより&lt;strong&gt;「数字を使って考える力」&lt;/strong&gt;です。そのため、適性検査では次のような問題がよく出題されます。&lt;/p&gt;
&lt;ul&gt;
&lt;li&gt;SPIなどの&lt;strong&gt;適性検査（能力検査）の非言語&lt;/strong&gt;&lt;/li&gt;
&lt;li&gt;&lt;strong&gt;割合・比&lt;/strong&gt;の基本（○％引き／増減／比の扱い）&lt;/li&gt;
&lt;li&gt;&lt;strong&gt;表・グラフ&lt;/strong&gt;の読み取り（傾向の把握）&lt;/li&gt;
&lt;li&gt;&lt;strong&gt;論理・条件整理&lt;/strong&gt;が必要なパズル系&lt;/li&gt;
&lt;/ul&gt;
&lt;h3&gt;数学ができないと何が起きるか：時間切れ・ケアレスミス・焦り&lt;/h3&gt;
&lt;p&gt;苦手意識のまま対策を避けると、次のような形で不利になりやすいです。&lt;/p&gt;
&lt;ul&gt;
&lt;li&gt;非言語で&lt;strong&gt;時間切れ&lt;/strong&gt;になり、解き残しが増える&lt;/li&gt;
&lt;li&gt;簡単な計算でも&lt;strong&gt;ケアレスミス&lt;/strong&gt;が続き、総合点が伸びない&lt;/li&gt;
&lt;li&gt;数字が出た瞬間に&lt;strong&gt;焦り&lt;/strong&gt;、段取りが乱れる&lt;/li&gt;
&lt;/ul&gt;
&lt;p&gt;文系寄りの職種であっても、&lt;strong&gt;SPIで出題されるレベルは解けるように演習しておく&lt;/strong&gt;と安心です。&lt;/p&gt;
&lt;h2&gt;仕事で困るのは「数学」より「数字」：就職後のつまずき場面&lt;/h2&gt;
&lt;h3&gt;Excel集計・売上/予算・在庫など、数字を扱う業務&lt;/h3&gt;
&lt;p&gt;就職後は、数学の公式を使う機会が少なくても、&lt;strong&gt;数字を扱う業務&lt;/strong&gt;は多くの職場で発生します。&lt;/p&gt;
&lt;ul&gt;
&lt;li&gt;&lt;strong&gt;Excelなどの表計算&lt;/strong&gt;での集計・確認&lt;/li&gt;
&lt;li&gt;売上・コスト・予算などの&lt;strong&gt;数値データ&lt;/strong&gt;の入力・管理&lt;/li&gt;
&lt;li&gt;在庫や発注数など、&lt;strong&gt;数量&lt;/strong&gt;に関わる判断&lt;/li&gt;
&lt;/ul&gt;
&lt;p&gt;もし「数字を見るだけで強いストレスになる」状態だと、作業効率が落ちたり、余計に疲れてしまうことがあります。&lt;/p&gt;
&lt;h3&gt;数字に慣れると楽になる：割合の感覚・グラフの読み方&lt;/h3&gt;
&lt;p&gt;必要なのは「数学が得意」よりも、&lt;strong&gt;数字に慣れていて抵抗が少ないこと&lt;/strong&gt;です。たとえば次のような感覚があると、仕事の負担が軽くなります。&lt;/p&gt;
&lt;ul&gt;
&lt;li&gt;割合や増減を&lt;strong&gt;ざっくりイメージ&lt;/strong&gt;できる&lt;/li&gt;
&lt;li&gt;表・グラフから&lt;strong&gt;おおよその傾向&lt;/strong&gt;が読める&lt;/li&gt;
&lt;li&gt;数字を使った説明や報告に&lt;strong&gt;強い抵抗がない&lt;/strong&gt;&lt;/li&gt;
&lt;/ul&gt;
&lt;h2&gt;SPIで困らないための最低ライン：まず復習する範囲&lt;/h2&gt;
&lt;h3&gt;中学レベルの計算（四則/分数/小数/割合）を優先&lt;/h3&gt;
&lt;p&gt;最初に手を付けるなら、SPIの土台になる&lt;strong&gt;中学レベルまでの基礎&lt;/strong&gt;を優先すると効率的です。&lt;/p&gt;
&lt;ul&gt;
&lt;li&gt;&lt;strong&gt;四則計算&lt;/strong&gt;（途中式の整理を含む）&lt;/li&gt;
&lt;li&gt;&lt;strong&gt;分数・小数&lt;/strong&gt;の計算&lt;/li&gt;
&lt;li&gt;&lt;strong&gt;割合&lt;/strong&gt;（％、○割、増減、単価×数量など）&lt;/li&gt;
&lt;/ul&gt;
&lt;p&gt;「全部を完璧に」ではなく、まずは&lt;strong&gt;頻出のパターンを落ち着いて処理できる状態&lt;/strong&gt;を目指します。&lt;/p&gt;
&lt;h3&gt;問題集の回し方：お決まりの出方→解き直しで定着&lt;/h3&gt;
&lt;p&gt;対策は「多冊」よりも&lt;strong&gt;1冊を繰り返す&lt;/strong&gt;方が伸びやすいことがあります。&lt;/p&gt;
&lt;ul&gt;
&lt;li&gt;SPI非言語の&lt;strong&gt;問題集を1冊&lt;/strong&gt;決める&lt;/li&gt;
&lt;li&gt;最初は時間を気にせず、&lt;strong&gt;頻出パターン（考え方）を理解&lt;/strong&gt;する&lt;/li&gt;
&lt;li&gt;解けるようになった問題は、&lt;strong&gt;数日あけて解き直す&lt;/strong&gt;（定着チェック）&lt;/li&gt;
&lt;li&gt;ミスは「計算」「読み違い」「式の立て方」など&lt;strong&gt;原因を一言でメモ&lt;/strong&gt;する&lt;/li&gt;
&lt;/ul&gt;
&lt;h2&gt;数学が苦手でも今からできる対策（3ステップ）&lt;/h2&gt;
&lt;h3&gt;① 基礎計算・割合（毎日短時間）&lt;/h3&gt;
&lt;ul&gt;
&lt;li&gt;毎日5〜10分でもよいので、&lt;strong&gt;四則・分数・小数・割合&lt;/strong&gt;を回す&lt;/li&gt;
&lt;li&gt;「○％引き」「○割増し」など、&lt;strong&gt;生活で出やすい計算&lt;/strong&gt;を重点的に練習する&lt;/li&gt;
&lt;/ul&gt;
&lt;h3&gt;② SPI非言語（最初は時間を切らずにパターンを覚える）&lt;/h3&gt;
&lt;ul&gt;
&lt;li&gt;最初は時間制限を外し、&lt;strong&gt;解き方のパターン&lt;/strong&gt;を覚える&lt;/li&gt;
&lt;li&gt;パターンが分かったら、同じタイプを&lt;strong&gt;まとめて解く&lt;/strong&gt;（スピードアップ）&lt;/li&gt;
&lt;li&gt;「解けた」よりも、&lt;strong&gt;次も再現できるか&lt;/strong&gt;で確認する&lt;/li&gt;
&lt;/ul&gt;
&lt;h3&gt;③ 数字に触れる習慣（ニュース/家計/好きなデータ）&lt;/h3&gt;
&lt;ul&gt;
&lt;li&gt;ニュースのグラフを見て、&lt;strong&gt;内容を一文で言う&lt;/strong&gt;&lt;/li&gt;
&lt;li&gt;家計簿アプリなどで、&lt;strong&gt;お金の出入りを数字で把握&lt;/strong&gt;する&lt;/li&gt;
&lt;li&gt;興味のある分野（スポーツ・ゲーム等）の&lt;strong&gt;データを集計&lt;/strong&gt;してみる&lt;/li&gt;
&lt;/ul&gt;
&lt;p&gt;小さな積み重ねで、&lt;strong&gt;「数字に慣れる」感覚&lt;/strong&gt;が育っていきます。&lt;/p&gt;
&lt;h2&gt;まとめ：就活と仕事に必要なのは「数字への抵抗を下げること」&lt;/h2&gt;
&lt;ul&gt;
&lt;li&gt;数学ができないことは、&lt;strong&gt;採用試験や就職後の業務で不利に働く可能性&lt;/strong&gt;がある&lt;/li&gt;
&lt;li&gt;多くの企業の筆記試験では、&lt;strong&gt;SPI非言語レベルの計算・割合・グラフ&lt;/strong&gt;が問われることがある&lt;/li&gt;
&lt;li&gt;就職後は「数学」よりも、&lt;strong&gt;数字を扱う作業&lt;/strong&gt;でつまずきやすい&lt;/li&gt;
&lt;li&gt;数学が得意である必要はないが、&lt;strong&gt;「全くできない」状態は避けた方が安心&lt;/strong&gt;&lt;/li&gt;
&lt;li&gt;基礎の復習＋SPIのパターン＋数字に触れる習慣で、&lt;strong&gt;抵抗感は下げられる&lt;/strong&gt;&lt;/li&gt;
&lt;/ul&gt;
&lt;p&gt;就職活動では、エントリーシートや面接対策など同時にやることが増えます。数学の苦手意識で筆記対策に時間を取られすぎないよう、&lt;strong&gt;今のうちに「最低限のライン」&lt;/strong&gt;を整えておくと進めやすくなります。&lt;/p&gt;
&lt;h2&gt;関連コラム&lt;/h2&gt;
&lt;blockquote&gt;&lt;p&gt;&lt;a href="https://juku-escot.com/column/suugakudekinai/" target="_blank" rel="noopener"&gt;数学ができない学生向けの学習法&lt;/a&gt;&lt;/p&gt;&lt;/blockquote&gt;
&lt;div class="alert alert-primary p-3 mt-4" role="alert"&gt;
&lt;p class="mb-2"&gt;&lt;strong&gt;数学の論理的思考を欠いたままでは、将来の選択肢を自ら握りつぶすことになります。&lt;/strong&gt;&lt;/p&gt;
&lt;p class="mb-1"&gt;曖昧な理解が&lt;strong&gt;癖&lt;/strong&gt;になると、試験本番での致命的な減点を招き、最終的な合計点に跳ね返る悲惨な結果を招きます。&lt;/p&gt;
&lt;p class="mb-3"&gt;記述で&lt;strong&gt;点を落とし続ける&lt;/strong&gt;原因は、一重に判断軸が定まっていないことにあります。&lt;/p&gt;
&lt;div class="d-grid gap-2"&gt;&lt;a class="btn btn-primary btn-lg" href="https://juku-escot.com/onepoint/"&gt;論理的思考を武器にする「思考の定番パターン」を習得する&lt;/a&gt;&lt;br /&gt;
&lt;a class="btn btn-outline-primary btn-lg" href="https://juku-escot.com/examination/"&gt;数学の得点力を引き上げる試験対策を確認する&lt;/a&gt;&lt;/div&gt;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</si>
  <si>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C2P_https___juku_escot_com_c_blogs_suugakutaisaku_20260225_192430</t>
  </si>
  <si>
    <t>以下はサイトの階層マスタに基づく「子→親」内部リンク不足です。
子ページ本文（HTML）に、親ページへのリンクを追加してください。
【子ページ】
- URL: https://juku-escot.com/c_blogs/suugakutaisaku/
- タイトル: 難しい問題に歯が立たない中1数学｜原因と克服対策ガイド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&lt;p&gt;「中１になってから数学が一気に難しく感じる」「テストで思うように点が取れない」「このまま放っておいて大丈夫なのか不安…」という声は非常に多く聞かれます。&lt;br /&gt;
数学は&lt;strong&gt;積み上げ型の教科&lt;/strong&gt;なので、中１の時点でつまずきを放置すると、その後の内容がますます分からなくなってしまう危険があります。&lt;br /&gt;
このページでは、&lt;strong&gt;中１で数学が出来ないと感じたときの考え方と、今日から始められる具体的な対策&lt;/strong&gt;を整理してお伝えします。&lt;/p&gt;
&lt;h2&gt;中１で数学が出来ないときに考えるべきこと&lt;/h2&gt;
&lt;p&gt;数学という教科は、単元ごとに完結しているように見えて、実は&lt;strong&gt;前の学年・前の単元の理解が土台&lt;/strong&gt;になっています。中１の内容でつまずくと、&lt;/p&gt;
&lt;ul&gt;
&lt;li&gt;中２の内容が「さっぱり分からない」と感じやすくなる&lt;/li&gt;
&lt;li&gt;テストのたびに「何から手をつけていいか分からない」状態に陥る&lt;/li&gt;
&lt;li&gt;数学そのものに&lt;strong&gt;強い苦手意識&lt;/strong&gt;が生まれてしまう&lt;/li&gt;
&lt;/ul&gt;
&lt;p&gt;だからこそ、&lt;/p&gt;
&lt;blockquote&gt;&lt;p&gt;出来ないままにしておかずに&lt;strong&gt;早めに対策を講じること&lt;/strong&gt;が大切です。&lt;/p&gt;&lt;/blockquote&gt;
&lt;p&gt;分からないところをそのまま放置したまま中２に上がってしまうと、訳が分からなくなってしまって、他の学生と大きな差が生じることになりかねません。&lt;br /&gt;
そこで重要になるキーワードが、&lt;strong&gt;「苦手意識を持たないこと」&lt;/strong&gt;です。&lt;/p&gt;
&lt;h2&gt;中１で数学が出来ないときの具体的な対策&lt;/h2&gt;
&lt;h3&gt;① まずは「苦手意識をなくす」ことから始める&lt;/h3&gt;
&lt;p&gt;中１で数学が出来ないと感じている場合、いきなり難しい問題に挑戦するのは逆効果になりがちです。&lt;br /&gt;
そこで最初のステップとしておすすめなのが、&lt;/p&gt;
&lt;p&gt;&lt;span style="color: #0000ff;"&gt;&lt;strong&gt;取り組みやすい計算問題から&lt;/strong&gt;&lt;/span&gt;スタートすることです。&lt;/p&gt;
&lt;p&gt;数学には、&lt;/p&gt;
&lt;ul&gt;
&lt;li&gt;計算問題&lt;/li&gt;
&lt;li&gt;関数&lt;/li&gt;
&lt;li&gt;証明&lt;/li&gt;
&lt;li&gt;図形&lt;/li&gt;
&lt;/ul&gt;
&lt;p&gt;など様々な単元がありますが、関数や証明・図形はどうしても&lt;strong&gt;難易度が高め&lt;/strong&gt;です。&lt;br /&gt;
そこで、まずは&lt;/p&gt;
&lt;p&gt;&lt;span style="color: #ff0000;"&gt;&lt;strong&gt;自分に計算問題が解けるという自信を付ける&lt;/strong&gt;&lt;/span&gt;ところからスタートさせることが、苦手意識を無くすきっかけになります。&lt;/p&gt;
&lt;blockquote&gt;&lt;p&gt;「全部できるようにしよう」と背伸びするのではなく、&lt;strong&gt;「計算問題だけは得意にする」&lt;/strong&gt;という入口をつくるイメージです。&lt;/p&gt;&lt;/blockquote&gt;
&lt;h3&gt;② 毎日少しずつ「正解体験」を積み重ねる&lt;/h3&gt;
&lt;p&gt;苦手教科克服のカギは、&lt;strong&gt;成功体験の積み重ね&lt;/strong&gt;です。最初のうちはたくさん問題数をこなさなくて構いません。&lt;/p&gt;
&lt;p&gt;まずは、&lt;/p&gt;
&lt;p&gt;&lt;span style="color: #ff0000;"&gt;&lt;strong&gt;毎日計算問題を解いて正解する&lt;/strong&gt;&lt;/span&gt;という体験を繰り返していくことが大切です。&lt;/p&gt;
&lt;ul&gt;
&lt;li&gt;１日５〜１０問程度の計算問題でOK&lt;/li&gt;
&lt;li&gt;「全部正解できるレベル」の問題から始める&lt;/li&gt;
&lt;li&gt;間違えたらその場で解き直し、翌日もう一度同じ問題を解く&lt;/li&gt;
&lt;/ul&gt;
&lt;p&gt;このようにして&lt;strong&gt;成功体験を繰り返していくと、徐々に数学への苦手意識が薄れていきます&lt;/strong&gt;。&lt;br /&gt;
それから段階的に、関数や図形など難易度が上がる単元に挑戦していきましょう。&lt;/p&gt;
&lt;h3&gt;③ いきなり難しい単元から入らない&lt;/h3&gt;
&lt;p&gt;「頑張ろう」と思うあまり、最初から関数や証明問題に取り組むと、&lt;/p&gt;
&lt;ul&gt;
&lt;li&gt;難しすぎて手も足も出ない&lt;/li&gt;
&lt;li&gt;「やっぱり自分は数学がダメだ」と感じてしまう&lt;/li&gt;
&lt;li&gt;数日で勉強そのものをやめてしまう&lt;/li&gt;
&lt;/ul&gt;
&lt;p&gt;といった状況に陥りやすくなります。&lt;br /&gt;
&lt;strong&gt;苦手意識を克服する観点からは、いきなり難しい単元に手を出すのはおすすめできません。&lt;/strong&gt;&lt;/p&gt;
&lt;ol&gt;
&lt;li&gt;&lt;strong&gt;計算問題（正負の数・文字式・方程式など）を安定させる&lt;/strong&gt;&lt;/li&gt;
&lt;li&gt;&lt;strong&gt;比例・反比例などの基本的な関数&lt;/strong&gt;に進む&lt;/li&gt;
&lt;li&gt;&lt;strong&gt;基本的な図形問題&lt;/strong&gt;（角度・合同など）に取り組む&lt;/li&gt;
&lt;li&gt;余裕が出てきたら、&lt;strong&gt;証明問題のパターン&lt;/strong&gt;を少しずつ練習する&lt;/li&gt;
&lt;/ol&gt;
&lt;p&gt;というように、&lt;strong&gt;「簡単なもの → 少し難しいもの」&lt;/strong&gt;と段階を踏むことが攻略のポイントです。&lt;br /&gt;
&lt;!-- ▼追加ブロック①：よくあるミスの具体例 --&gt;&lt;/p&gt;
&lt;h2&gt;中1数学でよくある「つまずき例」と直し方&lt;/h2&gt;
&lt;h3&gt;計算ミスが多い場合&lt;/h3&gt;
&lt;ul&gt;
&lt;li&gt;符号（＋−）を落とす&lt;/li&gt;
&lt;li&gt;途中式を書かず暗算する&lt;/li&gt;
&lt;li&gt;答えだけを書いて確認しない&lt;/li&gt;
&lt;/ul&gt;
&lt;p&gt;対策としては、&lt;strong&gt;途中式を必ず1行ずつ書き、最後に見直す習慣&lt;/strong&gt;をつけることが重要です。&lt;/p&gt;
&lt;h3&gt;文章題で止まる場合&lt;/h3&gt;
&lt;ul&gt;
&lt;li&gt;何を求める問題か分からない&lt;/li&gt;
&lt;li&gt;数字の意味を整理できない&lt;/li&gt;
&lt;li&gt;式に直せない&lt;/li&gt;
&lt;/ul&gt;
&lt;p&gt;まずは「何を出す問題か」を日本語で書き出してから式に直す練習をしましょう。&lt;/p&gt;
&lt;p&gt;&lt;!-- ▼追加ブロック②：家庭学習の実践モデル --&gt;&lt;/p&gt;
&lt;h2&gt;中1数学が苦手な子向け・1週間学習モデル&lt;/h2&gt;
&lt;h3&gt;平日の基本パターン（1日15分）&lt;/h3&gt;
&lt;ul&gt;
&lt;li&gt;計算問題：5〜7問（10分）&lt;/li&gt;
&lt;li&gt;間違い直し：5分&lt;/li&gt;
&lt;/ul&gt;
&lt;h3&gt;休日の復習パターン（30分）&lt;/h3&gt;
&lt;ul&gt;
&lt;li&gt;1週間分の復習&lt;/li&gt;
&lt;li&gt;苦手問題のやり直し&lt;/li&gt;
&lt;li&gt;確認テスト形式で演習&lt;/li&gt;
&lt;/ul&gt;
&lt;p&gt;短時間でも&lt;strong&gt;毎日触れること&lt;/strong&gt;を最優先にしてください。&lt;/p&gt;
&lt;p&gt;&lt;!-- ▼追加ブロック③：保護者向けチェックリスト --&gt;&lt;/p&gt;
&lt;h2&gt;保護者向け｜数学のつまずきチェックリスト&lt;/h2&gt;
&lt;ul&gt;
&lt;li&gt;□ 計算問題で7割以上取れているか&lt;/li&gt;
&lt;li&gt;□ 宿題を1人で進められるか&lt;/li&gt;
&lt;li&gt;□ 間違い直しをしているか&lt;/li&gt;
&lt;li&gt;□ 勉強時間が極端に短くないか&lt;/li&gt;
&lt;/ul&gt;
&lt;p&gt;2つ以上当てはまらない場合は、早めのフォローが効果的です。&lt;/p&gt;
&lt;p&gt;&lt;!-- ▼追加ブロック④：よくある質問（FAQ） --&gt;&lt;/p&gt;
&lt;h2&gt;中1数学に関するよくある質問&lt;/h2&gt;
&lt;h3&gt;Q. 計算はできるのにテストでは点が取れません&lt;/h3&gt;
&lt;p&gt;A. 時間配分と見直し不足が原因であることが多いです。家庭で制限時間つき演習を行いましょう。&lt;/p&gt;
&lt;h3&gt;Q. 何から復習すればいいですか&lt;/h3&gt;
&lt;p&gt;A. 正負の数・文字式・方程式の計算から優先してください。土台が最重要です。&lt;/p&gt;
&lt;h3&gt;Q. 塾に通わせるべきですか&lt;/h3&gt;
&lt;p&gt;A. 家庭学習で改善しない場合は、個別対応の指導を検討すると効果的です。&lt;/p&gt;
&lt;p&gt;&lt;!-- ▼追加ブロック⑤：セルフ診断 --&gt;&lt;/p&gt;
&lt;h2&gt;5分でできる数学セルフ診断&lt;/h2&gt;
&lt;ul&gt;
&lt;li&gt;□ 計算10問中8問以上正解できる&lt;/li&gt;
&lt;li&gt;□ 文章題を最後まで読める&lt;/li&gt;
&lt;li&gt;□ 式の意味を説明できる&lt;/li&gt;
&lt;li&gt;□ 間違い直しをしている&lt;/li&gt;
&lt;/ul&gt;
&lt;p&gt;2個以下の場合は、基礎からの立て直しが必要です。&lt;/p&gt;
&lt;h2&gt;小学校から中学校への「ギャップ」をどう埋めるか&lt;/h2&gt;
&lt;p&gt;小学生と比べて、中学生になると数学が一気に難しく感じるのは自然なことです。&lt;/p&gt;
&lt;ul&gt;
&lt;li&gt;扱う数の範囲が広くなる（負の数・文字式など）&lt;/li&gt;
&lt;li&gt;文章の量が増え、問題文を読むこと自体が負担になる&lt;/li&gt;
&lt;li&gt;テストの時間内に解ききるスピードが求められる&lt;/li&gt;
&lt;/ul&gt;
&lt;p&gt;こうした変化に戸惑うのは当然ですが、&lt;/p&gt;
&lt;blockquote&gt;&lt;p&gt;&lt;strong&gt;「毎日数学に触れる」「正解できる問題を少しずつ増やしていく」&lt;/strong&gt;&lt;/p&gt;&lt;/blockquote&gt;
&lt;p&gt;という基本を徹底することで、数学に対する苦手意識は確実に薄れていきます。&lt;/p&gt;
&lt;p&gt;最初から難問を解けるようになろうとせず、&lt;/p&gt;
&lt;ul&gt;
&lt;li&gt;難易度の低い問題からクリアしていく&lt;/li&gt;
&lt;li&gt;出来る問題を増やしながら、徐々に難しい問題にも挑戦できるようにする&lt;/li&gt;
&lt;/ul&gt;
&lt;p&gt;という流れを大切にしましょう。&lt;/p&gt;
&lt;h2&gt;毎日続けるためのちょっとした工夫&lt;/h2&gt;
&lt;p&gt;「やる気がある日だけ頑張る」では、なかなか成績は上がりません。中１で数学が出来ないと感じている場合こそ、&lt;strong&gt;続けやすい環境づくり&lt;/strong&gt;が大切です。&lt;/p&gt;
&lt;ul&gt;
&lt;li&gt;勉強時間を「夜寝る前の15分」など、&lt;strong&gt;毎日同じ時間帯&lt;/strong&gt;に固定する&lt;/li&gt;
&lt;li&gt;「テキストを開く」「問題を1問だけ解く」など、&lt;strong&gt;小さな行動から始める&lt;/strong&gt;&lt;/li&gt;
&lt;li&gt;解けた問題にはチェックを入れておき、&lt;strong&gt;「できた！」が目に見えるようにする&lt;/strong&gt;&lt;/li&gt;
&lt;/ul&gt;
&lt;p&gt;このような工夫をすることで、&lt;strong&gt;数学に徐々に慣れていく&lt;/strong&gt;ことができます。&lt;/p&gt;
&lt;h2&gt;関連コラム&lt;/h2&gt;
&lt;p&gt;より詳しい学習法については、こちらのコラムも参考になります。&lt;/p&gt;
&lt;blockquote&gt;&lt;p&gt;&lt;a href="https://juku-escot.com/column/suugakudekinai/" target="_blank" rel="noopener"&gt;数学ができない学生向けの学習法&lt;/a&gt;&lt;/p&gt;&lt;/blockquote&gt;
&lt;h2&gt;まとめ：中１の「今」から対策すれば間に合う&lt;/h2&gt;
&lt;p&gt;最後に、本ページのポイントを整理しておきます。&lt;/p&gt;
&lt;ul&gt;
&lt;li&gt;数学は&lt;strong&gt;積み上げ型の教科&lt;/strong&gt;なので、中１のつまずきを放置すると中２以降で大きな差がつきやすい&lt;/li&gt;
&lt;li&gt;まずは&lt;strong&gt;苦手意識をなくすこと&lt;/strong&gt;が最優先。そのために、取り組みやすい計算問題からスタートする&lt;/li&gt;
&lt;li&gt;&lt;span style="color: #ff0000;"&gt;&lt;strong&gt;毎日計算問題を解いて正解する&lt;/strong&gt;&lt;/span&gt;という成功体験を積み重ねることで、徐々に自信がつく&lt;/li&gt;
&lt;li&gt;いきなり関数・証明・難しい図形などに挑戦するのではなく、&lt;strong&gt;簡単な問題から段階的にレベルアップ&lt;/strong&gt;していく&lt;/li&gt;
&lt;li&gt;小学校とのギャップに戸惑っても、&lt;strong&gt;「毎日触れる」「出来る問題を増やす」&lt;/strong&gt;という基本を守れば、数学への苦手意識は必ず薄れていく&lt;/li&gt;
&lt;/ul&gt;
&lt;p&gt;中１で「数学が出来ない」と感じていても、&lt;strong&gt;今からの取り組み次第で十分に巻き返すことができます&lt;/strong&gt;。&lt;br /&gt;
最初の一歩は、「計算問題を１ページだけ解く」でも構いません。&lt;br /&gt;
今日から少しずつ、数学との付き合い方を変えていきましょう。&lt;/p&gt;
&lt;p&gt;&amp;nbsp;&lt;/p&gt;
```</t>
  </si>
  <si>
    <t>C2P_https___juku_escot_com_c_blogs_syakaibenkyouhou_20260225_192430</t>
  </si>
  <si>
    <t>以下はサイトの階層マスタに基づく「子→親」内部リンク不足です。
子ページ本文（HTML）に、親ページへのリンクを追加してください。
【子ページ】
- URL: https://juku-escot.com/c_blogs/syakaibenkyouhou/
- タイトル: 社会科目の効率的な勉強法まとめ｜暗記・思考力の伸ばし方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&lt;h2&gt;中学生におすすめできる社会の勉強法とは？&lt;/h2&gt;
&lt;p&gt;中学生の方にとって、社会は非常に難しいといえる教科です。それは、世界の歴史、国の出来事や日本の伝統文化、地理など、覚えることがたくさんあるためです。しかし、勉強法が全くないわけではありません。&lt;/p&gt;
&lt;p&gt;中学生におすすめできる効率的な勉強法は、ただ暗記をするのではなく、まずは&lt;span style="color: #ff0000;"&gt;自身が興味を持てるものに特化して勉強する&lt;/span&gt;ことです。例えば、県庁所在地に関して興味があるのであれば、その都道府県の伝統や地域性、名産物などを最初に勉強します。&lt;/p&gt;
&lt;p&gt;自分自身が興味を持てることであれば、勉強するのが苦にならないはずです。中学生にとって社会は難しい教科でしょうが、それでもいきなり全部覚えようとするのではなく、まずは自身が好きな分野を集中的に勉強することが良いです。それが、中学生におすすめできる社会の勉強法になります。&lt;strong&gt;好きな分野からスタートすれば、徐々に全体に興味を持てるようになる可能性が高く&lt;/strong&gt;、&lt;span style="color: #0000ff;"&gt;いつの間にか得意な教科となっている&lt;/span&gt;ことも考えられるでしょう。&lt;/p&gt;
&lt;h3&gt;分野別：興味を点から線に広げる「具体例」&lt;/h3&gt;
&lt;p&gt;「好きなことから」と言われても難しい場合は、以下の切り口を参考にしてみてください。一つの興味（点）が、試験に出る知識（線）へと繋がります。&lt;/p&gt;
&lt;ul&gt;
&lt;li&gt;&lt;strong&gt;歴史&lt;/strong&gt;：戦国武将や幕末の志士など、人物に注目する。漫画やアニメの舞台となった時代背景を調べることで、当時の政治や文化が立体的に見えてきます。&lt;/li&gt;
&lt;li&gt;&lt;strong&gt;地理&lt;/strong&gt;：家族旅行で行った場所や、好きな食べ物の産地を深掘りする。「なぜここでこれが作られるのか？」という気候や地形の理由を知ることで、暗記ではない地理の力が身につきます。&lt;/li&gt;
&lt;li&gt;&lt;strong&gt;公民&lt;/strong&gt;：普段使っているSNSやニュース、身近な商品の価格がどう決まるのかなど、日常生活と社会の仕組みをリンクさせて考える習慣をつけましょう。&lt;/li&gt;
&lt;/ul&gt;
&lt;h3&gt;中学生の社会勉強法：よくある質問（FAQ）&lt;/h3&gt;
&lt;div class="faq-section" style="background: #f9f9f9; padding: 20px; border-radius: 8px; margin-bottom: 20px;"&gt;
&lt;p&gt;&lt;strong&gt;Q. 中高一貫校で進度が速く、興味を持つ余裕がありません。&lt;/strong&gt;&lt;br /&gt;
A. 全てを網羅しようとせず、まずは直近のテスト範囲の中で「これだけは面白い」と思える項目を1つ見つけてください。その1項目を深掘りすることで、周辺知識への理解も驚くほどスムーズになります。&lt;/p&gt;
&lt;p&gt;&lt;strong&gt;Q. 一問一答などの暗記だけで点数は取れますか？&lt;/strong&gt;&lt;br /&gt;
A. 短期的には取れますが、応用力はつきません。「なぜその事件が起きたのか？」「なぜその気候になるのか？」という背景（ストーリー）を理解することを優先しましょう。&lt;/p&gt;
&lt;p&gt;&lt;strong&gt;Q. 問題集は何回くらい解き直すべきですか？&lt;/strong&gt;&lt;br /&gt;
A. 興味のある分野は1回で覚えられることもありますが、定着には最低3回は必要です。1回目は全体像の把握、2回目は間違えた箇所の確認、3回目は「なぜその答えになるか」の説明まで行うのが理想です。&lt;/p&gt;
&lt;/div&gt;
&lt;h3&gt;中高一貫校の社会こそ「個別指導」が効く理由&lt;/h3&gt;
&lt;p&gt;中高一貫校の社会科は、学校ごとに独自のカリキュラムや記述中心の試験が行われることが多く、独学での対策に限界を感じる生徒さんも少なくありません。個別指導塾ESCOTでは、生徒の「興味」を最大限に引き出しながら、志望校や学校の特性に合わせた戦略的な勉強法を提案します。&lt;/p&gt;
&lt;h4&gt;関連コラム&lt;/h4&gt;
&lt;blockquote&gt;&lt;p&gt;&lt;a href="https://juku-escot.com/column/yokunaibenkyouhou/" target="_blank" rel="noopener"&gt;中学生が陥りやすい「よくない」勉強法&lt;/a&gt;&lt;/p&gt;&lt;/blockquote&gt;
```</t>
  </si>
  <si>
    <t>C2P_https___juku_escot_com_c_blogs_syakaijinbenkyou_20260225_192430</t>
  </si>
  <si>
    <t>以下はサイトの階層マスタに基づく「子→親」内部リンク不足です。
子ページ本文（HTML）に、親ページへのリンクを追加してください。
【子ページ】
- URL: https://juku-escot.com/c_blogs/syakaijinbenkyou/
- タイトル: 社会人の勉強でやる気が出ない時の解決策！仕事と両立するコツ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&lt;h2&gt;社会人の勉強でやる気がなくなったときの解決策｜モチベーションを保ち仕事と両立するコツ&lt;/h2&gt;
&lt;p&gt;受験といえば高校受験、大学受験が最初に出てくると思いますが、社会人であっても仕事上の資格取得やスキルアップのために受験を受ける人は多いと思います。特に社会人は仕事との両立をしなければならず、ストレスから受験勉強のやる気がなくなったという経験があるのではないでしょうか。そこで、社会人の受験勉強のモチベーションを保つコツを考えてみましょう。&lt;/p&gt;
&lt;h3&gt;1. モチベーションが低下する原因を切り分け、ストレスを軽減する&lt;/h3&gt;
&lt;ul&gt;
&lt;li&gt;&lt;strong&gt;時間が取れない&lt;/strong&gt;：仕事後に勉強枠が確保できていない&lt;/li&gt;
&lt;li&gt;&lt;strong&gt;量が重すぎる&lt;/strong&gt;：計画倒れで着手前に疲れている&lt;/li&gt;
&lt;li&gt;&lt;strong&gt;進んでいる実感がない&lt;/strong&gt;：成果が見えず意味を感じられない&lt;/li&gt;
&lt;/ul&gt;
&lt;h3&gt;2. 長いスパンで計画を立て、仕事と受験勉強のバランスを取る&lt;/h3&gt;
&lt;p&gt;受験勉強のモチベーションを保つためには、&lt;span style="color: #ff0000;"&gt;長いスパンで勉強する&lt;/span&gt;という考え方が大切です。一般的な資格の受験日は年に１回か、数回あることがほとんどです。仕事をしながら勉強をしていくわけですから、&lt;strong&gt;一番近い日程に照準を定めるのではなく、少し余裕を持ったスケジュールを組みましょう&lt;/strong&gt;。思うように勉強が捗らないことでやる気がなくなった、ということが無くなります。仕事と受験勉強のバランスを取りましょう。&lt;/p&gt;
&lt;h3&gt;3. 独学の限界を感じたら、塾や人の力を借りて効率化する&lt;/h3&gt;
&lt;p&gt;次に、人の力を借りてみることも重要です。仕事上の資格であれば、職場の上司や同僚に教えを乞うのも良いでしょう。1人で受験勉強するよりも効率的に学ぶことが出来ます。仕事と関係のない資格の受験であれば、学習塾や通信教育を活用するのも手です。&lt;span style="color: #0000ff;"&gt;人と勉強したり、教わったりすることでやる気を保つことが出来ます&lt;/span&gt;。1人で抱え込んでは分からないことがどんどん増え、やる気がなくなったり、諦めてしまうことに繋がってしまいます。&lt;/p&gt;
&lt;h3&gt;4. モチベーションを再燃させる「仕切り直しのコツ」&lt;/h3&gt;
&lt;ul&gt;
&lt;li&gt;&lt;strong&gt;最初の3日間&lt;/strong&gt;は「毎日30分・同じ作業」だけに決めておく&lt;/li&gt;
&lt;li&gt;やる内容は&lt;strong&gt;選ばなくていいもの&lt;/strong&gt;（問題数・ページ数を事前に決める）&lt;/li&gt;
&lt;li&gt;終わったら&lt;strong&gt;「今日はできた」&lt;/strong&gt;と明確に区切る&lt;/li&gt;
&lt;/ul&gt;
&lt;h3&gt;5. 「1日○時間」ではなく「毎日やる量」を決めて継続する&lt;/h3&gt;
&lt;p&gt;社会人の勉強では、「1日○時間」よりも&lt;strong&gt;「毎日やる量」&lt;/strong&gt;を決めた方が続きやすくなります。&lt;br /&gt;
たとえば「30分」ではなく、「問題3問」「テキスト2ページ」と決めることで、疲れている日でも最低限を越えやすくなります。&lt;/p&gt;
&lt;h3&gt;6. 社会人の勉強によくあるつまずきと対処法&lt;/h3&gt;
&lt;ul&gt;
&lt;li&gt;&lt;strong&gt;平日に勉強できない日が続く&lt;/strong&gt; → 週末に「全部取り戻そう」としない&lt;/li&gt;
&lt;li&gt;&lt;strong&gt;独学がつらい&lt;/strong&gt; → 2週間止まったら人に頼る判断をする&lt;/li&gt;
&lt;li&gt;&lt;strong&gt;やる気がゼロ&lt;/strong&gt; → 勉強開始ではなく「教材を開く」だけで終えてもよい&lt;/li&gt;
&lt;/ul&gt;
&lt;p&gt;社会人においては、学生よりも受験勉強のモチベーションを保つことが難しいと言えます。自分から学ぶ姿勢を育まなければ、仕事との両立は上手くいきません。人や塾の力を借り、無理のないように時間を管理しなければなりません。それらが上手くいかないと、簡単にやる気なくなった、という状況になってしまいます。仕事と受験勉強のバランスを取りつつ、自分が潰れてしまわないように注意しましょう。&lt;br /&gt;
&lt;!-- ▼ 追記ブロック（おすすめ挿入位置：h3「1. モチベーションが低下する原因…」の直後） ▼ --&gt;&lt;/p&gt;
&lt;h3&gt;原因別：社会人のモチベーションが落ちたときの「打ち手」具体例&lt;/h3&gt;
&lt;p&gt;「やる気がない」ように見えても、実際は原因が違うことが多いです。原因ごとに対策を変えると、戻りが早くなります。&lt;/p&gt;
&lt;div class="table-responsive" style="margin: 12px 0 18px;"&gt;
&lt;table class="table table-bordered table-sm align-middle" style="background: #fff;"&gt;
&lt;thead style="background: #f7f7f7;"&gt;
&lt;tr class="text-center"&gt;
&lt;th style="min-width: 140px;"&gt;よくある状態&lt;/th&gt;
&lt;th&gt;その場でやること&lt;/th&gt;
&lt;th style="min-width: 180px;"&gt;翌日以降の工夫&lt;/th&gt;
&lt;/tr&gt;
&lt;/thead&gt;
&lt;tbody&gt;
&lt;tr&gt;
&lt;td class="text-center"&gt;&lt;strong&gt;疲れて着手できない&lt;/strong&gt;&lt;/td&gt;
&lt;td&gt;教材を開いて、目次か見出しだけ眺めて終える&lt;/td&gt;
&lt;td&gt;平日は「読むだけ」を基本にし、書く作業は週末へ回す&lt;/td&gt;
&lt;/tr&gt;
&lt;tr&gt;
&lt;td class="text-center"&gt;&lt;strong&gt;量が重く感じる&lt;/strong&gt;&lt;/td&gt;
&lt;td&gt;今日やる範囲を「1ページ」など極小にする&lt;/td&gt;
&lt;td&gt;範囲を小さく区切り、終わり地点を先に決める&lt;/td&gt;
&lt;/tr&gt;
&lt;tr&gt;
&lt;td class="text-center"&gt;&lt;strong&gt;進んでいる実感がない&lt;/strong&gt;&lt;/td&gt;
&lt;td&gt;「できたこと」を1行だけメモする（例：問題3問）&lt;/td&gt;
&lt;td&gt;週に1回、チェックテストで伸びを可視化する&lt;/td&gt;
&lt;/tr&gt;
&lt;tr&gt;
&lt;td class="text-center"&gt;&lt;strong&gt;独学がつらい&lt;/strong&gt;&lt;/td&gt;
&lt;td&gt;質問先を1つ決める（同僚／講座／コミュニティ）&lt;/td&gt;
&lt;td&gt;週1回だけ他者と接点を作り、停滞を防ぐ&lt;/td&gt;
&lt;/tr&gt;
&lt;/tbody&gt;
&lt;/table&gt;
&lt;/div&gt;
&lt;h3&gt;忙しい社会人向け：1週間の勉強スケジュール例（30分想定）&lt;/h3&gt;
&lt;p&gt;仕事後に重い課題を置くと続きにくいので、「平日は軽め・週末にまとめる」形が無理がありません。&lt;/p&gt;
&lt;ul&gt;
&lt;li&gt;&lt;strong&gt;月〜木&lt;/strong&gt;：インプット中心（読む／聞く）＋確認問題を少し&lt;/li&gt;
&lt;li&gt;&lt;strong&gt;金&lt;/strong&gt;：間違えた所だけ見直す（新しいことは増やさない）&lt;/li&gt;
&lt;li&gt;&lt;strong&gt;土&lt;/strong&gt;：演習（まとまった時間で問題を解く）&lt;/li&gt;
&lt;li&gt;&lt;strong&gt;日&lt;/strong&gt;：復習と調整（次週の範囲を小さく決める）&lt;/li&gt;
&lt;/ul&gt;
&lt;h3&gt;「今日やること」を3分で決めるチェック&lt;/h3&gt;
&lt;p&gt;着手で止まりやすい人は、まず“選ぶ”工程を軽くすると進みます。&lt;/p&gt;
&lt;ol&gt;
&lt;li&gt;今日の残り時間は何分か（10／20／30）&lt;/li&gt;
&lt;li&gt;読むだけ・解くだけ、どちらがラクか&lt;/li&gt;
&lt;li&gt;終わり地点を決める（例：2ページ、問題2問）&lt;/li&gt;
&lt;/ol&gt;
&lt;p&gt;&lt;strong&gt;例&lt;/strong&gt;：疲れている日＝「テキスト2ページを読むだけ」／元気がある日＝「問題3問＋見直し」&lt;/p&gt;
&lt;h3&gt;ミニ練習：モチベーションを戻すための「見える化」&lt;/h3&gt;
&lt;p&gt;勉強の内容ではなく、「できた量」を残すと続けやすくなります。次のいずれかを毎日1つだけ書きます。&lt;/p&gt;
&lt;ul&gt;
&lt;li&gt;今日やった範囲（例：第2章 3〜4ページ）&lt;/li&gt;
&lt;li&gt;解いた数（例：問題3問）&lt;/li&gt;
&lt;li&gt;間違いの種類（例：用語の取り違え／計算ミス）&lt;/li&gt;
&lt;/ul&gt;
&lt;h3&gt;独学・講座・指導の選び方（比較）&lt;/h3&gt;
&lt;p&gt;自分に合う形を選ぶと、途中で止まりにくくなります。&lt;/p&gt;
&lt;div class="table-responsive" style="margin: 12px 0 18px;"&gt;
&lt;table class="table table-striped table-bordered table-sm align-middle mb-0" style="background: #fff;"&gt;
&lt;thead style="background: #f7f7f7;"&gt;
&lt;tr class="text-center"&gt;
&lt;th style="min-width: 140px;"&gt;学び方&lt;/th&gt;
&lt;th&gt;向いている人&lt;/th&gt;
&lt;th style="min-width: 200px;"&gt;弱点が出やすい所&lt;/th&gt;
&lt;/tr&gt;
&lt;/thead&gt;
&lt;tbody&gt;
&lt;tr&gt;
&lt;td class="text-center"&gt;&lt;strong&gt;独学&lt;/strong&gt;&lt;/td&gt;
&lt;td&gt;自分で予定を決めて実行できる&lt;/td&gt;
&lt;td&gt;間違いの原因が分からず停滞しやすい&lt;/td&gt;
&lt;/tr&gt;
&lt;tr&gt;
&lt;td class="text-center"&gt;&lt;strong&gt;通信講座&lt;/strong&gt;&lt;/td&gt;
&lt;td&gt;教材の流れに沿って進めたい&lt;/td&gt;
&lt;td&gt;疑問が解消されず積み残しが出る&lt;/td&gt;
&lt;/tr&gt;
&lt;tr&gt;
&lt;td class="text-center"&gt;&lt;strong&gt;個別指導&lt;/strong&gt;&lt;/td&gt;
&lt;td&gt;つまずきの原因を早く潰したい&lt;/td&gt;
&lt;td&gt;スケジュール調整が必要（時間確保）&lt;/td&gt;
&lt;/tr&gt;
&lt;/tbody&gt;
&lt;/table&gt;
&lt;/div&gt;
&lt;h3&gt;社会人の勉強：よくある質問（追記FAQ）&lt;/h3&gt;
&lt;div class="faq-section" style="background: #f9f9f9; padding: 20px; border-radius: 8px; margin-bottom: 20px;"&gt;
&lt;p&gt;&lt;strong&gt;Q. 仕事で毎日クタクタです。勉強は朝の方がいいですか？&lt;/strong&gt;&lt;br /&gt;
A. 夜に崩れやすい人は朝が合いやすいです。朝が難しい場合は、平日は「読むだけ」に寄せ、問題演習は週末にまとめる形でも十分進みます。&lt;/p&gt;
&lt;p&gt;&lt;strong&gt;Q. 平日にできない日が続くと自己嫌悪になります。&lt;/strong&gt;&lt;br /&gt;
A. 取り返そうとして急に量を増やすと反動が出ます。週末は「できなかった分＋少し」くらいに留め、翌週の負担を増やさない方が続きます。&lt;/p&gt;
&lt;p&gt;&lt;strong&gt;Q. 勉強時間が短いと意味がない気がします。&lt;/strong&gt;&lt;br /&gt;
A. 社会人は短時間の積み上げが武器になります。内容は軽くても「毎日触れる」を続ける方が、再開のハードルが下がります。&lt;/p&gt;
&lt;p&gt;&lt;strong&gt;Q. 何からやればいいか分からず止まります。&lt;/strong&gt;&lt;br /&gt;
A. 最初は「教材を開く→見出しを読む→2ページだけ読む」など、判断がいらない作業に寄せると着手しやすくなります。&lt;/p&gt;
&lt;/div&gt;
&lt;p&gt;&lt;!-- ▲ 追記ブロックここまで ▲ --&gt;&lt;/p&gt;
&lt;h4&gt;関連コラム&lt;/h4&gt;
&lt;blockquote&gt;&lt;p&gt;&lt;a href="https://juku-escot.com/column/yaruki/" target="_blank" rel="noopener"&gt;&lt;br /&gt;
やる気をなくさず受験勉強を続けるために必要な心構えとは？&lt;br /&gt;
&lt;/a&gt;&lt;/p&gt;&lt;/blockquote&gt;
```</t>
  </si>
  <si>
    <t>C2P_https___juku_escot_com_c_blogs_taisaku4_20260225_192430</t>
  </si>
  <si>
    <t>以下はサイトの階層マスタに基づく「子→親」内部リンク不足です。
子ページ本文（HTML）に、親ページへのリンクを追加してください。
【子ページ】
- URL: https://juku-escot.com/c_blogs/taisaku4/
- タイトル: 受験勉強でやる気を出すための4つの対策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&lt;h2&gt;受験勉強でやる気を出すための４つの対策&lt;/h2&gt;
&lt;p&gt;受験勉強は長期戦であり、日によってやる気がある日もあれば、やる気がなかなか出ないという日もあることかと思います。しかし、志望校に合格するためにはやる気がなかなか出ない日であっても勉強をしなければなりません。&lt;/p&gt;
&lt;h4&gt;休憩する&lt;/h4&gt;
&lt;p&gt;受験に合格するためには勉強しなければなりませんが、どんなに頑張っても途中でやる気が削がれてしまうと、受験勉強をサボってしまう原因になります。そんな時は、勉強を一時中断してみましょう。少し休んで集中力の回復を待つという対策方法です。長時間勉強しても、集中力がなくなっている中で続けいては内容がしっかり入ってきません。&lt;span style="color: #ff0000;"&gt;適度な休憩をはさむことで脳が整理され、気分転換もできる&lt;/span&gt;ので、休憩後また集中して勉強することができます。&lt;/p&gt;
&lt;h4&gt;原因を取り除く&lt;/h4&gt;
&lt;p&gt;勉強部屋からサボる原因を取り除くやり方もおすすめです。周囲に自分を誘惑するものが存在すると、受験勉強のやる気が無くなります。スマホやゲーム機、漫画本などが置いてあるなら、目につかないよう別の部屋へ移動させたり、収納したりしましょう。&lt;span style="color: #ff0000;"&gt;勉強だけをする環境をしっかり整える&lt;/span&gt;ことが大切です。&lt;/p&gt;
&lt;h4&gt;目標を高くしすぎない&lt;/h4&gt;
&lt;p&gt;目標のハードルを高く設定しすぎてしまうと、クリアできずにやる気が下がってしまいます。まずは&lt;span style="color: #ff0000;"&gt;確実に達成できる目標を設定し、それをクリアし続ける&lt;/span&gt;という方法で、やる気を継続させましょう。受験のためとはいえ、いきなり長時間勉強に費やすと燃え尽きてしまいがちです。クリアできる目標を設定すれば負担が少なくなり、気持ちに余裕が生まれて集中しやすくなります。&lt;/p&gt;
&lt;h4&gt;とりあえず取り組む&lt;/h4&gt;
&lt;p&gt;実はやる気がないと感じるのは、単なる思い込みであることも少なくありません。全くダメだと感じていても構いませんので、&lt;span style="color: #0000ff;"&gt;とりあえず今すぐ受験勉強を始めてみます&lt;/span&gt;。いつの間にか勉強に夢中になっていたなんてことも、わりと普通にあることです。やる気がでないといって机に向かわずに、とりあえず勉強をしてみましょう。&lt;/p&gt;
&lt;p&gt;受験勉強のやる気を出すには、まずは勉強する環境を整え、やる気が出ないと思ってもとりあえず机に向かい、クリアできる目標をどんどん達成し、適度な休憩をはさむことであまり心に負担をかけずに受験勉強を続けることができます。自分と向き合い、やる気をうまく継続させていきましょう。&lt;/p&gt;
&lt;h4&gt;関連コラム&lt;/h4&gt;
&lt;blockquote&gt;&lt;p&gt;&lt;a href="https://juku-escot.com/column/yaruki/" target="_blank" rel="noopener"&gt;やる気をなくさず受験勉強を続けるために必要な心構えとは？&lt;/a&gt;&lt;/p&gt;&lt;/blockquote&gt;
```</t>
  </si>
  <si>
    <t>C2P_https___juku_escot_com_c_blogs_yarukihouhou_20260225_192431</t>
  </si>
  <si>
    <t>以下はサイトの階層マスタに基づく「子→親」内部リンク不足です。
子ページ本文（HTML）に、親ページへのリンクを追加してください。
【子ページ】
- URL: https://juku-escot.com/c_blogs/yarukihouhou/
- タイトル: 親が子の高校受験に対してやる気にさせる方法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&lt;h2&gt;親が子の高校受験に対してやる気にさせる方法&lt;/h2&gt;
&lt;p&gt;高校受験対して親が子をやる気にさせるためには、どうしたら良いのでしょうか。子供の性格や状況に合わせて親が適切なサポートをしてあげましょう。&lt;/p&gt;
&lt;h4&gt;褒めてあげる&lt;/h4&gt;
&lt;p&gt;テストで良い結果が出たときには結果をしっかりと褒めることがです。子供は褒められると「もっと頑張ろう」という気持ちになります。基本的なことですが、忘れがちなことでもあります。悪い点の科目ばかりに目を光らせるのではなく、&lt;strong&gt;きちんと認めてあげる&lt;/strong&gt;ことも大切です。&lt;/p&gt;
&lt;h4&gt;分かりやすい言葉をかける&lt;/h4&gt;
&lt;p&gt;高校受験に対してやる気にさせるためには、子供でもイメージしやすい言葉をかけてあげることが大切です。親がイメージできないことは子供はイメージできません。例えば、受験のやる気を出してほしいときに、受験に合格出来たら「自分の可能性を広げることができる」と言ってもイメージできない子供も多いので、「やりたいことができる」「将来の選択肢が増える」など、&lt;span style="color: #0000ff;"&gt;具体的なイメージしやすい言葉&lt;/span&gt;を使いましょう。&lt;/p&gt;
&lt;h4&gt;親の背中を見て子は育つ&lt;/h4&gt;
&lt;p&gt;高校受験に対してやる気にさせるためには、&lt;span style="color: #0000ff;"&gt;親が頑張っている姿を見せる&lt;/span&gt;ことも重要です。家でゴロゴロしていたり、夫婦が喧嘩ばかりしていると悪い影響を与えてしまいます。親も一緒になって資格の勉強などをするのも効果的な方法です。せめて子供が見ているところでは子供のやる気を削ぐようなことはしないように注意しましょう。&lt;/p&gt;
&lt;p&gt;高校受験に対してやる気にさせるためには、小さな成功体験を増やしていくことが大事です。薄い問題集でも良いので、一冊完璧に解いたという経験を積むと「もっと挑戦したい」という気持ちが芽生えてやる気を出します。子供をうまくサポートして受験勉強のやる気をなくすことのないように適切な対応をしていきましょう。&lt;/p&gt;
&lt;h4&gt;関連コラム&lt;/h4&gt;
&lt;blockquote&gt;&lt;p&gt;&lt;a href="https://juku-escot.com/column/yaruki/" target="_blank" rel="noopener"&gt;やる気をなくさず受験勉強を続けるために必要な心構えとは？&lt;/a&gt;&lt;/p&gt;&lt;/blockquote&gt;
&lt;div class="alert alert-primary p-3 mt-4" role="alert"&gt;
&lt;p class="mb-2"&gt;&lt;strong&gt;「やる気」を待ち続ける限り、不合格へのカウントダウンは止まりません。&lt;/strong&gt;&lt;/p&gt;
&lt;p class="mb-1"&gt;消極的な勉強習慣が固定化されると、本番で奪えるはずの部分点を失い、最終的な合計点に跳ね返る致命的な不利益を被ります。&lt;/p&gt;
&lt;p class="mb-3"&gt;やる気が起きず点数が伸びない最大の理由は、一重に判断軸の未固定にあります。&lt;/p&gt;
&lt;div class="d-grid gap-2"&gt;&lt;a class="btn btn-primary btn-lg" href="https://juku-escot.com/onepoint/"&gt;「やる気」を結果に変える思考プロセスを確認する&lt;/a&gt;&lt;br /&gt;
&lt;a class="btn btn-outline-primary btn-lg" href="https://juku-escot.com/school/"&gt;ESCOTの指導全体像と受講の流れを見る&lt;/a&gt;&lt;/div&gt;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href="https://juku-escot.com/contact/"&gt;体験授業・個別相談の予約&lt;/a&gt;&lt;/div&gt;
&lt;/div&gt;
```</t>
  </si>
  <si>
    <t>C2P_https___juku_escot_com_c_blogs_yarukipoint_20260225_192431</t>
  </si>
  <si>
    <t>以下はサイトの階層マスタに基づく「子→親」内部リンク不足です。
子ページ本文（HTML）に、親ページへのリンクを追加してください。
【子ページ】
- URL: https://juku-escot.com/c_blogs/yarukipoint/
- タイトル: 高校受験のやる気を起こさせるポイント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&lt;h2&gt;高校受験のやる気を起こさせるポイント&lt;/h2&gt;
&lt;p&gt;高校受験において、やる気を起させるためにはどうしたらよいのでしょうか。やる気が出ないときにやる気を起させるポイントを紹介します。&lt;/p&gt;
&lt;h4&gt;環境づくり&lt;/h4&gt;
&lt;p&gt;自分にとって&lt;span style="color: #0000ff;"&gt;ベストな勉強するための環境作り&lt;/span&gt;がとても重要となります。机の周りを綺麗に整理整頓して、テレビやスマートフォンなどを近くに置かず、勉強に集中出来るようにしましょう。勉強するための環境がきちんと整っていると、勉強のやる気にも繋がっていきます。&lt;/p&gt;
&lt;h4&gt;軽い運動をする&lt;/h4&gt;
&lt;p&gt;高校受験の勉強が行き詰まってしまうと、勉強の効率も上がらずやる気が無くなってしまいます。勉強は机に向かって同じ姿勢で長時間過ごすことも多いかと思います。&lt;strong&gt;軽度の運動を行って身体の血流を良くする&lt;/strong&gt;ことで気分も変わります。筋肉などもほぐれて精神的にも切り替えて勉強が出来るのでおすすめです。&lt;/p&gt;
&lt;h4&gt;メリハリをつける&lt;/h4&gt;
&lt;p&gt;高校受験の勉強を長く続けていると必ず疲労が出てきてしまいます。疲労が蓄積してしまうと、やる気の低下にも繋がってしまいます。適度に休憩を入れたり、メリハリを付けたり気分転換することで勉強を持続することが出来ます。&lt;/p&gt;
&lt;h4&gt;目標を立てる&lt;/h4&gt;
&lt;p&gt;高校受験の勉強でやる気が起きるようにするには、&lt;span style="color: #ff0000;"&gt;明確な目標を立てる&lt;span style="color: #000000;"&gt;こと&lt;/span&gt;&lt;/span&gt;が大切です。短期間の目標や長期の目標を決めて、紙に書いて貼り出すことで常に意識を持って勉強する事が出来ます。目標を明確に持って勉強していくと勉強を継続する意義を常に感じることができます。&lt;/p&gt;
&lt;p&gt;自分にとってベストな環境で受験勉強だけにこだわりすぎず、たまにはリフレッシュしながら自分が立てた目標に向かって受験勉強を続けていきましょう。&lt;/p&gt;
&lt;h3&gt;今日からできる「やる気が出るまでの5分」流れ&lt;/h3&gt;
&lt;p&gt;やる気は「出てから始める」より、&lt;strong&gt;始めてから出る&lt;/strong&gt;ことが多いです。まずは5分だけ、次の順に進めてみましょう。&lt;/p&gt;
&lt;ol&gt;
&lt;li&gt;&lt;strong&gt;机の上を30秒で片づける&lt;/strong&gt;（紙1枚分のスペースを作る）&lt;/li&gt;
&lt;li&gt;&lt;strong&gt;スマホを視界から消す&lt;/strong&gt;（別室／手の届かない場所／電源OFF）&lt;/li&gt;
&lt;li&gt;&lt;strong&gt;今日の最小タスクを1つ決める&lt;/strong&gt;（例：英単語10個、計算10問、教科書2ページ）&lt;/li&gt;
&lt;li&gt;&lt;strong&gt;タイマーを5分にセット&lt;/strong&gt;して、手を動かす&lt;/li&gt;
&lt;li&gt;5分できたら&lt;strong&gt;もう5分&lt;/strong&gt;だけ延長する（続けられる日は延長）&lt;/li&gt;
&lt;/ol&gt;
&lt;h3&gt;環境づくり：集中を邪魔するものを「先に封じる」チェック&lt;/h3&gt;
&lt;ul&gt;
&lt;li&gt;スマホ：通知OFF／機内モード／アプリの時間制限&lt;/li&gt;
&lt;li&gt;机：参考書は1冊だけ出す（他は視界から外す）&lt;/li&gt;
&lt;li&gt;音：無音が無理なら、歌詞なしのBGMでそろえる&lt;/li&gt;
&lt;li&gt;姿勢：椅子に深く座り、足裏を床につける&lt;/li&gt;
&lt;/ul&gt;
&lt;h3&gt;目標の立て方：長期→短期→今日の1本に落とす&lt;/h3&gt;
&lt;p&gt;目標は「大きい目標」だけだと続きません。&lt;strong&gt;今日の行動に変換&lt;/strong&gt;して初めて効きます。&lt;/p&gt;
&lt;ul&gt;
&lt;li&gt;長期：第一志望に合格する&lt;/li&gt;
&lt;li&gt;短期：次の模試で英語を＋10点&lt;/li&gt;
&lt;li&gt;今日：英単語20個＋長文1題（20分）&lt;/li&gt;
&lt;/ul&gt;
&lt;p&gt;「今日の目標」が具体的だと、始めやすく、達成感も出やすくなります。&lt;/p&gt;
&lt;h3&gt;メリハリ：部活後・疲れている日の現実的ルール&lt;/h3&gt;
&lt;ul&gt;
&lt;li&gt;疲れている日は「量」ではなく&lt;strong&gt;最低ライン&lt;/strong&gt;を守る（例：15分だけ）&lt;/li&gt;
&lt;li&gt;集中が切れたら、&lt;strong&gt;3分の軽い運動&lt;/strong&gt;（屈伸／肩回し／散歩）で切り替える&lt;/li&gt;
&lt;li&gt;夜更かしが続いているなら、まず&lt;strong&gt;睡眠時間を決める&lt;/strong&gt;ことを優先する&lt;/li&gt;
&lt;/ul&gt;
&lt;h3&gt;よくある質問（FAQ）&lt;/h3&gt;
&lt;dl&gt;
&lt;dt&gt;Q. どうしてもやる気がゼロの日は、休んだ方がいいですか？&lt;/dt&gt;
&lt;dd&gt;完全休みも選択肢ですが、まずは&lt;strong&gt;5分だけ&lt;/strong&gt;取り組みましょう。5分で止めても「継続の鎖」は切れにくくなります。&lt;/dd&gt;
&lt;dt&gt;Q. スマホが気になって集中できません。&lt;/dt&gt;
&lt;dd&gt;意思で勝つより、&lt;strong&gt;物理的に遠ざける&lt;/strong&gt;方が確実です。別室に置く・家族に預ける・通知OFFの3点セットがおすすめです。&lt;/dd&gt;
&lt;dt&gt;Q. 机に向かっても何から始めればいいか分かりません。&lt;/dt&gt;
&lt;dd&gt;「今日の最小タスク」を1つだけ決めます。&lt;strong&gt;10分で終わる量&lt;/strong&gt;から始めると、行動が起点になってやる気が出やすくなります。&lt;/dd&gt;
&lt;/dl&gt;
&lt;h4&gt;関連コラム&lt;/h4&gt;
&lt;blockquote&gt;&lt;p&gt;&lt;a href="https://juku-escot.com/column/yaruki/" target="_blank" rel="noopener"&gt;やる気をなくさず受験勉強を続けるために必要な心構えとは？&lt;/a&gt;&lt;/p&gt;&lt;/blockquote&gt;
```</t>
  </si>
  <si>
    <t>C2P_https___juku_escot_com_c_blogs_yarukitaisyohou_20260225_192431</t>
  </si>
  <si>
    <t>以下はサイトの階層マスタに基づく「子→親」内部リンク不足です。
子ページ本文（HTML）に、親ページへのリンクを追加してください。
【子ページ】
- URL: https://juku-escot.com/c_blogs/yarukitaisyohou/
- タイトル: 受験でやる気が出ないときの対処法 - 中高一貫校専門塾エスコット(Escot)～定期試験対策から大学受験指導まで～
- 分類: SC
【親ページ（リンク先）】
- 親URL: https://juku-escot.com/c_blogs/
- 親タイトル: ブログ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&lt;h2&gt;受験でやる気が出ないときの対処法&lt;/h2&gt;
&lt;p&gt;受験があるのに勉強のやる気が出ないときは誰にでもあるかと思います。そんなときの対処法を３つ紹介します。&lt;/p&gt;
&lt;h4&gt;リフレッシュする時間を作る&lt;/h4&gt;
&lt;p&gt;1つ目はリフレッシュする時間を作ることです。受験があるからといって、ずっと勉強を続けていては煮詰まってしまうこともあるでしょう。やる気をなくしてしまうこともあるかと思います。&lt;span style="color: #0000ff;"&gt;少しリフレッシュするとまたやる気が出てきます&lt;/span&gt;。散歩をしたりして外の空気を吸ったりしてリフレッシュしてみましょう。&lt;/p&gt;
&lt;h4&gt;環境を変えてみる&lt;/h4&gt;
&lt;p&gt;２つ目は環境を変えてみることです。家で1人で受験勉強していてやる気が出ない場合は、塾で勉強をしてみるでもよいし、図書館などに出かけて勉強するのもよいでしょう。同じ環境で勉強をし続けるとどうしても気分が上がらないことがあるでしょう。塾や図書館など&lt;span style="color: #0000ff;"&gt;たまにはいつもと異なる環境で勉強してみる&lt;/span&gt;と集中力が上がりやる気も出ます。&lt;/p&gt;
&lt;h4&gt;目標を立てる&lt;/h4&gt;
&lt;p&gt;目標をしっかり立てないとやる気も出ません。しっかり目標を立てて、何のために頑張っているのかを考えていくとやる気もアップします。&lt;span style="color: #ff0000;"&gt;合格したらどうしたいのかしっかり目標を立てる&lt;/span&gt;ようにしましょう。目標を立てるときは、ぼんやりとした目標ではなく、明確な目標を立てましょう。やる気が下がってしまったときは目標を再度確認するということを続けていくと、その目標達成のために頑張れるので、やる気を上げることができます。&lt;/p&gt;
&lt;p&gt;受験でやる気が出ないときの対処法を３つ紹介しました。受験でやる気が出ないときは誰にでもあります。そのようなときは、今回紹介した対処法を試してやる気を取り戻していきましょう。そして合格するために受験勉強を続けていきましょう。&lt;/p&gt;
&lt;h4&gt;関連コラム&lt;/h4&gt;
&lt;blockquote&gt;&lt;p&gt;&lt;a href="https://juku-escot.com/column/yaruki/" target="_blank" rel="noopener"&gt;やる気をなくさず受験勉強を続けるために必要な心構えとは？&lt;/a&gt;&lt;/p&gt;&lt;/blockquote&gt;
```</t>
  </si>
  <si>
    <t>P2C_https___juku_escot_com_column_20260225_192347</t>
  </si>
  <si>
    <t>以下はサイトの階層マスタに基づく「親→子」内部リンク不足です。
親ページ本文（HTML）に、下記の子ページへのリンクを追加してください。
【親ページ】
- URL: https://juku-escot.com/column/
- タイトル: コラム - 中高一貫校専門塾エスコット(Escot)～定期試験対策から大学受験指導まで～
- 分類: -
【リンク追加が必要な子ページ一覧（この親を持つ）】
1. https://juku-escot.com/2020-2/（2020年問題について - 中高一貫校専門塾エスコット(Escot)～定期試験対策から大学受験指導まで～）
2. https://juku-escot.com/column/anki/（成績につながる暗記と反復学習のコツ忘れにくい勉強習慣の作り方）
3. https://juku-escot.com/column/butsurikagaku/（物理・化学が苦手な原因と克服法｜全体像・公式・反復で得点源へ）
4. https://juku-escot.com/column/chokuzen/（作文直前対策｜すぐ書ける導入・構成・見直しの実践テク）
5. https://juku-escot.com/column/daisuubennkyouhou/（代数・因数分解の勉強法｜途中式で計算ミスを減らす｜中学数学）
6. https://juku-escot.com/column/eigobenkyouhou/（中高一貫校生の英語勉強法！成績を伸ばすコツを専門塾が解説）
7. https://juku-escot.com/column/eiken/（効率の良い英検対策 - 中高一貫校専門塾エスコット(Escot)～定期試験対策から大学受験指導まで～）
8. https://juku-escot.com/column/eitango/（効率よく英単語を覚えるためのコツ - 中高一貫校専門塾エスコット(Escot)～定期試験対策から大学受験指導まで～）
9. https://juku-escot.com/column/fuyuyasumi/（冬休みの勉強計画と過ごし方｜成績アップにつながる学習戦略）
10. https://juku-escot.com/column/genbun_benkyouhou/（中高一貫校生の現代文の定期テスト勉強法 - 中高一貫校専門塾エスコット(Escot)～定期試験対策から大学受験指導まで～）
11. https://juku-escot.com/column/haruyasumibenkyouhou/（中高一貫校生の春休み勉強法 - 中高一貫校専門塾エスコット(Escot)～定期試験対策から大学受験指導まで～）
12. https://juku-escot.com/column/itukara/（中高一貫校に合格するにはいつから塾に通うべき？ - 中高一貫校専門塾エスコット(Escot)～定期試験対策から大学受験指導まで～）
13. https://juku-escot.com/column/junnikyuu/（中学生でも英検準2級に合格できる勉強法｜文法・単語・英作文・リスニングの進め方 - 中高一貫校専門塾エスコット(Escot)～定期試験対策から大学受験指導まで～）
14. https://juku-escot.com/column/keikaku_tatekata/（学習計画の立て方完全ガイド｜目標・優先順位・振り返り）
15. https://juku-escot.com/column/kobetsuigi_h/（高校生が個別塾で指導を受ける意義とは何か - 中高一貫校専門塾エスコット(Escot)～定期試験対策から大学受験指導まで～）
16. https://juku-escot.com/column/kobetsuigi_j/（中学生が個別塾で指導を受ける意義とは何か - 中高一貫校専門塾エスコット(Escot)～定期試験対策から大学受験指導まで～）
17. https://juku-escot.com/column/merit/（中高一貫校に通うメリット・デメリット - 中高一貫校専門塾エスコット(Escot)～定期試験対策から大学受験指導まで～）
18. https://juku-escot.com/column/nakadarumiochikobore/（中だるみで落ちこぼれにならないために学習法を見つめなおそう - 中高一貫校専門塾エスコット(Escot)～定期試験対策から大学受験指導まで～）
19. https://juku-escot.com/column/ochikobore/（中高一貫校 英語 落ちこぼれ｜立て直し3手順｜中学生・保護者向け）
20. https://juku-escot.com/column/onlinejuku/（中高一貫校生のオンライン塾｜定期テスト対策で失敗しない選び方）
21. https://juku-escot.com/column/ryouritsu/（中高一貫生の部活と勉強を両立する効率学習術）
22. https://juku-escot.com/column/suugaku_miss/（数学のケアレスミス対策｜誤答例と見直し手順｜中高一貫数学）
23. https://juku-escot.com/column/suugaku_ouyoumondai/（数学の応用問題が解けない原因｜問題に対処する4段階チェック）
24. https://juku-escot.com/column/suugakudekinai/（数学の解法が分からない人へ｜応用で止まる原因と改善ポイント）
25. https://juku-escot.com/column/suugakukika/（幾何 証明｜条件の拾い方・理由の書き方・図の描き直しまで解説）
26. https://juku-escot.com/column/syuutyuukankyou/（勉強に集中するためにまずは環境づくりをしよう - 中高一貫校専門塾エスコット(Escot)～定期試験対策から大学受験指導まで～）
27. https://juku-escot.com/column/waseda/（早稲田大突破セミナー【動画でご覧いただけます】 - 中高一貫校専門塾エスコット(Escot)～定期試験対策から大学受験指導まで～）
28. https://juku-escot.com/column/yaruki/（やる気をなくさず受験勉強を続けるために必要な心構えとは？ - 中高一貫校専門塾エスコット(Escot)～定期試験対策から大学受験指導まで～）
29. https://juku-escot.com/column/yokunaibenkyouhou/（中学生が陥りやすい「よくない」勉強法 - 中高一貫校専門塾エスコット(Escot)～定期試験対策から大学受験指導まで～）
30. https://juku-escot.com/column/zaigaku/（中高一貫校生に塾が必要な理由とは？ - 中高一貫校専門塾エスコット(Escot)～定期試験対策から大学受験指導まで～）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t>
  </si>
  <si>
    <t>C2P_https___juku_escot_com_column_anki_20260225_192431</t>
  </si>
  <si>
    <t>以下はサイトの階層マスタに基づく「子→親」内部リンク不足です。
子ページ本文（HTML）に、親ページへのリンクを追加してください。
【子ページ】
- URL: https://juku-escot.com/column/anki/
- タイトル: 成績につながる暗記と反復学習のコツ忘れにくい勉強習慣の作り方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&lt;h2&gt;定期テストの暗記を短期で仕上げる効率的な方法&lt;/h2&gt;
&lt;p&gt;定期試験前にはたくさん覚えなければならないことがあります。特に&lt;strong&gt;&lt;a href="https://juku-escot.com/column/merit/" target="_blank" rel="noopener"&gt;中高一貫校&lt;/a&gt;&lt;/strong&gt;は授業のスピードもはやく、難易度も高いため、テストの出題範囲が広く、その分覚えなくてはならない量も多くなります。もちろん常日頃から暗記を続けることが大切ですが、時間がない中でも暗記をすることは可能です。まずは、&lt;strong&gt;&lt;a href="https://juku-escot.com/column/yokunaibenkyouhou/" target="_blank" rel="noopener"&gt;陥りやすい「よくない」勉強法&lt;/a&gt;&lt;/strong&gt;より、自分の学習方法を見直しましょう。&lt;/p&gt;
&lt;h3&gt;1. 音読を活用してスピーディーに暗記する&lt;/h3&gt;
&lt;p&gt;全ての教科において、書くよりも音読をしたほうがスピーディーかつ暗記の効果も高いと言われています。声を出せる場所であれば、声に出して暗記をしましょう。さらに、&lt;strong&gt;五感をなるべく多く使う&lt;/strong&gt;ことで短時間で覚えることができます。&lt;strong&gt;記憶の定着を高めるためにも音読を習慣づける&lt;/strong&gt;ようにしましょう。&lt;/p&gt;
&lt;h3&gt;2. 睡眠の質を上げて記憶の定着を最大化する&lt;/h3&gt;
&lt;p&gt;&lt;span style="color: #0000ff;"&gt;記憶は寝ている間に定着&lt;/span&gt;します&lt;strong&gt;。&lt;/strong&gt;定期試験前は徹夜をして勉強したいという気持ちもあるかもしれませんが、睡眠をしっかりとっていないと定期試験の最中に眠くなってしまったり、脳がうまく働かずに普段しないようなミスをしてしまったりします。常日頃から、そして定期試験前であっても、&lt;strong&gt;睡眠時間は６～７時間半くらい&lt;/strong&gt;とりましょう。睡眠時間をきちんと確保することに加えて、&lt;span style="color: #0000ff;"&gt;夕食を食べすぎない&lt;/span&gt;、&lt;span style="color: #0000ff;"&gt;寝室は暗く&lt;/span&gt;、&lt;span style="color: #0000ff;"&gt;無音にする&lt;/span&gt;、&lt;span style="color: #0000ff;"&gt;寝る前にスマホなどをいじらない&lt;/span&gt;といったことを意識するだけで睡眠の質があがり、&lt;span style="color: #ff0000;"&gt;記憶力の向上&lt;/span&gt;につながります。定期試験前だけではなく、日頃から夜更かしはせずに睡眠の質を上げていきましょう。&lt;/p&gt;
&lt;h3&gt;3. 「少量を短時間で」繰り返して脳に定着させる&lt;/h3&gt;
&lt;p&gt;ひとつのものに長い時間をかけて書いて覚えようとするより、複数の項目を見て覚えるということを繰り返したほうが効果的です。同じ英単語を何度もくり返し書くのではなく、複数の単語を見る→覚える→見る→覚える…のほうが記憶が定着します。かといって一度にたくさんのことを暗記することはできません。例えば５単語をサーっと見てそれを繰り返すというようにして暗記していきましょう。&lt;strong&gt;短時間で繰り返し行うほうが記憶力が定着&lt;/strong&gt;ため、『少量を短時間で』を意識して暗記を続けていきましょう。&lt;/p&gt;
&lt;h3&gt;4. Anki（アプリ）で覚えられない時の正しい回し方&lt;/h3&gt;
&lt;p&gt;Anki（anki）を使っているのに覚えられない場合、原因は「やり方が合っていない」よりも、「量の入れ方」と「回す時間帯」がズレていることが多いです。定期試験直前は、Ankiを新規投入の道具にするより、覚えたものを落とさない道具として使う方が安定します。&lt;/p&gt;
&lt;ul&gt;
&lt;li&gt;&lt;strong&gt;新規カードを増やしすぎない&lt;/strong&gt;：直前期は新規を抑え、復習の回転を優先します。&lt;/li&gt;
&lt;li&gt;&lt;strong&gt;短時間を複数回に分けて回す&lt;/strong&gt;：30分を1回より、10分×3回の方が定着しやすいです。&lt;/li&gt;
&lt;li&gt;&lt;strong&gt;音読とセットにする&lt;/strong&gt;：カードを見たら声に出して確認し、目と耳を同時に使います。&lt;/li&gt;
&lt;li&gt;&lt;strong&gt;寝る前は確認に寄せる&lt;/strong&gt;：詰め込みより、軽い見直しで睡眠に入り、記憶の固定を狙います。&lt;/li&gt;
&lt;/ul&gt;
&lt;p&gt;Ankiで覚えられないと感じる時ほど、「少量を短時間で」「睡眠で固める」の2点を崩さない方が、直前期でも安定して点につながります。&lt;/p&gt;
&lt;h2&gt;個別指導塾エスコットの定期試験・暗記対策&lt;/h2&gt;
&lt;p&gt;当塾では、完全１対１の個別指導で定期試験対策も可能です。詳細は&lt;strong&gt;&lt;a href="https://juku-escot.com/onepoint/" target="_blank" rel="noopener"&gt;コチラ&lt;/a&gt;&lt;/strong&gt;をご覧ください。ひとりひとりに合わせた授業で定期試験対策をしっかりと進めていきます。また、教室と同様の授業を&lt;strong&gt;&lt;a href="https://juku-escot.com/online/" target="_blank" rel="noopener"&gt;オンライン&lt;/a&gt;&lt;/strong&gt;でも受講可能です。通塾の必要もなく、勉強し慣れた環境で定期試験の学習をすることができます。定期試験対策の他にも受験対策や学校の授業の対策も行っております。&lt;strong&gt;&lt;a href="https://juku-escot.com/kouza/" target="_blank" rel="noopener"&gt;学校対策&lt;/a&gt;&lt;/strong&gt;を常に行うことで定期試験前であっても焦らずに学習を進めることができます。&lt;/p&gt;
&lt;h3&gt;まとめ｜自分に合った勉強計画でテストを攻略&lt;/h3&gt;
&lt;p&gt;定期試験のときは、&lt;strong&gt;&lt;a href="https://juku-escot.com/column/chokuzen/" target="_blank" rel="noopener"&gt;テスト直前の勉強計画の立て方&lt;/a&gt;&lt;/strong&gt;をもとに、計画を立てて学習していきましょう。自分に合った勉強計画に基づいて定期試験対策を進めていくことが大切です。たくさんの量を一気に覚えようとすることはなるべく避けて、日ごろから暗記すべきものは暗記するクセをつけ、それを繰り返すことで知識として身につけていきましょう。&lt;/p&gt;
```</t>
  </si>
  <si>
    <t>C2P_https___juku_escot_com_column_butsurikagaku_20260225_192432</t>
  </si>
  <si>
    <t>以下はサイトの階層マスタに基づく「子→親」内部リンク不足です。
子ページ本文（HTML）に、親ページへのリンクを追加してください。
【子ページ】
- URL: https://juku-escot.com/column/butsurikagaku/
- タイトル: 物理・化学が苦手な原因と克服法｜全体像・公式・反復で得点源へ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&lt;p&gt;&lt;img fetchpriority="high" decoding="async" class="alignleft size-medium wp-image-1020" src="https://juku-escot.com/wp-content/uploads/2019/12/苦手にならない勉強法-300x169.jpg" alt="物理や化学に苦手意識を持たない勉強法" width="300" height="169" srcset="https://juku-escot.com/wp-content/uploads/2019/12/苦手にならない勉強法-300x169.jpg 300w, https://juku-escot.com/wp-content/uploads/2019/12/苦手にならない勉強法-1024x576.jpg 1024w, https://juku-escot.com/wp-content/uploads/2019/12/苦手にならない勉強法-768x432.jpg 768w, https://juku-escot.com/wp-content/uploads/2019/12/苦手にならない勉強法-320x180.jpg 320w, https://juku-escot.com/wp-content/uploads/2019/12/苦手にならない勉強法.jpg 1280w" sizes="(max-width: 300px) 100vw, 300px" /&gt;&lt;/p&gt;
&lt;p&gt;物理や化学に対して&lt;strong&gt;「難しそう」「よく分からないから嫌い」&lt;/strong&gt;という苦手意識を持ってしまう中高生は少なくありません。しかし、ポイントを押さえた勉強法を身につければ、物理や化学は決して特別な科目ではなく、むしろ&lt;strong&gt;理解が積み上がるほど得点源になりやすい科目&lt;/strong&gt;です。&lt;/p&gt;
&lt;p&gt;このページでは、物理・化学を嫌いにならないための勉強法を、&lt;strong&gt;全体像 → 暗記 → 活用 → 反復&lt;/strong&gt;という流れで整理して解説します。&lt;/p&gt;
&lt;p&gt;勉強そのものの土台については、まず次のコラムも確認しておきましょう。&lt;/p&gt;
&lt;ul&gt;
&lt;li&gt;&lt;strong&gt;&lt;a href="https://juku-escot.com/column/yokunaibenkyouhou/" target="_blank" rel="noopener"&gt;中学生が陥りやすい「よくない」勉強法&lt;/a&gt;&lt;/strong&gt;&lt;/li&gt;
&lt;li&gt;計画の立て方は『&lt;strong&gt;&lt;a href="https://juku-escot.com/column/butsurikagaku/" target="_blank" rel="noopener"&gt;中高一貫校に通う生徒のための勉強計画の立て方&lt;/a&gt;&lt;/strong&gt;』も参考にしましょう。&lt;/li&gt;
&lt;/ul&gt;
&lt;h2&gt;物理・化学が「苦手」になってしまう理由&lt;/h2&gt;
&lt;p&gt;物理や化学を苦手と感じる生徒さんの多くに、次のような共通点があります。&lt;/p&gt;
&lt;ul&gt;
&lt;li&gt;いきなり細かい用語や公式から覚え始めてしまい、&lt;strong&gt;全体像が見えていない&lt;/strong&gt;&lt;/li&gt;
&lt;li&gt;単位や基本用語が曖昧なまま進んでしまい、&lt;strong&gt;問題文の意味そのものが分からない&lt;/strong&gt;&lt;/li&gt;
&lt;li&gt;公式を「丸暗記」で済ませてしまい、&lt;strong&gt;どの場面で使うべきか判断できない&lt;/strong&gt;&lt;/li&gt;
&lt;li&gt;一度解いた問題を解きっぱなしにしてしまい、&lt;strong&gt;反復不足で定着しない&lt;/strong&gt;&lt;/li&gt;
&lt;/ul&gt;
&lt;p&gt;こうした状態が続くと、&lt;/p&gt;
&lt;ul&gt;
&lt;li&gt;「そもそも何の話をしているのか分からない」&lt;/li&gt;
&lt;li&gt;「問題文を読んでもイメージが浮かばない」&lt;/li&gt;
&lt;/ul&gt;
&lt;p&gt;という感覚になり、物理や化学そのものに苦手意識を持ってしまいます。&lt;/p&gt;
&lt;p&gt;ここからは、その苦手意識を和らげ、&lt;strong&gt;物理・化学を得意分野に変えていくための具体的な勉強法&lt;/strong&gt;を順番に見ていきましょう。&lt;/p&gt;
&lt;h2&gt;物理・化学に苦手意識を持たないための勉強法&lt;/h2&gt;
&lt;h3&gt;① 全体のイメージをつかむ&lt;/h3&gt;
&lt;p&gt;化学も物理も、いきなり細かい単元ごとに暗記するのではなく、まずは&lt;strong&gt;全体としてのイメージをとらえる&lt;/strong&gt;ことが大切です。&lt;/p&gt;
&lt;ul&gt;
&lt;li&gt;最初は&lt;strong&gt;ひとつの教材にしぼって&lt;/strong&gt;読み進める&lt;/li&gt;
&lt;li&gt;&lt;strong&gt;じっくり精読するのではなく、まずはざっと通読&lt;/strong&gt;して大まかな流れをつかむ&lt;/li&gt;
&lt;li&gt;分からないポイントがあっても、この段階では&lt;strong&gt;「とりあえず読む」ことを習慣化&lt;/strong&gt;する&lt;/li&gt;
&lt;/ul&gt;
&lt;p&gt;何度も繰り返し読むうちに、次第に「この単元はこういう話をしている」という骨組みが見えてきます。教材を読んだ後は、&lt;/p&gt;
&lt;ul&gt;
&lt;li&gt;そこで説明されていた現象を&lt;strong&gt;頭の中で想像してみる&lt;/strong&gt;&lt;/li&gt;
&lt;li&gt;図やイメージが&lt;strong&gt;スッと浮かぶかどうか&lt;/strong&gt;を意識する&lt;/li&gt;
&lt;/ul&gt;
&lt;p&gt;ようにしましょう。&lt;/p&gt;
&lt;p&gt;全体像がなんとなくイメージできるようになったら、&lt;/p&gt;
&lt;ul&gt;
&lt;li&gt;分野ごと（力学・電気・物質の状態・化学反応…）&lt;/li&gt;
&lt;li&gt;さらに細かい単元ごと&lt;/li&gt;
&lt;/ul&gt;
&lt;p&gt;というように、少しずつ細部の理解へと進んでいくと、身構えすぎずに知識が定着していきます。&lt;/p&gt;
&lt;h3&gt;② 基礎知識（とくに単位）をしっかり暗記する&lt;/h3&gt;
&lt;p&gt;物理・化学では、&lt;strong&gt;基礎知識をどれだけきちんと暗記し、意味を理解しているか&lt;/strong&gt;がカギになります。中でも最優先は&lt;strong&gt;単位&lt;/strong&gt;です。&lt;/p&gt;
&lt;ul&gt;
&lt;li&gt;密度・圧力・熱量など、物理量ごとの&lt;strong&gt;単位と意味&lt;/strong&gt;&lt;/li&gt;
&lt;li&gt;化学では、&lt;strong&gt;周期表・元素記号・価数・物質量（mol）&lt;/strong&gt;などの基本事項&lt;/li&gt;
&lt;/ul&gt;
&lt;p&gt;単位が分かると、&lt;/p&gt;
&lt;ul&gt;
&lt;li&gt;「この問題は何と何の関係を聞いているのか」&lt;/li&gt;
&lt;li&gt;「求めるべき量はどの公式で表されるのか」&lt;/li&gt;
&lt;/ul&gt;
&lt;p&gt;が見えやすくなり、問題の意味を理解できるようになります。逆に、単位を理解しないままでは、問題を読むことすら難しくなってしまいます。&lt;/p&gt;
&lt;p&gt;暗記方法については、&lt;/p&gt;
&lt;blockquote&gt;&lt;p&gt;『&lt;strong&gt;&lt;a href="https://juku-escot.com/column/anki/" target="_blank" rel="noopener"&gt;定期試験前にまとめて暗記する方法&lt;/a&gt;&lt;/strong&gt;』&lt;/p&gt;&lt;/blockquote&gt;
&lt;p&gt;も参考にしながら、自分に合った方法で進めてみてください。&lt;/p&gt;
&lt;p&gt;&lt;span style="color: #ff0000;"&gt;まずは基礎的な知識と単位・用語を「正しく暗記」すること&lt;/span&gt;が、その後の応用力にも直結します。&lt;/p&gt;
&lt;h3&gt;③ 公式を「正しく使える」レベルまで理解する&lt;/h3&gt;
&lt;p&gt;全体像と基礎知識がある程度おさえられたら、次は&lt;strong&gt;公式の理解と活用&lt;/strong&gt;です。&lt;/p&gt;
&lt;p&gt;ここで重要なのは、&lt;/p&gt;
&lt;ul&gt;
&lt;li&gt;&lt;strong&gt;公式をただ丸暗記しない&lt;/strong&gt;&lt;/li&gt;
&lt;li&gt;その公式が&lt;strong&gt;何を表しているのか&lt;/strong&gt;&lt;/li&gt;
&lt;li&gt;&lt;strong&gt;どんな場面で使う公式なのか&lt;/strong&gt;&lt;/li&gt;
&lt;/ul&gt;
&lt;p&gt;をセットで理解することです。&lt;/p&gt;
&lt;p&gt;公式を覚えただけで、使いどころが分からない状態では意味がありません。例えば、&lt;/p&gt;
&lt;ul&gt;
&lt;li&gt;力学なら「力・質量・加速度」の関係を図やイメージで理解する&lt;/li&gt;
&lt;li&gt;化学なら「濃度」「物質量」「質量」の関係を&lt;strong&gt;実際の計算例&lt;/strong&gt;とセットで学ぶ&lt;/li&gt;
&lt;/ul&gt;
&lt;p&gt;といったように、&lt;span style="color: #ff0000;"&gt;公式の導き方や意味を正しく理解&lt;/span&gt;し、&lt;span style="color: #0000ff;"&gt;問題の中で活用できるレベルになるまで演習&lt;/span&gt;を重ねていきましょう。&lt;/p&gt;
&lt;h3&gt;④ 反復練習で知識と解法を定着させる&lt;/h3&gt;
&lt;p&gt;基礎を覚え、公式の意味も分かってきたら、いよいよ&lt;strong&gt;問題演習&lt;/strong&gt;です。ここで意識したい流れは次の通りです。&lt;/p&gt;
&lt;ol&gt;
&lt;li&gt;まずは&lt;strong&gt;解ける問題だけを一通り解く&lt;/strong&gt;（分からない問題は一旦飛ばす）&lt;/li&gt;
&lt;li&gt;解けなかった問題について、&lt;strong&gt;どこが原因だったのかを分析&lt;/strong&gt;する
&lt;ul&gt;
&lt;li&gt;そもそも使うべき公式を思い出せなかったのか&lt;/li&gt;
&lt;li&gt;単位や基礎知識が曖昧だったのか&lt;/li&gt;
&lt;li&gt;計算ミスだったのか&lt;/li&gt;
&lt;/ul&gt;
&lt;/li&gt;
&lt;li&gt;&lt;strong&gt;解説を隅から隅までじっくり読む&lt;/strong&gt;&lt;/li&gt;
&lt;li&gt;必要であれば教科書・参考書に戻って&lt;strong&gt;該当部分を復習&lt;/strong&gt;する&lt;/li&gt;
&lt;li&gt;原因を補ったうえで、&lt;strong&gt;同じ問題をもう一度解く&lt;/strong&gt;&lt;/li&gt;
&lt;/ol&gt;
&lt;p&gt;このように、&lt;/p&gt;
&lt;p&gt;&lt;strong&gt;「間違えた問題を解く → 解説を読む → 足りない知識を補う → 再度解く」&lt;/strong&gt;&lt;/p&gt;
&lt;p&gt;というサイクルを何度も繰り返すことで、徐々に&lt;/p&gt;
&lt;ul&gt;
&lt;li&gt;問題に対する&lt;strong&gt;アプローチの仕方&lt;/strong&gt;&lt;/li&gt;
&lt;li&gt;使うべき&lt;strong&gt;公式の選び方&lt;/strong&gt;&lt;/li&gt;
&lt;/ul&gt;
&lt;p&gt;が自然と身についてきます。&lt;/p&gt;
&lt;p&gt;一度すべての問題を解き終えた後も、&lt;/p&gt;
&lt;ul&gt;
&lt;li&gt;時間をおいて&lt;strong&gt;もう一度最初から解き直す&lt;/strong&gt;&lt;/li&gt;
&lt;li&gt;特に苦手だった単元は&lt;strong&gt;重点的に二周目・三周目&lt;/strong&gt;を行う&lt;/li&gt;
&lt;/ul&gt;
&lt;p&gt;といった反復練習を行うことで、知識と解法がしっかりと定着していきます。&lt;/p&gt;
&lt;h2&gt;当塾での取り組み：物理・化学の苦手克服を完全１対１でサポート&lt;/h2&gt;
&lt;p&gt;当塾では、完全１対１の個別指導で、生徒さん一人ひとりの状況や目標に合わせた授業を行っています。&lt;/p&gt;
&lt;ul&gt;
&lt;li&gt;&lt;strong&gt;完全オーダーメイドの授業&lt;/strong&gt;については、&lt;strong&gt;&lt;a href="https://juku-escot.com/school/" target="_blank" rel="noopener"&gt;コチラ&lt;/a&gt;&lt;/strong&gt;をご覧ください。&lt;/li&gt;
&lt;li&gt;教室と同様の授業を&lt;strong&gt;&lt;a href="https://juku-escot.com/online/" target="_blank" rel="noopener"&gt;オンライン&lt;/a&gt;&lt;/strong&gt;でも受講可能です。&lt;/li&gt;
&lt;/ul&gt;
&lt;p&gt;『&lt;a href="https://juku-escot.com/column/onlinejuku/" target="_blank" rel="noopener"&gt;中高一貫校向けのオンライン塾とは&lt;/a&gt;』でも紹介している通り、&lt;/p&gt;
&lt;ul&gt;
&lt;li&gt;通塾の必要がなく、&lt;strong&gt;勉強し慣れた環境&lt;/strong&gt;で受講できる&lt;/li&gt;
&lt;li&gt;部活や学校行事に合わせた&lt;strong&gt;柔軟な時間設定&lt;/strong&gt;が可能&lt;/li&gt;
&lt;li&gt;物理・化学の苦手単元に絞った&lt;strong&gt;集中的なフォロー&lt;/strong&gt;ができる&lt;/li&gt;
&lt;/ul&gt;
&lt;p&gt;といったメリットがあります。物理や化学に強い不安がある場合でも、１対１で丁寧に確認しながら学習を進めることで、少しずつ自信を取り戻すことができます。&lt;/p&gt;
&lt;h2&gt;まとめ：物理・化学は「全体 → 基礎 → 活用 → 反復」で得意科目に変えられる&lt;/h2&gt;
&lt;p&gt;最後に、本記事の内容を整理します。&lt;/p&gt;
&lt;ul&gt;
&lt;li&gt;物理・化学は、最初から細部にこだわりすぎず、&lt;strong&gt;まずは全体のイメージをつかむこと&lt;/strong&gt;が大事&lt;/li&gt;
&lt;li&gt;単位や周期表などの&lt;strong&gt;基礎知識を正しく暗記&lt;/strong&gt;することで、問題文の意味が理解しやすくなる&lt;/li&gt;
&lt;li&gt;公式は丸暗記ではなく、&lt;strong&gt;意味と使いどころを理解&lt;/strong&gt;して、問題の中で使えるようにする&lt;/li&gt;
&lt;li&gt;&lt;strong&gt;反復練習&lt;/strong&gt;によって、「解き方のパターン」と「公式の選び方」が自然と身につく&lt;/li&gt;
&lt;li&gt;苦手意識が強い場合は、&lt;strong&gt;１対１の個別指導やオンライン授業&lt;/strong&gt;を活用することで効率よく克服できる&lt;/li&gt;
&lt;/ul&gt;
&lt;p&gt;物理や化学は、難しく考えすぎてしまうと一気にハードルが高く感じられますが、&lt;strong&gt;「とりあえず全体を読む」「基礎を覚える」「公式を使ってみる」「何度もくり返す」&lt;/strong&gt;という流れを大切にすれば、必ず手応えを感じられるようになります。&lt;/p&gt;
&lt;p&gt;解けない問題や分からない部分があっても、焦らずに一つひとつ丁寧に積み重ねていきましょう。物理や化学は、正しいステップで取り組めば&lt;strong&gt;必ず味方になってくれる科目&lt;/strong&gt;です。&lt;/p&gt;
&lt;div class="alert alert-primary p-3 mt-4" role="alert"&gt;
&lt;p class="mb-2"&gt;&lt;strong&gt;理系科目の「暗記頼み」を放置すれば、難関校合格は不可能です。&lt;/strong&gt;&lt;/p&gt;
&lt;p class="mb-1"&gt;本質を無視した解法が固定化されると、記述での致命的な減点を防げず、最終的な合計点に跳ね返る悲惨な結果を招きます。&lt;/p&gt;
&lt;p class="mb-3"&gt;理科の難問で失点を繰り返す原因は、一重に要素分解の不一致にあります。&lt;/p&gt;
&lt;div class="d-grid gap-2"&gt;&lt;a class="btn btn-primary btn-lg" href="https://juku-escot.com/onepoint/"&gt;理系科目を論理で制する「思考の型」を習得する&lt;/a&gt;&lt;br /&gt;
&lt;a class="btn btn-outline-primary btn-lg" href="https://juku-escot.com/examination/"&gt;志望校合格へ導く具体的試験対策を確認する&lt;/a&gt;&lt;/div&gt;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</si>
  <si>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C2P_https___juku_escot_com_column_chokuzen_20260225_192432</t>
  </si>
  <si>
    <t>以下はサイトの階層マスタに基づく「子→親」内部リンク不足です。
子ページ本文（HTML）に、親ページへのリンクを追加してください。
【子ページ】
- URL: https://juku-escot.com/column/chokuzen/
- タイトル: 作文直前対策｜すぐ書ける導入・構成・見直しの実践テク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 H2/H3 構成：差し替え完成版（本文をこの順に当て込む） ▼▼ --&gt;&lt;/p&gt;
&lt;h2&gt;中学生の定期テスト直前勉強法｜2週間前から点数を最大化する計画の立て方&lt;/h2&gt;
&lt;p&gt;テスト直前になると、&lt;strong&gt;「何から手をつければいいか分からない」「とりあえずノートまとめを始めてしまう」&lt;/strong&gt;という生徒は少なくありません。&lt;br /&gt;
しかし、限られた時間で点数アップにつなげるには、&lt;strong&gt;テスト範囲と自分の「できる／できない」を踏まえた勉強計画&lt;/strong&gt;が必要です。&lt;/p&gt;
&lt;h2&gt;2週間前の全体像｜このページで扱うこと&lt;/h2&gt;
&lt;p&gt;このページでは、英語科主任による動画の内容をもとに、&lt;/p&gt;
&lt;ul&gt;
&lt;li&gt;テスト直前２週間の勉強計画の立て方&lt;/li&gt;
&lt;li&gt;ワークがある場合／プリントだけの場合の対処法&lt;/li&gt;
&lt;li&gt;科目別・直前の勉強法&lt;/li&gt;
&lt;li&gt;テスト前日・当日の過ごし方と、長期休み・受験生のポイント&lt;/li&gt;
&lt;/ul&gt;
&lt;p&gt;を整理してご紹介します。&lt;br /&gt;
事前に&lt;strong&gt;&lt;a href="https://juku-escot.com/column/yokunaibenkyouhou/" target="_blank" rel="noopener"&gt;「よくない」勉強法&lt;/a&gt;&lt;/strong&gt;を確認し、暗記のやり方は&lt;strong&gt;&lt;a href="https://juku-escot.com/column/anki/" target="_blank" rel="noopener"&gt;定期試験前にまとめて暗記する方法&lt;/a&gt;&lt;/strong&gt;も参考にしながら取り組んでみてください。&lt;/p&gt;
&lt;h2&gt;【動画解説】英語科主任が教える！テスト直前の効率的な勉強計画&lt;/h2&gt;
&lt;p&gt;&lt;img fetchpriority="high" decoding="async" class="alignleft size-medium wp-image-1028" src="https://juku-escot.com/wp-content/uploads/2019/11/テスト直前-1-300x169.jpg" alt="英語科主任がテスト直前の勉強法を解説している動画のサムネイル" width="300" height="169" srcset="https://juku-escot.com/wp-content/uploads/2019/11/テスト直前-1-300x169.jpg 300w, https://juku-escot.com/wp-content/uploads/2019/11/テスト直前-1-1024x576.jpg 1024w, https://juku-escot.com/wp-content/uploads/2019/11/テスト直前-1-768x432.jpg 768w, https://juku-escot.com/wp-content/uploads/2019/11/テスト直前-1-320x180.jpg 320w, https://juku-escot.com/wp-content/uploads/2019/11/テスト直前-1.jpg 1280w" sizes="(max-width: 300px) 100vw, 300px" /&gt;&lt;br /&gt;
&lt;iframe title="YouTube video player" src="https://www.youtube.com/embed/6Iqal4Qxxno?si=GuY9FylFyfUl4Epk" width="560" height="315" frameborder="0" allowfullscreen="allowfullscreen"&gt;&lt;/iframe&gt;&lt;/p&gt;
&lt;blockquote&gt;&lt;p&gt;今回ですが、&lt;strong&gt;テスト直前の勉強計画の立て方&lt;/strong&gt;という事です。&lt;br /&gt;
中間・期末・学年末・模擬試験など、範囲が決まっているテストに向けて、どう準備を進めていくべきかをお話しします。&lt;/p&gt;&lt;/blockquote&gt;
&lt;h2&gt;2週間前にやること｜ノートまとめより先に点が伸びる作業&lt;/h2&gt;
&lt;h3&gt;ノートまとめは後回し｜直前は「解く・確認する」を優先&lt;/h3&gt;
&lt;blockquote&gt;&lt;p&gt;&lt;strong&gt;英語科主任 中尾：&lt;/strong&gt; 多いのが、まずノートまとめをするという子がいますが、あれはあまり効果的じゃないと思っています。&lt;/p&gt;&lt;/blockquote&gt;
&lt;p&gt;テスト直前に時間をかけてノートをきれいにまとめても、&lt;/p&gt;
&lt;ul&gt;
&lt;li&gt;解く練習が不足する&lt;/li&gt;
&lt;li&gt;「やった気分」だけで点数に結びつきにくい&lt;/li&gt;
&lt;/ul&gt;
&lt;p&gt;といった問題が起こりがちです。直前２週間では、&lt;strong&gt;「まとめ」よりも「解く・確認する」ことに時間を使う&lt;/strong&gt;のが基本方針です。&lt;/p&gt;
&lt;h3&gt;ワーク中心の範囲｜出来不出来を分けて、やり直す所に時間を使う&lt;/h3&gt;
&lt;p&gt;範囲がテキストやワークで指定されている場合、まずは&lt;strong&gt;教科書ワークを基準に計画を立てます&lt;/strong&gt;。&lt;/p&gt;
&lt;ul&gt;
&lt;li&gt;&lt;span style="color: #0000ff;"&gt;&lt;strong&gt;直前２週間&lt;/strong&gt;&lt;/span&gt;を目安にスケジュールを切る&lt;/li&gt;
&lt;li&gt;教科書ワーク（英語なら各Lesson末の小テストなど）を、&lt;strong&gt;テスト３日前までに消化&lt;/strong&gt;できるよう１日ごとに割り振る&lt;/li&gt;
&lt;/ul&gt;
&lt;p&gt;このとき重要なのは、&lt;/p&gt;
&lt;ul&gt;
&lt;li&gt;&lt;strong&gt;できるところを何度もやるのではなく、「定着していないところ」を見つける&lt;/strong&gt;こと&lt;/li&gt;
&lt;/ul&gt;
&lt;p&gt;です。ワークのテスト問題をまず一通り解き、&lt;/p&gt;
&lt;ul&gt;
&lt;li&gt;正解できた問題 → 復習頻度は少なめ&lt;/li&gt;
&lt;li&gt;間違えた問題／あやふやな問題 → 優先的にやり直す&lt;/li&gt;
&lt;/ul&gt;
&lt;p&gt;といった形で、&lt;strong&gt;できるところ／できないところを把握するところからスタート&lt;/strong&gt;しましょう。&lt;/p&gt;
&lt;h2&gt;3日前からの追い込み｜暗記よりも解き直しを増やす&lt;/h2&gt;
&lt;h3&gt;覚える作業を「解いて吐き出す」練習に切り替える&lt;/h3&gt;
&lt;blockquote&gt;&lt;p&gt;&lt;strong&gt;英語科主任 中尾：&lt;/strong&gt; 一夜漬けで覚えたつもりがテストで出てこないのは、「解いて吐き出す」回数が少ないからです。テスト前３日間は、覚える作業よりも、ひたすら解くことを増やしてほしいです。&lt;/p&gt;&lt;/blockquote&gt;
&lt;p&gt;テスト３日前からは、&lt;/p&gt;
&lt;ul&gt;
&lt;li&gt;最初に解いたワークのテストを&lt;strong&gt;もう一度解いてみて、できるようになったか確認&lt;/strong&gt;&lt;/li&gt;
&lt;li&gt;覚えられていない部分を、&lt;strong&gt;「見て覚える」ではなく、問題として解きながら定着&lt;/strong&gt;させる&lt;/li&gt;
&lt;/ul&gt;
&lt;p&gt;ことを意識しましょう。&lt;br /&gt;
&lt;span style="color: #ff0000;"&gt;&lt;strong&gt;「見て覚える」だけに偏らず、「解いて覚える」時間をしっかり確保する&lt;/strong&gt;&lt;/span&gt;ことが、点数に直結します。&lt;/p&gt;
&lt;h2&gt;プリント中心の範囲｜ワークがないときの優先順位&lt;/h2&gt;
&lt;h3&gt;あらすじ→空欄・下線→知らない単語の順に確認する&lt;/h3&gt;
&lt;p&gt;テスト範囲が「プリント10枚」「長文プリントの束」などで、ワークも似た問題もないケースもあります。その場合は、次のようなステップで対策を行います。&lt;/p&gt;
&lt;ul&gt;
&lt;li&gt;&lt;strong&gt;① まずは「大枠（あらすじ）」をつかむ&lt;/strong&gt;&lt;br /&gt;
英語長文なら、テスト範囲の文章について、&lt;/li&gt;
&lt;/ul&gt;
&lt;ul&gt;
&lt;li&gt;&lt;span style="color: #ff6600;"&gt;「だいたいこういう話だった」というあらすじ&lt;/span&gt;を覚えておく&lt;/li&gt;
&lt;li&gt;&lt;strong&gt;② 空欄・下線部を重点的に確認&lt;/strong&gt;&lt;br /&gt;
&lt;span style="color: #ff6600;"&gt;プリントで空欄になっている箇所や線が引いてある箇所&lt;/span&gt;はテストに出やすいので、&lt;strong&gt;最低限そこは確実に覚える&lt;/strong&gt;。&lt;/li&gt;
&lt;li&gt;&lt;strong&gt;③ 知らない単語だけをピックアップして覚える&lt;/strong&gt;&lt;br /&gt;
出てきた単語のうち「知らないもの」「自信がないもの」をリスト化し、残りの日数で集中的に暗記する。&lt;/li&gt;
&lt;/ul&gt;
&lt;p&gt;テスト範囲が発表された段階でプリントが大量にある場合は、&lt;/p&gt;
&lt;ul&gt;
&lt;li&gt;最初の３〜４日で全体のあらすじを掴む&lt;/li&gt;
&lt;li&gt;残りの期間で未知語・重要箇所を重点的に覚える&lt;/li&gt;
&lt;/ul&gt;
&lt;p&gt;という配分が現実的です。&lt;br /&gt;
&lt;span style="color: #ff0000;"&gt;「全部完璧にやる」より、課題の出され方に合わせて、&lt;strong&gt;優先順位をつけて対応すること&lt;/strong&gt;&lt;/span&gt;が大切です。&lt;/p&gt;
&lt;h2&gt;【科目別】定期テスト直前の重点ポイント｜5教科の効率的な対策&lt;/h2&gt;
&lt;p&gt;ここからは、テスト直前に特に意識したい&lt;strong&gt;科目別のポイント&lt;/strong&gt;を整理します。&lt;/p&gt;
&lt;h3&gt;中学生 定期テスト 英語 直前｜単語・熟語＋範囲英文の音読&lt;/h3&gt;
&lt;ul&gt;
&lt;li&gt;&lt;strong&gt;テスト範囲の単語・熟語を確実に暗記&lt;/strong&gt;する&lt;/li&gt;
&lt;li&gt;範囲になっている英文がある場合は、
&lt;ul&gt;
&lt;li&gt;英文と日本語訳をセットで覚える&lt;/li&gt;
&lt;li&gt;内容が頭に入っていれば、設問もスラスラ解きやすくなる&lt;/li&gt;
&lt;/ul&gt;
&lt;/li&gt;
&lt;li&gt;テスト範囲の問題集があるときは、
&lt;ul&gt;
&lt;li&gt;新しい問題集に手を出さず、&lt;strong&gt;いつも使っている問題集を繰り返し解き直す&lt;/strong&gt;&lt;/li&gt;
&lt;li&gt;間違えた問題だけをピックアップして集中対策&lt;/li&gt;
&lt;/ul&gt;
&lt;/li&gt;
&lt;/ul&gt;
&lt;p&gt;英単語の暗記でありがちな失敗は、&lt;strong&gt;「ただノートに書いているだけ」&lt;/strong&gt;の状態です。&lt;br /&gt;
&lt;span style="color: #ff0000;"&gt;&lt;strong&gt;英単語は、書くだけでなく「音読しながら」覚えましょう。&lt;/strong&gt;&lt;/span&gt;&lt;br /&gt;
声に出すことで、&lt;/p&gt;
&lt;ul&gt;
&lt;li&gt;口と耳が刺激される&lt;/li&gt;
&lt;li&gt;視覚だけでなく聴覚からも記憶できる&lt;/li&gt;
&lt;/ul&gt;
&lt;p&gt;といった効果があり、暗記効率が上がります。&lt;br /&gt;
英文もふくめ、普段から&lt;strong&gt;音読を習慣化&lt;/strong&gt;しておくと、長文対策にもなります。&lt;/p&gt;
&lt;h3&gt;中学生 定期テスト 数学 直前｜難問より頻出の解き方を繰り返す&lt;/h3&gt;
&lt;p&gt;数学では、&lt;/p&gt;
&lt;ul&gt;
&lt;li&gt;&lt;strong&gt;深い理解が必要な難問を、直前で無理に理解しようとしない&lt;/strong&gt;&lt;/li&gt;
&lt;li&gt;テキストとほぼ同じ形式で、数字だけ違うような問題を何度も解く&lt;/li&gt;
&lt;li&gt;&lt;strong&gt;「よく出るパターン」をまとめて、流れごと覚える&lt;/strong&gt;&lt;/li&gt;
&lt;/ul&gt;
&lt;p&gt;ことがポイントです。&lt;br /&gt;
&lt;span style="color: #0000ff;"&gt;&lt;strong&gt;公式だけを覚える勉強はNG&lt;/strong&gt;&lt;/span&gt;です。&lt;br /&gt;
公式の&lt;strong&gt;使い方の流れをパターンとして覚える&lt;/strong&gt;ことで、テスト本番でも迷わず解けるようになります。&lt;/p&gt;
&lt;h3&gt;中学生 定期テスト 社会 直前｜問題集中心で覚え、教科書で補う&lt;/h3&gt;
&lt;ul&gt;
&lt;li&gt;まずは&lt;strong&gt;問題集を中心に暗記&lt;/strong&gt;する&lt;/li&gt;
&lt;li&gt;問題と答えを「セット」で覚える意識を持つ&lt;/li&gt;
&lt;li&gt;出題形式が少し変わるだけで解けなくなるのを防ぐため、&lt;strong&gt;いろいろな形式の問題に触れておく&lt;/strong&gt;&lt;/li&gt;
&lt;li&gt;時間に余裕があれば、あとから教科書を読み返して知識を補強&lt;/li&gt;
&lt;/ul&gt;
&lt;p&gt;&lt;strong&gt;基本問題は100％答えられる状態&lt;/strong&gt;を目指し、それ以外の応用問題で得点を積み上げていきましょう。&lt;/p&gt;
&lt;h3&gt;中学生 定期テスト 理科 直前｜暗記で拾える所を優先して得点を増やす&lt;/h3&gt;
&lt;p&gt;理科の計算問題や公式の理解は、本来はコツコツと積み上げる必要があります。&lt;br /&gt;
もしテスト直前の段階で理解が追いついていないなら、&lt;/p&gt;
&lt;ul&gt;
&lt;li&gt;今は無理に計算問題を完璧にしようとせず、&lt;span style="color: #0000ff;"&gt;&lt;strong&gt;暗記で対応できる知識問題を優先&lt;/strong&gt;&lt;/span&gt;する&lt;/li&gt;
&lt;li&gt;計算問題はテスト後にじっくり復習し直す&lt;/li&gt;
&lt;/ul&gt;
&lt;p&gt;といった割り切りも大切です。&lt;br /&gt;
短時間で点数を伸ばすには、&lt;strong&gt;計算よりも暗記に時間を使うほうが効率的&lt;/strong&gt;な場合があります。&lt;/p&gt;
&lt;h3&gt;中学生 定期テスト 国語 直前｜範囲文章＋漢字・語句を得点源にする&lt;/h3&gt;
&lt;ul&gt;
&lt;li&gt;定期テストで出る文章が決まっている場合は、その文章を&lt;strong&gt;内容ごと頭に入れておく&lt;/strong&gt;&lt;/li&gt;
&lt;li&gt;&lt;span style="color: #0000ff;"&gt;&lt;strong&gt;ノートを見返して、重要事項をチェック&lt;/strong&gt;&lt;/span&gt;する&lt;/li&gt;
&lt;li&gt;文章中の漢字・慣用句・ことわざ・語句は、「読める・書ける」状態にしておく&lt;/li&gt;
&lt;li&gt;特に漢字は、&lt;strong&gt;直前対策が点数に直結しやすい範囲&lt;/strong&gt;&lt;/li&gt;
&lt;/ul&gt;
&lt;p&gt;漢字の学習は、&lt;/p&gt;
&lt;ul&gt;
&lt;li&gt;書きながら覚える&lt;/li&gt;
&lt;li&gt;自分で小テストを作って解き直す&lt;/li&gt;
&lt;li&gt;間違えたものだけを繰り返し書く&lt;/li&gt;
&lt;/ul&gt;
&lt;p&gt;といった方法が効果的です。&lt;br /&gt;
読み方は、&lt;strong&gt;音読だけでもある程度覚えられる&lt;/strong&gt;ので、テスト開始直前の１分間などで、読みだけ確認するのもおすすめです。&lt;/p&gt;
&lt;h2&gt;テスト前日・当日｜実力を出し切る過ごし方&lt;/h2&gt;
&lt;h3&gt;前日｜一夜漬けを避け、睡眠とコンディションを整える&lt;/h3&gt;
&lt;ul&gt;
&lt;li&gt;&lt;strong&gt;一夜漬けはしない&lt;/strong&gt;&lt;/li&gt;
&lt;li&gt;しっかり睡眠をとり、テスト当日に集中できる状態をつくる&lt;/li&gt;
&lt;li&gt;新しいことを大量に覚えようとするのではなく、
&lt;ul&gt;
&lt;li&gt;自分が間違えやすい問題をチェック&lt;/li&gt;
&lt;li&gt;ノートやワークの気になる箇所を見返す&lt;/li&gt;
&lt;/ul&gt;
&lt;/li&gt;
&lt;/ul&gt;
&lt;p&gt;睡眠不足のままテストを迎えると、&lt;/p&gt;
&lt;ul&gt;
&lt;li&gt;テスト中に眠くなる&lt;/li&gt;
&lt;li&gt;集中力が続かず、ケアレスミスが増える&lt;/li&gt;
&lt;/ul&gt;
&lt;p&gt;など、努力が十分に発揮できない原因になります。&lt;br /&gt;
&lt;strong&gt;「前日は仕上げ・確認の日」&lt;/strong&gt;と割り切って、コンディションを整えましょう。&lt;/p&gt;
&lt;h3&gt;当日｜開始3時間前に起床し、頭が動く状態で入る&lt;/h3&gt;
&lt;p&gt;テスト当日は、気合が入りすぎたり、不安になりすぎたりしがちです。&lt;br /&gt;
しかし、実力を発揮するためには、&lt;strong&gt;できるだけ「いつも通り」&lt;/strong&gt;を心がけることが大切です。&lt;/p&gt;
&lt;ul&gt;
&lt;li&gt;起床時間は、&lt;strong&gt;テスト開始３時間前&lt;/strong&gt;を目安にする
&lt;ul&gt;
&lt;li&gt;脳がしっかり働くまでには時間がかかるため&lt;/li&gt;
&lt;/ul&gt;
&lt;/li&gt;
&lt;li&gt;朝ごはんをきちんと食べて、集中できる状態をつくる&lt;/li&gt;
&lt;li&gt;シャーペンの芯や消しゴムなど、筆記用具を前日までに点検&lt;/li&gt;
&lt;li&gt;テスト本番では、普段使い慣れている筆記用具を使用する&lt;/li&gt;
&lt;/ul&gt;
&lt;p&gt;「特別な日」だと思いすぎるより、&lt;strong&gt;普段の学習と同じ姿勢でテストに臨む&lt;/strong&gt;方が、落ち着いて問題に向き合えます。&lt;/p&gt;
&lt;h2&gt;長期休みの使い方｜次のテストを楽にする復習と予習&lt;/h2&gt;
&lt;p&gt;春休み・夏休み・冬休みなどの長期休暇は、&lt;strong&gt;普段の授業期間ではできない勉強を深めるチャンス&lt;/strong&gt;です。&lt;/p&gt;
&lt;ul&gt;
&lt;li&gt;&lt;strong&gt;休みに入る前に、それまでに学習した内容を復習&lt;/strong&gt;する計画を立てる&lt;/li&gt;
&lt;li&gt;余裕があれば、次学期の内容を&lt;strong&gt;予習&lt;/strong&gt;しておく&lt;/li&gt;
&lt;li&gt;&lt;span style="color: #0000ff;"&gt;&lt;strong&gt;予習の中でつまずいた箇所は、休みのうちに再度学習しなおして&lt;/strong&gt;&lt;br /&gt;
&lt;span style="color: #ff0000;"&gt;不安事項をなるべく排除&lt;/span&gt;する&lt;/span&gt;&lt;/li&gt;
&lt;li&gt;部活動や行事との両立を考え、&lt;strong&gt;休みが終わってテスト直前になって慌てないように計画&lt;/strong&gt;しておく&lt;/li&gt;
&lt;/ul&gt;
&lt;p&gt;長期休暇中の具体的な勉強方法については、&lt;/p&gt;
&lt;ul&gt;
&lt;li&gt;&lt;strong&gt;&lt;a href="https://juku-escot.com/column/haruyasumibenkyouhou/" target="_blank" rel="noopener"&gt;中高一貫校生の春休み勉強法&lt;/a&gt;&lt;/strong&gt;&lt;/li&gt;
&lt;li&gt;&lt;strong&gt;&lt;a href="https://juku-escot.com/column/fuyuyasumi/" target="_blank" rel="noopener"&gt;中高一貫校生の冬休み勉強法&lt;/a&gt;&lt;/strong&gt;&lt;/li&gt;
&lt;/ul&gt;
&lt;p&gt;にそれぞれまとめてあります。長期休暇全般に共通するポイントも多いので、ぜひ参考にしてください。&lt;/p&gt;
&lt;h2&gt;受験学年の定期テスト｜内申と受験勉強の両立&lt;/h2&gt;
&lt;p&gt;受験生は、&lt;/p&gt;
&lt;ul&gt;
&lt;li&gt;&lt;strong&gt;定期テストの勉強&lt;/strong&gt;&lt;/li&gt;
&lt;li&gt;&lt;strong&gt;入試本番に向けた受験勉強&lt;/strong&gt;&lt;/li&gt;
&lt;/ul&gt;
&lt;p&gt;の両方に取り組まなければなりません。&lt;br /&gt;
ここで注意したいのは、&lt;br /&gt;
&lt;span style="color: #ff0000;"&gt;&lt;strong&gt;定期テスト対策をおろそかにすると、内申に響くなど今後に悪影響が出る&lt;/strong&gt;&lt;/span&gt;という点です。&lt;/p&gt;
&lt;ul&gt;
&lt;li&gt;長期休みなどを利用して、基礎を固める・苦手分野を克服しておく&lt;/li&gt;
&lt;li&gt;新学期の授業理解がスムーズになれば、そのぶん受験勉強に時間を回せる&lt;/li&gt;
&lt;/ul&gt;
&lt;p&gt;「定期テスト対策」と「受験勉強」をうまく両立させることで、&lt;strong&gt;内申と実力の両方を伸ばしていく&lt;/strong&gt;ことができます。&lt;/p&gt;
&lt;h2&gt;まとめ｜2週間前から準備し、直前は解き直しに時間を寄せる&lt;/h2&gt;
&lt;p&gt;テスト勉強に限らず、&lt;span style="color: #0000ff;"&gt;&lt;strong&gt;勉強は毎日コツコツ続けること&lt;/strong&gt;&lt;/span&gt;が何より大切です。&lt;br /&gt;
テスト直前に一気に詰め込んでも、その場しのぎになりやすく、&lt;strong&gt;本当の学力向上にはつながりません&lt;/strong&gt;。&lt;br /&gt;
直前で焦らないために、&lt;/p&gt;
&lt;ul&gt;
&lt;li&gt;普段から&lt;strong&gt;ワークを何度も解き直す・ノートを見直す習慣&lt;/strong&gt;をつける&lt;/li&gt;
&lt;li&gt;テスト２週間前から、範囲に合わせた&lt;strong&gt;現実的な勉強計画&lt;/strong&gt;を立てる&lt;/li&gt;
&lt;li&gt;テスト３日前からは、「覚える」だけでなく&lt;strong&gt;「解いて覚える」時間&lt;/strong&gt;をしっかり取る&lt;/li&gt;
&lt;li&gt;科目ごとの特性（英語は単語＆音読、数学はパターン、理社は暗記の優先度など）をふまえて直前対策を行う&lt;/li&gt;
&lt;/ul&gt;
&lt;p&gt;こうした積み重ねが、&lt;/p&gt;
&lt;ul&gt;
&lt;li&gt;テストの点数アップ&lt;/li&gt;
&lt;li&gt;長期的な学力の向上&lt;/li&gt;
&lt;/ul&gt;
&lt;p&gt;の両方につながっていきます。&lt;br /&gt;
「直前に慌てない自分」を目標に、日頃の勉強とテスト前の計画を見直していきましょう。&lt;/p&gt;
&lt;h2&gt;完全個別指導・オンラインでテスト点数アップ｜ESCOTの定期試験対策&lt;/h2&gt;
&lt;p&gt;当塾では、&lt;strong&gt;定期試験対策ゼミ&lt;/strong&gt;を開講しています。&lt;br /&gt;
&lt;span style="color: #ff0000;"&gt;&lt;strong&gt;完全１対１の授業で、定期試験までの時間が少ない場合でも最大限点数を上げる指導&lt;/strong&gt;&lt;/span&gt;を行います。詳細は&lt;strong&gt;&lt;a href="https://juku-escot.com/onepoint/" target="_blank" rel="noopener"&gt;コチラ&lt;/a&gt;&lt;/strong&gt;をご覧ください。&lt;br /&gt;
また、&lt;strong&gt;&lt;a href="https://juku-escot.com/online/" target="_blank" rel="noopener"&gt;オンライン&lt;/a&gt;&lt;/strong&gt;でも同様の授業が受講可能です。&lt;br /&gt;
通塾の時間が不要なため、&lt;strong&gt;勉強し慣れた環境でより集中して取り組める&lt;/strong&gt;ことから、テスト直前の学習にはうってつけです。&lt;br /&gt;
当塾のオンライン授業の詳細は&lt;strong&gt;&lt;a href="https://natsui-sansu-juku.com/story002/" target="_blank" rel="noopener"&gt;コチラ&lt;/a&gt;&lt;/strong&gt;をご覧ください。&lt;/p&gt;
&lt;p&gt;&amp;nbsp;&lt;/p&gt;
&lt;p&gt;&lt;!-- ▲▲ ここまで：H2/H3 再構成案 ▲▲ --&gt;&lt;/p&gt;
```</t>
  </si>
  <si>
    <t>C2P_https___juku_escot_com_column_daisuubennkyouhou_20260225_192432</t>
  </si>
  <si>
    <t>以下はサイトの階層マスタに基づく「子→親」内部リンク不足です。
子ページ本文（HTML）に、親ページへのリンクを追加してください。
【子ページ】
- URL: https://juku-escot.com/column/daisuubennkyouhou/
- タイトル: 代数・因数分解の勉強法｜途中式で計算ミスを減らす｜中学数学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&lt;section style="margin: 1.25rem 0; padding: 1rem; border: 1px solid #e6e6e6; border-radius: 10px; background: #fafafa;"&gt;
&lt;h2 style="margin: 0 0 .75rem; font-size: 1.25rem; line-height: 1.5;"&gt;まず要点：代数で手が止まる3原因と、今日やる練習順&lt;/h2&gt;
&lt;div style="background: #fff; border: 1px solid #eee; border-radius: 10px; padding: .9rem; margin: 0 0 .9rem;"&gt;
&lt;h3 style="margin: 0 0 .4rem; font-size: 1.05rem;"&gt;代数で止まりやすい「つまずきパターン」&lt;/h3&gt;
&lt;ul style="margin: .35rem 0 0 1.2rem;"&gt;
&lt;li&gt;&lt;strong&gt;計算が遅い&lt;/strong&gt;（正確さが安定せず、スピードに移れない）&lt;/li&gt;
&lt;li&gt;&lt;strong&gt;途中式（式変形）を省いてミスが増える&lt;/strong&gt;（見直しで原因が追えない）&lt;/li&gt;
&lt;li&gt;&lt;strong&gt;因数分解などで「知っている基本形」が少ない&lt;/strong&gt;（少し形が変わると止まる）&lt;/li&gt;
&lt;/ul&gt;
&lt;/div&gt;
&lt;div style="background: #fff; border: 1px solid #eee; border-radius: 10px; padding: .9rem;"&gt;
&lt;h3 style="margin: 0 0 .4rem; font-size: 1.05rem;"&gt;今日の練習順（迷ったらこの順で）&lt;/h3&gt;
&lt;ol style="margin: .35rem 0 0 1.2rem;"&gt;
&lt;li&gt;&lt;strong&gt;正確に書ける&lt;/strong&gt;（途中式を1行ずつ残し、ミスの場所が見える状態にする）&lt;/li&gt;
&lt;li&gt;&lt;strong&gt;だんだん速くする&lt;/strong&gt;（同じ解き方を反復して「考える時間」を減らす）&lt;/li&gt;
&lt;li&gt;&lt;strong&gt;知っている形を増やす&lt;/strong&gt;（因数分解などは“基本パターン”を覚える→使う→反復）&lt;/li&gt;
&lt;/ol&gt;
&lt;p style="margin: .6rem 0 0; color: #555; font-size: .95rem;"&gt;速さは最後で大丈夫です。まずは「正しく解ける書き方」で残すほど、結果的に速くなりやすいです。&lt;/p&gt;
&lt;/div&gt;
&lt;/section&gt;
&lt;section style="margin: 1.25rem 0; padding: 1rem; border: 1px solid #e6e6e6; border-radius: 10px; background: #fafafa;"&gt;
&lt;h2 style="margin: 0 0 .75rem; font-size: 1.25rem; line-height: 1.5;"&gt;途中式の例：移項・分母払い・約分を「1行ずつ」&lt;/h2&gt;
&lt;p style="margin: 0 0 .8rem; color: #444; font-size: .95rem;"&gt;ここは“見た目の丁寧さ”が点数に直結しやすいところです。最初は省略しない書き方を徹底し、慣れてから少しずつ短くしていきます。&lt;/p&gt;
&lt;div style="display: block; background: #fff; border: 1px solid #eee; border-radius: 10px; padding: .9rem; margin: 0 0 .9rem;"&gt;
&lt;h3 style="margin: 0 0 .4rem; font-size: 1.05rem;"&gt;例題① 移項（符号ミスを止める書き方）&lt;/h3&gt;
&lt;div style="background: #f6f8ff; border: 1px solid #e6ebff; border-radius: 8px; padding: .75rem;"&gt;
&lt;pre style="margin: 0; white-space: pre-wrap; font-family: ui-monospace, SFMono-Regular, Menlo, Consolas, 'Liberation Mono', monospace; font-size: .95rem; line-height: 1.55;"&gt;2x + 7 = 3
2x       = 3 - 7
2x       = -4
x        = -2&lt;/pre&gt;
&lt;/div&gt;
&lt;ul style="margin: .55rem 0 0 1.2rem;"&gt;
&lt;li&gt;「移項＝反対側に&lt;strong&gt;引っ越す&lt;/strong&gt;」より、「&lt;strong&gt;両辺から7を引く&lt;/strong&gt;」と書く方が符号ミスが減りやすいです。&lt;/li&gt;
&lt;/ul&gt;
&lt;/div&gt;
&lt;div style="display: block; background: #fff; border: 1px solid #eee; border-radius: 10px; padding: .9rem; margin: 0 0 .9rem;"&gt;
&lt;h3 style="margin: 0 0 .4rem; font-size: 1.05rem;"&gt;例題② 分母払い（両辺を何倍するかを残す）&lt;/h3&gt;
&lt;div style="background: #f6fff8; border: 1px solid #def7e6; border-radius: 8px; padding: .75rem;"&gt;
&lt;pre style="margin: 0; white-space: pre-wrap; font-family: ui-monospace, SFMono-Regular, Menlo, Consolas, 'Liberation Mono', monospace; font-size: .95rem; line-height: 1.55;"&gt;x/3 + 1/2 = 5/6
（両辺×6）
2x + 3 = 5
2x     = 2
x      = 1&lt;/pre&gt;
&lt;/div&gt;
&lt;ul style="margin: .55rem 0 0 1.2rem;"&gt;
&lt;li&gt;「両辺×6」を&lt;strong&gt;必ず一度書く&lt;/strong&gt;と、途中で何をしたかが分かりやすくなります。&lt;/li&gt;
&lt;li&gt;掛け算が終わってから移項、の順にすると混乱が減ります。&lt;/li&gt;
&lt;/ul&gt;
&lt;/div&gt;
&lt;div style="display: block; background: #fff; border: 1px solid #eee; border-radius: 10px; padding: .9rem;"&gt;
&lt;h3 style="margin: 0 0 .4rem; font-size: 1.05rem;"&gt;例題③ 約分（“割れる因数”を先に見つける）&lt;/h3&gt;
&lt;div style="background: #fff8f6; border: 1px solid #ffe7df; border-radius: 8px; padding: .75rem;"&gt;
&lt;pre style="margin: 0; white-space: pre-wrap; font-family: ui-monospace, SFMono-Regular, Menlo, Consolas, 'Liberation Mono', monospace; font-size: .95rem; line-height: 1.55;"&gt;6x/9 = 2/3
（左辺を約分）
2x/3 = 2/3
（両辺×3）
2x   = 2
x    = 1&lt;/pre&gt;
&lt;/div&gt;
&lt;ul style="margin: .55rem 0 0 1.2rem;"&gt;
&lt;li&gt;約分は「&lt;strong&gt;割れる数を見つけてから&lt;/strong&gt;」一段ずつ。頭の中でまとめてやらない方が安全です。&lt;/li&gt;
&lt;li&gt;慣れるまでは、約分→両辺操作（×3など）を分けて書くのがおすすめです。&lt;/li&gt;
&lt;/ul&gt;
&lt;/div&gt;
&lt;/section&gt;
&lt;section style="margin: 1.25rem 0; padding: 1rem; border: 1px solid #e6e6e6; border-radius: 10px; background: #fafafa;"&gt;
&lt;h2 style="margin: 0 0 .75rem; font-size: 1.25rem; line-height: 1.5;"&gt;因数分解の“基本パターン”チェックリスト：基礎レベル→追加すべきパターン&lt;/h2&gt;
&lt;div style="background: #fff; border: 1px solid #eee; border-radius: 10px; padding: .9rem; margin: 0 0 .9rem;"&gt;
&lt;h3 style="margin: 0 0 .4rem; font-size: 1.05rem;"&gt;基礎レベル（まずはここが不安なくできるか）&lt;/h3&gt;
&lt;ul style="margin: .35rem 0 0 0; padding: 0; list-style: none;"&gt;
&lt;li style="margin: .25rem 0;"&gt;&lt;span style="display: inline-block; width: 1.2em;"&gt;□&lt;/span&gt;&lt;strong&gt;共通因数でくくる&lt;/strong&gt;（例：ax + ay = a(x + y)）&lt;/li&gt;
&lt;li style="margin: .25rem 0;"&gt;&lt;span style="display: inline-block; width: 1.2em;"&gt;□&lt;/span&gt;&lt;strong&gt;平方差&lt;/strong&gt;（a² − b² = (a + b)(a − b)）&lt;/li&gt;
&lt;li style="margin: .25rem 0;"&gt;&lt;span style="display: inline-block; width: 1.2em;"&gt;□&lt;/span&gt;&lt;strong&gt;完全平方&lt;/strong&gt;（a² ± 2ab + b² = (a ± b)²）&lt;/li&gt;
&lt;/ul&gt;
&lt;p style="margin: .6rem 0 0; color: #555; font-size: .95rem;"&gt;「まずくくる」「a²−b²っぽいか」「(a±b)²っぽいか」を順に確認すると、見落としが減りやすいです。&lt;/p&gt;
&lt;/div&gt;
&lt;div style="background: #fff; border: 1px solid #eee; border-radius: 10px; padding: .9rem; margin: 0 0 .9rem;"&gt;
&lt;h3 style="margin: 0 0 .4rem; font-size: 1.05rem;"&gt;追加すべきパターン（ここが増えると“見たことある形”が増える）&lt;/h3&gt;
&lt;ul style="margin: .35rem 0 0 0; padding: 0; list-style: none;"&gt;
&lt;li style="margin: .25rem 0;"&gt;&lt;span style="display: inline-block; width: 1.2em;"&gt;□&lt;/span&gt;&lt;strong&gt;2つずつのまとまり（グループ分け）&lt;/strong&gt;（例：ax + ay + bx + by → (a + b)(x + y)）&lt;/li&gt;
&lt;li style="margin: .25rem 0;"&gt;&lt;span style="display: inline-block; width: 1.2em;"&gt;□&lt;/span&gt;&lt;strong&gt;x² + bx + c 型&lt;/strong&gt;（かけてc、足してb を探す発想）&lt;/li&gt;
&lt;li style="margin: .25rem 0;"&gt;&lt;span style="display: inline-block; width: 1.2em;"&gt;□&lt;/span&gt;&lt;strong&gt;ax² + bx + c 型&lt;/strong&gt;（係数が1でないときのまとめ方）&lt;/li&gt;
&lt;/ul&gt;
&lt;p style="margin: .6rem 0 0; color: #555; font-size: .95rem;"&gt;「知っている公式」だけで押し切ろうとすると止まりやすいので、“解き方のバリエーション”を少しずつ増やしていくのが近道になりやすいです。&lt;/p&gt;
&lt;/div&gt;
&lt;div style="background: #fff; border: 1px solid #eee; border-radius: 10px; padding: .9rem;"&gt;
&lt;h3 style="margin: 0 0 .4rem; font-size: 1.05rem;"&gt;振り返り（使ったパターンにチェックして、次の復習を短くする）&lt;/h3&gt;
&lt;table style="width: 100%; border-collapse: collapse; font-size: .95rem;"&gt;
&lt;thead&gt;
&lt;tr&gt;
&lt;th style="text-align: left; border-bottom: 2px solid #e6e6e6; padding: .5rem;"&gt;問題&lt;/th&gt;
&lt;th style="text-align: left; border-bottom: 2px solid #e6e6e6; padding: .5rem;"&gt;使ったパターン（チェック）&lt;/th&gt;
&lt;th style="text-align: left; border-bottom: 2px solid #e6e6e6; padding: .5rem;"&gt;次回の注意点&lt;/th&gt;
&lt;/tr&gt;
&lt;/thead&gt;
&lt;tbody&gt;
&lt;tr&gt;
&lt;td style="border-bottom: 1px solid #eee; padding: .5rem;"&gt;例：①&lt;/td&gt;
&lt;td style="border-bottom: 1px solid #eee; padding: .5rem;"&gt;□ くくる □ 平方差 □ 完全平方 □ グループ分け □ x²+bx+c □ ax²+bx+c&lt;/td&gt;
&lt;td style="border-bottom: 1px solid #eee; padding: .5rem;"&gt;（符号／係数／見落とし など）&lt;/td&gt;
&lt;/tr&gt;
&lt;tr&gt;
&lt;td style="border-bottom: 1px solid #eee; padding: .5rem;"&gt;例：②&lt;/td&gt;
&lt;td style="border-bottom: 1px solid #eee; padding: .5rem;"&gt;□ くくる □ 平方差 □ 完全平方 □ グループ分け □ x²+bx+c □ ax²+bx+c&lt;/td&gt;
&lt;td style="border-bottom: 1px solid #eee; padding: .5rem;"&gt;（途中式を残す／先にくくる など）&lt;/td&gt;
&lt;/tr&gt;
&lt;tr&gt;
&lt;td style="padding: .5rem;"&gt;例：③&lt;/td&gt;
&lt;td style="padding: .5rem;"&gt;□ くくる □ 平方差 □ 完全平方 □ グループ分け □ x²+bx+c □ ax²+bx+c&lt;/td&gt;
&lt;td style="padding: .5rem;"&gt;（同じパターンをもう1問 など）&lt;/td&gt;
&lt;/tr&gt;
&lt;/tbody&gt;
&lt;/table&gt;
&lt;p style="margin: .6rem 0 0; color: #555; font-size: .95rem;"&gt;「どの解法を使ったか」を残しておくと、復習が“当てずっぽう”になりにくく、反復の効率が上がりやすいです。&lt;/p&gt;
&lt;/div&gt;
&lt;/section&gt;
&lt;h2&gt;代数分野が苦手な生徒に共通するポイント&lt;/h2&gt;
&lt;p&gt;代数分野が「なかなかできない」と感じている生徒さんには、次のような共通点が見られます。&lt;/p&gt;
&lt;ul&gt;
&lt;li&gt;&lt;strong&gt;計算スピードが遅く、テストで時間が足りなくなる&lt;/strong&gt;&lt;/li&gt;
&lt;li&gt;&lt;strong&gt;途中の式変形を省いてしまい、ミスに気づけない&lt;/strong&gt;&lt;/li&gt;
&lt;li&gt;&lt;strong&gt;因数分解などを最低限の公式だけで乗り切ろうとする&lt;/strong&gt;&lt;/li&gt;
&lt;li&gt;いろいろな問題パターンに触れておらず、応用になると手が止まる&lt;/li&gt;
&lt;/ul&gt;
&lt;p&gt;逆に言えば、これらのポイントを押さえて勉強していけば、&lt;strong&gt;代数分野は必ず得意にしていくことができます&lt;/strong&gt;。&lt;/p&gt;
&lt;h2&gt;計算スピードを上げるトレーニング&lt;/h2&gt;
&lt;h3&gt;まずは「正確さ」を優先して計算に慣れる&lt;/h3&gt;
&lt;p&gt;代数分野が苦手な生徒さんに共通しているのが、&lt;span style="color: #ff0000;"&gt;計算スピードが遅い&lt;/span&gt;という点です。特に、小学校で学習する&lt;strong&gt;分数の四則計算&lt;/strong&gt;で手間取ってしまうと、&lt;/p&gt;
&lt;ul&gt;
&lt;li&gt;定期テストで&lt;strong&gt;全問解き終わらない&lt;/strong&gt;&lt;/li&gt;
&lt;li&gt;後半の応用問題にたどり着けない&lt;/li&gt;
&lt;/ul&gt;
&lt;p&gt;といった状況になりがちです。 計算スピードを上げるためには、まず&lt;/p&gt;
&lt;ul&gt;
&lt;li&gt;&lt;span style="color: #0000ff;"&gt;たくさんの計算問題に触れ、計算そのものに慣れること&lt;/span&gt;&lt;/li&gt;
&lt;li&gt;最初のうちは&lt;strong&gt;「速さ」よりも「正確さ」&lt;/strong&gt;を重視すること&lt;/li&gt;
&lt;/ul&gt;
&lt;p&gt;が大切です。計算への抵抗感が薄れてきたら、徐々に「同じミスを減らしながらスピードを上げる」ことを意識していきましょう。&lt;/p&gt;
&lt;h3&gt;スピードアップがもたらすメリット&lt;/h3&gt;
&lt;p&gt;計算スピードが上がると、&lt;/p&gt;
&lt;ul&gt;
&lt;li&gt;定期テストで&lt;strong&gt;全問にしっかり取り組む時間的余裕&lt;/strong&gt;が生まれる&lt;/li&gt;
&lt;li&gt;見直しの時間を確保でき、ケアレスミスも減らせる&lt;/li&gt;
&lt;/ul&gt;
&lt;p&gt;といったメリットがあります。代数分野を得意にするためには、まず&lt;strong&gt;&lt;span style="color: #ff0000;"&gt;計算をスピーディーに処理できる土台&lt;/span&gt;&lt;/strong&gt;を作ることが不可欠です。&lt;/p&gt;
&lt;h2&gt;式の変換（式変形）を省かない習慣をつける&lt;/h2&gt;
&lt;h3&gt;途中の式を書かないと、ミスに気づけない&lt;/h3&gt;
&lt;p&gt;「速く解こう」と意識するあまり、&lt;strong&gt;途中の式変形をノートに書かない&lt;/strong&gt;生徒さんも少なくありません。特に、&lt;/p&gt;
&lt;ul&gt;
&lt;li&gt;両辺を10倍するとき&lt;/li&gt;
&lt;li&gt;文字を移項するとき&lt;/li&gt;
&lt;/ul&gt;
&lt;p&gt;などで、学校の先生が黒板では計算を省略して進めることも多く、それをそのまま真似してしまうケースが見られます。 しかし、式を省略してしまうと、&lt;/p&gt;
&lt;ul&gt;
&lt;li&gt;頭の中での処理があいまいなまま進んでしまう&lt;/li&gt;
&lt;li&gt;途中で誤った計算をしても、&lt;strong&gt;計算過程が残らないため見直しでミスに気づけない&lt;/strong&gt;&lt;/li&gt;
&lt;/ul&gt;
&lt;p&gt;といった問題が起こります。&lt;/p&gt;
&lt;h3&gt;「丁寧に書く → 徐々に省略」の順番で&lt;/h3&gt;
&lt;p&gt;&lt;span style="color: #0000ff;"&gt;計算が苦手な場合は、まずは丁寧に式を書くこと&lt;/span&gt;を徹底しましょう。&lt;/p&gt;
&lt;ul&gt;
&lt;li&gt;最初から暗算で処理しようとせず、&lt;strong&gt;式の変換を一行ずつ書いていく&lt;/strong&gt;&lt;/li&gt;
&lt;li&gt;移項・約分・両辺を何倍するかなど、&lt;strong&gt;一つひとつ目に見える形で残す&lt;/strong&gt;&lt;/li&gt;
&lt;/ul&gt;
&lt;p&gt;こうしたステップを踏んで計算が身についてきたら、&lt;/p&gt;
&lt;ul&gt;
&lt;li&gt;移項など、&lt;strong&gt;ミスが少ない部分から少しずつ省いていく&lt;/strong&gt;&lt;/li&gt;
&lt;li&gt;省略しても正解できるようになってきた段階で、初めて「スピード」も意識する&lt;/li&gt;
&lt;/ul&gt;
&lt;p&gt;という流れで、&lt;strong&gt;「正確さ」と「速さ」のバランス&lt;/strong&gt;を調整していくとよいでしょう。 &lt;img fetchpriority="high" decoding="async" class="aligncenter size-full wp-image-756" src="https://juku-escot.com/wp-content/uploads/2020/10/数学の計算背景なしバージョン.jpg" sizes="(max-width: 1714px) 100vw, 1714px" srcset="https://juku-escot.com/wp-content/uploads/2020/10/数学の計算背景なしバージョン.jpg 1714w, https://juku-escot.com/wp-content/uploads/2020/10/数学の計算背景なしバージョン-300x101.jpg 300w, https://juku-escot.com/wp-content/uploads/2020/10/数学の計算背景なしバージョン-768x258.jpg 768w, https://juku-escot.com/wp-content/uploads/2020/10/数学の計算背景なしバージョン-1024x344.jpg 1024w" alt="計算スピードを向上させるための練習風景" width="1714" height="576" /&gt; ポイントは、&lt;strong&gt;集中力を切らさずに最後まで手を動かし続けること&lt;/strong&gt;です。途中式を書きながら計算する習慣がつけば、ミスも減り、結果として効率の良い学習につながります。&lt;/p&gt;
&lt;h2&gt;公式に頼りすぎない「知識の厚み」をつくる&lt;/h2&gt;
&lt;h3&gt;最低限の公式だけでは、解ける問題が限られる&lt;/h3&gt;
&lt;p&gt;代数分野が苦手な生徒さんは、特に因数分解などで、&lt;span style="color: #0000ff;"&gt;最低限の公式だけでなんとか乗り切ろうとしてしまう&lt;/span&gt;傾向があります。しかし、&lt;/p&gt;
&lt;ul&gt;
&lt;li&gt;パターンが少ないと、少しひねった問題が出たときに太刀打ちできない&lt;/li&gt;
&lt;li&gt;「見たことのない形」に感じてしまい、手が止まってしまう&lt;/li&gt;
&lt;/ul&gt;
&lt;p&gt;といった状況に陥りがちです。 &lt;strong&gt;「知っていればできる」タイプの問題は、ある程度覚えることが必須&lt;/strong&gt;です。公式や代表的な変形パターンは、&lt;/p&gt;
&lt;ul&gt;
&lt;li&gt;「覚える → 使う → 反復する」&lt;/li&gt;
&lt;/ul&gt;
&lt;p&gt;というサイクルを通して、自分の武器にしていく必要があります。&lt;/p&gt;
&lt;h3&gt;さまざまな問題に触れて「使える知識」にする&lt;/h3&gt;
&lt;p&gt;知識を増やしていくためには、&lt;/p&gt;
&lt;ul&gt;
&lt;li&gt;基本問題だけでなく、&lt;strong&gt;少しずつレベルの違う問題にも挑戦する&lt;/strong&gt;&lt;/li&gt;
&lt;li&gt;問題ごとに「どの公式・どの考え方を使ったのか」を意識する&lt;/li&gt;
&lt;li&gt;同じパターンの問題を、&lt;strong&gt;解けるまで何度も反復&lt;/strong&gt;する&lt;/li&gt;
&lt;/ul&gt;
&lt;p&gt;といった取り組みが重要です。 演習を重ねていくと、&lt;/p&gt;
&lt;ul&gt;
&lt;li&gt;問題を見た瞬間に&lt;strong&gt;「このパターンはこの解き方だ」と自然に判断できる&lt;/strong&gt;&lt;/li&gt;
&lt;li&gt;「代数はもう怖くない」と感じられる場面が増えてくる&lt;/li&gt;
&lt;/ul&gt;
&lt;p&gt;ようになります。そのためにも、まずは&lt;strong&gt;計算力という土台&lt;/strong&gt;をしっかり高めつつ、知識の幅も少しずつ広げていきましょう。&lt;/p&gt;
&lt;h2&gt;当塾での取り組み：代数分野を得意にする個別サポート&lt;/h2&gt;
&lt;p&gt;当塾では、中高一貫校生を対象に、次のような&lt;strong&gt;&lt;a href="https://juku-escot.com/mathematics/" target="_blank" rel="noopener"&gt;学校対策&lt;/a&gt;&lt;/strong&gt;を行っています。&lt;/p&gt;
&lt;ul&gt;
&lt;li&gt;&lt;strong&gt;授業の先取りを行う「先取りコース」&lt;/strong&gt;&lt;/li&gt;
&lt;li&gt;&lt;strong&gt;既習内容の理解を深める「フォローアップコース」&lt;/strong&gt;&lt;/li&gt;
&lt;/ul&gt;
&lt;p&gt;生徒さん一人ひとりの状況に合わせて、もっとも効果的なカリキュラムを作成し、&lt;strong&gt;完全オーダーメイドの授業&lt;/strong&gt;で代数分野の強化を行います。 また、中高一貫校で多く採用されている&lt;strong&gt;&lt;a href="https://juku-escot.com/taikeisuugaku/" target="_blank" rel="noopener"&gt;体系数学の対策&lt;/a&gt;&lt;/strong&gt;も行っており、教科書ごとの特徴やカリキュラムの進度に合わせた指導が可能です。 さらに、当塾では教室と同様の授業を&lt;strong&gt;&lt;a href="https://juku-escot.com/online/" target="_blank" rel="noopener"&gt;オンライン&lt;/a&gt;&lt;/strong&gt;でも受講できます。&lt;/p&gt;
&lt;ul&gt;
&lt;li&gt;通塾の必要がなく、移動時間を学習時間に充てられる&lt;/li&gt;
&lt;li&gt;自宅など、勉強し慣れた環境で授業を受けられる&lt;/li&gt;
&lt;/ul&gt;
&lt;p&gt;など、忙しい中高一貫校生にとっても学びやすい環境を整えています。&lt;/p&gt;
&lt;h2&gt;まとめ：代数分野を得意にするためのポイント&lt;/h2&gt;
&lt;p&gt;代数分野が苦手だと感じている場合も、取り組み方を変えることで状況は必ず変わります。最後に、この記事のポイントを整理しておきましょう。&lt;/p&gt;
&lt;ul&gt;
&lt;li&gt;まずは&lt;strong&gt;計算スピードと正確さ&lt;/strong&gt;を上げるために、日々計算問題に取り組む&lt;/li&gt;
&lt;li&gt;苦手な計算や移項などは、&lt;strong&gt;式を丁寧に書き出して&lt;/strong&gt;徐々に慣れていく&lt;/li&gt;
&lt;li&gt;因数分解などは、&lt;strong&gt;最低限の公式だけでなく、必要な知識を幅広く覚える&lt;/strong&gt;&lt;/li&gt;
&lt;li&gt;さまざまな問題に触れて、&lt;strong&gt;出題パターンと解き方をセットで身につける&lt;/strong&gt;&lt;/li&gt;
&lt;li&gt;代数分野は、&lt;span style="color: #ff0000;"&gt;計算の処理能力を上げること＋覚えるべきことを覚えて活用できるようにすること&lt;/span&gt;が何より大切&lt;/li&gt;
&lt;/ul&gt;
&lt;p&gt;また、幾何分野が苦手な方は、『&lt;strong&gt;&lt;a href="https://juku-escot.com/column/suugakukika/" target="_blank" rel="noopener"&gt;数学(幾何分野)が中々出来ない生徒さん向けの勉強法&lt;/a&gt;&lt;/strong&gt;』もあわせてご覧いただき、&lt;strong&gt;代数分野・幾何分野の両方をバランスよく伸ばしていきましょう。&lt;/strong&gt;&lt;/p&gt;
&lt;div class="alert alert-primary p-3 mt-4" role="alert"&gt;
&lt;p class="mb-2"&gt;&lt;strong&gt;代数計算を「ただの作業」と捉える限り、合格への道は遠のきます。&lt;/strong&gt;&lt;/p&gt;
&lt;p class="mb-1"&gt;意味を理解しない丸暗記の解法が癖になると、記述式での容赦ない減点が積み重なり、合格を左右する合計点に跳ね返る致命的な不利益を被ります。&lt;/p&gt;
&lt;p class="mb-3"&gt;努力が得点に反映されない本質的な理由は、一重に判断基準が定まっていないことにあります。&lt;/p&gt;
&lt;div class="d-grid gap-2"&gt;&lt;a class="btn btn-primary btn-lg" href="https://juku-escot.com/onepoint/"&gt;代数を論理的に解く「思考プロセス」を習得する&lt;/a&gt;&lt;br /&gt;
&lt;a class="btn btn-outline-primary btn-lg" href="https://juku-escot.com/examination/"&gt;数学の得点力を引き上げる試験対策を確認する&lt;/a&gt;&lt;/div&gt;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</si>
  <si>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C2P_https___juku_escot_com_column_eigobenkyouhou_20260225_192432</t>
  </si>
  <si>
    <t>以下はサイトの階層マスタに基づく「子→親」内部リンク不足です。
子ページ本文（HTML）に、親ページへのリンクを追加してください。
【子ページ】
- URL: https://juku-escot.com/column/eigobenkyouhou/
- タイトル: 中高一貫校生の英語勉強法！成績を伸ばすコツを専門塾が解説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&lt;p&gt;中高一貫校の英語は、進度が速く、扱う範囲も広いため、いったん遅れが出ると「予習と復習だけで手一杯」「定期テストが安定しない」と感じやすい教科です。&lt;/p&gt;
&lt;p&gt;ただ、学習の見直しは不可能ではありません。ここでは、&lt;strong&gt;語彙・音読・教科書理解&lt;/strong&gt;の3本柱で、無理なく本来のリズムに戻すための順番と、今日からのステップを整理します。&lt;/p&gt;
&lt;h2&gt;結論：中高一貫の英語は「語彙・音読・教科書理解」で改善できる&lt;/h2&gt;
&lt;div style="background: #f8f9fa; border: 1px solid #e9ecef; padding: 12px; border-radius: 10px; margin: 12px 0;"&gt;
&lt;p style="margin: 0;"&gt;&lt;strong&gt;即答&lt;/strong&gt;&lt;br /&gt;
伸び悩みの多くは「単語不足」「音で処理できない」「教科書の理解が浅い」に分解できます。&lt;br /&gt;
3本柱を小さく回すだけで、授業の理解とテストの安定が戻りやすくなります。&lt;br /&gt;
まずは現状チェック→不足している柱だけを1週間、毎日短時間で取り組んでみましょう。&lt;/p&gt;
&lt;/div&gt;
&lt;ul&gt;
&lt;li&gt;&lt;strong&gt;語彙&lt;/strong&gt;：英文を読む土台。知らない単語が多いほど、読むのが苦痛になります。&lt;/li&gt;
&lt;li&gt;&lt;strong&gt;音読&lt;/strong&gt;：目で読んだ英語を「音」で処理できるようにし、読む速さと理解を底上げします。&lt;/li&gt;
&lt;li&gt;&lt;strong&gt;教科書理解&lt;/strong&gt;：学校教材（検定教科書／検定外教科書）を「分かったつもり」で終わらせない習慣を作ります。&lt;/li&gt;
&lt;/ul&gt;
&lt;h2&gt;中高一貫校の英語がきつくなる理由（進度・範囲・課題量）&lt;/h2&gt;
&lt;div style="background: #f8f9fa; border: 1px solid #e9ecef; padding: 12px; border-radius: 10px; margin: 12px 0;"&gt;
&lt;p style="margin: 0;"&gt;&lt;strong&gt;即答&lt;/strong&gt;&lt;br /&gt;
きつさの正体は「速い進度」「早期からの高難度文法・長文」「課題量」です。&lt;br /&gt;
つまずくと復習が追いつかず、積み残しが増えやすい構造があります。&lt;br /&gt;
だからこそ、やみくもに量を増やすより、進め方の基本を先に身につけるのが近道です。&lt;/p&gt;
&lt;/div&gt;
&lt;ul&gt;
&lt;li&gt;授業進度が速く、&lt;strong&gt;予習→授業→復習&lt;/strong&gt;のサイクルが乱れやすい&lt;/li&gt;
&lt;li&gt;中学段階から、文法・語彙・長文が一気に重くなりやすい&lt;/li&gt;
&lt;li&gt;学校専用の&lt;strong&gt;検定外教科書&lt;/strong&gt;を用いるケースもあり、負担が増えやすい&lt;/li&gt;
&lt;/ul&gt;
&lt;p&gt;結果として、「一度遅れると追いつきにくい」状態になりがちです。ここから先は、状況別に“最初の一歩”を決めます。&lt;/p&gt;
&lt;h2&gt;まず何から始めるか（状況別チェック）&lt;/h2&gt;
&lt;div style="background: #f8f9fa; border: 1px solid #e9ecef; padding: 12px; border-radius: 10px; margin: 12px 0;"&gt;
&lt;p style="margin: 0;"&gt;&lt;strong&gt;即答&lt;/strong&gt;&lt;br /&gt;
まずは「授業」「テスト」「長文」のどこで止まっているかを切り分けます。&lt;br /&gt;
原因が違うまま同じ対策をすると、時間だけが減りやすいからです。&lt;br /&gt;
下の3パターンのうち、いちばん近いものから着手してください。&lt;/p&gt;
&lt;/div&gt;
&lt;h3&gt;授業についていけない（予習が回らない）場合&lt;/h3&gt;
&lt;p&gt;&lt;strong&gt;即答&lt;/strong&gt;&lt;br /&gt;
予習は“全文完璧”ではなく、授業で迷子にならない最低限に絞ります。&lt;br /&gt;
語彙と構造（主語・動詞）だけ押さえると、授業の理解が戻りやすいです。&lt;br /&gt;
次の週は、予習の流れを習慣にして時間を短縮します。&lt;/p&gt;
&lt;ul&gt;
&lt;li&gt;本文を読む前に、未知語を&lt;strong&gt;5〜10個だけ&lt;/strong&gt;拾って確認（全部はやらない）&lt;/li&gt;
&lt;li&gt;各文で「&lt;strong&gt;主語・動詞&lt;/strong&gt;」に下線（構造が取れない原因の可視化）&lt;/li&gt;
&lt;li&gt;授業で扱う範囲は、音声があるなら&lt;strong&gt;1回だけ音読&lt;/strong&gt;してから授業へ&lt;/li&gt;
&lt;/ul&gt;
&lt;h3&gt;定期テストで点が取れない（暗記が抜ける）場合&lt;/h3&gt;
&lt;p&gt;&lt;strong&gt;即答&lt;/strong&gt;&lt;br /&gt;
点が取れない時は「覚えていない」より「定着していない」ことが多いです。&lt;br /&gt;
単語・例文・本文を“短い反復”で回すと、取りこぼしが減りやすくなります。&lt;br /&gt;
まずはテスト範囲を、毎日10〜15分で回す仕組みを作りましょう。&lt;/p&gt;
&lt;ul&gt;
&lt;li&gt;単語は「見て分かる」ではなく「&lt;strong&gt;即答できる&lt;/strong&gt;」まで（翌日・3日後に再テスト）&lt;/li&gt;
&lt;li&gt;教科書本文は、訳の丸暗記ではなく「&lt;strong&gt;要点を英語で言える&lt;/strong&gt;」か確認&lt;/li&gt;
&lt;li&gt;文法は“問題集を増やす”より、授業例文を使って&lt;strong&gt;同じ形式を3回&lt;/strong&gt;&lt;/li&gt;
&lt;/ul&gt;
&lt;h3&gt;文法は分かるのに長文が読めない場合&lt;/h3&gt;
&lt;p&gt;&lt;strong&gt;即答&lt;/strong&gt;&lt;br /&gt;
長文が読めない原因は、語彙不足か、構造把握（どれが主語で何が動詞か）の混乱が多いです。&lt;br /&gt;
まずは教科書本文で“読解の基本”を作ると、長文への転用がしやすくなります。&lt;br /&gt;
次の1週間は、本文を「段落→要点→根拠」の順で確認してみてください。&lt;/p&gt;
&lt;ul&gt;
&lt;li&gt;各段落の最初に「この段落は何の話？」を日本語で1行メモ&lt;/li&gt;
&lt;li&gt;文ごとに「主語・動詞・目的語」を取り、意味が通じない箇所を特定&lt;/li&gt;
&lt;li&gt;音声がある場合、音読を入れて&lt;strong&gt;読む速さ&lt;/strong&gt;を一段上げる&lt;/li&gt;
&lt;/ul&gt;
&lt;h2&gt;語彙の増やし方（毎日10分の最小ループ）&lt;/h2&gt;
&lt;div style="background: #f8f9fa; border: 1px solid #e9ecef; padding: 12px; border-radius: 10px; margin: 12px 0;"&gt;
&lt;p style="margin: 0;"&gt;&lt;strong&gt;即答&lt;/strong&gt;&lt;br /&gt;
語彙は一気に増やすより、短時間で毎日回すほうが残りやすいです。&lt;br /&gt;
「新規→確認→再確認」の3点セットにすると、抜けが減ります。&lt;br /&gt;
通学などのスキマ時間に10分だけ、ルーティン化しましょう。&lt;/p&gt;
&lt;/div&gt;
&lt;ul&gt;
&lt;li&gt;新しい単語：&lt;strong&gt;5〜10語&lt;/strong&gt;（少なくてよい）&lt;/li&gt;
&lt;li&gt;昨日分：&lt;strong&gt;即答チェック&lt;/strong&gt;（言えなければ印をつける）&lt;/li&gt;
&lt;li&gt;3日前分：&lt;strong&gt;もう一度チェック&lt;/strong&gt;（“覚えたつもり”を潰す）&lt;/li&gt;
&lt;/ul&gt;
&lt;h3&gt;単語が覚えられない時の原因と対処&lt;/h3&gt;
&lt;p&gt;&lt;strong&gt;即答&lt;/strong&gt;&lt;br /&gt;
覚えられないのは、量の問題より「確認不足」になっていることが多いです。&lt;br /&gt;
“見た回数”ではなく“言えた回数”を増やすと、定着が安定しやすいです。&lt;br /&gt;
まずは、1語につき「即答できたか」を記録してみてください。&lt;/p&gt;
&lt;ul&gt;
&lt;li&gt;対処1：意味だけでなく、&lt;strong&gt;発音（カタカナでも可）&lt;/strong&gt;を必ずセットにする&lt;/li&gt;
&lt;li&gt;対処2：書くより先に、&lt;strong&gt;口で言える&lt;/strong&gt;状態を作る（速度が上がる）&lt;/li&gt;
&lt;li&gt;対処3：例文の中で覚える（単語帳が苦しい場合は&lt;strong&gt;教科書本文&lt;/strong&gt;から拾う）&lt;/li&gt;
&lt;/ul&gt;
&lt;h2&gt;音読・シャドーイングのやり方（何回・どこまで）&lt;/h2&gt;
&lt;div style="background: #f8f9fa; border: 1px solid #e9ecef; padding: 12px; border-radius: 10px; margin: 12px 0;"&gt;
&lt;p style="margin: 0;"&gt;&lt;strong&gt;即答&lt;/strong&gt;&lt;br /&gt;
音読は「回数」より「毎日続く形」にするのが効果的です。&lt;br /&gt;
教科書本文や例文を、短く区切って3〜5分だけ回すと負担が増えません。&lt;br /&gt;
まずは“同じ範囲”を1週間だけ続けて音に慣れましょう。&lt;/p&gt;
&lt;/div&gt;
&lt;ul&gt;
&lt;li&gt;&lt;strong&gt;目安&lt;/strong&gt;：本文（または例文）を1回音読→慣れたらシャドーイング1回&lt;/li&gt;
&lt;li&gt;&lt;strong&gt;区切り&lt;/strong&gt;：段落単位・見開き半分など、短く切ってOK&lt;/li&gt;
&lt;li&gt;&lt;strong&gt;ポイント&lt;/strong&gt;：詰まる単語＝聞き取れない単語になりやすいので、そこで語彙に戻る&lt;/li&gt;
&lt;/ul&gt;
&lt;h3&gt;リスニングが伸びない時に確認すること&lt;/h3&gt;
&lt;p&gt;&lt;strong&gt;即答&lt;/strong&gt;&lt;br /&gt;
聞けない原因は「語彙」「音のつながり」「速度」のいずれかに寄りやすいです。&lt;br /&gt;
まずは教科書の音声で、聞けない箇所を特定してから練習すると効率が上がります。&lt;br /&gt;
“聞けない→読めば分かる”状態を作るのが最初の目標です。&lt;/p&gt;
&lt;ul&gt;
&lt;li&gt;スクリプトを見て意味が分かるか（語彙不足の確認）&lt;/li&gt;
&lt;li&gt;音声を0.75〜0.9倍にして追えるか（速度の問題の切り分け）&lt;/li&gt;
&lt;li&gt;1文だけ選び、シャドーイングを3回（量よりピンポイント）&lt;/li&gt;
&lt;/ul&gt;
&lt;h2&gt;教科書を「英語のまま」理解する予習→授業→復習の習慣&lt;/h2&gt;
&lt;div style="background: #f8f9fa; border: 1px solid #e9ecef; padding: 12px; border-radius: 10px; margin: 12px 0;"&gt;
&lt;p style="margin: 0;"&gt;&lt;strong&gt;即答&lt;/strong&gt;&lt;br /&gt;
教科書は、定期テストにも受験にも直結する“基礎の本丸”です。&lt;br /&gt;
「予習→授業→復習」の流れを身につけると、理解が積み上がりやすくなります。&lt;br /&gt;
まずは、予習を短縮しつつ“授業で分からないを残さない”状態にしましょう。&lt;/p&gt;
&lt;/div&gt;
&lt;ul&gt;
&lt;li&gt;&lt;strong&gt;予習&lt;/strong&gt;：未知語を最小限確認／主語・動詞を取る／音読1回&lt;/li&gt;
&lt;li&gt;&lt;strong&gt;授業&lt;/strong&gt;：分からない箇所に印を付けて、授業中に回収（質問先を決める）&lt;/li&gt;
&lt;li&gt;&lt;strong&gt;復習&lt;/strong&gt;：印の箇所だけ解消→本文を音読→要点を日本語1行でまとめる&lt;/li&gt;
&lt;/ul&gt;
&lt;p&gt;宿題は「とりあえず終わらせる」になりがちですが、&lt;strong&gt;疑問点を残したまま積み上げない&lt;/strong&gt;ことが、長期的に最も効きます。&lt;/p&gt;
&lt;h3&gt;和訳で止まる／構造が取れない時の見直し順&lt;/h3&gt;
&lt;p&gt;&lt;strong&gt;即答&lt;/strong&gt;&lt;br /&gt;
止まる時は、いきなり全文訳に行くより、文の作りから戻すほうが早いです。&lt;br /&gt;
主語・動詞・修飾の順で確認すると、意味が安定しやすくなります。&lt;br /&gt;
迷ったら「一文だけ」を丁寧に確認してから次へ進めてください。&lt;/p&gt;
&lt;ol&gt;
&lt;li&gt;主語と動詞をはっきりさせる（まず骨組み）&lt;/li&gt;
&lt;li&gt;目的語・補語を置く（SVの次に何が来ているか）&lt;/li&gt;
&lt;li&gt;前置詞句・関係詞などの修飾を足す（飾りを後から）&lt;/li&gt;
&lt;li&gt;最後に自然な日本語にする（無理に意訳しない）&lt;/li&gt;
&lt;/ol&gt;
&lt;h2&gt;塾の使い方（先取り／フォロー）とオンラインの相性&lt;/h2&gt;
&lt;div style="background: #f8f9fa; border: 1px solid #e9ecef; padding: 12px; border-radius: 10px; margin: 12px 0;"&gt;
&lt;p style="margin: 0;"&gt;&lt;strong&gt;即答&lt;/strong&gt;&lt;br /&gt;
中高一貫の英語は、自己流での改善が難しい局面が出やすいです。&lt;br /&gt;
塾は「先取りで余裕を作る」か「積み残しを解消する」か、目的を決めると効果が出やすくなります。&lt;br /&gt;
通塾が負担なら、オンラインで学習管理まで含めてサポートする方法もあります。&lt;/p&gt;
&lt;/div&gt;
&lt;p&gt;中高一貫校では、学校ごとの教材・進度に合わせた対応が必要になることがあります（検定外教科書を含む）。そのため、学習の目的に応じて、使い方を分けるのが現実的です。&lt;/p&gt;
&lt;ul&gt;
&lt;li&gt;&lt;strong&gt;先取り&lt;/strong&gt;：学校授業を「復習」に変えて、理解の余裕を作る&lt;/li&gt;
&lt;li&gt;&lt;strong&gt;フォロー&lt;/strong&gt;：苦手単元や積み残しを、必要なら学年を戻って整理する&lt;/li&gt;
&lt;/ul&gt;
&lt;p&gt;英語講座の詳細は &lt;a href="https://juku-escot.com/subject/english/"&gt;英語講座の案内&lt;/a&gt; を、オンライン受講については &lt;a href="https://juku-escot.com/online/"&gt;オンラインの案内&lt;/a&gt; をご参照ください。&lt;/p&gt;
&lt;h3&gt;1対1でどこまで管理すると伸びやすいか&lt;/h3&gt;
&lt;p&gt;&lt;strong&gt;即答&lt;/strong&gt;&lt;br /&gt;
伸びやすいのは「何を、どの順で、いつやるか」が決まっているケースです。&lt;br /&gt;
1対1では、理解の穴だけでなく、学習の進め方そのものを見直しやすい利点があります。&lt;br /&gt;
最低限、次の3点が回るように準備すると効果が出やすくなります。&lt;/p&gt;
&lt;ul&gt;
&lt;li&gt;学校教材に合わせた&lt;strong&gt;予習→授業→復習&lt;/strong&gt;のリズム&lt;/li&gt;
&lt;li&gt;語彙の&lt;strong&gt;反復ルール&lt;/strong&gt;（翌日・3日後チェック）&lt;/li&gt;
&lt;li&gt;音読の&lt;strong&gt;短時間ルーティン&lt;/strong&gt;（毎日3〜5分）&lt;/li&gt;
&lt;/ul&gt;
&lt;h2&gt;よくある質問（家庭での声かけ・勉強時間の目安）&lt;/h2&gt;
&lt;div style="background: #f8f9fa; border: 1px solid #e9ecef; padding: 12px; border-radius: 10px; margin: 12px 0;"&gt;
&lt;p style="margin: 0;"&gt;&lt;strong&gt;即答&lt;/strong&gt;&lt;br /&gt;
家庭は“教える役”より、“回す環境”を作るほうが負担が少ないです。&lt;br /&gt;
声かけは「量を増やす」より「どこで止まった？」の確認が有効になりやすいです。&lt;br /&gt;
勉強時間は長さより、毎日続く短時間の習慣が第一歩です。&lt;/p&gt;
&lt;/div&gt;
&lt;p&gt;&lt;strong&gt;Q. 家庭では何を手伝うのが現実的ですか？&lt;/strong&gt;&lt;br /&gt;
A. 内容を教えるより、&lt;strong&gt;やる順番の確認&lt;/strong&gt;（語彙→音読→教科書）と、チェックの仕組み作り（翌日テストなど）が負担が少なめです。&lt;/p&gt;
&lt;p&gt;&lt;strong&gt;Q. 勉強時間はどれくらい必要ですか？&lt;/strong&gt;&lt;br /&gt;
A. まずは平日で&lt;strong&gt;20〜30分&lt;/strong&gt;を“決まったルーティン”にするのが出発点になりやすいです。週末にまとめるより、短く毎日回すほうが遅れを取り戻しやすくなります。&lt;/p&gt;
&lt;p&gt;&lt;strong&gt;Q. 分からないところを放置しがちです。&lt;/strong&gt;&lt;br /&gt;
A. 「印を付ける→翌日までに解消する」というルールにすると、積み残しが増えにくくなります。質問先（学校／塾）を決めておくとスムーズです。&lt;/p&gt;
&lt;h2&gt;まとめ（3本柱と、今日からの1週間メニュー）&lt;/h2&gt;
&lt;div style="background: #f8f9fa; border: 1px solid #e9ecef; padding: 12px; border-radius: 10px; margin: 12px 0;"&gt;
&lt;p style="margin: 0;"&gt;&lt;strong&gt;即答&lt;/strong&gt;&lt;br /&gt;
中高一貫の英語は、語彙・音読・教科書理解の3本柱で改善しやすいです。&lt;br /&gt;
まずは「現状の詰まり」を切り分け、1週間だけ決まった流れで回してみてください。&lt;br /&gt;
うまく回らない場合は、教材・進度に合わせた管理（先取り／フォロー）の導入も選択肢になります。&lt;/p&gt;
&lt;/div&gt;
&lt;ul&gt;
&lt;li&gt;&lt;strong&gt;語彙&lt;/strong&gt;：毎日10分（新規5〜10語＋確認）&lt;/li&gt;
&lt;li&gt;&lt;strong&gt;音読&lt;/strong&gt;：毎日3〜5分（本文または例文を1回、慣れたらシャドーイング）&lt;/li&gt;
&lt;li&gt;&lt;strong&gt;教科書理解&lt;/strong&gt;：予習は最小限／授業で印／復習で印を解消&lt;/li&gt;
&lt;/ul&gt;
&lt;p&gt;&lt;strong&gt;今日からの1週間メニュー（例）&lt;/strong&gt;&lt;/p&gt;
&lt;ul&gt;
&lt;li&gt;月〜金：語彙10分＋音読3分＋教科書の印の確認10分&lt;/li&gt;
&lt;li&gt;土：1週間で印が多かった文を3つだけ選び、構造（主語・動詞）をはっきりさせる&lt;/li&gt;
&lt;li&gt;日：テスト範囲の本文を通して読み直し（要点を日本語1行でメモ）&lt;/li&gt;
&lt;/ul&gt;
&lt;p&gt;学習の仕組みを見直す相談が必要な場合は、&lt;a href="https://juku-escot.com/inquiry/"&gt;お問い合わせ&lt;/a&gt;から状況を共有いただければ、教材・進度に合わせた進め方をご案内できます。&lt;/p&gt;
&lt;section style="margin-top: 40px; border-top: 2px solid #0056b3; padding-top: 20px;"&gt;
&lt;h3&gt;ニュートレジャー・プログレス21等の難関教材で「遅れ」を防ぐには&lt;/h3&gt;
&lt;p&gt;中高一貫校で多く採用される『NEW TREASURE（ニュートレジャー）』や『Progress21（プログレス21）』は、語彙数も文法レベルも検定教科書を遥かに凌駕します。これらで遅れが出た場合、以下の「絞り込み対策」が必要です。&lt;/p&gt;
&lt;table style="width: 100%; border-collapse: collapse; margin-bottom: 20px;"&gt;
&lt;tbody&gt;
&lt;tr style="background-color: #f0f4f8;"&gt;
&lt;th style="border: 1px solid #ccc; padding: 10px; text-align: left;"&gt;教材の特徴&lt;/th&gt;
&lt;th style="border: 1px solid #ccc; padding: 10px; text-align: left;"&gt;遅れないための対策&lt;/th&gt;
&lt;/tr&gt;
&lt;tr&gt;
&lt;td style="border: 1px solid #ccc; padding: 10px;"&gt;語彙が極めて多い&lt;/td&gt;
&lt;td style="border: 1px solid #ccc; padding: 10px;"&gt;Key Points（基本例文）に出てくる単語を最優先で覚える。&lt;/td&gt;
&lt;/tr&gt;
&lt;tr&gt;
&lt;td style="border: 1px solid #ccc; padding: 10px;"&gt;文法が先取りかつ複雑&lt;/td&gt;
&lt;td style="border: 1px solid #ccc; padding: 10px;"&gt;本文の全訳に時間をかけすぎず、その課の「ターゲット文法」の構造把握に絞る。&lt;/td&gt;
&lt;/tr&gt;
&lt;/tbody&gt;
&lt;/table&gt;
&lt;/section&gt;
&lt;section style="margin-top: 30px; background-color: #fff9db; padding: 20px; border-radius: 10px;"&gt;
&lt;h3 style="margin-top: 0;"&gt;【実践練習】一文を正しく読むための「構造把握（SV）」の基本&lt;/h3&gt;
&lt;p&gt;「和訳ができない」と悩む場合、まずは一文の中で&lt;strong&gt;「何が主語(S)で、何が動詞(V)か」&lt;/strong&gt;だけをはっきりさせる練習をしましょう。これが長文読解の土台になります。&lt;/p&gt;
&lt;div style="background: white; padding: 15px; border-left: 5px solid #ffae00; margin-bottom: 10px;"&gt;
&lt;p style="margin: 0;"&gt;&lt;strong&gt;例文：&lt;/strong&gt;The student who studied English every day passed the exam easily.&lt;/p&gt;
&lt;/div&gt;
&lt;ul style="list-style-type: none; padding-left: 0;"&gt;
&lt;li&gt;① &lt;strong&gt;まずV（動詞）を探す：&lt;/strong&gt; 過去形や助動詞に注目 → &lt;span style="color: #d9534f; font-weight: bold;"&gt;passed&lt;/span&gt; が動詞&lt;/li&gt;
&lt;li&gt;② &lt;strong&gt;S（主語）を特定する：&lt;/strong&gt; その前にある名詞 → &lt;span style="color: #0056b3; font-weight: bold;"&gt;The student&lt;/span&gt; が主語&lt;/li&gt;
&lt;li&gt;③ &lt;strong&gt;修飾語を（カッコ）で括る：&lt;/strong&gt; &lt;span style="color: #666;"&gt;(who studied English every day)&lt;/span&gt; はstudentの説明&lt;/li&gt;
&lt;/ul&gt;
&lt;p&gt;このように、「骨組み」を見抜く練習を毎日1文行うだけで、初見の長文への苦手意識が劇的に減ります。&lt;/p&gt;
&lt;/section&gt;
&lt;section style="margin-top: 30px; padding: 20px; border: 1px dashed #d9534f; border-radius: 10px;"&gt;
&lt;h3 style="color: #d9534f; margin-top: 0;"&gt;【チェックリスト】英語の「つまずき」サイン&lt;/h3&gt;
&lt;p&gt;以下の項目に2つ以上当てはまる場合、自己流の見直しが限界に来ている可能性があります。&lt;/p&gt;
&lt;ul style="line-height: 1.8;"&gt;
&lt;li&gt;□ 教科書の本文を読んでも「単語の羅列」にしか見えない&lt;/li&gt;
&lt;li&gt;□ 定期テストの勉強が「和訳の丸暗記」になっている&lt;/li&gt;
&lt;li&gt;□ 単語テストは合格するが、1週間後にはほとんど忘れている&lt;/li&gt;
&lt;li&gt;□ 宿題（ワーク）を終わらせることが目的化している&lt;/li&gt;
&lt;/ul&gt;
&lt;p&gt;中高一貫校の英語は、一度リズムが崩れると雪だるま式に負担が増えます。早めに「学習の進め方」をプロに相談することをおすすめします。&lt;/p&gt;
&lt;/section&gt;
```</t>
  </si>
  <si>
    <t>C2P_https___juku_escot_com_column_eiken_20260225_192432</t>
  </si>
  <si>
    <t>以下はサイトの階層マスタに基づく「子→親」内部リンク不足です。
子ページ本文（HTML）に、親ページへのリンクを追加してください。
【子ページ】
- URL: https://juku-escot.com/column/eiken/
- タイトル: 効率の良い英検対策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&lt;p&gt;&lt;iframe title="YouTube video player" src="https://www.youtube.com/embed/K5I7VBJG7Gs?si=t27re8aLbAwKSGRW" width="560" height="315" frameborder="0" allowfullscreen="allowfullscreen"&gt;&lt;/iframe&gt;&lt;/p&gt;
&lt;p&gt;代表 夏井：今回ですが、効率の良い英検対策という事で、中学生高校生ひいては小学生、色んな生徒さんが英検を受験しているという中で、そもそもですが英検を受験する意義はどのあたりにあるんでしょうか？&lt;/p&gt;
&lt;p&gt;英語科主任 中尾：例えば中学校1年生ぐらいの段階で単語を覚えるというのが一番大きいと思います。実際文法を定着させていくとか、英作文を書けるようにするというのは正直小5とか小6ぐらいだとちょっと難しい側面があるので、その将来的にゆくゆくその読み書きがちゃんと出来るようにしていくと考えると、&lt;span style="color: #0000ff;"&gt;中1で5級、中2で4級、中3で3級&lt;/span&gt;ぐらいが取れていれば全然問題ないかなと思います。&lt;/p&gt;
&lt;p&gt;たまに先取りでどんどん英検の勉強をして、例えば中2で準2級持っていますとかという子もいますが、英作文を書いてみたり文法問題を解いてみたりすると思ったより書けないです。知識が断片的に入ってしまう状態でどんどん級を進めていっても、どこかで必ず頭打ちになってしまいます。なので、語彙を覚えるとか興味があるからやってみるというのは全然いいと思いますが、例えば中3で2級を取っているから英語は大丈夫ですか？と言われたら全然大丈夫じゃないという所が正直な所です。&lt;/p&gt;
&lt;p&gt;代表 夏井：私もよく生徒さんを拝見するとそんな気配を凄い感じます。英検2級取っているんだよね？君、みたいな事を感じる事はまあまああったりします。&lt;br /&gt;
英語科主任 中尾：だから学校の勉強と英検の勉強で両立出来ていれば問題ないし、逆に効果的だと思います。ですが、&lt;span style="color: #ff0000;"&gt;英検の勉強だけに集中しちゃうというのは大反対です。&lt;/span&gt;&lt;br /&gt;
代表 夏井：とは言いながら、例えば中学校から高校に内部進学する際にどうしても英検3級が必要だとか等々色んな事情もある方もいらっしゃると思います。なので、敢えて英検対策の話をしたいと思っております。まず、これから英検取りましょうと思ったタイミングで最初に手を付けた方がいいのは一体何でしょうか？&lt;/p&gt;
&lt;p&gt;英語科主任 中尾：&lt;strong&gt;完全に単語です。&lt;/strong&gt;正直な話、英検はもうほぼ4択の試験と、あとはリスニングとライティングになっています。大体先取りして受かっているお子さんを見ていても、文法問題はあんまり出来ていなくても大体リスニングと単語を覚えて、ある程度単語が入っていればちょっと文法が分からなくても文章が読めたり単語問題の4択は解けるというのがあります。とにかく結果を出したい、というのが優先なのであれば単語を覚えてしまうのが一番です。&lt;/p&gt;
&lt;p&gt;代表 夏井：まず単語を抑えていけばもちろんそれは急に、例えば3日で完成するような話ではないと思うので、順繰りに時間を計画的に覚えるペースだったり繰り返す頻度を考えながらという事になるかと思います。では合わせて、例えば単語はある程度覚えられるようにというラインが見えてきた時に、次に手を付けるとするとどこですか？&lt;/p&gt;
&lt;p&gt;英語科主任 中尾：次に手を付けるのが&lt;span style="color: #ff6600;"&gt;リスニング&lt;/span&gt;です。なので、単語を覚える際に赤シ―トで隠しながら、目で見て覚えていてもリスニングは出来るようにならないので、単語を覚える時に音読したりとかCDを使って学習していくのが良いです。そうすると&lt;strong&gt;リスニングは発音出来ない単語は聞き取れないんです。&lt;/strong&gt;自分が発音出来る単語は聞き取れるので、単語を覚えつつ次にリスニングでしっかり聞き取れてある程度こんな事を聞かれているからというので答えられるようにして、その次に&lt;span style="color: #ff6600;"&gt;ライティング&lt;/span&gt;だと思います。ライティングは自力で勉強するのは不可能です。なので、&lt;span style="color: #0000ff;"&gt;書いて直されて、書いて直されてというのを繰り返していくというのが多分一番近道かなと思います。&lt;/span&gt;&lt;/p&gt;
&lt;p&gt;代表 夏井：ちょっと話が戻ってしまいますが、リスニングは例えば英検だとたくさん過去問、模擬問題的なものが結構あったりするので最終的にはそれを使って対策を行っていくかと思います。ですが、それ以前にやらなきゃいけないリスニングの対策は例えばどんな事がありますか？&lt;/p&gt;
&lt;p&gt;英語科主任 中尾：それ以前にやらないといけないリスニングは&lt;span style="color: #ff0000;"&gt;学校の教科書の付属のCDを聞く&lt;/span&gt;というのが一番いいと思います。いきなり聞いた事ない初見の文章を読まれて聞ける子はほぼいないです。なので、まず読んだ事があるものを音声だけで理解出来るか？という練習をした方がいいです。そうすると、New Treasureを使っているんだったらそのNew Treasureの本文の会話文の所を最初は見ながら聞いて、次に教科書を閉じて音声だけを聞いて理解出来て、それである程度耳を慣らしてから初見の文章を読まれているもの、過去問を解いたりというふうになっていくと思います。&lt;/p&gt;
&lt;p&gt;代表 夏井：理解出来てというのが結構生徒さんによって尺度が曖昧な感じがするんですが、そこらへんはどう捉えればいいですか？&lt;/p&gt;
&lt;p&gt;英語科主任 中尾：例えば、全部覚えておくというのは無理だと思いますから、例えば途中の2文3文ぐらいで止めて、じゃあ今何読まれていたの？というのを&lt;strong&gt;復唱させる&lt;/strong&gt;という事でもいいですし、あるいは内容をちょっと言ってみてという形で、&lt;span style="color: #0000ff;"&gt;それで言えているのであれば概ね聞き取れている&lt;/span&gt;と考えていいと思います。&lt;/p&gt;
&lt;p&gt;代表 夏井：なるほど、長文については何かやる事はあります？&lt;/p&gt;
&lt;p&gt;英語科主任 中尾：そうですね、本当に全部かっちり読めるようにするにはもの凄く時間が掛かってしまいます。なので、まずは点数取れるようにというのを考えると、過去問だったり問題集を解いていく中で、出てきた単語を覚えます。結局単語になってしまいますが、それが一番近いかなと思います。&lt;/p&gt;
&lt;p&gt;あとは、あんまり学習として正しいかどうかはさておいて、&lt;span style="color: #ff0000;"&gt;最初に選択肢を見てしまいます。&lt;/span&gt;問題文を見てしまって、全部を読んでから答えるという感覚ではなく、聞かれている事を探して、それを探しながら読んでいくというのを練習するといいと思います。なので、級にもよりますが一つの文書で設問が3から5あったとして、その3題の聞かれている事をまずさっと読んで、それがもう何を聞かれているか分からなかったら答えようがないので、そういうお子さんの場合はまだこう単語が足りてないという所なので、単語に戻ります。聞かれている事が分かっているという場合であればそれを探しながら読んでいって、選択肢から探して大体正答率が6割を超えているのであればその演習を続けていって出てきた単語を覚えていけば、なんとか間に合っていくというような感じです。&lt;/p&gt;
&lt;h2&gt;効率の良い英検対策&lt;/h2&gt;
&lt;p&gt;受験や就職で英検を英語力の証明として活用される方も多いのではないでしょうか。しかし、どのように対策を進めていけば良いのか悩んでいる方や、何から手をつければよいのか分からない方もいらっしゃるかと思います。そのような方向けに、&lt;strong&gt;英検の対策を効率的に進めるための方法&lt;/strong&gt;をいくつか紹介していきます。&lt;/p&gt;
&lt;h4&gt;語彙力を高める&lt;/h4&gt;
&lt;p&gt;英検３級までに必要な語彙数は約700〜1,200単語で、語彙力さえついていれば合格できることもあります。また、英検１級に必要な語彙数は約10,000単語です。どの級の勉強を始める場合であっても、&lt;span style="color: #0000ff;"&gt;単語帳を１冊は用意して繰り返し学習する&lt;/span&gt;ことが大切です。&lt;/p&gt;
&lt;h4&gt;過去問題を利用する&lt;/h4&gt;
&lt;p&gt;英検の公式サイトには、３年分の過去問題が掲載されています。英検の過去問題を解いてみて、正答率と苦手な分野をまず把握しましょう。苦手な分野が分かれば、その単元を重点的に学習します。本文内で&lt;strong&gt;分からない単語が出てきた場合はすぐに辞書を引き、&lt;/strong&gt;分からない単語をなくしていくことも大切です。&lt;/p&gt;
&lt;h4&gt;長文対策&lt;/h4&gt;
&lt;p&gt;長文がはやく読めるようになるためには日々の積み重ねが大切です。&lt;br /&gt;
文の構造を把握しながら、読みにくい文章はくり返し読み、訓練していく必要があります。また、英検には文法の問題は出題されませんが、文を正しく理解するために文法は必要不可欠のため、&lt;strong&gt;文法のテキストを１冊用意&lt;/strong&gt;し、学習すると良いでしょう。&lt;/p&gt;
&lt;h4&gt;リスニング&lt;/h4&gt;
&lt;p&gt;リスニング問題が苦手であれば、&lt;span style="color: #0000ff;"&gt;シャドーイングや音読&lt;/span&gt;をしましょう。「言えるものは聞き取れる」というように、&lt;span style="color: #ff0000;"&gt;単語を覚える時も音を意識して覚えるとより効率的&lt;/span&gt;です。シャドーイングする前に、&lt;strong&gt;知らない単語や熟語は覚えること、文章を把握し、意味を考えながらはやく読めるようになるとより効果&lt;/strong&gt;があります。&lt;/p&gt;
&lt;h4&gt;ライティング・英作文&lt;/h4&gt;
&lt;p&gt;英作文も急に書けるようにはなりません。まずは短文から練習し、徐々に長文も書けるように訓練します。長文対策をする際に、文構造をきちんと理解するとライティングもできるようになります。日本語訳を見て正確な英文が書けるように学習しましょう。&lt;/p&gt;
&lt;p&gt;&amp;nbsp;&lt;/p&gt;
&lt;p&gt;英検の勉強はもちろんご自宅でも可能ですが、適切で効率的な学習を進めるために、当塾では二週間で英検取得のための対策ができる講座を開講しております。&lt;/p&gt;
&lt;p&gt;詳しくは&lt;a href="https://juku-escot.com/onepoint/" target="_blank" rel="noopener"&gt;コチラ&lt;/a&gt;をご覧ください。&lt;/p&gt;
```</t>
  </si>
  <si>
    <t>C2P_https___juku_escot_com_column_eitango_20260225_192433</t>
  </si>
  <si>
    <t>以下はサイトの階層マスタに基づく「子→親」内部リンク不足です。
子ページ本文（HTML）に、親ページへのリンクを追加してください。
【子ページ】
- URL: https://juku-escot.com/column/eitango/
- タイトル: 効率よく英単語を覚えるためのコツ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 追加：英単語が定着しない原因の切り分け＋具体手順＋復習間隔＋チェックテスト＋FAQ 挿入位置：冒頭段落（最初の ）直後 =============================== --&gt;&lt;/p&gt;
&lt;h4&gt;まず確認：覚えられない原因は「量」ではなく「やり方」&lt;/h4&gt;
&lt;p&gt;英単語が定着しないときは、次のどこかが欠けていることが多いです。原因を先に切り分けると、やることが一気に絞れます。&lt;/p&gt;
&lt;ul&gt;
&lt;li&gt;&lt;strong&gt;入力不足&lt;/strong&gt;：見た回数が足りない（反復の回数が少ない）&lt;/li&gt;
&lt;li&gt;&lt;strong&gt;出力不足&lt;/strong&gt;：日本語→英語で言えない／書けない（テスト形式に合っていない）&lt;/li&gt;
&lt;li&gt;&lt;strong&gt;音不足&lt;/strong&gt;：発音・音声と結びついていない（リスニングや綴りに弱い）&lt;/li&gt;
&lt;li&gt;&lt;strong&gt;文脈不足&lt;/strong&gt;：単語単体で覚え、文章で意味が取れない（例文・使い方がない）&lt;/li&gt;
&lt;li&gt;&lt;strong&gt;管理不足&lt;/strong&gt;：覚えた後に放置し、忘却で消える（復習間隔の組み立てがない）&lt;/li&gt;
&lt;/ul&gt;
&lt;h4&gt;効率よく回る進め方：5語×3分×3周（合計15分）&lt;/h4&gt;
&lt;p&gt;「時間をかけて1語を完成」より、「少量を高速で回す」方が定着しやすいです。まずは5語だけで次の流れを決めます。&lt;/p&gt;
&lt;ol&gt;
&lt;li&gt;&lt;strong&gt;英語→日本語&lt;/strong&gt;：パッと意味が言えるか（言えなければ印をつける）&lt;/li&gt;
&lt;li&gt;&lt;strong&gt;音声を聞く／発音する&lt;/strong&gt;：見た単語を口で言えるようにする&lt;/li&gt;
&lt;li&gt;&lt;strong&gt;日本語→英語&lt;/strong&gt;：言えるか（テストで問われやすい）&lt;/li&gt;
&lt;li&gt;&lt;strong&gt;スペル確認&lt;/strong&gt;：書けない語だけ最後に書く（最初から書き続けない）&lt;/li&gt;
&lt;/ol&gt;
&lt;p&gt;&lt;strong&gt;ポイント：&lt;/strong&gt;書くのは「最後に、書けない語だけ」。最初から書くと、暗記ではなく作業になります。&lt;/p&gt;
&lt;h4&gt;忘れないための復習間隔（例：7日で4回）&lt;/h4&gt;
&lt;p&gt;「覚えたつもりで抜ける」を防ぐには、復習のタイミングを決めておくのが有効です。次のように決めると回しやすくなります。&lt;/p&gt;
&lt;ul&gt;
&lt;li&gt;&lt;strong&gt;当日&lt;/strong&gt;：学習直後にもう一度（短いチェック）&lt;/li&gt;
&lt;li&gt;&lt;strong&gt;翌日&lt;/strong&gt;：日本語→英語の出力だけ確認（3分）&lt;/li&gt;
&lt;li&gt;&lt;strong&gt;3日後&lt;/strong&gt;：英→日＋日→英をセットで（5分）&lt;/li&gt;
&lt;li&gt;&lt;strong&gt;7日後&lt;/strong&gt;：テスト形式で（書けるか・聞けるかまで）&lt;/li&gt;
&lt;/ul&gt;
&lt;h4&gt;例文で覚える（「意味」ではなく「使い方」を決める）&lt;/h4&gt;
&lt;p&gt;単語帳の意味だけで覚えると、文章の中で意味が取れないことがあります。&lt;strong&gt;短い例文1つ&lt;/strong&gt;をセットにし、「その単語が出たらどんな形で使われるか」を決めましょう。&lt;/p&gt;
&lt;ul&gt;
&lt;li&gt;&lt;strong&gt;例文は短く&lt;/strong&gt;：10語前後で十分&lt;/li&gt;
&lt;li&gt;&lt;strong&gt;セットで覚える&lt;/strong&gt;：前置詞・よく一緒に使う語（コロケーション）も一緒に&lt;/li&gt;
&lt;li&gt;&lt;strong&gt;出力する&lt;/strong&gt;：日本語から例文を言えるか確認（完璧でなくてよい）&lt;/li&gt;
&lt;/ul&gt;
&lt;h4&gt;短時間チェックテスト（家庭学習での「定着確認」用）&lt;/h4&gt;
&lt;p&gt;勉強の最後に、次の3点だけ確認すると「覚えたつもり」が減ります。&lt;/p&gt;
&lt;ul&gt;
&lt;li&gt;&lt;strong&gt;英語→日本語&lt;/strong&gt;：即答できるか&lt;/li&gt;
&lt;li&gt;&lt;strong&gt;日本語→英語&lt;/strong&gt;：口で言えるか（書くのは最後）&lt;/li&gt;
&lt;li&gt;&lt;strong&gt;発音&lt;/strong&gt;：音読できるか（カタカナ読みで止まらないか）&lt;/li&gt;
&lt;/ul&gt;
&lt;h4&gt;よくある失敗と修正&lt;/h4&gt;
&lt;ul&gt;
&lt;li&gt;&lt;strong&gt;単語帳を眺めて終わる&lt;/strong&gt; → 日本語→英語の出力を必ず入れる&lt;/li&gt;
&lt;li&gt;&lt;strong&gt;最初から書き続ける&lt;/strong&gt; → 書くのは「書けない語だけ」に限定&lt;/li&gt;
&lt;li&gt;&lt;strong&gt;毎日やる量が多すぎる&lt;/strong&gt; → 量を減らして復習回数を増やす&lt;/li&gt;
&lt;li&gt;&lt;strong&gt;覚えた語を放置&lt;/strong&gt; → 翌日・3日後・7日後の復習を予定に入れる&lt;/li&gt;
&lt;/ul&gt;
&lt;h4&gt;よくある質問（FAQ）&lt;/h4&gt;
&lt;p&gt;&lt;strong&gt;Q. 1日10単語でも覚えられません。&lt;/strong&gt;&lt;br /&gt;
A. 量を増やすより、&lt;strong&gt;5語に減らして「英→日／日→英／音」まで回す&lt;/strong&gt;方が定着が早いことがあります。まずは進め方を決めてください。&lt;/p&gt;
&lt;p&gt;&lt;strong&gt;Q. 書かないと覚えられない気がします。&lt;/strong&gt;&lt;br /&gt;
A. 書くこと自体は有効ですが、最初から書くと作業になりがちです。&lt;strong&gt;言えるようになった後に、書けない語だけ書く&lt;/strong&gt;形にすると効率が上がります。&lt;/p&gt;
&lt;p&gt;&lt;strong&gt;Q. テスト前だけ詰め込むのはダメですか。&lt;/strong&gt;&lt;br /&gt;
A. 直前詰め込みは必要な場面もありますが、抜けやすいです。直前は「新規暗記」より、&lt;strong&gt;翌日・3日後の復習が残っている語を潰す&lt;/strong&gt;方が得点につながりやすいです。&lt;/p&gt;
&lt;p&gt;&lt;strong&gt;Q. 発音はそこまで重要ですか。&lt;/strong&gt;&lt;br /&gt;
A. 重要です。音と結びつかない単語は、リスニングだけでなくスペルの再現も調子を崩しやすくなります。&lt;strong&gt;音声＋音読&lt;/strong&gt;をセットにしてください。&lt;/p&gt;
&lt;p&gt;&lt;!-- =============================== /追加ここまで =============================== --&gt;&lt;/p&gt;
&lt;p&gt;英単語は覚えようと思っても暗記するのが難しかったり、頭に入っているつもりで入っていないということもあるのではないのでしょうか。勉強になかなか集中できない場合は、『&lt;a href="https://juku-escot.com/column/syuutyuukankyou/" target="_blank" rel="noopener"&gt;勉強に集中するためにまずは環境づくりをしよう&lt;/a&gt;』を参考にまずは集中できる環境づくりをして、学習に取り組んでいきましょう。特に英語は勉強を始める前から苦手意識を持ってしまっている場合があります。英単語を覚えることで文章も入ってきやすくなります。コツコツ暗記を続けてみましょう。&lt;/p&gt;
&lt;h4&gt;反復練習する&lt;/h4&gt;
&lt;p&gt;単語は一回見たり書いたりしただけではなかなか覚えることができません。一つの単語を時間をかけて覚えるよりも、少量、例えば５単語まとめて繰り返し覚えていく方が記憶が定着しやすいです。&lt;strong&gt;何度も繰り返すということを意識&lt;/strong&gt;して暗記に取り組んでいきましょう。&lt;/p&gt;
&lt;h4&gt;単語カードを活用する&lt;/h4&gt;
&lt;p&gt;ノートにひたすら単語を書いて覚えるという方法もありますが、&lt;span style="color: #008000;"&gt;覚えるということよりも書くことに集中してしまう場合&lt;/span&gt;があります。まずは&lt;span style="color: #0000ff;"&gt;単語カード&lt;/span&gt;をつくりましょう。単語カードであれば、&lt;span style="color: #0000ff;"&gt;通学の時間など隙間時間にも活用することができます&lt;/span&gt;。声を出せる場所の場合は、&lt;span style="color: #0000ff;"&gt;単語を声に出しながら&lt;/span&gt;覚えていきましょう。&lt;strong&gt;発音ができなければ、理解することはできません&lt;/strong&gt;。&lt;span style="color: #008000;"&gt;発音できるようになったらスペルを意識して書いて&lt;/span&gt;覚えるようにしましょう。&lt;/p&gt;
&lt;h4&gt;英単語帳を活用する&lt;/h4&gt;
&lt;p&gt;学校で採用されているものや塾で使っているものがあればそれを使いましょう。手元にない場合は&lt;span style="color: #0000ff;"&gt;自分のレベルに合った単語帳をひとつ用意&lt;/span&gt;しておきましょう。単語を覚える際には、英語→日本語だけでなく、&lt;strong&gt;日本語→英語&lt;/strong&gt;も理解できなければなりません。また、&lt;strong&gt;リスニング用のCDが付属されている場合が多いので、正しい発音も同時に&lt;/strong&gt;覚えましょう。&lt;/p&gt;
&lt;h4&gt;目標を設定する&lt;/h4&gt;
&lt;p&gt;覚えるべき英単語の量が多いと&lt;span style="color: #008000;"&gt;モチベーションを維持するのがなかなか難しい&lt;/span&gt;こともあるかと思います。『&lt;strong&gt;１日10単語覚える&lt;/strong&gt;』など、クリアできる目標を設定して覚えるようにしましょう。自分の設定した目標をクリアするということを繰り返していくと、モチベーションを維持しながら単語を覚えることができます。勉強計画の立て方については、『&lt;a href="https://juku-escot.com/column/keikaku_tatekata/" target="_blank" rel="noopener"&gt;中高一貫校に通う生徒のための勉強計画の立て方&lt;/a&gt;』を参考に、計画を立てながら覚えていきましょう。&lt;/p&gt;
&lt;h4&gt;覚えにくい単語は…&lt;/h4&gt;
&lt;p&gt;反復練習する中で、自分の中で覚えやすい単語と覚えにくい単語が出てくるかと思います。&lt;strong&gt;覚えられない・覚えにくい単語は&lt;span style="color: #ff0000;"&gt;特に繰り返して定着&lt;/span&gt;&lt;/strong&gt;させていきましょう。何度も繰り返していき、定着したものを除く⇒暗記する…を繰り返して単語を覚えていきます。覚えたと思っても忘れてしまうことがあるかと思いますので、覚えた単語も&lt;span style="color: #ff0000;"&gt;定期的にチェック&lt;/span&gt;をして完璧に暗記していきましょう。&lt;/p&gt;
&lt;h4&gt;まとめ&lt;/h4&gt;
&lt;p&gt;英単語を覚えるのが苦手という場合も、『１日10単語覚える』など、目標を設定し、それをクリアしながら英単語を覚えていきましょう。単語カードや単語帳を活用し、無理なく暗記を進めていくことが大切です。&lt;/p&gt;
&lt;h4&gt;当塾での取り組み&lt;/h4&gt;
&lt;p&gt;当塾では、完全１対１の個別指導で、ひとりひとりに合わせた&lt;strong&gt;完全オーダーメイドの授業&lt;/strong&gt;を行ってまいります。学校対策は、予習メインの先取りコースと、学習の足りないところを補っていくフォローアップコースがあり、学習の状況に合わせた授業を受けることができ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lt;/p&gt;
&lt;p&gt;当塾では、教室での授業と同様の授業を&lt;strong&gt;&lt;a href="https://juku-escot.com/online/" target="_blank" rel="noopener"&gt;オンライン&lt;/a&gt;&lt;/strong&gt;でも受講することができます。通塾の必要もなく、全国どこからでも授業を受けることができ、勉強しなれた環境で効率的に学習することができます。オンライン授業につきましては&lt;strong&gt;&lt;a href="https://juku-escot.com/online/" target="_blank" rel="noopener"&gt;コチラ&lt;/a&gt;&lt;/strong&gt;をご覧ください。&lt;/p&gt;
&lt;p&gt;&amp;nbsp;&lt;/p&gt;
```</t>
  </si>
  <si>
    <t>C2P_https___juku_escot_com_column_fuyuyasumi_20260225_192433</t>
  </si>
  <si>
    <t>以下はサイトの階層マスタに基づく「子→親」内部リンク不足です。
子ページ本文（HTML）に、親ページへのリンクを追加してください。
【子ページ】
- URL: https://juku-escot.com/column/fuyuyasumi/
- タイトル: 冬休みの勉強計画と過ごし方｜成績アップにつながる学習戦略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style="margin: 1.2em 0; padding: 1.1em 1.1em; border: 1px solid #e6e6e6; border-radius: 12px; background: #fafafa;"&gt;
&lt;p style="margin: 0 0 0.6em; line-height: 1.9;"&gt;冬休みは短いので、やることを増やすよりも「順番」を決めた方がスムーズに進みます。まずは &lt;strong&gt;課題→弱点→先取り&lt;/strong&gt; の3段階に分けて考えてみてください。&lt;/p&gt;
&lt;ul style="margin: 0 0 0.7em 1.2em; line-height: 1.9;"&gt;
&lt;li&gt;&lt;strong&gt;課題&lt;/strong&gt;：前半で片づけ、理解の穴を見つける判断材料にする&lt;/li&gt;
&lt;li&gt;&lt;strong&gt;弱点&lt;/strong&gt;：中盤で1〜2個に絞って反復し、自力で解ける状態へ&lt;/li&gt;
&lt;li&gt;&lt;strong&gt;先取り&lt;/strong&gt;：後半に少し入れて、新学期の授業の入りを軽くする&lt;/li&gt;
&lt;/ul&gt;
&lt;p style="margin: 0; line-height: 1.9;"&gt;忙しい日もあると思うので、&lt;strong&gt;毎日の最低限のメニュー&lt;/strong&gt;だけは決めておくと学習が途切れにくくなります。&lt;br /&gt;
例：英語＝単語10〜15分＋例文音読5分／数学＝計算・基本問題15〜20分&lt;/p&gt;
&lt;/div&gt;
&lt;p&gt;中高一貫校に通う生徒にとって冬休みは、イベントが多く生活リズムが不規則になりやすい時期です。一方で、授業が止まる分だけ、自分の課題にまとまって向き合える貴重な期間でもあります。&lt;/p&gt;
&lt;p&gt;冬休みに入ってから慌てて計画を立てても、うまく進まないことが多いので、ここでは「今日何をすればいいか」が分かる形で、冬休みの使い方を整理します。&lt;/p&gt;
&lt;h2&gt;中高一貫校の冬休みで最初に押さえるポイント&lt;/h2&gt;
&lt;h2&gt;冬休み2週間の基本構成：課題→弱点→先取り&lt;/h2&gt;
&lt;p&gt;冬休みを“やった感”だけで終わらせないコツは、学習の順序を決めておくことです。おすすめは次の3ステップです。&lt;/p&gt;
&lt;ul&gt;
&lt;li&gt;&lt;strong&gt;課題（学校の宿題）&lt;/strong&gt;：冬休み前半で仕上げ、理解の穴を見つける判断材料にする&lt;/li&gt;
&lt;li&gt;&lt;strong&gt;弱点（つまずき単元）&lt;/strong&gt;：範囲を絞って、解き直し・説明できる状態まで持っていく&lt;/li&gt;
&lt;li&gt;&lt;strong&gt;先取り（予習）&lt;/strong&gt;：新学期の最初だけでも触れておき、授業の入りを軽くする&lt;/li&gt;
&lt;/ul&gt;
&lt;p&gt;「課題だけで終わる」「先取りだけして復習がない」など、計画が実行できなくなると成果が出にくくなります。まずはこの基本の流れに沿って進めるだけでも、冬休みの使い方が安定します。&lt;/p&gt;
&lt;h2&gt;冬休み前に決める3つ：時間・優先順位・最低ライン&lt;/h2&gt;
&lt;h3&gt;1）予定を先に入れてから、学習を配置する&lt;/h3&gt;
&lt;p&gt;イベントや外出の予定がある場合は、先にカレンダーへ書き込み、その上で「勉強を多めにする日」と「最低ラインだけの日」を作ってメリハリをつけます。予定を後から入れると、計画通りに進めにくくなります。&lt;/p&gt;
&lt;h3&gt;2）完璧な計画より「柔軟に修正できる計画」にする&lt;/h3&gt;
&lt;p&gt;毎日○時間、という理想形にこだわりすぎると、一度予定が狂った時に全部が止まりがちです。多少ズレても、翌日や週後半で取り戻せる仕組みにしておく方が実行しやすくなります。&lt;/p&gt;
&lt;h3&gt;3）短時間でも続く「最低ライン」を決めておく&lt;/h3&gt;
&lt;p&gt;まとまった時間が取れない日でも、勉強しない日を作らない工夫が大切です。目安としては次のような形からで十分です。&lt;/p&gt;
&lt;ul&gt;
&lt;li&gt;英語：単語（10〜15分）＋例文音読（5分）&lt;/li&gt;
&lt;li&gt;数学：計算・基本問題（15〜20分）&lt;/li&gt;
&lt;/ul&gt;
&lt;p&gt;最低ラインが決まると、忙しい日でも「ゼロにならない」冬休みになります。&lt;/p&gt;
&lt;h2&gt;2週間の学習スケジュール例：3ブロックで回す&lt;/h2&gt;
&lt;p&gt;冬休みは短いので、やることを詰め込みすぎない方が結果が出ます。2週間を大きく3つに分けると進めやすくなります（目安です。予定に合わせて前後させてください）。&lt;/p&gt;
&lt;table style="width: 100%; border-collapse: collapse;"&gt;
&lt;thead&gt;
&lt;tr&gt;
&lt;th style="border: 1px solid #ddd; padding: 8px;"&gt;期間&lt;/th&gt;
&lt;th style="border: 1px solid #ddd; padding: 8px;"&gt;やること&lt;/th&gt;
&lt;th style="border: 1px solid #ddd; padding: 8px;"&gt;ポイント&lt;/th&gt;
&lt;/tr&gt;
&lt;/thead&gt;
&lt;tbody&gt;
&lt;tr&gt;
&lt;td style="border: 1px solid #ddd; padding: 8px;"&gt;前半（1〜4日）&lt;/td&gt;
&lt;td style="border: 1px solid #ddd; padding: 8px;"&gt;課題の全体把握→着手／弱点の洗い出し&lt;/td&gt;
&lt;td style="border: 1px solid #ddd; padding: 8px;"&gt;課題は“提出用”だけでなく、理解の穴を見つける材料にする&lt;/td&gt;
&lt;/tr&gt;
&lt;tr&gt;
&lt;td style="border: 1px solid #ddd; padding: 8px;"&gt;中盤（5〜11日）&lt;/td&gt;
&lt;td style="border: 1px solid #ddd; padding: 8px;"&gt;弱点克服（範囲を絞って反復）＋課題の仕上げ&lt;/td&gt;
&lt;td style="border: 1px solid #ddd; padding: 8px;"&gt;弱点は1〜2個に絞る。広げすぎると中途半端になりやすい&lt;/td&gt;
&lt;/tr&gt;
&lt;tr&gt;
&lt;td style="border: 1px solid #ddd; padding: 8px;"&gt;後半（12〜14日）&lt;/td&gt;
&lt;td style="border: 1px solid #ddd; padding: 8px;"&gt;新学期の先取り（予習）＋総点検&lt;/td&gt;
&lt;td style="border: 1px solid #ddd; padding: 8px;"&gt;完璧を狙うより「分からない所を掴む」くらいで十分&lt;/td&gt;
&lt;/tr&gt;
&lt;/tbody&gt;
&lt;/table&gt;
&lt;h2&gt;学年別：冬休みの優先順位（中1／中2／中3／高1）&lt;/h2&gt;
&lt;h3&gt;中1：学習習慣の確立と基礎の穴埋め&lt;/h3&gt;
&lt;ul&gt;
&lt;li&gt;やること：課題を早めに終わらせる／英語は単語・基本文法の反復／数学は計算と基本問題の取りこぼし回収&lt;/li&gt;
&lt;li&gt;避けたい失敗：予定に流されて学習が「数日ゼロ」になる&lt;/li&gt;
&lt;/ul&gt;
&lt;h3&gt;中2：苦手単元の克服と、次学期の助走&lt;/h3&gt;
&lt;ul&gt;
&lt;li&gt;やること：つまずき単元を1〜2個に絞って解き直し／学校教材の解法を再現できるか確認／先取りを軽く入れる&lt;/li&gt;
&lt;li&gt;避けたい失敗：手を広げすぎて、どれも中途半端で終わる&lt;/li&gt;
&lt;/ul&gt;
&lt;h3&gt;中3：学年末・模試を見据えた「範囲の整理」&lt;/h3&gt;
&lt;ul&gt;
&lt;li&gt;やること：これまでの範囲を総点検（抜けを可視化）／英数の基礎の穴を優先的に修正／解き直しの仕方を確立する&lt;/li&gt;
&lt;li&gt;避けたい失敗：新しい教材に飛びついて、復習が薄くなる&lt;/li&gt;
&lt;/ul&gt;
&lt;h3&gt;高1：定期（評定）＋先を見据えた土台固め&lt;/h3&gt;
&lt;ul&gt;
&lt;li&gt;やること：英語は語彙・文法・精読の基本動作を固める／数学は典型問題の再現性を上げる／冬休み明けの単元を軽く見ておく&lt;/li&gt;
&lt;li&gt;避けたい失敗：短期間で一気にやろうとして、習慣が続かない&lt;/li&gt;
&lt;/ul&gt;
&lt;h2&gt;1日のモデル（平日／休日）&lt;/h2&gt;
&lt;p&gt;「何をやるか」だけでなく、「いつやるか」も先に決めておくと手が止まりにくいです。以下は一例です。生活リズムに合わせて前後させてください。&lt;/p&gt;
&lt;div style="overflow-x: auto;"&gt;
&lt;table style="width: 100%; border-collapse: collapse;"&gt;
&lt;thead&gt;
&lt;tr&gt;
&lt;th style="border: 1px solid #ddd; padding: 8px;"&gt;タイプ&lt;/th&gt;
&lt;th style="border: 1px solid #ddd; padding: 8px;"&gt;時間帯&lt;/th&gt;
&lt;th style="border: 1px solid #ddd; padding: 8px;"&gt;学習内容&lt;/th&gt;
&lt;th style="border: 1px solid #ddd; padding: 8px;"&gt;狙い&lt;/th&gt;
&lt;/tr&gt;
&lt;/thead&gt;
&lt;tbody&gt;
&lt;tr&gt;
&lt;td style="border: 1px solid #ddd; padding: 8px;"&gt;平日&lt;/td&gt;
&lt;td style="border: 1px solid #ddd; padding: 8px;"&gt;午前&lt;/td&gt;
&lt;td style="border: 1px solid #ddd; padding: 8px;"&gt;課題・提出物（重め）&lt;/td&gt;
&lt;td style="border: 1px solid #ddd; padding: 8px;"&gt;「残量」を減らし、後半の時間を作る&lt;/td&gt;
&lt;/tr&gt;
&lt;tr&gt;
&lt;td style="border: 1px solid #ddd; padding: 8px;"&gt;平日&lt;/td&gt;
&lt;td style="border: 1px solid #ddd; padding: 8px;"&gt;夕方&lt;/td&gt;
&lt;td style="border: 1px solid #ddd; padding: 8px;"&gt;弱点単元（解き直し中心）&lt;/td&gt;
&lt;td style="border: 1px solid #ddd; padding: 8px;"&gt;理解の穴を埋め、再現性を上げる&lt;/td&gt;
&lt;/tr&gt;
&lt;tr&gt;
&lt;td style="border: 1px solid #ddd; padding: 8px;"&gt;平日&lt;/td&gt;
&lt;td style="border: 1px solid #ddd; padding: 8px;"&gt;夜&lt;/td&gt;
&lt;td style="border: 1px solid #ddd; padding: 8px;"&gt;最低ライン（英単語・計算など）&lt;/td&gt;
&lt;td style="border: 1px solid #ddd; padding: 8px;"&gt;ゼロを作らない&lt;/td&gt;
&lt;/tr&gt;
&lt;tr&gt;
&lt;td style="border: 1px solid #ddd; padding: 8px;"&gt;休日&lt;/td&gt;
&lt;td style="border: 1px solid #ddd; padding: 8px;"&gt;午前&lt;/td&gt;
&lt;td style="border: 1px solid #ddd; padding: 8px;"&gt;弱点単元（まとまった演習）&lt;/td&gt;
&lt;td style="border: 1px solid #ddd; padding: 8px;"&gt;集中して形にする&lt;/td&gt;
&lt;/tr&gt;
&lt;tr&gt;
&lt;td style="border: 1px solid #ddd; padding: 8px;"&gt;休日&lt;/td&gt;
&lt;td style="border: 1px solid #ddd; padding: 8px;"&gt;午後&lt;/td&gt;
&lt;td style="border: 1px solid #ddd; padding: 8px;"&gt;課題仕上げ／不足補充&lt;/td&gt;
&lt;td style="border: 1px solid #ddd; padding: 8px;"&gt;提出＋穴埋めを同時に進める&lt;/td&gt;
&lt;/tr&gt;
&lt;tr&gt;
&lt;td style="border: 1px solid #ddd; padding: 8px;"&gt;休日&lt;/td&gt;
&lt;td style="border: 1px solid #ddd; padding: 8px;"&gt;夜&lt;/td&gt;
&lt;td style="border: 1px solid #ddd; padding: 8px;"&gt;先取り（軽め）＋最低ライン&lt;/td&gt;
&lt;td style="border: 1px solid #ddd; padding: 8px;"&gt;新学期の授業の入りを作る&lt;/td&gt;
&lt;/tr&gt;
&lt;/tbody&gt;
&lt;/table&gt;
&lt;/div&gt;
&lt;h2&gt;中1冬休み｜2週間テンプレ（そのまま使える例）&lt;/h2&gt;
&lt;h3&gt;前半（1〜4日）：課題を終わらせながら、穴を見つける&lt;/h3&gt;
&lt;ul&gt;
&lt;li&gt;学校課題：配分を決めて毎日進める（例：英語30分／数学30分）&lt;/li&gt;
&lt;li&gt;確認：間違えた問題に印をつけ、翌日に同じ問題をもう一度&lt;/li&gt;
&lt;li&gt;最低ライン：英単語10〜15分＋例文音読5分／計算15〜20分&lt;/li&gt;
&lt;/ul&gt;
&lt;h3&gt;中盤（5〜11日）：弱点を1〜2個だけ選んで反復する&lt;/h3&gt;
&lt;ul&gt;
&lt;li&gt;英語の弱点例：不規則動詞／時制／助動詞 などから1つ&lt;/li&gt;
&lt;li&gt;数学の弱点例：正負の数／文字式／方程式 などから1つ&lt;/li&gt;
&lt;li&gt;やること：同じタイプを解き直し→翌日にもう一度→3日後にもう一度&lt;/li&gt;
&lt;/ul&gt;
&lt;h3&gt;後半（12〜14日）：新学期の入りを軽くする“触れるだけ”&lt;/h3&gt;
&lt;ul&gt;
&lt;li&gt;英語：教科書の次ユニットを音読＋本文の意味確認&lt;/li&gt;
&lt;li&gt;数学：次単元の基本例題を1〜2題だけ見る&lt;/li&gt;
&lt;li&gt;総点検：冬休み中に印をつけた問題を解き直す&lt;/li&gt;
&lt;/ul&gt;
&lt;h2&gt;高1から受験勉強を始めるなら冬休みにやること&lt;/h2&gt;
&lt;h3&gt;まずは「評定」と「基礎の再現性」を同時に上げる&lt;/h3&gt;
&lt;ul&gt;
&lt;li&gt;英語：語彙（毎日）＋文法（弱点1つ）＋精読（短文でも丁寧に）&lt;/li&gt;
&lt;li&gt;数学：基本例題を“自力で再現できる形”にする（解き直し中心）&lt;/li&gt;
&lt;li&gt;国語：現代文は要旨を短く書く練習を少量で継続&lt;/li&gt;
&lt;/ul&gt;
&lt;h3&gt;冬休みの到達目安（高1）&lt;/h3&gt;
&lt;ul&gt;
&lt;li&gt;英語：単語の毎日学習が途切れない状態にする&lt;/li&gt;
&lt;li&gt;数学：典型問題を見たときに解き始めが止まりにくくなる&lt;/li&gt;
&lt;li&gt;共通：解き直しを翌日に回せるようにする&lt;/li&gt;
&lt;/ul&gt;
&lt;p&gt;高1の冬休みは、量を増やすよりも「続く形」を作る方が伸びやすい時期です。&lt;/p&gt;
&lt;h2&gt;冬休み勉強が進まないときの対処（よくある状況別）&lt;/h2&gt;
&lt;h3&gt;課題だけで終わってしまう&lt;/h3&gt;
&lt;ul&gt;
&lt;li&gt;課題の中で「間違えた問題」に必ず印をつける&lt;/li&gt;
&lt;li&gt;翌日に同じ問題をもう一度（1ページ全部でなくてOK）&lt;/li&gt;
&lt;li&gt;弱点は1〜2個だけ選ぶ（広げすぎない）&lt;/li&gt;
&lt;/ul&gt;
&lt;h3&gt;生活リズムが後ろにずれる&lt;/h3&gt;
&lt;ul&gt;
&lt;li&gt;午前に重い学習を1つ置く（課題 or 弱点）&lt;/li&gt;
&lt;li&gt;夜は最低ラインだけにする（短時間で終える）&lt;/li&gt;
&lt;li&gt;まず“ゼロの日”を作らない&lt;/li&gt;
&lt;/ul&gt;
&lt;h3&gt;計画が続かない&lt;/h3&gt;
&lt;ul&gt;
&lt;li&gt;1日あたりの学習を3つまでに絞る（課題／弱点／最低ライン）&lt;/li&gt;
&lt;li&gt;できなかった分は翌日に全部載せない（翌日は通常運転に戻す）&lt;/li&gt;
&lt;/ul&gt;
&lt;h2&gt;冬休みの勉強に関するよくある質問&lt;/h2&gt;
&lt;h3&gt;Q. 冬休みは何時間勉強すればいい？&lt;/h3&gt;
&lt;p&gt;A. 日によって差が出る前提で、まず「最低ライン」を決めるのがおすすめです。&lt;br /&gt;
短時間でも毎日触れる方が、結果につながりやすくなります。&lt;/p&gt;
&lt;h3&gt;Q. 先取りは必要？&lt;/h3&gt;
&lt;p&gt;A. 復習や弱点が優先です。その上で、後半に「新学期の最初だけ触れる」程度で十分です。&lt;/p&gt;
&lt;h3&gt;Q. 何から始めればいいか分からない&lt;/h3&gt;
&lt;p&gt;A. まず課題に着手して、間違えた問題に印をつけてください。その印が弱点候補になります。&lt;/p&gt;
&lt;h3&gt;Q. 高1で受験が不安。冬休みは何を優先？&lt;/h3&gt;
&lt;p&gt;A. 英語は語彙の毎日学習、数学は基本例題の解き直しを優先してください。&lt;br /&gt;
「できる問題の再現性」を上げると、次の学期が楽になります。&lt;/p&gt;
&lt;h2&gt;科目別：英語・数学の進め方（冬休み向け）&lt;/h2&gt;
&lt;h3&gt;英語：単語→文法→本文（精読）の順で積み上げる&lt;/h3&gt;
&lt;ul&gt;
&lt;li&gt;単語：毎日少量で継続（暗記→翌日チェックのセット）&lt;/li&gt;
&lt;li&gt;文法：つまずきテーマを絞って、例文で使える形にする&lt;/li&gt;
&lt;li&gt;精読：短めの英文でも、主語・動詞・修飾を丁寧に追う（なんとなくで読まない）&lt;/li&gt;
&lt;/ul&gt;
&lt;p&gt;英語が伸びにくい時は、「単語だけ」「問題を解くだけ」になっていることがあります。例文音読を少し入れるだけでも、知識が使える形になりやすいです。&lt;/p&gt;
&lt;h3&gt;数学：基本を大切に、典型の解法を“再現できる”状態にする&lt;/h3&gt;
&lt;ul&gt;
&lt;li&gt;計算・小問：ミスのパターンをメモし、同じ間違いを減らす&lt;/li&gt;
&lt;li&gt;典型問題：解き始めの流れ（最初の一手）を確立する&lt;/li&gt;
&lt;li&gt;解き直し：正解でも、条件の見落としやプロセスのあいまいさがないか確認する&lt;/li&gt;
&lt;/ul&gt;
&lt;p&gt;冬休みは、単元を広げるより「解ける問題を安定させる」意識が合いやすい時期です。&lt;/p&gt;
&lt;p&gt;英語・数学の進め方や学校教材の扱いで不安がある場合は、学校の進度に合わせた学習計画を前提に整理している&lt;strong&gt;&lt;a href="https://juku-escot.com/school/"&gt;学校対策（英語・数学）&lt;/a&gt;&lt;/strong&gt;も、必要なところだけ参考にしてみてください。&lt;/p&gt;
&lt;div style="margin: 1.2em 0; padding: 1.05em 1.1em; border: 1px solid #e6e6e6; border-radius: 12px; background: #fafafa;"&gt;
&lt;p style="margin: 0 0 0.6em; line-height: 1.9;"&gt;&lt;strong&gt;冬休み計画を「教材別」に微調整したい場合&lt;/strong&gt;は、よく使われる教材に合わせた整理から入るとスムーズです。必要なところだけ確認して、冬休みの「弱点→先取り」をブレにくくします。&lt;/p&gt;
&lt;ul style="margin: 0 0 0.7em 1.2em; line-height: 1.9;"&gt;
&lt;li&gt;&lt;strong&gt;数学（中高一貫）&lt;/strong&gt;：進度と難度が合わないと、予定が狂いやすいことがあります。&lt;strong&gt;&lt;a href="https://juku-escot.com/taikeisuugaku/" target="_blank" rel="noopener"&gt;体系数学の対策（レベル・勉強法）&lt;/a&gt;&lt;/strong&gt;&lt;/li&gt;
&lt;li&gt;&lt;strong&gt;英語（中高一貫）&lt;/strong&gt;：教科書の出方に合わせて、単語・文法・本文の回し方を作ります。&lt;strong&gt;&lt;a href="https://juku-escot.com/birdland/" target="_blank" rel="noopener"&gt;Birdland対策（進め方の整理）&lt;/a&gt;&lt;/strong&gt;&lt;/li&gt;
&lt;/ul&gt;
&lt;p style="margin: 0; line-height: 1.9;"&gt;塾の全体像（対応学年・科目・指導形式）を先に確認したい場合は、&lt;strong&gt;&lt;a href="https://juku-escot.com/" target="_blank" rel="noopener"&gt;トップページ&lt;/a&gt;&lt;/strong&gt;からまとめて確認できます。&lt;/p&gt;
&lt;/div&gt;
&lt;h2&gt;課題を“終わらせるだけ”にしない：復習チェックリスト&lt;/h2&gt;
&lt;p&gt;冬休みの課題は、提出のためだけでなく、理解の穴を見つけるチャンスにもなります。次のチェックを入れるだけで、同じ時間でも成果が変わります。&lt;/p&gt;
&lt;ul&gt;
&lt;li&gt;解けなかった問題に印をつけ、翌日に必ず解き直す&lt;/li&gt;
&lt;li&gt;解説を読んだ後に「自分の言葉で説明できるか」を確認する&lt;/li&gt;
&lt;li&gt;間違いの原因を1行でメモする（計算／条件読み落とし／知識不足など）&lt;/li&gt;
&lt;li&gt;同じタイプを2問だけ追加で解き、再現できるか試す&lt;/li&gt;
&lt;li&gt;“分かったつもり”で次へ行わず、最低限の確認を入れる&lt;/li&gt;
&lt;/ul&gt;
&lt;h2&gt;先取り（予習）で新学期をスムーズに：完璧を狙わない&lt;/h2&gt;
&lt;p&gt;冬休みは復習や苦手克服だけでなく、先取り学習（予習）にも向きます。ただし、予習は「完璧に理解する」よりも、次の状態を作るのが目的です。&lt;/p&gt;
&lt;ul&gt;
&lt;li&gt;新学期の単元を教科書や問題集で軽く見ておく&lt;/li&gt;
&lt;li&gt;どこが分からないかをメモして、授業で解決する&lt;/li&gt;
&lt;li&gt;「予習→授業→復習」のサイクルを、小さく始める（前日に教科書を読む／当日にノートを見返すなど）&lt;/li&gt;
&lt;/ul&gt;
&lt;p&gt;予習が入ると、授業での理解が速くなり、復習もしやすくなります。冬休みの間に“回る形”を作るのが狙いです。&lt;/p&gt;
&lt;h2&gt;講座案内：学校対策 先取りコース（英語・数学）&lt;/h2&gt;
&lt;p&gt;冬休みは「何を、どの順番で、どこまでやるか」を決めるだけでも、進み方が安定しやすくなります。英語と数学は学校の進度や教材に合わせて復習・先取りを計画できると、冬休み明けの授業が楽になることがあります。&lt;/p&gt;
&lt;ul&gt;
&lt;li&gt;&lt;strong&gt;英語&lt;/strong&gt;：学校の先取りにとどまらず、必要に応じて英語資格の対策も含めて学習計画を組み立てます。&lt;/li&gt;
&lt;li&gt;&lt;strong&gt;数学&lt;/strong&gt;：学校での学習を「復習」として活用し、定着率を高める形で進めます。&lt;/li&gt;
&lt;/ul&gt;
&lt;h2&gt;まとめ：2週間の冬休みを次につなげる&lt;/h2&gt;
&lt;p&gt;冬休みは短い分、過ごし方の差が出やすい期間です。ポイントは次の4つです。&lt;/p&gt;
&lt;ul&gt;
&lt;li&gt;冬休み前に計画を立て、予定を入れてから学習を配置する&lt;/li&gt;
&lt;li&gt;完璧な計画より、修正しながら続けられる計画にする&lt;/li&gt;
&lt;li&gt;課題は“終わらせるだけ”にせず、弱点発見と解き直しにつなげる&lt;/li&gt;
&lt;li&gt;最後に先取りを少し入れ、新学期の授業の入りを軽くする&lt;/li&gt;
&lt;/ul&gt;
&lt;p&gt;プライベートの時間も大切にしながら、学習をゼロにしない習慣が作れれば、冬休み明けの授業が進めやすくなるはずです。復習や先取りの組み立て方でお悩みの場合は、必要に応じて&lt;strong&gt;&lt;a href="https://juku-escot.com/school/"&gt;学校対策（英語・数学）&lt;/a&gt;&lt;/strong&gt;も参考にしてみてください。&lt;/p&gt;
&lt;div class="alert alert-primary p-3 mt-4" role="alert"&gt;
&lt;p class="mb-2"&gt;&lt;strong&gt;冬休みの戦略なき学習は、望まない結果を自ら招く行為です。&lt;/strong&gt;&lt;/p&gt;
&lt;p class="mb-1"&gt;冬休みに自己流の非効率な演習を続ければ、誤った解法が癖になってしまい、入試本番の合計点に跳ね返る致命的な影響となります。&lt;/p&gt;
&lt;p class="mb-3"&gt;点数が伸び悩む本質的な要因は、一重に判断基準が定まっていないことにあります。&lt;/p&gt;
&lt;div class="d-grid gap-2"&gt;&lt;a class="btn btn-primary btn-lg" href="https://juku-escot.com/examination/"&gt;合格へ逆転する冬の試験対策を確認する&lt;/a&gt;&lt;br /&gt;
&lt;a class="btn btn-outline-primary btn-lg" href="https://juku-escot.com/school/"&gt;ESCOTの指導全体像と受講の流れを見る&lt;/a&gt;&lt;/div&gt;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href="https://juku-escot.com/contact/"&gt;冬期講習・入塾の個別相談予約&lt;/a&gt;&lt;/div&gt;
&lt;/div&gt;
```</t>
  </si>
  <si>
    <t>C2P_https___juku_escot_com_column_genbun_benkyouhou_20260225_192433</t>
  </si>
  <si>
    <t>以下はサイトの階層マスタに基づく「子→親」内部リンク不足です。
子ページ本文（HTML）に、親ページへのリンクを追加してください。
【子ページ】
- URL: https://juku-escot.com/column/genbun_benkyouhou/
- タイトル: 中高一貫校生の現代文の定期テスト勉強法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&lt;h2 class="timelineMessage__message"&gt;医学部対策講座【英語・数学】&lt;/h2&gt;
&lt;h4&gt;【英語】&lt;/h4&gt;
&lt;p&gt;医学部英語は大学によって問題形式が全く異なります。基本的な英語の学力をつけた上で、大学別の対策を実施します。また、生命倫理や生命科学などの医学部入試に特有のトピックに関する知識や、課題文の分析方法、論理的思考方法、解答作成に必要な文章構成能力など総合的に養成します。&lt;/p&gt;
&lt;h4 class="timelineMessage__message"&gt;【数学】&lt;/h4&gt;
&lt;p class="timelineMessage__message"&gt;医学部を志望する受験生のための講座です。 医学部受験では、典型問題までは確実に解答していく力が求められますので、 合格に必要な実力を身に付けていくための学習計画を立てるところから指導させていただきます。&lt;/p&gt;
&lt;h2 class="timelineMessage__message"&gt;国公立二次対策講座【英語・数学・国語】&lt;/h2&gt;
&lt;h4&gt;【英語】&lt;/h4&gt;
&lt;p&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lt;/p&gt;
&lt;h4&gt;【数学】&lt;/h4&gt;
&lt;p&gt;国公立大を志望する受験生のための講座です。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減点のない、丸がもらえる答案を作れるようになることを目指します。&lt;/p&gt;
&lt;h4&gt;【国語】&lt;/h4&gt;
&lt;p&gt;&lt;span style="font-size: 14.08px;"&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span&gt;&lt;/p&gt;
&lt;h2 class="timelineMessage__message"&gt;早慶対策講座【英語・数学・国語】&lt;/h2&gt;
&lt;h4 class="timelineMessage__message"&gt;【英語】&lt;/h4&gt;
&lt;p&gt;私大の最難関である両大学。学部により出題形式に特色がありますので基本的な英語修了後は過去問に即した演習形式の授業になります。&lt;/p&gt;
&lt;h4&gt;【数学】&lt;/h4&gt;
&lt;p&gt;早稲田大、慶応大を志望する受験生のための講座です。 典型問題に加えて、多少難度の高い問題や見新しい問題についても解答していく力を養うことを目指します。&lt;/p&gt;
&lt;h4&gt;【国語】&lt;/h4&gt;
&lt;p&gt;&lt;span style="font-size: 14.08px;"&gt;早稲田大の現代文は難しいことで有名ですが&lt;/span&gt;&lt;span style="font-size: 14.08px;"&gt;、得点可能な問題が出てくるのも確かです。そして、そこで落とさない力が合否を分けると言えるでしょう。取るべき問題、落としてよい問題の見分け方を提供いたします。慶応大志望の方は、小論文講座をご検討ください。&lt;/span&gt;&lt;/p&gt;
&lt;h2 class="timelineMessage__message"&gt;難関私大対策講座【英語・数学・国語】&lt;/h2&gt;
&lt;h4 class="timelineMessage__message"&gt;【英語】&lt;/h4&gt;
&lt;p&gt;GMARCHなどの難関大を志望する受験生のための講座です。基本的な英語の学力があれば合格点がとれる大学群ですが、近年の傾向として合格点が高くなりがちであるので、精度の高い学力を養うことが目標になります。&lt;/p&gt;
&lt;h4&gt;【数学】&lt;/h4&gt;
&lt;p class="timelineMessage__message"&gt;GMARCHなどの難関大を志望する受験生のための講座です。 基本レベルの問題から入試標準レベルの典型問題までを解答できる力を養うことを目指します。&lt;/p&gt;
&lt;h4&gt;【国語】&lt;/h4&gt;
&lt;p class="timelineMessage__message"&gt;GMARCHの現代文は、解き方に沿って対処していけば得点できる問題がほとんどです。どの学校でも使える、どんな文章にでも通用する普遍的な読み方を伝達していきます。そして、演習と解説を通じてそれを使いこなす訓練をしていきます。&lt;/p&gt;
&lt;p&gt;&amp;nbsp;&lt;/p&gt;
&lt;h2 class="timelineMessage__message"&gt;文系数学対策講座【数学】&lt;/h2&gt;
&lt;h4 class="timelineMessage__message"&gt;【数学】&lt;/h4&gt;
&lt;p class="timelineMessage__message"&gt;数学ⅠAⅡB、もしくは数学ⅠAのみが必要な文系の受験生のための講座です。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最低限の時間で最大限の効果を得るための学習計画を立てるなど、一人一人に合わせた指導をさせていただきます。&lt;/p&gt;
&lt;h2 class="timelineMessage__message"&gt;薬学部対策講座【数学】&lt;/h2&gt;
&lt;h4 class="timelineMessage__message"&gt;【数学】&lt;/h4&gt;
&lt;p class="timelineMessage__message"&gt;薬学部など、数学ⅠAⅡBで受験する理系の受験生のための講座です。 全範囲の基本をしっかり押さえた上で、目指す大学のレベルに合わせた指導をさせていただきます。&lt;/p&gt;
&lt;p&gt;&amp;nbsp;&lt;/p&gt;
&lt;h2 class="timelineMessage__message"&gt;小論文講座【国語】&lt;/h2&gt;
&lt;h4&gt;【国語】&lt;/h4&gt;
&lt;p class="timelineMessage__message"&gt;小論文には書き方の&lt;strong&gt;「基本の流れ」&lt;/strong&gt;があります。それに沿って文章を書くことで論理的な展開の小論文を作成することができます。また、その土台があるからこそ、何を書くかを明確にできるのです。論理の組み立てを用いて文章を書く訓練を積み、添削指導によってさらなるブラッシュアップを目指します。&lt;/p&gt;
&lt;h2&gt;このページで分かること&lt;/h2&gt;
&lt;ul&gt;
&lt;li&gt;医学部／国公立二次／早慶／難関私大で、対策の「やる順番」がどう違うか&lt;/li&gt;
&lt;li&gt;英語・数学・国語（小論文）の講座を、今の状況からどう選ぶか&lt;/li&gt;
&lt;li&gt;受講開始までに準備すると伸びが早いもの（過去問・答案・成績資料など）&lt;/li&gt;
&lt;/ul&gt;
&lt;h2&gt;講座の選び方（効率的な進め方）&lt;/h2&gt;
&lt;h3&gt;ステップ1：まず「受験形式」を明確にする&lt;/h3&gt;
&lt;ul&gt;
&lt;li&gt;医学部：大学ごとに形式差が大きい（英語の題材・要約・論述など）&lt;/li&gt;
&lt;li&gt;国公立二次：記述答案の作成力（英作文／和訳／要約／数学の記述）が合否を左右&lt;/li&gt;
&lt;li&gt;早慶：学部別の出題傾向に合わせた演習計画が必要&lt;/li&gt;
&lt;li&gt;難関私大：合格点が高くなりやすく「精度」を上げる対策が重要&lt;/li&gt;
&lt;/ul&gt;
&lt;h3&gt;ステップ2：科目ごとの「課題」を1つに絞る&lt;/h3&gt;
&lt;p&gt;受験対策は、全科目を同時に厚くするより、まずミスの原因を1つに絞って改善する方が伸びが速くなります。&lt;/p&gt;
&lt;ul&gt;
&lt;li&gt;英語：和訳・要約・英作文のどこで落としているか&lt;/li&gt;
&lt;li&gt;数学：典型問題の取り切りができているか／記述の減点ポイントが多いか&lt;/li&gt;
&lt;li&gt;国語：現代文の設問処理（取る問題・捨てる問題）／小論文の構成力が不足していないか&lt;/li&gt;
&lt;/ul&gt;
&lt;h3&gt;ステップ3：「講座」ではなく「成果物」で選ぶ&lt;/h3&gt;
&lt;ul&gt;
&lt;li&gt;英語：答案（英作文・要約・和訳）の添削→次に直すルール化&lt;/li&gt;
&lt;li&gt;数学：答案の書き方（途中式・論証・採点者目線）を確立&lt;/li&gt;
&lt;li&gt;国語：現代文の得点計画／小論文は構成＋添削で再現性を作る&lt;/li&gt;
&lt;/ul&gt;
&lt;h2&gt;講座比較（どれを選ぶべきかが一目で分かる）&lt;/h2&gt;
&lt;div class="table-responsive"&gt;
&lt;table class="table table-bordered align-middle"&gt;
&lt;thead&gt;
&lt;tr&gt;
&lt;th style="width: 20%;"&gt;講座&lt;/th&gt;
&lt;th style="width: 28%;"&gt;向いている受験生&lt;/th&gt;
&lt;th style="width: 32%;"&gt;伸ばすポイント&lt;/th&gt;
&lt;th&gt;よくある相談&lt;/th&gt;
&lt;/tr&gt;
&lt;/thead&gt;
&lt;tbody&gt;
&lt;tr&gt;
&lt;td&gt;&lt;strong&gt;医学部対策&lt;/strong&gt;&lt;/td&gt;
&lt;td&gt;医学部志望／大学別に形式が違って悩んでいる&lt;/td&gt;
&lt;td&gt;大学別の出題対応＋生命倫理/生命科学系題材の処理＋論理的文章構成&lt;/td&gt;
&lt;td&gt;「英語の題材が特殊で読み切れない」「要約・論述が不安」&lt;/td&gt;
&lt;/tr&gt;
&lt;tr&gt;
&lt;td&gt;&lt;strong&gt;国公立二次&lt;/strong&gt;&lt;/td&gt;
&lt;td&gt;記述答案で減点が多い／英作文・和訳・要約が伸びない&lt;/td&gt;
&lt;td&gt;記述答案の作成（英語/数学）＋日本語運用（要約・和訳）の精度&lt;/td&gt;
&lt;td&gt;「答えは合っているのに点が伸びない」「記述の書き方が不安」&lt;/td&gt;
&lt;/tr&gt;
&lt;tr&gt;
&lt;td&gt;&lt;strong&gt;早慶&lt;/strong&gt;&lt;/td&gt;
&lt;td&gt;学部別傾向に合わせて演習を組みたい&lt;/td&gt;
&lt;td&gt;過去問ベースの演習計画＋取る問題の識別&lt;/td&gt;
&lt;td&gt;「過去問の回し方が分からない」「時間配分がぶれる」&lt;/td&gt;
&lt;/tr&gt;
&lt;tr&gt;
&lt;td&gt;&lt;strong&gt;難関私大&lt;/strong&gt;&lt;/td&gt;
&lt;td&gt;GMARCH以上で合格点を取り切りたい&lt;/td&gt;
&lt;td&gt;合格点が高い中での精度（取りこぼしの削減）&lt;/td&gt;
&lt;td&gt;「ケアレスミスが減らない」「安定して点が出ない」&lt;/td&gt;
&lt;/tr&gt;
&lt;tr&gt;
&lt;td&gt;&lt;strong&gt;文系数学&lt;/strong&gt;&lt;/td&gt;
&lt;td&gt;数学I A II B（またはI A）で勝負したい文系&lt;/td&gt;
&lt;td&gt;全範囲の基礎固め＋効率よく得点力を伸ばす計画&lt;/td&gt;
&lt;td&gt;「範囲が広くて回せない」「何から手を付けるべきか」&lt;/td&gt;
&lt;/tr&gt;
&lt;tr&gt;
&lt;td&gt;&lt;strong&gt;薬学部数学&lt;/strong&gt;&lt;/td&gt;
&lt;td&gt;数学I A II Bで理系受験（薬学部など）&lt;/td&gt;
&lt;td&gt;全範囲の基本＋志望校レベルに合わせた演習&lt;/td&gt;
&lt;td&gt;「標準問題で落とす」「典型が抜けている」&lt;/td&gt;
&lt;/tr&gt;
&lt;tr&gt;
&lt;td&gt;&lt;strong&gt;小論文&lt;/strong&gt;&lt;/td&gt;
&lt;td&gt;小論文が未経験／添削を受けても伸びない&lt;/td&gt;
&lt;td&gt;構成の基礎→素材化→文章化→添削で再現性を作る&lt;/td&gt;
&lt;td&gt;「何を書けばいいか分からない」「論理が飛ぶ」&lt;/td&gt;
&lt;/tr&gt;
&lt;/tbody&gt;
&lt;/table&gt;
&lt;/div&gt;
&lt;h2&gt;受講の進め方（最初の4週間の目安）&lt;/h2&gt;
&lt;h3&gt;Week1：現状把握（解けない理由を特定）&lt;/h3&gt;
&lt;ul&gt;
&lt;li&gt;成績・答案・過去問の状況を整理し、ミスの傾向を1つに絞る&lt;/li&gt;
&lt;li&gt;英語：和訳／要約／英作文のどこで止まるかを分類&lt;/li&gt;
&lt;li&gt;数学：典型の落とし方（条件整理・途中式・論証）を確認&lt;/li&gt;
&lt;/ul&gt;
&lt;h3&gt;Week2：書き方の導入（答案のルール化）&lt;/h3&gt;
&lt;ul&gt;
&lt;li&gt;英語：和訳・要約・英作文の「書き方」を確立し、添削で修正点を明文化&lt;/li&gt;
&lt;li&gt;数学：減点されない答案の書式（途中式・結論・説明）を揃える&lt;/li&gt;
&lt;/ul&gt;
&lt;h3&gt;Week3：演習の回転（量ではなく再現性）&lt;/h3&gt;
&lt;ul&gt;
&lt;li&gt;演習→添削→直し→再テストを短いサイクルで回す&lt;/li&gt;
&lt;li&gt;同じ間違いを繰り返さないための「チェック項目」を作る&lt;/li&gt;
&lt;/ul&gt;
&lt;h3&gt;Week4：志望校形式へ接続（過去問の使い方を確立）&lt;/h3&gt;
&lt;ul&gt;
&lt;li&gt;時間配分・取る問題／捨てる問題の判断基準を決める&lt;/li&gt;
&lt;li&gt;科目別に「得点の作り方」を固める&lt;/li&gt;
&lt;/ul&gt;
&lt;h2&gt;よくある質問（FAQ）&lt;/h2&gt;
&lt;h3&gt;Q. まだ志望校が固まっていません。それでも受講できますか。&lt;/h3&gt;
&lt;p&gt;A. 可能です。まずは現状の学力と受験形式の相性を整理し、当面の優先順位（基礎固め／記述答案／過去問演習）を決めた上で、志望校が固まった段階で大学別対策へ接続します。&lt;/p&gt;
&lt;h3&gt;Q. 体験（トライアル）では何をしますか。&lt;/h3&gt;
&lt;p&gt;A. 事前ヒアリングの情報をもとに指導を行い、家庭学習用の課題も配布します。指導後に、指導計画を磨き直して再提示します（本文記載の流れに沿います）。&lt;/p&gt;
&lt;h3&gt;Q. 英語は何を重点的に見てもらえますか。&lt;/h3&gt;
&lt;p&gt;A. 英作文・条件英作文・英文和訳・要約など、形式別に「答案の作り方」を確立し、添削を次の答案のルールに落とします。医学部の場合は題材特性（生命倫理・生命科学系など）も踏まえて扱います。&lt;/p&gt;
&lt;h3&gt;Q. 数学は「典型問題まで確実に」とありますが、何をやりますか。&lt;/h3&gt;
&lt;p&gt;A. 典型問題を取り切るための学習計画を立て、答案作成（途中式・条件整理・論証）の減点ポイントを潰します。国公立二次の記述答案は「合っている」だけでなく「丸がもらえる書き方」を重視します。&lt;/p&gt;
&lt;h3&gt;Q. 小論文は未経験でも大丈夫ですか。&lt;/h3&gt;
&lt;p&gt;A. 問題ありません。書き方の基本構成を先に入れ、何を書くかを明確にした上で文章化し、添削で改善点を明確にします。&lt;/p&gt;
&lt;h3&gt;Q. 教室とオンラインはどちらが合いますか。&lt;/h3&gt;
&lt;p&gt;A. 学習の進め方（課題管理・復習の回し方）まで含めて準備する必要がある場合はオンラインでも効果を出せます。対面での密な確認が必要な場合は教室が合います。最初はトライアルで相性を確認するのが確実です。&lt;/p&gt;
&lt;h2&gt;受講までの流れ&lt;/h2&gt;
&lt;h3&gt;１．保護者様からの事前ヒアリング【無料】&lt;/h3&gt;
&lt;blockquote&gt;&lt;p&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p&gt;&lt;/blockquote&gt;
&lt;h3&gt;２．トライアル指導【「トライアル指導料」のみ頂戴致します】&lt;/h3&gt;
&lt;blockquote&gt;&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lt;/blockquote&gt;
&lt;h3&gt;３．ご契約&lt;/h3&gt;
&lt;blockquote&gt;&lt;p&gt;指導計画について十分ご納得頂いてから、入塾手続きを進めて頂きます。&lt;/p&gt;&lt;/blockquote&gt;
&lt;h3&gt;４．指導開始&lt;/h3&gt;
&lt;blockquote&gt;&lt;p&gt;ご契約時に決定させて頂いた曜日/時間にて指導を開始させて頂きます。&lt;/p&gt;&lt;/blockquote&gt;
&lt;h2&gt;指導料&lt;/h2&gt;
&lt;h4&gt;トライアル指導料&lt;/h4&gt;
&lt;p&gt;10,000円(税込)&lt;/p&gt;
&lt;blockquote&gt;&lt;p&gt;他塾様でいう「体験講座」の位置づけですので、通常より安価に設定させていただいております。まずは一度当塾の個別指導をお試し頂ければ幸いです。&lt;/p&gt;&lt;/blockquote&gt;
&lt;h4&gt;入塾金&lt;/h4&gt;
&lt;p&gt;20,000円(税別)&lt;/p&gt;
&lt;blockquote&gt;&lt;p&gt;入塾手続の際に頂戴致します。また、その時点・もしくは過去在籍されていた生徒さんの兄弟姉妹の場合には、全額免除させて頂きます。&lt;/p&gt;&lt;/blockquote&gt;
&lt;h4&gt;指導料&lt;/h4&gt;
&lt;p&gt;80分：14,400円/コマ&lt;br /&gt;
120分：21,600円/コマ&lt;/p&gt;
&lt;blockquote&gt;&lt;p&gt;指導料は前払いです。&lt;br /&gt;
※指導予定回数分を前月20日に集計し請求書を発行させて頂きますので、前月末までにお支払い下さいませ。&lt;br /&gt;
(例)80分週１コマ・月４回指導：⇒14,400円×４＝57,600(円)＋消費税分&lt;br /&gt;
(例)120分週１コマ・月４回指導：⇒21,600円×４＝86,400(円)＋消費税分&lt;/p&gt;&lt;/blockquote&gt;
&lt;h2&gt;お問い合わせ&lt;/h2&gt;
&lt;div id="wpcf7-f429-p98-o1" class="wpcf7 no-js" dir="ltr" lang="ja" data-wpcf7-id="429"&gt;
&lt;div class="screen-reader-response"&gt;
&lt;p role="status" aria-live="polite" aria-atomic="true"&gt;
&lt;/div&gt;
&lt;form class="wpcf7-form init" action="/examination/#wpcf7-f429-p98-o1" method="post" novalidate="novalidate" aria-label="コンタクトフォーム" data-status="init"&gt;
&lt;fieldset class="hidden-fields-container"&gt;&lt;input name="_wpcf7" type="hidden" value="429" /&gt;&lt;input name="_wpcf7_version" type="hidden" value="6.1.4" /&gt;&lt;input name="_wpcf7_locale" type="hidden" value="ja" /&gt;&lt;input name="_wpcf7_unit_tag" type="hidden" value="wpcf7-f429-p98-o1" /&gt;&lt;input name="_wpcf7_container_post" type="hidden" value="98" /&gt;&lt;input name="_wpcf7_posted_data_hash" type="hidden" value="" /&gt;&lt;input name="_wpcf7_recaptcha_response" type="hidden" value="" /&gt;&lt;/fieldset&gt;
&lt;p&gt;&lt;label&gt; 生徒氏名 (必須)&lt;br /&gt;
&lt;span class="wpcf7-form-control-wrap" data-name="your-name"&gt;&lt;input class="wpcf7-form-control wpcf7-text wpcf7-validates-as-required" maxlength="400" name="your-name" size="40" type="text" value="" aria-required="true" aria-invalid="false" /&gt;&lt;/span&gt; &lt;/label&gt;&lt;/p&gt;
&lt;p&gt;生徒性別 (必須)&lt;br /&gt;
&lt;span class="wpcf7-form-control-wrap" data-name="radio-553"&gt;&lt;span class="wpcf7-form-control wpcf7-radio"&gt;&lt;span class="wpcf7-list-item first"&gt;&lt;span class="wpcf7-list-item-label"&gt;男&lt;/span&gt;&lt;input checked="checked" name="radio-553" type="radio" value="男" /&gt;&lt;/span&gt;&lt;span class="wpcf7-list-item last"&gt;&lt;span class="wpcf7-list-item-label"&gt;女&lt;/span&gt;&lt;input name="radio-553" type="radio" value="女" /&gt;&lt;/span&gt;&lt;/span&gt;&lt;/span&gt;&lt;/p&gt;
&lt;p&gt;&lt;label&gt; 保護者氏名 (必須)&lt;br /&gt;
&lt;span class="wpcf7-form-control-wrap" data-name="text-734"&gt;&lt;input class="wpcf7-form-control wpcf7-text wpcf7-validates-as-required" maxlength="400" name="text-734" size="40" type="text" value="" aria-required="true" aria-invalid="false" /&gt;&lt;/span&gt;&lt;/label&gt;&lt;/p&gt;
&lt;p&gt;&lt;label&gt; メールアドレス (必須)&lt;br /&gt;
&lt;span class="wpcf7-form-control-wrap" data-name="your-email"&gt;&lt;input class="wpcf7-form-control wpcf7-email wpcf7-validates-as-required wpcf7-text wpcf7-validates-as-email" maxlength="400" name="your-email" size="40" type="email" value="" aria-required="true" aria-invalid="false" /&gt;&lt;/span&gt; &lt;/label&gt;&lt;/p&gt;
&lt;p&gt;&lt;label&gt;電話番号(必須)&lt;br /&gt;
&lt;span class="wpcf7-form-control-wrap" data-name="tel-572"&gt;&lt;input class="wpcf7-form-control wpcf7-tel wpcf7-validates-as-required wpcf7-text wpcf7-validates-as-tel" maxlength="400" name="tel-572" size="40" type="tel" value="" aria-required="true" aria-invalid="false" /&gt;&lt;/span&gt;&lt;/label&gt;&lt;/p&gt;
&lt;p&gt;コース選択(必須)&lt;br /&gt;
&lt;span class="wpcf7-form-control-wrap" data-name="checkbox-925"&gt;&lt;span class="wpcf7-form-control wpcf7-checkbox"&gt;&lt;span class="wpcf7-list-item first"&gt;&lt;span class="wpcf7-list-item-label"&gt;医学部対策講座　英語&lt;/span&gt;&lt;input name="checkbox-925[]" type="checkbox" value="医学部対策講座　英語" /&gt;&lt;/span&gt;&lt;span class="wpcf7-list-item"&gt;&lt;span class="wpcf7-list-item-label"&gt;医学部対策講座　数学&lt;/span&gt;&lt;input name="checkbox-925[]" type="checkbox" value="医学部対策講座　数学" /&gt;&lt;/span&gt;&lt;span class="wpcf7-list-item"&gt;&lt;span class="wpcf7-list-item-label"&gt;国公立二次対策講座　英語&lt;/span&gt;&lt;input name="checkbox-925[]" type="checkbox" value="国公立二次対策講座　英語" /&gt;&lt;/span&gt;&lt;span class="wpcf7-list-item"&gt;&lt;span class="wpcf7-list-item-label"&gt;国公立二次対策講座　数学&lt;/span&gt;&lt;input name="checkbox-925[]" type="checkbox" value="国公立二次対策講座　数学" /&gt;&lt;/span&gt;&lt;span class="wpcf7-list-item"&gt;&lt;span class="wpcf7-list-item-label"&gt;国公立二次対策講座　国語&lt;/span&gt;&lt;input name="checkbox-925[]" type="checkbox" value="国公立二次対策講座　国語" /&gt;&lt;/span&gt;&lt;span class="wpcf7-list-item"&gt;&lt;span class="wpcf7-list-item-label"&gt;早慶対策講座　英語&lt;/span&gt;&lt;input name="checkbox-925[]" type="checkbox" value="早慶対策講座　英語" /&gt;&lt;/span&gt;&lt;span class="wpcf7-list-item"&gt;&lt;span class="wpcf7-list-item-label"&gt;早慶対策講座　数学&lt;/span&gt;&lt;input name="checkbox-925[]" type="checkbox" value="早慶対策講座　数学" /&gt;&lt;/span&gt;&lt;span class="wpcf7-list-item"&gt;&lt;span class="wpcf7-list-item-label"&gt;早慶対策講座　国語&lt;/span&gt;&lt;input name="checkbox-925[]" type="checkbox" value="早慶対策講座　国語" /&gt;&lt;/span&gt;&lt;span class="wpcf7-list-item"&gt;&lt;span class="wpcf7-list-item-label"&gt;文系数学対策講座　数学&lt;/span&gt;&lt;input name="checkbox-925[]" type="checkbox" value="文系数学対策講座　数学" /&gt;&lt;/span&gt;&lt;span class="wpcf7-list-item"&gt;&lt;span class="wpcf7-list-item-label"&gt;薬学部対策講座　数学&lt;/span&gt;&lt;input name="checkbox-925[]" type="checkbox" value="薬学部対策講座　数学" /&gt;&lt;/span&gt;&lt;span class="wpcf7-list-item last"&gt;&lt;span class="wpcf7-list-item-label"&gt;小論文講座　国語&lt;/span&gt;&lt;input name="checkbox-925[]" type="checkbox" value="小論文講座　国語" /&gt;&lt;/span&gt;&lt;/span&gt;&lt;/span&gt;&lt;/p&gt;
&lt;p&gt;受講スタイル(必須)&lt;br /&gt;
&lt;span class="wpcf7-form-control-wrap" data-name="checkbox-618"&gt;&lt;span class="wpcf7-form-control wpcf7-checkbox wpcf7-validates-as-required"&gt;&lt;span class="wpcf7-list-item first"&gt;&lt;span class="wpcf7-list-item-label"&gt;教室&lt;/span&gt;&lt;input name="checkbox-618[]" type="checkbox" value="教室" /&gt;&lt;/span&gt;&lt;span class="wpcf7-list-item last"&gt;&lt;span class="wpcf7-list-item-label"&gt;オンライン&lt;/span&gt;&lt;input name="checkbox-618[]" type="checkbox" value="オンライン" /&gt;&lt;/span&gt;&lt;/span&gt;&lt;/span&gt;&lt;/p&gt;
&lt;p&gt;&lt;label&gt; 備考&lt;br /&gt;
&lt;span class="wpcf7-form-control-wrap" data-name="your-message"&gt;&lt;textarea class="wpcf7-form-control wpcf7-textarea" cols="40" maxlength="2000" name="your-message" rows="10" aria-invalid="false"&gt;&lt;/textarea&gt;&lt;/span&gt; &lt;/label&gt;&lt;/p&gt;
&lt;p&gt;[anr_nocaptcha g-recaptcha-response]&lt;/p&gt;
&lt;p&gt;&lt;input class="wpcf7-form-control wpcf7-submit has-spinner" type="submit" value="送信" /&gt;&lt;/p&gt;
&lt;div class="wpcf7-response-output" aria-hidden="true"&gt;&lt;/div&gt;
&lt;/form&gt;
&lt;/div&gt;
```</t>
  </si>
  <si>
    <t>C2P_https___juku_escot_com_column_haruyasumibenkyouhou_20260225_192434</t>
  </si>
  <si>
    <t>以下はサイトの階層マスタに基づく「子→親」内部リンク不足です。
子ページ本文（HTML）に、親ページへのリンクを追加してください。
【子ページ】
- URL: https://juku-escot.com/column/haruyasumibenkyouhou/
- タイトル: 中高一貫校生の春休み勉強法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春休みは学年が上がることによって環境が変わり、勉強以外に考えることや不安に思ってしまうことなども多い中、新学期に向けた勉強をしなければなりません。新学年の不安を少しでも取り除いておくために、春休みを有効に活用しましょう。新学年で新たに必要になるものなどは早めに準備しておくとよいでしょう。&lt;/p&gt;
&lt;h4&gt;春休みの勉強計画を立てる&lt;/h4&gt;
&lt;p&gt;&lt;strong&gt;春休みに入る前に春休みの勉強計画を立てましょう&lt;/strong&gt;。中高一貫校生の基本的な勉強計画の立て方は&lt;strong&gt;&lt;a href="https://juku-escot.com/column/keikaku_tatekata/" target="_blank" rel="noopener"&gt;コチラ&lt;/a&gt;&lt;/strong&gt;を参考にしてみてください。&lt;span style="color: #008000;"&gt;宿題ははやめに終わらせて&lt;/span&gt;、宿題以外の勉強に時間を割けるように計画を立てましょう。&lt;span style="color: #0000ff;"&gt;長期休暇は生活のリズムが乱れがち&lt;/span&gt;です。なるべく学校に通う日と変わらない時間に起床時間を設定し、&lt;span style="color: #0000ff;"&gt;不規則な生活にならないよう注意&lt;/span&gt;しましょう。長期休暇中も規則正しい生活を心がけることで、有意義な春休みを送ることができるとともに、新学期が始まったときも無理せずに学校生活をスタートさせることができます。もちろん家族や友達との時間、長期休暇中にしかできないことを行うことは大切ですから、&lt;strong&gt;バランスを取りながら&lt;/strong&gt;過ごしていきましょう。勉強計画は無理のない計画を立てます。計画に無理があったときや自分のスタイルに合っていない計画を立ててしまった場合は、訂正しながら勉強に取り組んでいきましょう。&lt;/p&gt;
&lt;h4&gt;苦手を克服するチャンス&lt;/h4&gt;
&lt;p&gt;長期休暇は苦手を克服するチャンスです。学校がある間はなかなか苦手な分野を集中して学習する時間がないため、長期休暇を利用して&lt;span style="color: #ff0000;"&gt;苦手を克服&lt;/span&gt;してしまいましょう。人それぞれ苦手分野は異なるかと思いますが、苦手分野にしっかりと向き合っていきましょう。特に&lt;strong&gt;数学&lt;/strong&gt;と&lt;strong&gt;英語&lt;/strong&gt;は&lt;strong&gt;基礎固めに時間をかけられる絶好のチャンス&lt;/strong&gt;です。まずは例題や基本問題などを解き、問題に慣れていきましょう。基礎レベルの問題が解けるようになってきたら、少し難しい問題へと徐々に難易度を上げていきましょう。苦手分野がなくなれば新学年の学習も怖くはありません。&lt;span style="color: #0000ff;"&gt;だんだんと苦手意識を薄めていけるように学習を継続&lt;/span&gt;していきましょう。&lt;/p&gt;
&lt;h4&gt;復習をしっかりと&lt;/h4&gt;
&lt;p&gt;春休みは宿題もそこまで多くは出題されないため、&lt;span style="color: #0000ff;"&gt;宿題ははやめに終わらせて、新学年に入る前にこれまでの復習をしっかり&lt;/span&gt;としておきましょう。新学年に入ると復習と同時に新しい単元の学習も同時並行しなければならないため、１年間学んだことの復習をする最後のチャンスであるとも言えます。一度学習した範囲をすべて見直し、不安な分野や曖昧な単元がある場合は集中して取り組んでおきましょう。基礎部分までさかのぼり、基礎問題や暗記すべきところがしっかりとできるようになったら問題集やワークなどで訓練を重ねていきましょう。&lt;span style="color: #ff0000;"&gt;反復練習することで記憶は定着&lt;/span&gt;していきます。ワークの場合は一度すべて問題を解き、間違えた問題を再度解く⇒さらに間違えた問題があれば解く⇒…というように、解ける問題を増やしていきましょう。&lt;span style="color: #008000;"&gt;記憶が定着するためには時間がかかるので、長期休暇を利用して復習をしっかりしておくと、新学年に不安を残すことなく新しい学習をすることができます&lt;/span&gt;。&lt;/p&gt;
&lt;h4&gt;当塾での取り組み&lt;/h4&gt;
&lt;p&gt;当塾では、完全１対１の個別指導で、ひとりひとりに合わせた&lt;strong&gt;完全オーダーメイドの授業&lt;/strong&gt;を行ってまいります。学校対策は、予習メインの先取りコースと、学習の足りないところを補っていくフォローアップコースがあり、学習の状況に合わせた授業を受けることができ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lt;/p&gt;
&lt;p&gt;当塾では、教室での授業と同様の授業を&lt;strong&gt;&lt;a href="https://juku-escot.com/online/" target="_blank" rel="noopener"&gt;オンライン&lt;/a&gt;&lt;/strong&gt;でも受講することができます。通塾の必要もなく、全国どこからでも授業を受けることができ、勉強しなれた環境で効率的に学習することができます。オンライン授業につきましては&lt;strong&gt;&lt;a href="https://juku-escot.com/online/" target="_blank" rel="noopener"&gt;コチラ&lt;/a&gt;&lt;/strong&gt;をご覧ください。&lt;/p&gt;
&lt;h4&gt;まとめ&lt;/h4&gt;
&lt;p&gt;春休みは計画的に復習・苦手克服をしっかりとしていきましょう。学習が定着している場合は新年度の学習を進めていくことをおすすめします。自信をもって新年度を迎えることができるように、有意義な春休みを送りましょう。&lt;/p&gt;
&lt;div class="alert alert-primary p-3 mt-4" role="alert"&gt;
&lt;p class="mb-2"&gt;&lt;strong&gt;春休みの「無計画な休息」は、新学期の致命的な出遅れを決定づけます。&lt;/strong&gt;&lt;/p&gt;
&lt;p class="mb-1"&gt;苦手分野の放置が当たり前になると、記述での致命的な減点を招き、最終的な合計点に跳ね返る取り返しのつかない損失となります。&lt;/p&gt;
&lt;p class="mb-3"&gt;新学期の演習で点数が伸びない本質的な理由は、一重に判断軸が定まっていないことにあります。&lt;/p&gt;
&lt;div class="d-grid gap-2"&gt;&lt;a class="btn btn-primary btn-lg" href="https://juku-escot.com/examination/"&gt;新学期の勝敗を分ける具体的試験対策を確認する&lt;/a&gt;&lt;br /&gt;
&lt;a class="btn btn-outline-primary btn-lg" href="https://juku-escot.com/onepoint/"&gt;成績を劇的に変える「思考の型」を習得する&lt;/a&gt;&lt;/div&gt;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href="https://juku-escot.com/contact/"&gt;春期講習・入塾の個別相談予約&lt;/a&gt;&lt;/div&gt;
&lt;/div&gt;
```</t>
  </si>
  <si>
    <t>C2P_https___juku_escot_com_column_itukara_20260225_192434</t>
  </si>
  <si>
    <t>以下はサイトの階層マスタに基づく「子→親」内部リンク不足です。
子ページ本文（HTML）に、親ページへのリンクを追加してください。
【子ページ】
- URL: https://juku-escot.com/column/itukara/
- タイトル: 中高一貫校に合格するにはいつから塾に通うべき？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 class="sc-cqPOvA kUVzhD"&gt;中高一貫校に合格するにはいつから塾に通うべき？&lt;/h2&gt;
&lt;p&gt;&lt;a href="https://juku-escot.com/column/merit/" target="_blank" rel="noopener"&gt;中高一貫校に通う&lt;/a&gt;ためには、いつから受験勉強をはじめたら良いのでしょうか。&lt;/p&gt;
&lt;p&gt;中高一貫校の受験勉強は、小学校の&lt;strong&gt;基本的な知識がきちんと身についていれば小学校６年生からはじめても遅くはありません&lt;/strong&gt;。しかし、&lt;span style="color: #ff0000;"&gt;そうでない場合は小学校４年生から塾に通い、受験勉強を始める必要&lt;/span&gt;があります。４年生から受験勉強を始めることで、６年生までの３年間をかけて受験対策ができます。また、４年生で学習する単元は受験で出題される問題の基礎となる部分が多く、基礎から徹底して学ぶことでしっかりとした知識を身につけることができます。４年生から塾に通うことで、&lt;span style="color: #0000ff;"&gt;１年間で基礎を定着させ、５・６年生で応用、発展問題を学習する&lt;/span&gt;ことで、大きなつまづきをせずに受験勉強を進めることができます。&lt;br /&gt;
&lt;!-- ===================== 追記：開始時期の判断基準＋学年別ロードマップ＋FAQ ===================== --&gt;&lt;/p&gt;
&lt;div class="rounded" style="background: #f7fbff; border: 1px solid #cfe2ff; padding: 14px; margin: 18px 0;"&gt;
&lt;h3 style="margin: 0 0 10px;"&gt;いつから塾に通うべきか：開始時期を決める3分チェック&lt;/h3&gt;
&lt;p style="margin: 0 0 10px;"&gt;「小4が良い／小6でも間に合う」は、今の基礎の出来で変わります。次の項目で&lt;strong&gt;当てはまる数&lt;/strong&gt;を数えてください。&lt;/p&gt;
&lt;div class="table-responsive"&gt;
&lt;table class="table table-bordered align-middle" style="background: #fff; margin: 0;"&gt;
&lt;thead class="bg-light"&gt;
&lt;tr class="text-center"&gt;
&lt;th style="width: 18%;"&gt;領域&lt;/th&gt;
&lt;th&gt;チェック項目&lt;/th&gt;
&lt;th style="width: 18%;"&gt;目安&lt;/th&gt;
&lt;/tr&gt;
&lt;/thead&gt;
&lt;tbody&gt;
&lt;tr&gt;
&lt;td class="text-center"&gt;&lt;strong&gt;算数&lt;/strong&gt;&lt;/td&gt;
&lt;td&gt;計算ミスが多い／文章題で式が立たない／図や表に整理できない&lt;/td&gt;
&lt;td class="text-center"&gt;当てはまる→早め&lt;/td&gt;
&lt;/tr&gt;
&lt;tr&gt;
&lt;td class="text-center"&gt;&lt;strong&gt;国語&lt;/strong&gt;&lt;/td&gt;
&lt;td&gt;設問の条件を落とす／本文の根拠が取れない／記述が白紙になりやすい&lt;/td&gt;
&lt;td class="text-center"&gt;当てはまる→早め&lt;/td&gt;
&lt;/tr&gt;
&lt;tr&gt;
&lt;td class="text-center"&gt;&lt;strong&gt;学習習慣&lt;/strong&gt;&lt;/td&gt;
&lt;td&gt;平日学習が続かない／宿題が回らない／テスト直前だけになる&lt;/td&gt;
&lt;td class="text-center"&gt;当てはまる→早め&lt;/td&gt;
&lt;/tr&gt;
&lt;/tbody&gt;
&lt;/table&gt;
&lt;/div&gt;
&lt;p style="margin: 10px 0 0;"&gt;&lt;strong&gt;目安：&lt;/strong&gt;当てはまる項目が多いほど、&lt;span style="color: #ff0000;"&gt;&lt;strong&gt;小4〜小5から基礎を固めておく方が安全&lt;/strong&gt;&lt;/span&gt;です。&lt;br /&gt;
逆に、基礎が安定していて学習習慣もある場合は、&lt;strong&gt;小6スタートでも組み方次第で間に合います&lt;/strong&gt;。&lt;/p&gt;
&lt;/div&gt;
&lt;div class="rounded" style="background: whitesmoke; padding: 12px; margin: 18px 0;"&gt;
&lt;h3 style="margin: 0 0 10px;"&gt;学年別：現実的なロードマップ（何をいつやるか）&lt;/h3&gt;
&lt;h4 style="margin: 10px 0 6px;"&gt;小4から始める場合（基礎固めの年）&lt;/h4&gt;
&lt;ul style="margin: 0 0 10px; padding-left: 1.2em;"&gt;
&lt;li&gt;&lt;strong&gt;算数：&lt;/strong&gt;計算精度＋文章題の考え方（図・表・線分図など）を軸にする&lt;/li&gt;
&lt;li&gt;&lt;strong&gt;国語：&lt;/strong&gt;設問条件の取り方、根拠の取り方をルール化する&lt;/li&gt;
&lt;li&gt;&lt;strong&gt;習慣：&lt;/strong&gt;平日学習を「短時間×高頻度」にして回す&lt;/li&gt;
&lt;/ul&gt;
&lt;h4 style="margin: 10px 0 6px;"&gt;小5から始める場合（基礎→標準の切替）&lt;/h4&gt;
&lt;ul style="margin: 0 0 10px; padding-left: 1.2em;"&gt;
&lt;li&gt;&lt;strong&gt;前半：&lt;/strong&gt;基礎の穴を潰しながら標準問題に乗せる（穴の放置が減点につながる）&lt;/li&gt;
&lt;li&gt;&lt;strong&gt;後半：&lt;/strong&gt;単元別に得点源を作り、弱点を残さない&lt;/li&gt;
&lt;/ul&gt;
&lt;h4 style="margin: 10px 0 6px;"&gt;小6から始める場合（短期集中：優先順位がすべて）&lt;/h4&gt;
&lt;ul style="margin: 0; padding-left: 1.2em;"&gt;
&lt;li&gt;&lt;strong&gt;最初に：&lt;/strong&gt;志望校の出題傾向を見て「取る問題／捨てる問題」を決める&lt;/li&gt;
&lt;li&gt;&lt;strong&gt;次に：&lt;/strong&gt;頻出単元・頻出設問に学習を集中（全部やろうとしない）&lt;/li&gt;
&lt;li&gt;&lt;strong&gt;最後：&lt;/strong&gt;過去問は「解く」より「直し」で伸ばす（減点理由を毎回分類する）&lt;/li&gt;
&lt;/ul&gt;
&lt;/div&gt;
&lt;div class="card border-secondary mb-3"&gt;
&lt;div class="card-header bg-light"&gt;&lt;strong&gt;よくある質問（開始時期の不安を解消）&lt;/strong&gt;&lt;/div&gt;
&lt;div class="card-body"&gt;
&lt;p&gt;&lt;strong&gt;Q. 塾なしでも中高一貫校に合格できますか。&lt;/strong&gt;&lt;br /&gt;
A. 不可能ではありませんが、学習計画・教材選定・弱点分析・過去問運用を家庭で回す必要があります。&lt;br /&gt;
不安がある場合は、塾で「優先順位」と「修正ポイント」を明確にした方が短期でも成果が出やすくなります。&lt;/p&gt;
&lt;p&gt;&lt;strong&gt;Q. 小6からだと何から手を付けるべきですか。&lt;/strong&gt;&lt;br /&gt;
A. 「苦手単元を全部」ではなく、&lt;strong&gt;志望校で出る頻出領域&lt;/strong&gt;と&lt;strong&gt;減点が大きい部分&lt;/strong&gt;からです。&lt;br /&gt;
まず過去問（または類題）で減点を分類し、取れる問題を増やす順に並べ替えます。&lt;/p&gt;
&lt;p&gt;&lt;strong&gt;Q. 途中から受験に切り替える場合、間に合う基準はありますか。&lt;/strong&gt;&lt;br /&gt;
A. 学力そのものより、&lt;strong&gt;基礎の穴の数&lt;/strong&gt;と&lt;strong&gt;学習習慣（平日学習の稼働）&lt;/strong&gt;で決まります。&lt;br /&gt;
穴が多い場合は、短期で詰め込むほどつまずきやすいので、優先順位を絞る組み方が必要です。&lt;/p&gt;
&lt;p&gt;&lt;strong&gt;Q. 作文や面接はいつから対策すべきですか。&lt;/strong&gt;&lt;br /&gt;
A. 学校により比重が違うため、まず志望校の形式を確認します。&lt;br /&gt;
一般に、学科の土台が固まった段階で「定番（頻出テーマ・構成）」を入れると効率が上がります。&lt;/p&gt;
&lt;/div&gt;
&lt;/div&gt;
&lt;p&gt;４年生を過ぎてしまった場合でも、焦りすぎる必要はありません。短期間でもしっかりと基礎知識を身につけ、土台をかためることができれば、中高一貫校に合格することはできます。しかし、時間が限られているため、いかに効率よく勉強できるかがカギとなります。塾に通い、志望校に的を絞った対策や、弱点・苦手教科の克服をきちんと行うことができれば、中高一貫校に合格することができるできるでしょう。&lt;/p&gt;
&lt;p&gt;&lt;span style="color: #ff0000;"&gt;中高一貫校に合格するためには、小学校４年生から塾に通い、しっかりと基礎固めをすることが大切&lt;/span&gt;です。しかし、４年生を過ぎてしまった場合でも、塾に通い、&lt;a href="https://juku-escot.com/column/yaruki/" target="_blank" rel="noopener"&gt;やる気をなくさずに家庭学習&lt;/a&gt;もしっかりと行いましょう。&lt;a href="https://juku-escot.com/c_blogs/yarukitaisyohou/" target="_blank" rel="noopener"&gt;やる気をが出ない&lt;/a&gt;ときも、とにかく机に向かうという姿勢が大切です。&lt;a href="https://juku-escot.com/c_blogs/issyunanki/" target="_blank" rel="noopener"&gt;覚えられないを克服する暗記法&lt;/a&gt;などを取り入れて暗記を徹底して内容理解も深めていきましょう。&lt;/p&gt;
&lt;p&gt;エスコットでは&lt;a href="https://juku-escot.com/online/" target="_blank" rel="noopener"&gt;オンライン&lt;/a&gt;でも教室で受ける同様の授業を受講することができます。きちんと対策をすることで合格を手にすることは可能です。中高一貫校の受験はテストの他にも作文や面接がある場合も多いため、勉強だけでなくその他の対策もしっかりと行いましょう。&lt;/p&gt;
&lt;p&gt;&amp;nbsp;&lt;/p&gt;
&lt;p&gt;&amp;nbsp;&lt;/p&gt;
&lt;p&gt;&amp;nbsp;&lt;/p&gt;
&lt;p&gt;&amp;nbsp;&lt;/p&gt;
&lt;p&gt;&amp;nbsp;&lt;/p&gt;
&lt;p&gt;&amp;nbsp;&lt;/p&gt;
```</t>
  </si>
  <si>
    <t>C2P_https___juku_escot_com_column_junnikyuu_20260225_192434</t>
  </si>
  <si>
    <t>以下はサイトの階層マスタに基づく「子→親」内部リンク不足です。
子ページ本文（HTML）に、親ページへのリンクを追加してください。
【子ページ】
- URL: https://juku-escot.com/column/junnikyuu/
- タイトル: 中学生でも英検準2級に合格できる勉強法｜文法・単語・英作文・リスニングの進め方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&lt;p&gt;英検準２級は「高校中級程度」のレベルとされていますが、&lt;strong&gt;中学生でも十分に合格を狙える級&lt;/strong&gt;です。&lt;br /&gt;
中学校で習う範囲をしっかり理解し、語彙力を計画的に伸ばしていけば、準２級合格は決して夢ではありません。&lt;br /&gt;
このページでは、&lt;strong&gt;中学生が英検準２級に合格するための具体的な勉強法&lt;/strong&gt;と、当塾でのサポート内容を整理してご紹介します。&lt;/p&gt;
&lt;p&gt;英検の勉強を始める前に、そもそも普段の勉強法が間違った方向にいっていないか、&lt;strong&gt;&lt;a href="https://juku-escot.com/column/yokunaibenkyouhou/" target="_blank" rel="noopener"&gt;中学生が陥りやすい「よくない」勉強法&lt;/a&gt;&lt;/strong&gt;も合わせてチェックしておきましょう。&lt;/p&gt;
&lt;h2&gt;中学生でも英検準２級に合格できる理由&lt;/h2&gt;
&lt;p&gt;英検準２級は「高校中級程度」のレベルですが、&lt;/p&gt;
&lt;ul&gt;
&lt;li&gt;中学校で習う文法をきちんとマスターする&lt;/li&gt;
&lt;li&gt;中学英単語＋高校レベルの単語を計画的に覚える&lt;/li&gt;
&lt;li&gt;英作文・リスニングに早めから慣れておく&lt;/li&gt;
&lt;/ul&gt;
&lt;p&gt;といったポイントを押さえれば、&lt;strong&gt;中学生でも十分に合格圏内に到達できます&lt;/strong&gt;。&lt;br /&gt;
英検合格の鍵は、派手な裏ワザではなく、&lt;strong&gt;コツコツとした積み重ね&lt;/strong&gt;です。&lt;/p&gt;
&lt;h2&gt;英検準２級合格のための４つの勉強法&lt;/h2&gt;
&lt;h3&gt;1. 中学校で習う文法をマスターする&lt;/h3&gt;
&lt;p&gt;最初の土台になるのは、やはり&lt;strong&gt;文法力&lt;/strong&gt;です。&lt;br /&gt;
&lt;strong&gt;中学校で習う全ての文法がきちんと理解できていれば、準２級合格に一気に近づきます。&lt;/strong&gt;&lt;/p&gt;
&lt;ul&gt;
&lt;li&gt;まずは英検の過去問や、準２級レベルの文法問題集を解いてみる&lt;/li&gt;
&lt;li&gt;分からない問題があれば、解説をしっかり読み込む&lt;/li&gt;
&lt;li&gt;解説や教科書を読んでも理解できない部分は、&lt;strong&gt;学校や塾の先生に必ず質問する&lt;/strong&gt;&lt;/li&gt;
&lt;/ul&gt;
&lt;p&gt;文法をマスターすることは、&lt;/p&gt;
&lt;ul&gt;
&lt;li&gt;英文の正確な読解力&lt;/li&gt;
&lt;li&gt;自分の言いたいことを英語で書く力（英作文）&lt;/li&gt;
&lt;/ul&gt;
&lt;p&gt;につながります。&lt;br /&gt;
&lt;strong&gt;「何となく分かる」から「自分で説明できる」レベル&lt;/strong&gt;までを目指しましょう。&lt;/p&gt;
&lt;h3&gt;2. 語彙力（単語力）を強化する&lt;/h3&gt;
&lt;p&gt;準２級合格のカギとなるもう一つの要素が&lt;strong&gt;語彙力&lt;/strong&gt;です。&lt;/p&gt;
&lt;ul&gt;
&lt;li&gt;中学校で習う英単語はすべて覚える&lt;/li&gt;
&lt;li&gt;そのうえで、&lt;strong&gt;高校で覚えるべき単語1800語程度&lt;/strong&gt;を目標に覚えていく&lt;/li&gt;
&lt;/ul&gt;
&lt;p&gt;単語学習のポイントは、&lt;/p&gt;
&lt;ul&gt;
&lt;li&gt;「毎日10単語」など、自分で&lt;span style="color: #0000ff;"&gt;&lt;strong&gt;具体的な課題を設定&lt;/strong&gt;&lt;/span&gt;してコツコツ続けること&lt;/li&gt;
&lt;li&gt;覚えるときは、&lt;strong&gt;パッと見てすぐ意味が答えられるレベル&lt;/strong&gt;を目指すこと&lt;/li&gt;
&lt;/ul&gt;
&lt;p&gt;語彙力がつくと、&lt;/p&gt;
&lt;ul&gt;
&lt;li&gt;長文を読むスピードが上がる&lt;/li&gt;
&lt;li&gt;いちいち意味を予測しなくても、自然と内容が理解できるようになる&lt;/li&gt;
&lt;li&gt;多少文法があやふやでも、&lt;strong&gt;単語から内容を推測しやすくなる&lt;/strong&gt;&lt;/li&gt;
&lt;/ul&gt;
&lt;p&gt;英文が読めない・聞き取れない原因のほとんどは、&lt;strong&gt;単語の意味が分からないこと&lt;/strong&gt;にあります。&lt;br /&gt;
スピーディーに問題を解いていくためにも、語彙力強化は避けて通れない重要ポイントです。&lt;/p&gt;
&lt;h3&gt;3. 英作文に慣れる（書ける表現でしっかり書く）&lt;/h3&gt;
&lt;p&gt;準２級では、&lt;strong&gt;与えられたテーマに対して自分の意見を書く英作文&lt;/strong&gt;が出題されます。&lt;br /&gt;
このとき、&lt;/p&gt;
&lt;p&gt;&lt;u&gt;使わなければならない文法が指定されるわけではありません。&lt;/u&gt;&lt;/p&gt;
&lt;p&gt;つまり、&lt;span style="color: #0000ff;"&gt;&lt;strong&gt;自分が正確に書ける範囲の文法と語彙を使って字数をクリアすればよい&lt;/strong&gt;&lt;/span&gt;ということです。&lt;/p&gt;
&lt;ul&gt;
&lt;li&gt;うろ覚えの文法を無理に使わない&lt;/li&gt;
&lt;li&gt;「確実に使いこなせる表現」だけで文章を組み立てる&lt;/li&gt;
&lt;/ul&gt;
&lt;p&gt;英作文では、&lt;/p&gt;
&lt;ul&gt;
&lt;li&gt;自分の知っている単語と文法を使う&lt;/li&gt;
&lt;li&gt;読み手にきちんと内容が伝わる英文を書く&lt;/li&gt;
&lt;/ul&gt;
&lt;p&gt;ことが求められます。&lt;br /&gt;
そのためにも、前述した&lt;strong&gt;文法のマスターと語彙力アップ&lt;/strong&gt;が極めて重要です。&lt;/p&gt;
&lt;p&gt;また、英作文は自分ひとりで添削するのが難しく、&lt;br /&gt;
自分で評価すると、&lt;strong&gt;間違った文に気づけないまま、誤った表現を覚えてしまうリスク&lt;/strong&gt;があります。&lt;/p&gt;
&lt;p&gt;&lt;span style="color: #ff0000;"&gt;&lt;strong&gt;英作文は必ず、学校の先生や塾の先生などに添削してもらいましょう。&lt;/strong&gt;&lt;/span&gt;&lt;/p&gt;
&lt;h3&gt;4. 英文を毎日「耳で」聞く習慣をつける&lt;/h3&gt;
&lt;p&gt;準２級のリスニング対策としては、&lt;/p&gt;
&lt;ul&gt;
&lt;li&gt;英検の過去問リスニングCD&lt;/li&gt;
&lt;li&gt;英検準２級対策用の音声教材&lt;/li&gt;
&lt;/ul&gt;
&lt;p&gt;などを活用して、&lt;strong&gt;毎日英語を耳で聞く時間&lt;/strong&gt;をつくることが大切です。&lt;/p&gt;
&lt;p&gt;効果的な練習方法としては、&lt;/p&gt;
&lt;ul&gt;
&lt;li&gt;音声を聞きながらスクリプト（英文）を目で追う&lt;/li&gt;
&lt;li&gt;音声に合わせて声に出して読む（リピーティング）&lt;/li&gt;
&lt;li&gt;少し遅れて真似して話す&lt;strong&gt;シャドーイング&lt;/strong&gt;を行う&lt;/li&gt;
&lt;/ul&gt;
&lt;p&gt;シャドーイングは、黙読と比べて&lt;strong&gt;「聞く」「話す」「読む」など五感を多く使える&lt;/strong&gt;ため、記憶に残りやすくなります。&lt;/p&gt;
&lt;p&gt;また、&lt;/p&gt;
&lt;p&gt;&lt;strong&gt;英文が聞き取れないということは、単語の意味が分かっていない場合が多い&lt;/strong&gt;ので、リスニング練習と同時に単語の復習も行うと効率的です。&lt;/p&gt;
&lt;h2&gt;当塾での取り組み：英検準２級対策とオンライン指導&lt;/h2&gt;
&lt;h3&gt;二週間完徹・定期試験対策ゼミでの英検対策&lt;/h3&gt;
&lt;p&gt;当塾では、英検の試験対策にも対応した&lt;strong&gt;「二週間完徹・定期試験対策ゼミ」&lt;/strong&gt;を開講しています。&lt;br /&gt;
短期集中で学習量を確保し、&lt;strong&gt;文法・語彙・読解・英作文・リスニング&lt;/strong&gt;をバランスよく鍛えることができます。&lt;/p&gt;
&lt;p&gt;詳細は&lt;strong&gt;&lt;a href="https://juku-escot.com/onepoint/" target="_blank" rel="noopener"&gt;コチラ&lt;/a&gt;&lt;/strong&gt;をご覧ください。&lt;/p&gt;
&lt;h3&gt;オンラインでも教室と同じ授業を受講可能&lt;/h3&gt;
&lt;p&gt;当塾では、&lt;strong&gt;&lt;a href="https://juku-escot.com/online/" target="_blank" rel="noopener"&gt;オンライン&lt;/a&gt;&lt;/strong&gt;でも教室と同じ授業が受講可能です。&lt;/p&gt;
&lt;ul&gt;
&lt;li&gt;通塾の必要がなく、自宅など&lt;strong&gt;勉強し慣れた環境&lt;/strong&gt;で学習できる&lt;/li&gt;
&lt;li&gt;部活動や学校行事などとも両立しやすい&lt;/li&gt;
&lt;li&gt;全国どこからでも英検対策の授業が受けられる&lt;/li&gt;
&lt;/ul&gt;
&lt;p&gt;オンライン指導を活用することで、&lt;strong&gt;英検対策と学校の勉強の両立&lt;/strong&gt;がしやすくなります。&lt;/p&gt;
&lt;h3&gt;英検対策＋中高一貫校教材対策も充実&lt;/h3&gt;
&lt;p&gt;当塾では英検対策だけでなく、中高一貫校で多く採用されている英語教材の対策も行っています。&lt;/p&gt;
&lt;ul&gt;
&lt;li&gt;&lt;a href="https://juku-escot.com/progress/" target="_blank" rel="noopener"&gt;プログレス対策&lt;/a&gt;&lt;/li&gt;
&lt;li&gt;&lt;a href="https://juku-escot.com/newtreasure/" target="_blank" rel="noopener"&gt;ニュートレジャー対策&lt;/a&gt;&lt;/li&gt;
&lt;li&gt;&lt;a href="https://juku-escot.com/birdland/" target="_blank" rel="noopener"&gt;バードランド対策&lt;/a&gt;&lt;/li&gt;
&lt;/ul&gt;
&lt;p&gt;英検対策と学校教材の対策を組み合わせることで、&lt;strong&gt;英検合格と学校成績の両方を伸ばすこと&lt;/strong&gt;を目指します。&lt;/p&gt;
&lt;h2&gt;まとめ：中学生でも英検準２級合格は十分可能&lt;/h2&gt;
&lt;p&gt;最後に、本ページのポイントを整理します。&lt;/p&gt;
&lt;ul&gt;
&lt;li&gt;英検準２級は「高校中級程度」のレベルだが、&lt;strong&gt;中学生でも十分合格を狙える級&lt;/strong&gt;である&lt;/li&gt;
&lt;li&gt;まずは&lt;strong&gt;中学校で習う文法をマスター&lt;/strong&gt;し、読解・英作文の土台を固める&lt;/li&gt;
&lt;li&gt;中学英単語＋高校レベルの単語1800語を目安に、&lt;strong&gt;語彙力を計画的に強化&lt;/strong&gt;する&lt;/li&gt;
&lt;li&gt;英作文は、&lt;span style="color: #0000ff;"&gt;&lt;strong&gt;自分が正確に使える文法と語彙で書く&lt;/strong&gt;&lt;/span&gt;ことを意識し、&lt;span style="color: #ff0000;"&gt;&lt;strong&gt;必ず先生に添削してもらう&lt;/strong&gt;&lt;/span&gt;&lt;/li&gt;
&lt;li&gt;リスニングは毎日の音声学習とシャドーイングで、&lt;strong&gt;耳と口を英語に慣らす&lt;/strong&gt;&lt;/li&gt;
&lt;li&gt;&lt;strong&gt;&lt;a href="https://juku-escot.com/column/eiken/" target="_blank" rel="noopener"&gt;効率の良い英検対策&lt;/a&gt;&lt;/strong&gt;も参考にしながら、無理のない計画で継続する&lt;/li&gt;
&lt;/ul&gt;
&lt;p&gt;中学生でも、正しい勉強法でコツコツ学習を続ければ、英検準２級の取得は十分可能です。&lt;br /&gt;
英検対策をしっかり行い、合格を目指して、一歩ずつ着実に力をつけていきましょう。&lt;/p&gt;
&lt;h2&gt;関連記事&lt;/h2&gt;
&lt;ul&gt;
&lt;li&gt;&lt;a href="https://juku-escot.com/c_blogs/j-eikenbenkyouhou/" target="_blank" rel="noopener"&gt;中学生の英検準２級勉強法&lt;/a&gt;&lt;/li&gt;
&lt;li&gt;&lt;a href="https://juku-escot.com/c_blogs/j-goukakusurutameniha/" target="_blank" rel="noopener"&gt;中学生で英検準２級に合格するためには&lt;/a&gt;&lt;/li&gt;
&lt;li&gt;&lt;a href="https://juku-escot.com/c_blogs/j-goukakuritsu/" target="_blank" rel="noopener"&gt;中学生の英検準２級の合格率はどのくらいか&lt;/a&gt;&lt;/li&gt;
&lt;/ul&gt;
&lt;div class="alert alert-primary p-3 mt-4" role="alert"&gt;
&lt;p class="mb-2"&gt;&lt;strong&gt;英検準2級の対策を「単語暗記」だけで終わらせれば、不合格は確定的です。&lt;/strong&gt;&lt;/p&gt;
&lt;p class="mb-1"&gt;論理構成を無視した解答が固定化されると、英作文での致命的な減点が積み重なり、最終的な合計点に跳ね返る絶望的な結果を招きます。&lt;/p&gt;
&lt;p class="mb-3"&gt;記述で点数が伸びない本質的な要因は、一重に採点基準のズレにあります。&lt;/p&gt;
&lt;div class="d-grid gap-2"&gt;
    &lt;a class="btn btn-primary btn-lg" href="https://juku-escot.com/examination/"&gt;合格ラインを確実に超える試験対策を確認する&lt;/a&gt;&lt;br /&gt;
    &lt;a class="btn btn-outline-primary btn-lg" href="https://juku-escot.com/onepoint/"&gt;論理的思考を武器にする「思考の型」を習得する&lt;/a&gt;
  &lt;/div&gt;
&lt;hr class="my-3"&gt;
&lt;div class="d-flex flex-column gap-1"&gt;
    &lt;a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
  &lt;/div&gt;
&lt;/div&gt;
```</t>
  </si>
  <si>
    <t>C2P_https___juku_escot_com_column_keikaku_tatekata_20260225_192434</t>
  </si>
  <si>
    <t>以下はサイトの階層マスタに基づく「子→親」内部リンク不足です。
子ページ本文（HTML）に、親ページへのリンクを追加してください。
【子ページ】
- URL: https://juku-escot.com/column/keikaku_tatekata/
- タイトル: 学習計画の立て方完全ガイド｜目標・優先順位・振り返り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&lt;p&gt;中高一貫校では授業の進度が速く、内容も濃いため、&lt;strong&gt;授業を聞くだけでは不十分&lt;/strong&gt;で、&lt;strong&gt;家庭での予習・復習が学力向上や成績アップのカギ&lt;/strong&gt;となります。&lt;br /&gt;
一方で、高校受験がないことやカリキュラムの特殊性から、&lt;span style="color: #00800d;"&gt;中だるみしやすい環境&lt;/span&gt;でもあります。そうした状況をふまえると、&lt;strong&gt;自分に合った勉強計画を立てて継続すること&lt;/strong&gt;がとても重要です。&lt;/p&gt;
&lt;p&gt;このページでは、&lt;/p&gt;
&lt;ul&gt;
&lt;li&gt;なぜ中高一貫校生に勉強計画が必要なのか&lt;/li&gt;
&lt;li&gt;無理のない具体的な勉強計画の立て方&lt;/li&gt;
&lt;li&gt;当塾が中高一貫校生をどのようにサポートしているか&lt;/li&gt;
&lt;/ul&gt;
&lt;p&gt;を整理しながら、&lt;strong&gt;中だるみを防ぎ、成績アップにつなげる学習習慣の作り方&lt;/strong&gt;をご紹介します。&lt;/p&gt;
&lt;p&gt;テスト直前の勉強計画については『&lt;a href="https://juku-escot.com/column/chokuzen/" target="_blank" rel="noopener"&gt;&lt;strong&gt;テスト直前の勉強計画の立て方&lt;/strong&gt;&lt;/a&gt;』、すでに中だるみしてしまっている場合は『&lt;strong&gt;&lt;a href="https://juku-escot.com/column/nakadarumiochikobore/" target="_blank" rel="noopener"&gt;中だるみで落ちこぼれにならないために学習法を見つめなおそう&lt;/a&gt;&lt;/strong&gt;』もあわせてご覧ください。&lt;/p&gt;
&lt;h2&gt;なぜ中高一貫校生に勉強計画が必要なのか&lt;/h2&gt;
&lt;h3&gt;授業の進度と内容に対応するため&lt;/h3&gt;
&lt;p&gt;中高一貫校は、一般的な中学・高校よりも&lt;strong&gt;授業の進度がはやく、内容もハイレベル&lt;/strong&gt;です。そのため、&lt;/p&gt;
&lt;ul&gt;
&lt;li&gt;授業を受けっぱなしにせず、&lt;strong&gt;家庭での予習・復習&lt;/strong&gt;で理解を補う&lt;/li&gt;
&lt;li&gt;日々の学習を&lt;strong&gt;計画的に積み上げていく仕組み&lt;/strong&gt;が必要&lt;/li&gt;
&lt;/ul&gt;
&lt;p&gt;といった特徴があります。&lt;/p&gt;
&lt;p&gt;勉強の計画を立てて進めることで、&lt;/p&gt;
&lt;ul&gt;
&lt;li&gt;「今日は何をどこまでやるか」が明確になり、&lt;strong&gt;先の見通しを持って学習できる&lt;/strong&gt;&lt;/li&gt;
&lt;li&gt;宿題や課題に追われるのではなく、&lt;span style="color: #00800d;"&gt;問題を解きながら内容の理解を深める&lt;/span&gt;余裕が生まれる&lt;/li&gt;
&lt;/ul&gt;
&lt;p&gt;結果的に、&lt;span style="color: #0000ff;"&gt;&lt;strong&gt;学力向上や成績アップ&lt;/strong&gt;&lt;/span&gt;につながります。&lt;/p&gt;
&lt;h3&gt;「とりあえず終わらせる勉強」から脱却するため&lt;/h3&gt;
&lt;p&gt;計画を立てないまま過ごしてしまうと、&lt;/p&gt;
&lt;ul&gt;
&lt;li&gt;宿題が思ったより多く、提出日前日に一夜漬けになる&lt;/li&gt;
&lt;li&gt;内容理解の時間が足りず、&lt;strong&gt;「終わらせること」が目的になってしまう&lt;/strong&gt;&lt;/li&gt;
&lt;/ul&gt;
&lt;p&gt;といった状況になりがちです。これでは、テスト前や次の単元になったときに苦労することになります。&lt;/p&gt;
&lt;p&gt;一方、日々の勉強を&lt;strong&gt;スケジュールに落とし込んで実行&lt;/strong&gt;していけば、&lt;/p&gt;
&lt;ul&gt;
&lt;li&gt;宿題や課題を余裕をもって仕上げられる&lt;/li&gt;
&lt;li&gt;理解に時間をかけられるため、&lt;span style="color: #0000ff;"&gt;知識が定着しやすい&lt;/span&gt;&lt;/li&gt;
&lt;/ul&gt;
&lt;p&gt;というメリットが得られます。&lt;/p&gt;
&lt;h3&gt;中だるみを防ぎ、落ちこぼれを防止するため&lt;/h3&gt;
&lt;p&gt;中高一貫校では、&lt;/p&gt;
&lt;ul&gt;
&lt;li&gt;高校受験がないことによる&lt;strong&gt;気のゆるみ&lt;/strong&gt;&lt;/li&gt;
&lt;li&gt;授業についていけなくなったことがきっかけの&lt;strong&gt;モチベーション低下&lt;/strong&gt;&lt;/li&gt;
&lt;/ul&gt;
&lt;p&gt;などが原因で、&lt;span style="color: #00800d;"&gt;中だるみしやすい&lt;/span&gt;と言われます。中だるみから抜け出せないと、&lt;/p&gt;
&lt;ul&gt;
&lt;li&gt;学習内容がどんどん分からなくなる&lt;/li&gt;
&lt;li&gt;「自分はできない」と自己評価が下がり、さらに勉強が嫌になる&lt;/li&gt;
&lt;/ul&gt;
&lt;p&gt;という悪循環に陥り、&lt;strong&gt;落ちこぼれの原因&lt;/strong&gt;となってしまいます。&lt;/p&gt;
&lt;blockquote&gt;&lt;p&gt;だからこそ、中高一貫校生は「勉強計画」を軸に、&lt;strong&gt;生活リズムと学習リズムを整えていくこと&lt;/strong&gt;が大切なのです。&lt;/p&gt;&lt;/blockquote&gt;
&lt;h2&gt;勉強計画を立てるときの基本姿勢&lt;/h2&gt;
&lt;h3&gt;計画は「一度立てて終わり」ではない&lt;/h3&gt;
&lt;p&gt;まずは、とにかく&lt;strong&gt;一度勉強計画を立ててみる&lt;/strong&gt;ことがスタートです。理想を言えば、&lt;/p&gt;
&lt;ul&gt;
&lt;li&gt;計画通りに毎日勉強が進む&lt;/li&gt;
&lt;li&gt;予定していた内容をすべてこなせる&lt;/li&gt;
&lt;/ul&gt;
&lt;p&gt;のがベストですが、実際には、&lt;/p&gt;
&lt;ul&gt;
&lt;li&gt;体調を崩してしまう日&lt;/li&gt;
&lt;li&gt;急な予定が入る日&lt;/li&gt;
&lt;/ul&gt;
&lt;p&gt;など、計画通りに進まない日も必ず出てきます。&lt;/p&gt;
&lt;p&gt;ここで大事なのは、&lt;/p&gt;
&lt;p&gt;&lt;span style="color: #ff0000;"&gt;&lt;strong&gt;できなかった分を翌日に無理やり詰め込んだり、計画そのものをなかったことにしない&lt;/strong&gt;&lt;/span&gt;ことです。&lt;/p&gt;
&lt;p&gt;当初の計画が狂ってしまったら、&lt;/p&gt;
&lt;ul&gt;
&lt;li&gt;&lt;span style="color: #00800d;"&gt;&lt;strong&gt;新たに現実的な計画へ組み直す&lt;/strong&gt;&lt;/span&gt;&lt;/li&gt;
&lt;li&gt;「計画をこなすこと」ではなく&lt;strong&gt;「学力向上・成績アップ」という本来の目的&lt;/strong&gt;を忘れない&lt;/li&gt;
&lt;/ul&gt;
&lt;p&gt;という意識で、柔軟に調整していきましょう。&lt;/p&gt;
&lt;h2&gt;中高一貫校生の勉強計画の立て方&lt;/h2&gt;
&lt;h3&gt;① まずは自分の生活リズムを知る&lt;/h3&gt;
&lt;p&gt;最初のステップは、&lt;span style="color: #0000ff;"&gt;&lt;strong&gt;自分の生活リズムを把握すること&lt;/strong&gt;&lt;/span&gt;です。&lt;/p&gt;
&lt;ul&gt;
&lt;li&gt;起床から就寝までの中で、&lt;strong&gt;勉強に使える時間&lt;/strong&gt;がどれくらいあるか書き出す&lt;/li&gt;
&lt;li&gt;食事・入浴・睡眠など、削るべきでない時間は確保しておく&lt;/li&gt;
&lt;li&gt;部活動・塾・習い事など、曜日によって異なる予定も考慮する&lt;/li&gt;
&lt;/ul&gt;
&lt;p&gt;そのうえで、&lt;/p&gt;
&lt;ul&gt;
&lt;li&gt;&lt;span style="color: #00800d;"&gt;&lt;strong&gt;自分がどれくらいの量を、どれくらいの時間でこなせるのか&lt;/strong&gt;&lt;/span&gt;を把握する&lt;/li&gt;
&lt;li&gt;３時間勉強時間があっても、集中が１時間ごとに切れるなら、「実質の勉強時間」はもう少し短くなる&lt;/li&gt;
&lt;/ul&gt;
&lt;p&gt;といった点にも注意しましょう。&lt;/p&gt;
&lt;p&gt;自分の勉強にかかる時間がよく分からない場合は、&lt;/p&gt;
&lt;p&gt;&lt;span style="color: #00800d;"&gt;&lt;strong&gt;少し多めに時間を見積もって計画を立てる&lt;/strong&gt;&lt;/span&gt;ことで、焦らず取り組むことができます。&lt;/p&gt;
&lt;p&gt;&lt;strong&gt;「集中できる時間」と「こなせる量」を知ることが、無理のない勉強計画を作る前提&lt;/strong&gt;になります。&lt;/p&gt;
&lt;h3&gt;② やるべきことを具体的に洗い出す&lt;/h3&gt;
&lt;p&gt;次に、自分が取り組むべき課題や問題集を、&lt;span style="color: #0000ff;"&gt;&lt;strong&gt;いつまでにどれくらい進める必要があるか&lt;/strong&gt;&lt;/span&gt;整理します。&lt;/p&gt;
&lt;ul&gt;
&lt;li&gt;テスト前２週間で、問題集を１回解くのか、２回解くのか&lt;/li&gt;
&lt;li&gt;教科ごとの宿題や小テスト対策、塾の課題など、すべて書き出す&lt;/li&gt;
&lt;/ul&gt;
&lt;p&gt;たとえば、&lt;/p&gt;
&lt;ul&gt;
&lt;li&gt;「２週間で１冊解き切る」→ １日あたりに必要なページ数を逆算する&lt;/li&gt;
&lt;li&gt;「２回まわす」→ １回目と２回目で、ペース配分を変える&lt;/li&gt;
&lt;/ul&gt;
&lt;p&gt;といった形で、&lt;span style="color: #00800d;"&gt;&lt;strong&gt;クリアすべき期限までに必要な勉強量を、計画段階で具体的に把握&lt;/strong&gt;&lt;/span&gt;しましょう。&lt;/p&gt;
&lt;p&gt;学校の宿題だけでなく塾の宿題などがある場合は、それらも含めて「やるべきこと」を想定しておくことが大切です。&lt;br /&gt;
（宿題の量は毎回異なるので、&lt;strong&gt;少し多めに見積もっておく&lt;/strong&gt;と安心です。）&lt;/p&gt;
&lt;h3&gt;③ テスト前の計画は「量＋質」を意識する&lt;/h3&gt;
&lt;p&gt;テスト期間中は、普段以上に学習量が増えます。そのときはまず、&lt;/p&gt;
&lt;ul&gt;
&lt;li&gt;&lt;span style="color: #00800d;"&gt;&lt;strong&gt;全体としてやらなければならない量を把握する&lt;/strong&gt;&lt;/span&gt;&lt;/li&gt;
&lt;li&gt;教科ごとに、テストまでに１日あたり何ページ・どれくらいの量を進める必要があるかを考える&lt;/li&gt;
&lt;/ul&gt;
&lt;p&gt;そうすることで、&lt;span style="color: #00800d;"&gt;&lt;strong&gt;どれだけ勉強時間を確保すべきかを具体的にイメージ&lt;/strong&gt;&lt;/span&gt;しやすくなります。&lt;/p&gt;
&lt;p&gt;ここで&lt;strong&gt;注意が必要&lt;/strong&gt;なのは、&lt;/p&gt;
&lt;p&gt;&lt;span style="color: #ff0000;"&gt;&lt;strong&gt;テスト前は、単に課題をこなすだけでは不十分&lt;/strong&gt;&lt;/span&gt;という点です。&lt;/p&gt;
&lt;ul&gt;
&lt;li&gt;苦手な分野を集中的に学習する時間&lt;/li&gt;
&lt;li&gt;問題を１度だけでなく、&lt;strong&gt;何度も繰り返し解く反復練習の時間&lt;/strong&gt;&lt;/li&gt;
&lt;li&gt;暗記に専念する時間&lt;/li&gt;
&lt;/ul&gt;
&lt;p&gt;など、&lt;strong&gt;「テスト対策として必要な時間」&lt;/strong&gt;もきちんと見込んでおく必要があります。&lt;/p&gt;
&lt;p&gt;つまり、&lt;/p&gt;
&lt;ul&gt;
&lt;li&gt;提出物を終わらせる時間&lt;/li&gt;
&lt;li&gt;テストで点を取るための対策時間&lt;/li&gt;
&lt;/ul&gt;
&lt;p&gt;の両方を考慮したうえで、勉強計画を立てることが大切です。&lt;/p&gt;
&lt;h3&gt;④ 計画を立てたら必ず「見直し」をする&lt;/h3&gt;
&lt;p&gt;一通り勉強計画を立てたら、&lt;span style="color: #0000ff;"&gt;&lt;strong&gt;必ず自分で見直し&lt;/strong&gt;&lt;/span&gt;ましょう。&lt;/p&gt;
&lt;ul&gt;
&lt;li&gt;１日の勉強量が、自分のペースを明らかに超えていないか&lt;/li&gt;
&lt;li&gt;部活や塾のある日にも実行可能な内容か&lt;/li&gt;
&lt;/ul&gt;
&lt;p&gt;計画を立てているときは、やる気が高まっているため、&lt;/p&gt;
&lt;ul&gt;
&lt;li&gt;「これくらいならできるはず」と、量を多く設定しすぎる&lt;/li&gt;
&lt;li&gt;現実的にはクリアできないハードルを自分で作ってしまう&lt;/li&gt;
&lt;/ul&gt;
&lt;p&gt;ことがよくあります。&lt;/p&gt;
&lt;p&gt;その結果、&lt;/p&gt;
&lt;ul&gt;
&lt;li&gt;最初の数日で計画が破綻する&lt;/li&gt;
&lt;li&gt;「どうせできない」と自己嫌悪になり、勉強自体が嫌になる&lt;/li&gt;
&lt;/ul&gt;
&lt;p&gt;という悪循環に陥ってしまいます。&lt;/p&gt;
&lt;p&gt;&lt;strong&gt;「自分が本当に取り組める内容かどうか」&lt;/strong&gt;を冷静に見直し、必要であれば、&lt;/p&gt;
&lt;ul&gt;
&lt;li&gt;１日の量を減らす&lt;/li&gt;
&lt;li&gt;期間を少し延ばす&lt;/li&gt;
&lt;/ul&gt;
&lt;p&gt;などして、&lt;strong&gt;現実的な計画へ組み直すこと&lt;/strong&gt;が重要です。&lt;/p&gt;
&lt;h3&gt;⑤ 勉強計画に基づいて実行し、日々調整する&lt;/h3&gt;
&lt;p&gt;あとは、自分の立てた計画に基づいて実行していきます。&lt;/p&gt;
&lt;ul&gt;
&lt;li&gt;「今日は何をどこまでやるか」が分かっているので、&lt;strong&gt;迷わず勉強に取りかかれる&lt;/strong&gt;&lt;/li&gt;
&lt;li&gt;１日に必要な勉強量が把握できている分、&lt;strong&gt;心に余裕を持って学習を進められる&lt;/strong&gt;&lt;/li&gt;
&lt;/ul&gt;
&lt;p&gt;無理に睡眠時間や生活リズムを崩すのではなく、&lt;/p&gt;
&lt;ul&gt;
&lt;li&gt;勉強すべき時間にはしっかり集中する&lt;/li&gt;
&lt;li&gt;自分のペースを大きく乱さない範囲で継続する&lt;/li&gt;
&lt;/ul&gt;
&lt;p&gt;ことを意識すると、&lt;span style="color: #0000ff;"&gt;&lt;strong&gt;学力向上・成績アップにつながりやすくなります&lt;/strong&gt;&lt;/span&gt;。&lt;/p&gt;
&lt;p&gt;&lt;span style="color: #0000ff;"&gt;&lt;strong&gt;無理な勉強計画ではなく、「達成できる計画」を毎日コツコツとこなしていくこと&lt;/strong&gt;&lt;/span&gt;が、勉強としっかり向き合える環境づくりにつながります。&lt;/p&gt;
&lt;h2&gt;当塾での取り組み：中高一貫校専門の個別指導&lt;/h2&gt;
&lt;p&gt;当塾は&lt;strong&gt;中高一貫校専門塾&lt;/strong&gt;として、完全１対１の個別指導で、&lt;/p&gt;
&lt;ul&gt;
&lt;li&gt;中高一貫校のテキスト対策&lt;/li&gt;
&lt;li&gt;定期試験対策&lt;/li&gt;
&lt;/ul&gt;
&lt;p&gt;などの講座を展開しています。完全オーダーメイドの授業については、&lt;strong&gt;&lt;a href="https://juku-escot.com/kouza/" target="_blank" rel="noopener"&gt;コチラ&lt;/a&gt;&lt;/strong&gt;をご覧ください。&lt;/p&gt;
&lt;h3&gt;教室授業と同様の内容をオンラインでも受講可能&lt;/h3&gt;
&lt;p&gt;教室での授業のほか、&lt;span style="color: #ff0000;"&gt;同様の授業を&lt;strong&gt;&lt;a style="color: #ff0000;" href="https://juku-escot.com/online/" target="_blank" rel="noopener"&gt;オンライン&lt;/a&gt;&lt;/strong&gt;でも受講可能&lt;/span&gt;です。&lt;/p&gt;
&lt;ul&gt;
&lt;li&gt;通塾の必要がなく、時間と体力のロスを減らせる&lt;/li&gt;
&lt;li&gt;自宅などの&lt;strong&gt;慣れた環境&lt;/strong&gt;で授業を受けられる&lt;/li&gt;
&lt;li&gt;全国どこからでも中高一貫校専門の指導を受けられる&lt;/li&gt;
&lt;/ul&gt;
&lt;p&gt;オンライン授業の詳細は、&lt;span style="color: #ff0000;"&gt;&lt;strong&gt;&lt;a style="color: #ff0000;" href="https://juku-escot.com/online/" target="_blank" rel="noopener"&gt;コチラ&lt;/a&gt;&lt;/strong&gt;&lt;/span&gt;をご覧ください。&lt;/p&gt;
&lt;h3&gt;中高一貫校で採用されている教材への対応&lt;/h3&gt;
&lt;p&gt;当塾では、中高一貫校で多く採用されている教材にも対応しています。&lt;/p&gt;
&lt;ul&gt;
&lt;li&gt;英語：&lt;strong&gt;&lt;a href="https://juku-escot.com/progress/" target="_blank" rel="noopener"&gt;プログレス対策&lt;/a&gt;&lt;/strong&gt;・&lt;strong&gt;&lt;a href="https://juku-escot.com/newtreasure/" target="_blank" rel="noopener"&gt;ニュートレジャー対策&lt;/a&gt;&lt;/strong&gt;・&lt;strong&gt;&lt;a href="https://juku-escot.com/birdland/" target="_blank" rel="noopener"&gt;バードランド対策&lt;/a&gt;&lt;/strong&gt;&lt;/li&gt;
&lt;li&gt;数学：&lt;strong&gt;&lt;a href="https://juku-escot.com/taikeisuugaku/" target="_blank" rel="noopener"&gt;体系数学対策&lt;/a&gt;&lt;/strong&gt;&lt;/li&gt;
&lt;/ul&gt;
&lt;p&gt;さらに、学習状況に合わせて、&lt;/p&gt;
&lt;ul&gt;
&lt;li&gt;学校の授業の予習がメインの&lt;strong&gt;先取りコース&lt;/strong&gt;&lt;/li&gt;
&lt;li&gt;学校の進度に合わせて補強する&lt;strong&gt;フォローアップコース&lt;/strong&gt;&lt;/li&gt;
&lt;/ul&gt;
&lt;p&gt;を用意し、１人１人に合わせた&lt;span style="color: #ff0000;"&gt;&lt;strong&gt;完全オーダーメイドの授業&lt;/strong&gt;&lt;/span&gt;を進めてまいります。&lt;/p&gt;
&lt;h2&gt;まとめ：無理のない勉強計画で中高一貫校生活を充実させる&lt;/h2&gt;
&lt;p&gt;中高一貫校は、授業のスピードが速く内容も濃いため、&lt;strong&gt;勉強計画を立てて学習に向き合うことが必須&lt;/strong&gt;です。&lt;/p&gt;
&lt;ul&gt;
&lt;li&gt;授業についていくためにも、学力アップのためにも、&lt;strong&gt;家庭学習の質と量&lt;/strong&gt;が重要&lt;/li&gt;
&lt;li&gt;まずは自分の生活リズムと集中できる時間を知り、&lt;span style="color: #00800d;"&gt;&lt;strong&gt;自分に合った計画&lt;/strong&gt;&lt;/span&gt;を立てる&lt;/li&gt;
&lt;li&gt;やるべきことを整理し、テスト前には「課題＋テスト対策」の両方を見据えて計画する&lt;/li&gt;
&lt;li&gt;計画は立てっぱなしにせず、&lt;span style="color: #0000ff;"&gt;&lt;strong&gt;見直し・調整をしながら継続&lt;/strong&gt;&lt;/span&gt;する&lt;/li&gt;
&lt;li&gt;無理な計画ではなく、&lt;strong&gt;「達成できる計画」をコツコツ積み重ねること&lt;/strong&gt;が、中だるみ防止と成績アップの近道&lt;/li&gt;
&lt;/ul&gt;
&lt;p&gt;&lt;span style="color: #ff0000;"&gt;&lt;strong&gt;無理のない、自分に合わせた勉強計画&lt;/strong&gt;&lt;/span&gt;を立てて、毎日の学習を少しずつ積み上げていきましょう。家庭学習の姿勢が整えば、中高一貫校での６年間をより充実したものにしていくことができます。&lt;/p&gt;
&lt;div class="alert alert-primary p-3 mt-4" role="alert"&gt;
&lt;p class="mb-2"&gt;&lt;strong&gt;戦略なき学習計画を放置すれば、合格のチャンスは永遠に失われます。&lt;/strong&gt;&lt;/p&gt;
&lt;p class="mb-1"&gt;自己流の誤った学習順序が定着してしまうと、本番で奪えるはずの部分点をことごとく落とし、不合格という形で合計点に跳ね返る致命的な打撃を受けることになります。&lt;/p&gt;
&lt;p class="mb-3"&gt;計画が成果に結びつかず点数が伸びない最大の理由は、一重に判断軸が定まっていないことにあります。&lt;/p&gt;
&lt;div class="d-grid gap-2"&gt;&lt;a class="btn btn-primary btn-lg" href="https://juku-escot.com/examination/"&gt;合格から逆算した具体的試験対策を確認する&lt;/a&gt;&lt;br /&gt;
&lt;a class="btn btn-outline-primary btn-lg" href="https://juku-escot.com/school/"&gt;ESCOTの指導システムと合格への全体像を見る&lt;/a&gt;&lt;/div&gt;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</si>
  <si>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C2P_https___juku_escot_com_column_kobetsuigi_h_20260225_192435</t>
  </si>
  <si>
    <t>以下はサイトの階層マスタに基づく「子→親」内部リンク不足です。
子ページ本文（HTML）に、親ページへのリンクを追加してください。
【子ページ】
- URL: https://juku-escot.com/column/kobetsuigi_h/
- タイトル: 高校生が個別塾で指導を受ける意義とは何か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高校生になると集団塾に通われている方も多いのではないでしょうか。また、独学で学習に励んでいるという方もいらっしゃるかと思います。独学でも集団塾でもなく個別での指導を受ける意義とは何なのでしょうか。&lt;/p&gt;
&lt;h4&gt;空回りを防ぐ&lt;/h4&gt;
&lt;p&gt;高校生になると、ある程度中学生の段階で自分なりの勉強方法が確立してきていることが多いです。あるいは、高校生になって勉強への向き合い方を改めて気合を入れていることもあるかと思います。しかし、間違ったまま、自分の学習状況にそぐわない勉強を続けてしまっては、努力の方向性が異なってしまうために思ったような成果が出ないという状況に陥ってしまいます。集団塾の場合も、クラスをランクアップさせることや塾での宿題に追われてしまって、学校の勉強まで手が回らなくなってしまっては、せっかく学習の意欲があったとしても、学校の成績に直結しません。&lt;span style="color: #ff0000;"&gt;その時々に合った適切な学習の道筋を立てることができる&lt;/span&gt;という点が高校生が個別塾で指導を受ける意義であると言えます。&lt;/p&gt;
&lt;h4&gt;さかのぼって指導することができる&lt;/h4&gt;
&lt;p&gt;高校生の場合、分からない単元があったとしても、それが一体どの段階までさかのぼって理解できていないのか確かめることが集団塾や自分自身ではなかなかできません。高校生に入ってから分からなくなったのであれば、少しさかのぼって教科書や問題集の解説を読んで解決することができたり、似たような単元を学習したときに理解することができるかもしれません。しかし、仮に中学生で習ったはずの単元から理解不足であったとしたら、集団塾や学校の授業で教えてもらうことができないため、いつまでたってもその分野の弱点が克服できないままになってしまいます。個別指導であれば、生徒ひとりひとりと向き合うことができ、&lt;span style="color: #ff0000;"&gt;分からない原因の根本から学習しなおす&lt;/span&gt;ことができます。高校生が個別塾で指導を受ける意義として、&lt;span style="color: #ff0000;"&gt;どこまでもさかのぼって学習することができる&lt;/span&gt;という点が挙げられます。&lt;/p&gt;
&lt;h4&gt;抜けている知識が人によって違う&lt;/h4&gt;
&lt;p&gt;高校生は小学生・中学生と学習を積み重ねて高校の新たな知識を身に着けています。そのため、&lt;span style="color: #0000ff;"&gt;苦手な分野であったり、その当時は理解できていたはずだけれど抜け落ちてしまっている分野は当然人によって違います&lt;/span&gt;。そのため、集団塾や学校の授業をきちんと受けていたとしても、自分が分かっていることを何回も学習しなければならないということは非効率的です。また、自分だけ分かっていないけれど周りは理解できているために解説がないまま進んでしまうという場合も、知識が未定着となってしまいます。&lt;span style="color: #ff0000;"&gt;効率的にピンポイントで学習することができる&lt;/span&gt;ことが高校生が個別塾で指導を受ける意義ではないでしょうか。&lt;/p&gt;
&lt;h4&gt;目標に合わせた大学受験対策&lt;/h4&gt;
&lt;p&gt;志望校によって受験勉強は当然変わります。まんべんなく学力を向上させるのはもちろんですが、大学の頻出問題をおさえたり、傾向をつかんだ学習が必要不可欠となってきます。過去問演習をして志望校の出題形式に慣れたり、頻出問題の類似問題をたくさん解いたりとひとりひとりやるべきことが異なります。受験勉強は自分とそして時間とのたたかいです。&lt;span style="color: #ff0000;"&gt;的確な指導を効率的に受けることでより合格に近づくことができる&lt;/span&gt;という点が高校生が個別塾で指導を受ける意義として挙げられます。&lt;/p&gt;
&lt;h4&gt;高校生が個別塾で指導を受ける意義&lt;/h4&gt;
&lt;p&gt;高校生が個別塾で指導を受ける意義とは、適切な勉強方法で最適な授業を受けることができるということです。個別指導だからこその授業で人生の選択肢を増やしていきましょう。&lt;/p&gt;
&lt;h4&gt;当塾での取り組み&lt;/h4&gt;
&lt;p&gt;当塾では、完全１対１の個別指導で、&lt;span style="color: #0000ff;"&gt;ひとりひとりに合わせた完全オーダーメイドの授業&lt;/span&gt;を行ってまいります。学校対策につきましては、予習メインの先取りコースと、学習の足りないところを補っていくフォローアップコースがあり、学習の状況に合わせた授業が受講可能です。また中高一貫校で多く採用されている、&lt;a href="https://juku-escot.com/progress/" target="_blank" rel="noopener"&gt;プログレス&lt;/a&gt;、&lt;a href="https://juku-escot.com/newtreasure/" target="_blank" rel="noopener"&gt;ニュートレジャー&lt;/a&gt;、&lt;a href="https://juku-escot.com/birdland/" target="_blank" rel="noopener"&gt;バードランド&lt;/a&gt;、&lt;a href="https://juku-escot.com/taikeisuugaku/" target="_blank" rel="noopener"&gt;体系数学&lt;/a&gt;の対策も行っておりますので、塾に通っているけれど学校の教材と異なるテキストのため、学校の成績アップに必ずしもつながらない、ということが起こりません。また、教室での授業と同様の授業を&lt;strong&gt;&lt;a href="https://juku-escot.com/online/" target="_blank" rel="noopener"&gt;オンライン&lt;/a&gt;&lt;/strong&gt;で受講することができます。通塾の必要もなく、全国どこからでも授業を受けることができ、効率的に学習することができます。&lt;/p&gt;
&lt;h3&gt;集団塾と個別指導の比較表：あなたに合うのはどっち？&lt;/h3&gt;
&lt;p&gt;「今の塾のままでいいのか」と迷っている方のために、集団塾と個別指導の違いをまとめました。自分の学習状況と照らし合わせてみてください。&lt;/p&gt;
&lt;table style="width: 100%; border-collapse: collapse; border: 1px solid #ddd;"&gt;
&lt;thead&gt;
&lt;tr style="background-color: #f2f2f2;"&gt;
&lt;th style="border: 1px solid #ddd; padding: 10px;"&gt;比較項目&lt;/th&gt;
&lt;th style="border: 1px solid #ddd; padding: 10px;"&gt;集団塾&lt;/th&gt;
&lt;th style="border: 1px solid #ddd; padding: 10px;"&gt;個別指導（Escot）&lt;/th&gt;
&lt;/tr&gt;
&lt;/thead&gt;
&lt;tbody&gt;
&lt;tr&gt;
&lt;td style="border: 1px solid #ddd; padding: 10px; font-weight: bold;"&gt;授業内容&lt;/td&gt;
&lt;td style="border: 1px solid #ddd; padding: 10px;"&gt;塾のカリキュラム優先&lt;/td&gt;
&lt;td style="border: 1px solid #ddd; padding: 10px;"&gt;学校の教材・進度に完全対応&lt;/td&gt;
&lt;/tr&gt;
&lt;tr&gt;
&lt;td style="border: 1px solid #ddd; padding: 10px; font-weight: bold;"&gt;質問のしやすさ&lt;/td&gt;
&lt;td style="border: 1px solid #ddd; padding: 10px;"&gt;休み時間などに限られる&lt;/td&gt;
&lt;td style="border: 1px solid #ddd; padding: 10px;"&gt;授業中いつでも可能&lt;/td&gt;
&lt;/tr&gt;
&lt;tr&gt;
&lt;td style="border: 1px solid #ddd; padding: 10px; font-weight: bold;"&gt;弱点克服&lt;/td&gt;
&lt;td style="border: 1px solid #ddd; padding: 10px;"&gt;自分で遡る必要がある&lt;/td&gt;
&lt;td style="border: 1px solid #ddd; padding: 10px;"&gt;中学内容まで遡って指導&lt;/td&gt;
&lt;/tr&gt;
&lt;/tbody&gt;
&lt;/table&gt;
&lt;h3&gt;個別指導を検討すべき「3つのサイン」チェックリスト&lt;/h3&gt;
&lt;p&gt;以下の項目に1つでも当てはまる場合、個別指導への切り替えで成績が急上昇する可能性があります。&lt;/p&gt;
&lt;ul style="border: 1px solid #ff0000; padding: 20px; list-style-position: inside; background-color: #fffafa;"&gt;
&lt;li&gt;集団塾の宿題をこなすだけで精一杯になっている&lt;/li&gt;
&lt;li&gt;学校の定期試験の点数が、塾の模試の偏差値より低い&lt;/li&gt;
&lt;li&gt;プログレスや体系数学など、特殊な副教材の使い方がわからない&lt;/li&gt;
&lt;/ul&gt;
&lt;h3&gt;高校生の個別指導に関するよくある質問（FAQ）&lt;/h3&gt;
&lt;div style="margin-bottom: 20px;"&gt;
&lt;p&gt;&lt;strong&gt;Q. 大学受験対策は個別指導だけで足りるのでしょうか？&lt;/strong&gt;&lt;br /&gt;
A. はい、十分可能です。特に志望校が絞られている場合、その大学の出題傾向に特化した対策ができるため、集団塾よりも効率的に合格ラインへ到達できます。&lt;/p&gt;
&lt;p&gt;&lt;strong&gt;Q. 苦手科目だけ受講することはできますか？&lt;/strong&gt;&lt;br /&gt;
A. もちろんです。英語だけ、数学だけといったピンポイントの受講で、効率よく苦手意識を払拭している生徒さんが多くいらっしゃいます。&lt;/p&gt;
&lt;p&gt;&lt;strong&gt;Q. 中高一貫校特有の進度の速さについていけますか？&lt;/strong&gt;&lt;br /&gt;
A. 当塾は中高一貫校専門ですので、各学校の進度を熟知しています。先取り学習（予習）を行うことで、学校の授業を「復習の場」に変える指導を得意としています。&lt;/p&gt;
&lt;/div&gt;
```</t>
  </si>
  <si>
    <t>C2P_https___juku_escot_com_column_kobetsuigi_j_20260225_192435</t>
  </si>
  <si>
    <t>以下はサイトの階層マスタに基づく「子→親」内部リンク不足です。
子ページ本文（HTML）に、親ページへのリンクを追加してください。
【子ページ】
- URL: https://juku-escot.com/column/kobetsuigi_j/
- タイトル: 中学生が個別塾で指導を受ける意義とは何か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参考書や勉強のための動画や学習アプリなど、今や塾に通わずとも勉強するためのコンテンツは簡単に手に入れることのできる時代です。勉強しようと思えば、いくらでも自分で勉強できるツールがあります。このような状況の中で、&lt;strong&gt;中学生が個別での指導を受ける意義&lt;/strong&gt;とは、何なのでしょうか。中高一貫校生に塾が必要な理由については、&lt;strong&gt;&lt;a href="https://juku-escot.com/column/zaigaku/" target="_blank" rel="noopener"&gt;コチラ&lt;/a&gt;&lt;/strong&gt;もご参照ください。&lt;/p&gt;
&lt;h4&gt;ひとりひとりと向き合うことができる&lt;/h4&gt;
&lt;p&gt;中学生になると、小学生で学んだことをベースとして、&lt;strong&gt;知識を高めていくための大切な時期&lt;/strong&gt;となります。新しい友人ができたり、新しい学校の先生とであったりと今までとは環境が大きく変わります。環境の変化は精神的にも肉体的にも様々な変化をもたらします。その中で、浮足立ってしまったり、不安に駆られることがないように、&lt;span style="color: #008000;"&gt;ひとりひとりをしっかりと見守ることができるのが個人塾の特徴&lt;/span&gt;です。学校や集団塾と異なり、生徒側からも、&lt;span style="color: #0000ff;"&gt;自分だけと向き合ってもらえているという安心感&lt;/span&gt;を持つことができます。&lt;span style="color: #ff0000;"&gt;中学生という多感な時期に、１対１だからこそ信頼関係を築きあげることができる&lt;/span&gt;という点が、中学生が個別塾で指導を受ける意義であると言えます。&lt;/p&gt;
&lt;h4&gt;ペースメーカーとしての役割&lt;/h4&gt;
&lt;p&gt;中高一貫校生は、厳しい受験戦争を勝ち抜いて合格を勝ち取って進学しています。受験で勉強漬けの毎日から解放されたことで、勉強の次の目標が定まらず、その結果中だるみしてしまうというケースを多く目にします。&lt;span style="color: #0000ff;"&gt;中高一貫校は６年間という長いスパン&lt;/span&gt;の中で最終的には大学受験に向けての学習に励みます。&lt;span style="color: #008000;"&gt;６年間自分だけで勉強をし続けてモチベーションを保つことが難しいというのは想像に難くありません&lt;/span&gt;。&lt;span style="color: #ff0000;"&gt;中だるみさせることなく、適度な努力を継続できるようにサポート&lt;/span&gt;していく。学校の先生も集団塾の先生も、１人１人に対してそこまで手厚いサポートはすることができません。１対１の個別塾だからこそ生徒にしっかりと&lt;span style="color: #008000;"&gt;寄り添い続けることができる&lt;/span&gt;のです。&lt;strong&gt;常にペースメーカーとして学習をサポートしていく&lt;/strong&gt;ことが中学生が個別塾で指導を受ける意義ではないでしょうか。&lt;/p&gt;
&lt;h4&gt;的確な課題の提示&lt;/h4&gt;
&lt;p&gt;中高一貫校は授業のスピードも早く学習の難易度も高いため、ひとりで予習・復習をこなすことすら容易ではありません。出題される課題の量も多く、それらをすべてひとりでこなすことができたとしても、課題をとりあえず提出することでいっぱいいいっぱいになってしまいます。ひとりで宿題をこなしたうえで定期試験の勉強などもしなければならないとなると、とてつもない時間を要することになるでしょう。限られた時間の中で学習を効率的に学習を進めるためにも、&lt;span style="color: #ff0000;"&gt;講師がその都度、学校の授業の進度や生徒の理解度に合わせてサポートしていくことができる&lt;/span&gt;ことが個別指導の意義であると言えます。仮に集団塾に通塾していたとしても、自分のペースに合っていなくてはかえって本人の負担になってしまいます。塾に追われてしまって学校の授業が疎かになってしまっては本末転倒です。&lt;span style="color: #ff0000;"&gt;ひとりひとりにしっかりと寄り添い、的確な課題を提示できる&lt;/span&gt;という点が中学生が個別塾で指導を受ける意義として挙げられます。&lt;/p&gt;
&lt;h4&gt;当塾での取り組み&lt;/h4&gt;
&lt;p&gt;当塾では、完全１対１の個別指導で、ひとりひとりに合わせた&lt;span style="color: #ff0000;"&gt;完全オーダーメイドの授業&lt;/span&gt;を行ってまいります。学校対策につきましては、予習メインの先取りコースと、学習の足りないところを補っていくフォローアップコースがあり、学習の状況に合わせた授業が受講可能となっており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また、教室での授業と同様の授業を&lt;strong&gt;&lt;a href="https://juku-escot.com/online/" target="_blank" rel="noopener"&gt;オンライン&lt;/a&gt;&lt;/strong&gt;で受講することができます。通塾の必要もなく、全国どこからでも授業を受けることができ、効率的に学習することができます。オンライン授業につきましては&lt;strong&gt;&lt;a href="https://juku-escot.com/online/" target="_blank" rel="noopener"&gt;コチラ&lt;/a&gt;&lt;/strong&gt;をご覧ください。&lt;/p&gt;
&lt;h4&gt;まとめ&lt;/h4&gt;
&lt;p&gt;中学生で個別指導を受ける意義とは、中だるみをすることなく学習のモチベーションを保ち続けるために、的確な課題と指導を受けることができることではないでしょうか。&lt;/p&gt;
&lt;p&gt;&amp;nbsp;&lt;/p&gt;
&lt;p&gt;&amp;nbsp;&lt;/p&gt;
&lt;p&gt;&amp;nbsp;&lt;/p&gt;
```</t>
  </si>
  <si>
    <t>C2P_https___juku_escot_com_column_merit_20260225_192435</t>
  </si>
  <si>
    <t>以下はサイトの階層マスタに基づく「子→親」内部リンク不足です。
子ページ本文（HTML）に、親ページへのリンクを追加してください。
【子ページ】
- URL: https://juku-escot.com/column/merit/
- タイトル: 中高一貫校に通うメリット・デメリット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&lt;h2&gt;中高一貫校に通うメリット・デメリット&lt;/h2&gt;
&lt;p&gt;中高一貫校に通うことはメリットとデメリットの両方があります。他の学校と異なる点がいくつかありますので、中高一貫校への進学を考える際にはいろいろな角度から中高一貫校について考えてみましょう。自分自身に合った学校に進学すること・学習スタイルを確立させることが大切です。&lt;/p&gt;
&lt;h2&gt;中高一貫校に通うメリット&lt;/h2&gt;
&lt;h3&gt;高校受験がない：大学受験まで時間を使える&lt;/h3&gt;
&lt;p&gt;中高一貫校の最大のメリットは、&lt;strong&gt;高校受験がない&lt;/strong&gt;ということです。中学で受験をしたあとは大学受験まで受験勉強がないため、勉強の他にも、部活動やボランティア、留学など色々なことに時間を割くことができます。そのため、本来であれば高校受験のための対策の時間を他のことに使うことができます。そのため、学校の勉強以外のことにも目を向けることができるため、中高一貫校生時に&lt;span style="color: #0000ff;"&gt;幅広く様々な経験を積む&lt;/span&gt;ことができます。10代のうちに様々な経験やいろいろな分野の学習ができることが中高一貫校に通うメリットのひとつであると言えるでしょう。&lt;/p&gt;
&lt;h3&gt;６年カリキュラム：大学受験を見据えて先取りできる&lt;/h3&gt;
&lt;p&gt;中高一貫校では、中学校３年、高校３年と区切らず、&lt;span style="color: #008000;"&gt;６年というスパンで学習計画が立てられています&lt;/span&gt;。多くの中高一貫校では、高校２年生までに高校範囲３年間分を終わらせ、&lt;span style="color: #ff0000;"&gt;１年間大学受験に向けた勉強&lt;/span&gt;をします。そのため、&lt;span style="color: #0000ff;"&gt;しっかりと受験勉強に取り組む&lt;/span&gt;ことができます。また、&lt;strong&gt;体系的に学習できるカリキュラムを採用しているケースが多い&lt;/strong&gt;ため、一度勉強した分野をまた勉強しなおす、ということがありません。体系的に学習できるため、同じ分野をまとめて学習することができます。一つの分野に対して一度で学習しきり、そして受験勉強に向けた勉強も学校の授業で学習できることが中高一貫校に通うメリットのうちのひとつです。&lt;/p&gt;
&lt;h3&gt;同じ学力帯で授業が進む：進度が速く学力を伸ばしやすい&lt;/h3&gt;
&lt;p&gt;中高一貫校は、中学入試を突破した&lt;strong&gt;同じくらいの学力を持つ生徒が集まっている&lt;/strong&gt;ため、&lt;span style="color: #0000ff;"&gt;生徒に合った授業でスピーディーに効率良く学力を伸ばす&lt;/span&gt;ことができる点もメリットとして挙げられます。授業の難易度が高すぎる・易しすぎるということがありません。授業も学習のレベルに合わせた授業で自分の学力に合った学習を進めることができます。そのため、分かっている問題に対して丁寧すぎる解説がなされる、ということがないため、効率的に学習を進めることができます。&lt;/p&gt;
&lt;h3&gt;先生・指導体制：学校独自採用で授業の質が揃いやすい&lt;/h3&gt;
&lt;p&gt;また、中高一貫校では&lt;strong&gt;学校ごとに先生を採用&lt;/strong&gt;しているため、それぞれの校風に合った先生、難易度の高い授業を行える&lt;strong&gt;質の良い先生&lt;/strong&gt;が多く、&lt;span style="color: #0000ff;"&gt;カリキュラムが充実&lt;/span&gt;しています。&lt;span style="color: #008000;"&gt;学校が目指す生徒像を指導するのに相応しい先生&lt;/span&gt;が揃っているため、理想とする講義を受けることのできる可能性が高いという点もメリットであると言えます。&lt;/p&gt;
&lt;h3&gt;大学への合格実績・内部進学：進路の選択肢が広がる&lt;/h3&gt;
&lt;p&gt;中高一貫校は、大学への合格実績が高い学校が多いという点もメリットとして挙げられます。私立大学の付属中高一貫校では大学受験なしで大学に進学できたり、学校の伝統や卒業生の活躍などにより指定校推薦の枠が充実していたりします。&lt;/p&gt;
&lt;h3&gt;６年間の人間関係：友達づくりと環境変化の少なさ&lt;/h3&gt;
&lt;p&gt;中高一貫校は、多感な思春期を６年間同じ学校で過ごすことで、&lt;span style="color: #ff0000;"&gt;一生の友達をつくることができる&lt;/span&gt;というメリットもあります。中学校・高校と学校が変わってしまうと、環境の変化に加えて対人関係も変わり、不安に思うことが増えたりもしてしまいます。中高一貫校では、校風に示されているような生徒像に沿った生徒が集まっているため、&lt;span style="color: #0000ff;"&gt;自分に合った、自分と同じ志を持つ生徒が集まる可能性が高い&lt;/span&gt;と言えるでしょう。&lt;/p&gt;
&lt;h2&gt;中高一貫校に通うデメリット&lt;/h2&gt;
&lt;h3&gt;中だるみ：学力差が開きやすい&lt;/h3&gt;
&lt;p&gt;中高一貫校では、高校入試がないため、&lt;strong&gt;中だるみにより６年間の間で学力に差&lt;/strong&gt;ができてしまうことがあります。学校の中では補修テストをしたり選抜クラスを作ったりして対処している学校もありますが、一度つまづいてしまうと&lt;span style="color: #008000;"&gt;&lt;span style="color: #000000;"&gt;、&lt;/span&gt;ハイスピードでレベルの高い授業についていけず、中だるみしてしまい落ちこぼれてしまう可能性がある&lt;/span&gt;ということがデメリットとして挙げられます。中だるみを防ぐためには、まずは学校の授業しっかりと受けることが大切です。学習をする際には、『&lt;strong&gt;&lt;a href="https://juku-escot.com/column/ochikobore/" target="_blank" rel="noopener"&gt;中高一貫校で落ちこぼれないための勉強方法&lt;/a&gt;&lt;/strong&gt;』を参考に勉強を進めていきましょう。&lt;/p&gt;
&lt;h3&gt;モチベーション維持：目標設定が難しい&lt;/h3&gt;
&lt;p&gt;中高一貫校では、高校受験がないために学習に対する&lt;strong&gt;モチベーションを維持することが難しい&lt;/strong&gt;点がデメリットと言えます。学習に対するモチベーションが上がらなかったり、家庭学習が思うように進まない場合は、『&lt;strong&gt;&lt;a href="https://juku-escot.com/column/nakadarumiochikobore/" target="_blank" rel="noopener"&gt;中だるみで落ちこぼれにならないために学習法を見つめなおそう&lt;/a&gt;&lt;/strong&gt;』に記載されていることを実践してみましょう。常にクリアできる目標を設定し、達成するということを繰り返していくということが大切です。&lt;/p&gt;
&lt;h3&gt;授業の進度・難易度：一度つまずくと取り戻しにくい&lt;/h3&gt;
&lt;p&gt;中高一貫校は&lt;span style="color: #0000ff;"&gt;授業の進度がはやく、授業の難易度も高いという点がメリットでありデメリット&lt;/span&gt;でもあります。一度ついていけないことがあると、そこから授業についていくことが難しく、授業が理解できないという状況に陥ってしまいます。また、&lt;span style="color: #0000ff;"&gt;体系的に学習が進むため、一度つまづいてしまうとそこから先が全く分からない&lt;/span&gt;というケースもあります。さらに、&lt;span style="color: #008000;"&gt;知識が未定着のまま進んでしまうと同じような分野を再度学習することが少ない&lt;/span&gt;ため、知識を補填することができなかったり、足りていない部分を発見することができないという点がデメリットであると言えます。授業はスピーディーに進んでいきますから、予習・授業・復習のサイクルを確立させ、分からない問題や理解が難しい単元にであったときにすぐに対策していくということが重要です。&lt;/p&gt;
&lt;h3&gt;定期テスト：範囲が広く対策量が増える&lt;/h3&gt;
&lt;p&gt;定期テストも広範囲で難易度が高いため、テスト勉強に時間がかかってしまいます。授業をしっかり理解して常に予習・復習ができていないとテストで高得点をとったり、順位をキープすることが難しい点がデメリットとして挙げられます。そのため、テスト前に急に勉強をはじめるのではなく、毎日コツコツと学習を重ねていくことができれば、テスト期間でも焦らずに学習をすることができるでしょう。勉強の計画の立て方については、『&lt;strong&gt;&lt;a href="https://juku-escot.com/column/keikaku_tatekata/" target="_blank" rel="noopener"&gt;中高一貫校に通う生徒のための勉強計画の立て方&lt;/a&gt;&lt;/strong&gt;』を参考に、自分に合った勉強を計画的に進めていきましょう。&lt;/p&gt;
&lt;h3&gt;宿題：量に追われて理解が浅くなる&lt;/h3&gt;
&lt;p&gt;授業がスピーディーに進み&lt;span style="color: #ff0000;"&gt;、演習が課題として出題される&lt;/span&gt;ことも多くあります。予習・復習に加えて宿題をこなさなければならず、宿題を終わらせることでいっぱいいっぱいになってしまい、内容をきちんと理解することまで手が回らなくなってしまうという状況に陥ってしまうこともあります。授業が理解できなければ宿題に時間がかかってしまうので、まずは&lt;span style="color: #ff0000;"&gt;授業で分からないことがあればすぐに解決&lt;/span&gt;していくようにしましょう。当塾では学校の宿題の対策も行っておりますので、お気軽に&lt;strong&gt;&lt;a href="https://juku-escot.com/inquiry/" target="_blank" rel="noopener"&gt;お問い合わせ&lt;/a&gt;&lt;/strong&gt;ください。&lt;/p&gt;
&lt;h3&gt;通学時間：家庭学習の時間が削られる&lt;/h3&gt;
&lt;p&gt;中高一貫校は様々な場所から生徒が集まります。そのため、通学に時間がかかってしまう場合もあります。通学に時間がかかってしまうと、家庭学習の時間が削られてしまったり、自分の時間がなくなって心に余裕が持てなくなってしまったりすることもあります。通学の時間に単語を覚えたりと、&lt;span style="color: #ff0000;"&gt;通学の時間を効率的に活用&lt;/span&gt;していきましょう。&lt;/p&gt;
&lt;h2&gt;当塾での取り組み&lt;/h2&gt;
&lt;p&gt;中高一貫校は先に述べたように、授業の進度も早くテストの範囲も広いため、&lt;a href="https://juku-escot.com/column/zaigaku/" target="_blank" rel="noopener"&gt;中高一貫校在学において塾は必要か？&lt;/a&gt;でも触れていますが、塾に通うことで効率良く中高一貫校での授業をより理解し、内容を深め、定期テスト対策をしっかりと行うことができます。当塾では、&lt;a href="https://juku-escot.com/kouza/" target="_blank" rel="noopener"&gt;様々な講座と対策&lt;/a&gt;で、理解がより深まるよう学習を進めてまいります。当塾で開講されている講座は、完全１対１の個人授業で完全オーダーメイドのそれぞれにあった授業をおこなっております。また、当塾の開講講座は、&lt;strong&gt;&lt;a href="https://juku-escot.com/online/" target="_blank" rel="noopener"&gt;オンライン&lt;/a&gt;&lt;/strong&gt;でも受講可能なため、通塾の時間や手間を省き、勉強しなれた環境で学習を進めることができます。&lt;/p&gt;
&lt;h2&gt;まとめ：本人に合う学校選びと６年間の学習スタイルが鍵&lt;/h2&gt;
&lt;p&gt;前述した内容の他に、中高一貫校の校風に合わない場合も、基本的には６年間同じ学校に通うことになります。校風に合っていれば６年間楽しい学校生活が送れますが、偏差値だけでなく通う本人にあった学校を選ぶことが大切です。中高一貫校は、中高一貫校にはメリット・デメリットどちらもありますが、性格や素質などを見極め、&lt;span style="color: #ff0000;"&gt;本人に合った学校選び&lt;/span&gt;ができれば、メリットを活かした学校生活が送れることでしょう。中高一貫校に合格するためにしっかりと学習を進めていきましょう。&lt;/p&gt;
&lt;div class="alert alert-primary p-3 mt-4" role="alert"&gt;
&lt;p class="mb-2"&gt;&lt;strong&gt;作文の「丸暗記」を続ければ、入試本番で不合格は確定します。&lt;/strong&gt;&lt;/p&gt;
&lt;p class="mb-1"&gt;問いに答えない「暗記作文」が固定化されると、記述での致命的な減点を防げず、最終的な合計点に跳ね返る取り返しのつかない打撃となります。&lt;/p&gt;
&lt;p class="mb-3"&gt;記述が合格圏に届かない理由は、一重に採点基準のズレにあります。&lt;/p&gt;
&lt;div class="d-grid gap-2"&gt;&lt;a class="btn btn-primary btn-lg" href="https://juku-escot.com/examination/"&gt;合格を掴み取る試験対策の受講はこちら&lt;/a&gt;&lt;br /&gt;
&lt;a class="btn btn-outline-primary btn-lg" href="https://juku-escot.com/onepoint/"&gt;思考プロセスを根本から変える指導方針&lt;/a&gt;&lt;/div&gt;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href="https://juku-escot.com/contact/"&gt;体験授業・入塾相談の予約フォーム&lt;/a&gt;&lt;/div&gt;
&lt;/div&gt;
```</t>
  </si>
  <si>
    <t>C2P_https___juku_escot_com_column_nakadarumiochikobore_20260225_192436</t>
  </si>
  <si>
    <t>以下はサイトの階層マスタに基づく「子→親」内部リンク不足です。
子ページ本文（HTML）に、親ページへのリンクを追加してください。
【子ページ】
- URL: https://juku-escot.com/column/nakadarumiochikobore/
- タイトル: 中だるみで落ちこぼれにならないために学習法を見つめなおそう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受験勉強であっても受験期以外の勉強であっても、継続して学習をするためには、勉強の習慣づけをすることが大切です。中高一貫生特有の&lt;strong&gt;中だるみによる落ちこぼれ&lt;/strong&gt;にならないように、自分と向き合い、自分に合った勉強法で学習していく必要があります。&lt;/p&gt;
&lt;h4&gt;勉強する環境を整える&lt;/h4&gt;
&lt;p&gt;自宅の学習机や自分の勉強スペースを、&lt;span style="color: #0000ff;"&gt;勉強するためだけの場所&lt;span style="color: #000000;"&gt;として整理整頓しましょう。漫画やゲームなど自身の気が逸れてしまうようなものが視界に入ってしまうとどうしても手を伸ばしてしまいたくなります。勉強中はスマートフォンも触らないように離れた場所に置いておくなどして、集中して勉強ができる環境づくりをしていくと学習を効率的に進めることができます。&lt;/span&gt;&lt;/span&gt;&lt;/p&gt;
&lt;h4&gt;やる気が出なくてもとりあえず机に向かってみる&lt;/h4&gt;
&lt;p&gt;勉強のやる気があるときは積極的に勉強することができるかと思いますが、そうでないときもとりあえず机に向かってみましょう。勉強する環境が整っていれば、誘惑されるようなものは周りにないわけですから、とりあえず１問解いている間に集中できたり、続けているうちに勉強のスイッチが入ったりします。特に中高一貫生は、中だるみで勉強しない日を作らないように、とりあえず&lt;span style="color: #0000ff;"&gt;机に向かうという習慣&lt;/span&gt;を作りましょう。&lt;/p&gt;
&lt;h4&gt;細かい目標を設定する&lt;/h4&gt;
&lt;p&gt;受験時期ならば、志望校合格という目標があり、そこに向かって学習に励むことができます。しかし、「別に今日は勉強しなくてもいいや」という気持ちになってしまう日もあるかと思います。そのような時は、志望校合格という大きな目標の他に、今日は問題集を５ページ進める、計算問題を10問解く、単語を10単語覚える、など&lt;span style="color: #0000ff;"&gt;クリアしやすい目標を設定&lt;/span&gt;して、それをコツコツクリアしていき、&lt;span style="color: #0000ff;"&gt;自分の設定した目標を成し遂げることによる達成感&lt;/span&gt;を日々味わうとモチベーションを保つことができます。&lt;/p&gt;
&lt;p&gt;また、特に受験後や中高一貫生の場合は、志望校合格のためにたくさん勉強した後のため、燃え尽き症候群のようにモチベーションが下がってしまったり、&lt;strong&gt;勉強に向き合うことができずに中だるみしてしまい、落ちこぼれになってしまう&lt;/strong&gt;ケースをよく目にします。例えば次の定期試験で80点以上を取る、という目標設定をした場合、そのためには何をしていったらよいかを逆算して細かい目標を立てることで、中だるみによる落ちこぼれにはならず、日々の学習を継続させることができます。&lt;/p&gt;
&lt;h4&gt;息抜きをする&lt;/h4&gt;
&lt;p&gt;特に受験直前は、志望校合格に向けて長時間勉強をするという日もあるかと思います。しかし、&lt;strong&gt;集中力が継続せずにだらだらと続けていては意味がありません&lt;/strong&gt;。適度にリフレッシュタイムを設けて、外の景色を眺めたり、糖分を補給したりなど息抜きの時間をつくることによって再度集中して取り組むことができます。息抜きの方法は人それぞれですから、自分にあった休憩方法を見つけて勉強しましょう。勉強のやる気が出ないときも、休憩時間があることによって気を張りすぎずに学習に励むことが出来ます。&lt;/p&gt;
&lt;h4&gt;まとめ&lt;/h4&gt;
&lt;p&gt;家庭学習の際は、勉強の環境を整え、自分に合った勉強方法で学習を継続させ、中だるみによる落ちこぼれにならないように学習を続けていきましょう。また、塾で学習をサポートすることで、より効率的な学習をすることができます。当塾では受験対策講座として様々なニーズに合わせたコースをご用意しております。完全１対１の個別指導でより受験勉強を効率的に進めることが可能です。詳細は&lt;a href="https://juku-escot.com/examination/" target="_blank" rel="noopener"&gt;コチラ&lt;/a&gt;をご覧ください。また、&lt;a href="https://juku-escot.com/online/" target="_blank" rel="noopener"&gt;オンライン&lt;/a&gt;でも授業を行っております。通塾の時間もいらず、勉強し慣れた環境でより集中して受験勉強に取り組むことが出来ます。&lt;br /&gt;
やる気がなくてもとりあえず机に向かい、自分自身の目標を常にクリアしていきながら学力向上を目指していきましょう。&lt;/p&gt;
&lt;div class="alert alert-primary p-3 mt-4" role="alert"&gt;
&lt;p class="mb-2"&gt;&lt;strong&gt;中だるみ・落ちこぼれの状態を放置すれば、志望校合格の権利を自ら放棄することになります。&lt;/strong&gt;&lt;/p&gt;
&lt;p class="mb-1"&gt;成績不振のまま学習の遅れが長引くと、入試本番で致命的な減点を招き、最終的な合計点に跳ね返る取り返しのつかない打撃となります。&lt;/p&gt;
&lt;p class="mb-3"&gt;努力が空回りして点数が伸びない最大の理由は、一重に判断軸が曖昧なままにあることです。&lt;/p&gt;
&lt;div class="d-grid gap-2"&gt;&lt;a class="btn btn-primary btn-lg" href="https://juku-escot.com/school/"&gt;合格圏へ復帰させるESCOTの指導全体像を見る&lt;/a&gt;&lt;br /&gt;
&lt;a class="btn btn-outline-primary btn-lg" href="https://juku-escot.com/onepoint/"&gt;低迷期を脱する「考え方のコツ」を確認する&lt;/a&gt;&lt;/div&gt;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href="https://juku-escot.com/contact/"&gt;体験授業・個別相談の予約フォーム&lt;/a&gt;&lt;/div&gt;
&lt;/div&gt;
```</t>
  </si>
  <si>
    <t>C2P_https___juku_escot_com_column_ochikobore_20260225_192436</t>
  </si>
  <si>
    <t>以下はサイトの階層マスタに基づく「子→親」内部リンク不足です。
子ページ本文（HTML）に、親ページへのリンクを追加してください。
【子ページ】
- URL: https://juku-escot.com/column/ochikobore/
- タイトル: 中高一貫校 英語 落ちこぼれ｜立て直し3手順｜中学生・保護者向け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 導入（本文はそのまま） --&gt;&lt;/p&gt;
&lt;p&gt;中高一貫校は、一般的な中学・高校と比べてカリキュラムの進度もレベルも高く、&lt;strong&gt;高校２年生までに３年分の高校範囲を終え、残り１年間を大学受験対策に集中できる&lt;/strong&gt;という大きな強みがあります。&lt;/p&gt;
&lt;p&gt;一方で、高校受験がない安心感から&lt;span style="color: #0000ff;"&gt;中だるみ&lt;/span&gt;してしまったり、&lt;strong&gt;ハイスピードな授業についていけずに「落ちこぼれ」てしまう&lt;/strong&gt;というリスクもあります。&lt;/p&gt;
&lt;p&gt;このページでは、&lt;/p&gt;
&lt;ul&gt;
&lt;li&gt;中高一貫校の授業の特徴&lt;/li&gt;
&lt;li&gt;合格がゴールになってしまう危険性と、モチベーションの保ち方&lt;/li&gt;
&lt;li&gt;ハイスピード授業に対応するための&lt;strong&gt;基礎固め・学習サイクル&lt;/strong&gt;&lt;/li&gt;
&lt;li&gt;当塾での具体的なサポート体制&lt;/li&gt;
&lt;/ul&gt;
&lt;p&gt;について整理しながら、&lt;span style="color: #0000ff;"&gt;「中高一貫校で落ちこぼれない勉強法」&lt;/span&gt;を分かりやすく解説します。&lt;/p&gt;
&lt;p&gt;&lt;!-- ▼ ここから構造改善（C） ▼ --&gt;&lt;/p&gt;
&lt;h2&gt;中高一貫校で英語が落ちこぼれやすい理由&lt;/h2&gt;
&lt;h3&gt;中高一貫校の授業はハイスピード＆ハイレベル&lt;/h3&gt;
&lt;p&gt;中高一貫校は、一般的な中学・高校と比べてカリキュラムの進度もレベルも高く、日々の学習を疎かにするだけで一気に置いていかれる可能性も高まります。&lt;/p&gt;
&lt;h3&gt;放置すると起こること（点数低下→授業不理解→遅れ）&lt;/h3&gt;
&lt;ul&gt;
&lt;li&gt;授業の内容が分からなくなる&lt;/li&gt;
&lt;li&gt;小テストや定期テストの点数が徐々に下がる&lt;/li&gt;
&lt;li&gt;気づいたときには&lt;strong&gt;クラスのペースについていけず「落ちこぼれ」状態&lt;/strong&gt;になる&lt;/li&gt;
&lt;/ul&gt;
&lt;h2&gt;中高一貫校の授業の特徴を理解する&lt;/h2&gt;
&lt;h3&gt;中高一貫校カリキュラムの全体像&lt;/h3&gt;
&lt;p&gt;&lt;a href="https://juku-escot.com/column/merit/" target="_blank" rel="noopener"&gt;中高一貫校に通うメリット・デメリット&lt;/a&gt;でも触れているように、多くの中高一貫校では、&lt;/p&gt;
&lt;ul&gt;
&lt;li&gt;&lt;strong&gt;高校２年生までに高校範囲３年分を終了&lt;/strong&gt;&lt;/li&gt;
&lt;li&gt;高校３年生の１年間を&lt;strong&gt;大学受験対策に集中的に充てる&lt;/strong&gt;&lt;/li&gt;
&lt;/ul&gt;
&lt;p&gt;といったカリキュラムを採用しています。&lt;/p&gt;
&lt;h3&gt;進度が速いことのメリットと、つまずくポイント&lt;/h3&gt;
&lt;p&gt;この仕組みのおかげで、&lt;/p&gt;
&lt;ul&gt;
&lt;li&gt;高校３年生で演習量をしっかり確保できる&lt;/li&gt;
&lt;li&gt;難関大学を視野に入れた本格的な受験勉強に取り組みやすい&lt;/li&gt;
&lt;/ul&gt;
&lt;p&gt;という大きなメリットがあります。一方で、その分&lt;strong&gt;中学・高校の授業はハイスピード＆ハイレベル&lt;/strong&gt;になり、日々の学習を疎かにするだけで一気に置いていかれる可能性も高まります。&lt;/p&gt;
&lt;p&gt;だからこそ、&lt;span style="color: #0000ff;"&gt;「中高一貫校ならではの授業の進み方」を前提にした勉強法&lt;/span&gt;で、学力を伸ばしていくことが大切です。&lt;/p&gt;
&lt;h2&gt;合格後の中だるみで英語がうまくいかなくなる&lt;/h2&gt;
&lt;h3&gt;中高一貫校合格後に起こりやすい中だるみ&lt;/h3&gt;
&lt;p&gt;中高一貫校には、難しい入試を突破した生徒だけが集まっています。つまり、&lt;/p&gt;
&lt;ul&gt;
&lt;li&gt;&lt;strong&gt;受験勉強をしっかり積んできた生徒しかいない&lt;/strong&gt;&lt;/li&gt;
&lt;li&gt;多くの生徒がすでに「勉強を習慣化」している&lt;/li&gt;
&lt;/ul&gt;
&lt;p&gt;という環境です。&lt;/p&gt;
&lt;p&gt;ここで危険なのが、&lt;/p&gt;
&lt;ul&gt;
&lt;li&gt;「合格したから、次の受験は６年後でしょ」と勉強から遠ざかってしまう&lt;/li&gt;
&lt;li&gt;中学入学をゴールと勘違いし、モチベーションが一気に下がる&lt;/li&gt;
&lt;/ul&gt;
&lt;p&gt;というパターンです。&lt;/p&gt;
&lt;h3&gt;合格後こそ「新しい目標設定」を&lt;/h3&gt;
&lt;p&gt;中高一貫校に合格した後は、&lt;/p&gt;
&lt;ul&gt;
&lt;li&gt;&lt;span style="color: #ff0000;"&gt;&lt;strong&gt;あらためて新しい目標を設定する&lt;/strong&gt;&lt;/span&gt;&lt;/li&gt;
&lt;li&gt;モチベーションを保つための&lt;strong&gt;短期・中期のゴール&lt;/strong&gt;を決める&lt;/li&gt;
&lt;/ul&gt;
&lt;p&gt;ことが重要です。&lt;/p&gt;
&lt;p&gt;例えば、&lt;/p&gt;
&lt;ul&gt;
&lt;li&gt;「定期テストでまずは全教科80点以上」&lt;/li&gt;
&lt;li&gt;「高１のうちに英検２級合格」&lt;/li&gt;
&lt;li&gt;「高２までに志望大学を仮決めして、その大学の過去問を見てみる」&lt;/li&gt;
&lt;/ul&gt;
&lt;p&gt;など、具体的な目標を決めておくことで、&lt;span style="color: #0000ff;"&gt;&lt;strong&gt;勉強を継続する意味が見えやすくなります&lt;/strong&gt;&lt;/span&gt;。&lt;/p&gt;
&lt;h2&gt;中高一貫校の英語を取り戻す3ステップ&lt;/h2&gt;
&lt;h3&gt;ステップ1：基礎固めを最優先にする&lt;/h3&gt;
&lt;p&gt;中高一貫校の授業は、&lt;span style="color: #ff0000;"&gt;&lt;span style="color: #000000;"&gt;高レベルな内容がハイスピードで進んでいきます。&lt;/span&gt;&lt;/span&gt;&lt;br /&gt;
この環境で力をつけるために最も重要なのは、やはり&lt;strong&gt;&lt;span style="color: #ff0000;"&gt;基礎固め&lt;/span&gt;&lt;/strong&gt;です。&lt;/p&gt;
&lt;p&gt;具体的には、&lt;/p&gt;
&lt;ul&gt;
&lt;li&gt;国語：漢字・語彙・文法&lt;/li&gt;
&lt;li&gt;英語：英単語・熟語・基本文法&lt;/li&gt;
&lt;li&gt;数学：公式・定義・基本問題の解き方&lt;/li&gt;
&lt;/ul&gt;
&lt;p&gt;など、各教科の「土台」にあたる部分を、早い段階からしっかり定着させておく必要があります。&lt;/p&gt;
&lt;p&gt;基礎ができていると、&lt;/p&gt;
&lt;ul&gt;
&lt;li&gt;応用問題に出会ったときに、どこをどう工夫すればよいか考えやすい&lt;/li&gt;
&lt;li&gt;解説を読んだときに、「何を使っているのか」がすぐに分かる&lt;/li&gt;
&lt;li&gt;分からない問題が出ても、わざわざ前の単元までさかのぼらずに済む&lt;/li&gt;
&lt;/ul&gt;
&lt;p&gt;逆に基礎があいまいなままだと、&lt;/p&gt;
&lt;ul&gt;
&lt;li&gt;「どこまで分かっていて、どこから分からないのか」を探るところからやり直し&lt;/li&gt;
&lt;li&gt;復習にかかる時間が増え、&lt;strong&gt;限られた学習時間がどんどん奪われる&lt;/strong&gt;&lt;/li&gt;
&lt;/ul&gt;
&lt;p&gt;といった悪循環に陥ってしまいます。&lt;/p&gt;
&lt;p&gt;そのため、&lt;/p&gt;
&lt;ul&gt;
&lt;li&gt;漢字・英単語・公式などの暗記すべきものは、&lt;strong&gt;毎日コツコツ継続&lt;/strong&gt;する&lt;/li&gt;
&lt;li&gt;授業で扱った基本問題は、&lt;strong&gt;その日のうちに解き直しておく&lt;/strong&gt;&lt;/li&gt;
&lt;/ul&gt;
&lt;p&gt;といった地道な積み重ねが、結果的には一番の近道になります。&lt;/p&gt;
&lt;h3&gt;ステップ2：学校の授業を最大限に活かす&lt;/h3&gt;
&lt;p&gt;中高一貫校で学力を伸ばすうえで、何より大切なのは、&lt;span style="color: #0000ff;"&gt;&lt;strong&gt;学校の授業を決して疎かにしないこと&lt;/strong&gt;&lt;/span&gt;です。&lt;/p&gt;
&lt;p&gt;せっかく質の高い授業を受けられる環境にいるのに、&lt;/p&gt;
&lt;ul&gt;
&lt;li&gt;授業中に集中していない&lt;/li&gt;
&lt;li&gt;先生の説明が分からなくても放置してしまう&lt;/li&gt;
&lt;/ul&gt;
&lt;p&gt;といった状態では、非常にもったいないと言わざるを得ません。&lt;/p&gt;
&lt;p&gt;部活動や課外活動など、勉強以外に力を入れていることがあったとしても、&lt;/p&gt;
&lt;p&gt;&lt;span style="color: #ff0000;"&gt;&lt;strong&gt;「学校の授業をきちんと理解できれば、学力は必ず向上する」&lt;/strong&gt;&lt;/span&gt;という意識を持つことが大切です。&lt;/p&gt;
&lt;h3&gt;ステップ3：「予習→授業→復習」を習慣化する&lt;/h3&gt;
&lt;p&gt;中高一貫校で授業の内容をしっかり自分のものにするためには、&lt;/p&gt;
&lt;p style="text-align: center;"&gt;&lt;strong&gt;予習 → 授業 → 復習&lt;/strong&gt;&lt;/p&gt;
&lt;p&gt;という学習サイクルを、早い段階で習慣化しておく必要があります。&lt;/p&gt;
&lt;ul&gt;
&lt;li&gt;&lt;strong&gt;予習&lt;/strong&gt;：テキストやノートをざっと読み、「どこが分からなそうか」を確認&lt;/li&gt;
&lt;li&gt;&lt;strong&gt;授業&lt;/strong&gt;：予習で持った疑問を意識しながら聞き、重要ポイントをしっかりメモする&lt;/li&gt;
&lt;li&gt;&lt;strong&gt;復習&lt;/strong&gt;：授業直後〜その日のうちにノートを見返し、基本問題を解き直して定着を図る&lt;/li&gt;
&lt;/ul&gt;
&lt;p&gt;また、授業で分からないことがあった場合は、&lt;/p&gt;
&lt;ul&gt;
&lt;li&gt;学校の先生&lt;/li&gt;
&lt;li&gt;塾の先生&lt;/li&gt;
&lt;/ul&gt;
&lt;p&gt;にその都度質問し、&lt;strong&gt;「分からないまま放置する」ことがないようにする&lt;/strong&gt;ことも重要です。&lt;/p&gt;
&lt;p&gt;このサイクルが身につけば、&lt;/p&gt;
&lt;ul&gt;
&lt;li&gt;定期テストで&lt;strong&gt;まずは80点&lt;/strong&gt;を安定して取れるようになる&lt;/li&gt;
&lt;li&gt;&lt;span style="color: #ff0000;"&gt;&lt;strong&gt;「学校の授業をきちんと受けるだけ」で学力を伸ばす土台&lt;/strong&gt;&lt;/span&gt;ができる&lt;/li&gt;
&lt;/ul&gt;
&lt;p&gt;ようになります。&lt;/p&gt;
&lt;h2&gt;当塾での取り組み：中高一貫校生専門の完全１対１指導&lt;/h2&gt;
&lt;h3&gt;学校指定教材に対応した完全オーダーメイド授業&lt;/h3&gt;
&lt;p&gt;当塾では、中高一貫校で採用されている教材に完全対応した、&lt;strong&gt;１人１人に合わせた完全１対１の個別授業&lt;/strong&gt;を行っています。&lt;/p&gt;
&lt;ul&gt;
&lt;li&gt;英語：&lt;strong&gt;&lt;a href="https://juku-escot.com/progress/" target="_blank" rel="noopener"&gt;プログレス&lt;/a&gt;・&lt;a href="https://juku-escot.com/newtreasure/" target="_blank" rel="noopener"&gt;ニュートレジャー&lt;/a&gt;・&lt;a href="https://juku-escot.com/birdland/" target="_blank" rel="noopener"&gt;バードランド&lt;/a&gt;&lt;/strong&gt;など、学校指定教材に即した対策&lt;/li&gt;
&lt;li&gt;数学：&lt;strong&gt;&lt;a href="https://juku-escot.com/taikeisuugaku/" target="_blank" rel="noopener"&gt;体系数学&lt;/a&gt;&lt;/strong&gt;への対応&lt;/li&gt;
&lt;li&gt;国語：&lt;strong&gt;&lt;a href="https://juku-escot.com/kouza/jyuken-japanese/" target="_blank" rel="noopener"&gt;中高一貫校生向け国語&lt;/a&gt;&lt;/strong&gt;の読解・記述指導&lt;/li&gt;
&lt;/ul&gt;
&lt;p&gt;学校の授業に関しては、&lt;/p&gt;
&lt;ul&gt;
&lt;li&gt;&lt;strong&gt;フォローアップコース&lt;/strong&gt;：授業の復習を中心に、「分からない」をそのままにしないコース&lt;/li&gt;
&lt;li&gt;&lt;strong&gt;予習コース&lt;/strong&gt;：授業のスピードに慣れてきたら、学校より先に内容を進めておくコース&lt;/li&gt;
&lt;/ul&gt;
&lt;p&gt;といった形で、&lt;strong&gt;学習状況に合わせて柔軟にコース移行&lt;/strong&gt;を行いながら、完全オーダーメイドで授業を進めていきます。&lt;/p&gt;
&lt;h3&gt;オンライン授業で生活リズムにフィット&lt;/h3&gt;
&lt;p&gt;当塾の授業は、すべて&lt;span style="color: #ff0000;"&gt;&lt;strong&gt;オンラインでも受講可能&lt;/strong&gt;&lt;/span&gt;です。&lt;/p&gt;
&lt;ul&gt;
&lt;li&gt;通塾時間が不要なため、&lt;strong&gt;勉強のための体力や時間を温存&lt;/strong&gt;できる&lt;/li&gt;
&lt;li&gt;自宅など、学習し慣れた環境で授業を受けられる&lt;/li&gt;
&lt;li&gt;部活動や学校行事が多い中高一貫校生の&lt;strong&gt;生活リズムに合わせやすい&lt;/strong&gt;&lt;/li&gt;
&lt;/ul&gt;
&lt;p&gt;といったメリットがあり、ハードなスケジュールをこなす中高一貫校生にとって、非常に相性の良い学習スタイルです。&lt;/p&gt;
&lt;p&gt;当塾のオンライン授業については、&lt;a href="https://juku-escot.com/online/" target="_blank" rel="noopener"&gt;&lt;strong&gt;コチラ&lt;/strong&gt;&lt;/a&gt;から詳細をご覧いただけます。&lt;/p&gt;
&lt;h2&gt;まとめ：中高一貫校で英語が落ちこぼれないために&lt;/h2&gt;
&lt;p&gt;中高一貫校で力を伸ばすために、特に意識しておきたいポイントを整理します。&lt;/p&gt;
&lt;ul&gt;
&lt;li&gt;中高一貫校は、&lt;strong&gt;高２までに高校範囲を終えるハイスピード＆ハイレベルな授業&lt;/strong&gt;である&lt;/li&gt;
&lt;li&gt;合格後に安心してしまうと、&lt;span style="color: #0000ff;"&gt;中だるみから一気に「落ちこぼれ」につながる&lt;/span&gt;可能性がある&lt;/li&gt;
&lt;li&gt;合格をゴールにせず、&lt;span style="color: #ff0000;"&gt;&lt;strong&gt;新しい目標を設定し、勉強を継続する&lt;/strong&gt;&lt;/span&gt;ことが大切&lt;/li&gt;
&lt;li&gt;&lt;strong&gt;基礎固め（漢字・英単語・公式・基本問題）を毎日コツコツ積み上げる&lt;/strong&gt;ことで、応用問題にも対応しやすくなる&lt;/li&gt;
&lt;li&gt;学校の授業を疎かにせず、&lt;strong&gt;予習→授業→復習&lt;/strong&gt;のサイクルを習慣化して、まずは定期テスト&lt;strong&gt;80点以上&lt;/strong&gt;を目指す&lt;/li&gt;
&lt;li&gt;分からないことはすぐに先生に質問し、&lt;strong&gt;「分からない」を放置しない&lt;/strong&gt;&lt;/li&gt;
&lt;/ul&gt;
&lt;p&gt;中高一貫校の環境は、使い方次第で&lt;strong&gt;大きく伸びるチャンスにもなれば、置いていかれてしまうリスクにもなる&lt;/strong&gt;ものです。&lt;/p&gt;
&lt;p&gt;&lt;span style="color: #0000ff;"&gt;&lt;strong&gt;毎日コツコツと学習を続け、学校の授業を最大限に活かすこと&lt;/strong&gt;&lt;/span&gt;。&lt;br /&gt;
このシンプルな積み重ねこそが、「中高一貫校で落ちこぼれない」ための一番確実な方法と言えるでしょう。&lt;/p&gt;
&lt;p&gt;&amp;nbsp;&lt;/p&gt;
```</t>
  </si>
  <si>
    <t>C2P_https___juku_escot_com_column_onlinejuku_20260225_192436</t>
  </si>
  <si>
    <t>以下はサイトの階層マスタに基づく「子→親」内部リンク不足です。
子ページ本文（HTML）に、親ページへのリンクを追加してください。
【子ページ】
- URL: https://juku-escot.com/column/onlinejuku/
- タイトル: 中高一貫校生のオンライン塾｜定期テスト対策で失敗しない選び方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中高一貫校の英語や数学は進度が速く、学校独自の教材も重くなりがちです。通学や部活動で帰宅が遅い日ほど、予習・復習が後回しになり、定期テスト前に学習がバラバラになる――そんな悩みは珍しくありません。&lt;/p&gt;
&lt;p&gt;オンライン塾は移動の負担を減らせる一方で、授業が一方通行だったり、宿題や復習が回らなかったりすると「受けただけ」で終わりやすい面もあります。合う・合わないは、&lt;strong&gt;双方向のやりとり／学習の管理／学校教材との連動&lt;/strong&gt;がそろうかどうかで決まります。&lt;/p&gt;
&lt;p&gt;通塾時間を削って学習時間を確保しつつ、学校の進度に遅れない状態を作れるなら、オンラインは中高一貫校生にとって有力な選択肢になります。&lt;/p&gt;
&lt;h2&gt;中高一貫校のオンライン塾が「意味ない」と感じやすい理由&lt;/h2&gt;
&lt;p&gt;「意味ない」と感じる場面の多くは、オンラインそのものではなく、&lt;strong&gt;学習が回る条件が足りない&lt;/strong&gt;ことが原因です。中高一貫校の速い進度では、ここが弱いと理解の穴が残りやすくなります。&lt;/p&gt;
&lt;h3&gt;質問が遅れて理解の穴が残る&lt;/h3&gt;
&lt;ul&gt;
&lt;li&gt;&lt;strong&gt;起こりやすい状態&lt;/strong&gt;：その場で質問できずに先へ進む／分かったつもりで宿題が止まる&lt;/li&gt;
&lt;li&gt;&lt;strong&gt;避け方&lt;/strong&gt;：リアルタイムでやりとりできる形式を選び、授業中に「なぜそうなるか」を説明させて理解確認を入れる&lt;/li&gt;
&lt;/ul&gt;
&lt;h3&gt;学校の進度と合わず試験に結びつきにくい&lt;/h3&gt;
&lt;ul&gt;
&lt;li&gt;&lt;strong&gt;起こりやすい状態&lt;/strong&gt;：塾は進むが、学校の小テストや試験範囲とズレる&lt;/li&gt;
&lt;li&gt;&lt;strong&gt;避け方&lt;/strong&gt;：学校の進度と範囲表を前提に、予習・復習・直前対策の切り替えができるかを確認する&lt;/li&gt;
&lt;/ul&gt;
&lt;h3&gt;宿題と復習が回らず点につながりにくい&lt;/h3&gt;
&lt;ul&gt;
&lt;li&gt;&lt;strong&gt;起こりやすい状態&lt;/strong&gt;：授業は受けるが復習のタイミングが決まらない／提出物だけ終わって理解が残らない&lt;/li&gt;
&lt;li&gt;&lt;strong&gt;避け方&lt;/strong&gt;：宿題量を生活時間から逆算し、週ごとに調整できる運用（学習の管理）があるかを確認する&lt;/li&gt;
&lt;/ul&gt;
&lt;blockquote&gt;&lt;p&gt;オンラインで成果が出るかどうかは、&lt;strong&gt;双方向のやりとり&lt;/strong&gt;と&lt;strong&gt;学習の管理&lt;/strong&gt;と&lt;strong&gt;学校教材との連動&lt;/strong&gt;がそろっているかで決まります。&lt;/p&gt;&lt;/blockquote&gt;
&lt;h2&gt;定期テスト対策でオンライン塾を選ぶポイント&lt;/h2&gt;
&lt;h3&gt;学校教材・進度に合わせられる&lt;/h3&gt;
&lt;p&gt;中高一貫校では、学校独自の教材やカリキュラムにより、一般的な教科書前提の学習だけでは対応しきれないことがあります。&lt;br /&gt;
塾の学習が学校の授業や試験範囲に結びつくかは、&lt;strong&gt;学校の教材・進度・範囲表を前提に運用できるか&lt;/strong&gt;で大きく変わります。&lt;/p&gt;
&lt;p&gt;教室で教材対策をしていても、オンラインで同じ考え方が再現できなければ効果が出にくいので、オンラインでも学校ベースで進められるかを確認しましょう。&lt;/p&gt;
&lt;h3&gt;双方向でその場で質問できる&lt;/h3&gt;
&lt;p&gt;映像授業中心のオンライン学習では、分からない点を抱えたまま先へ進むことが起こりがちです。中高一貫校のペースでは、疑問を抱えたまま進むと差が広がりやすくなります。&lt;br /&gt;
そのため、&lt;strong&gt;その場で質問できる&lt;/strong&gt;環境（先生からの問いかけ、理解確認）があるかが重要です。&lt;/p&gt;
&lt;h3&gt;宿題と復習の管理がある&lt;/h3&gt;
&lt;p&gt;成果に直結するのは「授業の回数」よりも、&lt;strong&gt;復習が回るか&lt;/strong&gt;です。学習時間が限られる中高一貫校生ほど、宿題量が生活時間に合っているか、週ごとに調整できるかが効きます。&lt;/p&gt;
&lt;h3&gt;授業時間が柔軟で続けやすい&lt;/h3&gt;
&lt;p&gt;部活動・行事・通学時間の影響で、週の負荷が読みにくい時期があります。オンラインで移動がなくても、授業時間が生活に合わなければ継続が難しくなります。&lt;br /&gt;
平日・土日を含めて選べる時間帯があるか、試験前に日程の調整がしやすいかを見ておきましょう。&lt;/p&gt;
&lt;h3&gt;板書の負担を減らし見返せる&lt;/h3&gt;
&lt;p&gt;学習時間が限られている場合、書き写しに時間を取られる授業は効率が落ちます。&lt;br /&gt;
「理解に集中できる」「授業内容を見返せる」仕組みがあると、復習が回りやすくなります。&lt;/p&gt;
&lt;h2&gt;入塾前に確認したいチェックリスト&lt;/h2&gt;
&lt;p&gt;比較サイトや口コミだけで決めるより、「学習が回る条件」を先に確認した方が外しにくいです。体験授業がある場合は、下記を&lt;strong&gt;実際に試して&lt;/strong&gt;確かめてください。&lt;/p&gt;
&lt;ul&gt;
&lt;li&gt;&lt;strong&gt;双方向&lt;/strong&gt;：その場で質問できる／講師から問いかけがある／理解確認がある&lt;/li&gt;
&lt;li&gt;&lt;strong&gt;学習の管理&lt;/strong&gt;：宿題が量だけでなく回し方まで提示される（週ごとの調整ができる）&lt;/li&gt;
&lt;li&gt;&lt;strong&gt;学校連動&lt;/strong&gt;：学校の教材・進度・試験範囲に合わせた運用ができる&lt;/li&gt;
&lt;li&gt;&lt;strong&gt;復習の流れ&lt;/strong&gt;：解説が見返せる／復習ポイントが分かりやすい&lt;/li&gt;
&lt;li&gt;&lt;strong&gt;生活との相性&lt;/strong&gt;：部活や通学を前提に、継続できる時間帯で決められる&lt;/li&gt;
&lt;/ul&gt;
&lt;h2&gt;対面塾とオンライン塾の違い&lt;/h2&gt;
&lt;p&gt;どちらが良いか迷う場合は、学習環境と「時間のゆとり」の優先順位で判断しましょう。中高一貫校生に特化した比較は以下の通りです。&lt;/p&gt;
&lt;table class="table table-bordered" style="width: 100%; border-collapse: collapse;"&gt;
&lt;thead&gt;
&lt;tr style="background-color: #f8f9fa;"&gt;
&lt;th style="padding: 10px; border: 1px solid #dee2e6;"&gt;比較項目&lt;/th&gt;
&lt;th style="padding: 10px; border: 1px solid #dee2e6;"&gt;一般的な対面塾&lt;/th&gt;
&lt;th style="padding: 10px; border: 1px solid #dee2e6; color: #ff0000;"&gt;オンライン（例：エスコット）&lt;/th&gt;
&lt;/tr&gt;
&lt;/thead&gt;
&lt;tbody&gt;
&lt;tr&gt;
&lt;td style="padding: 10px; border: 1px solid #dee2e6; font-weight: bold;"&gt;移動時間&lt;/td&gt;
&lt;td style="padding: 10px; border: 1px solid #dee2e6;"&gt;往復30〜90分（夜遅くなりやすい）&lt;/td&gt;
&lt;td style="padding: 10px; border: 1px solid #dee2e6;"&gt;0分（帰宅後すぐ受講しやすい）&lt;/td&gt;
&lt;/tr&gt;
&lt;tr&gt;
&lt;td style="padding: 10px; border: 1px solid #dee2e6; font-weight: bold;"&gt;学校教材への対応&lt;/td&gt;
&lt;td style="padding: 10px; border: 1px solid #dee2e6;"&gt;塾指定の教材が中心になりやすい&lt;/td&gt;
&lt;td style="padding: 10px; border: 1px solid #dee2e6;"&gt;学校の教材・範囲表に合わせて進めやすい&lt;/td&gt;
&lt;/tr&gt;
&lt;tr&gt;
&lt;td style="padding: 10px; border: 1px solid #dee2e6; font-weight: bold;"&gt;質問のしやすさ&lt;/td&gt;
&lt;td style="padding: 10px; border: 1px solid #dee2e6;"&gt;授業後に順番待ちになりやすい&lt;/td&gt;
&lt;td style="padding: 10px; border: 1px solid #dee2e6;"&gt;1対1のリアルタイム指導ならその場で解消しやすい&lt;/td&gt;
&lt;/tr&gt;
&lt;tr&gt;
&lt;td style="padding: 10px; border: 1px solid #dee2e6; font-weight: bold;"&gt;見返し&lt;/td&gt;
&lt;td style="padding: 10px; border: 1px solid #dee2e6;"&gt;ノート中心になりやすい&lt;/td&gt;
&lt;td style="padding: 10px; border: 1px solid #dee2e6;"&gt;解説データを見返せる運用にしやすい&lt;/td&gt;
&lt;/tr&gt;
&lt;/tbody&gt;
&lt;/table&gt;
&lt;h3&gt;定期テスト2週間前の回し方例&lt;/h3&gt;
&lt;p&gt;移動時間がないオンラインなら、試験期間中の「あと30分」を作りやすくなります。&lt;/p&gt;
&lt;ul&gt;
&lt;li&gt;&lt;strong&gt;18:30 帰宅・夕食&lt;/strong&gt;：移動がない分、休息の時間を確保しやすい&lt;/li&gt;
&lt;li&gt;&lt;strong&gt;19:30 オンライン授業&lt;/strong&gt;：試験範囲表を共有し、学校教材の難所を確認&lt;/li&gt;
&lt;li&gt;&lt;strong&gt;21:00 授業後の復習&lt;/strong&gt;：授業で扱った内容を見返し、類題で確認&lt;/li&gt;
&lt;li&gt;&lt;strong&gt;22:30 就寝&lt;/strong&gt;：睡眠を削りすぎず、翌日の集中力を落としにくい&lt;/li&gt;
&lt;/ul&gt;
&lt;h2&gt;併用するなら役割分担で考える&lt;/h2&gt;
&lt;p&gt;中高一貫校生は提出物・小テスト・行事・部活などで週の負荷が読みにくい時期があります。併用は「足し算」ではなく、役割を分けて考える方が続けやすいです。&lt;/p&gt;
&lt;ul&gt;
&lt;li&gt;&lt;strong&gt;学校フォロー中心&lt;/strong&gt;：オンラインで予習・復習を習慣にし、試験前だけ演習枠を厚くする&lt;/li&gt;
&lt;li&gt;&lt;strong&gt;苦手科目だけオンライン&lt;/strong&gt;：英語・数学など負荷が大きい科目をオンラインで管理し、他は学校のペースで進める&lt;/li&gt;
&lt;li&gt;&lt;strong&gt;忙しい時期だけオンライン&lt;/strong&gt;：大会・行事が多い時期はオンライン中心、落ち着いたら通塾を再検討する&lt;/li&gt;
&lt;/ul&gt;
&lt;h2&gt;エスコットのオンライン指導&lt;/h2&gt;
&lt;h3&gt;1対1で双方向の授業&lt;/h3&gt;
&lt;p&gt;エスコットのオンライン授業は、一方的な映像視聴ではなく、&lt;span style="color: #0000ff;"&gt;&lt;strong&gt;先生・生徒間のやりとりがある形式&lt;/strong&gt;&lt;/span&gt;です。&lt;/p&gt;
&lt;ul&gt;
&lt;li&gt;リアルタイムで問いかけを行い、理解の確認を入れる&lt;/li&gt;
&lt;li&gt;分からない点をその場で質問しやすい&lt;/li&gt;
&lt;li&gt;必要に応じて類題をその場で扱い、確認まで進める&lt;/li&gt;
&lt;/ul&gt;
&lt;h3&gt;電子黒板で理解に集中しやすい&lt;/h3&gt;
&lt;p&gt;オンライン授業でも、教室で使う電子黒板の運用を活用しています。&lt;/p&gt;
&lt;ul&gt;
&lt;li&gt;板書や解説を画面共有で確認できる&lt;/li&gt;
&lt;li&gt;書き写しの負担を減らし、理解に集中しやすい&lt;/li&gt;
&lt;li&gt;授業で扱った内容を保存し、復習に使える&lt;/li&gt;
&lt;/ul&gt;
&lt;p&gt;参考：&lt;a href="https://natsui-sansu-juku.com/story002/" target="_blank" rel="noopener"&gt;電子黒板システムの紹介&lt;/a&gt;&lt;/p&gt;
&lt;p&gt;オンライン受講の詳細は &lt;a href="https://juku-escot.com/online/" target="_blank" rel="noopener"&gt;オンライン授業&lt;/a&gt; もご覧ください。&lt;/p&gt;
&lt;h3&gt;学校教材への対応&lt;/h3&gt;
&lt;p&gt;中高一貫校で使われる学校教材や進度に合わせて、予習中心・復習中心・試験前の確認など、状況に応じた運用が可能です。&lt;/p&gt;
&lt;ul&gt;
&lt;li&gt;数学：&lt;a href="https://juku-escot.com/taikeisuugaku/" target="_blank" rel="noopener"&gt;学校数学の教材対策&lt;/a&gt;&lt;/li&gt;
&lt;li&gt;英語：学校配布の教材・範囲表に合わせた進め方（体験時に確認）&lt;/li&gt;
&lt;/ul&gt;
&lt;h2&gt;よくある質問（FAQ）&lt;/h2&gt;
&lt;div style="background: #f1f8ff; padding: 20px; border-radius: 8px;"&gt;
&lt;p&gt;&lt;strong&gt;Q. 画面越しだと集中できないのでは？&lt;/strong&gt;&lt;br /&gt;
A. 一方通行の動画視聴より、1対1で問いかけと理解確認が入る形式の方が、集中が続きやすいケースがあります。&lt;/p&gt;
&lt;p&gt;&lt;strong&gt;Q. 学校の進度がかなり速いのですが合わせられますか？&lt;/strong&gt;&lt;br /&gt;
A. 学校の進度と範囲表を前提に、次の小テスト・定期テストに合わせて学習内容を調整します。&lt;/p&gt;
&lt;p&gt;&lt;strong&gt;Q. 機材は必要ですか？&lt;/strong&gt;&lt;br /&gt;
A. パソコンまたはタブレット、安定したネット環境があれば受講できます。詳細は体験時に案内します。&lt;/p&gt;
&lt;/div&gt;
&lt;h2&gt;まとめ&lt;/h2&gt;
&lt;ul&gt;
&lt;li&gt;オンライン塾が「意味ない」と感じる原因は、双方向のやりとり・学習の管理・学校教材との連動が足りないことが多い&lt;/li&gt;
&lt;li&gt;定期テスト対策では、学校の進度と範囲表に合わせて運用できるかが重要&lt;/li&gt;
&lt;li&gt;入塾前はチェック項目を体験授業で実際に確かめる方が外しにくい&lt;/li&gt;
&lt;/ul&gt;
&lt;p&gt;中高一貫校の生活は忙しく、学習時間を増やすだけでは成果が出にくい時期があります。移動の負担を減らしつつ、学校のペースに合わせて学習が回る環境を選べると、定期テスト対策も進めやすくなります。&lt;/p&gt;
```</t>
  </si>
  <si>
    <t>C2P_https___juku_escot_com_column_ryouritsu_20260225_192436</t>
  </si>
  <si>
    <t>以下はサイトの階層マスタに基づく「子→親」内部リンク不足です。
子ページ本文（HTML）に、親ページへのリンクを追加してください。
【子ページ】
- URL: https://juku-escot.com/column/ryouritsu/
- タイトル: 中高一貫生の部活と勉強を両立する効率学習術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&lt;h2&gt;部活と両立するための効率のいい勉強方法とは？&lt;/h2&gt;
&lt;section class="intro-box" style="background-color: #f0f4f8; padding: 25px; border-radius: 12px; border-left: 6px solid #283593; margin-bottom: 35px;"&gt;
&lt;h2 style="color: #283593; font-size: 1.5rem; margin-top: 0; line-height: 1.4;"&gt;部活がある日は、勉強が「やったつもり」で終わっていませんか&lt;/h2&gt;
&lt;p style="line-height: 1.8; font-size: 1.05rem; color: #333;"&gt;部活を頑張るほど、帰宅後は疲れて机に向かっても進まない。だから睡眠を削って何とかしようとして、翌日の授業が頭に入らない――。&lt;br /&gt;
中高一貫は進度も範囲も重いので、この状態が続くと、定期テストも先の受験も苦しくなりやすいです。&lt;/p&gt;
&lt;p style="line-height: 1.8; font-size: 1.05rem; color: #333;"&gt;ここでは、気合いではなく&lt;strong&gt;「時間の使い方」を具体例で決める&lt;/strong&gt;ために、次の内容をまとめます。&lt;/p&gt;
&lt;ul style="margin: 0.2em 0 0.9em 1.2em; line-height: 1.9;"&gt;
&lt;li&gt;&lt;strong&gt;睡眠時間の目安&lt;/strong&gt;：削るより、翌日に残さない決め方&lt;/li&gt;
&lt;li&gt;&lt;strong&gt;朝に切り替えるコツ&lt;/strong&gt;：部活後の夜を軽くして、朝に回す方法&lt;/li&gt;
&lt;li&gt;&lt;strong&gt;スキマ時間で何をするか&lt;/strong&gt;：通学・休み時間にやることを固定（単語／計算／確認）&lt;/li&gt;
&lt;li&gt;&lt;strong&gt;授業中の取り方&lt;/strong&gt;：家の勉強時間が短い前提で、授業を最大化する&lt;/li&gt;
&lt;li&gt;&lt;strong&gt;両立の例文&lt;/strong&gt;：面接・志望理由書で使える言い回しも用意&lt;/li&gt;
&lt;/ul&gt;
&lt;p style="margin: 0; line-height: 1.8; font-size: 1.05rem; color: #333;"&gt;「部活がある日でも、最低限ここだけは終える」を決めると、平日が回り始めます。まずは、いまの1日の過ごし方を一緒に点検していきましょう。&lt;/p&gt;
&lt;/section&gt;
&lt;h4&gt;1日のスケジュールを見直す&lt;/h4&gt;
&lt;p&gt;まずは現在の自分の１日の生活スケジュールを見直してみましょう。1日の中でゲームや携帯をいじっている時間が多すぎる場合があります。いつでもどこでも気軽に楽しめるスマホやポータブルゲーム機などが普及したことにより、今の学生には多くの誘惑があると思います。適度に休憩をはさんだり趣味でリフレッシュすることは大切ではありますが、適切な時間であるかどうか改めて&lt;span style="color: #0000ff;"&gt;自分の生活を見直してみましょう&lt;/span&gt;。無駄な時間や必要のないことをしている時間がある場合は、学習にあてる時間を増やし、より有意義な１日が過ごせるように改善することができます。&lt;br /&gt;
また、スケジュールを立てただけで満足して、結局実行できずに終わらないよう注意が必要です。確実に実行するためには、自分なりにやり方を工夫していくのがいいと思います。例えば「大きめの紙に書いたスケジュールを壁に貼って、スケジュールを意識する」「一日の終わりに、スケジュールを守れたか振り返る時間を作る」「スマホのアラーム機能を使い、スケジュールを管理する」など、自分に合ったやり方を探していきましょう。&lt;/p&gt;
&lt;h4&gt;現在の学習方法を見直す&lt;/h4&gt;
&lt;p&gt;現在どのような学習をしているか確認してみましょう。学校での授業に集中できているか、できていないのであればなぜ集中できていないのかの原因とその改善策も考えましょう。家庭学習の環境や取り組み方に関しても、&lt;span style="color: #0000ff;"&gt;自分に合った適切な学習方法を見つける必要&lt;/span&gt;があります。&lt;strong&gt;&lt;a href="https://juku-escot.com/column/yokunaibenkyouhou/" target="_blank" rel="noopener"&gt;中学生が陥りやすい「よくない」勉強法&lt;/a&gt;&lt;/strong&gt;にあるような学習をしてしまっていないかチェックして、改善すべき点があれば改善しましょう。学習環境づくりに関しては&lt;strong&gt;&lt;a href="https://juku-escot.com/column/syuutyuukankyou/" target="_blank" rel="noopener"&gt;コチラ&lt;/a&gt;&lt;/strong&gt;の記事を参考にしてください。&lt;/p&gt;
&lt;h4&gt;隙間時間を使う&lt;/h4&gt;
&lt;p&gt;&lt;span style="color: #0000ff;"&gt;通学時間や学校の休み時間など、隙間時間を有効に活用&lt;/span&gt;しましょう。単語帳を見たり、英語を聞いてみたりと隙間時間であってもできることはたくさんあります。もちろん休憩の時間も大切な時間ですので、勉強に回すことのできる時間はノートをさっと見直すなど&lt;span style="color: #0000ff;"&gt;できることを少しずつ積み重ねる&lt;/span&gt;ことが大切です。&lt;/p&gt;
&lt;h4&gt;15分睡眠をする&lt;/h4&gt;
&lt;p&gt;部活動で運動したり、勉強で頭を使ったりするとどうしても眠たくなってしまうこともあるかと思います。&lt;br /&gt;
15分の仮眠をすることで頭がスッキリして集中することができます。15分以上寝てしまうと眠たくなってしまい熟睡してしまうので、&lt;strong&gt;15分という時間を守って仮眠&lt;/strong&gt;しましょう。&lt;/p&gt;
&lt;h4&gt;夜型にならない&lt;/h4&gt;
&lt;p&gt;スマホやゲームなどで夜の時間をムダにしていませんか？&lt;br /&gt;
スマホやゲームをしているとあっという間に時間が過ぎてしまっていることがあります。夜は寝る時間が決まっていないので、ついつい休憩をとり過ぎ、結果あまり勉強していないのに睡眠不足となりがちです。その点、朝に勉強すれば、登校の時間は決まっているので、&lt;span style="color: #0000ff;"&gt;限られた時間の中で集中して勉強に取り組む&lt;/span&gt;ことができます。また、眠たい目をこすりながら勉強するよりも、早寝早起きをして朝勉強したほうが、時間を有意義に使うことができます。夜にきちんと寝ることで睡眠時間も確保でき、授業にもしっかり取り組むことができます。部活動と勉強を両立させるためには、&lt;span style="color: #ff0000;"&gt;時間は有効に使うということを意識&lt;/span&gt;しましょう。&lt;/p&gt;
&lt;h4&gt;質の良い睡眠をとる&lt;/h4&gt;
&lt;p&gt;「いつもと同じ時間寝ても疲れが取れない」「寝つきが悪い」という経験はありませんか？&lt;br /&gt;
せっかく計画を立て睡眠時間を確保しても、質の悪い睡眠では疲れが取れず、勉強や部活に集中できなくなってしまいます。質の良い睡眠をとることは、効率よく時間を使うことに繋がります。「夜寝る前にスマホを見ない」「寝る直前に消化の悪い物を食べない」「起きたら朝日を浴びる」など小さなことから試してみてください。&lt;/p&gt;
&lt;h4&gt;授業に集中する&lt;/h4&gt;
&lt;p&gt;部活動をやっていない場合と部活動をやっている場合とでは、そもそも自宅学習にかけられる時間が違います。&lt;span style="color: #0000ff;"&gt;学校の授業は特に集中して取り組みましょう&lt;/span&gt;。予習をしておくと「先生が何を言っているのか理解できない」ということもなくなりますし、&lt;strong&gt;学校の授業がすべてわかると、復習にかかる時間も課題にかける時間も短縮&lt;/strong&gt;できます。授業をしっかり聞くことが部活動と勉強を両立させるうえで最も重要なポイントであると言っても過言ではありません。部活動で培った体力や集中力を勉強に活かし、部活も勉強も全力で取り組んでいきましょう。&lt;/p&gt;
&lt;h4&gt;毎日コツコツ取り組む&lt;/h4&gt;
&lt;p&gt;土日に練習試合があったり、平日も遅くまで部活動があったりとなかなかまとまった勉強時間が確保できない場合もあるかと思います。テスト前に大切な試合があるのに、勉強していないせいでどちらも疎かになってしまっては本末転倒です。テスト前に一夜漬けなどで一気に詰め込もうとしたり、課題をとにかく終わらせようとしたりせず、&lt;span style="color: #ff0000;"&gt;毎日勉強する習慣をつける&lt;/span&gt;ことが大切です。毎日の習慣が身についていれば急に慌てたりする必要もないので、安心して部活動に取り組むことができるでしょう。&lt;span style="color: #ff0000;"&gt;勉強と部活動どちらも集中して取り組むためには、毎日コツコツ勉強することが必要&lt;/span&gt;です。習慣をつけることは、最初は大変だと思います。「まずは一週間続ける」「次は一か月頑張ってみよう」と細かい目標を自分で設定していくことで、勉強することを習慣化させていきましょう。&lt;/p&gt;
&lt;h4&gt;塾を有効に活用する&lt;/h4&gt;
&lt;p&gt;&lt;span style="color: #ff0000;"&gt;部活動と勉強を両立させるためには、時間を意識し、ムダな時間を極力なくしていくことが大切&lt;/span&gt;です。&lt;strong&gt;当塾では完全１対１の個別指導でムダなく効率的に授業&lt;/strong&gt;を進めていきます。詳細は&lt;strong&gt;&lt;a href="https://juku-escot.com/school/" target="_blank" rel="noopener"&gt;コチラ&lt;/a&gt;&lt;/strong&gt;をご覧ください。また、&lt;strong&gt;&lt;a href="https://juku-escot.com/online/" target="_blank" rel="noopener"&gt;オンライン&lt;/a&gt;&lt;/strong&gt;でも教室同様の授業を行っております。中高一貫校に通っている場合、通学に時間がかかってしまうため、さらに通塾となると移動時間が増えるうえに、部活動に励んでいるとより体力を消耗してしまうことでしょう。オンラインの授業はどこでも勉強し慣れた環境で受講することができます。「&lt;strong&gt;&lt;a href="https://juku-escot.com/column/onlinejuku/" target="_blank" rel="noopener"&gt;中高一貫校向けのオンライン塾とは&lt;/a&gt;&lt;/strong&gt;」にもあるように、柔軟な授業で生活リズムに合わせることができるのも当塾の特徴です。&lt;/p&gt;
&lt;h4&gt;まとめ&lt;/h4&gt;
&lt;p&gt;部活と勉強を両立させるためには、自分の生活スタイルや生活のリズムを見直し、ムダな時間は省いていくこと、また有効に使える時間があれば活用していくこと、そして何より授業にきちんと集中して取り組むことが大切です。自分を改めることは必要ですが、最初から気を張りすぎるとかえって勉強することが嫌になってしまったりもします。まずは自分のできるところから改善していき、コツコツと継続していきましょう。&lt;/p&gt;
```</t>
  </si>
  <si>
    <t>C2P_https___juku_escot_com_column_suugaku_miss_20260225_192437</t>
  </si>
  <si>
    <t>以下はサイトの階層マスタに基づく「子→親」内部リンク不足です。
子ページ本文（HTML）に、親ページへのリンクを追加してください。
【子ページ】
- URL: https://juku-escot.com/column/suugaku_miss/
- タイトル: 数学のケアレスミス対策｜誤答例と見直し手順｜中高一貫数学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&lt;p&gt;数学で「解き方は合っているのに、最後の計算ミスで落とす」が続くと、実力より点数が下に出て自信が削られます。特に中高一貫の数学は、途中式が長くなりやすく、&lt;span style="color: #0000ff;"&gt;符号・移項・同類項・小数分数・平方根&lt;/span&gt;などの“小さなズレ”がそのまま失点になります。&lt;br /&gt;
でも、ケアレスミスは「注意する」だけでは減りません。ミスの出方にはパターンがあり、&lt;span style="color: #0000ff;"&gt;書き方・見直し方・解き直し方&lt;/span&gt;を手順として固定すると、点数は安定します。&lt;/p&gt;
&lt;p&gt;この記事では、ありがちな誤答につながる原因を切り分けながら、&lt;span style="color: #ff0000;"&gt;途中式を省略しない書き方&lt;/span&gt;、&lt;span style="color: #ff0000;"&gt;見直しのチェック順&lt;/span&gt;、&lt;span style="color: #ff0000;"&gt;解き直しで同じミスを潰す手順&lt;/span&gt;を7項目で整理します。「どこで落としているか分からない」「見直しをしても見つからない」という状態から、ケアレスミスを“再現性をもって減らす”ところまで持っていきましょう。&lt;br /&gt;
&lt;!-- ▼ 追記：誤答例＋ミニ演習＋FAQ（導入直後に挿入推奨） ▼ --&gt;&lt;/p&gt;
&lt;div style="margin: 1.1em 0; padding: 1.05em 1.1em; border: 1px solid #e6e6e6; border-radius: 12px; background: #fafafa;"&gt;
&lt;p style="margin: 0 0 0.6em; line-height: 1.9;"&gt;点を落とす場所が「最後の計算」なのか「途中の変形」なのかで、直すべき所が変わります。まずは、よくある誤答を見て、自分のパターンに近いものから当てはめてください。&lt;/p&gt;
&lt;h4 style="margin: 0.2em 0 0.6em;"&gt;よくある誤答例（どこでズレるか）&lt;/h4&gt;
&lt;div style="overflow-x: auto;"&gt;
&lt;table style="width: 100%; border-collapse: collapse; line-height: 1.85; background: #fff;"&gt;
&lt;thead&gt;
&lt;tr&gt;
&lt;th style="border: 1px solid #ddd; padding: 8px; width: 26%;"&gt;種類&lt;/th&gt;
&lt;th style="border: 1px solid #ddd; padding: 8px;"&gt;誤答例&lt;/th&gt;
&lt;th style="border: 1px solid #ddd; padding: 8px;"&gt;直し方の要点&lt;/th&gt;
&lt;th style="border: 1px solid #ddd; padding: 8px; width: 24%;"&gt;見つけやすい場所&lt;/th&gt;
&lt;/tr&gt;
&lt;/thead&gt;
&lt;tbody&gt;
&lt;tr&gt;
&lt;td style="border: 1px solid #ddd; padding: 8px;"&gt;&lt;strong&gt;符号&lt;/strong&gt;&lt;/td&gt;
&lt;td style="border: 1px solid #ddd; padding: 8px;"&gt;-(3x-2) = -3x-2 としてしまう&lt;/td&gt;
&lt;td style="border: 1px solid #ddd; padding: 8px;"&gt;カッコ外しは「符号が全項にかかる」を先に書く&lt;/td&gt;
&lt;td style="border: 1px solid #ddd; padding: 8px;"&gt;カッコ外し直後&lt;/td&gt;
&lt;/tr&gt;
&lt;tr&gt;
&lt;td style="border: 1px solid #ddd; padding: 8px;"&gt;&lt;strong&gt;移項&lt;/strong&gt;&lt;/td&gt;
&lt;td style="border: 1px solid #ddd; padding: 8px;"&gt;x-5=2 → x=2-5 としてしまう&lt;/td&gt;
&lt;td style="border: 1px solid #ddd; padding: 8px;"&gt;移す前に「いまの式」を一度コピーしてから動かす&lt;/td&gt;
&lt;td style="border: 1px solid #ddd; padding: 8px;"&gt;等号の前後が動いた所&lt;/td&gt;
&lt;/tr&gt;
&lt;tr&gt;
&lt;td style="border: 1px solid #ddd; padding: 8px;"&gt;&lt;strong&gt;同類項&lt;/strong&gt;&lt;/td&gt;
&lt;td style="border: 1px solid #ddd; padding: 8px;"&gt;3a-2a = 3a としてしまう&lt;/td&gt;
&lt;td style="border: 1px solid #ddd; padding: 8px;"&gt;係数だけ計算し、文字は最後に付ける&lt;/td&gt;
&lt;td style="border: 1px solid #ddd; padding: 8px;"&gt;まとめた直後&lt;/td&gt;
&lt;/tr&gt;
&lt;tr&gt;
&lt;td style="border: 1px solid #ddd; padding: 8px;"&gt;&lt;strong&gt;分数&lt;/strong&gt;&lt;/td&gt;
&lt;td style="border: 1px solid #ddd; padding: 8px;"&gt;1/3 + 1/6 = 2/9 にしてしまう&lt;/td&gt;
&lt;td style="border: 1px solid #ddd; padding: 8px;"&gt;通分の前に「最小公倍数」を小さく横にメモ&lt;/td&gt;
&lt;td style="border: 1px solid #ddd; padding: 8px;"&gt;通分の行&lt;/td&gt;
&lt;/tr&gt;
&lt;tr&gt;
&lt;td style="border: 1px solid #ddd; padding: 8px;"&gt;&lt;strong&gt;小数&lt;/strong&gt;&lt;/td&gt;
&lt;td style="border: 1px solid #ddd; padding: 8px;"&gt;0.3×0.4 の小数点位置がずれる&lt;/td&gt;
&lt;td style="border: 1px solid #ddd; padding: 8px;"&gt;いったん整数にして掛け、最後に小数点を戻す&lt;/td&gt;
&lt;td style="border: 1px solid #ddd; padding: 8px;"&gt;掛け算の直後&lt;/td&gt;
&lt;/tr&gt;
&lt;tr&gt;
&lt;td style="border: 1px solid #ddd; padding: 8px;"&gt;&lt;strong&gt;平方根&lt;/strong&gt;&lt;/td&gt;
&lt;td style="border: 1px solid #ddd; padding: 8px;"&gt;√12 = √6 としてしまう&lt;/td&gt;
&lt;td style="border: 1px solid #ddd; padding: 8px;"&gt;12=4×3 を作ってから √4 を外へ出す&lt;/td&gt;
&lt;td style="border: 1px solid #ddd; padding: 8px;"&gt;最初の変形&lt;/td&gt;
&lt;/tr&gt;
&lt;/tbody&gt;
&lt;/table&gt;
&lt;/div&gt;
&lt;p style="margin: 0.8em 0 0; line-height: 1.9;"&gt;上のどれにも当てはまらない場合は、「式を書いたはずなのに値が変わっている」箇所がないかを探します。特に、写し替え（次の行へ移す瞬間）で起きやすいです。&lt;/p&gt;
&lt;/div&gt;
&lt;h4&gt;ミニ演習（5分）｜同じ所で落とさない練習&lt;/h4&gt;
&lt;p&gt;下の3問は、符号・移項・分数のズレが出やすいものです。途中式を1行ずつ書いて、どこで値が変わるかを目で追ってください。&lt;/p&gt;
&lt;div style="margin: 1.0em 0; padding: 1.0em 1.1em; border: 1px solid #e6e6e6; border-radius: 12px; background: #fafafa;"&gt;
&lt;ol style="margin: 0 0 0.7em 1.2em; line-height: 1.95;"&gt;
&lt;li&gt;-(2x-5) = 7 を解く&lt;/li&gt;
&lt;li&gt;3(x-2) + 4 = 10 を解く&lt;/li&gt;
&lt;li&gt;1/3 + 1/6 を計算する&lt;/li&gt;
&lt;/ol&gt;
&lt;details style="margin: 0;"&gt;
&lt;summary style="cursor: pointer; font-weight: bold;"&gt;解答と途中式（クリックで表示）&lt;/summary&gt;
&lt;div style="margin-top: 0.7em; line-height: 1.95;"&gt;
&lt;p style="margin: 0 0 0.7em;"&gt;&lt;strong&gt;1)&lt;/strong&gt; -(2x-5)=7&lt;br /&gt;
-2x+5=7（カッコ外しは全項に）&lt;br /&gt;
-2x=2&lt;br /&gt;
x=-1&lt;/p&gt;
&lt;p style="margin: 0 0 0.7em;"&gt;&lt;strong&gt;2)&lt;/strong&gt; 3(x-2)+4=10&lt;br /&gt;
3x-6+4=10&lt;br /&gt;
3x-2=10&lt;br /&gt;
3x=12&lt;br /&gt;
x=4&lt;/p&gt;
&lt;p style="margin: 0;"&gt;&lt;strong&gt;3)&lt;/strong&gt; 1/3 + 1/6&lt;br /&gt;
1/3=2/6（通分）&lt;br /&gt;
2/6+1/6=3/6=1/2&lt;/p&gt;
&lt;/div&gt;
&lt;/details&gt;
&lt;/div&gt;
&lt;h4&gt;よくある質問（数学の計算ミス）&lt;/h4&gt;
&lt;div style="margin: 1.0em 0; padding: 1.0em 1.1em; border: 1px solid #e6e6e6; border-radius: 12px; background: #fafafa;"&gt;
&lt;details style="margin: 0 0 0.6em;"&gt;
&lt;summary style="cursor: pointer; font-weight: bold;"&gt;見直しをしてもミスが見つかりません&lt;/summary&gt;
&lt;div style="margin-top: 0.6em; line-height: 1.9;"&gt;
&lt;p style="margin: 0;"&gt;「答えだけを眺める」見直しだと見つかりにくいです。式を上から追うより、&lt;strong&gt;ズレが出やすい場所（カッコ外し／移項／通分／写し替え）&lt;/strong&gt;だけを先に確認すると発見率が上がります。&lt;/p&gt;
&lt;/div&gt;
&lt;/details&gt;
&lt;details style="margin: 0 0 0.6em;"&gt;
&lt;summary style="cursor: pointer; font-weight: bold;"&gt;途中式を書くと時間が足りません&lt;/summary&gt;
&lt;div style="margin-top: 0.6em; line-height: 1.9;"&gt;
&lt;p style="margin: 0;"&gt;最初から全部を長く書く必要はありません。まずは&lt;strong&gt;ズレが出やすい所だけを1行ずつ&lt;/strong&gt;にし、慣れてきたら“省略しても安全な部分”から短くします。&lt;/p&gt;
&lt;/div&gt;
&lt;/details&gt;
&lt;details style="margin: 0 0 0.6em;"&gt;
&lt;summary style="cursor: pointer; font-weight: bold;"&gt;符号ミスが多い日はどうすればいいですか&lt;/summary&gt;
&lt;div style="margin-top: 0.6em; line-height: 1.9;"&gt;
&lt;p style="margin: 0;"&gt;体調や疲れで増えることがあります。そういう日は、カッコ外しと移項をするときだけ、&lt;strong&gt;符号を赤で小さく書く／マイナスを丸で囲む&lt;/strong&gt;など、目で拾える工夫を入れると被害が小さくなります。&lt;/p&gt;
&lt;/div&gt;
&lt;/details&gt;
&lt;details style="margin: 0 0 0.6em;"&gt;
&lt;summary style="cursor: pointer; font-weight: bold;"&gt;「計算だけ」練習しても点が安定しません&lt;/summary&gt;
&lt;div style="margin-top: 0.6em; line-height: 1.9;"&gt;
&lt;p style="margin: 0;"&gt;ミスが「計算」ではなく「変形（移項・整理）」で起きている可能性があります。誤答例の表で、自分が多い種類を1つ決め、その種類だけを集中的に減らす方が早いです。&lt;/p&gt;
&lt;/div&gt;
&lt;/details&gt;
&lt;details style="margin: 0;"&gt;
&lt;summary style="cursor: pointer; font-weight: bold;"&gt;テスト本番だけミスが増えます&lt;/summary&gt;
&lt;div style="margin-top: 0.6em; line-height: 1.9;"&gt;
&lt;p style="margin: 0;"&gt;焦りで「写し替え」が雑になりがちです。本番は、次の行に移す前に&lt;strong&gt;直前の行の数値・符号だけ&lt;/strong&gt;を一瞬確認する癖を入れると、増え方が止まります。&lt;/p&gt;
&lt;/div&gt;
&lt;/details&gt;
&lt;/div&gt;
&lt;p&gt;&lt;!-- ▲ 追記ここまで ▲ --&gt;&lt;/p&gt;
&lt;h4&gt;勉強方法を見直す&lt;/h4&gt;
&lt;p&gt;その問題を解いていたときの環境を思い出してみましょう。家で宿題を解いていたとしたら、身の回りに集中を削ぐようなものを置いていなかったか、100％集中できていたか考えてみます。学校のテストの場合も、何かに気が散ってしまっていたり考え事をしながら問題を解いていたとしたら注意力が散漫していたことでケアレスミスをしやすい状況であったと考えられます。&lt;strong&gt;&lt;a href="https://juku-escot.com/column/yokunaibenkyouhou/" target="_blank" rel="noopener"&gt;コチラ&lt;/a&gt;&lt;/strong&gt;も参考にしながら、改善すべきところがあれば改善し、&lt;span style="color: #0000ff;"&gt;学習に適した環境で勉強する&lt;/span&gt;ように改めましょう。&lt;/p&gt;
&lt;h4&gt;ケアレスミスの原因を探る&lt;/h4&gt;
&lt;p&gt;一口にケアレスミスといっても、ケアレスミスの原因はそれぞれ違います。移項の時の符号ミスなのか、ひっ算の位を丁寧に書かなかったことが原因なのか、答えの単位を間違えてしまったのか...など&lt;span style="color: #0000ff;"&gt;自分がしやすいミスを知っておきましょう&lt;/span&gt;。自分がやってしまいがちなケアレスミスを知っておくと、問題を解くときに気を付けながら解くことができます。まずは自分のミスをしてしまいやすい原因を探ってみましょう。&lt;/p&gt;
&lt;h4&gt;無理に計算式を省略しない&lt;/h4&gt;
&lt;p&gt;例えば、移行、同類項の整理などまとめて一気に計算すると、写し間違えのミスは防ぐことができますが、慣れていないうちにやってしまうと新たなミスにつながる可能性があります。まずは、&lt;span style="color: #ff0000;"&gt;一行でひとつの計算だけをする&lt;/span&gt;ようにしましょう。また、数字や式をていねいに、ひっ算と式を分けて書くなど、後から見直した時にもわかりやすいように&lt;span style="color: #0000ff;"&gt;丁寧に書く&lt;/span&gt;ことを心がけましょう。もちろん慣れてきたら時間短縮のためにまとめて計算することが必要にはなりますが、計算式でケアレスミスをしなくなったら次のステップに進むようにしてください。&lt;/p&gt;
&lt;h4&gt;よく出てくる数字は暗記する&lt;/h4&gt;
&lt;p&gt;&lt;span id="MJXc-Node-303" class="mjx-msqrt"&gt;&lt;span class="mjx-box"&gt;&lt;span id="MJXc-Node-304" class="mjx-mrow"&gt;&lt;span id="MJXc-Node-305" class="mjx-mn"&gt;&lt;span class="mjx-char MJXc-TeX-main-R"&gt;５分の１＝0.2、√2&lt;/span&gt;&lt;/span&gt;&lt;/span&gt;&lt;/span&gt;&lt;/span&gt;&lt;span id="MJXc-Node-306" class="mjx-mo MJXc-space3"&gt;&lt;span class="mjx-char MJXc-TeX-main-R"&gt;=&lt;/span&gt;&lt;/span&gt;&lt;span id="MJXc-Node-307" class="mjx-mn MJXc-space3"&gt;&lt;span class="mjx-char"&gt;&lt;span class="mjx-charbox MJXc-TeX-main-R"&gt;1.41421356...など、よく計算で使うような数字は暗記しておきましょう。暗記しておけば計算する手間が省けるのでケアレスミスを生みません。ただ単に数字を覚えるだけでは意味がないので、なぜそうなるのかの理由付けをきちんと理解しておくと、もし忘れてしまっても計算で導き出すことができます。&lt;/span&gt;&lt;/span&gt;&lt;/span&gt;&lt;/p&gt;
&lt;h4&gt;見直しをする&lt;/h4&gt;
&lt;p&gt;一通り問題を解き終わったら必ず見直しをしましょう。見直しするクセをつけておけば、たとえケアレスミスしてしまっていたとしても、採点する前に気づくことができます。&lt;span style="color: #0000ff;"&gt;問題を解き終わった後に油断せずに、見直しも集中して&lt;/span&gt;行うようにしましょう。宿題や自分で丸を付ける問題であっても常日頃から見直しをして&lt;span style="color: #ff0000;"&gt;、問題を解いたら見直すという習慣をつける&lt;/span&gt;ようにしましょう。&lt;/p&gt;
&lt;h4&gt;問題を解きなおす&lt;/h4&gt;
&lt;p&gt;ケアレスミスをしてしまったら必ず問題を解き直しましょう。&lt;span style="color: #ff0000;"&gt;簡単なケアレスミスだからといってそのままにしてしまうと必ず同じミスをしてしまいます&lt;/span&gt;。ミスをしてしまった原因を知ったら、間違えてしまった問題を再度落ち着いて丁寧に解きなおしてください。&lt;strong&gt;もしかしたらケアレスミスが不正解の原因ではない場合もあります&lt;/strong&gt;。その分野その単元の理解がきちんとできていないために正解を出すことができないという可能性も十分にあり得ます。その場合はもう一度その単元をしっかりと学習することになるので、間違えてしまった問題は必ず解きなおすようにしましょう。&lt;span style="color: #0000ff;"&gt;ケアレスミスであって、理解不足ではないと高をくくってしまわない&lt;/span&gt;ことが大切です。&lt;/p&gt;
&lt;h4&gt;類題を解く&lt;/h4&gt;
&lt;p&gt;ケアレスミスをしてしまった問題の類題を解いてみましょう。そもそも&lt;strong&gt;解法が身についていないためにミスをしてしまった可能性も&lt;/strong&gt;考えられます。計算方法や解き方が正しく理解できているか確認しながら類題を解きましょう。類題を解くことで自分がケアレスミスしやすい問題にたくさん触れることができます。前述したようなことを意識しながら問題を解きましょう。&lt;/p&gt;
&lt;h4&gt;まとめ&lt;/h4&gt;
&lt;p&gt;数学でのケアレスミスがなくなれば、本来であれば正解だったはずの問題を落としてしまうということがなくなるため、点数が安定します。数学の問題を解くときは勉強に適した環境で集中して、ケアレスミスをしてしまわないように訓練を積み重ねていきましょう。数学を苦手としている場合は、&lt;strong&gt;&lt;a href="https://juku-escot.com/column/suugakudekinai/" target="_blank" rel="noopener"&gt;数学ができない学生向けの学習法&lt;/a&gt;&lt;/strong&gt;も参考にして数学の勉強を続けてみてください。また分野別で苦手を抱えている場合は、&lt;strong&gt;&lt;a href="https://juku-escot.com/column/suugakukika/" target="_blank" rel="noopener"&gt;数学(幾何分野)が中々出来ない生徒さん向けの勉強法&lt;/a&gt;&lt;/strong&gt;、&lt;strong&gt;&lt;a href="https://juku-escot.com/column/daisuubennkyouhou/" target="_blank" rel="noopener"&gt;数学(代数分野)が中々出来ない生徒さん向けの勉強法&lt;/a&gt;&lt;/strong&gt;を参考にして数学の苦手を克服していきましょう。&lt;/p&gt;
```</t>
  </si>
  <si>
    <t>C2P_https___juku_escot_com_column_suugaku_ouyoumondai_20260225_192437</t>
  </si>
  <si>
    <t>以下はサイトの階層マスタに基づく「子→親」内部リンク不足です。
子ページ本文（HTML）に、親ページへのリンクを追加してください。
【子ページ】
- URL: https://juku-escot.com/column/suugaku_ouyoumondai/
- タイトル: 数学の応用問題が解けない原因｜問題に対処する4段階チェック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style="margin: 1.2em 0; padding: 1.1em 1.1em; border: 1px solid #e6e6e6; border-radius: 12px; background: #fafafa;"&gt;
&lt;p style="margin: 0 0 0.6em; line-height: 1.9;"&gt;基礎的な計算はできるのに、応用問題になると「どこから手をつければいいか分からない」。中高一貫校のハイスピードな授業の中で、こうした壁にぶつかる生徒は少なくありません。&lt;/p&gt;
&lt;p style="margin: 0; line-height: 1.9;"&gt;応用問題を攻略するために必要なのは、特別なひらめきではなく&lt;strong&gt;「基礎知識と解法のつなぎ方」&lt;/strong&gt;にあります。本ページでは、教科書理解の深掘りや単位の捉え方といった根源的な解決策から、初見の問題に対応できる思考プロセスまでを4つの段階で解説します。&lt;/p&gt;
&lt;/div&gt;
&lt;p&gt;中高一貫校の数学は、一般的な公立校に比べて進度が速く、扱う問題の抽象度も格段に高くなります。そのため、定期テストでは点数が取れていても、実力テストや模試の初見問題で急に筆が止まってしまうケースが多く見られます。&lt;/p&gt;
&lt;p&gt;「自分にはセンスがない」と諦める前に、まずは今の学習状況のどこに「抜け」があるのかを確認してみましょう。ここでは、中高一貫校生が直面しやすい応用問題の壁を突破するための具体的なアプローチを整理します。&lt;/p&gt;
&lt;h2&gt;中高一貫校の数学で応用問題につまずく理由&lt;/h2&gt;
&lt;p&gt;中高一貫校では、一般的な公立中学よりも&lt;strong&gt;難度の高い内容を速いペースで進めるカリキュラム&lt;/strong&gt;が組まれていることが多くあります。特に応用問題はレベルが高く、&lt;/p&gt;
&lt;ul&gt;
&lt;li&gt;もともと数学が得意だった生徒でも苦戦する&lt;/li&gt;
&lt;li&gt;一度つまずくと、どこから復習すべきか分からなくなる&lt;/li&gt;
&lt;/ul&gt;
&lt;p&gt;といった状況に陥りがちです。&lt;/p&gt;
&lt;h3&gt;数学が苦手だと感じる場合の参考コラム&lt;/h3&gt;
&lt;p&gt;「そもそも数学そのものが苦手かもしれない」と感じている場合は、以下のコラムもあわせてご覧ください。&lt;/p&gt;
&lt;blockquote&gt;
&lt;ul&gt;
&lt;li&gt;&lt;a href="https://juku-escot.com/column/suugakudekinai/" target="_blank" rel="noopener"&gt;数学ができない学生向けの学習法&lt;/a&gt;&lt;/li&gt;
&lt;li&gt;&lt;a href="https://juku-escot.com/column/suugakukika/" target="_blank" rel="noopener"&gt;数学(幾何分野)が中々出来ない生徒さん向けの勉強法&lt;/a&gt;&lt;/li&gt;
&lt;li&gt;&lt;a href="https://juku-escot.com/column/daisuubennkyouhou/" target="_blank" rel="noopener"&gt;数学(代数分野)が中々出来ない生徒さん向けの勉強法&lt;/a&gt;&lt;/li&gt;
&lt;/ul&gt;
&lt;/blockquote&gt;
&lt;p&gt;これらを参考にしながら、本ページで紹介する&lt;strong&gt;応用問題克服のステップ&lt;/strong&gt;も取り入れていきましょう。&lt;/p&gt;
&lt;h2&gt;応用問題を解けるようにする４つのステップ&lt;/h2&gt;
&lt;h3&gt;1. まずは教科書の内容をきちんと理解する&lt;/h3&gt;
&lt;p&gt;最初の一歩は、&lt;strong&gt;教科書そのものを丁寧に読み直すこと&lt;/strong&gt;です。「応用問題が難しい」と感じると、つい問題集ばかりに目が行きがちですが、&lt;/p&gt;
&lt;ul&gt;
&lt;li&gt;教科書の定義や説明をあいまいなままにしている&lt;/li&gt;
&lt;li&gt;用語や&lt;strong&gt;単位&lt;/strong&gt;の意味をしっかり理解できていない&lt;/li&gt;
&lt;/ul&gt;
&lt;p&gt;といった状態だと、そもそも問題文の意味が正しくつかめない場合があります。&lt;/p&gt;
&lt;p&gt;特に、&lt;/p&gt;
&lt;ul&gt;
&lt;li&gt;速さ・濃度・密度など、&lt;strong&gt;単位を伴う量&lt;/strong&gt;&lt;/li&gt;
&lt;li&gt;図形の長さ・面積・体積などの&lt;strong&gt;単位の違い&lt;/strong&gt;&lt;/li&gt;
&lt;/ul&gt;
&lt;p&gt;は、単位の認識があいまいなままだと、途中式で大きなミスを招きます。&lt;/p&gt;
&lt;blockquote&gt;&lt;p&gt;教科書の内容が理解できていなければ、応用問題どころか&lt;strong&gt;基本問題にも届かない原因&lt;/strong&gt;になっているかもしれません。&lt;br /&gt;
「読んだつもり」で流さず、おざなりにせずに一つひとつ確認していきましょう。&lt;/p&gt;&lt;/blockquote&gt;
&lt;h3&gt;2. 基礎力（基本問題）が本当に身についているかをチェックする&lt;/h3&gt;
&lt;p&gt;次に確認すべきなのは、&lt;span style="color: #0000ff;"&gt;&lt;strong&gt;基礎部分がきちんと定着しているかどうか&lt;/strong&gt;&lt;/span&gt;です。&lt;/p&gt;
&lt;p&gt;応用問題が解けないとき、&lt;/p&gt;
&lt;ul&gt;
&lt;li&gt;応用問題に必要な処理能力や発想が足りていない&lt;/li&gt;
&lt;li&gt;そもそも&lt;strong&gt;基礎的な解き方や計算があいまい&lt;/strong&gt;なまま&lt;/li&gt;
&lt;/ul&gt;
&lt;p&gt;という２つのパターンが考えられます。&lt;/p&gt;
&lt;p&gt;まずは問題集などの&lt;strong&gt;基本問題がすべて解けるか&lt;/strong&gt;をチェックしてみましょう。&lt;/p&gt;
&lt;ul&gt;
&lt;li&gt;基本問題がきちんと解ける → 訓練によって応用問題も解けるようになる可能性が高い&lt;/li&gt;
&lt;li&gt;基本問題でつまずく → 応用問題以前に&lt;strong&gt;基礎の理解不足&lt;/strong&gt;が原因&lt;/li&gt;
&lt;/ul&gt;
&lt;p&gt;基本問題を一通り解いてみて、解けない問題があれば、&lt;/p&gt;
&lt;ul&gt;
&lt;li&gt;解説をよく読み、&lt;strong&gt;どこでつまずいたのか&lt;/strong&gt;を確認する&lt;/li&gt;
&lt;li&gt;間違えた問題には印を付けて、&lt;strong&gt;繰り返し解いて定着させる&lt;/strong&gt;&lt;/li&gt;
&lt;/ul&gt;
&lt;p&gt;というステップを踏みましょう。ここでの妥協が少ないほど、その後の応用問題が楽になります。&lt;/p&gt;
&lt;h3&gt;3. 応用問題に慣れ、「解法パターン」を身につける&lt;/h3&gt;
&lt;p&gt;基礎部分が定着しているにもかかわらず応用問題が解けない場合は、&lt;/p&gt;
&lt;ul&gt;
&lt;li&gt;応用問題に触れる機会が少なく、&lt;strong&gt;問題のタイプに慣れていない&lt;/strong&gt;&lt;/li&gt;
&lt;li&gt;解法のパターンが頭の中で整理されていない&lt;/li&gt;
&lt;/ul&gt;
&lt;p&gt;といった理由が考えられます。&lt;/p&gt;
&lt;p&gt;その場合は、問題集の応用問題に積極的に取り組み、&lt;span style="color: #0000ff;"&gt;&lt;strong&gt;解法のパターン&lt;/strong&gt;&lt;/span&gt;を意識して身につけていきましょう。&lt;/p&gt;
&lt;ul&gt;
&lt;li&gt;「このタイプの問題は、この順番で考える」という&lt;strong&gt;型&lt;/strong&gt;を覚える&lt;/li&gt;
&lt;li&gt;最初は解説を見ながらでもよいので、&lt;strong&gt;流れを追いかける練習&lt;/strong&gt;をする&lt;/li&gt;
&lt;li&gt;同じパターンの問題を繰り返し解き、&lt;strong&gt;自力で再現できるか&lt;/strong&gt;を確認する&lt;/li&gt;
&lt;/ul&gt;
&lt;p&gt;このとき大切なのは、&lt;/p&gt;
&lt;p&gt;&lt;strong&gt;反復練習をして問題に対する抵抗をなくす&lt;/strong&gt;ことです。&lt;/p&gt;
&lt;p&gt;解説を読んでもどうしても理解できない問題が続く場合は、まだ基礎部分が十分に固まっていない可能性もあります。その場合は、思い切って&lt;strong&gt;基本問題に一度戻る&lt;/strong&gt;ことも大切です。&lt;/p&gt;
&lt;h3&gt;4. いろいろな問題に触れて「初見問題」にも対応できるようにする&lt;/h3&gt;
&lt;p&gt;ひとつの問題集を何度も繰り返したあとには、&lt;strong&gt;別の問題集や、今までに解いたことのない問題&lt;/strong&gt;にもチャレンジしてみましょう。&lt;/p&gt;
&lt;ul&gt;
&lt;li&gt;同じ分野でも、問題集によって&lt;strong&gt;出題の仕方や聞き方が異なる&lt;/strong&gt;&lt;/li&gt;
&lt;li&gt;初めて見るパターンの問題に取り組むことで、&lt;strong&gt;自分の本当の実力&lt;/strong&gt;を確認できる&lt;/li&gt;
&lt;/ul&gt;
&lt;p&gt;いろいろなパターンの問題に出会い、&lt;/p&gt;
&lt;ul&gt;
&lt;li&gt;「初見の問題でも、自分の知識とパターンから組み立てて解ける」&lt;/li&gt;
&lt;/ul&gt;
&lt;p&gt;という段階まで到達できれば、応用問題も怖くありません。&lt;/p&gt;
&lt;h2&gt;当塾での取り組み：中高一貫校の数学を１対１でサポート&lt;/h2&gt;
&lt;h3&gt;完全１対１のオーダーメイド個別指導&lt;/h3&gt;
&lt;p&gt;当塾では、&lt;strong&gt;完全１対１の個別指導&lt;/strong&gt;で、一人ひとりの状況や目標に合わせた&lt;strong&gt;完全オーダーメイドの授業&lt;/strong&gt;を行っています。&lt;/p&gt;
&lt;ul&gt;
&lt;li&gt;学校の予習をメインにした&lt;strong&gt;先取りコース&lt;/strong&gt;&lt;/li&gt;
&lt;li&gt;苦手や理解不足の単元を補う&lt;strong&gt;フォローアップコース&lt;/strong&gt;&lt;/li&gt;
&lt;/ul&gt;
&lt;p&gt;など、学習状況に合わせて柔軟にカリキュラムを組むことができます。&lt;br /&gt;
「どこからやり直せばよいか分からない」「応用問題だけが解けない」といった悩みに対しても、原因を丁寧にさかのぼりながら指導していきます。&lt;/p&gt;
&lt;h3&gt;中高一貫校で採用されている教材にも対応&lt;/h3&gt;
&lt;p&gt;中高一貫校では、一般的な教科書とは異なる専用テキストが使われることも多く、&lt;strong&gt;学校と塾で教材がバラバラだと成績アップに直結しにくい&lt;/strong&gt;という問題が生じがちです。&lt;/p&gt;
&lt;p&gt;当塾では、中高一貫校で多く採用されている以下の教材対策も行っています。&lt;/p&gt;
&lt;ul&gt;
&lt;li&gt;&lt;strong&gt;&lt;a href="https://juku-escot.com/progress/" target="_blank" rel="noopener"&gt;プログレス&lt;/a&gt;&lt;/strong&gt;&lt;/li&gt;
&lt;li&gt;&lt;strong&gt;&lt;a href="https://juku-escot.com/newtreasure/" target="_blank" rel="noopener"&gt;ニュートレジャー&lt;/a&gt;&lt;/strong&gt;&lt;/li&gt;
&lt;li&gt;&lt;strong&gt;&lt;a href="https://juku-escot.com/birdland/" target="_blank" rel="noopener"&gt;バードランド&lt;/a&gt;&lt;/strong&gt;&lt;/li&gt;
&lt;li&gt;&lt;strong&gt;&lt;a href="https://juku-escot.com/taikeisuugaku/" target="_blank" rel="noopener"&gt;体系数学&lt;/a&gt;&lt;/strong&gt;&lt;/li&gt;
&lt;/ul&gt;
&lt;p&gt;学校と異なるテキストで塾の授業を受けているせいで、&lt;/p&gt;
&lt;ul&gt;
&lt;li&gt;塾ではできるのに、学校のテストでは点数が伸びない&lt;/li&gt;
&lt;/ul&gt;
&lt;p&gt;といった状況を避けるため、&lt;strong&gt;学校の教材と直結した指導&lt;/strong&gt;を心がけています。&lt;/p&gt;
&lt;h3&gt;オンラインでも教室と同じ授業を受講可能&lt;/h3&gt;
&lt;p&gt;当塾では、教室での授業と同様の内容を、&lt;strong&gt;&lt;a href="https://juku-escot.com/online/" target="_blank" rel="noopener"&gt;オンライン&lt;/a&gt;&lt;/strong&gt;でも受講することができます。&lt;/p&gt;
&lt;ul&gt;
&lt;li&gt;通塾の必要がなく、全国どこからでも受講可能&lt;/li&gt;
&lt;li&gt;自宅など&lt;strong&gt;勉強しなれた環境&lt;/strong&gt;で集中して学習できる&lt;/li&gt;
&lt;li&gt;移動時間がない分、効率的に学習時間を確保できる&lt;/li&gt;
&lt;/ul&gt;
&lt;p&gt;オンライン授業の詳細については、&lt;strong&gt;&lt;a href="https://juku-escot.com/online/" target="_blank" rel="noopener"&gt;コチラ&lt;/a&gt;&lt;/strong&gt;をご覧ください。&lt;/p&gt;
&lt;h2&gt;まとめ：応用問題は「原因分析」と「慣れ」で克服できる&lt;/h2&gt;
&lt;p&gt;最後に、本ページの内容を整理します。&lt;/p&gt;
&lt;ul&gt;
&lt;li&gt;中高一貫校の数学は難易度が高く進度も速いため、応用問題でつまずきやすい&lt;/li&gt;
&lt;li&gt;「応用問題が解けない」と感じたら、&lt;strong&gt;教科書レベルの理解や単位の認識&lt;/strong&gt;に抜けがないかをまず確認する&lt;/li&gt;
&lt;li&gt;&lt;span style="color: #0000ff;"&gt;&lt;strong&gt;基礎部分がきちんと定着していなければ、応用問題は解けない&lt;/strong&gt;&lt;/span&gt;ため、基本問題での理解度チェックが重要&lt;/li&gt;
&lt;li&gt;基礎ができている場合は、応用問題を繰り返し解き、&lt;strong&gt;解法パターンと問題への「慣れ」&lt;/strong&gt;を身につける&lt;/li&gt;
&lt;li&gt;ひとつの問題集をやり込んだら、別の問題集や初見問題にも取り組み、&lt;strong&gt;本当の実力を試す&lt;/strong&gt;&lt;/li&gt;
&lt;li&gt;当塾では、完全１対１のオーダーメイド授業と、中高一貫校向け教材対策・オンライン授業を通じて、&lt;strong&gt;中高一貫校生の数学学習を総合的にサポート&lt;/strong&gt;している&lt;/li&gt;
&lt;/ul&gt;
&lt;p&gt;応用問題が解けないからといって、「自分はセンスがない」と決めつける必要はありません。&lt;br /&gt;
大切なのは、&lt;/p&gt;
&lt;ul&gt;
&lt;li&gt;本当に応用問題だけが解けていないのか&lt;/li&gt;
&lt;li&gt;それとも、基礎や教科書レベルに原因があるのか&lt;/li&gt;
&lt;/ul&gt;
&lt;p&gt;を丁寧に探ることです。&lt;br /&gt;
&lt;strong&gt;基礎部分がきちんと定着していれば、応用問題も演習を積み重ねることで必ず解けるようになります。&lt;/strong&gt;&lt;br /&gt;
まずは、教科書と基本問題を見直し、少しずつ応用問題に「慣れる」ところから始めていきましょう。&lt;/p&gt;
&lt;p&gt;&amp;nbsp;&lt;/p&gt;
```</t>
  </si>
  <si>
    <t>C2P_https___juku_escot_com_column_suugakudekinai_20260225_192437</t>
  </si>
  <si>
    <t>以下はサイトの階層マスタに基づく「子→親」内部リンク不足です。
子ページ本文（HTML）に、親ページへのリンクを追加してください。
【子ページ】
- URL: https://juku-escot.com/column/suugakudekinai/
- タイトル: 数学の解法が分からない人へ｜応用で止まる原因と改善ポイント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&lt;h3&gt;数学ができない学生向けの学習法&lt;/h3&gt;
&lt;section class="intro-box" style="background-color: #f8f9fa; padding: 25px; border-radius: 12px; border-left: 6px solid #283593; margin-bottom: 35px;"&gt;
&lt;h2 style="color: #283593; font-size: 1.4rem; margin-top: 0; line-height: 1.5;"&gt;「解説を読めばわかるのに、テストの応用問題になると手が止まる」&lt;br /&gt;
そんな状態を打破する、数学の“正しい”処方箋&lt;/h2&gt;
&lt;p style="line-height: 1.8; font-size: 1.05rem; color: #333;"&gt;「勉強しても数学の点数が上がらない」「解説を読んでも理解が追いつかない」といったお悩みを抱えていませんか？&lt;/p&gt;
&lt;p&gt;中高一貫校のハイスピードな授業の中で、多くの生徒が「わかったつもり（＝自力で解けない）」の罠に陥っています。まずは、自分が『&lt;a href="https://juku-escot.com/column/yokunaibenkyouhou/" target="_blank" rel="noopener"&gt;中学生が陥りやすい「よくない」勉強法&lt;/a&gt;』をしてしまっていないか、学習の土台を見直してみましょう。&lt;/p&gt;
&lt;p&gt;その上で、分野別の具体的な対策として、&lt;br /&gt;
・『&lt;strong&gt;&lt;a href="https://juku-escot.com/column/suugakukika/" target="_blank" rel="noopener"&gt;数学(幾何分野)が中々出来ない生徒さん向けの勉強法&lt;/a&gt;&lt;/strong&gt;』&lt;br /&gt;
・『&lt;strong&gt;&lt;a href="https://juku-escot.com/column/daisuubennkyouhou/" target="_blank" rel="noopener"&gt;数学(代数分野)が中々出来ない生徒さん向けの勉強法&lt;/a&gt;&lt;/strong&gt;』&lt;br /&gt;
を参考にしてください。意識を少し変えるだけで、数学の景色は劇的に変わり始めます。&lt;/p&gt;
&lt;/section&gt;
&lt;p&gt;&lt;!-- ▼ 追記：応用問題で止まる原因の分解＋ミニ練習＋6分の1公式（intro-box直後に挿入） ▼ --&gt;&lt;/p&gt;
&lt;section style="background-color: #f8f9fa; padding: 22px; border-radius: 12px; border-left: 6px solid #283593; margin: 0 0 28px;"&gt;
&lt;h4 style="color: #283593; font-size: 1.2rem; margin: 0 0 10px; line-height: 1.5;"&gt;応用問題で手が止まる人が、最初に直すべき3点&lt;/h4&gt;
&lt;p style="margin: 0 0 10px; line-height: 1.85; color: #333;"&gt;「分からない」は1種類ではありません。まずは、止まる理由を分けて当てはめると改善が速いです。&lt;/p&gt;
&lt;ul style="margin: 0 0 12px 1.2em; line-height: 1.9;"&gt;
&lt;li&gt;&lt;strong&gt;問題文の情報が頭の中に散らばる&lt;/strong&gt;：条件を抜き出して、短い日本語に言い直す&lt;/li&gt;
&lt;li&gt;&lt;strong&gt;使う公式や考え方が選べない&lt;/strong&gt;：似た問題の「共通点」を見つけて寄せる&lt;/li&gt;
&lt;li&gt;&lt;strong&gt;途中で計算が重くなって崩れる&lt;/strong&gt;：式を小分けにして、1行でやることを減らす&lt;/li&gt;
&lt;/ul&gt;
&lt;details style="background: #fff; border: 1px solid #e6e6e6; border-radius: 10px; padding: 12px 12px; margin: 0 0 10px;"&gt;
&lt;summary style="cursor: pointer; font-weight: bold; color: #283593;"&gt;（例）文章題を「式に変える」最初の一歩&lt;/summary&gt;
&lt;div style="margin-top: 10px; line-height: 1.9; color: #333;"&gt;
&lt;p style="margin: 0 0 8px;"&gt;例：&lt;strong&gt;「AはBより3大きい。合計が17」&lt;/strong&gt;&lt;br /&gt;
まずは日本語を短くします：&lt;br /&gt;
・A = B + 3&lt;br /&gt;
・A + B = 17&lt;/p&gt;
&lt;p style="margin: 0;"&gt;この2行が作れれば、あとは連立の計算に落とせます。止まる人は「AはBより…」の文が式に変わる前に固まっています。&lt;/p&gt;
&lt;/div&gt;
&lt;/details&gt;
&lt;details style="background: #fff; border: 1px solid #e6e6e6; border-radius: 10px; padding: 12px 12px; margin: 0 0 10px;"&gt;
&lt;summary style="cursor: pointer; font-weight: bold; color: #283593;"&gt;ミニ練習（5分）｜条件を2行にする&lt;/summary&gt;
&lt;div style="margin-top: 10px; line-height: 1.9; color: #333;"&gt;
&lt;p style="margin: 0 0 8px;"&gt;次の文を「式2本」に直してください（答えは下にあります）。&lt;/p&gt;
&lt;ol style="margin: 0 0 10px 1.2em;"&gt;
&lt;li&gt;XはYの2倍より1小さい。XとYの和は20。&lt;/li&gt;
&lt;li&gt;PはQより5小さい。Pの3倍とQの2倍の和は25。&lt;/li&gt;
&lt;/ol&gt;
&lt;details style="background: #fafafa; border: 1px solid #e6e6e6; border-radius: 10px; padding: 10px 10px; margin: 0;"&gt;
&lt;summary style="cursor: pointer; font-weight: bold;"&gt;解答（クリックで表示）&lt;/summary&gt;
&lt;div style="margin-top: 8px;"&gt;
&lt;p style="margin: 0 0 8px;"&gt;&lt;strong&gt;1)&lt;/strong&gt;&lt;br /&gt;
X = 2Y - 1&lt;br /&gt;
X + Y = 20&lt;/p&gt;
&lt;p style="margin: 0;"&gt;&lt;strong&gt;2)&lt;/strong&gt;&lt;br /&gt;
P = Q - 5&lt;br /&gt;
3P + 2Q = 25&lt;/p&gt;
&lt;/div&gt;
&lt;/details&gt;
&lt;/div&gt;
&lt;/details&gt;
&lt;details style="background: #fff; border: 1px solid #e6e6e6; border-radius: 10px; padding: 12px 12px; margin: 0;"&gt;
&lt;summary style="cursor: pointer; font-weight: bold; color: #283593;"&gt;6分の1公式｜どんな場面で使うか（目安）&lt;/summary&gt;
&lt;div style="margin-top: 10px; line-height: 1.9; color: #333;"&gt;
&lt;p style="margin: 0 0 8px;"&gt;「6分の1公式」を知っていても、使いどころが曖昧だと得点に結びつきにくいです。目安は、&lt;strong&gt;二次式の形が整っていて、最大・最小や頂点が欲しい&lt;/strong&gt;場面です。&lt;/p&gt;
&lt;p style="margin: 0 0 8px;"&gt;例：y = ax² + bx + c（a≠0）で、頂点のx座標は &lt;strong&gt;-b / (2a)&lt;/strong&gt;。&lt;br /&gt;
ここから最大・最小の値を出したい問題で活躍します。&lt;/p&gt;
&lt;p style="margin: 0;"&gt;クエリで探している人は「公式そのもの」より、&lt;strong&gt;何を求める問題で出番が来るか&lt;/strong&gt;を探しています。上の目安に当てはまるかで判断してください。&lt;/p&gt;
&lt;/div&gt;
&lt;/details&gt;
&lt;/section&gt;
&lt;section style="background-color: #f8f9fa; padding: 20px; border-radius: 12px; border-left: 6px solid #283593; margin: 0 0 30px;"&gt;
&lt;h4 style="color: #283593; font-size: 1.15rem; margin: 0 0 10px;"&gt;よくある質問（応用問題）&lt;/h4&gt;
&lt;details style="background: #fff; border: 1px solid #e6e6e6; border-radius: 10px; padding: 12px 12px; margin: 0 0 10px;"&gt;
&lt;summary style="cursor: pointer; font-weight: bold;"&gt;解説を読むと分かるのに、初見だと動けません&lt;/summary&gt;
&lt;div style="margin-top: 10px; line-height: 1.9; color: #333;"&gt;
&lt;p style="margin: 0;"&gt;「同じテーマの問題」を続けて解くより、&lt;strong&gt;条件を2行に直す練習&lt;/strong&gt;を先に入れると改善しやすいです。式が作れれば、解説で見た流れに寄せられます。&lt;/p&gt;
&lt;/div&gt;
&lt;/details&gt;
&lt;details style="background: #fff; border: 1px solid #e6e6e6; border-radius: 10px; padding: 12px 12px; margin: 0 0 10px;"&gt;
&lt;summary style="cursor: pointer; font-weight: bold;"&gt;公式は覚えましたが、選べません&lt;/summary&gt;
&lt;div style="margin-top: 10px; line-height: 1.9; color: #333;"&gt;
&lt;p style="margin: 0;"&gt;いきなり公式を探すのではなく、問題文から&lt;strong&gt;「求めたいもの」&lt;/strong&gt;を先に決めます（長さ／面積／最小・最大／個数など）。求めたいものが決まると、使う考え方が絞れます。&lt;/p&gt;
&lt;/div&gt;
&lt;/details&gt;
&lt;details style="background: #fff; border: 1px solid #e6e6e6; border-radius: 10px; padding: 12px 12px; margin: 0;"&gt;
&lt;summary style="cursor: pointer; font-weight: bold;"&gt;数Ⅰっぽい問題で止まりがちです&lt;/summary&gt;
&lt;div style="margin-top: 10px; line-height: 1.9; color: #333;"&gt;
&lt;p style="margin: 0;"&gt;高校内容に入ると、計算より&lt;strong&gt;式の意味&lt;/strong&gt;が重くなります。まずは「式が何を表すか」を言葉で言い直し、次に図や表で確認できる形に落とすと手が動きます。&lt;/p&gt;
&lt;/div&gt;
&lt;/details&gt;
&lt;/section&gt;
&lt;p&gt;&lt;!-- ▲ 追記ここまで ▲ --&gt;&lt;/p&gt;
&lt;h4&gt;ケアレスミスをなくす&lt;/h4&gt;
&lt;p&gt;簡単な計算問題で符号の書き間違い、写し間違いをしていませんか？&lt;br /&gt;
計算問題を解くときは、ケアレスミスをなくすために&lt;span style="color: #0000ff;"&gt;書く量を減らせるように&lt;/span&gt;なりましょう。たとえば、移行、同類項の整理などまとめて一度に計算できるようになると、写し間違えをする可能性を少なくすることができるのと同時に、書く時間が減ることで&lt;strong&gt;１問にかかる時間を短縮する&lt;/strong&gt;こともできます。計算に慣れていない場合はていねいに計算することが一番ですが、計算問題に慣れてきたら脳内で処理して書く量を減らせるようにしていきましょう。慣れるまでは少し難しいと感じるかもしれませんが、意識するだけでケアレスミスを少なくすることができます。ケアレスミスが多いと感じる方は、『&lt;strong&gt;&lt;a href="https://juku-escot.com/column/suugaku_miss/" target="_blank" rel="noopener"&gt;数学のケアレスミスをなくすための７つの方法&lt;/a&gt;&lt;/strong&gt;』を参考に学習してみましょう。&lt;/p&gt;
&lt;h4&gt;分かったつもりにならない&lt;/h4&gt;
&lt;p&gt;&lt;strong&gt;解答を見て「分かった」と思っていても、自力で問題を解けなければ「わかった」とはいえません&lt;/strong&gt;。解答を見るだけで満足せずに、途中式がわからないのか、そもそも問題の内容を読み解けていないのか、など「&lt;span style="color: #ff0000;"&gt;何が理由で解けないのか、どこが分からないのか&lt;/span&gt;」を明確にしましょう。原因が分かったら対策していきましょう。先生に質問したり、類題を解いたりして苦手を克服していきましょう。&lt;/p&gt;
&lt;h4&gt;公式を暗記だけで終わらせない&lt;/h4&gt;
&lt;p&gt;公式を覚えていても、&lt;strong&gt;理解していなければ応用問題は解くことが出来ません&lt;/strong&gt;。解説を見てわかる、先生の説明を聞いてわかるだけは公式を理解しているとはいえないので、公式を使えるようになりましょう。&lt;span style="color: #0000ff;"&gt;公式を理論的に理解することができれば、応用問題もつまずかずに解くことができます&lt;/span&gt;。すぐに公式が使えるようになることは難しいので、色々なパターンの問題を解いて慣れるようにしましょう。&lt;/p&gt;
&lt;h4&gt;読解力を鍛える&lt;/h4&gt;
&lt;p&gt;計算問題と違い、長文を読み、理解したうえで解かなければならない問題があります。&lt;br /&gt;
問題独自の規則が設けられている場合、文章の内容や規則性をきちんと把握できなければ正解にたどり着くことはできません。&lt;span style="color: #ff0000;"&gt;文章を図に表してみたり、数字を書き出してみたりすると整理されて解きやすくなります&lt;/span&gt;。普段の学習から&lt;strong&gt;問題を読み取り、整理できる能力&lt;/strong&gt;をつけられるように訓練しましょう。読解力を鍛えるためには計算に慣れるのと同じようにたくさん問題を解かなければなりません。このように、普段の学習で意識を変える、今まで意識していなかったことを意識して数学と向き合うことで数学ができないと感じることがなくっていきます。日々の積み重ねで少しずつ解ける問題を増やしていきましょう。&lt;/p&gt;
&lt;h4&gt;当塾での取り組み&lt;/h4&gt;
&lt;p&gt;当塾では完全１対１の個別指導で、１人１人の弱点や性質を把握し、それぞれに合わせた数学の学習を進めていくことが可能です。授業の進度に合わせて単元の復習等うフォローアップコース、授業の進度に追いつくことができればワンランク上のコースを目指す先取りコースなどそれぞれに合わせた対策を行っております。&lt;a href="https://juku-escot.com/mathematics/" target="_blank" rel="noopener"&gt;学校対策、受験対策&lt;/a&gt;ともに、様々なニーズに合わせた授業を行っております。また、中高一貫校で多く採用されている教材体系数学の対策講座、「&lt;strong&gt;&lt;a href="https://juku-escot.com/taikeisuugaku/" target="_blank" rel="noopener"&gt;体系数学対策&lt;/a&gt;&lt;/strong&gt;」も行っており、中高一貫校に特化した塾ならではの授業となっています。&lt;br /&gt;
詳細は&lt;strong&gt;&lt;a href="https://juku-escot.com/school/" target="_blank" rel="noopener"&gt;コチラ&lt;/a&gt;&lt;/strong&gt;をご覧ください。また、当塾では&lt;strong&gt;&lt;a href="https://juku-escot.com/online/" target="_blank" rel="noopener"&gt;オンライン&lt;/a&gt;&lt;/strong&gt;でも授業を行っております。通塾の時間も必要なく、勉強し慣れた環境でより集中して学習に取り組むことができます。効率的に数学の成績を伸ばしていきましょう。&lt;/p&gt;
&lt;h4&gt;まとめ&lt;/h4&gt;
&lt;p&gt;数学ができないと感じる方は、まず数学の苦手を払拭するために、毎日何かしらの数学の問題に触れて問題に慣れていきましょう。毎日コツコツ学習を進めていくことが大切です。&lt;/p&gt;
&lt;p&gt;&amp;nbsp;&lt;/p&gt;
&lt;p&gt;関連記事はこちら&lt;br /&gt;
・&lt;a href="https://juku-escot.com/c_blogs/suugakutaisaku/" target="_blank" rel="noopener"&gt;中1で数学が出来ない時の対策&lt;/a&gt;&lt;br /&gt;
・&lt;a href="https://juku-escot.com/c_blogs/suugakukyouhu/" target="_blank" rel="noopener"&gt;数学ができないのは脳が恐怖を感じているから&lt;/a&gt;&lt;br /&gt;
・&lt;a href="https://juku-escot.com/c_blogs/suugakusyuusyoku/" target="_blank" rel="noopener"&gt;数学ができないことは就職に不利か？&lt;/a&gt;&lt;/p&gt;
```</t>
  </si>
  <si>
    <t>C2P_https___juku_escot_com_column_suugakukika_20260225_192437</t>
  </si>
  <si>
    <t>以下はサイトの階層マスタに基づく「子→親」内部リンク不足です。
子ページ本文（HTML）に、親ページへのリンクを追加してください。
【子ページ】
- URL: https://juku-escot.com/column/suugakukika/
- タイトル: 幾何 証明｜条件の拾い方・理由の書き方・図の描き直しまで解説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中学数学の&lt;strong&gt;幾何分野がなかなかできない&lt;/strong&gt;生徒さんには、いくつかの共通点があります。最初は中学受験の算数と内容が似ているために&lt;strong&gt;軽視してしまいがち&lt;/strong&gt;ですが、その結果、後になって定義があいまいなままになり、証明問題や立体図形でつまずいてしまうケースが多く見られます。&lt;/p&gt;
&lt;p&gt;この記事では、幾何分野を得意にするために必要なポイントを整理しつつ、具体的な勉強法を解説します。数学全般の苦手克服については、&lt;strong&gt;&lt;a href="https://juku-escot.com/column/suugakudekinai/" target="_blank" rel="noopener"&gt;数学ができない学生向けの学習法&lt;/a&gt;&lt;/strong&gt;もあわせて参考にしてみてください。&lt;/p&gt;
&lt;div style="border: 1px solid #e6e6e6; background: #fafafa; padding: 14px 16px; border-radius: 8px; margin: 16px 0;"&gt;
&lt;h2 style="margin: 0 0 10px; font-size: 1.15rem; line-height: 1.6;"&gt;すぐ確認：数学「証明のコツ」と幾何の効率的な学習の流れ（短く）&lt;/h2&gt;
&lt;p style="margin: 0 0 10px; line-height: 1.9;"&gt;&lt;strong&gt;大切なポイント：&lt;/strong&gt;証明は&lt;strong&gt;「結論（何を示す）→根拠（使う条件）→理由（定義・性質・合同条件など）」&lt;/strong&gt;の順で構成を決め、過不足なく書けば得点につながります。&lt;/p&gt;
&lt;div style="overflow-x: auto; background: #fff; border: 1px solid #ddd; border-radius: 6px;"&gt;
&lt;table style="width: 100%; border-collapse: collapse; font-size: 0.95rem; line-height: 1.7;"&gt;
&lt;thead&gt;
&lt;tr&gt;
&lt;th style="border-bottom: 1px solid #ddd; padding: 8px; text-align: left; width: 26%;"&gt;取り組むこと&lt;/th&gt;
&lt;th style="border-bottom: 1px solid #ddd; padding: 8px; text-align: left; width: 14%;"&gt;目安&lt;/th&gt;
&lt;th style="border-bottom: 1px solid #ddd; padding: 8px; text-align: left;"&gt;ねらい&lt;/th&gt;
&lt;th style="border-bottom: 1px solid #ddd; padding: 8px; text-align: left; width: 28%;"&gt;注意点&lt;/th&gt;
&lt;/tr&gt;
&lt;/thead&gt;
&lt;tbody&gt;
&lt;tr&gt;
&lt;td style="border-top: 1px solid #eee; padding: 8px;"&gt;&lt;strong&gt;① まず「示すこと」を1行で書く&lt;/strong&gt;&lt;/td&gt;
&lt;td style="border-top: 1px solid #eee; padding: 8px;"&gt;すぐ&lt;/td&gt;
&lt;td style="border-top: 1px solid #eee; padding: 8px;"&gt;ゴールを明確にして、途中で迷わないようにする&lt;/td&gt;
&lt;td style="border-top: 1px solid #eee; padding: 8px;"&gt;「△△が合同」か「∠が等しい」かを先に決める&lt;/td&gt;
&lt;/tr&gt;
&lt;tr&gt;
&lt;td style="border-top: 1px solid #eee; padding: 8px;"&gt;&lt;strong&gt;② 条件を拾って整理する&lt;/strong&gt;&lt;/td&gt;
&lt;td style="border-top: 1px solid #eee; padding: 8px;"&gt;すぐ&lt;/td&gt;
&lt;td style="border-top: 1px solid #eee; padding: 8px;"&gt;根拠（与えられた事実）を見える化する&lt;/td&gt;
&lt;td style="border-top: 1px solid #eee; padding: 8px;"&gt;図形用語の定義（平行・垂直・対頂角など）が曖昧だと解けなくなる&lt;/td&gt;
&lt;/tr&gt;
&lt;tr&gt;
&lt;td style="border-top: 1px solid #eee; padding: 8px;"&gt;&lt;strong&gt;③ 解き方の流れを選ぶ&lt;/strong&gt;&lt;/td&gt;
&lt;td style="border-top: 1px solid #eee; padding: 8px;"&gt;すぐ&lt;/td&gt;
&lt;td style="border-top: 1px solid #eee; padding: 8px;"&gt;典型問題は基本の形に当てはめるとスムーズ&lt;/td&gt;
&lt;td style="border-top: 1px solid #eee; padding: 8px;"&gt;まずは「合同」「平行線と角」「二等辺/直角の性質」から選ぶ&lt;/td&gt;
&lt;/tr&gt;
&lt;tr&gt;
&lt;td style="border-top: 1px solid #eee; padding: 8px;"&gt;&lt;strong&gt;④ 理由をつけて、短くつなぐ&lt;/strong&gt;&lt;/td&gt;
&lt;td style="border-top: 1px solid #eee; padding: 8px;"&gt;すぐ&lt;/td&gt;
&lt;td style="border-top: 1px solid #eee; padding: 8px;"&gt;減点されにくい「過不足のない書き方」にする&lt;/td&gt;
&lt;td style="border-top: 1px solid #eee; padding: 8px;"&gt;長く書きすぎない／理由不足にしない（どちらも減点の原因）&lt;/td&gt;
&lt;/tr&gt;
&lt;tr&gt;
&lt;td style="border-top: 1px solid #eee; padding: 8px;"&gt;&lt;strong&gt;⑤ 最後に結論で閉じる&lt;/strong&gt;&lt;/td&gt;
&lt;td style="border-top: 1px solid #eee; padding: 8px;"&gt;すぐ&lt;/td&gt;
&lt;td style="border-top: 1px solid #eee; padding: 8px;"&gt;採点者に「何が言えたか」をはっきり伝える&lt;/td&gt;
&lt;td style="border-top: 1px solid #eee; padding: 8px;"&gt;「よって…である。」で終わらせる&lt;/td&gt;
&lt;/tr&gt;
&lt;/tbody&gt;
&lt;/table&gt;
&lt;/div&gt;
&lt;h3 style="margin: 14px 0 8px; font-size: 1.05rem; line-height: 1.6;"&gt;証明が書けない人のための基本構成（そのまま使える）&lt;/h3&gt;
&lt;ul style="margin: 0 0 10px; padding-left: 1.2em; line-height: 1.9;"&gt;
&lt;li&gt;&lt;strong&gt;書き出し：&lt;/strong&gt;「∠A＝∠B を示す。」／「△ABC≡△DEF を示す。」（まずゴールをはっきりさせる）&lt;/li&gt;
&lt;li&gt;&lt;strong&gt;根拠：&lt;/strong&gt;「与えられた条件より …」＋「図より …」を分けて書く（条件の取り違え防止）&lt;/li&gt;
&lt;li&gt;&lt;strong&gt;理由：&lt;/strong&gt;「平行線の性質より…」「対頂角は等しい」「二等辺三角形の性質より…」「合同条件（SAS/SSS/ASA など）より…」&lt;/li&gt;
&lt;li&gt;&lt;strong&gt;締め：&lt;/strong&gt;「よって ∠A＝∠B。」／「よって △ABC≡△DEF。」&lt;/li&gt;
&lt;/ul&gt;
&lt;div style="border: 1px solid #ddd; background: #fff; padding: 10px 12px; border-radius: 6px; margin: 10px 0;"&gt;
&lt;p style="margin: 0 0 6px; font-size: 0.95rem; line-height: 1.8;"&gt;&lt;strong&gt;例（短く・減点されにくい形）：&lt;/strong&gt;&lt;/p&gt;
&lt;pre style="margin: 0; white-space: pre-wrap; font-size: 0.92rem; line-height: 1.7;"&gt;∠A＝∠B を示す。
（理由）○○より ∠A＝∠B。
よって ∠A＝∠B。&lt;/pre&gt;
&lt;/div&gt;
&lt;h3 style="margin: 14px 0 8px; font-size: 1.05rem; line-height: 1.6;"&gt;幾何の勉強法はこの3つが中心（本文の方針を要約）&lt;/h3&gt;
&lt;ul style="margin: 0; padding-left: 1.2em; line-height: 1.9;"&gt;
&lt;li&gt;&lt;strong&gt;定義：&lt;/strong&gt;直線・半直線・線分、平行/垂直、錯角/同位角、空間の基本概念などを「言葉で説明できる」まで固める。&lt;/li&gt;
&lt;li&gt;&lt;strong&gt;流れ：&lt;/strong&gt;証明は典型的な流れ（合同条件、平行線と角、二等辺・直角の性質など）を「見た瞬間に使える」状態にする。&lt;/li&gt;
&lt;li&gt;&lt;strong&gt;模式化：&lt;/strong&gt;図形は必要な部分を抜き出して描き直し、全体のイメージだけに頼らずに解く（特に立体で効果的）。&lt;/li&gt;
&lt;/ul&gt;
&lt;p style="margin: 12px 0 0; line-height: 1.9;"&gt;このあと本文で、つまずきの原因→定義→証明の基本→模式化の順に確認できます。&lt;/p&gt;
&lt;/div&gt;
&lt;h2&gt;幾何分野が苦手な中高一貫生に共通するつまずき&lt;/h2&gt;
&lt;p&gt;中高一貫校の生徒さんにとって、幾何分野は最初のうち「中学受験の延長」のように見えるため、どうしても&lt;strong&gt;重要性を軽く考えてしまいがち&lt;/strong&gt;です。その結果、次のような状態に陥りやすくなります。&lt;/p&gt;
&lt;ul&gt;
&lt;li&gt;&lt;span style="color: #0000ff;"&gt;直線・半直線・線分&lt;/span&gt;の違いがあいまいなままになっている&lt;/li&gt;
&lt;li&gt;&lt;span style="color: #0000ff;"&gt;ねじれの位置&lt;/span&gt;など、空間図形の基本概念がぼんやりしている&lt;/li&gt;
&lt;li&gt;図形の条件を正確に読み取れず、証明のスタート地点でつまずく&lt;/li&gt;
&lt;li&gt;立体図形を「イメージだけ」で考えようとして、途中でわからなくなる&lt;/li&gt;
&lt;/ul&gt;
&lt;p&gt;これらの多くは、&lt;span style="color: #0000ff;"&gt;「定義」や「解き方の基本」をあいまいにしたまま進んでしまったこと&lt;/span&gt;が原因です。逆に言えば、&lt;strong&gt;定義と基本の流れを丁寧に押さえ直せば、幾何分野は大きく伸びる&lt;/strong&gt;ということでもあります。&lt;/p&gt;
&lt;h2&gt;幾何分野を得意にする３つの勉強法&lt;/h2&gt;
&lt;h3&gt;１．定義を大切にして勉強する&lt;/h3&gt;
&lt;p&gt;幾何分野を安定させるための出発点は、なんといっても&lt;strong&gt;定義の徹底&lt;/strong&gt;です。&lt;/p&gt;
&lt;p&gt;例えば、&lt;/p&gt;
&lt;ul&gt;
&lt;li&gt;直線・半直線・線分の違い&lt;/li&gt;
&lt;li&gt;平行・垂直・対頂角・同位角・錯角&lt;/li&gt;
&lt;li&gt;ねじれの位置、空間内の直線と平面の関係&lt;/li&gt;
&lt;/ul&gt;
&lt;p&gt;といった内容を&lt;span style="color: #0000ff;"&gt;「なんとなく」ではなく、言葉で正確に説明できるレベル&lt;/span&gt;まで固めておくことが重要です。&lt;/p&gt;
&lt;p&gt;もし、これまでに学習した単元であいまいなままにしてしまっているところがあれば、&lt;/p&gt;
&lt;ul&gt;
&lt;li&gt;教科書や参考書を使って定義を確認する&lt;/li&gt;
&lt;li&gt;簡単な例図を書いて、自分の言葉で説明してみる&lt;/li&gt;
&lt;li&gt;用語カードやノートで、定義だけをまとめて整理しておく&lt;/li&gt;
&lt;/ul&gt;
&lt;p&gt;といった形で再学習しておきましょう。&lt;/p&gt;
&lt;p&gt;&lt;span style="color: #0000ff;"&gt;定義をしっかりと定着させておくと、本来なら解けるはずの問題でのミスが減り、定期テストでも安定した点数が取れるようになります。&lt;/span&gt;&lt;/p&gt;
&lt;h3&gt;２．証明の「基本の流れ」を覚える&lt;/h3&gt;
&lt;p&gt;中学校の幾何では、&lt;span style="color: #ff0000;"&gt;&lt;strong&gt;証明&lt;/strong&gt;&lt;/span&gt;が一大テーマになります。一見難しそうな問題でも、実は多くが&lt;strong&gt;決まった流れに沿って考えることで解ける問題&lt;/strong&gt;です。&lt;/p&gt;
&lt;p&gt;例えば、&lt;/p&gt;
&lt;ul&gt;
&lt;li&gt;三角形の合同条件（三辺・二辺とその間の角・一辺と両端の角 など）&lt;/li&gt;
&lt;li&gt;平行線と角を使った証明&lt;/li&gt;
&lt;li&gt;二等辺三角形や直角三角形の性質を使った証明&lt;/li&gt;
&lt;/ul&gt;
&lt;p&gt;といった典型的な流れがあります。これらを&lt;strong&gt;「知っている」だけでなく、「見た瞬間に使える」レベル&lt;/strong&gt;まで定着させていきましょう。&lt;/p&gt;
&lt;h4&gt;解き方を身につけるステップ&lt;/h4&gt;
&lt;ul&gt;
&lt;li&gt;教科書・問題集の&lt;strong&gt;基本問題で、代表的な証明の流れを確認&lt;/strong&gt;する&lt;/li&gt;
&lt;li&gt;同タイプの問題を複数解き、&lt;span style="color: #0000ff;"&gt;「この条件ならこの考え方を使う」&lt;/span&gt;という感覚を身につける&lt;/li&gt;
&lt;li&gt;問題を見たときに、&lt;strong&gt;まず「どの解法が使えそうか」を考える&lt;/strong&gt;習慣をつける&lt;/li&gt;
&lt;/ul&gt;
&lt;p&gt;また、証明が苦手な生徒さんの多くは、&lt;strong&gt;書き方そのもの&lt;/strong&gt;にも課題があります。&lt;/p&gt;
&lt;ul&gt;
&lt;li&gt;必要以上に長く書いてしまい、途中で何をしているのか分からなくなる&lt;/li&gt;
&lt;li&gt;逆に、必要なことを書いておらず、理由が足りずに減点されてしまう&lt;/li&gt;
&lt;/ul&gt;
&lt;p&gt;日頃から、&lt;/p&gt;
&lt;ul&gt;
&lt;li&gt;&lt;strong&gt;無駄なことを書かない&lt;/strong&gt;&lt;/li&gt;
&lt;li&gt;&lt;strong&gt;必要なことはきちんと書く&lt;/strong&gt;&lt;/li&gt;
&lt;/ul&gt;
&lt;p&gt;という、&lt;span style="color: #ff0000;"&gt;過不足のない書き方&lt;/span&gt;を意識して練習していきましょう。模範解答の書き方を真似しながら、少しずつ自分の言葉に置き換えていくと良い訓練になります。&lt;/p&gt;
&lt;div style="border: 1px solid #e6e6e6; background: #fafafa; padding: 12px 14px; border-radius: 8px; margin: 16px 0;"&gt;
&lt;p style="margin: 0 0 8px; font-weight: bold; line-height: 1.7;"&gt;証明が伸びないときは「答案の作り方」だけでなく、教材・進度との噛み合わせも確認すると改善が早いです&lt;/p&gt;
&lt;ul style="margin: 0 0 10px; padding-left: 1.2em; line-height: 1.9;"&gt;
&lt;li&gt;&lt;strong&gt;学校の進度に合わせて&lt;/strong&gt;：今やっている単元（合同／平行線と角／二等辺・直角）に絞って基本を繰り返し練習&lt;/li&gt;
&lt;li&gt;&lt;strong&gt;教材が中高一貫向けで難しい&lt;/strong&gt;：例題レベルで「基本→理由→結論」を崩さずに答案化する練習&lt;/li&gt;
&lt;li&gt;&lt;strong&gt;何を書けば減点されないか不安&lt;/strong&gt;：理由の言い回しや、書き漏らしがないかを点検&lt;/li&gt;
&lt;/ul&gt;
&lt;p style="margin: 0 0 10px; line-height: 1.9;"&gt;中高一貫校の教材・定期試験の出方に合わせた対策は、下記から確認できます。&lt;/p&gt;
&lt;div style="display: flex; gap: 10px; flex-wrap: wrap; align-items: center;"&gt;&lt;a style="background-color: #0b57d0; color: #fff; padding: 7px 12px; text-decoration: none; display: inline-block; font-size: 14px; border-radius: 4px;" href="https://juku-escot.com/" target="_blank" rel="noopener"&gt;トップ&lt;/a&gt;&lt;br /&gt;
&lt;a style="background-color: #fff; color: #0b57d0; padding: 7px 12px; text-decoration: none; display: inline-block; font-size: 14px; border: 1px solid #0b57d0; border-radius: 4px;" href="https://juku-escot.com/profile/" target="_blank" rel="noopener"&gt;講師プロフィール&lt;/a&gt;&lt;br /&gt;
&lt;a style="background-color: #fff; color: #0b57d0; padding: 7px 12px; text-decoration: none; display: inline-block; font-size: 14px; border: 1px solid #0b57d0; border-radius: 4px;" href="https://juku-escot.com/company/" target="_blank" rel="noopener"&gt;会社概要&lt;/a&gt;&lt;br /&gt;
&lt;a style="background-color: #fff; color: #0b57d0; padding: 7px 12px; text-decoration: none; display: inline-block; font-size: 14px; border: 1px solid #0b57d0; border-radius: 4px;" href="https://juku-escot.com/taikeisuugaku/" target="_blank" rel="noopener"&gt;体系数学の対策&lt;/a&gt;&lt;/div&gt;
&lt;/div&gt;
&lt;h3&gt;３．図形を「模式化」して考える&lt;/h3&gt;
&lt;p&gt;特に&lt;strong&gt;立体図形&lt;/strong&gt;では、図を見ただけでイメージを膨らませて解こうとすると、途中で分からなくなってしまうことがよくあります。そこで重要になるのが、&lt;span style="color: #0000ff;"&gt;「全体」ではなく「部分部分」に注目して考えること&lt;/span&gt;です。&lt;/p&gt;
&lt;h4&gt;模式化するとはどういうことか&lt;/h4&gt;
&lt;p&gt;模式化とは、元の図形をそのまま眺めるのではなく、&lt;/p&gt;
&lt;ul&gt;
&lt;li&gt;必要な部分だけを抜き出して&lt;strong&gt;簡略化した図&lt;/strong&gt;に書き直す&lt;/li&gt;
&lt;li&gt;横から見た図・上から見た図など、&lt;strong&gt;別の視点から描き直す&lt;/strong&gt;&lt;/li&gt;
&lt;li&gt;三角形や長方形など、&lt;strong&gt;自分が扱いやすい形に分解&lt;/strong&gt;して考える&lt;/li&gt;
&lt;/ul&gt;
&lt;p&gt;といった作業のことです。&lt;/p&gt;
&lt;p&gt;特に立体図形では、&lt;/p&gt;
&lt;ul&gt;
&lt;li&gt;「切り口の図」を平面図として描き直す&lt;/li&gt;
&lt;li&gt;対称性を使って一部分だけに注目する&lt;/li&gt;
&lt;li&gt;合同な部分や比の関係を整理してから計算に入る&lt;/li&gt;
&lt;/ul&gt;
&lt;p&gt;など、&lt;span style="color: #ff0000;"&gt;自分にとって分かりやすい模式図を作ってから問題を解く習慣&lt;/span&gt;をつけることが大切です。これにより、感覚やイメージに頼りすぎず、&lt;strong&gt;論理と計算で確実に解ける状態&lt;/strong&gt;を目指せます。&lt;/p&gt;
&lt;h2&gt;当塾の幾何分野への取り組み&lt;/h2&gt;
&lt;p&gt;当塾では、幾何分野を含む&lt;strong&gt;&lt;a href="https://juku-escot.com/mathematics/" target="_blank" rel="noopener"&gt;学校対策&lt;/a&gt;&lt;/strong&gt;を行っております。授業の進度や理解度に応じて、次のようなコースを用意しています。&lt;/p&gt;
&lt;ul&gt;
&lt;li&gt;&lt;strong&gt;先取りコース&lt;/strong&gt;：学校の授業内容を先取りして学習し、授業を「復習の場」にするコース&lt;/li&gt;
&lt;li&gt;&lt;strong&gt;フォローアップコース&lt;/strong&gt;：既習内容の復習を中心に、苦手単元を丁寧に克服していくコース&lt;/li&gt;
&lt;/ul&gt;
&lt;p&gt;また、中高一貫校で多く採用されている&lt;strong&gt;&lt;a href="https://juku-escot.com/taikeisuugaku/" target="_blank" rel="noopener"&gt;体系数学の対策&lt;/a&gt;&lt;/strong&gt;も行っており、&lt;/p&gt;
&lt;ul&gt;
&lt;li&gt;１人１人の進度や理解度に合わせた&lt;strong&gt;完全オーダーメイド授業&lt;/strong&gt;&lt;/li&gt;
&lt;li&gt;幾何分野の定義・証明・立体図形を重点的に扱うカリキュラム&lt;/li&gt;
&lt;/ul&gt;
&lt;p&gt;で、着実に力をつけていきます。&lt;/p&gt;
&lt;p&gt;さらに、当塾では教室と同様の授業を&lt;strong&gt;&lt;a href="https://juku-escot.com/online/" target="_blank" rel="noopener"&gt;オンライン&lt;/a&gt;&lt;/strong&gt;でも受講可能です。&lt;/p&gt;
&lt;ul&gt;
&lt;li&gt;通塾の必要がないため、時間と体力のロスが少ない&lt;/li&gt;
&lt;li&gt;自宅など、勉強し慣れた環境で学習できる&lt;/li&gt;
&lt;li&gt;学校の進度やテスト日程に合わせた柔軟なカリキュラムが組みやすい&lt;/li&gt;
&lt;/ul&gt;
&lt;p&gt;オンライン授業の詳細につきましては、&lt;strong&gt;&lt;a href="https://juku-escot.com/online/" target="_blank" rel="noopener"&gt;コチラ&lt;/a&gt;&lt;/strong&gt;をご覧ください。&lt;/p&gt;
&lt;h2&gt;まとめ：幾何を「なんとなく」で終わらせないために&lt;/h2&gt;
&lt;p&gt;幾何分野を得意にするためのポイントをあらためて整理します。&lt;/p&gt;
&lt;ul&gt;
&lt;li&gt;&lt;strong&gt;中学受験とあまり変わらないからといって、おざなりにしない&lt;/strong&gt;&lt;/li&gt;
&lt;li&gt;&lt;span style="color: #0000ff;"&gt;定義（用語・概念）を大切にし、あいまいなまま進まない&lt;/span&gt;&lt;/li&gt;
&lt;li&gt;&lt;span style="color: #ff0000;"&gt;証明問題は基本の形を覚え、過不足のない書き方を身につける&lt;/span&gt;&lt;/li&gt;
&lt;li&gt;図形は&lt;strong&gt;注目すべき箇所を抜粋して図示&lt;/strong&gt;してから解く習慣をつける&lt;/li&gt;
&lt;li&gt;立体図形は、全体をイメージでごまかさず、部分ごとに分解して考える&lt;/li&gt;
&lt;/ul&gt;
&lt;p&gt;中学受験の内容とさほど変わらないからと軽視せず、&lt;strong&gt;幾何分野の学習を丁寧に積み重ねていくこと&lt;/strong&gt;が、定期テストや入試における大きな武器になります。&lt;/p&gt;
&lt;p&gt;また、代数分野が苦手な方は、&lt;strong&gt;&lt;a href="https://juku-escot.com/column/daisuubennkyouhou/" target="_blank" rel="noopener"&gt;数学(代数分野)が中々出来ない生徒さん向けの勉強法&lt;/a&gt;&lt;/strong&gt;も参考にしながら、&lt;strong&gt;幾何分野・代数分野の両方をバランスよく伸ばしていきましょう。&lt;/strong&gt;&lt;/p&gt;
&lt;div class="alert alert-primary p-3 mt-4" role="alert"&gt;
&lt;p class="mb-2"&gt;&lt;strong&gt;図形の「ひらめき」に頼り続ける限り、数学の壁は突破できません。&lt;/strong&gt;&lt;/p&gt;
&lt;p class="mb-1"&gt;曖昧な理解が定着してしまうと、記述式での容赦ない減点が積み重なり、入試本番の合計点に跳ね返る致命的な不利益を被ります。&lt;/p&gt;
&lt;p class="mb-3"&gt;図形問題でミスを繰り返してしまう原因は、一重に判断軸が定まっていないことにあります。&lt;/p&gt;
&lt;div class="d-grid gap-2"&gt;&lt;a class="btn btn-primary btn-lg" href="https://juku-escot.com/onepoint/"&gt;図形を論理的に解く「思考の流れ」を身につける&lt;/a&gt;&lt;br /&gt;
&lt;a class="btn btn-outline-primary btn-lg" href="https://juku-escot.com/examination/"&gt;数学の得点力を引き上げる試験対策を確認する&lt;/a&gt;&lt;/div&gt;
&lt;hr class="my-3" /&gt;
&lt;div class="d-flex flex-column gap-1"&gt;&lt;a href="https://juku-escot.com/school/"&gt;ESCOTの指導全体像を見る&lt;/a&gt;&lt;br /&gt;
&lt;a href="https://juku-escot.com/onepoint/"&gt;ワンポイント指導の考え方&lt;/a&gt;&lt;br /&gt;
&lt;a href="https://juku-escot.com/examination/"&gt;試験・受験対策の整理&lt;/a&gt;&lt;br /&gt;
&lt;a href="https://juku-escot.com/contact/"&gt;体験授業・個別相談の予約&lt;/a&gt;&lt;/div&gt;
&lt;/div&gt;
```</t>
  </si>
  <si>
    <t>C2P_https___juku_escot_com_column_syuutyuukankyou_20260225_192437</t>
  </si>
  <si>
    <t>以下はサイトの階層マスタに基づく「子→親」内部リンク不足です。
子ページ本文（HTML）に、親ページへのリンクを追加してください。
【子ページ】
- URL: https://juku-escot.com/column/syuutyuukankyou/
- タイトル: 勉強に集中するためにまずは環境づくりをしよう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勉強に集中できない』『勉強を始めたものの気が散ってしまう』…勉強に集中しようと思っても、集中できないという状況に誰しも陥ったことがあるのではないのでしょうか。勉強は集中して取り組まなくては非効率的であるのと同時にせっかく勉強する気があっても学力がなかなか伸びていきません。自分なりに一番学習できる環境を整えて集中して勉強できるようにしましょう。&lt;/p&gt;
&lt;h4&gt;自分自身を知る&lt;/h4&gt;
&lt;p&gt;まずは、&lt;strong&gt;ひとりの方が集中できるタイプ&lt;/strong&gt;なのか、それとも&lt;strong&gt;誰かがいる空間の方が集中できるタイプ&lt;/strong&gt;なのかを知りましょう。ひとりの方が集中できるタイプであれば、自分の部屋や個室の自習室などを活用しましょう。人がいなかったり静かな方が余計な誘惑もなく勉強だけに集中できる場合もあります。誰かがいる空間の方が集中できるタイプの場合は、リビングや図書館などで勉強をしましょう。人の気配がしていた方が勉強に集中しやすい場合もあります。図書館や図書室などはほどよい雑音と、他の人も学習していたり、読書していたりするので、学習がはかどります。リビングで勉強するときに家族がいる場合は、テレビがついていたり音楽が大音量で流れている場合などは集中しにくくなってしまいますので、家族に適度な生活音で勉強できるように協力してもらうことも検討しましょう。&lt;/p&gt;
&lt;h4&gt;気が散るものを近くに置かないようにする&lt;/h4&gt;
&lt;p&gt;図書館・図書室や自習室の場合はほどんど気が散るものは近くに置いていないかと思いますが、スマートフォンなどが視界に入ると触ってしまったり、見てしまったりします。鞄の中に入れて休憩時間にチェックするようにするなど、&lt;span style="color: #008000;"&gt;常に視界に入らないように注意&lt;/span&gt;しましょう。自宅で学習する場合は、漫画やゲームなどが視界に入らないようにしましょう。どうしても見えてしまう位置に本棚などがある場合は、布をかけておいたりして見えないようにすることもおすすめです。&lt;/p&gt;
&lt;h4&gt;椅子や机が自分に合っているかチェックする&lt;/h4&gt;
&lt;p&gt;図書館や自習室などはもともとあるものを利用しますが、椅子の高さが調節できる場合は&lt;span style="color: #0000ff;"&gt;、自分の身長に合った高さに調節&lt;/span&gt;したりなどしましょう。自宅の場合はいつも勉強しなれた場所であるかと思いますが、ずっと座っていると疲れてしまうこともあると思うので、座布団をしいたりして最適な環境で勉強しましょう。&lt;/p&gt;
&lt;h4&gt;室温や照明、勉強の洋服も&lt;/h4&gt;
&lt;p&gt;&lt;strong&gt;部屋が寒すぎたり暑すぎると勉強に集中することができません&lt;/strong&gt;。自宅の場合は自分が&lt;span style="color: #0000ff;"&gt;勉強しやすい室温&lt;/span&gt;に設定しておきましょう。勉強の合間に空気を入れ替えたりして、心地よく勉強ができるようにしましょう。図書館や自習室の場合は室温が統一されているため、必ずしも自分に合っているとは限りません。調節できるように上着を一枚余分に持って行くなどすることをおすすめします。また、照明が暗すぎると視力低下につながったり、文章や図が適切に見えなかったりします。&lt;span style="color: #008000;"&gt;部屋の照明や勉強机の照明が適切かチェック&lt;/span&gt;しましょう。さらに、勉強するときの服装も注意しましょう。自宅で学習するときにパジャマのままだと集中できなかったり、逆にかっちりしすぎていても集中できなかったりしてしまいます。&lt;span style="color: #0000ff;"&gt;気分をシャキッとさせるためにも着替えることをおすすめしますが、自分なりの勉強しやすい服装で勉強すると集中できます&lt;/span&gt;。&lt;/p&gt;
&lt;h4&gt;まとめ&lt;/h4&gt;
&lt;p&gt;勉強に集中しやすい環境は人それぞれ違います。勉強に集中しやすい環境づくりをすることで、より快適に勉強することができます。自分に合った環境づくりをして集中して勉強に取り組んでいきましょう。&lt;/p&gt;
&lt;h4&gt;当塾での取り組み&lt;/h4&gt;
&lt;p&gt;当塾では、完全１対１の個別指導で、ひとりひとりに合わせた&lt;strong&gt;完全オーダーメイドの授業&lt;/strong&gt;を行ってまいります。学校対策は、予習メインの先取りコースと、学習の足りないところを補っていくフォローアップコースがあり、学習の状況に合わせた授業を受けることができます。また、中高一貫校で多く採用されている、&lt;strong&gt;&lt;a href="https://juku-escot.com/progress/" target="_blank" rel="noopener"&gt;プログレス&lt;/a&gt;&lt;/strong&gt;、&lt;strong&gt;&lt;a href="https://juku-escot.com/newtreasure/" target="_blank" rel="noopener"&gt;ニュートレジャー&lt;/a&gt;&lt;/strong&gt;、&lt;strong&gt;&lt;a href="https://juku-escot.com/birdland/" target="_blank" rel="noopener"&gt;バードランド&lt;/a&gt;&lt;/strong&gt;、&lt;strong&gt;&lt;a href="https://juku-escot.com/taikeisuugaku/" target="_blank" rel="noopener"&gt;体系数学&lt;/a&gt;&lt;/strong&gt;の対策も行っております。そのため、学校の教材と異なるテキストのために、塾で学習をしているにも関わらず、学校の成績アップに直結しない、ということが起こりません。&lt;/p&gt;
&lt;p&gt;当塾では、教室での授業と同様の授業を&lt;strong&gt;&lt;a href="https://juku-escot.com/online/" target="_blank" rel="noopener"&gt;オンライン&lt;/a&gt;&lt;/strong&gt;でも受講することができます。通塾の必要もなく、全国どこからでも授業を受けることができ、勉強しなれた環境で効率的に学習することができます。オンライン授業につきましては&lt;strong&gt;&lt;a href="https://juku-escot.com/online/" target="_blank" rel="noopener"&gt;コチラ&lt;/a&gt;&lt;/strong&gt;をご覧ください。&lt;/p&gt;
&lt;p&gt;&amp;nbsp;&lt;/p&gt;
```</t>
  </si>
  <si>
    <t>C2P_https___juku_escot_com_column_waseda_20260225_192438</t>
  </si>
  <si>
    <t>以下はサイトの階層マスタに基づく「子→親」内部リンク不足です。
子ページ本文（HTML）に、親ページへのリンクを追加してください。
【子ページ】
- URL: https://juku-escot.com/column/waseda/
- タイトル: 早稲田大突破セミナー【動画でご覧いただけます】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&lt;p&gt;2020年11月３日に開催された「早稲田大突破セミナー」を動画でご覧いただけます！&lt;/p&gt;
&lt;p&gt;早稲田大突破セミナーとは、早稲田大学の最新入試問題(中高一貫専門塾エスコットの講師陣が徹底分析し、その結果を生徒様・保護者様に共有するセミナーで、2021年度の傾向予想や政治経済学部の総合問題の解説、教科ごとの傾向と対策、学習方法についてなどを解説しております。受験学年・非受験学年を問わず、ご覧いただける内容となっております。&lt;/p&gt;
&lt;p&gt;エスコットの動画販売サイトは&lt;a href="https://filmuy.com/juku-escot" target="_blank" rel="noopener"&gt;コチラ&lt;/a&gt;&lt;/p&gt;
&lt;p&gt;文系への進学をお考えの方は「&lt;a href="https://filmuy.com/juku-escot/video/478781971" target="_blank" rel="noopener"&gt;&lt;strong&gt;早稲田大突破セミナー・文系&lt;/strong&gt;&lt;/a&gt;」、理系への進学をお考えの方は「&lt;a href="https://filmuy.com/juku-escot/video/478785961" target="_blank" rel="noopener"&gt;&lt;strong&gt;早稲田大突破セミナー・理系&lt;/strong&gt;&lt;/a&gt;」をご覧ください。セミナーの内容は下記をご参照ください。&lt;br /&gt;
また、こちらの動画は、早稲田大突破セミナーの抜粋動画となります。&lt;/p&gt;
&lt;p&gt;&amp;nbsp;&lt;/p&gt;
&lt;h2&gt;■全体概況&lt;/h2&gt;
&lt;p&gt;・大学入学共通テスト&lt;br /&gt;
大学共通テストの利用の仕方は、受験に必須な学部、共通テストを利用する学部、一般入試の選択科目の３通りがあります。全く使わない学部もありますので、それらの紹介をテスト配点など各データとともに説明させていただきます。&lt;/p&gt;
&lt;p&gt;・英語４技能テスト利用型&lt;br /&gt;
英語４技能試験の利用の仕方は、受験に必須な学部、一般試験の点数に４技能の成績が加点される学部、一般試験の英語の代わりとして利用できる学部の３通りがあります。&lt;/p&gt;
&lt;p&gt;・政経学部新方式&lt;br /&gt;
政治経済学部は試験内容が大幅に変更となりました。変更点について詳しくお話させていただきます。&lt;/p&gt;
&lt;p&gt;・併願戦略&lt;br /&gt;
早稲田大学の受験と併願の戦略についてお話させていただきます。&lt;/p&gt;
&lt;h3&gt;全体概況&lt;/h3&gt;
&lt;p&gt;&lt;iframe title="早稲田大突破セミナー～全体概況～" width="1140" height="641" src="https://www.youtube.com/embed/_rMx_dx5Vpg?feature=oembed" frameborder="0" allow="accelerometer; autoplay; clipboard-write; encrypted-media; gyroscope; picture-in-picture; web-share" allowfullscreen&gt;&lt;/iframe&gt;&lt;/p&gt;
&lt;h3&gt;政経学部新方式&lt;/h3&gt;
&lt;p&gt;&lt;iframe title="早稲田大突破セミナー～政経学部新方式～" width="1140" height="641" src="https://www.youtube.com/embed/ipFv9uQ-Aiw?feature=oembed" frameborder="0" allow="accelerometer; autoplay; clipboard-write; encrypted-media; gyroscope; picture-in-picture; web-share" allowfullscreen&gt;&lt;/iframe&gt;&lt;/p&gt;
&lt;h3&gt;併願戦略の立て方&lt;/h3&gt;
&lt;p&gt;&lt;iframe loading="lazy" title="早稲田大突破セミナー～併願戦略の立て方～" width="1140" height="641" src="https://www.youtube.com/embed/GYlgTH2IIRI?feature=oembed" frameborder="0" allow="accelerometer; autoplay; clipboard-write; encrypted-media; gyroscope; picture-in-picture; web-share" allowfullscreen&gt;&lt;/iframe&gt;&lt;/p&gt;
&lt;h2&gt;■英語&lt;/h2&gt;
&lt;p&gt;・早稲田大学の英語の難しさとは？&lt;br /&gt;
早稲田大学の英語の特徴についてお話させていただきます。&lt;/p&gt;
&lt;p&gt;・早稲田大学への英語対応&lt;br /&gt;
早稲田大学の英語に対する勉強法について具体的にお話させていただきます。&lt;/p&gt;
&lt;p&gt;・「語彙」を鍛える&lt;br /&gt;
過去問を取り上げ、問題の解き方・取り組み方について解説いたします。&lt;/p&gt;
&lt;p&gt;・「精読」の効果&lt;br /&gt;
過去問を取り上げ、解き方と精読の効果についてお話させていただきます。&lt;/p&gt;
&lt;h2&gt;早大英語の難しさとは？&lt;/h2&gt;
&lt;p&gt;&lt;iframe loading="lazy" title="早稲田大突破セミナー～早大英語の難しさとは？～" width="1140" height="641" src="https://www.youtube.com/embed/c6fIK9o-nDc?feature=oembed" frameborder="0" allow="accelerometer; autoplay; clipboard-write; encrypted-media; gyroscope; picture-in-picture; web-share" allowfullscreen&gt;&lt;/iframe&gt;&lt;/p&gt;
&lt;h2&gt;早大英語への対応&lt;/h2&gt;
&lt;p&gt;&lt;iframe loading="lazy" title="早稲田大突破セミナー～早大英語への対応～" width="1140" height="641" src="https://www.youtube.com/embed/qqilIANNLhA?feature=oembed" frameborder="0" allow="accelerometer; autoplay; clipboard-write; encrypted-media; gyroscope; picture-in-picture; web-share" allowfullscreen&gt;&lt;/iframe&gt;&lt;/p&gt;
&lt;h2&gt;「精読」の効果(過去問)&lt;/h2&gt;
&lt;p&gt;&lt;iframe loading="lazy" title="早稲田大突破セミナー～「精読」の効果～" width="1140" height="641" src="https://www.youtube.com/embed/s6tsD_314r4?feature=oembed" frameborder="0" allow="accelerometer; autoplay; clipboard-write; encrypted-media; gyroscope; picture-in-picture; web-share" allowfullscreen&gt;&lt;/iframe&gt;&lt;/p&gt;
&lt;h2&gt;■国語&lt;/h2&gt;
&lt;p&gt;・早稲田大学の現代文とは？&lt;br /&gt;
早稲田大学の現代文の特徴についてお話させていただきます。&lt;/p&gt;
&lt;p&gt;・過去問解説&lt;br /&gt;
過去問を数問取り上げ、解き方の解説をさせていただきます。&lt;/p&gt;
&lt;p&gt;・問題の難易度と到達目標&lt;br /&gt;
各学部の現代文の問題の難易度をレベル別に分け、到達目標点と対策についてお話させていただきます。&lt;/p&gt;
&lt;h3&gt;早稲田大の現代文とは？&lt;/h3&gt;
&lt;p&gt;&lt;iframe loading="lazy" title="早稲田大突破セミナー～早稲田大の現代文とは？～" width="1140" height="641" src="https://www.youtube.com/embed/rXeKQiNElt0?feature=oembed" frameborder="0" allow="accelerometer; autoplay; clipboard-write; encrypted-media; gyroscope; picture-in-picture; web-share" allowfullscreen&gt;&lt;/iframe&gt;&lt;/p&gt;
&lt;h2&gt;社会科学部の現代文(過去問)&lt;/h2&gt;
&lt;p&gt;&lt;iframe loading="lazy" title="早稲田大突破セミナー～社会科学部の現代文～" width="1140" height="641" src="https://www.youtube.com/embed/w56Yxu91bsM?feature=oembed" frameborder="0" allow="accelerometer; autoplay; clipboard-write; encrypted-media; gyroscope; picture-in-picture; web-share" allowfullscreen&gt;&lt;/iframe&gt;&lt;/p&gt;
&lt;h3&gt;早稲田大の古典の特徴&lt;/h3&gt;
&lt;p&gt;&lt;iframe loading="lazy" title="早稲田大突破セミナー～早稲田大の古典の特徴～" width="1140" height="641" src="https://www.youtube.com/embed/QAau4Sa4wHg?feature=oembed" frameborder="0" allow="accelerometer; autoplay; clipboard-write; encrypted-media; gyroscope; picture-in-picture; web-share" allowfullscreen&gt;&lt;/iframe&gt;&lt;/p&gt;
&lt;h2&gt;■数学&lt;/h2&gt;
&lt;p&gt;・早稲田（理工学部）の数学とは？&lt;br /&gt;
出題形式・出題分野と問題の傾向など早稲田大学の数学の特徴についてお話させていただきます。&lt;/p&gt;
&lt;p&gt;・早稲田（理工学部）の数学への対策&lt;br /&gt;
勉強方法と学習の流れについてお話させていただきます。&lt;/p&gt;
&lt;p&gt;・過去問解説&lt;br /&gt;
過去問を取り上げ、解き方と問題のポイントについて解説させていただきます。&lt;/p&gt;
&lt;p&gt;・数学のまとめ&lt;br /&gt;
以上より、早稲田大学の数学の対策方法と学習の進め方について改めてお話させていただきます。&lt;/p&gt;
&lt;h3&gt;理工学部の数学の特徴とは？&lt;/h3&gt;
&lt;p&gt;&lt;iframe loading="lazy" title="早大突破セミナー～理工学部の数学の特徴とは？～" width="1140" height="641" src="https://www.youtube.com/embed/ummZPrxLfBE?feature=oembed" frameborder="0" allow="accelerometer; autoplay; clipboard-write; encrypted-media; gyroscope; picture-in-picture; web-share" allowfullscreen&gt;&lt;/iframe&gt;&lt;/p&gt;
&lt;h3&gt;理工学部の数学への対策&lt;/h3&gt;
&lt;p&gt;&lt;iframe loading="lazy" title="早稲田大突破セミナー～理工学部の数学への対策～" width="1140" height="641" src="https://www.youtube.com/embed/OvLw6nbyvSU?feature=oembed" frameborder="0" allow="accelerometer; autoplay; clipboard-write; encrypted-media; gyroscope; picture-in-picture; web-share" allowfullscreen&gt;&lt;/iframe&gt;&lt;/p&gt;
&lt;h3&gt;理工学部の数学(過去問)&lt;/h3&gt;
&lt;p&gt;&lt;iframe loading="lazy" title="早稲田大突破セミナー～理工学部の数学～" width="1140" height="641" src="https://www.youtube.com/embed/5Ycl-efhP5o?feature=oembed" frameborder="0" allow="accelerometer; autoplay; clipboard-write; encrypted-media; gyroscope; picture-in-picture; web-share" allowfullscreen&gt;&lt;/iframe&gt;&lt;/p&gt;
```</t>
  </si>
  <si>
    <t>C2P_https___juku_escot_com_column_yaruki_20260225_192438</t>
  </si>
  <si>
    <t>以下はサイトの階層マスタに基づく「子→親」内部リンク不足です。
子ページ本文（HTML）に、親ページへのリンクを追加してください。
【子ページ】
- URL: https://juku-escot.com/column/yaruki/
- タイトル: やる気をなくさず受験勉強を続けるために必要な心構えとは？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&lt;h2&gt;やる気をなくさず受験勉強を続けるために必要な心構えとは？&lt;/h2&gt;
&lt;p&gt;受験勉強をしなくてはいけないとわかっていても、勉強が手につかない、机に座ったものの、勉強以外のことをしてしまうといった方も多いのではないでしょうか。やる気をなくさずに受験勉強を続けるには、&lt;span style="color: #ff0000;"&gt;自分自身と向き合っていく&lt;/span&gt;ことが大切です。まずは、受験勉強に限らず、&lt;strong&gt;&lt;a href="https://juku-escot.com/column/yokunaibenkyouhou/" target="_blank" rel="noopener"&gt;陥りやすい「よくない」勉強法&lt;/a&gt;&lt;/strong&gt;をしていないか今いちど自分の学習方法を見直してみましょう。また、部活動に励んでいる場合などは、&lt;strong&gt;&lt;a href="https://juku-escot.com/column/ryouritsu/" target="_blank" rel="noopener"&gt;部活と両立するための効率のいい勉強方法&lt;/a&gt;&lt;/strong&gt;も参考にしてみてください。&lt;/p&gt;
&lt;h4&gt;自分を知る&lt;/h4&gt;
&lt;p&gt;そもそもやる気は上がったり下がったりするものです。そして、やる気は急激に上がったり急激に下がったりしてしまうことがあります。&lt;br /&gt;
点数や偏差値の結果に一喜一憂せず、自分を客観的に見て&lt;strong&gt;一定のペースを保つことが大切&lt;/strong&gt;です。受験勉強は短期間ではなく長期間の自分とのたたかいになるので、ペース配分が非常に大切です。自分に合ったペース配分ができていれば、やる気のあるなしに関わらず習慣として学習を続けることができるようになります。&lt;span style="color: #ff0000;"&gt;自分自身と向き合い、自分のペースに合わせて勉強&lt;/span&gt;しましょう。&lt;/p&gt;
&lt;h4&gt;机の周りを整理する&lt;/h4&gt;
&lt;p&gt;スマートフォンや漫画など、勉強に必要のない娯楽物が手の届くところにありませんか？&lt;br /&gt;
それらが視界に入ってしまうと、漫画が読みたい、ゲームがしたいなどといった欲求とたたかい、葛藤しなければならなくなります。&lt;span style="color: #0000ff;"&gt;自分の気が散ってしまいそうなものは近くに置かない&lt;/span&gt;ことで学習以外のことを考える隙がないようにしましょう。また、娯楽物が視覚に入らないことに加えて、机の上など学習環境が整理整頓されていると気が散ってしまうことも減ります。学習するときは学習に必要なものだけを机の上に置くようにしましょう。&lt;/p&gt;
&lt;h4&gt;とりあえずやってみる&lt;/h4&gt;
&lt;p&gt;常に参考書や問題集を持ち歩き、やる気が出ないと感じるときも、とりあえず机に向かうようにしましょう。いつでも勉強ができる準備をしておくと、やる気があるときにすぐに取り組むことができます。また、やる気がないときでもやってみたら勉強のスイッチが入ることもあるので、机を整理しておいていつでも勉強できるようにしておくことと、&lt;span style="color: #ff0000;"&gt;勉強の準備を常にしておくことが大切&lt;/span&gt;です。とりあえず机に向かうことを意識してやってみましょう。&lt;/p&gt;
&lt;h4&gt;できるところからやる&lt;/h4&gt;
&lt;p&gt;急に高い目標を設定してもなかなか越えることはできません。志望校に合格するために必要なステップを考え、まずは自分のできるところから、手の付けやすいところからスタートしましょう。たとえば「計算問題を10問解く」など、&lt;span style="color: #0000ff;"&gt;低い目標を設定し、それをクリアする、クリアできたら次の目標を立てる&lt;/span&gt;ということを続けていくことで無理なく勉強することができます。やる気があるからといって急に頑張りすぎるよりは、&lt;strong&gt;日頃の積み重ね、習慣づけが大切&lt;/strong&gt;です。達成できる目標を設定してそれを繰り返していくことで、やる気をなくさずに学習を続けることができます。&lt;/p&gt;
&lt;h4&gt;休憩時間を作る&lt;/h4&gt;
&lt;p&gt;どんなにやる気があっても、何時間も続けて勉強することは難しいですし、無理をして続けても集中力がだんだんと低下していってしまいます。勉強と勉強の間に好きなものを食べたり、休憩時間に音楽を聴いたりなど、&lt;strong&gt;自分に合った方法で適度にリフレッシュする&lt;/strong&gt;と効率的に勉強することができます。また、次の休憩にはｘ〇〇をしよう、と決めておくと、その〇〇をするために勉強を頑張れたりします。勉強の目標設定と合わせて息抜きも同時に考えておくと、勉強のことだけを考えて息が詰まってしまうといった事態を避けることができます。&lt;span style="color: #0000ff;"&gt;適度に休憩時間を設定してほどよく息抜きしつつ学習&lt;/span&gt;を進めていきましょう。&lt;/p&gt;
&lt;h4&gt;まとめ&lt;/h4&gt;
&lt;p&gt;『&lt;a href="https://juku-escot.com/column/zaigaku/" target="_blank" rel="noopener"&gt;中高一貫校在学において塾は必要か&lt;/a&gt;』にもある通り、塾で学習をサポートすることで、より効率的な学習をすることができます。受験対策講座として様々なニーズに合わせた完全１対１の個別指導でより受験勉強を効率的に進めることが可能です。受験対策の詳細は&lt;strong&gt;&lt;a href="https://juku-escot.com/examination/" target="_blank" rel="noopener"&gt;コチラ&lt;/a&gt;&lt;/strong&gt;をご覧ください。また、当塾では教室と同じ授業を、&lt;strong&gt;&lt;a href="https://juku-escot.com/online/" target="_blank" rel="noopener"&gt;オンライン&lt;/a&gt;&lt;/strong&gt;でも受講することができます。通塾の時間もいらず、勉強し慣れた環境でより集中して受験勉強に取り組むことが出来ます。&lt;/p&gt;
&lt;p&gt;志望校に合格するためには、コツコツと勉強することが必要不可欠であり、常に自分とたたかい続けなければなりません。細かく目標を設定し、時には自分へのご褒美を考えたりして継続して受験勉強を積み重ねていきましょう。&lt;/p&gt;
&lt;h3&gt;今日からできる！「やる気スイッチ」を入れる3つのテクニック&lt;/h3&gt;
&lt;p&gt;「どうしても机に向かえない」という時に効果的な、脳科学に基づいた具体的な方法を紹介します。&lt;/p&gt;
&lt;div class="rounded" style="background-color: whitesmoke; padding: 15px; border-left: 5px solid #ff0000;"&gt;
&lt;p&gt;&lt;strong&gt;1. 「5分だけ」の作業興奮を利用する&lt;/strong&gt;&lt;br /&gt;
脳は動き出すまでやる気が出ない仕組みになっています。まずは「英単語を5個だけ見る」「計算を1問だけ解く」と決めて手を動かしましょう。5分経つ頃には、脳が「作業興奮」状態になり、自然と集中が続いていきます。&lt;/p&gt;
&lt;p&gt;&lt;strong&gt;2. ポモドーロ・テクニック（25分＋5分）&lt;/strong&gt;&lt;br /&gt;
「あと数時間も勉強しなきゃ」と考えると気が重くなります。「25分集中して、5分休む」という短いサイクルを繰り返しましょう。終わりが見えることで、集中力を高く維持できます。&lt;/p&gt;
&lt;p&gt;&lt;strong&gt;3. スマホの「物理的隔離」&lt;/strong&gt;&lt;br /&gt;
やる気がない時にスマホが視界にあるだけで、脳のワーキングメモリが消費されます。別の部屋に置く、あるいは電源を切ってカバンの奥にしまうなど、物理的に触れない距離に置くのが最も効果的です。&lt;/p&gt;
&lt;/div&gt;
&lt;p&gt;&amp;nbsp;&lt;/p&gt;
&lt;h3&gt;受験勉強のモチベーション維持に関するFAQ&lt;/h3&gt;
&lt;div style="margin-bottom: 20px;"&gt;
&lt;p&gt;&lt;strong&gt;Q. 模試の結果が悪くて、やる気が完全に消えてしまいました。&lt;/strong&gt;&lt;br /&gt;
A. 模試は「今の弱点」を教えてくれる診断書です。点数ではなく「どこを間違えたか」にだけ注目しましょう。一つ解き直すたびに「本番の点数が1点上がった」と考えるのが、メンタルを保つコツです。&lt;/p&gt;
&lt;p&gt;&lt;strong&gt;Q. 周りの友達が自分より進んでいる気がして焦ります。&lt;/strong&gt;&lt;br /&gt;
A. 受験は自分との戦いです。他人と比較してもやる気は出ません。昨日の自分より「1つ多く覚えた」「1問多く解いた」という、自分自身の成長だけを記録（スタディプラス等の活用）に残すようにしましょう。&lt;/p&gt;
&lt;p&gt;&lt;strong&gt;Q. 親に「勉強しなさい」と言われると逆効果です。&lt;/strong&gt;&lt;br /&gt;
A. 親御さんには「〇時〜〇時は集中したいから声をかけないで」と自分からルールを提案してみましょう。自ら宣言することで、自分の行動に責任感が生まれ、やる気が維持しやすくなります。&lt;/p&gt;
&lt;/div&gt;
&lt;p&gt;関連記事&lt;br /&gt;
・&lt;a href="https://juku-escot.com/c_blogs/taisaku4/" target="_blank" rel="noopener"&gt;受験勉強でやる気を出すための4つの対策&lt;/a&gt;&lt;br /&gt;
・&lt;a href="https://juku-escot.com/c_blogs/yarukipoint/" target="_blank" rel="noopener"&gt;高校受験のやる気を起こさせるポイント&lt;/a&gt;&lt;br /&gt;
・&lt;a href="https://juku-escot.com/c_blogs/yarukihouhou/" target="_blank" rel="noopener"&gt;親が子の高校受験に対してやる気にさせる方法&lt;/a&gt;&lt;/p&gt;
```</t>
  </si>
  <si>
    <t>C2P_https___juku_escot_com_column_yokunaibenkyouhou_20260225_192438</t>
  </si>
  <si>
    <t>以下はサイトの階層マスタに基づく「子→親」内部リンク不足です。
子ページ本文（HTML）に、親ページへのリンクを追加してください。
【子ページ】
- URL: https://juku-escot.com/column/yokunaibenkyouhou/
- タイトル: 中学生が陥りやすい「よくない」勉強法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&lt;p&gt;&lt;img fetchpriority="high" decoding="async" class="alignleft size-medium wp-image-1021" src="https://juku-escot.com/wp-content/uploads/2019/07/よくない勉強法-300x169.jpg" alt="" width="300" height="169" srcset="https://juku-escot.com/wp-content/uploads/2019/07/よくない勉強法-300x169.jpg 300w, https://juku-escot.com/wp-content/uploads/2019/07/よくない勉強法-1024x576.jpg 1024w, https://juku-escot.com/wp-content/uploads/2019/07/よくない勉強法-768x432.jpg 768w, https://juku-escot.com/wp-content/uploads/2019/07/よくない勉強法-320x180.jpg 320w, https://juku-escot.com/wp-content/uploads/2019/07/よくない勉強法.jpg 1280w" sizes="(max-width: 300px) 100vw, 300px" /&gt;&lt;/p&gt;
&lt;p&gt;&amp;nbsp;&lt;/p&gt;
&lt;p&gt;&amp;nbsp;&lt;/p&gt;
&lt;p&gt;&amp;nbsp;&lt;/p&gt;
&lt;p&gt;&amp;nbsp;&lt;/p&gt;
&lt;p&gt;&amp;nbsp;&lt;/p&gt;
&lt;p&gt;勉強しているはずなのに成績が伸びない、実力が身につかないといった場合、勉強の方法がよくないのかもしれません。「よくない」例とその対策法について紹介します。&lt;/p&gt;
&lt;h4&gt;集中力が保たれていない&lt;/h4&gt;
&lt;p&gt;音楽を聴いていたり、スマホや漫画などに手を伸ばしたりしていては集中して勉強しているとは言えません。&lt;/p&gt;
&lt;p&gt;机に座っている時間が長かったとしても、それは勉強をしている時間だけでなく、他のことをしている時間も含まれていては意味がありません。&lt;/p&gt;
&lt;p&gt;手の届く範囲や視野の範囲内に娯楽物を置かないことや、１時間集中して取り組んだ後に５分間の休憩を入れるなど、&lt;span style="color: #ff0000;"&gt;自分にあった勉強時間で集中力を切らさずに学習する&lt;/span&gt;ことが大切です。&lt;/p&gt;
&lt;p&gt;勉強するときは集中できる場所で学習することはもちろん、気が散る要因になるようなものは排除しましょう。服装も含めて学習しやすく集中できる姿勢で学習に取り組みましょう。&lt;/p&gt;
&lt;h4&gt;作業だけで内容が頭に入っていない&lt;/h4&gt;
&lt;p&gt;ノートや教科書に線を引くことや、単語帳を作るといった&lt;strong&gt;作業&lt;/strong&gt;だけで満足してしまっていては、勉強していることにはなりません。&lt;/p&gt;
&lt;p&gt;もちろん線を引く過程で文章を読むことや、単語帳を作りながら覚えることも不可能ではありませんが、知識として身についていない場合があります。&lt;/p&gt;
&lt;p&gt;ノートをまとめることやオリジナルの単語帳を作ることは大切ですが、その作業に時間を費やしすぎてしまっては意味がありません。作るだけで終わりではなく、しっかり活用し、そのうえで問題演習を行いましょう。&lt;/p&gt;
&lt;h4&gt;問題を解いたままにしている&lt;/h4&gt;
&lt;p&gt;問題を解いたあとにそのままにしていては、新たな知識がつくことはありません。間違えた問題はなぜ間違えてしまったのかきちんと考えましょう。偶然解けてしまった場合や、なんとなく答えて正解だった場合も同様です。&lt;/p&gt;
&lt;p&gt;問題を解きっぱなしにするのではなく、解説がある場合は解説をしっかり読んできちんと理解するようにしましょう。&lt;/p&gt;
&lt;p&gt;また、再度同じような問題を解いたときに自信を持って正解できるように復習しましょう。&lt;span style="color: #ff0000;"&gt;繰り返し、反復練習することで効率よく学ぶ&lt;/span&gt;ことができます。&lt;/p&gt;
&lt;p&gt;学習がきちんと定着するにはそれなりの時間がかかるので、焦らず反復練習をするということを意識して学習に励んでいきましょう。&lt;/p&gt;
&lt;h4&gt;暗記をしない&lt;/h4&gt;
&lt;p&gt;暗記をしないといつも同じような問題が解けなかったり、いつまでも苦手が克服できなかったりしてしまいます。苦手だからとあきらめてしまっては問題を正解することはできません。&lt;/p&gt;
&lt;p&gt;また、文章を読めば前後の内容でなんとなく意味を推測することはできるかもしれませんが、それは一時的にしのげるだけであって、理解したうちには入りません。&lt;/p&gt;
&lt;p&gt;英単語や古文単語、数学の公式など&lt;span style="color: #ff0000;"&gt;基礎が分かっていればスラスラ解くことができる問題はたくさんあります&lt;/span&gt;。毎日コツコツ覚えれば、自然と力が蓄積されるため、&lt;span style="color: #ff0000;"&gt;計画的に覚えていくことが大切&lt;/span&gt;です。&lt;/p&gt;
&lt;p&gt;定期試験前は、&lt;a href="https://juku-escot.com/column/anki/" target="_blank" rel="noopener"&gt;定期試験前にまとめて暗記する方法&lt;/a&gt;を参考に、&lt;strong&gt;自分に合った暗記方法で記憶を定着&lt;/strong&gt;させていきましょう。&lt;/p&gt;
&lt;h4&gt;一夜漬けや一度に全部覚えようとしている&lt;/h4&gt;
&lt;p&gt;定期テスト前日はしっかりと睡眠を取るようにしましょう。もし勉強中に眠くなってしまった場合は、15分睡眠をとって頭をすっきりさせることが効果的です。&lt;/p&gt;
&lt;p&gt;一夜漬けで定期テストなどを乗り切ろうとはせず、きちんと計画立てて日々の勉強に取り組むことが大切です。一度に全部覚えようとしても、多くの内容を一度に全部身につけることはできません。&lt;/p&gt;
&lt;p&gt;&lt;span style="color: #0000ff;"&gt;何度も繰り返し学習したほうが定着率も高く、効率的である&lt;/span&gt;と言えるでしょう。&lt;/p&gt;
&lt;p&gt;毎日の勉強を習慣づけることはもちろん、テスト勉強は計画を立てて取り組むことが大切です。また、特にテスト勉強の際は&lt;a href="https://juku-escot.com/column/chokuzen/" target="_blank" rel="noopener"&gt;テスト直前の勉強計画の立て方&lt;/a&gt;を参考に計画的に学習を進めていきましょう。&lt;/p&gt;
&lt;h4&gt;当塾での取り組み&lt;/h4&gt;
&lt;p&gt;当塾では、完全１対１の個別指導により、１人1人の生徒さんに合ったペースで効率的な授業が可能となっております。詳細は&lt;strong&gt;&lt;a href="https://juku-escot.com/school/" target="_blank" rel="noopener"&gt;コチラ&lt;/a&gt;&lt;/strong&gt;をご覧ください。また、当塾では&lt;strong&gt;&lt;a href="https://juku-escot.com/online/" target="_blank" rel="noopener"&gt;オンライン&lt;/a&gt;&lt;/strong&gt;での授業も行っております。通塾の時間もなく、自分が勉強し慣れた環境で学習することができます。&lt;/p&gt;
&lt;h4&gt;まとめ&lt;/h4&gt;
&lt;p&gt;効率的に学習を進めることで、ムダな時間を費やすことなく知識を身につけ学力を伸ばすことができます。正しい学習方法で学力を伸ばしていきましょう。また、部活動や学校外の活動に力を入れている場合は、&lt;a href="https://juku-escot.com/column/ryouritsu/" target="_blank" rel="noopener"&gt;部活と両立するための効率のいい勉強方法とは？&lt;/a&gt;で触れていることにも意識を向けて取り組んでいきましょう。&lt;/p&gt;
&lt;p&gt;関連記事はこちら&lt;/p&gt;
&lt;p&gt;・&lt;a href="https://juku-escot.com/c_blogs/eikenbenkyouhou/" target="_blank" rel="noopener"&gt;中学生の英検の勉強法はこんなかんじでいかが&lt;/a&gt;&lt;br /&gt;
・&lt;a href="https://juku-escot.com/c_blogs/suugakubenkyouhou/" target="_blank" rel="noopener"&gt;中学生が行うべき数学の効果的な勉強法とは？&lt;/a&gt;&lt;br /&gt;
・&lt;a href="https://juku-escot.com/c_blogs/syakaibenkyouhou/" target="_blank" rel="noopener"&gt;中学生におすすめできる社会の勉強法とは？&lt;/a&gt;&lt;/p&gt;
```</t>
  </si>
  <si>
    <t>C2P_https___juku_escot_com_column_zaigaku_20260225_192438</t>
  </si>
  <si>
    <t>以下はサイトの階層マスタに基づく「子→親」内部リンク不足です。
子ページ本文（HTML）に、親ページへのリンクを追加してください。
【子ページ】
- URL: https://juku-escot.com/column/zaigaku/
- タイトル: 中高一貫校生に塾が必要な理由とは？ - 中高一貫校専門塾エスコット(Escot)～定期試験対策から大学受験指導まで～
- 分類: MC
【親ページ（リンク先）】
- 親URL: https://juku-escot.com/column/
- 親タイトル: コラム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中高一貫校に合格するまでは、志望校合格にむけて塾に通われていた生徒さんが多いかと思います。志望校合格の後、晴れて中高一貫校生となった場合、塾は必要なのでしょうか。学校の授業を集中して受けるのはもちろんのこと、家庭学習に加えて塾で学習のサポートすることでより有意義な学生生活を送ることができると考えております。&lt;/p&gt;
&lt;h4&gt;授業の進度がはやく内容も濃い&lt;/h4&gt;
&lt;p&gt;&lt;strong&gt;&lt;a href="https://juku-escot.com/column/merit/" target="_blank" rel="noopener"&gt;中高一貫校&lt;/a&gt;&lt;/strong&gt;では独自のカリキュラムが設定されています。その中で、中高一貫校在学の６年のうち、５年間で高校卒業レベルの内容まで網羅し、残りの１年で受験勉強をするというカリキュラムが主となっています。そのため、&lt;span style="color: #0000ff;"&gt;授業の進度がはやい&lt;/span&gt;ことが特徴です。また、&lt;strong&gt;中高一貫校は受験を突破した同じくらいの学力の生徒が集まる&lt;/strong&gt;ことも相まって、&lt;span style="color: #0000ff;"&gt;内容もより高度なもの&lt;/span&gt;となっています。&lt;br /&gt;
授業についていくことができなければ、内容も理解することができないまま授業がどんどん進んでしまい、落ちこぼれてしまったり、日ごろの勉強を疎かにしてしまって中だるみしてしまったりというようなケースが想定できます。&lt;span style="color: #0000ff;"&gt;塾に通うことで授業で理解できなかった内容を復習して理解を深めたり、学校の授業の先取り学習をすることでより授業に集中して取り組む&lt;/span&gt;ことができます。学校での授業をよりしっかりと理解するためにも&lt;strong&gt;塾に通うことでフォローしたり先取りしたりということができるため、塾は必要である&lt;/strong&gt;と言えるでしょう。&lt;/p&gt;
&lt;h4&gt;宿題の量が多い&lt;/h4&gt;
&lt;p&gt;中高一貫校は、課題として出される&lt;strong&gt;宿題の量が多い&lt;/strong&gt;ことも特徴として挙げられます。&lt;span style="color: #ff0000;"&gt;&lt;strong&gt;宿題を各々でこなすことを前提&lt;/strong&gt;&lt;/span&gt;としている場合が多いので、宿題をきちんとこなすことでより学力向上に繋がります。膨大な宿題をこなさなければならない一方で、授業の予習・復習もしなければ授業についていくことができません。学校の授業に加えて部活動や他の課外活動に力を入れている場合は特に宿題にたくさんの時間を割くことができない場合もあるかと思います。&lt;strong&gt;塾で宿題のサポートをすることで、より効率的に&lt;/strong&gt;学習に励むことができます。&lt;/p&gt;
&lt;h4&gt;定期テストが難しい&lt;/h4&gt;
&lt;p&gt;中高一貫校の&lt;span style="color: #0000ff;"&gt;定期テストは出題範囲も広く、難易度も高い&lt;/span&gt;ため、しっかりとしたテスト対策を行わなければ定期テストで安定した点数をとることができません。通常の授業の予習・復習・宿題に加えてさらに勉強しなければならないため、&lt;strong&gt;時間確保の面でも定期テスト対策をするうえでも自分だけで学習することは難しいのが現状&lt;/strong&gt;です。&lt;span style="color: #ff0000;"&gt;家庭学習に加えて、塾に通うことでより効率的に確実に定期テストの対策をする&lt;/span&gt;ことができます。塾でしっかり定期テスト対策を行うことで、成績・学力向上につなげることができ、勉強に対するモチベーションが上がるため、より前向きに学校の授業に取り組むことができるようになります。&lt;/p&gt;
&lt;h4&gt;当塾の取り組み&lt;/h4&gt;
&lt;p&gt;英語では、&lt;strong&gt;&lt;a href="https://juku-escot.com/kouza/j1-english/" target="_blank" rel="noopener"&gt;中高一貫校で採用されている３つの英語教科書の対策&lt;/a&gt;&lt;/strong&gt;を行っております。&lt;strong&gt;&lt;a href="https://juku-escot.com/progress/" target="_blank" rel="noopener"&gt;プログレス&lt;/a&gt;&lt;/strong&gt;、&lt;strong&gt;&lt;a href="https://juku-escot.com/birdland/" target="_blank" rel="noopener"&gt;バードランド&lt;/a&gt;&lt;/strong&gt;、&lt;strong&gt;&lt;a href="https://juku-escot.com/newtreasure/" target="_blank" rel="noopener"&gt;ニュートレジャー&lt;/a&gt;&lt;/strong&gt;対策、数学では&lt;strong&gt;&lt;a href="https://juku-escot.com/taikeisuugaku/" target="_blank" rel="noopener"&gt;体系数学&lt;/a&gt;&lt;/strong&gt;対策など、&lt;strong&gt;中高一貫校で採用されている教科書に合わせた授業&lt;/strong&gt;を展開してまいります。&lt;a href="https://juku-escot.com/kouza/jyuken-japanese/" target="_blank" rel="noopener"&gt;&lt;strong&gt;国語&lt;/strong&gt;&lt;/a&gt;は様々な講座を設け、一人一人の苦手分野の克服など全教科それぞれのニーズに合わせた授業を進めてまいります。また、当塾では教室での授業の他に&lt;strong&gt;&lt;a href="https://juku-escot.com/online/" target="_blank" rel="noopener"&gt;オンライン&lt;/a&gt;&lt;/strong&gt;でも受講可能です。通塾の必要がないため、より時間を効率的に活用でき、体力を温存したまま学習に取り組むことができます。&lt;/p&gt;
&lt;h4&gt;まとめ&lt;/h4&gt;
&lt;p&gt;&lt;span style="color: #ff0000;"&gt;塾に通うことで効率良く中高一貫校での授業をより理解し、内容を深め、定期テスト対策をしっかりと行う&lt;/span&gt;ことができます。学校の授業についていくことはもちろん、塾で+αの学習を積み重ねていくことでより有意義な学生生活を送ることができるでしょう。&lt;/p&gt;
&lt;p&gt;&amp;nbsp;&lt;/p&gt;
&lt;p&gt;&amp;nbsp;&lt;/p&gt;
&lt;p&gt;&amp;nbsp;&lt;/p&gt;
```</t>
  </si>
  <si>
    <t>C2P_https___juku_escot_com_english_20260225_192439</t>
  </si>
  <si>
    <t>以下はサイトの階層マスタに基づく「子→親」内部リンク不足です。
子ページ本文（HTML）に、親ページへのリンクを追加してください。
【子ページ】
- URL: https://juku-escot.com/english/
- タイトル: 中高一貫校英語を伸ばす個別指導講座｜基礎応用対応オンライン塾
- 分類: SP
【親ページ（リンク先）】
- 親URL: https://juku-escot.com/purpose/
- 親タイトル: 中高一貫校学習方針と個別指導の特徴｜成果につなぐオンライン塾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&lt;h2&gt;英語の指導方針&lt;/h2&gt;
&lt;p&gt;英問英答で伸び悩む原因は、英作文の発想よりも&lt;strong&gt;本文の根拠&lt;/strong&gt;と&lt;strong&gt;設問の条件&lt;/strong&gt;をそろえたまま、&lt;strong&gt;短く安定した英文&lt;/strong&gt;に落とせない点に集まりがちです。精読に時間をかけているのに点が動かない場合は、読みの量ではなく「答案にする前の整理」に不足が残っています。&lt;/p&gt;
&lt;p&gt;エスコット英語科が目指すのは、大学入学後に自分の関心分野を英語で学び、内容を理解し、発信できる力です。その土台として、難解な文章を一文ずつ追い、書かれている内容を論理として捉える力を育てます。&lt;/p&gt;
&lt;p&gt;外部試験やCEFRが注目される一方で、難関大学が重視するのは、語彙や文法の正確さに支えられた読解力と、根拠をもとに考えを組み立てる力です。英語は日常会話の範囲だけでは足りず、&lt;strong&gt;文章を正確に読み、理由を整理し、英語で応答する&lt;/strong&gt;ところまで到達してはじめて受験で武器になります。&lt;/p&gt;
&lt;p&gt;そのため当塾では、&lt;strong&gt;語彙・文法・構造把握&lt;/strong&gt;を徹底して土台を作り、英文の論理（主張・理由・具体例）を読み取る練習へ進みます。さらに英問英答では、&lt;strong&gt;根拠の特定&lt;/strong&gt;と&lt;strong&gt;条件の外し防止&lt;/strong&gt;を優先し、無理に難構文へ寄らず、短く書ける英文でまとめる練習を積み重ねます。&lt;/p&gt;
&lt;p&gt;派手さはありませんが、点が安定する方向へ進みます。以降では、英問英答で何を見られているか、つまずきの典型、答案例を含めて整理します。&lt;/p&gt;
&lt;p&gt;大学入試改革に伴い、英語教育も四技能、発信型英語教育、英語による英語授業などトピカルな用語が飛び交い、大変革が行われているかのように見えます。実際、外部テストの導入など選抜方式の変化は起こっていますし、英語教育におけるリスニング・スピーキングのウェイトは増しています。&lt;/p&gt;
&lt;p&gt;こうした新しい英語教育は何をゴールとしているのでしょうか。多くの大学は指標としてCEFR(ヨーロッパ言語共通参照枠)のA2から&lt;span style="color: #0000ff;"&gt;B1(英検で二級から準一級)&lt;/span&gt;を求めており、実際にA2やB1に相当する英語資格を取得している場合、英語の個別試験を免除する大学も多くあります。&lt;/p&gt;
&lt;p&gt;ちなみにB1レベルとは、&lt;/p&gt;
&lt;div class="rounded" style="background-color: whitesmoke; padding: 10px;"&gt;①仕事、学校、娯楽で普段出会うような身近な話題について、標準的な話し方であれば主要点を理解できる。&lt;br /&gt;
②その言葉が話されている地域を旅行しているときに起こりそうな、たいていの事態に対処することができる。&lt;br /&gt;
③身近で個人的にも関心のある話題について、単純な方法で結びつけられた、脈絡のある文を作ることができる。&lt;br /&gt;
④経験、出来事、夢、希望、野心を説明し、意見や計画の理由、説明を短く述べることができる。&lt;/div&gt;
&lt;p&gt;と定義されています。&lt;br /&gt;
要するに&lt;span style="color: #008000;"&gt;日常的な用を英語で済ますことができるレベルが目標&lt;/span&gt;とされているのです。&lt;/p&gt;
&lt;p&gt;しかし、&lt;span style="color: #0000ff;"&gt;真の難関大学はそうした浅薄な英語力を求めているわけではありません&lt;/span&gt;。 例えば東京大学のアドミッションポリシーでは「その言語についての正確な知識に裏打ちされた論理的な思考力」を持つ学生を求めていると打ち出されています。&lt;/p&gt;
&lt;p&gt;大学とは論文を読み、論文を書くところです。先学が築き上げてきた学問という山に向き合うために先行論文を読み、自分がその学問の山にほんの一掬いの土を盛って山を少しでも高くする為に論文を書くのです。ですから、先行論文を正しく読み、批判的に思考し、自らの考えを世に問うことを訓練する場が大学なのです。&lt;/p&gt;
&lt;p&gt;そうした場に参加するための資格を問うのが大学受験である以上、受験生はそれに耐え得る本格的な英語力と論理的な思考力を求められるのです。中高一貫校専門塾エスコット英語科では、&lt;span style="color: #0000ff;"&gt;語彙・文法・構造把握といった、ともすれば軽視され、嫌われる基本を徹底&lt;/span&gt;します。さらに、英語独特の論理構造・文化的背景・現代的なトピック等、広範な知識を伝えます。さらに、与えられた主題に対して応答する訓練を課していきます。&lt;/p&gt;
&lt;p&gt;決して安易な道ではありませんが、講師の丁寧な指導が正しい道を示していきます。中高一貫校専門塾エスコットと共に学んでいきましょう。&lt;/p&gt;
&lt;h2&gt;大学入試の「英問英答」とは（何を見られているか）&lt;/h2&gt;
&lt;p&gt;英問英答は、英文の内容理解を土台にしつつ、&lt;strong&gt;設問の問いに対して英語で論理的に応答する力&lt;/strong&gt;を測る形式です。&lt;br /&gt;
単なる「本文の言い換え」ではなく、&lt;strong&gt;根拠を本文に置いたうえで、理由や評価を短く整理して答える&lt;/strong&gt;ことが求められます。&lt;/p&gt;
&lt;ul&gt;
&lt;li&gt;&lt;strong&gt;内容理解：&lt;/strong&gt;本文の主張・理由・具体例の関係を正しく捉える&lt;/li&gt;
&lt;li&gt;&lt;strong&gt;条件処理：&lt;/strong&gt;問われている対象（誰の立場／何について／どの理由）を外さない&lt;/li&gt;
&lt;li&gt;&lt;strong&gt;英語化：&lt;/strong&gt;短く、文法的に安定した英文でまとめる（冗長さを避ける）&lt;/li&gt;
&lt;/ul&gt;
&lt;h2&gt;英問英答が難しい理由（つまずきの典型）&lt;/h2&gt;
&lt;ul&gt;
&lt;li&gt;&lt;strong&gt;問いを読み違える：&lt;/strong&gt;「理由」を聞かれているのに「内容説明」を書く&lt;/li&gt;
&lt;li&gt;&lt;strong&gt;根拠が本文から離れる：&lt;/strong&gt;自分の感想が前に出て、本文の主張とズレる&lt;/li&gt;
&lt;li&gt;&lt;strong&gt;英文が長くまとまりを欠く：&lt;/strong&gt;言いたいことを詰め込み、文法が破綻する&lt;/li&gt;
&lt;/ul&gt;
&lt;div class="rounded" style="background-color: whitesmoke; padding: 10px;"&gt;&lt;strong&gt;ポイント：&lt;/strong&gt;英問英答は「英作文」ではなく、&lt;strong&gt;本文根拠×条件処理×短文化&lt;/strong&gt;の競技です。&lt;/div&gt;
&lt;h2&gt;英問英答の解き方（再現できる4ステップ）&lt;/h2&gt;
&lt;ol&gt;
&lt;li&gt;&lt;strong&gt;問いを分解する：&lt;/strong&gt;何を／誰について／どの観点で／理由は必要か を整理&lt;/li&gt;
&lt;li&gt;&lt;strong&gt;本文根拠を特定する：&lt;/strong&gt;該当段落を特定し、根拠文に下線（1〜2箇所）&lt;/li&gt;
&lt;li&gt;&lt;strong&gt;日本語で骨格を作る：&lt;/strong&gt;「主張→理由（本文根拠）→結論」を一文で組む&lt;/li&gt;
&lt;li&gt;&lt;strong&gt;英語は短くまとめる：&lt;/strong&gt;難しい構文を避け、&lt;strong&gt;SVO中心&lt;/strong&gt;で安全に仕上げる&lt;/li&gt;
&lt;/ol&gt;
&lt;h2&gt;ミニ例題（答案例つき）&lt;/h2&gt;
&lt;h3&gt;例題（形式イメージ）&lt;/h3&gt;
&lt;p class="rounded" style="background-color: whitesmoke; padding: 10px;"&gt;&lt;strong&gt;Question:&lt;/strong&gt; Why does the author criticize this approach? Answer in English.&lt;/p&gt;
&lt;h3&gt;作り方（骨格）&lt;/h3&gt;
&lt;ul&gt;
&lt;li&gt;&lt;strong&gt;問い：&lt;/strong&gt;批判の理由を聞いている（理由が主役）&lt;/li&gt;
&lt;li&gt;&lt;strong&gt;本文根拠：&lt;/strong&gt;「問題点」＋「その結果」を本文から拾う&lt;/li&gt;
&lt;li&gt;&lt;strong&gt;短文化：&lt;/strong&gt;Because A, it leads to B. の形に落とす&lt;/li&gt;
&lt;/ul&gt;
&lt;h3&gt;答案例（短く・ミスが起きにくい形）&lt;/h3&gt;
&lt;p class="rounded" style="background-color: #f7fbff; padding: 10px;"&gt;&lt;strong&gt;Answer (example):&lt;/strong&gt;&lt;br /&gt;
The author criticizes it because it ignores the main cause and therefore leads to ineffective results.&lt;/p&gt;
&lt;h3&gt;採点で落ちやすいパターン&lt;/h3&gt;
&lt;ul&gt;
&lt;li&gt;&lt;strong&gt;感想で終わる：&lt;/strong&gt;I think it is bad. のように本文根拠が見えない&lt;/li&gt;
&lt;li&gt;&lt;strong&gt;情報過多：&lt;/strong&gt;盛り込みすぎて文法がまとまりを欠く（長文化）&lt;/li&gt;
&lt;li&gt;&lt;strong&gt;問いズレ：&lt;/strong&gt;「理由」ではなく「内容説明」になっている&lt;/li&gt;
&lt;/ul&gt;
&lt;h2&gt;エスコット英語科での扱い方（英問英答トレーニング構成）&lt;/h2&gt;
&lt;ul&gt;
&lt;li&gt;&lt;strong&gt;本文精読：&lt;/strong&gt;構造把握（主張・理由・例）を確立し、根拠を外さない読みへ&lt;/li&gt;
&lt;li&gt;&lt;strong&gt;条件処理：&lt;/strong&gt;設問の要求（理由／要約／比較／評価）を見抜く訓練&lt;/li&gt;
&lt;li&gt;&lt;strong&gt;英文の安全化：&lt;/strong&gt;難構文に逃げず、基本形式で確実に書く（破綻を防ぐ）&lt;/li&gt;
&lt;li&gt;&lt;strong&gt;添削：&lt;/strong&gt;「問いズレ」「根拠ズレ」「英語の破綻」を分解して修正&lt;/li&gt;
&lt;/ul&gt;
&lt;h2&gt;FAQ（よくある質問）&lt;/h2&gt;
&lt;div class="rounded" style="background-color: whitesmoke; padding: 10px;"&gt;
&lt;p&gt;&lt;strong&gt;Q. 英問英答はいつから始めるべきですか？&lt;/strong&gt;&lt;br /&gt;
A. 目安は、&lt;strong&gt;文法・構造把握がある程度安定してから&lt;/strong&gt;です。早すぎると「英文が不安定になる」負担が大きくなるため、基礎の穴を埋めながら段階的に導入します。&lt;/p&gt;
&lt;p&gt;&lt;strong&gt;Q. 英問英答と英作文の違いは何ですか？&lt;/strong&gt;&lt;br /&gt;
A. 英問英答は&lt;strong&gt;本文根拠に基づく応答&lt;/strong&gt;で、自由度が低い分、条件処理と根拠の正確さが重視されます。英作文は主張構築の比重が上がります。&lt;/p&gt;
&lt;p&gt;&lt;strong&gt;Q. まず何を直すと点が上がりますか？&lt;/strong&gt;&lt;br /&gt;
A. 多くは&lt;strong&gt;問いの分解（理由なのか要約なのか）&lt;/strong&gt;と、&lt;strong&gt;根拠の特定&lt;/strong&gt;です。ここが整理されると答案が短くなり、英語も不安定になりにくくなります。&lt;/p&gt;
&lt;/div&gt;
&lt;p&gt;&lt;a href="https://juku-escot.com/progress/"&gt;&lt;img decoding="async" class="size-medium wp-image-398 aligncenter" src="https://juku-escot.com/wp-content/uploads/2019/06/プログレス対策-300x56.png" sizes="(max-width: 300px) 100vw, 300px" srcset="https://juku-escot.com/wp-content/uploads/2019/06/プログレス対策-300x56.png 300w, https://juku-escot.com/wp-content/uploads/2019/06/プログレス対策-768x144.png 768w, https://juku-escot.com/wp-content/uploads/2019/06/プログレス対策-1024x193.png 1024w, https://juku-escot.com/wp-content/uploads/2019/06/プログレス対策.png 1122w" alt="" width="300" height="56" /&gt;&lt;/a&gt;&lt;a href="https://juku-escot.com/newtreasure/"&gt;&lt;img decoding="async" class="size-medium wp-image-399 aligncenter" src="https://juku-escot.com/wp-content/uploads/2019/06/ニュートレジャー対策-300x56.png" sizes="(max-width: 300px) 100vw, 300px" srcset="https://juku-escot.com/wp-content/uploads/2019/06/ニュートレジャー対策-300x56.png 300w, https://juku-escot.com/wp-content/uploads/2019/06/ニュートレジャー対策-768x144.png 768w, https://juku-escot.com/wp-content/uploads/2019/06/ニュートレジャー対策-1024x193.png 1024w, https://juku-escot.com/wp-content/uploads/2019/06/ニュートレジャー対策.png 1122w" alt="" width="300" height="56" /&gt;&lt;/a&gt;&lt;a href="https://juku-escot.com/birdland/"&gt;&lt;img decoding="async" class="size-medium wp-image-400 aligncenter" src="https://juku-escot.com/wp-content/uploads/2019/06/バードランド対策-300x56.png" sizes="(max-width: 300px) 100vw, 300px" srcset="https://juku-escot.com/wp-content/uploads/2019/06/バードランド対策-300x56.png 300w, https://juku-escot.com/wp-content/uploads/2019/06/バードランド対策-768x144.png 768w, https://juku-escot.com/wp-content/uploads/2019/06/バードランド対策-1024x192.png 1024w, https://juku-escot.com/wp-content/uploads/2019/06/バードランド対策.png 1122w" alt="" width="300" height="56" /&gt;&lt;/a&gt;&lt;a href="https://juku-escot.com/profile/"&gt;&lt;img loading="lazy" decoding="async" class="size-medium wp-image-196 alignnone" src="https://juku-escot.com/wp-content/uploads/2019/03/講師-300x52.png" sizes="auto, (max-width: 300px) 100vw, 300px" srcset="https://juku-escot.com/wp-content/uploads/2019/03/講師-300x52.png 300w, https://juku-escot.com/wp-content/uploads/2019/03/講師-768x134.png 768w, https://juku-escot.com/wp-content/uploads/2019/03/講師-1024x179.png 1024w, https://juku-escot.com/wp-content/uploads/2019/03/講師.png 1459w" alt="" width="300" height="52" /&gt;&lt;/a&gt;&lt;a href="https://juku-escot.com/kouza/"&gt;&lt;img loading="lazy" decoding="async" class="size-medium wp-image-194 alignnone" src="https://juku-escot.com/wp-content/uploads/2019/03/開講講座-4-300x52.png" sizes="auto, (max-width: 300px) 100vw, 300px" srcset="https://juku-escot.com/wp-content/uploads/2019/03/開講講座-4-300x52.png 300w, https://juku-escot.com/wp-content/uploads/2019/03/開講講座-4-768x134.png 768w, https://juku-escot.com/wp-content/uploads/2019/03/開講講座-4-1024x179.png 1024w, https://juku-escot.com/wp-content/uploads/2019/03/開講講座-4.png 1459w" alt="" width="300" height="52" /&gt;&lt;/a&gt;&lt;/p&gt;
```</t>
  </si>
  <si>
    <t>C2P_https___juku_escot_com_examination_20260225_192439</t>
  </si>
  <si>
    <t>以下はサイトの階層マスタに基づく「子→親」内部リンク不足です。
子ページ本文（HTML）に、親ページへのリンクを追加してください。
【子ページ】
- URL: https://juku-escot.com/examination/
- タイトル: 中高一貫校定期試験・受験対策の個別指導講座｜志望別オンライン
- 分類: SP
【親ページ（リンク先）】
- 親URL: https://juku-escot.com/kouza/
- 親タイトル: 開講講座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&lt;h2 class="timelineMessage__message"&gt;医学部対策講座【英語・数学】&lt;/h2&gt;
&lt;h4&gt;【英語】&lt;/h4&gt;
&lt;p&gt;医学部英語は大学によって問題形式が全く異なります。基本的な英語の学力をつけた上で、大学別の対策を実施します。また、生命倫理や生命科学などの医学部入試に特有のトピックに関する知識や、課題文の分析方法、論理的思考方法、解答作成に必要な文章構成能力など総合的に養成します。&lt;/p&gt;
&lt;h4 class="timelineMessage__message"&gt;【数学】&lt;/h4&gt;
&lt;p class="timelineMessage__message"&gt;医学部を志望する受験生のための講座です。 医学部受験では、典型問題までは確実に解答していく力が求められますので、 合格に必要な実力を身に付けていくための学習計画を立てるところから指導させていただきます。&lt;/p&gt;
&lt;h2 class="timelineMessage__message"&gt;国公立二次対策講座【英語・数学・国語】&lt;/h2&gt;
&lt;h4&gt;【英語】&lt;/h4&gt;
&lt;p&gt;論述中心の問題形式ですので、一般的な英語学習の上に、英作文、条件英作文、英文和訳、要約問題など問題形式別の対策を実施します。特に、英文和訳や要約問題など日本語運用能力を問われる物に関しては、日本語からのアプローチも重視した授業になります。&lt;/p&gt;
&lt;h4&gt;【数学】&lt;/h4&gt;
&lt;p&gt;国公立大を志望する受験生のための講座です。 ２次試験では主に記述式の解答となりますので、答案を作成する際のポイントなどを含めて総合的な指導をさせていただきます。 記述式の答案では、単に答えが合っていれば良いという訳にはいきません。 授業での質疑応答の中でも、基本的な問いに対して適切に答えられる習慣を身に付けていただきます。 減点のない、丸がもらえる答案を作れるようになることを目指します。&lt;/p&gt;
&lt;h4&gt;【国語】&lt;/h4&gt;
&lt;p&gt;&lt;span style="font-size: 14.08px;"&gt;東京大・一橋大・京都大などを志望する受験生のための講座。ご本人様に合わせた難易度から始めて、高難易度のレベルでもきちんと原理を運用できる受験生を目指します。中一から高卒生まで、あらゆる段階からスタートできます。&lt;/span&gt;&lt;/p&gt;
&lt;h2 class="timelineMessage__message"&gt;早慶対策講座【英語・数学・国語】&lt;/h2&gt;
&lt;h4 class="timelineMessage__message"&gt;【英語】&lt;/h4&gt;
&lt;p&gt;私大の最難関である両大学。学部により出題形式に特色がありますので基本的な英語修了後は過去問に即した演習形式の授業になります。&lt;/p&gt;
&lt;h4&gt;【数学】&lt;/h4&gt;
&lt;p&gt;早稲田大、慶応大を志望する受験生のための講座です。 典型問題に加えて、多少難度の高い問題や見新しい問題についても解答していく力を養うことを目指します。&lt;/p&gt;
&lt;h4&gt;【国語】&lt;/h4&gt;
&lt;p&gt;&lt;span style="font-size: 14.08px;"&gt;早稲田大の現代文は難しいことで有名ですが&lt;/span&gt;&lt;span style="font-size: 14.08px;"&gt;、得点可能な問題が出てくるのも確かです。そして、そこで落とさない力が合否を分けると言えるでしょう。取るべき問題、落としてよい問題の識別を提供いたします。慶応大志望の方は、小論文講座をご検討ください。&lt;/span&gt;&lt;/p&gt;
&lt;h2 class="timelineMessage__message"&gt;難関私大対策講座【英語・数学・国語】&lt;/h2&gt;
&lt;h4 class="timelineMessage__message"&gt;【英語】&lt;/h4&gt;
&lt;p&gt;GMARCHなどの難関大を志望する受験生のための講座です。基本的な英語の学力があれば合格点がとれる大学群ですが、近年の傾向として合格点が高くなりがちであるので、精度の高い学力を養うことが目標になります。&lt;/p&gt;
&lt;h4&gt;【数学】&lt;/h4&gt;
&lt;p class="timelineMessage__message"&gt;GMARCHなどの難関大を志望する受験生のための講座です。 基本レベルの問題から入試標準レベルの典型問題までを解答できる力を養うことを目指します。&lt;/p&gt;
&lt;h4&gt;【国語】&lt;/h4&gt;
&lt;p class="timelineMessage__message"&gt;GMARCHの現代文は、解き方に基づいて対処していけば得点できる問題がほとんどです。どの学校でも使える、どんな文章にでも通用する普遍的な解き方を伝達していきます。そして、演習と解説を通じてそれを使いこなす訓練をしていきます。&lt;/p&gt;
&lt;p&gt;&amp;nbsp;&lt;/p&gt;
&lt;h2 class="timelineMessage__message"&gt;文系数学対策講座【数学】&lt;/h2&gt;
&lt;h4 class="timelineMessage__message"&gt;【数学】&lt;/h4&gt;
&lt;p class="timelineMessage__message"&gt;数学ⅠAⅡB、もしくは数学ⅠAのみが必要な文系の受験生のための講座です。 全範囲の基本をしっかり身に付けていただきますが、 最低限の時間で最大限の効果を得るための学習計画を立てるなど、一人一人に合わせた指導をさせていただきます。&lt;/p&gt;
&lt;h2 class="timelineMessage__message"&gt;薬学部対策講座【数学】&lt;/h2&gt;
&lt;h4 class="timelineMessage__message"&gt;【数学】&lt;/h4&gt;
&lt;p class="timelineMessage__message"&gt;薬学部など、数学ⅠAⅡBで受験する理系の受験生のための講座です。 全範囲の基本をしっかり押さえた上で、目指す大学のレベルに合わせた指導をさせていただきます。&lt;/p&gt;
&lt;p&gt;&amp;nbsp;&lt;/p&gt;
&lt;h2 class="timelineMessage__message"&gt;小論文講座【国語】&lt;/h2&gt;
&lt;h4&gt;【国語】&lt;/h4&gt;
&lt;p class="timelineMessage__message"&gt;小論文には書き方の&lt;strong&gt;基本の流れ&lt;/strong&gt;があります。それに沿って文章を書くことで論理的な展開の小論文を作成することができます。また、その流れがあるからこそ、何を書くかを明確にできるのです。論理の組み立てを用いて文章を書く訓練を積み、添削指導によってさらなるブラッシュアップを目指します。&lt;/p&gt;
&lt;h2&gt;このページで分かること&lt;/h2&gt;
&lt;ul&gt;
&lt;li&gt;医学部／国公立二次／早慶／難関私大で、対策の「進める順番」がどう違うか&lt;/li&gt;
&lt;li&gt;英語・数学・国語（小論文）の講座を、今の状況からどう選ぶか&lt;/li&gt;
&lt;li&gt;受講開始までに準備すると伸びが早いもの（過去問・答案・成績資料など）&lt;/li&gt;
&lt;/ul&gt;
&lt;h2&gt;講座の選び方（効率的な進め方）&lt;/h2&gt;
&lt;h3&gt;ステップ1：まず「受験形式」を明確にする&lt;/h3&gt;
&lt;ul&gt;
&lt;li&gt;医学部：大学ごとに形式差が大きい（英語の題材・要約・論述など）&lt;/li&gt;
&lt;li&gt;国公立二次：記述答案の作成力（英作文／和訳／要約／数学の記述）が合否を左右&lt;/li&gt;
&lt;li&gt;早慶：学部別の出題傾向に合わせた演習計画が必要&lt;/li&gt;
&lt;li&gt;難関私大：合格点が高くなりやすく「精度」を上げる対策が重要&lt;/li&gt;
&lt;/ul&gt;
&lt;h3&gt;ステップ2：科目ごとの「課題」を1つに絞る&lt;/h3&gt;
&lt;p&gt;受験対策は、全科目を同時に厚くするより、まずミスの原因を1つに絞って改善する方が伸びが速くなります。&lt;/p&gt;
&lt;ul&gt;
&lt;li&gt;英語：和訳・要約・英作文のどこで落としているか&lt;/li&gt;
&lt;li&gt;数学：典型問題の取り切りができているか／記述の減点ポイントが多いか&lt;/li&gt;
&lt;li&gt;国語：現代文の設問処理（取る問題・捨てる問題）／小論文の構成力が不足していないか&lt;/li&gt;
&lt;/ul&gt;
&lt;h3&gt;ステップ3：「講座」ではなく「成果物」で選ぶ&lt;/h3&gt;
&lt;ul&gt;
&lt;li&gt;英語：答案（英作文・要約・和訳）の添削→次に直すルール化&lt;/li&gt;
&lt;li&gt;数学：答案の書き方（途中式・論証・採点者目線）を固める&lt;/li&gt;
&lt;li&gt;国語：現代文の得点計画／小論文は構成＋添削で再現性を作る&lt;/li&gt;
&lt;/ul&gt;
&lt;h2&gt;講座比較（どれを選ぶべきかが一目で分かる）&lt;/h2&gt;
&lt;div class="table-responsive"&gt;
&lt;table class="table table-bordered align-middle"&gt;
&lt;thead&gt;
&lt;tr&gt;
&lt;th style="width: 20%;"&gt;講座&lt;/th&gt;
&lt;th style="width: 28%;"&gt;向いている受験生&lt;/th&gt;
&lt;th style="width: 32%;"&gt;伸ばすポイント&lt;/th&gt;
&lt;th&gt;よくある相談&lt;/th&gt;
&lt;/tr&gt;
&lt;/thead&gt;
&lt;tbody&gt;
&lt;tr&gt;
&lt;td&gt;&lt;strong&gt;医学部対策&lt;/strong&gt;&lt;/td&gt;
&lt;td&gt;医学部志望／大学別に形式が違って悩んでいる&lt;/td&gt;
&lt;td&gt;大学別の出題対応＋生命倫理/生命科学系題材の処理＋論理的文章構成&lt;/td&gt;
&lt;td&gt;「英語の題材が特殊で読み切れない」「要約・論述が不安」&lt;/td&gt;
&lt;/tr&gt;
&lt;tr&gt;
&lt;td&gt;&lt;strong&gt;国公立二次&lt;/strong&gt;&lt;/td&gt;
&lt;td&gt;記述答案で減点が多い／英作文・和訳・要約が伸びない&lt;/td&gt;
&lt;td&gt;記述答案の作成（英語/数学）＋日本語運用（要約・和訳）の精度&lt;/td&gt;
&lt;td&gt;「答えは合っているのに点が伸びない」「記述の書き方が不安」&lt;/td&gt;
&lt;/tr&gt;
&lt;tr&gt;
&lt;td&gt;&lt;strong&gt;早慶&lt;/strong&gt;&lt;/td&gt;
&lt;td&gt;学部別傾向に合わせて演習を組みたい&lt;/td&gt;
&lt;td&gt;過去問ベースの演習計画＋取る問題の識別&lt;/td&gt;
&lt;td&gt;「過去問の回し方が分からない」「時間配分が不安定になる」&lt;/td&gt;
&lt;/tr&gt;
&lt;tr&gt;
&lt;td&gt;&lt;strong&gt;難関私大&lt;/strong&gt;&lt;/td&gt;
&lt;td&gt;GMARCH以上で合格点を取り切りたい&lt;/td&gt;
&lt;td&gt;合格点が高い中での精度（取りこぼしの削減）&lt;/td&gt;
&lt;td&gt;「ケアレスミスが減らない」「安定して点が出ない」&lt;/td&gt;
&lt;/tr&gt;
&lt;tr&gt;
&lt;td&gt;&lt;strong&gt;文系数学&lt;/strong&gt;&lt;/td&gt;
&lt;td&gt;数学I A II B（またはI A）で勝負したい文系&lt;/td&gt;
&lt;td&gt;全範囲の基礎固め＋効率よく得点力を伸ばす計画&lt;/td&gt;
&lt;td&gt;「範囲が広くて回せない」「何から手を付けるべきか」&lt;/td&gt;
&lt;/tr&gt;
&lt;tr&gt;
&lt;td&gt;&lt;strong&gt;薬学部数学&lt;/strong&gt;&lt;/td&gt;
&lt;td&gt;数学I A II Bで理系受験（薬学部など）&lt;/td&gt;
&lt;td&gt;全範囲の基本＋志望校レベルに合わせた演習&lt;/td&gt;
&lt;td&gt;「標準問題で落とす」「典型が抜けている」&lt;/td&gt;
&lt;/tr&gt;
&lt;tr&gt;
&lt;td&gt;&lt;strong&gt;小論文&lt;/strong&gt;&lt;/td&gt;
&lt;td&gt;小論文が未経験／添削を受けても伸びない&lt;/td&gt;
&lt;td&gt;構成の基礎→素材化→文章化→添削で再現性を作る&lt;/td&gt;
&lt;td&gt;「何を書けばいいか分からない」「論理が飛ぶ」&lt;/td&gt;
&lt;/tr&gt;
&lt;/tbody&gt;
&lt;/table&gt;
&lt;/div&gt;
&lt;h2&gt;受講の進め方（最初の4週間の目安）&lt;/h2&gt;
&lt;h3&gt;Week1：現状把握（解けない理由を特定）&lt;/h3&gt;
&lt;ul&gt;
&lt;li&gt;成績・答案・過去問の状況を整理し、ミスの傾向を1つに絞る&lt;/li&gt;
&lt;li&gt;英語：和訳／要約／英作文のどこで止まるかを分類&lt;/li&gt;
&lt;li&gt;数学：典型の落とし方（条件整理・途中式・論証）を確認&lt;/li&gt;
&lt;/ul&gt;
&lt;h3&gt;Week2：書き方の導入（答案のルール化）&lt;/h3&gt;
&lt;ul&gt;
&lt;li&gt;英語：和訳・要約・英作文の「書き方」を固め、添削で修正点を明文化&lt;/li&gt;
&lt;li&gt;数学：減点されない答案の書式（途中式・結論・説明）を揃える&lt;/li&gt;
&lt;/ul&gt;
&lt;h3&gt;Week3：演習の回転（量ではなく再現性）&lt;/h3&gt;
&lt;ul&gt;
&lt;li&gt;演習→添削→直し→再テストを短いサイクルで回す&lt;/li&gt;
&lt;li&gt;同じ間違いを繰り返さないための「チェック項目」を作る&lt;/li&gt;
&lt;/ul&gt;
&lt;h3&gt;Week4：志望校形式へ接続（過去問の使い方を固める）&lt;/h3&gt;
&lt;ul&gt;
&lt;li&gt;時間配分・取る問題／捨てる問題の判断基準を決める&lt;/li&gt;
&lt;li&gt;科目別に「得点の作り方」を固める&lt;/li&gt;
&lt;/ul&gt;
&lt;h2&gt;よくある質問（FAQ）&lt;/h2&gt;
&lt;h3&gt;Q. まだ志望校が固まっていません。それでも受講できますか。&lt;/h3&gt;
&lt;p&gt;A. 可能です。まずは現状の学力と受験形式の相性を整理し、当面の優先順位（基礎固め／記述答案／過去問演習）を決めた上で、志望校が固まった段階で大学別対策へ接続します。&lt;/p&gt;
&lt;h3&gt;Q. 体験（トライアル）では何をしますか。&lt;/h3&gt;
&lt;p&gt;A. 事前ヒアリングの情報をもとに指導を行い、家庭学習用の課題も配布します。指導後に、指導計画を磨き直して再提示します（本文記載の流れに沿います）。&lt;/p&gt;
&lt;h3&gt;Q. 英語は何を重点的に見てもらえますか。&lt;/h3&gt;
&lt;p&gt;A. 英作文・条件英作文・英文和訳・要約など、形式別に「答案の作り方」を固め、添削を次の答案のルールに落とします。医学部の場合は題材特性（生命倫理・生命科学系など）も踏まえて扱います。&lt;/p&gt;
&lt;h3&gt;Q. 数学は「典型問題まで確実に」とありますが、何をやりますか。&lt;/h3&gt;
&lt;p&gt;A. 典型問題を取り切るための学習計画を立て、答案作成（途中式・条件整理・論証）の減点ポイントを潰します。国公立二次の記述答案は「合っている」だけでなく「丸がもらえる書き方」を重視します。&lt;/p&gt;
&lt;h3&gt;Q. 小論文は未経験でも大丈夫ですか。&lt;/h3&gt;
&lt;p&gt;A. 問題ありません。書き方の基本構成を先に入れ、何を書くかを明確にした上で文章化し、添削で改善点を明確にします。&lt;/p&gt;
&lt;h3&gt;Q. 教室とオンラインはどちらが合いますか。&lt;/h3&gt;
&lt;p&gt;A. 学習の進め方（課題管理・復習の回し方）まで含めて準備する必要がある場合はオンラインでも効果を出せます。対面での密な確認が必要な場合は教室が合います。最初はトライアルで相性を確認するのが確実です。&lt;/p&gt;
&lt;h2&gt;受講までの流れ&lt;/h2&gt;
&lt;h3&gt;１．保護者様からの事前ヒアリング【無料】&lt;/h3&gt;
&lt;blockquote&gt;&lt;p&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p&gt;&lt;/blockquote&gt;
&lt;h3&gt;２．トライアル指導【「トライアル指導料」のみ頂戴致します】&lt;/h3&gt;
&lt;blockquote&gt;&lt;p&gt;事前ヒアリングでの情報をもとに指導を行い、通常の指導同様に家庭学習用の課題も配布致します。指導後、ヒアリング時に作成した指導計画をブラッシュアップした上で、再度指導計画を提示させて頂きます。&lt;/p&gt;&lt;/blockquote&gt;
&lt;h3&gt;３．ご契約&lt;/h3&gt;
&lt;blockquote&gt;&lt;p&gt;指導計画について十分ご納得頂いてから、入塾手続きを進めて頂きます。&lt;/p&gt;&lt;/blockquote&gt;
&lt;h3&gt;４．指導開始&lt;/h3&gt;
&lt;blockquote&gt;&lt;p&gt;ご契約時に決定させて頂いた曜日/時間にて指導を開始させて頂きます。&lt;/p&gt;&lt;/blockquote&gt;
&lt;h2&gt;指導料&lt;/h2&gt;
&lt;h4&gt;トライアル指導料&lt;/h4&gt;
&lt;p&gt;10,000円(税込)&lt;/p&gt;
&lt;blockquote&gt;&lt;p&gt;他塾様でいう「体験講座」の位置づけですので、通常より安価に設定させていただいております。まずは一度当塾の個別指導をお試し頂ければ幸いです。&lt;/p&gt;&lt;/blockquote&gt;
&lt;h4&gt;入塾金&lt;/h4&gt;
&lt;p&gt;20,000円(税別)&lt;/p&gt;
&lt;blockquote&gt;&lt;p&gt;入塾手続の際に頂戴致します。また、その時点・もしくは過去在籍されていた生徒さんの兄弟姉妹の場合には、全額免除させて頂きます。&lt;/p&gt;&lt;/blockquote&gt;
&lt;h4&gt;指導料&lt;/h4&gt;
&lt;p&gt;80分：14,400円/コマ&lt;br /&gt;
120分：21,600円/コマ&lt;/p&gt;
&lt;blockquote&gt;&lt;p&gt;指導料は前払いです。&lt;br /&gt;
※指導予定回数分を前月20日に集計し請求書を発行させて頂きますので、前月末までにお支払い下さいませ。&lt;br /&gt;
(例)80分週１コマ・月４回指導：⇒14,400円×４＝57,600(円)＋消費税分&lt;br /&gt;
(例)120分週１コマ・月４回指導：⇒21,600円×４＝86,400(円)＋消費税分&lt;/p&gt;&lt;/blockquote&gt;
&lt;h2&gt;お問い合わせ&lt;/h2&gt;
&lt;div class="wpcf7 no-js" id="wpcf7-f429-p98-o1" lang="ja" dir="ltr" data-wpcf7-id="429"&gt;
&lt;div class="screen-reader-response"&gt;&lt;p role="status" aria-live="polite" aria-atomic="true"&gt;&lt;/p&gt; &lt;ul&gt;&lt;/ul&gt;&lt;/div&gt;
&lt;form action="/examination/#wpcf7-f429-p98-o1" method="post" class="wpcf7-form init" aria-label="コンタクトフォーム" novalidate="novalidate" data-status="init"&gt;
&lt;fieldset class="hidden-fields-container"&gt;&lt;input type="hidden" name="_wpcf7" value="429" /&gt;&lt;input type="hidden" name="_wpcf7_version" value="6.1.5" /&gt;&lt;input type="hidden" name="_wpcf7_locale" value="ja" /&gt;&lt;input type="hidden" name="_wpcf7_unit_tag" value="wpcf7-f429-p98-o1" /&gt;&lt;input type="hidden" name="_wpcf7_container_post" value="98"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t>
  </si>
  <si>
    <t>C2P_https___juku_escot_com_japanese_20260225_192439</t>
  </si>
  <si>
    <t>以下はサイトの階層マスタに基づく「子→親」内部リンク不足です。
子ページ本文（HTML）に、親ページへのリンクを追加してください。
【子ページ】
- URL: https://juku-escot.com/japanese/
- タイトル: 中高一貫校国語読解記述を伸ばす完全個別指導講座｜オンライン塾
- 分類: SP
【親ページ（リンク先）】
- 親URL: https://juku-escot.com/purpose/
- 親タイトル: 中高一貫校学習方針と個別指導の特徴｜成果につなぐオンライン塾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whitesmoke; padding: 14px; margin-bottom: 18px;"&gt;
&lt;div class="rounded" style="background-color: whitesmoke; padding: 14px; margin-bottom: 18px;"&gt;
&lt;p style="margin: 0;"&gt;中高一貫校の国語は、英数ほど日々の課題に追われないように見えて、実際は&lt;span style="color: #0000ff;"&gt;&lt;strong&gt;定期試験・評定・（必要なら）大学受験&lt;/strong&gt;&lt;/span&gt;が同時進行になりやすく、「後回しにした結果、点がブレる」「なんとなく読める／読めないで終わってしまう」という悩みが起こりがちです。原因としては、本文で起きている関係（対比・因果・言い換え・具体⇔抽象）を見つける視点が定まっていない／設問に落とし込むプロセスが確立されていない／記述で要素分解せずに書き始めてしまう、などがよくあります。エスコットでは、現代文・古典を&lt;strong&gt;共通のアプローチで扱える枠組み&lt;/strong&gt;に整理し、授業内で「構造→根拠→答案の構成→その場で修正→同タイプ反復」まで行い、学校差が出る部分は“傾向”として調整します。まずは今の答案・教材から、減点が起きている場所を一緒に特定していきましょう。&lt;/p&gt;
&lt;/div&gt;
&lt;div class="rounded" style="border: 1px solid #e5e5e5; padding: 10px; margin-bottom: 18px;"&gt;&lt;strong&gt;対象：&lt;/strong&gt;中高一貫校の中学生・高校生（現代文／古典）&lt;br /&gt;
&lt;strong&gt;目的：&lt;/strong&gt;定期試験・評定の安定／大学受験に向けた方法論の整理（必要に応じて）&lt;/div&gt;
&lt;h2&gt;こんなお悩み、ありませんか&lt;/h2&gt;
&lt;ul class="timelineMessage__message"&gt;
&lt;li&gt;国語が「なんとなく」で、点が安定しない（読める日と読めない日がある）&lt;/li&gt;
&lt;li&gt;定期試験が近づいても、何から手をつけるべきか迷って後回しになる&lt;/li&gt;
&lt;li&gt;本文のどこが根拠なのか分からず、選択肢や抜き出しで迷う&lt;/li&gt;
&lt;li&gt;記述で条件漏れ・言い過ぎが起きて、減点が続く&lt;/li&gt;
&lt;li&gt;現代文は読めても、設問処理のプロセスが毎回変わってしまう&lt;/li&gt;
&lt;li&gt;古典が暗記中心になり、文法→読解につながらない&lt;/li&gt;
&lt;li&gt;評定・提出物・他科目の勉強に押されて、国語の優先順位が決められない&lt;/li&gt;
&lt;/ul&gt;
&lt;h2&gt;つまずきの典型パターン&lt;/h2&gt;
&lt;h3&gt;1）知識不足（語彙・文法の土台）&lt;/h3&gt;
&lt;ul class="timelineMessage__message"&gt;
&lt;li&gt;現代文：重要語彙や言い換え表現が拾えず、本文理解が曖昧になる&lt;/li&gt;
&lt;li&gt;古典：文法・単語が断片的で、読解時に結びつかない&lt;/li&gt;
&lt;/ul&gt;
&lt;h3&gt;2）プロセス不安定（本文処理／設問処理が確立されていない）&lt;/h3&gt;
&lt;ul class="timelineMessage__message"&gt;
&lt;li&gt;対比・因果・言い換え・具体⇔抽象など、本文の関係を見つける視点が整理されていない&lt;/li&gt;
&lt;li&gt;「どこを読んで、何を根拠に、どう答えるか」が毎回変わり再現できない&lt;/li&gt;
&lt;/ul&gt;
&lt;h3&gt;3）運用不足（演習→修正→反復が足りない）&lt;/h3&gt;
&lt;ul class="timelineMessage__message"&gt;
&lt;li&gt;解説を読んで納得しても、同タイプの問題で再現できずに減点する&lt;/li&gt;
&lt;li&gt;誤答の原因（知識／プロセス／条件漏れ）が整理されず、同じミスが続く&lt;/li&gt;
&lt;/ul&gt;
&lt;h2&gt;エスコットがやること&lt;/h2&gt;
&lt;ul class="timelineMessage__message"&gt;
&lt;li&gt;&lt;strong&gt;診断：&lt;/strong&gt;学校教材・答案・模試などから、つまずき（語彙／構造／設問処理／記述／古典文法）を特定&lt;/li&gt;
&lt;li&gt;&lt;strong&gt;プランニング：&lt;/strong&gt;定期試験・評定・受験の優先順位を整理し、目的に合わせた学習計画を作成&lt;/li&gt;
&lt;li&gt;&lt;strong&gt;演習：&lt;/strong&gt;本文処理のアプローチを共有し、設問タイプ別に「拾う根拠」と「答案の作り方」を確立&lt;/li&gt;
&lt;li&gt;&lt;strong&gt;修正：&lt;/strong&gt;授業中に誤答の原因を言語化し、減点パターン（条件漏れ・言い過ぎ等）をチェック項目としてルール化&lt;/li&gt;
&lt;li&gt;&lt;strong&gt;定着：&lt;/strong&gt;同タイプ反復で「分かった」を「できた」に変え、初見問題でも精度を安定させる&lt;/li&gt;
&lt;/ul&gt;
&lt;h2&gt;国語の指導方針（現代文・古典）&lt;/h2&gt;
&lt;p class="timelineMessage__message"&gt;国語は「なんとなく読める／読めない」で差がつく科目ではなく、&lt;strong&gt;文章の構造をとらえ、根拠にもとづいて答案を作る技術&lt;/strong&gt;で安定して点が取れる科目です。&lt;br /&gt;
中高一貫校では、定期試験・評定・大学受験が同時進行になりやすく、国語が後回しになりがちです。&lt;br /&gt;
エスコットでは、現代文・古典を&lt;strong&gt;共通のアプローチで扱える枠組み&lt;/strong&gt;に整理し、学校対策から受験レベルまで、目的に合わせて指導します。&lt;/p&gt;
&lt;h3&gt;現代文：方法論を身につけ、どの文章でも再現する&lt;/h3&gt;
&lt;p class="timelineMessage__message"&gt;大学受験の現代文は、私は「&lt;span style="color: #0000ff;"&gt;方法論を身につけ、それを活用して対処する&lt;/span&gt;」科目だと考えています。&lt;br /&gt;
読み方が安定しない原因の多くは、語彙や知識以前に、本文で起きている関係（対比・因果・言い換え・具体⇔抽象など）を&lt;strong&gt;見つける視点&lt;/strong&gt;と、設問に落とし込む&lt;strong&gt;プロセス&lt;/strong&gt;が整理されていないことにあります。&lt;/p&gt;
&lt;p class="timelineMessage__message"&gt;そこでまず、現代文で軸になる力を次の3つに絞って固めます。&lt;/p&gt;
&lt;ul class="timelineMessage__message"&gt;
&lt;li&gt;&lt;strong&gt;文章構造の把握&lt;/strong&gt;：段落ごとの役割（主張／理由／例／反論など）を整理し、本文の「地図」を作る&lt;/li&gt;
&lt;li&gt;&lt;strong&gt;根拠の特定&lt;/strong&gt;：答えの根拠が「どの一文・どの表現」かを特定し、あいまいな解釈を減らす&lt;/li&gt;
&lt;li&gt;&lt;strong&gt;答案作成の構成&lt;/strong&gt;：設問タイプごとに、拾う要素→まとめ方→チェック項目を確立する&lt;/li&gt;
&lt;/ul&gt;
&lt;h3&gt;「具体例」＝「ほぼイコールのもの」：見つけ方と答え方&lt;/h3&gt;
&lt;p class="timelineMessage__message"&gt;たとえば「傍線部の具体例を答えなさい」という設問では、具体例を私は&lt;span style="color: #008000;"&gt;「ほぼイコールのもの」&lt;/span&gt;と定義しています。&lt;br /&gt;
果物の具体例はリンゴですが、リンゴも果物の一種である以上、両者はニアリーイコールで結べます。&lt;br /&gt;
つまり具体例とは、本文中の抽象表現を&lt;strong&gt;同じ枠組みの中で具体に置き換えたもの&lt;/strong&gt;です。&lt;/p&gt;
&lt;p class="timelineMessage__message"&gt;授業では、こうした定義を「知って終わり」にせず、実際の設問処理に落とし込みます。たとえば具体例問題であれば、&lt;/p&gt;
&lt;ol class="timelineMessage__message"&gt;
&lt;li&gt;傍線部の&lt;strong&gt;抽象語（大きい言葉）&lt;/strong&gt;を特定する&lt;/li&gt;
&lt;li&gt;本文中の&lt;strong&gt;言い換え・列挙・たとえ&lt;/strong&gt;を手がかりに、同じ枠に入る語句を探す&lt;/li&gt;
&lt;li&gt;「ほぼイコール」になっているかを&lt;strong&gt;本文の論理&lt;/strong&gt;で確認する（勝手な連想を混ぜない）&lt;/li&gt;
&lt;li&gt;設問条件（字数・抜き出し・説明）に合わせて&lt;strong&gt;答案の形&lt;/strong&gt;を仕上げる&lt;/li&gt;
&lt;/ol&gt;
&lt;p class="timelineMessage__message"&gt;この「定義→プロセス→チェック」の形にしておくと、文章が変わっても同じ発想で処理でき、初見問題での減点が減っていきます。&lt;/p&gt;
&lt;h3&gt;設問タイプ別：点につながる処理を確立する&lt;/h3&gt;
&lt;p class="timelineMessage__message"&gt;現代文は、設問のタイプにより「拾う根拠」と「答案の作り方」が変わります。エスコットでは、代表的な設問をタイプ分けし、解法を体系化します。&lt;/p&gt;
&lt;ul class="timelineMessage__message"&gt;
&lt;li&gt;&lt;strong&gt;内容説明／理由説明&lt;/strong&gt;：要素分解（結論・理由・条件）→本文根拠→言い換え&lt;/li&gt;
&lt;li&gt;&lt;strong&gt;指示語&lt;/strong&gt;：指示先の候補を列挙→最も近い一致を選ぶ→不要な混入を排除&lt;/li&gt;
&lt;li&gt;&lt;strong&gt;接続語&lt;/strong&gt;：前後の関係（対比・追加・因果・転換）を決める→段落の役割を再確認&lt;/li&gt;
&lt;li&gt;&lt;strong&gt;内容一致（選択肢）&lt;/strong&gt;：選択肢を分解→本文で照合→ズレ方（過不足・飛躍・言い換え違い）を特定&lt;/li&gt;
&lt;li&gt;&lt;strong&gt;要旨&lt;/strong&gt;：本文の骨格（主張・理由・結論）を抽出→余計な例を落とす→一文にまとめる&lt;/li&gt;
&lt;/ul&gt;
&lt;h3&gt;記述問題：要素分解→枠組み→減点回避で安定させる&lt;/h3&gt;
&lt;p class="timelineMessage__message"&gt;記述が苦手な場合、「何を書けばよいか分からない」状態で書き始めてしまうことが多いです。&lt;br /&gt;
まずは、設問が求める要素（&lt;strong&gt;誰が／何を／どういう関係で／なぜ&lt;/strong&gt;）を分解し、答案の骨格を作ってから文章化します。&lt;br /&gt;
さらに、減点されやすいポイント（主語のねじれ・根拠不足・言い過ぎ・条件漏れ）をチェック項目としてルール化し、答案の再現性を高めます。&lt;/p&gt;
&lt;h3&gt;古典・文法：定期試験と受験をつなぐ&lt;/h3&gt;
&lt;p class="timelineMessage__message"&gt;古典は、暗記だけで乗り切ろうとすると限界が来やすい一方で、文法・語彙・読解プロセスを順を追って磨くと、得点が安定しやすい分野です。&lt;br /&gt;
定期試験の範囲対策はもちろん、受験で必要になる「読める状態」へつなげるために、&lt;strong&gt;文法→単語→読解&lt;/strong&gt;の順で無理なく積み上げます。&lt;/p&gt;
&lt;h3&gt;授業の進め方（個別最適でプランニングします）&lt;/h3&gt;
&lt;ul class="timelineMessage__message"&gt;
&lt;li&gt;&lt;strong&gt;現状把握&lt;/strong&gt;：学校教材・答案・模試などから、つまずき（語彙／構造／設問処理／記述）を特定&lt;/li&gt;
&lt;li&gt;&lt;strong&gt;方針構築&lt;/strong&gt;：定期試験・評定・受験の優先順位を整理し、目標に合わせて学習計画を作成&lt;/li&gt;
&lt;li&gt;&lt;strong&gt;授業&lt;/strong&gt;：本文処理のアプローチを共有し、解き方を再現できる形に落とし込む&lt;/li&gt;
&lt;li&gt;&lt;strong&gt;復習&lt;/strong&gt;：同タイプの問題で反復し、「分かった」を「できた」に変える&lt;/li&gt;
&lt;/ul&gt;
&lt;h2&gt;授業の進め方（モデル）&lt;/h2&gt;
&lt;div class="rounded" style="background-color: whitesmoke; padding: 12px; margin-bottom: 14px;"&gt;
&lt;ol class="timelineMessage__message" style="margin-bottom: 0;"&gt;
&lt;li&gt;&lt;strong&gt;初回：&lt;/strong&gt;答案・教材確認→つまずき分類（語彙／構造／設問処理／記述／古典文法）→優先順位決定&lt;/li&gt;
&lt;li&gt;&lt;strong&gt;2回目：&lt;/strong&gt;本文の「地図」作り（段落役割・対比/因果/言い換え）→根拠特定→設問処理のセオリー&lt;/li&gt;
&lt;li&gt;&lt;strong&gt;3回目：&lt;/strong&gt;設問タイプ別の反復（内容説明・指示語・接続語・内容一致・要旨）→誤答原因の言語化&lt;/li&gt;
&lt;li&gt;&lt;strong&gt;4回目：&lt;/strong&gt;記述（要素分解→枠組み→減点回避チェック）／古典（文法→単語→読解の穴埋め）を調整&lt;/li&gt;
&lt;/ol&gt;
&lt;/div&gt;
&lt;p class="timelineMessage__message"&gt;※学校の定期試験が近い場合は、試験範囲と出題形式に合わせて上記の順番を入れ替え、必要な部分から着手します。&lt;/p&gt;
&lt;h2&gt;対応範囲・コース案内&lt;/h2&gt;
&lt;h3&gt;対応範囲&lt;/h3&gt;
&lt;ul class="timelineMessage__message"&gt;
&lt;li&gt;&lt;strong&gt;現代文：&lt;/strong&gt;文章構造の把握／根拠の特定／設問タイプ別処理／要旨／記述（答案の構成）&lt;/li&gt;
&lt;li&gt;&lt;strong&gt;古典：&lt;/strong&gt;文法／単語／読解（定期試験対策〜受験につながる形へ）&lt;/li&gt;
&lt;/ul&gt;
&lt;h3&gt;講座案内・関連ページ&lt;/h3&gt;
&lt;p class="timelineMessage__message"&gt;国語は、目的に応じて講座をご案内しています。講座の詳細は下記をご覧ください。&lt;/p&gt;
&lt;ul class="timelineMessage__message"&gt;
&lt;li&gt;&lt;a href="https://juku-escot.com/kouza/"&gt;開講講座（一覧）&lt;/a&gt;&lt;/li&gt;
&lt;li&gt;&lt;a href="https://juku-escot.com/onepoint/"&gt;ワンポイント講座（国文法／古典／現代文 ほか）&lt;/a&gt;&lt;/li&gt;
&lt;li&gt;&lt;a href="https://juku-escot.com/column/genbun_benkyouhou/"&gt;コラム：中高一貫校生の現代文の定期テスト勉強法&lt;/a&gt;&lt;/li&gt;
&lt;/ul&gt;
&lt;h2&gt;受講までの流れ&lt;/h2&gt;
&lt;div class="container mt-4"&gt;
&lt;div class="row"&gt;
&lt;div class="col-12 col-md-6 mb-3"&gt;
&lt;div class="card bg-light"&gt;
&lt;div class="card-body"&gt;
&lt;h5 class="card-title"&gt;1. お問い合わせ&lt;/h5&gt;
&lt;p class="card-text"&gt;学年・目的（定期試験／評定／受験）・困っている状況をお知らせください。&lt;/p&gt;
&lt;/div&gt;
&lt;/div&gt;
&lt;/div&gt;
&lt;div class="col-12 col-md-6 mb-3"&gt;
&lt;div class="card bg-info text-white"&gt;
&lt;div class="card-body"&gt;
&lt;h5 class="card-title"&gt;2. ヒアリング&lt;/h5&gt;
&lt;p class="card-text"&gt;学校教材・答案・試験範囲などを確認し、優先順位と大まかな方針を整理します。&lt;/p&gt;
&lt;/div&gt;
&lt;/div&gt;
&lt;/div&gt;
&lt;div class="col-12 col-md-6 mb-3"&gt;
&lt;div class="card bg-success text-white"&gt;
&lt;div class="card-body"&gt;
&lt;h5 class="card-title"&gt;3. 方針の具体化&lt;/h5&gt;
&lt;p class="card-text"&gt;「構造→根拠→答案」のプロセスがどこでつまずいているかを特定し、進め方を組み立てます。&lt;/p&gt;
&lt;/div&gt;
&lt;/div&gt;
&lt;/div&gt;
&lt;div class="col-12 col-md-6 mb-3"&gt;
&lt;div class="card bg-warning"&gt;
&lt;div class="card-body"&gt;
&lt;h5 class="card-title"&gt;4. 受講開始&lt;/h5&gt;
&lt;p class="card-text"&gt;曜日・時間などを調整し、個別最適の計画で指導を開始します。&lt;/p&gt;
&lt;/div&gt;
&lt;/div&gt;
&lt;/div&gt;
&lt;/div&gt;
&lt;/div&gt;
&lt;h2&gt;FAQ&lt;/h2&gt;
&lt;div id="faq-escot-kokugo" class="accordion"&gt;
&lt;div class="accordion-item"&gt;
&lt;h3 id="faqk1-h" class="accordion-header"&gt;&lt;button class="accordion-button" type="button" data-bs-toggle="collapse" data-bs-target="#faqk1" aria-expanded="true" aria-controls="faqk1"&gt;&lt;br /&gt;
中高一貫校は学校ごとに課題や試験形式が違いますが、対応できますか？&lt;br /&gt;
&lt;/button&gt;&lt;/h3&gt;
&lt;div id="faqk1" class="accordion-collapse collapse show" aria-labelledby="faqk1-h" data-bs-parent="#faq-escot-kokugo"&gt;
&lt;div class="accordion-body"&gt;はい。まず学校教材・試験範囲・答案を確認し、学校差が出る部分は“傾向”として整理して調整します。必要な範囲から優先順位を付けて進めます。&lt;/div&gt;
&lt;/div&gt;
&lt;/div&gt;
&lt;div class="accordion-item"&gt;
&lt;h3 id="faqk2-h" class="accordion-header"&gt;&lt;button class="accordion-button collapsed" type="button" data-bs-toggle="collapse" data-bs-target="#faqk2" aria-expanded="false" aria-controls="faqk2"&gt;&lt;br /&gt;
定期試験が近いのですが、短期でも間に合いますか？&lt;br /&gt;
&lt;/button&gt;&lt;/h3&gt;
&lt;div id="faqk2" class="accordion-collapse collapse" aria-labelledby="faqk2-h" data-bs-parent="#faq-escot-kokugo"&gt;
&lt;div class="accordion-body"&gt;可能です。範囲の網羅だけで終わらないよう、出題形式に合わせて「根拠の取り方」と「答案の構成」を優先して確立します（状況により組み立ては変わります）。&lt;/div&gt;
&lt;/div&gt;
&lt;/div&gt;
&lt;div class="accordion-item"&gt;
&lt;h3 id="faqk3-h" class="accordion-header"&gt;&lt;button class="accordion-button collapsed" type="button" data-bs-toggle="collapse" data-bs-target="#faqk3" aria-expanded="false" aria-controls="faqk3"&gt;&lt;br /&gt;
記述が苦手です。何から始めればよいですか？&lt;br /&gt;
&lt;/button&gt;&lt;/h3&gt;
&lt;div id="faqk3" class="accordion-collapse collapse" aria-labelledby="faqk3-h" data-bs-parent="#faq-escot-kokugo"&gt;
&lt;div class="accordion-body"&gt;まずは「設問が求める要素の分解（誰が／何を／どういう関係で／なぜ）」から始め、答案の骨格を作ってから文章化します。減点されやすいポイントはチェック項目として定義します。&lt;/div&gt;
&lt;/div&gt;
&lt;/div&gt;
&lt;div class="accordion-item"&gt;
&lt;h3 id="faqk4-h" class="accordion-header"&gt;&lt;button class="accordion-button collapsed" type="button" data-bs-toggle="collapse" data-bs-target="#faqk4" aria-expanded="false" aria-controls="faqk4"&gt;&lt;br /&gt;
古典は暗記中心でも大丈夫ですか？&lt;br /&gt;
&lt;/button&gt;&lt;/h3&gt;
&lt;div id="faqk4" class="accordion-collapse collapse" aria-labelledby="faqk4-h" data-bs-parent="#faq-escot-kokugo"&gt;
&lt;div class="accordion-body"&gt;暗記だけで乗り切ろうとすると限界が来やすい一方で、文法・語彙・読解プロセスを一つずつ磨くと得点が安定しやすい分野です。まずは文法→単語→読解のどこに穴があるかを確認します。&lt;/div&gt;
&lt;/div&gt;
&lt;/div&gt;
&lt;div class="accordion-item"&gt;
&lt;h3 id="faqk5-h" class="accordion-header"&gt;&lt;button class="accordion-button collapsed" type="button" data-bs-toggle="collapse" data-bs-target="#faqk5" aria-expanded="false" aria-controls="faqk5"&gt;&lt;br /&gt;
内部進学中心でも国語をやる意味はありますか？&lt;br /&gt;
&lt;/button&gt;&lt;/h3&gt;
&lt;div id="faqk5" class="accordion-collapse collapse" aria-labelledby="faqk5-h" data-bs-parent="#faq-escot-kokugo"&gt;
&lt;div class="accordion-body"&gt;あります。文章から情報を正確に取り出し、筋道立てて考える力は他科目やレポート等にもつながります。目的に合わせて範囲と負担を調整しながら進めます。&lt;/div&gt;
&lt;/div&gt;
&lt;/div&gt;
&lt;div class="accordion-item"&gt;
&lt;h3 id="faqk6-h" class="accordion-header"&gt;&lt;button class="accordion-button collapsed" type="button" data-bs-toggle="collapse" data-bs-target="#faqk6" aria-expanded="false" aria-controls="faqk6"&gt;&lt;br /&gt;
相談時に用意するとよいものはありますか？&lt;br /&gt;
&lt;/button&gt;&lt;/h3&gt;
&lt;div id="faqk6" class="accordion-collapse collapse" aria-labelledby="faqk6-h" data-bs-parent="#faq-escot-kokugo"&gt;
&lt;div class="accordion-body"&gt;可能であれば、直近の定期試験（問題・答案）／模試／学校配布プリント／使用教材があるとスムーズです。分からないものは、分かる範囲で構いません。&lt;/div&gt;
&lt;/div&gt;
&lt;/div&gt;
&lt;/div&gt;
&lt;h2&gt;お問い合わせ&lt;/h2&gt;
&lt;div class="card shadow-sm border-0" style="margin-bottom: 14px;"&gt;
&lt;div class="card-body"&gt;
&lt;p class="timelineMessage__message" style="margin-bottom: 10px;"&gt;国語は「読める／読めない」を気合で埋めるより、&lt;strong&gt;構造→根拠→答案&lt;/strong&gt;のプロセスを磨くほうが点が安定しやすい科目です。中高一貫校は学校ごとの差も出るため、まずは現状を共有してください。学校対策（定期試験・評定）から受験レベルまで、目的に合わせて無理のないプランニングをご提案します。&lt;/p&gt;
&lt;div class="rounded" style="background-color: whitesmoke; padding: 12px;"&gt;
&lt;p&gt;&lt;strong&gt;お問い合わせ時に書いていただけると助かる内容（分かる範囲で構いません）&lt;/strong&gt;&lt;/p&gt;
&lt;ul class="timelineMessage__message" style="margin-bottom: 0;"&gt;
&lt;li&gt;学年（中1／中2／中3／高1 など）&lt;/li&gt;
&lt;li&gt;目的（定期試験／評定／大学受験／内部進学中心 など）&lt;/li&gt;
&lt;li&gt;困っている状況（例：根拠が取れない／選択肢で迷う／記述が書けない／古典文法が不安 など）&lt;/li&gt;
&lt;li&gt;直近の答案や失点の仕方（可能なら問題・答案の有無）&lt;/li&gt;
&lt;li&gt;使用している教材（分かれば）&lt;/li&gt;
&lt;/ul&gt;
&lt;/div&gt;
&lt;/div&gt;
&lt;/div&gt;
&lt;p class="timelineMessage__message"&gt;入試で現代文を使う方はもちろん、使わない方にとっても、文章から情報を正確に取り出し、筋道立てて考える力は他科目や将来の学習にも直結します。&lt;br /&gt;
本質を楽しめるしなやかな学力を、中高一貫校専門塾エスコットで一緒に養っていきませんか。&lt;/p&gt;
&lt;p&gt;&amp;nbsp;&lt;/p&gt;
&lt;p&gt;&lt;a href="https://juku-escot.com/kouza/"&gt;&lt;img decoding="async" class="alignnone wp-image-190 size-medium" src="https://juku-escot.com/wp/wp-content/uploads/2019/03/開講講座-2-300x52.png" sizes="(max-width: 300px) 100vw, 300px" srcset="https://juku-escot.com/wp-content/uploads/2019/03/開講講座-2-300x52.png 300w, https://juku-escot.com/wp-content/uploads/2019/03/開講講座-2-768x134.png 768w, https://juku-escot.com/wp-content/uploads/2019/03/開講講座-2-1024x179.png 1024w, https://juku-escot.com/wp-content/uploads/2019/03/開講講座-2.png 1459w" alt="" width="300" height="52" /&gt;&lt;/a&gt;&lt;br /&gt;
&lt;a href="https://juku-escot.com/profile/"&gt;&lt;img decoding="async" class="alignnone wp-image-196 size-medium" src="https://juku-escot.com/wp/wp-content/uploads/2019/03/講師-300x52.png" sizes="(max-width: 300px) 100vw, 300px" srcset="https://juku-escot.com/wp-content/uploads/2019/03/講師-300x52.png 300w, https://juku-escot.com/wp-content/uploads/2019/03/講師-768x134.png 768w, https://juku-escot.com/wp-content/uploads/2019/03/講師-1024x179.png 1024w, https://juku-escot.com/wp-content/uploads/2019/03/講師.png 1459w" alt="" width="300" height="52" /&gt;&lt;/a&gt;&lt;/p&gt;
&lt;/div&gt;
```</t>
  </si>
  <si>
    <t>P2C_https___juku_escot_com_kouza_20260225_192347</t>
  </si>
  <si>
    <t>以下はサイトの階層マスタに基づく「親→子」内部リンク不足です。
親ページ本文（HTML）に、下記の子ページへのリンクを追加してください。
【親ページ】
- URL: https://juku-escot.com/kouza/
- タイトル: 開講講座 - 中高一貫校専門塾エスコット(Escot)～定期試験対策から大学受験指導まで～
- 分類: -
【リンク追加が必要な子ページ一覧（この親を持つ）】
1. https://juku-escot.com/examination/（中高一貫校定期試験・受験対策の個別指導講座｜志望別オンライン）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t>
  </si>
  <si>
    <t>C2P_https___juku_escot_com_kouza_h1_english_20260225_192439</t>
  </si>
  <si>
    <t>以下はサイトの階層マスタに基づく「子→親」内部リンク不足です。
子ページ本文（HTML）に、親ページへのリンクを追加してください。
【子ページ】
- URL: https://juku-escot.com/kouza/h1-english/
- タイトル: 高1英語学校対策の個別指導講座｜定期・受験対応オンライン塾
- 分類: SP
【親ページ（リンク先）】
- 親URL: https://juku-escot.com/subject/english/
- 親タイトル: 英語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 補足導入ブロック（本文は変更しない） =============================== --&gt;&lt;/p&gt;
&lt;div class="rounded" style="background-color: #f8f9fa; padding: 18px; margin-bottom: 24px;"&gt;
&lt;p&gt;中高一貫校の高校1年生になると、英語は「文法項目が増える」だけでなく、&lt;strong&gt;学んだ知識を読解や英作文で使い切る力&lt;/strong&gt;が強く求められるようになります。ProgressやNew Treasureなど英文量の多い教材では、内容理解が追いつかず、定期試験前に何を優先すべきか迷うケースも少なくありません。&lt;/p&gt;
&lt;p&gt;多くの場合、原因は能力不足ではなく、&lt;strong&gt;文法が知識のまま残り、教科書本文や試験問題への接続が整理されていないこと&lt;/strong&gt;にあります。エスコットでは、使用教材と進度を確認したうえで、文法事項を読解・英作文にどう使うかを授業内で整理し、学校の試験範囲にそのままつながる形で学習を進めます。&lt;br /&gt;
&lt;!-- =============================== こんなお悩み、ありませんか（外付けブロック） =============================== --&gt;&lt;/p&gt;
&lt;h3&gt;こんなお悩み、ありませんか&lt;/h3&gt;
&lt;ul&gt;
&lt;li&gt;中学内容は一通り終えたはずなのに、英文が読みづらくなってきた&lt;/li&gt;
&lt;li&gt;Progress／New Treasureの英文量が多く、予習・復習が回らない&lt;/li&gt;
&lt;li&gt;文法は覚えているのに、英作文や並べ替えになると手が止まる&lt;/li&gt;
&lt;li&gt;定期試験前、どこまで対策すればよいか分からない&lt;/li&gt;
&lt;li&gt;小テスト・単語テストで点数が安定しない&lt;/li&gt;
&lt;li&gt;先取りすべきか、まずは授業フォローを優先すべきか迷っている&lt;/li&gt;
&lt;/ul&gt;
&lt;/div&gt;
&lt;h2&gt;高校１年生の英語対策&lt;/h2&gt;
&lt;p&gt;文法事項としては特殊なものも含め、多岐にわたる学習を進める必要があります。&lt;/p&gt;
&lt;p&gt;中学校３年生時に引き続き、それらの学習した文法事項を読解や英作文に応用しながら学習を進めることで高度な英語能力を身につけることができます。&lt;/p&gt;
&lt;p&gt;また、英検準２級取得に必要な英単語の学習も同時に進めていきます。&lt;/p&gt;
&lt;div class="rounded" style="background-color: whitesmoke; padding: 10px;"&gt;単元：関係詞、比較、仮定法、代名詞、名詞、冠詞、形容詞、副詞、前置詞、否定、一致・話法、特殊構文&lt;/div&gt;
&lt;h3&gt;中高一貫校の英語対策&lt;/h3&gt;
&lt;p&gt;当塾では、中高一貫校で採用されている３つの英語教科書の対策を行っております。詳細は各リンク先をご覧ください。&lt;/p&gt;
&lt;div class="rounded"&gt;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&lt;p&gt;&lt;span style="color: #ffffff;"&gt;&lt;a class="btn btn-danger" style="color: #ffffff;" href="https://juku-escot.com/progress/"&gt;プログレス対策&lt;/a&gt;&lt;/span&gt;&lt;/p&gt;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&lt;p&gt;&amp;nbsp;&lt;/p&gt;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さらに、当塾では高校１年生の生徒さんに向けて２つのコースを設けております。コースの中でも１人１人に合わせて授業を進めてまいります。また、当塾で開講中の講義をオンラインでも受講可能です。&lt;/p&gt;
&lt;p&gt;詳しくは&lt;a class="btn btn-danger" href="https://juku-escot.com/online/"&gt;オンライン個別指導について&lt;/a&gt;をご覧ください。&lt;/p&gt;
&lt;h3&gt;先取りコース&lt;/h3&gt;
&lt;p&gt;学校の英語授業に先駆けて、より高度な知識とスキルを身につけることができる先取りコース。一歩先の学習で、あなたの英語力を本物のプロフェッショナルへと成長させます。&lt;/p&gt;
&lt;p&gt;中学英語を修了した後は、大学受験に向けた授業に焦点を当てます。文法、精読、長文のスキルを、あなたの希望に合わせてカスタマイズ&lt;span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熟練の講師陣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&lt;p&gt;自信を持って英語に挑戦できるよう、実践的な教材や学習環境を整えます。コミュニケーション能力を磨き、国際的な視野を持つためのサポートも充実しています。&lt;/p&gt;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&lt;p&gt;定期試験の範囲を一通り網羅すると同時に、試験までの時間が少ない場合でも、最大限に得点を引き出せるよう、熟練の指導者陣が徹底的にサポートします。&lt;/p&gt;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&lt;p&gt;また、英語力の向上だけでなく、&lt;strong&gt;英語資格試験の対策&lt;/strong&gt;も可能。世界共通の資格取得に向け、スキルアップを目指す方々にも最適なプログラムを提供しています。&lt;/p&gt;
&lt;h2&gt;受講までの流れ&lt;/h2&gt;
&lt;style&gt;
  .bg-pink {background-color: #ffc0cb !important;}&lt;br /&gt;&lt;/style&gt;
&lt;p&gt;&lt;!-- 以下、既存HTMLそのまま --&gt;&lt;/p&gt;
&lt;h2&gt;指導料&lt;/h2&gt;
&lt;h2&gt;お問い合わせ&lt;/h2&gt;
&lt;div class="wpcf7 no-js" id="wpcf7-f422-p560-o1" lang="ja" dir="ltr" data-wpcf7-id="422"&gt;
&lt;div class="screen-reader-response"&gt;&lt;p role="status" aria-live="polite" aria-atomic="true"&gt;&lt;/p&gt; &lt;ul&gt;&lt;/ul&gt;&lt;/div&gt;
&lt;form action="/kouza/h1-english/#wpcf7-f422-p560-o1"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value="wpcf7-f422-p560-o1" /&gt;&lt;input type="hidden" name="_wpcf7_container_post" value="560"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</si>
  <si>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C2P_https___juku_escot_com_kouza_h1_math_20260225_192439</t>
  </si>
  <si>
    <t>以下はサイトの階層マスタに基づく「子→親」内部リンク不足です。
子ページ本文（HTML）に、親ページへのリンクを追加してください。
【子ページ】
- URL: https://juku-escot.com/kouza/h1-math/
- タイトル: 高1数学対策の個別指導講座｜基礎〜応用定期・受験対応塾
- 分類: SP
【親ページ（リンク先）】
- 親URL: https://juku-escot.com/subject/math/
- 親タイトル: 数学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whitesmoke; padding: 14px; margin: 10px 0 18px 0;"&gt;
&lt;p class="timelineMessage__message" style="margin: 0;"&gt;中高一貫校の高1数学は、学校の進度が速いまま数Ⅱ・数Bに入り、&lt;span style="color: #0000ff;"&gt;複素数／指数対数／微分積分／数列／ベクトル&lt;/span&gt;など新しい概念が一気に増えて「授業は進むのに、演習が追いつかない」「定期試験の範囲が広く、点が安定しない」が起きやすい時期です。原因は、数ⅠAの土台（式変形・方程式・図形と方程式）が残ったまま先へ進むこと、途中式や条件整理がまとまらずにミスが増えること、学校教材（&lt;span style="color: #0000ff;"&gt;体系数学&lt;/span&gt;など）に合わせた復習の流れが作りにくいことが多いです。エスコットでは、教材・範囲・答案を確認し、授業内でつまずきを特定しながら、必要な基礎を補い、解ける状態に磨き、定期試験で再現できるところまでつなげます。まずは「今どこで止まっているか」を一緒に整理するところから始めましょう。&lt;/p&gt;
&lt;/div&gt;
&lt;div class="rounded" style="background-color: whitesmoke; padding: 10px; margin-bottom: 16px;"&gt;
&lt;p class="timelineMessage__message" style="margin: 0;"&gt;&lt;strong&gt;対象：&lt;/strong&gt;中高一貫校 高校1年生（数学Ⅱ／数学B）&lt;br /&gt;
&lt;strong&gt;目的：&lt;/strong&gt;定期試験で点を安定させる／受験を見据えて基礎を固める（学校差があるため、まず教材と範囲を確認します）&lt;br /&gt;
&lt;strong&gt;教材例：&lt;/strong&gt;学校の教科書・問題集・プリント、&lt;span style="color: #0000ff;"&gt;体系数学&lt;/span&gt;（採用校）&lt;/p&gt;
&lt;/div&gt;
&lt;h2&gt;よく出る状況（チェック）&lt;/h2&gt;
&lt;ul class="timelineMessage__message"&gt;
&lt;li&gt;指数・対数、微分積分で&lt;span style="color: #ff0000;"&gt;式変形が途中で止まる&lt;/span&gt;／途中式の流れが乱れる&lt;/li&gt;
&lt;li&gt;複素数、図形と方程式、三角関数で「方針が立たない」まま手が動く&lt;/li&gt;
&lt;li&gt;数B（数列・ベクトル）で、基本事項は見たはずなのに問題になると解き方が決まらない&lt;/li&gt;
&lt;li&gt;よく出る問題はできるのに、条件が変わると同じ考え方が再現できない&lt;/li&gt;
&lt;li&gt;定期試験の範囲が広く、復習のペースが作れず学習が散らばる&lt;/li&gt;
&lt;li&gt;学校の進度（体系数学など）に合わせた対策をしたいが、優先順位が決められない&lt;/li&gt;
&lt;/ul&gt;
&lt;h2&gt;つまずきの典型パターン&lt;/h2&gt;
&lt;h3&gt;（A）知識不足：前提の抜けが残っている&lt;/h3&gt;
&lt;ul class="timelineMessage__message"&gt;
&lt;li&gt;公式は覚えているが「使う条件」「式の意味」が曖昧で、問題ごとに迷う&lt;/li&gt;
&lt;li&gt;数列・ベクトルで用語や基本操作（一般項／漸化式、成分、条件の読み取り）が整理できていない&lt;/li&gt;
&lt;/ul&gt;
&lt;h3&gt;（B）流れが不安定：途中式・条件整理がまとまらずにミスが増える&lt;/h3&gt;
&lt;ul class="timelineMessage__message"&gt;
&lt;li&gt;計算が長い単元ほど、符号・展開・因数分解のミスが増える&lt;/li&gt;
&lt;li&gt;「どこまで式を整理するか」「何を置くか」が一定せず、答案が安定しない&lt;/li&gt;
&lt;/ul&gt;
&lt;h3&gt;（C）運用不足：復習の習慣が作れず、再現できない&lt;/h3&gt;
&lt;ul class="timelineMessage__message"&gt;
&lt;li&gt;理解したつもりで終わり、同タイプの反復が足りず定期試験で再現できない&lt;/li&gt;
&lt;li&gt;学校ごとの進度（体系数学など）に合わせた優先順位が作れず、広く浅くになりやすい&lt;/li&gt;
&lt;/ul&gt;
&lt;h2&gt;エスコットが授業内でやること&lt;/h2&gt;
&lt;ul class="timelineMessage__message"&gt;
&lt;li&gt;&lt;strong&gt;診断：&lt;/strong&gt;学校教材（&lt;span style="color: #0000ff;"&gt;体系数学&lt;/span&gt;など）・進度・定期試験日程・答案（途中式）を確認し、つまずきを特定します&lt;/li&gt;
&lt;li&gt;&lt;strong&gt;計画：&lt;/strong&gt;数Ⅱ／数Bの優先順位を整理し、「まず確実に取る問題」を決めて学習の道筋を立てます&lt;/li&gt;
&lt;li&gt;&lt;strong&gt;演習：&lt;/strong&gt;基本～よく出る問題で、解き方の“基本”と途中式の作り方を揃えます&lt;/li&gt;
&lt;li&gt;&lt;strong&gt;修正：&lt;/strong&gt;符号・展開・因数分解・条件読み落としなど、ミスの原因をその場で潰します&lt;/li&gt;
&lt;li&gt;&lt;strong&gt;定着：&lt;/strong&gt;同タイプの反復で「分かった」を「試験でできた」へつなげます&lt;/li&gt;
&lt;/ul&gt;
&lt;h2&gt;授業の進め方&lt;/h2&gt;
&lt;h3&gt;初回〜数回の流れ（一般化）&lt;/h3&gt;
&lt;ul class="timelineMessage__message"&gt;
&lt;li&gt;&lt;strong&gt;初回：&lt;/strong&gt;教材・範囲・進度を確認し、数Ⅱ／数Bの「優先順位」を決めます&lt;/li&gt;
&lt;li&gt;&lt;strong&gt;2回目：&lt;/strong&gt;答案（途中式）を見ながら、知識の抜け／解き方の流れの乱れ／運用不足のどこが主因かを切り分けます&lt;/li&gt;
&lt;li&gt;&lt;strong&gt;3回目以降：&lt;/strong&gt;「基本の確認→演習→修正→復習」で、同じ解き方を再現できる状態を増やします&lt;/li&gt;
&lt;/ul&gt;
&lt;h3&gt;定期試験が近い場合&lt;/h3&gt;
&lt;ul class="timelineMessage__message"&gt;
&lt;li&gt;範囲を一通り確認し、「取るべき問題」を先に固めてから広げます&lt;/li&gt;
&lt;li&gt;時間が少ないほど、途中式の作り方と条件整理（読み落とし）を優先して整理します&lt;/li&gt;
&lt;/ul&gt;
&lt;h2&gt;対応範囲・コース案内&lt;/h2&gt;
&lt;ul class="timelineMessage__message"&gt;
&lt;li&gt;&lt;strong&gt;単元：&lt;/strong&gt;数Ⅱ（複素数、指数対数、微分積分、図形と方程式、三角関数 など）／数B（数列、平面・空間ベクトル）&lt;/li&gt;
&lt;li&gt;&lt;strong&gt;学校教材：&lt;/strong&gt;&lt;span style="color: #0000ff;"&gt;体系数学&lt;/span&gt;（採用校）ほか、学校の教科書・問題集・プリント&lt;/li&gt;
&lt;li&gt;&lt;strong&gt;コース：&lt;/strong&gt;先取りコース／フォローアップコース／二週間完結・定期試験対策ゼミ&lt;/li&gt;
&lt;li&gt;&lt;strong&gt;オンライン：&lt;/strong&gt;開講中の講義はオンラインでも受講可能（下記リンク参照）&lt;/li&gt;
&lt;/ul&gt;
&lt;h2&gt;高校１年生の数学対策&lt;/h2&gt;
&lt;p class="timelineMessage__message"&gt;中高一貫校では学校ごとに進度や扱い方に差が出やすいため、まず&lt;span style="color: #0000ff;"&gt;使用教材と試験範囲&lt;/span&gt;を確認し、数Ⅱ／数Bのどこから整理するかを決めて進めます。&lt;/p&gt;
&lt;h3&gt;数学Ⅱ&lt;/h3&gt;
&lt;p&gt;数学Ⅰ・数Ａで学習した内容を発展させた学習と、複素数、微分積分、指数対数など新たな概念も扱います。&lt;/p&gt;
&lt;p&gt;新しい概念と今まででてきた単元を融合したものが数学Ⅱです。基礎を固めながらあらゆる問題に対応する能力を養う必要があります。&lt;/p&gt;
&lt;div class="rounded" style="background-color: whitesmoke; padding: 10px;"&gt;単元：式の計算、複素数、２次方程式、高次方程式、恒等式、図形と方程式、三角関数、指数関数、対数関数、微分法、積分法　など&lt;/div&gt;
&lt;div&gt;&lt;/div&gt;
&lt;p class="timelineMessage__message"&gt;数Ⅱは「知識そのもの」よりも、&lt;span style="color: #ff0000;"&gt;式変形の途中でミスが出る／条件整理が曖昧&lt;/span&gt;といった理由で得点を逃しがちな単元があります。授業では、途中式の作り方とチェックの仕方まで揃え、同タイプで再現できる形に落とし込みます。&lt;/p&gt;
&lt;h3&gt;数学Ｂ&lt;/h3&gt;
&lt;p&gt;数学Ｂは入試問題に出題される頻度が高い分野です。複雑に感じるかもしれませんが、基本をしっかり押さえれば解くことができる問題がほとんどです。&lt;/p&gt;
&lt;p&gt;基本的な理解を深めながら学習を進めることが大切です。&lt;/p&gt;
&lt;div class="rounded" style="background-color: whitesmoke; padding: 10px;"&gt;単元：数列、平面ベクトル、空間ベクトル&lt;/div&gt;
&lt;div&gt;&lt;/div&gt;
&lt;p class="timelineMessage__message"&gt;数Bは、最初に「基本操作（どう扱うか）」を整理できると伸びやすい分野です。数列・ベクトルともに、まずよく出る問題で進め方を習慣にし、少し条件が変わっても同じ発想で解けるところまで練習します。&lt;/p&gt;
&lt;h3&gt;体系数学対策&lt;/h3&gt;
&lt;p&gt;中高一貫校の上位校で主に採用されている、体系数学の対策を当塾では行っております。&lt;br /&gt;
詳細は&lt;a class="btn btn-info" href="https://juku-escot.com/taikeisuugaku/"&gt;当塾の体系数学対策&lt;/a&gt;をご覧ください。&lt;/p&gt;
&lt;p&gt;さらに、当塾では高1の生徒さんに向けて２つのコースを設けております。コースの中でも１人１人に合わせて授業を進めてまいります。&lt;/p&gt;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&lt;p class="timelineMessage__message"&gt;体系数学は学校の進度・扱い方に差が出ることがあるため、章・例題・宿題の出方（プリントの有無など）を確認し、定期試験で点につながる順番に整理していきます。&lt;/p&gt;
&lt;h3&gt;先取りコース&lt;/h3&gt;
&lt;p&gt;学校での学習を復習として活用することにより定着率を高めていくことが可能です。&lt;/p&gt;
&lt;p&gt;&lt;span style="color: #ff6600;"&gt;定期試験で高得点を目指すること、もしくは受験を見据えて基礎を作っていくことを目指します。&lt;/span&gt;単元学習が終わり次第、受験指導に移ります。&lt;/p&gt;
&lt;p class="timelineMessage__message"&gt;「先取り」は、土台がある程度整っている場合に効果が出やすい傾向があります。事前ヒアリングとトライアル指導で、先取りが適切かどうかも含めて整理します。&lt;/p&gt;
&lt;h3&gt;フォローアップコース&lt;/h3&gt;
&lt;p&gt;数学は積み重ねの学問になりますので、過去に習っている単元の理解が不十分なことが原因で現在習っている内容が十分に理解できていないという可能性もあります。&lt;/p&gt;
&lt;p&gt;どの単元の学習が不十分なのかを見極めて、抜けている内容を補っていきます。学校の進度に十分に追いつくことができれば、先取りコースに変更していくのが理想的です。&lt;/p&gt;
&lt;p class="timelineMessage__message"&gt;フォローアップでは、単に「戻る」のではなく、今の単元に直結する前提から優先して補います（学校差があるため、教材と範囲に合わせて決めます）。&lt;/p&gt;
&lt;h3 class="timelineMessage__message"&gt;二週間完結・定期試験対策ゼミ&lt;/h3&gt;
&lt;p class="timelineMessage__message"&gt;単発的に数回の授業で定期試験対策を行います。&lt;/p&gt;
&lt;p&gt;定期試験の範囲を一通り学習する、 もしくは試験までの時間が少ない場合でも最大限に得点を上げられるよう指導させていただきます。&lt;/p&gt;
&lt;p class="timelineMessage__message"&gt;範囲が広いときは「まず確実に取る問題」を決め、途中式の作り方と条件整理を揃えてミスを減らします。短期間でも、やることが散らばらないように組み立てます。&lt;/p&gt;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class="card-text"&gt;事前ヒアリングの情報をもとに指導を行い、指導計画を見直し、再度提示します。&lt;/p&gt;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&lt;h2&gt;FAQ&lt;/h2&gt;
&lt;div class="rounded" style="background-color: whitesmoke; padding: 12px; margin-bottom: 10px;"&gt;
&lt;p class="timelineMessage__message" style="margin: 0;"&gt;&lt;strong&gt;Q.&lt;/strong&gt; 中高一貫で進度が速いのですが、まず何を優先すべきですか？&lt;br /&gt;
&lt;strong&gt;A.&lt;/strong&gt; まず教材（&lt;span style="color: #0000ff;"&gt;体系数学&lt;/span&gt;など）と試験範囲を確認し、「確実に得点したいよく出る問題」を先に固める道筋を作ります。学校差があるため、範囲と出題傾向に合わせて決めます。&lt;/p&gt;
&lt;/div&gt;
&lt;div class="rounded" style="background-color: whitesmoke; padding: 12px; margin-bottom: 10px;"&gt;
&lt;p class="timelineMessage__message" style="margin: 0;"&gt;&lt;strong&gt;Q.&lt;/strong&gt; 数Ⅱの指数・対数／微分積分だけが苦手です。そこだけでも大丈夫ですか？&lt;br /&gt;
&lt;strong&gt;A.&lt;/strong&gt; 可能です。どこで式変形が止まるか、前提がどこで抜けているかを確認し、必要な範囲だけ補います。&lt;/p&gt;
&lt;/div&gt;
&lt;div class="rounded" style="background-color: whitesmoke; padding: 12px; margin-bottom: 10px;"&gt;
&lt;p class="timelineMessage__message" style="margin: 0;"&gt;&lt;strong&gt;Q.&lt;/strong&gt; 数B（数列・ベクトル）が苦手で、問題になると進め方が習慣になりません。&lt;br /&gt;
&lt;strong&gt;A.&lt;/strong&gt; まずよく出る問題で「進め方」を習慣にし、条件が変わっても同じ発想で解けるように練習します。基本事項の整理から始めることもあります。&lt;/p&gt;
&lt;/div&gt;
&lt;div class="rounded" style="background-color: whitesmoke; padding: 12px; margin-bottom: 10px;"&gt;
&lt;p class="timelineMessage__message" style="margin: 0;"&gt;&lt;strong&gt;Q.&lt;/strong&gt; 体系数学を使っています。学校教材に合わせた対策はできますか？&lt;br /&gt;
&lt;strong&gt;A.&lt;/strong&gt; はい。章・例題・宿題の出方（プリントの有無など）を確認し、定期試験で点につながる順番に整理します。&lt;/p&gt;
&lt;/div&gt;
&lt;div class="rounded" style="background-color: whitesmoke; padding: 12px; margin-bottom: 10px;"&gt;
&lt;p class="timelineMessage__message" style="margin: 0;"&gt;&lt;strong&gt;Q.&lt;/strong&gt; 先取りコースとフォローアップコース、どちらが向いているか分かりません。&lt;br /&gt;
&lt;strong&gt;A.&lt;/strong&gt; 事前ヒアリングとトライアル指導で、土台の抜けと現在の単元の結びつきを確認し、適切な方針をご提案します（途中で切り替えることも想定します）。&lt;/p&gt;
&lt;/div&gt;
&lt;div class="rounded" style="background-color: whitesmoke; padding: 12px; margin-bottom: 10px;"&gt;
&lt;p class="timelineMessage__message" style="margin: 0;"&gt;&lt;strong&gt;Q.&lt;/strong&gt; 定期試験まで時間が少ない場合、二週間完結・定期試験対策ゼミはどう使いますか？&lt;br /&gt;
&lt;strong&gt;A.&lt;/strong&gt; 範囲を確認し「まず確実に取る問題」を固め、途中式と条件整理を揃えてミスを減らします。限られた回数でも学習が散らばらないように組み立てます。&lt;/p&gt;
&lt;/div&gt;
&lt;div id="wpcf7-f422-p552-o1" class="wpcf7 no-js" dir="ltr" lang="ja" data-wpcf7-id="422"&gt;
&lt;form class="wpcf7-form init" action="/kouza/h1-math/#wpcf7-f422-p552-o1" method="post" novalidate="novalidate" aria-label="コンタクトフォーム" data-status="init"&gt;
&lt;div class="wpcf7-response-output" aria-hidden="true"&gt;&lt;/div&gt;
&lt;/form&gt;
&lt;/div&gt;
&lt;h2&gt;お問い合わせ&lt;/h2&gt;
&lt;div class="rounded" style="background-color: whitesmoke; padding: 14px; margin-bottom: 12px;"&gt;
&lt;p class="timelineMessage__message" style="margin: 0 0 10px 0;"&gt;事前ヒアリングでは保護者様からの情報を基に大まかな指導計画を提示し、トライアル指導で実際に指導を行い、計画をブラッシュアップして再度提示します。高1数学は学校差が出やすいため、分かる範囲で状況を共有いただけると、そのぶん整理が早くなります。&lt;/p&gt;
&lt;div class="rounded" style="background-color: #ffffff; padding: 12px;"&gt;
&lt;p&gt;&lt;strong&gt;フォームに書いていただけると助かる内容（分かる範囲で結構です）&lt;/strong&gt;&lt;/p&gt;
&lt;ul class="timelineMessage__message" style="margin-bottom: 0;"&gt;
&lt;li&gt;学年（高1）&lt;/li&gt;
&lt;li&gt;使用教材（&lt;span style="color: #0000ff;"&gt;体系数学&lt;/span&gt;／教科書／学校の問題集／プリント など）&lt;/li&gt;
&lt;li&gt;現在の範囲（数Ⅱ・数Bのどこまでか）&lt;/li&gt;
&lt;li&gt;困っている単元（指数対数、微分積分、数列、ベクトル など）&lt;/li&gt;
&lt;li&gt;困り方（途中式がまとまらない／方針が立たない／復習のペースが作れない など）&lt;/li&gt;
&lt;li&gt;次の定期試験の時期（だいたいでOK）&lt;/li&gt;
&lt;/ul&gt;
&lt;/div&gt;
&lt;/div&gt;
&lt;div class="wpcf7 no-js" id="wpcf7-f422-p552-o1" lang="ja" dir="ltr" data-wpcf7-id="422"&gt;
&lt;div class="screen-reader-response"&gt;&lt;p role="status" aria-live="polite" aria-atomic="true"&gt;&lt;/p&gt; &lt;ul&gt;&lt;/ul&gt;&lt;/div&gt;
&lt;form action="/kouza/h1-math/#wpcf7-f422-p552-o1"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value="wpcf7-f422-p552-o1" /&gt;&lt;input type="hidden" name="_wpcf7_container_post" value="552"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</si>
  <si>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C2P_https___juku_escot_com_kouza_j1_english_20260225_192440</t>
  </si>
  <si>
    <t>以下はサイトの階層マスタに基づく「子→親」内部リンク不足です。
子ページ本文（HTML）に、親ページへのリンクを追加してください。
【子ページ】
- URL: https://juku-escot.com/kouza/j1-english/
- タイトル: 中高一貫校中1英語完全個別指導講座｜基礎土台固めオンライン塾
- 分類: SP
【親ページ（リンク先）】
- 親URL: https://juku-escot.com/subject/english/
- 親タイトル: 英語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whitesmoke; padding: 12px; margin-bottom: 18px;"&gt;
&lt;p class="timelineMessage__message" style="margin-bottom: 0;"&gt;中高一貫校の英語は、進度が速く（小テストや提出物も多く）、&lt;strong&gt;「授業は進むのに、理解と暗記が追いつかない」&lt;/strong&gt;という悩みが起きやすい科目です。とくに&lt;span style="color: #0000ff;"&gt;Progress／New Treasure／Birdland&lt;/span&gt;などは英文量・語彙量が多く、文法の土台が曖昧なまま進むと、訳せない・書けない状態が積み上がります。原因は大きく、①文構造（主語・動詞・語順）の理解不足、②単語・熟語の定着不足、③演習量不足（間違い直しが回らない）の3つが典型です。エスコットでは、教材と範囲を確認したうえで、授業内で&lt;strong&gt;「診断→解説→演習→添削→やり直し」&lt;/strong&gt;まで完結し、学校の進度に合わせて学習計画も調整します。まずは教材名と、直近の小テストや定期試験の範囲を共有いただければ、最適な進め方をご提案できます。&lt;/p&gt;
&lt;/div&gt;
&lt;h2&gt;こんなお悩み、ありませんか&lt;/h2&gt;
&lt;ul&gt;
&lt;li&gt;&lt;span style="color: #0000ff;"&gt;Progress／New Treasure／Birdland&lt;/span&gt;の英文が長く、授業の訳が追えない&lt;/li&gt;
&lt;li&gt;単語テストの量が多く、覚えてもすぐ抜けてしまう&lt;/li&gt;
&lt;li&gt;主語・動詞・時制などの基本が曖昧で、文法問題が安定しない&lt;/li&gt;
&lt;li&gt;定期試験の範囲が広く、2週間前からでは間に合わない&lt;/li&gt;
&lt;li&gt;提出物・ワークが重く、勉強時間の配分が乱れる&lt;/li&gt;
&lt;li&gt;「何をどこまでやれば良いか」が分からず、学習が場当たりになる&lt;/li&gt;
&lt;li&gt;英検も気になるが、学校教材との両立が難しい&lt;/li&gt;
&lt;/ul&gt;
&lt;h2&gt;つまずきの典型パターン&lt;/h2&gt;
&lt;h3&gt;① 知識不足（ルールが曖昧）&lt;/h3&gt;
&lt;ul&gt;
&lt;li&gt;主語・動詞の見抜き方、語順（SVOなど）が整理できていない&lt;/li&gt;
&lt;li&gt;be動詞／一般動詞、時制、疑問文・否定文のパターンが混ざってしまう&lt;/li&gt;
&lt;/ul&gt;
&lt;h3&gt;② 進め方が不安定（解き方が一定しない）&lt;/h3&gt;
&lt;ul&gt;
&lt;li&gt;訳すときに「どこから」「何を手がかりに」読めばよいかが定まらない&lt;/li&gt;
&lt;li&gt;文法問題で根拠（ルール）を言語化できず、ミスが再発する&lt;/li&gt;
&lt;/ul&gt;
&lt;h3&gt;③ 運用不足（演習と復習が回らない）&lt;/h3&gt;
&lt;ul&gt;
&lt;li&gt;単語・熟語の反復が不足し、読解・英作の負荷が上がる&lt;/li&gt;
&lt;li&gt;間違い直しが曖昧で、同じタイプで再びミスをする&lt;/li&gt;
&lt;/ul&gt;
&lt;h2&gt;エスコットがやること&lt;/h2&gt;
&lt;ol&gt;
&lt;li&gt;&lt;strong&gt;教材・範囲の確認（学校差を前提に）&lt;/strong&gt;&lt;br /&gt;
Progress／New Treasure／Birdlandなど、使用教材と授業進度・試験範囲を確認します。&lt;/li&gt;
&lt;li&gt;&lt;strong&gt;現状診断&lt;/strong&gt;&lt;br /&gt;
文法（語順・時制・疑問文など）／語彙／読解の進め方のどこが詰まっているかを特定します。&lt;/li&gt;
&lt;li&gt;&lt;strong&gt;学習計画の作成（やることの優先順位づけ）&lt;/strong&gt;&lt;br /&gt;
「今週やること」「次のテストまでにやること」を具体化し、無理なく回る形に準備します。&lt;/li&gt;
&lt;li&gt;&lt;strong&gt;授業内で演習→添削→修正&lt;/strong&gt;&lt;br /&gt;
解説だけで終わらせず、その場で演習し、誤答の原因を言語化して修正します。&lt;/li&gt;
&lt;li&gt;&lt;strong&gt;定着（復習の習慣を作る）&lt;/strong&gt;&lt;br /&gt;
暗記・音読・間違い直しのやり方を確立し、再現性のある学習にします。&lt;/li&gt;
&lt;/ol&gt;
&lt;h2&gt;完全１対１の個別指導&lt;/h2&gt;
&lt;p&gt;当塾では、一人ひとりのお子さまに寄り添い、個別に最適化された授業を提供しています。お子さまの&lt;span style="color: #0000ff;"&gt;個性&lt;/span&gt;や&lt;span style="color: #0000ff;"&gt;学習スタイル&lt;/span&gt;を把握し、目標（定期試験／評定／先取り／英検など）に合わせて&lt;strong&gt;「何を、どう直すか」&lt;/strong&gt;を具体化します。&lt;/p&gt;
&lt;p&gt;私たちは、お子さまの強みを伸ばし、苦手を克服するために、細やかなアプローチを取り入れています。内容の理解だけでなく、学校の進度や課題量も踏まえて、学習が回る状態を一緒に作ります。&lt;/p&gt;
&lt;p&gt;また、個別授業ならではのメリットとして、&lt;span style="color: #ff0000;"&gt;質問しやすい環境&lt;/span&gt;が整っています。疑問点や理解しきれない部分を、その場で整理し、次の行動（復習方法・宿題の優先順位）まで結びつけます。&lt;/p&gt;
&lt;h2&gt;授業の進め方（モデル）&lt;/h2&gt;
&lt;h3&gt;初回（トライアル）&lt;/h3&gt;
&lt;ul&gt;
&lt;li&gt;教材・範囲・直近のテスト（小テストでも可）を確認&lt;/li&gt;
&lt;li&gt;文法／語彙／読解の弱点を短時間で診断&lt;/li&gt;
&lt;li&gt;「次の定期試験までのやること」を大枠で計画&lt;/li&gt;
&lt;/ul&gt;
&lt;h3&gt;2回目&lt;/h3&gt;
&lt;ul&gt;
&lt;li&gt;文構造（主語・動詞・語順）を軸に、学年内容へ接続&lt;/li&gt;
&lt;li&gt;授業内で演習→添削→やり直しまで実施&lt;/li&gt;
&lt;/ul&gt;
&lt;h3&gt;3回目&lt;/h3&gt;
&lt;ul&gt;
&lt;li&gt;教材本文（Progress／New Treasure等）の読み方を整理（どこを根拠に訳すか）&lt;/li&gt;
&lt;li&gt;単語・熟語の覚え方を、テスト形式に合わせて調整&lt;/li&gt;
&lt;/ul&gt;
&lt;h3&gt;4回目&lt;/h3&gt;
&lt;ul&gt;
&lt;li&gt;定期試験対策の「優先順位」と「回し方」を決定&lt;/li&gt;
&lt;li&gt;間違い直しの流れを確立し、再発を減らす&lt;/li&gt;
&lt;/ul&gt;
&lt;div class="rounded" style="background-color: whitesmoke; padding: 10px; margin-top: 10px;"&gt;※学校・教材・進度により最適解は異なるため、上記は一例です。実際は状況に合わせて調整いたします。&lt;/div&gt;
&lt;h2&gt;対応範囲・コース案内&lt;/h2&gt;
&lt;h3&gt;中学校１年生の英語対策&lt;/h3&gt;
&lt;p&gt;英語における基本的な文構造、表現方法を学習します。主語とは何か、動詞とは何かを確認しながら、&lt;strong&gt;語順のルールを土台から築きます&lt;/strong&gt;。&lt;/p&gt;
&lt;p&gt;また、必要に応じて英検4級レベルの基礎語彙も並行して整理します（学校の方針・目標に合わせて扱います）。語彙力の向上は、読解や英作文の安定につながりやすい時期でもあるため、暗記のやり方も含めてサポートします。&lt;/p&gt;
&lt;div class="rounded" style="background-color: whitesmoke; padding: 10px;"&gt;単元：アルファベット、名詞の単数・複数、be動詞・一般動詞の用法（現在形・過去形）、命令文、疑問詞、現在進行形、過去進行形、未来表現&lt;/div&gt;
&lt;p&gt;詳しくは&lt;a class="btn btn-danger" href="https://juku-escot.com/column/eigobenkyouhou/"&gt;一貫校向け英語勉強法&lt;/a&gt;をご覧ください。&lt;/p&gt;
&lt;p&gt;&amp;nbsp;&lt;/p&gt;
&lt;h3&gt;中高一貫校の英語対策（教科書別）&lt;/h3&gt;
&lt;p&gt;当塾では、中高一貫校で採用されている３つの英語教科書の対策を行っております。教材により英文量・語彙量・扱うテーマが異なるため、&lt;strong&gt;まず教材と範囲を確認し、学校の進度に合わせて対策&lt;/strong&gt;します。詳細は各リンク先をご覧ください。&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class="university"&gt;中高一貫校の一部で採用されている難易度の高い英語教科書で、グローバル化時代に&lt;/span&gt;&lt;br /&gt;
&lt;span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&lt;p&gt;当塾で開講中の講義をオンラインでも受講可能です。詳しくは&lt;a class="btn btn-danger" style="color: #ffffff;" href="https://juku-escot.com/online/"&gt;オンライン個別指導&lt;/a&gt;をご覧ください。&lt;/p&gt;
&lt;h3&gt;先取りコース&lt;/h3&gt;
&lt;p&gt;学校の英語授業に先駆けて、より高度な知識とスキルを身につけることができる先取りコースです。&lt;br /&gt;
中学英語の基礎が固まった後は、希望や状況に合わせて、文法・精読・長文などの学習を組み立てます。&lt;br /&gt;
※学校差があるため、まずは教材・範囲・目標（内部進学／外部受験など）を確認したうえで進めます。&lt;/p&gt;
&lt;h3&gt;フォローアップコース&lt;/h3&gt;
&lt;p&gt;学校の授業進度を見逃さず、&lt;span style="color: #0000ff;"&gt;試験日程に合わせた学習カリキュラムをカスタマイズ&lt;/span&gt;します。&lt;br /&gt;
小テスト対策から宿題・ワークのフォローアップまで、状況に合わせてサポートいたします。お気軽にご相談ください。&lt;/p&gt;
&lt;h3 class="timelineMessage__message"&gt;二週間完結・定期試験対策ゼミ&lt;/h3&gt;
&lt;p&gt;限られた時間でも確実に成果を出すため、単発的な数回の授業で集中的に対策を行います。定期試験の範囲を一通り確認し、時間が少ない場合でも得点を最大化できるようサポートします。&lt;br /&gt;
個々の学習ペースに合わせて、学習プランを立てます。&lt;span style="color: #ff0000;"&gt;苦手な分野を的確に克服し、強化するための学習の流れ&lt;/span&gt;を明確にします。&lt;br /&gt;
また、英語力の向上だけでなく、&lt;strong&gt;英語資格試験の対策&lt;/strong&gt;も可能です（学校学習との両立を前提に、扱う範囲を調整します）。&lt;br /&gt;
詳細については以下のコラムをご覧くださいませ。&lt;/p&gt;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
&lt;h5&gt;&lt;strong&gt;効率のいい英検対策&lt;/strong&gt;&lt;/h5&gt;
&lt;h4&gt;&lt;span style="color: #ffffff;"&gt;&lt;a class="btn btn-danger" style="color: #ffffff;" href="https://juku-escot.com/column/eiken/"&gt;詳細&lt;/a&gt;&lt;/span&gt;&lt;/h4&gt;
&lt;/div&gt;
&lt;/div&gt;
&lt;div class="card"&gt;
&lt;div class="card-body"&gt;
&lt;h5&gt;&lt;strong&gt;中学生でも英検準2級に合格出来る方法&lt;/strong&gt;&lt;/h5&gt;
&lt;p&gt;&lt;span style="color: #ffffff;"&gt;&lt;a class="btn btn-danger" style="color: #ffffff;" href="https://juku-escot.com/column/junnikyuu/"&gt;詳細&lt;/a&gt;&lt;/span&gt;&lt;/p&gt;
&lt;/div&gt;
&lt;/div&gt;
&lt;/div&gt;
&lt;/div&gt;
&lt;p&gt;&amp;nbsp;&lt;/p&gt;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&lt;h2&gt;FAQ&lt;/h2&gt;
&lt;h3&gt;Q1. 教材がProgressやNew Treasureではないのですが、対応できますか？&lt;/h3&gt;
&lt;p&gt;はい、可能です。中高一貫校は学校ごとに教材・進度が異なるため、まず教材名と範囲を確認し、状況に合わせて進めます。&lt;/p&gt;
&lt;h3&gt;Q2. 定期試験まで2週間しかありません。間に合いますか？&lt;/h3&gt;
&lt;p&gt;状況によりますが、範囲と現状を確認したうえで、得点に直結する優先順位を決めて集中的に対策します（必要に応じて「二週間完結・定期試験対策ゼミ」もご相談ください）。&lt;/p&gt;
&lt;h3&gt;Q3. 小テストや提出物が多く、勉強が回りません。&lt;/h3&gt;
&lt;p&gt;中高一貫校ではよくある悩みです。授業では内容の理解だけでなく、提出物・暗記・復習の回し方も含めて整理し、実行しやすい形にします。&lt;/p&gt;
&lt;h3&gt;Q4. 英検対策も一緒にできますか？&lt;/h3&gt;
&lt;p&gt;可能です。ただし学校教材との両立が前提ですので、目標級・時期・学校の負担を踏まえて扱う範囲を調整します。&lt;/p&gt;
&lt;h3&gt;Q5. オンライン受講は可能ですか？&lt;/h3&gt;
&lt;p&gt;はい、可能です。詳しくは&lt;a class="btn btn-danger" style="color: #ffffff;" href="https://juku-escot.com/online/"&gt;オンライン個別指導&lt;/a&gt;をご覧ください。&lt;/p&gt;
&lt;h3&gt;Q6. 部活が忙しく、勉強時間が短いのですが大丈夫ですか？&lt;/h3&gt;
&lt;p&gt;限られた時間でも成果が出やすいよう、優先順位を明確にして学習を計画します。「何を優先して、何を後回しにするか」まで含めて整理します。&lt;/p&gt;
&lt;h3&gt;Q7. 途中からでも（中1の途中・中2から等）受講できますか？&lt;/h3&gt;
&lt;p&gt;はい、可能です。まずは現在地を診断し、抜けている土台があれば短期間で補強しつつ、学校の進度にも追いつけるよう調整します。&lt;/p&gt;
&lt;h2&gt;お問い合わせ前に、これだけ分かるとスムーズです&lt;/h2&gt;
&lt;p&gt;中高一貫校の英語は学校差が大きいため、状況が分かるほど、初回から적절히にご提案できます。差し支えなければ、以下を分かる範囲でご記入ください。&lt;/p&gt;
&lt;ul&gt;
&lt;li&gt;学年（中1／中2／中3／高1など）&lt;/li&gt;
&lt;li&gt;使用教材名（Progress／New Treasure／Birdlandなど）&lt;/li&gt;
&lt;li&gt;困っていること（例：単語テスト、本文訳、文法、小テスト、提出物、定期試験など）&lt;/li&gt;
&lt;li&gt;直近のテスト状況（点数の有無は任意。範囲や形式だけでも可）&lt;/li&gt;
&lt;li&gt;目標（まずは定期試験、評定、先取り、英検、内部進学／外部受験など）&lt;/li&gt;
&lt;/ul&gt;
&lt;p&gt;「何から手をつければ良いか分からない」という段階でも大丈夫です。教材と状況を確認し、無理のない形で学習を立て直していきます。&lt;/p&gt;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class="card-text"&gt;他塾様でいう「体験講座」の位置づけですので、通常より安価に設定させて頂いております。まずは一度当塾の個別指導をお試し頂ければ幸いです。&lt;/p&gt;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class="wpcf7 no-js" id="wpcf7-f422-p556-o1" lang="ja" dir="ltr" data-wpcf7-id="422"&gt;
&lt;div class="screen-reader-response"&gt;&lt;p role="status" aria-live="polite" aria-atomic="true"&gt;&lt;/p&gt; &lt;ul&gt;&lt;/ul&gt;&lt;/div&gt;
&lt;form action="/kouza/j1-english/#wpcf7-f422-p556-o1"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value="wpcf7-f422-p556-o1" /&gt;&lt;input type="hidden" name="_wpcf7_container_post" value="556"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</si>
  <si>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C2P_https___juku_escot_com_kouza_j1_math_20260225_192440</t>
  </si>
  <si>
    <t>以下はサイトの階層マスタに基づく「子→親」内部リンク不足です。
子ページ本文（HTML）に、親ページへのリンクを追加してください。
【子ページ】
- URL: https://juku-escot.com/kouza/j1-math/
- タイトル: 中１数学の基礎定着個別指導講座｜学校対応オンライン塾
- 分類: SP
【親ページ（リンク先）】
- 親URL: https://juku-escot.com/subject/math/
- 親タイトル: 数学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&lt;p&gt;&amp;nbsp;&lt;/p&gt;
&lt;h2 class="sc-gacfCG dLuIjs"&gt;中学校１年生의 数学対策&lt;/h2&gt;
&lt;h3 class="sc-gacfCG dLuIjs"&gt;代数分野&lt;/h3&gt;
&lt;p&gt;中学1年生で学ぶ代数分野は、&lt;span style="color: #ff0000;"&gt;文字の扱い&lt;/span&gt;とその&lt;span style="color: #ff0000;"&gt;演算に慣れ親しむ&lt;/span&gt;ための重要な学年です。&lt;/p&gt;
&lt;p&gt;この段階では、未知の数や変数を使って様々な数式や式を表現し、それらを操作して解を求める方法を学びます。&lt;/p&gt;
&lt;p&gt;これにより、数学的な思考力や論理的な推論力を養い、将来の数学的な学習に強い基盤を築くことが目指されています。&lt;/p&gt;
&lt;p&gt;また、中学1年生の代数学習は、学校で扱う問題の難易度と定期テスト等で解かなければいけない問題のレベルが食い違うことが多いという点において、一つの挑戦を伴います。&lt;/p&gt;
&lt;p&gt;授業内では基本的な概念や解法が重点的に教えられる一方で、テストではより応用的で複雑な問題が出題されることが珍しくありません。&lt;/p&gt;
&lt;p&gt;これは、生徒たちが単なる暗記やルーティンだけではなく、独自の発想や問題解決のスキルを身につける必要があることを意味しています。&lt;/p&gt;
&lt;div class="rounded" style="background-color: whitesmoke; padding: 10px;"&gt;
&lt;p class="sc-gacfCG dLuIjs"&gt;単元：正負の数，文字式，一次方程式，連立方程式，不等式，１次関数、など&lt;/p&gt;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&lt;h3&gt;&lt;/h3&gt;
&lt;h3 class="sc-gacfCG dLuIjs"&gt;幾何分野&lt;/h3&gt;
&lt;p&gt;幾何分野は、中学1年生にとって新たな挑戦が待ち受ける、興味深い学習領域です。&lt;/p&gt;
&lt;p&gt;初めのうちは中学受験の算数と似たような印象を受けるかもしれませんが、実はその&lt;strong&gt;重要性を軽視&lt;/strong&gt;してしまう傾向があります。&lt;/p&gt;
&lt;p&gt;図形を扱う際には、基本的な概念を正確に理解することが欠かせません。油断して曖昧な理解をしてしまうと、後になって問題に直面した際に困ることがよくあります。&lt;/p&gt;
&lt;p&gt;だからこそ、幾何学の学習においては&lt;span style="color: #ff0000;"&gt;定義を大切&lt;/span&gt;にし、丁寧に勉強していくことが重要です。&lt;/p&gt;
&lt;p&gt;もし過去の学習で何か曖昧な点があれば、再度その部分をしっかりと復習しましょう。&lt;/p&gt;
&lt;p&gt;定義をしっかりと定着させておくことで、解けるべき問題を見落とす心配もなくなり、定期テストでも安定した点数を獲得することができます。&lt;/p&gt;
&lt;p&gt;中学1年生の幾何学の学習は、将来の数学的な発展において重要な基盤を築くための重要なステップです。&lt;/p&gt;
&lt;div class="rounded" style="background-color: whitesmoke; padding: 10px;"&gt;
&lt;p&gt;単元：平面図形，空間図形，合同と証明&lt;/p&gt;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&lt;h2&gt;中1「実力テスト」対策：点が伸びない原因と2週間の学習見直し&lt;/h2&gt;
&lt;p&gt;中1の実力テストは、定期試験よりも&lt;strong&gt;範囲が広い&lt;/strong&gt;うえ、学校ワークの反復だけでは届かない問題が混ざります。&lt;br /&gt;
「授業は分かるのに点が取れない」場合、原因は次のどれかに寄っていることが多いです。&lt;/p&gt;
&lt;ul&gt;
&lt;li&gt;&lt;strong&gt;計算は合っているのに、文字式の式変形で途中式が乱れる&lt;/strong&gt;（符号・分配・同類項）&lt;/li&gt;
&lt;li&gt;&lt;strong&gt;文章題で式が立たない&lt;/strong&gt;（条件の読み落とし・数量関係の整理不足）&lt;/li&gt;
&lt;li&gt;&lt;strong&gt;図形で“定義”が曖昧&lt;/strong&gt;（垂直・平行・角の二等分など）&lt;/li&gt;
&lt;li&gt;&lt;strong&gt;時間配分が悪い&lt;/strong&gt;（易問の取りこぼし→後半で得点を逃す）&lt;/li&gt;
&lt;/ul&gt;
&lt;h3&gt;実力テストで頻出になりやすい範囲（中1）&lt;/h3&gt;
&lt;p&gt;学校・教材で差はありますが、実力テストでは次の単元が組み合わさって出やすくなります。&lt;/p&gt;
&lt;div class="rounded" style="background-color: whitesmoke; padding: 10px;"&gt;
&lt;ul style="margin: 0;"&gt;
&lt;li&gt;正負の数：計算の精度（符号ミス・途中式の整理）&lt;/li&gt;
&lt;li&gt;文字式：代入・式の値・式変形（分配法則、同類項、（ ）外し）&lt;/li&gt;
&lt;li&gt;一次方程式：文章題（割合・速さ・個数など）&lt;/li&gt;
&lt;li&gt;平面図形：基本作図・角度・平行線の性質の確認&lt;/li&gt;
&lt;/ul&gt;
&lt;/div&gt;
&lt;h3&gt;2週間で学習を再構築する流れ（実力テスト／定期試験どちらにも対応）&lt;/h3&gt;
&lt;ol&gt;
&lt;li&gt;&lt;strong&gt;① 得点できない原因の特定&lt;/strong&gt;：ミスを「計算」「式立て」「定義」「時間」の4分類に分ける&lt;/li&gt;
&lt;li&gt;&lt;strong&gt;② 易問の取り切り&lt;/strong&gt;：正負・文字式・方程式の基本問題を“満点化”する&lt;/li&gt;
&lt;li&gt;&lt;strong&gt;③ 典型解法の定着&lt;/strong&gt;：文章題は「数量関係→式→検算」の順を解法パターンとして練習&lt;/li&gt;
&lt;li&gt;&lt;strong&gt;④ 時間配分の習熟&lt;/strong&gt;：前半を短時間で取り切り、後半は取れる問題に集中する&lt;/li&gt;
&lt;/ol&gt;
&lt;p&gt;当塾の&lt;strong&gt;二週間完結・定期試験対策ゼミ&lt;/strong&gt;は、この「流れ」を授業内で回し切る構成です。&lt;br /&gt;
実力テストの直前にも同じ考え方で適用できます。&lt;/p&gt;
&lt;h2&gt;中1数学：つまずきチェック（代数・幾何）&lt;/h2&gt;
&lt;p&gt;次の項目に当てはまる場合、得点が伸びにくくなります。早めに穴を埋めることが効果的です。&lt;/p&gt;
&lt;h3&gt;代数チェック&lt;/h3&gt;
&lt;ul&gt;
&lt;li&gt;（ ）を外すときに符号がよく乱れる&lt;/li&gt;
&lt;li&gt;同類項をまとめる順序があいまい&lt;/li&gt;
&lt;li&gt;「〜より」「平均との差」など文章題の条件を式にできない&lt;/li&gt;
&lt;/ul&gt;
&lt;h3&gt;幾何チェック&lt;/h3&gt;
&lt;ul&gt;
&lt;li&gt;垂直・平行・対頂角などの“定義”を言葉で説明できない&lt;/li&gt;
&lt;li&gt;図形問題で、最初に何を書き込めばよいか分からない&lt;/li&gt;
&lt;li&gt;合同の条件を覚えているが、使いどころが曖昧&lt;/li&gt;
&lt;/ul&gt;
&lt;h2&gt;コースの選び方（先取り／フォロー／2週間ゼミ）&lt;/h2&gt;
&lt;ul&gt;
&lt;li&gt;&lt;strong&gt;先取りコース&lt;/strong&gt;：学校内容を確実に押さえつつ、次単元まで見通しを作りたい&lt;/li&gt;
&lt;li&gt;&lt;strong&gt;フォローアップコース&lt;/strong&gt;：前学期・前単元の抜けがあり、積み上げから直したい&lt;/li&gt;
&lt;li&gt;&lt;strong&gt;二週間完結・定期試験対策ゼミ&lt;/strong&gt;：直近の試験（定期／実力テスト）で点を取り切りたい&lt;/li&gt;
&lt;/ul&gt;
&lt;p&gt;「どれが合うか分からない」場合は、事前ヒアリングで現在の答案・課題を確認し、効率的なルートをご提案します。&lt;/p&gt;
&lt;h2&gt;よくある質問（FAQ）&lt;/h2&gt;
&lt;dl&gt;
&lt;dt&gt;Q. 実力テスト対策は定期試験対策と何が違いますか？&lt;/dt&gt;
&lt;dd&gt;実力テストは範囲が広く、基本～標準を“落とさない力”が点数を決めます。&lt;br /&gt;
当塾では、得点できない原因の分類→基本の満点化→典型パターンの定着→時間配分までを一連の指導で準備します。&lt;/dd&gt;
&lt;dt&gt;Q. 体系数学を使っていない学校でも対応できますか？&lt;/dt&gt;
&lt;dd&gt;はい。学校教材・進度に合わせて指導計画を個別に組み、必要に応じて体系数学の考え方も補助的に取り入れます。&lt;/dd&gt;
&lt;dt&gt;Q. オンラインでも同じように見てもらえますか？&lt;/dt&gt;
&lt;dd&gt;可能です。板書・途中式の確認が重要なため、答案や途中式が見える形で授業を構成します。&lt;/dd&gt;
&lt;/dl&gt;
&lt;h3&gt;体系数学対策&lt;/h3&gt;
&lt;p&gt;中高一貫校の上位校で主に採用されている、体系数学の対策を当塾では行っております。&lt;br /&gt;
詳しくは&lt;a class="btn btn-info" href="https://juku-escot.com/taikeisuugaku/"&gt;当塾の体系数学対策&lt;/a&gt;をご覧ください。&lt;/p&gt;
&lt;p&gt;さらに、当塾では中１の生徒さんに向けて２つのコースを設けております。コースの中でも１人１人に合わせて授業を進めてまいります。また、当塾で開講中の講義をオンラインでも受講可能です。&lt;br /&gt;
詳しくは&lt;a class="btn btn-info" href="https://juku-escot.com/online/"&gt;当塾のオンライン個別指導について&lt;/a&gt;をご覧ください。&lt;/p&gt;
&lt;h3&gt;先取りコース&lt;/h3&gt;
&lt;p&gt;学校で学ぶ内容を大切にし、復習を重ねることで確実な定着を図ります。学習の基盤をしっかり築くことで、定期試験での高得点獲得や将来の受験に向けた力強いスタートを目指します。&lt;/p&gt;
&lt;p&gt;単元学習が完了したら、受験指導へとステップアップしていきます。一人ひとりの目標に応じ、&lt;span style="color: #0000ff;"&gt;戦略的な学習プラン&lt;/span&gt;を策定しますので、&lt;strong&gt;着実な成果を実感&lt;/strong&gt;できることでしょう。&lt;/p&gt;
&lt;p&gt;先取りコースでは、知識だけでなく、問題解決能力や応用力の向上を重視. 日々の学習を充実させ、数学への自信を確立していきます。&lt;/p&gt;
&lt;h3&gt;フォローアップコース&lt;/h3&gt;
&lt;p&gt;数学は積み重ねの学問。過去に習った内容の理解が不十分だと、現在学んでいる内容も十分に理解できないことがあります。&lt;/p&gt;
&lt;p&gt;そんなお子さまの学習課題を見極め、抜けている部分を丁寧に補っていきます。&lt;/p&gt;
&lt;p&gt;一人ひとりの学習進度に合わせ、カスタムカリキュラムを組み立て。&lt;span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 class="timelineMessage__message"&gt;二週間完結・定期試験対策ゼミ&lt;/h3&gt;
&lt;p&gt;限られた回数の授業でも、&lt;span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サポートいたします。&lt;/p&gt;
&lt;p&gt;分からない点や苦手な単元をピンポイントで把握し、確実に克服していくことで、試験に自信を持って臨むことができるでしょう。&lt;/p&gt;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href="https://juku-escot.com/column/suugakudekinai/"&gt;こちら&lt;/a&gt;&lt;/p&gt;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href="https://juku-escot.com/column/suugaku_ouyoumondai/"&gt;こちら&lt;/a&gt;&lt;/p&gt;
&lt;/div&gt;
&lt;/div&gt;
&lt;/div&gt;
&lt;/div&gt;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class="wpcf7 no-js" id="wpcf7-f422-p543-o1" lang="ja" dir="ltr" data-wpcf7-id="422"&gt;
&lt;div class="screen-reader-response"&gt;&lt;p role="status" aria-live="polite" aria-atomic="true"&gt;&lt;/p&gt; &lt;ul&gt;&lt;/ul&gt;&lt;/div&gt;
&lt;form action="/kouza/j1-math/#wpcf7-f422-p543-o1"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value="wpcf7-f422-p543-o1" /&gt;&lt;input type="hidden" name="_wpcf7_container_post" value="543"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</si>
  <si>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C2P_https___juku_escot_com_kouza_j2_english_20260225_192440</t>
  </si>
  <si>
    <t>以下はサイトの階層マスタに基づく「子→親」内部リンク不足です。
子ページ本文（HTML）に、親ページへのリンクを追加してください。
【子ページ】
- URL: https://juku-escot.com/kouza/j2-english/
- タイトル: 中2英語対策の個別指導講座｜定期・入試力強化オンライン塾
- 分類: SP
【親ページ（リンク先）】
- 親URL: https://juku-escot.com/subject/english/
- 親タイトル: 英語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whitesmoke; padding: 14px; margin-bottom: 18px;"&gt;
&lt;div class="rounded" style="background-color: whitesmoke; padding: 14px; margin-bottom: 18px;"&gt;
&lt;p style="margin-bottom: 0;"&gt;中高一貫の英語は、進度が速いだけでなく、&lt;span style="color: #0000ff;"&gt;教科書（Progress／New Treasure／Birdland など）の分量が多い&lt;/span&gt;・&lt;span style="color: #0000ff;"&gt;小テストや提出物が細かい&lt;/span&gt;といった事情が重なり、「授業は進むのに理解が追いつかない」「テスト前だけ頑張っても点が安定しない」という悩みが起こりがちです。背景には、文法の前提（助動詞・不定詞など）が抜けたまま進む／覚え方が自己流で定着しない／読めても&lt;span style="color: #ff0000;"&gt;得点につながる形に整理できていない&lt;/span&gt;といった原因がよくあります。エスコットでは、教材と範囲を確認したうえで、授業内で「弱点の特定→解き方の基本づくり→演習→その場で修正→宿題計画」まで行い、学校のペースに合わせて学習を改善します。まずは今の教材・テスト範囲から、どこを修正すれば点が戻るかを一緒に整理していきましょう。&lt;/p&gt;
&lt;/div&gt;
&lt;h2&gt;こんなお悩み、ありませんか&lt;/h2&gt;
&lt;ul&gt;
&lt;li&gt;中高一貫の英語、進みが速くて「分かったつもり」のまま単元が終わる&lt;/li&gt;
&lt;li&gt;Progress／New Treasure／Birdland の量が多く、単語・本文・文法が回りきらない&lt;/li&gt;
&lt;li&gt;小テストや提出物に追われ、テスト勉強が後手に回る&lt;/li&gt;
&lt;li&gt;文法は覚えたはずなのに、並べ替え・英作文・長文で点にならない&lt;/li&gt;
&lt;li&gt;定期試験の範囲が広く、直前に「何からやるべきか」迷う&lt;/li&gt;
&lt;li&gt;英検など資格対策も気になるが、学校学習との両立が難しい&lt;/li&gt;
&lt;li&gt;質問したいところがあるのに、授業では聞きづらく置いていかれる&lt;/li&gt;
&lt;/ul&gt;
&lt;h2&gt;つまずきの典型パターン&lt;/h2&gt;
&lt;h3&gt;1）知識不足（前提が抜けている）&lt;/h3&gt;
&lt;ul&gt;
&lt;li&gt;助動詞・不定詞・動名詞・現在完了形など、後の単元に効く基礎が曖昧なまま進む&lt;/li&gt;
&lt;li&gt;単語は見たことがあるが、意味・品詞・使い方が結びついていない&lt;/li&gt;
&lt;/ul&gt;
&lt;h3&gt;2）進め方が不安定（「解き方の基本」がない）&lt;/h3&gt;
&lt;ul&gt;
&lt;li&gt;並べ替えや空所補充で、根拠（文型・修飾・時制）を言語化できない&lt;/li&gt;
&lt;li&gt;英文を読めても、設問の解き方（根拠探し・言い換え）でミスをする&lt;/li&gt;
&lt;/ul&gt;
&lt;h3&gt;3）運用不足（演習と修正が足りない）&lt;/h3&gt;
&lt;ul&gt;
&lt;li&gt;理解はしているが、演習量が不足して「テストの得点」まで届かない&lt;/li&gt;
&lt;li&gt;間違い直しが浅く、次に同じミスを繰り返す&lt;/li&gt;
&lt;/ul&gt;
&lt;h2&gt;エスコットがやること&lt;/h2&gt;
&lt;div class="rounded" style="background-color: whitesmoke; padding: 12px; margin-bottom: 14px;"&gt;&lt;strong&gt;学校差が出やすい領域だからこそ、まず「教材・範囲・提出物・試験日程」を確認し、今の優先順位を整理します。&lt;/strong&gt;&lt;/div&gt;
&lt;h3&gt;① 診断：どこで点数を落としているかを特定&lt;/h3&gt;
&lt;ul&gt;
&lt;li&gt;教科書・ワーク・小テスト・定期試験の形式を確認&lt;/li&gt;
&lt;li&gt;文法／語彙／読解／英作文のうち、ミスの原因を切り分け&lt;/li&gt;
&lt;/ul&gt;
&lt;h3&gt;② 計画：学校の進度に合わせた「やる順番」を作る&lt;/h3&gt;
&lt;ul&gt;
&lt;li&gt;テストまでに必要な範囲を「必須／余裕があれば」に仕分け&lt;/li&gt;
&lt;li&gt;宿題・提出物が重い週も想定して、無理のない計画に調整&lt;/li&gt;
&lt;/ul&gt;
&lt;h3&gt;③ 演習：授業内で“解ける形”に落とす&lt;/h3&gt;
&lt;ul&gt;
&lt;li&gt;単元ごとに、典型問題の解き方の基本を確認して演習&lt;/li&gt;
&lt;li&gt;「なぜその答えになるか」を言葉にして、再現できる形に&lt;/li&gt;
&lt;/ul&gt;
&lt;h3&gt;④ 修正：その場でつまずきを直し、ミスの原因を定着させない&lt;/h3&gt;
&lt;ul&gt;
&lt;li&gt;誤答の原因を「知識／進め方／読み違い」に分類して修正&lt;/li&gt;
&lt;li&gt;必要なら、前提単元へ戻って穴を埋め直す&lt;/li&gt;
&lt;/ul&gt;
&lt;h3&gt;⑤ 定着：家庭学習が回るように宿題を“構成”する&lt;/h3&gt;
&lt;ul&gt;
&lt;li&gt;量ではなく、狙い（何を安定させるか）を明確にした宿題&lt;/li&gt;
&lt;li&gt;次回、確認テストや再演習で「できる」を固める&lt;/li&gt;
&lt;/ul&gt;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#0000ff;"&gt;学習スタイル&lt;/span&gt;を深く理解し、その&lt;strong&gt;可能性を最大限に引き出す&lt;/strong&gt;ために、講師がサポートいたします。&lt;/p&gt;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&lt;h2&gt;授業の進め方&lt;/h2&gt;
&lt;h3&gt;初回〜4回のモデル（状況により調整します）&lt;/h3&gt;
&lt;div class="rounded" style="background-color: whitesmoke; padding: 12px;"&gt;
&lt;ul style="margin-bottom: 0;"&gt;
&lt;li&gt;&lt;strong&gt;初回：&lt;/strong&gt;教材・範囲確認／つまずき診断／今月の優先順位を決定（必要なら前提単元に戻る）&lt;/li&gt;
&lt;li&gt;&lt;strong&gt;2回目：&lt;/strong&gt;単元の要点整理→典型問題で「解き方の基本」づくり→宿題計画&lt;/li&gt;
&lt;li&gt;&lt;strong&gt;3回目：&lt;/strong&gt;演習量を増やして安定化／誤答分析→原因別に修正（知識・進め方・運用）&lt;/li&gt;
&lt;li&gt;&lt;strong&gt;4回目：&lt;/strong&gt;テスト形式に寄せた演習（空所・並べ替え・英作文等）／弱点だけを再強化&lt;/li&gt;
&lt;/ul&gt;
&lt;/div&gt;
&lt;p style="margin-top: 10px;"&gt;定期試験前は、学校の試験範囲に合わせて「範囲の網羅」だけで終わらないよう、&lt;span style="color: #ff0000;"&gt;&lt;strong&gt;間違いやすい設問形式を重点的に&lt;/strong&gt;&lt;/span&gt;仕上げます。&lt;/p&gt;
&lt;h2&gt;対応範囲・コース案内&lt;/h2&gt;
&lt;h3&gt;中学校２年生の英語対策&lt;/h3&gt;
&lt;p&gt;日常会話レベルの英文を構成するのに必要な文法を学習します。これ以降英語を学習するにあたり、必要となる基本的な概念(&lt;span style="color: #ff6600;"&gt;助動詞&lt;/span&gt;、&lt;span style="color: #ff6600;"&gt;不定詞&lt;/span&gt;など)を網羅的に学習をする必要があります。&lt;/p&gt;
&lt;p&gt;また、英検３級取得に必要な英単語の学習を進める必要があります。&lt;/p&gt;
&lt;div class="rounded" style="background-color: whitesmoke; padding: 10px;"&gt;単元：助動詞、 There is 構文、接続詞、比較、不定詞、動名詞、現在完了形、受動態&lt;/div&gt;
&lt;h3&gt;中高一貫校の英語対策（教科書別）&lt;/h3&gt;
&lt;p&gt;当塾では、中高一貫校で採用されている３つの英語教科書の対策を行っております。詳細は各リンク先をご覧ください。&lt;/p&gt;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class="university"&gt;中高一貫校の一部で採用されている難易度の高い英語教科書で、グローバル化時代に&lt;/span&gt;&lt;span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&lt;p&gt;&amp;nbsp;&lt;/p&gt;
&lt;p&gt;さらに、当塾では中２の生徒さんに向けて２つのコースを設けております。コースの中でも１人１人に合わせて授業を進めてまいります。&lt;br /&gt;
また、当塾で開講中の講義をオンラインでも受講可能です。オンライン受講については&lt;br /&gt;
&lt;a href="https://juku-escot.com/online/" target="_blank" rel="noopener"&gt;中高一貫校向けオンライン個別指導のご案内&lt;/a&gt;&lt;br /&gt;
をご覧ください。&lt;/p&gt;
&lt;h3&gt;先取りコース&lt;/h3&gt;
&lt;p&gt;学校の英語授業に先駆けて、より高度な知識とスキルを身につけることができる先取りコース。&lt;br /&gt;
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講師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&lt;p&gt;自信を持って英語に挑戦できるよう、実践的な教材や学習環境を整えます。コミュニケーション能力を磨き、国際的な視野を持つためのサポートも充実しています。&lt;/p&gt;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&lt;p&gt;また、英語力の向上だけでなく、&lt;strong&gt;英語資格試験の対策&lt;/strong&gt;も可能です。&lt;/p&gt;
&lt;p&gt;&amp;nbsp;&lt;/p&gt;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
&lt;h5&gt;&lt;strong&gt;効率のいい英検対策&lt;/strong&gt;&lt;/h5&gt;
&lt;h4&gt;&lt;span style="color: #ffffff;"&gt;&lt;a class="btn btn-danger" style="color: #ffffff;" href="https://juku-escot.com/column/eiken/"&gt;詳細&lt;/a&gt;&lt;/span&gt;&lt;/h4&gt;
&lt;/div&gt;
&lt;/div&gt;
&lt;div class="card"&gt;
&lt;div class="card-body"&gt;
&lt;h5&gt;&lt;strong&gt;中学生でも英検準2級に合格出来る方法&lt;/strong&gt;&lt;/h5&gt;
&lt;p&gt;&lt;span style="color: #ffffff;"&gt;&lt;a class="btn btn-danger" style="color: #ffffff;" href="https://juku-escot.com/column/junnikyuu/"&gt;詳細&lt;/a&gt;&lt;/span&gt;&lt;/p&gt;
&lt;/div&gt;
&lt;/div&gt;
&lt;/div&gt;
&lt;/div&gt;
&lt;h2&gt;受講までの流れ&lt;/h2&gt;
&lt;p style="margin-bottom: 0;"&gt;
&lt;style&gt;
  .bg-pink {background-color: #ffc0cb !important;}&lt;br /&gt;&lt;/style&gt;
&lt;/p&gt;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&lt;h2&gt;FAQ&lt;/h2&gt;
&lt;div id="faq-escot" class="accordion"&gt;
&lt;div class="accordion-item"&gt;
&lt;h3 id="faq1-h" class="accordion-header"&gt;&lt;button class="accordion-button" type="button" data-bs-toggle="collapse" data-bs-target="#faq1" aria-expanded="true" aria-controls="faq1"&gt;&lt;br /&gt;
中高一貫校は学校ごとに進度が違いますが、対応できますか？&lt;br /&gt;
&lt;/button&gt;&lt;/h3&gt;
&lt;div id="faq1" class="accordion-collapse collapse show" aria-labelledby="faq1-h" data-bs-parent="#faq-escot"&gt;
&lt;div class="accordion-body"&gt;はい。まず教材（教科書・ワーク）と、試験範囲・提出物・小テストの運用を確認します。学校差が出る部分は「傾向」として整理し、今のクラス・今の単元で必要な優先順位から計画を立てます。&lt;/div&gt;
&lt;/div&gt;
&lt;/div&gt;
&lt;div class="accordion-item"&gt;
&lt;h3 id="faq2-h" class="accordion-header"&gt;&lt;button class="accordion-button collapsed" type="button" data-bs-toggle="collapse" data-bs-target="#faq2" aria-expanded="false" aria-controls="faq2"&gt;&lt;br /&gt;
Progress／New Treasure／Birdland のどれか分からなくても相談できますか？&lt;br /&gt;
&lt;/button&gt;&lt;/h3&gt;
&lt;div id="faq2" class="accordion-collapse collapse" aria-labelledby="faq2-h" data-bs-parent="#faq-escot"&gt;
&lt;div class="accordion-body"&gt;可能です。お手元の教科書や配布プリントの情報（表紙の写真でも構いません）をもとに確認します。教材が分かれば、本文量・語彙量・課題量に合わせて進め方を決めやすくなります。&lt;/div&gt;
&lt;/div&gt;
&lt;/div&gt;
&lt;div class="accordion-item"&gt;
&lt;h3 id="faq3-h" class="accordion-header"&gt;&lt;button class="accordion-button collapsed" type="button" data-bs-toggle="collapse" data-bs-target="#faq3" aria-expanded="false" aria-controls="faq3"&gt;&lt;br /&gt;
定期試験前だけ、短期集中でお願いできますか？&lt;br /&gt;
&lt;/button&gt;&lt;/h3&gt;
&lt;div id="faq3" class="accordion-collapse collapse" aria-labelledby="faq3-h" data-bs-parent="#faq-escot"&gt;
&lt;div class="accordion-body"&gt;「二週間完結・定期試験対策ゼミ」で、単発的な数回の授業で集中的に対策します。範囲の網羅に加えて、空所・並べ替え・英作文など間違いやすい形式を優先して仕上げます。&lt;/div&gt;
&lt;/div&gt;
&lt;/div&gt;
&lt;div class="accordion-item"&gt;
&lt;h3 id="faq4-h" class="accordion-header"&gt;&lt;button class="accordion-button collapsed" type="button" data-bs-toggle="collapse" data-bs-target="#faq4" aria-expanded="false" aria-controls="faq4"&gt;&lt;br /&gt;
提出物（ワーク・課題）も見てもらえますか？&lt;br /&gt;
&lt;/button&gt;&lt;/h3&gt;
&lt;div id="faq4" class="accordion-collapse collapse" aria-labelledby="faq4-h" data-bs-parent="#faq-escot"&gt;
&lt;div class="accordion-body"&gt;フォローアップコースでは、小テスト対策から宿題・ワークのフォローアップまで幅広く対応します。提出物は「終わらせる」だけでなく、得点に直結するやり方に整理することを重視します。&lt;/div&gt;
&lt;/div&gt;
&lt;/div&gt;
&lt;div class="accordion-item"&gt;
&lt;h3 id="faq5-h" class="accordion-header"&gt;&lt;button class="accordion-button collapsed" type="button" data-bs-toggle="collapse" data-bs-target="#faq5" aria-expanded="false" aria-controls="faq5"&gt;&lt;br /&gt;
英検など資格対策もできますか？&lt;br /&gt;
&lt;/button&gt;&lt;/h3&gt;
&lt;div id="faq5" class="accordion-collapse collapse" aria-labelledby="faq5-h" data-bs-parent="#faq-escot"&gt;
&lt;div class="accordion-body"&gt;可能です。学校学習（教科書・定期試験）との両立を前提に、単語・文法・読解の優先順位を整理し、無理のない形で対策します。&lt;/div&gt;
&lt;/div&gt;
&lt;/div&gt;
&lt;div class="accordion-item"&gt;
&lt;h3 id="faq6-h" class="accordion-header"&gt;&lt;button class="accordion-button collapsed" type="button" data-bs-toggle="collapse" data-bs-target="#faq6" aria-expanded="false" aria-controls="faq6"&gt;&lt;br /&gt;
オンライン受講は可能ですか？&lt;br /&gt;
&lt;/button&gt;&lt;/h3&gt;
&lt;div id="faq6" class="accordion-collapse collapse" aria-labelledby="faq6-h" data-bs-parent="#faq-escot"&gt;
&lt;div class="accordion-body"&gt;はい。当塾で開講中の講義をオンラインでも受講可能です。詳細は&lt;br /&gt;
&lt;a href="https://juku-escot.com/online/" target="_blank" rel="noopener"&gt;中高一貫校向けオンライン個別指導のご案内&lt;/a&gt;&lt;br /&gt;
をご確認ください。&lt;/div&gt;
&lt;/div&gt;
&lt;/div&gt;
&lt;/div&gt;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&lt;h2&gt;お問い合わせ&lt;/h2&gt;
&lt;div class="card shadow-sm border-0" style="margin-bottom: 14px;"&gt;
&lt;div class="card-body"&gt;
&lt;p style="margin-bottom: 10px;"&gt;中高一貫の英語は、状況（教材・進度・提出物・テスト形式）によって、最適な進め方が変わります。無理に決め打ちせず、まずは現状を共有してください。&lt;br /&gt;
事前ヒアリングとトライアル指導を通して、&lt;span style="color: #ff0000;"&gt;&lt;strong&gt;「どこを改善すれば点が戻るか」「何を優先すべきか」&lt;/strong&gt;&lt;/span&gt;を具体的に整理してご提案します。&lt;/p&gt;
&lt;div class="rounded" style="background-color: whitesmoke; padding: 12px;"&gt;
&lt;p&gt;&lt;strong&gt;フォームに書いていただけると助かる内容（分かる範囲で構いません）&lt;/strong&gt;&lt;/p&gt;
&lt;ul style="margin-bottom: 0;"&gt;
&lt;li&gt;使用中の教科書名（Progress／New Treasure／Birdland など）&lt;/li&gt;
&lt;li&gt;今の単元・定期試験の範囲（プリントでも可）&lt;/li&gt;
&lt;li&gt;困っていること（例：並べ替えが苦手／単語が覚えられない／提出物が回らない 等）&lt;/li&gt;
&lt;li&gt;直近の小テスト・定期試験で間違えた問題のタイプ&lt;/li&gt;
&lt;/ul&gt;
&lt;/div&gt;
&lt;/div&gt;
&lt;/div&gt;
&lt;div class="wpcf7 no-js" id="wpcf7-f422-p558-o1" lang="ja" dir="ltr" data-wpcf7-id="422"&gt;
&lt;div class="screen-reader-response"&gt;&lt;p role="status" aria-live="polite" aria-atomic="true"&gt;&lt;/p&gt; &lt;ul&gt;&lt;/ul&gt;&lt;/div&gt;
&lt;form action="/kouza/j2-english/#wpcf7-f422-p558-o1"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value="wpcf7-f422-p558-o1" /&gt;&lt;input type="hidden" name="_wpcf7_container_post" value="558"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&lt;/div&gt;
```</t>
  </si>
  <si>
    <t>C2P_https___juku_escot_com_kouza_j2_math_20260225_192441</t>
  </si>
  <si>
    <t>以下はサイトの階層マスタに基づく「子→親」内部リンク不足です。
子ページ本文（HTML）に、親ページへのリンクを追加してください。
【子ページ】
- URL: https://juku-escot.com/kouza/j2-math/
- タイトル: 中2数学の個別指導講座｜定期試験対応＆計算幾何攻略オンライン
- 分類: SP
【親ページ（リンク先）】
- 親URL: https://juku-escot.com/subject/math/
- 親タイトル: 数学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whitesmoke; padding: 14px; margin-bottom: 18px;"&gt;
&lt;p class="timelineMessage__message" style="margin: 0;"&gt;中高一貫校の数学は進度が速く、中2のうちに中学内容をまとめて終え、高校数学へ入る学校も少なくありません。その一方で、提出物・小テスト・定期試験が重なりやすく、「授業は進むのに、手を動かす時間が足りない」「代数は計算が乱れ、幾何は図から方針が立たない」といった悩みが起こりがちです。原因は、単元ごとの“理解”だけでなく、計算プロセスの癖・途中式の整理・図形の補助線や条件整理といった&lt;strong&gt;再現できる解き方&lt;/strong&gt;が確立されていないこと、範囲が広いのに復習が点在してしまうことなどが多く見られます。エスコットでは、学校の進度と教材（例：&lt;strong&gt;体系数学&lt;/strong&gt;）を確認したうえで、授業内で「つまずき診断→学習計画→演習→その場で修正→定着」の順に進め、定期試験から先取り・受験準備まで目的に合わせて調整します。まずは下のチェックから、いまの課題がどこに近いかをご確認ください。&lt;/p&gt;
&lt;/div&gt;
&lt;h2&gt;まずここを確認&lt;/h2&gt;
&lt;ul class="timelineMessage__message"&gt;
&lt;li&gt;中2になって計算量が増え、途中式が乱れてミスが増えた（展開・因数分解・平方根など）&lt;/li&gt;
&lt;li&gt;二次方程式や &lt;span style="color: #0000ff;"&gt;y=ax^2&lt;/span&gt; の考え方が曖昧で、応用に入ると止まる&lt;/li&gt;
&lt;li&gt;確率が「場合分け」で悩み、方針が立たない&lt;/li&gt;
&lt;li&gt;幾何は図を見ても手が止まり、相似や円で条件整理ができない&lt;/li&gt;
&lt;li&gt;&lt;span style="color: #ff0000;"&gt;三平方の定理&lt;/span&gt;は覚えたが、どこで使うか判断できない&lt;/li&gt;
&lt;li&gt;学校の進度が速く、宿題・ワークをこなすだけで復習が追いつかない&lt;/li&gt;
&lt;li&gt;&lt;strong&gt;体系数学&lt;/strong&gt;の分量・難度に対応できず、基礎の穴が広がっている&lt;/li&gt;
&lt;/ul&gt;
&lt;h2&gt;つまずきの典型パターン&lt;/h2&gt;
&lt;h3&gt;1）知識不足（定理・公式・概念の穴）&lt;/h3&gt;
&lt;ul class="timelineMessage__message"&gt;
&lt;li&gt;因数分解・平方根・二次方程式などで、使う条件や変形のルールが曖昧&lt;/li&gt;
&lt;li&gt;相似・円・三平方の定理などで、定理は知っていても適用場面が結びつかない&lt;/li&gt;
&lt;/ul&gt;
&lt;h3&gt;2）進め方の不安定（計算・作図・条件整理が定着しない）&lt;/h3&gt;
&lt;ul class="timelineMessage__message"&gt;
&lt;li&gt;展開・因数分解で途中式が散らかり、符号や係数のミスが増える&lt;/li&gt;
&lt;li&gt;図形問題で「何を置く／どこを見る／どう補助線を引く」が毎回変わる&lt;/li&gt;
&lt;/ul&gt;
&lt;h3&gt;3）運用不足（演習→修正→反復が足りない）&lt;/h3&gt;
&lt;ul class="timelineMessage__message"&gt;
&lt;li&gt;解説を読んで分かった気になるが、同タイプで再現できない&lt;/li&gt;
&lt;li&gt;ミスの原因（計算／条件漏れ／図の読み違い）が整理されず、同じ間違いを繰り返す&lt;/li&gt;
&lt;/ul&gt;
&lt;h2&gt;エスコットがやること&lt;/h2&gt;
&lt;ul class="timelineMessage__message"&gt;
&lt;li&gt;&lt;strong&gt;診断：&lt;/strong&gt;学校教材（例：&lt;strong&gt;体系数学&lt;/strong&gt;）・ノート・答案から、つまずきを分類（知識／進め方／運用）&lt;/li&gt;
&lt;li&gt;&lt;strong&gt;計画：&lt;/strong&gt;定期試験の日程と範囲、学校の進度（先取り度合い）を踏まえて学習計画を作成&lt;/li&gt;
&lt;li&gt;&lt;strong&gt;演習：&lt;/strong&gt;授業内で手を動かし、単元の要点（基本）に沿って問題処理を進める&lt;/li&gt;
&lt;li&gt;&lt;strong&gt;修正：&lt;/strong&gt;途中式・図・条件整理をその場で直し、「次に同じ形が出たらどうするか」を確立&lt;/li&gt;
&lt;li&gt;&lt;strong&gt;定着：&lt;/strong&gt;同タイプ反復で、解き方の再現性を高める（宿題は“量”より“類題反復”を優先）&lt;/li&gt;
&lt;/ul&gt;
&lt;h2&gt;授業の進め方&lt;/h2&gt;
&lt;h3&gt;初回〜4回のモデル（目的に応じて個別最適化します）&lt;/h3&gt;
&lt;div class="rounded" style="background-color: whitesmoke; padding: 12px; margin-bottom: 14px;"&gt;
&lt;ol class="timelineMessage__message" style="margin-bottom: 0;"&gt;
&lt;li&gt;&lt;strong&gt;初回：&lt;/strong&gt;現状把握（学校教材・答案・小テスト）→弱点を「代数／幾何／計算プロセス／条件整理」に分解&lt;/li&gt;
&lt;li&gt;&lt;strong&gt;2回目：&lt;/strong&gt;代数：途中式・変形ルールを整理し、展開／因数分解／平方根の“基本”を確立&lt;/li&gt;
&lt;li&gt;&lt;strong&gt;3回目：&lt;/strong&gt;幾何：相似・円・三平方の定理の使い分けと、図の見方（条件整理→方針）のプロセス化&lt;/li&gt;
&lt;li&gt;&lt;strong&gt;4回目：&lt;/strong&gt;定期試験範囲に寄せた演習→誤答原因の分類→同タイプ反復で定着&lt;/li&gt;
&lt;/ol&gt;
&lt;/div&gt;
&lt;h3&gt;二週間完結・定期試験対策ゼミ&lt;/h3&gt;
&lt;ul class="timelineMessage__message"&gt;
&lt;li&gt;&lt;strong&gt;前半：&lt;/strong&gt;範囲の全体像を整理し、頻出単元の“落とし穴”を先に潰す&lt;/li&gt;
&lt;li&gt;&lt;strong&gt;後半：&lt;/strong&gt;苦手単元をピンポイントで補強し、得点に直結する問題で最終確認&lt;/li&gt;
&lt;/ul&gt;
&lt;h2&gt;対応範囲・コース案内&lt;/h2&gt;
&lt;h3 class="sc-gacfCG dLuIjs"&gt;中学校２年生の数学対策&lt;/h3&gt;
&lt;h4 class="sc-gacfCG dLuIjs"&gt;代数分野&lt;/h4&gt;
&lt;ul class="timelineMessage__message"&gt;
&lt;li&gt;中2で扱う代数は、計算が複雑になり、抽象的な概念も増えるため、&lt;span style="color: #ff0000;"&gt;重要な時期&lt;/span&gt;になりやすい分野です。&lt;/li&gt;
&lt;li&gt;中高一貫校では、この年に中学数学の基本的な内容を終え、&lt;span style="color: #0000ff;"&gt;高校数学に向けた基礎を築く&lt;/span&gt;ことになる学校もあります（学校により進度差があります）。&lt;/li&gt;
&lt;/ul&gt;
&lt;div class="rounded" style="background-color: whitesmoke; padding: 10px;"&gt;
&lt;p class="sc-cqPOvA kUVzhD" style="margin: 0;"&gt;単元：式の展開，因数分解，平方根，二次方程式，y=ax^2，確率、など&lt;/p&gt;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&lt;p&gt;&amp;nbsp;&lt;/p&gt;
&lt;h4 class="sc-gacfCG dLuIjs"&gt;幾何分野&lt;/h4&gt;
&lt;ul class="timelineMessage__message"&gt;
&lt;li&gt;中2の幾何は、定理・解法が増え、図から方針を立てる力が必要になります。&lt;/li&gt;
&lt;li&gt;&lt;span style="color: #ff0000;"&gt;三平方の定理&lt;/span&gt;は重要な定理の一つで、使いどころの判断まで含めて整理することが大切です。&lt;/li&gt;
&lt;/ul&gt;
&lt;div class="rounded" style="background-color: whitesmoke; padding: 10px;"&gt;
&lt;p class="sc-gacfCG dLuIjs" style="margin: 0;"&gt;単元：相似，線分の比(チェバ・メネラウスの定理)，円，三平方の定理&lt;/p&gt;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&lt;p&gt;&amp;nbsp;&lt;/p&gt;
&lt;h3&gt;体系数学対策&lt;/h3&gt;
&lt;p class="timelineMessage__message"&gt;中高一貫校の上位校で主に採用されている、&lt;strong&gt;体系数学&lt;/strong&gt;の対策を当塾では行っております。&lt;br /&gt;
詳細は&lt;a class="btn btn-info" href="https://juku-escot.com/taikeisuugaku/"&gt;当塾の体系数学対策&lt;/a&gt;をご覧ください。&lt;/p&gt;
&lt;p class="timelineMessage__message"&gt;また、当塾で開講中の講義をオンラインでも受講可能です。詳しくは&lt;a class="btn btn-info" href="https://juku-escot.com/online/"&gt;オンライン個別指導について&lt;/a&gt;をご覧ください。&lt;/p&gt;
&lt;h3&gt;先取りコース&lt;/h3&gt;
&lt;p class="timelineMessage__message"&gt;学校で学ぶ内容を大切にし、復習を重ねることで確実な定着を図ります。学習の基盤をしっかり築くことで、定期試験での高得点獲得や将来の受験に向けた力強いスタートを目指します。&lt;br /&gt;
単元学習が完了したら、受験指導へとステップアップしていきます。一人ひとりの目標に応じ、&lt;span style="color: #0000ff;"&gt;戦略的な学習計画&lt;/span&gt;を立てますので、&lt;strong&gt;着実な成果を実感&lt;/strong&gt;できることでしょう。&lt;br /&gt;
先取りコースでは、知識だけでなく、問題解決能力や応用力の向上を重視。日々の学習を充実させ、数学への自信を確立していきます。&lt;/p&gt;
&lt;h3&gt;フォローアップコース&lt;/h3&gt;
&lt;p class="timelineMessage__message"&gt;数学は積み重ねの学問。過去に習った内容の理解が不十分だと、現在学んでいる内容も十分に理解できないことがあります。私たちは、そんなお子さまの学習課題を見極め、抜けている部分を丁寧に補っていきます。&lt;br /&gt;
一人ひとりの学習進度に合わせ、カスタムカリキュラムを計画。&lt;span style="color: #ff0000;"&gt;学校の進度に十分に追いつく&lt;/span&gt;ことで、自信と理解力を確かなものとします。その後、理想的なタイミングで先取りコースへステップアップすることが可能です。&lt;/p&gt;
&lt;h3 class="timelineMessage__message"&gt;二週間完結・定期試験対策ゼミ&lt;/h3&gt;
&lt;p class="timelineMessage__message"&gt;限られた回数の授業でも、&lt;span style="color: #0000ff;"&gt;定期試験に向けた徹底的な対策を実施します。&lt;/span&gt;&lt;br /&gt;
定期試験の範囲を一通りしっかり学習し、もしくは試験までの時間が少ない場合でも、最大限の得点を獲得できるよう、私たちがサポートいたします。&lt;br /&gt;
分からない点や苦手な単元をピンポイントで把握し、確実に克服していくことで、試験に自信を持って臨むことができるでしょう。&lt;br /&gt;
&lt;strong&gt;丁寧で効果的な指導が、学力向上に確かな結果をもたらします。&lt;/strong&gt;&lt;/p&gt;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href="https://juku-escot.com/column/suugakudekinai/"&gt;詳細&lt;/a&gt;&lt;/p&gt;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href="https://juku-escot.com/column/suugaku_ouyoumondai/"&gt;詳細&lt;/a&gt;&lt;/p&gt;
&lt;/div&gt;
&lt;/div&gt;
&lt;/div&gt;
&lt;/div&gt;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&lt;h2&gt;FAQ&lt;/h2&gt;
&lt;div class="rounded" style="background-color: whitesmoke; padding: 12px; margin-bottom: 10px;"&gt;
&lt;p class="timelineMessage__message" style="margin: 0;"&gt;&lt;strong&gt;Q.&lt;/strong&gt; 中高一貫校で進度が速いのですが、学校の授業と両立できますか？&lt;br /&gt;
&lt;strong&gt;A.&lt;/strong&gt; 可能です。まず学校の進度・範囲・提出物の状況を確認し、定期試験に直結する部分と、先取り・受験に向けて積む部分を整理して計画します（学校差は“傾向”として扱います）。&lt;/p&gt;
&lt;/div&gt;
&lt;div class="rounded" style="background-color: whitesmoke; padding: 12px; margin-bottom: 10px;"&gt;
&lt;p class="timelineMessage__message" style="margin: 0;"&gt;&lt;strong&gt;Q.&lt;/strong&gt; 先取りコースとフォローアップコースは、どう選べばよいですか？&lt;br /&gt;
&lt;strong&gt;A.&lt;/strong&gt; 「学校内容が概ね理解できており、先に進めたい」場合は先取りコース、「過去の穴が影響して今の単元が苦しい」場合はフォローアップコースが合いやすいです。状況により、途中でステップアップする計画も可能です。&lt;/p&gt;
&lt;/div&gt;
&lt;div class="rounded" style="background-color: whitesmoke; padding: 12px; margin-bottom: 10px;"&gt;
&lt;p class="timelineMessage__message" style="margin: 0;"&gt;&lt;strong&gt;Q.&lt;/strong&gt; 体系数学を使っています。対応できますか？&lt;br /&gt;
&lt;strong&gt;A.&lt;/strong&gt; はい。本文の通り、&lt;strong&gt;体系数学対策&lt;/strong&gt;を行っています。まず学校の進度（どこまで終わっているか）と、現在の理解度を確認して進めます。&lt;/p&gt;
&lt;/div&gt;
&lt;div class="rounded" style="background-color: whitesmoke; padding: 12px; margin-bottom: 10px;"&gt;
&lt;p class="timelineMessage__message" style="margin: 0;"&gt;&lt;strong&gt;Q.&lt;/strong&gt; 定期試験直前ですが間に合いますか？&lt;br /&gt;
&lt;strong&gt;A.&lt;/strong&gt; 二週間完結・定期試験対策ゼミで、範囲を整理し、苦手単元をピンポイントで補強します。時間が限られる場合は、得点に直結する単元・設問形式から優先的に扱います。&lt;/p&gt;
&lt;/div&gt;
&lt;div class="rounded" style="background-color: whitesmoke; padding: 12px; margin-bottom: 10px;"&gt;
&lt;p class="timelineMessage__message" style="margin: 0;"&gt;&lt;strong&gt;Q.&lt;/strong&gt; 代数と幾何、どちらが苦手か分かりません。&lt;br /&gt;
&lt;strong&gt;A.&lt;/strong&gt; 答案や途中式、図の書き込みを見れば切り分けできます。計算の乱れ（途中式・変形）なのか、図形の方針（条件整理・定理選択）なのかを診断し、学習計画に反映します。&lt;/p&gt;
&lt;/div&gt;
&lt;div class="rounded" style="background-color: whitesmoke; padding: 12px; margin-bottom: 10px;"&gt;
&lt;p class="timelineMessage__message" style="margin: 0;"&gt;&lt;strong&gt;Q.&lt;/strong&gt; オンラインでも受講できますか？&lt;br /&gt;
&lt;strong&gt;A.&lt;/strong&gt; はい。本文の通り、当塾で開講中の講義はオンライン受講も可能です。詳しくは&lt;a class="btn btn-info" href="https://juku-escot.com/online/"&gt;オンライン個別指導について&lt;/a&gt;をご覧ください。&lt;/p&gt;
&lt;/div&gt;
&lt;h2&gt;お問い合わせ&lt;/h2&gt;
&lt;div class="card shadow-sm border-0" style="margin-bottom: 14px;"&gt;
&lt;div class="card-body"&gt;
&lt;p class="timelineMessage__message" style="margin-bottom: 10px;"&gt;数学は積み上げ科目のため、「どこが詰まっているか」を早めに切り分けるだけでも、学習の回り方が変わります。学校の教材（例：&lt;strong&gt;体系数学&lt;/strong&gt;）や進度、次の定期試験範囲を確認し、今の課題に合うコース（先取り／フォローアップ／二週間完結）を一緒に整理します。&lt;/p&gt;
&lt;div class="rounded" style="background-color: whitesmoke; padding: 12px;"&gt;
&lt;p&gt;&lt;strong&gt;フォームに書いていただけると助かる内容（分かる範囲で構いません）&lt;/strong&gt;&lt;/p&gt;
&lt;ul class="timelineMessage__message" style="margin-bottom: 0;"&gt;
&lt;li&gt;学年（中2 など）&lt;/li&gt;
&lt;li&gt;使用教材（例：体系数学／学校配布プリント など）&lt;/li&gt;
&lt;li&gt;困っている単元（例：因数分解／平方根／相似／円／三平方／確率 など）&lt;/li&gt;
&lt;li&gt;直近の定期試験の日程と範囲（分かる範囲で）&lt;/li&gt;
&lt;li&gt;希望（先取り／フォローアップ／定期試験対策／オンライン希望の有無）&lt;/li&gt;
&lt;/ul&gt;
&lt;/div&gt;
&lt;/div&gt;
&lt;/div&gt;
&lt;div class="wpcf7 no-js" id="wpcf7-f422-p544-o1" lang="ja" dir="ltr" data-wpcf7-id="422"&gt;
&lt;div class="screen-reader-response"&gt;&lt;p role="status" aria-live="polite" aria-atomic="true"&gt;&lt;/p&gt; &lt;ul&gt;&lt;/ul&gt;&lt;/div&gt;
&lt;form action="/kouza/j2-math/#wpcf7-f422-p544-o1"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value="wpcf7-f422-p544-o1" /&gt;&lt;input type="hidden" name="_wpcf7_container_post" value="544"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</si>
  <si>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C2P_https___juku_escot_com_kouza_j3_english_20260225_192441</t>
  </si>
  <si>
    <t>以下はサイトの階層マスタに基づく「子→親」内部リンク不足です。
子ページ本文（HTML）に、親ページへのリンクを追加してください。
【子ページ】
- URL: https://juku-escot.com/kouza/j3-english/
- タイトル: 中3英語の個別指導講座｜定期・入試対応英文法読解強化塾
- 分類: SP
【親ページ（リンク先）】
- 親URL: https://juku-escot.com/subject/english/
- 親タイトル: 英語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&lt;!-- =============================== SP本文（講座ページ）リライト版：中高一貫校生専門 個別指導塾エスコット（英語） ※既存装飾（btn/rounded/card等）を極力維持しつつ、構成を「悩み→原因→解決→流れ→FAQ→CTA」に再構成 =============================== --&gt;&lt;/p&gt;
&lt;p&gt;&lt;!-- 【差し替え：H1直下の導入ブロック】 --&gt;&lt;/p&gt;
&lt;div class="rounded" style="background-color: whitesmoke; padding: 15px; margin: 15px 0;"&gt;
&lt;p&gt;中高一貫校の英語は、進度が速く、扱う英文量や語彙量も多いため、「授業についていけているはずなのに、テストになると点が取れない」「文法は習っているのに、長文が読めない」といった悩みが起こりやすい傾向があります。特に、Progress・New Treasure・Birdland などの教科書では、&lt;span style="color: #0000ff;"&gt;文法理解・語彙量・文構造の把握を同時に求められる&lt;/span&gt;ため、どこでつまずいているのか本人も分からなくなるケースが少なくありません。&lt;/p&gt;
&lt;p&gt;こうした状況の背景には、①文法事項を「知識」としては理解しているが文中で使えない、②学校の進度に追われ復習の組み立てができていない、③提出物や小テスト対応に時間を取られ本質的な読み直しができていない、という原因が重なっていることが多く見られます。&lt;/p&gt;
&lt;p&gt;エスコットでは、まず&lt;span style="color: #ff0000;"&gt;使用教材と現在の到達度&lt;/span&gt;を確認した上で、授業内で「文構造の整理 → 具体文での確認 → 学校範囲への落とし込み」を行い、&lt;strong&gt;その場しのぎではない英語力の補い直し&lt;/strong&gt;を行います。次に何をすべきかが明確になるよう、状況を言語化しながら進めます。&lt;/p&gt;
&lt;/div&gt;
&lt;p&gt;&lt;!-- 【こんなお悩み、ありませんか】 --&gt;&lt;/p&gt;
&lt;h2&gt;こんなお悩み、ありませんか&lt;/h2&gt;
&lt;ul&gt;
&lt;li&gt;中高一貫校の英語の進度が速く、復習が追いつかない&lt;/li&gt;
&lt;li&gt;Progress／New Treasure の英文が長く、意味が取れない&lt;/li&gt;
&lt;li&gt;文法は覚えたはずなのに、長文になると使えない&lt;/li&gt;
&lt;li&gt;定期試験前だけ対策しても、点数が安定しない&lt;/li&gt;
&lt;li&gt;単語量が多く、覚えてもすぐ抜けてしまう&lt;/li&gt;
&lt;li&gt;提出物・小テストに追われ、理解の穴が残る&lt;/li&gt;
&lt;li&gt;内部進学・外部受験のどちらを見据えるべきか迷っている&lt;/li&gt;
&lt;/ul&gt;
&lt;p&gt;&lt;!-- 【つまずきの典型パターン】 --&gt;&lt;/p&gt;
&lt;h2&gt;つまずきの典型パターン&lt;/h2&gt;
&lt;p&gt;中高一貫校の英語でのつまずきは、次の3つに整理できます（学校差があるため、あくまで傾向です）。&lt;/p&gt;
&lt;h3&gt;① 知識不足（文法・語彙が未整理）&lt;/h3&gt;
&lt;p&gt;文法・語彙そのものが曖昧なまま進んでしまい、特に時制・不定詞・分詞・動名詞などが積み上がらないケース。&lt;/p&gt;
&lt;h3&gt;② 進め方が不安定（読み方・解き方が定まらない）&lt;/h3&gt;
&lt;p&gt;「どこから文を読むか」「主語・動詞をどう押さえるか」が定まらず、文構造が取れないまま場当たり的に読んでしまうケース。&lt;/p&gt;
&lt;h3&gt;③ 運用不足（学校教材・試験形式で使えない）&lt;/h3&gt;
&lt;p&gt;理解した内容を、Progress／New Treasure などの学校教材や定期試験の形式で使う練習が不足し、「分かったつもり」で止まってしまうケース。&lt;/p&gt;
&lt;p&gt;&lt;!-- 【エスコットがやること】 --&gt;&lt;/p&gt;
&lt;h2&gt;エスコットがやること&lt;/h2&gt;
&lt;p&gt;完全１対１の個別指導だからこそ、一人ひとりの状況に合わせて、次の流れを丁寧に行います。&lt;/p&gt;
&lt;ul&gt;
&lt;li&gt;&lt;strong&gt;診断&lt;/strong&gt;：使用教材（Progress／New Treasure／Birdland 等）と学校進度、現状の到達度を確認&lt;/li&gt;
&lt;li&gt;&lt;strong&gt;組み立て&lt;/strong&gt;：今の課題に合わせて、扱う文法・英文・演習の優先順位を決定&lt;/li&gt;
&lt;li&gt;&lt;strong&gt;演習&lt;/strong&gt;：授業内で文構造を一緒に整理し、具体文で確認（知識→進め方→運用へ）&lt;/li&gt;
&lt;li&gt;&lt;strong&gt;修正&lt;/strong&gt;：読み違い・解釈のズレをその場で修正し、同じ誤りを再発させない形にそろえる&lt;/li&gt;
&lt;li&gt;&lt;strong&gt;定着&lt;/strong&gt;：学校課題・小テスト・定期試験の範囲に接続し、次回までの学習を無理なく組み立てる&lt;/li&gt;
&lt;/ul&gt;
&lt;p&gt;&lt;!-- 【授業の進め方（モデル）】 --&gt;&lt;/p&gt;
&lt;h2&gt;授業の進め方（モデル）&lt;/h2&gt;
&lt;p&gt;一例として、次のような流れで進めます（学校の進度・教材・試験日程により調整します）。&lt;/p&gt;
&lt;div class="rounded" style="background-color: whitesmoke; padding: 10px;"&gt;
&lt;ul style="margin-bottom: 0;"&gt;
&lt;li&gt;&lt;strong&gt;初回&lt;/strong&gt;：教材・進度確認／つまずきポイントの洗い出し（知識・進め方・運用のどこかを特定）&lt;/li&gt;
&lt;li&gt;&lt;strong&gt;2～3回目&lt;/strong&gt;：重要文法の整理＋文構造トレーニング（「読める状態」にそろえる）&lt;/li&gt;
&lt;li&gt;&lt;strong&gt;4回目以降&lt;/strong&gt;：学校範囲に即した演習＋定期試験対策（得点に繋がる形へ）&lt;/li&gt;
&lt;/ul&gt;
&lt;/div&gt;
&lt;p&gt;&lt;!-- 【対応範囲・コース案内】 --&gt;&lt;/p&gt;
&lt;h2&gt;対応範囲・コース案内&lt;/h2&gt;
&lt;p&gt;&lt;!-- 既存見出し・内容を活かしつつ、前置きを整理 --&gt;&lt;/p&gt;
&lt;h2&gt;中学校３年生の英語対策&lt;/h2&gt;
&lt;p&gt;高校で学習するレベルの英語を扱い始める時期となります。大学入試に出題されるような長文を読むにあたり、とても大切になる文法事項を扱います。&lt;/p&gt;
&lt;p&gt;そのため、各要素を正しく理解しながら文の構造を読み取っていく訓練を行い始める時期になります。くれぐれも、各文法事項を学習するだけにとどまらない学習の姿勢が求められます。&lt;/p&gt;
&lt;div class="rounded" style="background-color: whitesmoke; padding: 10px;"&gt;単元：文構造、不定詞、時制、助動詞、受動態、分詞、動名詞、接続詞&lt;/div&gt;
&lt;p&gt;&amp;nbsp;&lt;/p&gt;
&lt;p&gt;詳しくは&lt;a class="btn btn-danger" href="https://juku-escot.com/column/eigobenkyouhou/"&gt;一貫校向け英語勉強法&lt;/a&gt;をご覧ください。&lt;/p&gt;
&lt;h3&gt;中高一貫校の英語対策&lt;/h3&gt;
&lt;p&gt;当塾では、中高一貫校で採用用されている３つの英語教科書の対策を行っております。詳細は各リンク先をご覧ください。&lt;/p&gt;
&lt;p&gt;&lt;!-- 既存カード装飾を維持 --&gt;&lt;/p&gt;
&lt;div class="rounded" style="background-color: whitesmoke; padding: 10px;"&gt;
&lt;div class="card-deck"&gt;
&lt;div class="card"&gt;
&lt;div class="card-body"&gt;
&lt;h4&gt;&lt;strong&gt;プログレス対策&lt;/strong&gt;&lt;/h4&gt;
&lt;p&gt;英文と語彙量が検定教科書と比較してかなり多くなっています。日常生活に基づいた実践的な英文がメインとなっています。検定教科書よりも難易度が高く、主に日常生活や実社会で必要な実践的な英語力を養う目的で作成されています。&lt;/p&gt;
&lt;p&gt;&lt;a class="btn btn-danger" style="color: #ffffff;" href="https://juku-escot.com/progress/"&gt;プログレス対策&lt;/a&gt;&lt;/p&gt;
&lt;/div&gt;
&lt;/div&gt;
&lt;div class="card"&gt;
&lt;div class="card-body"&gt;
&lt;h4 class="card-title"&gt;&lt;strong&gt;ニュートレジャー対策&lt;/strong&gt;&lt;/h4&gt;
&lt;p&gt;ニュートレジャーは、検定教科書に比べて英文の絶対量や単語量が多く、単語量は検定教科書に比べて約３倍となっています。英語への興味を持たせるようなテーマが多く採用されています。&lt;/p&gt;
&lt;p&gt;&lt;span style="color: #ffffff;"&gt;&lt;a class="btn btn-danger" style="color: #ffffff;" href="https://juku-escot.com/newtreasure/"&gt;ニュートレジャー対策&lt;/a&gt;&lt;/span&gt;&lt;/p&gt;
&lt;/div&gt;
&lt;/div&gt;
&lt;div class="card"&gt;
&lt;div class="card-body"&gt;
&lt;h4 class="card-title"&gt;&lt;strong&gt;バードランド対策&lt;/strong&gt;&lt;/h4&gt;
&lt;p&gt;&lt;span class="university"&gt;中高一貫校の一部で採用用されている難易度の高い英語教科書で、グローバル化時代に&lt;/span&gt;&lt;br /&gt;
&lt;span class="university"&gt;活用できる英語力を養うことを目的に作成されています。&lt;/span&gt;&lt;/p&gt;
&lt;/div&gt;
&lt;p&gt;&amp;nbsp;&lt;/p&gt;
&lt;div class="card-body"&gt;&lt;span style="color: #ffffff;"&gt;&lt;a class="btn btn-danger" style="color: #ffffff;" href="https://juku-escot.com/birdland/"&gt;バードランド対策&lt;/a&gt;&lt;/span&gt;&lt;/div&gt;
&lt;/div&gt;
&lt;/div&gt;
&lt;/div&gt;
&lt;p&gt;さらに、当塾では中３の生徒さんに向けて２つのコースを設けております。コースの中でも１人１人に合わせて授業を進めてまいります。&lt;/p&gt;
&lt;p&gt;また、当塾で開講中の講義をオンラインでも受講可能です。詳しくは&lt;span style="color: #ffffff;"&gt;&lt;a class="btn btn-danger" style="color: #ffffff;" href="https://juku-escot.com/online/"&gt;オンライン個別指導について&lt;/a&gt;&lt;/span&gt;をご覧ください。&lt;/p&gt;
&lt;h3&gt;先取りコース&lt;/h3&gt;
&lt;p&gt;学校の英語授業に先駆けて、より高度な知識とスキルを身につけることができる先取りコース。&lt;/p&gt;
&lt;p&gt;中学英語を修了した後は、大学受験に向けた授業に焦点を当てます。文法、精読、長文のスキルを、あなたの希望に合わせてカスタマイズ&lt;span style="color: #ff0000;"&gt;&lt;span style="color: #000000;"&gt;。&lt;/span&gt;確かな基礎から着実に築き上げ、英語力を飛躍的に向上させます。&lt;/span&gt;&lt;/p&gt;
&lt;p&gt;一人ひとりの個性に合わせ、丁寧なカリキュラムと熟練の講師陣が、あなたの成長をサポートします。わからないことは恥ずかしくありません。自由に質問し、理解を深めるための時間を惜しむことなく提供します。&lt;/p&gt;
&lt;p&gt;自信を持って英語に挑戦できるよう、実践的な教材や学習環境をそろえます。&lt;/p&gt;
&lt;h3&gt;フォローアップコース&lt;/h3&gt;
&lt;p&gt;学校の授業進度を見逃さず、&lt;span style="color: #0000ff;"&gt;試験日程に合わせた学習カリキュラムをカスタマイズ。&lt;/span&gt;あなたの成績向上と学習効率の向上を追求します。&lt;/p&gt;
&lt;p&gt;小テスト対策から宿題・ワークのフォローアップまで、幅広いサポートを提供いたします。お気軽にご相談ください。成長に向けて最適な対策をご提案いたします。&lt;/p&gt;
&lt;p&gt;フォローアップコースでは、一人ひとりの学習ニーズに細やかに対応。理解できない箇所を丁寧に解説し、充実した学習環境で着実にスキルアップできるようバックアップいたします。&lt;/p&gt;
&lt;h3 class="timelineMessage__message"&gt;二週間完結・定期試験対策ゼミ&lt;/h3&gt;
&lt;p&gt;限られた時間でも確実に成果を出すため、単発的な数回の授業で集中的に対策を行います。&lt;/p&gt;
&lt;p&gt;定期試験の範囲を一通り網羅すると同時に、試験までの時間が少ない場合でも、最大限に得点を引き出せるよう、熟練の指導者陣が徹底的にサポートします。&lt;/p&gt;
&lt;p&gt;個々の学習ペースに合わせて、カスタムカリキュラムを提供。&lt;span style="color: #ff0000;"&gt;苦手な分野を的確に克服し、強化するための学習プランを立てます。&lt;/span&gt;&lt;/p&gt;
&lt;p&gt;また、英語力の向上だけでなく、&lt;strong&gt;英語資格試験の対策&lt;/strong&gt;も可能です。&lt;/p&gt;
&lt;p&gt;&amp;nbsp;&lt;/p&gt;
&lt;div&gt;
&lt;div class="card-deck"&gt;
&lt;div class="card"&gt;
&lt;div class="card-body"&gt;
&lt;h5&gt;&lt;strong&gt;効率よく英単語を覚えるためのコツ&lt;/strong&gt;&lt;/h5&gt;
&lt;h5&gt;&lt;a class="btn btn-danger" style="color: #ffffff;" href="https://juku-escot.com/column/eitango/"&gt;詳細&lt;/a&gt;&lt;/h5&gt;
&lt;/div&gt;
&lt;/div&gt;
&lt;div class="card"&gt;
&lt;div class="card-body"&gt;
&lt;p&gt;&lt;!-- ここの行を編集 リストの先頭の点をなくす --&gt;&lt;/p&gt;
&lt;h5&gt;&lt;strong&gt;効率のいい英検対策&lt;/strong&gt;&lt;/h5&gt;
&lt;h4&gt;&lt;span style="color: #ffffff;"&gt;&lt;a class="btn btn-danger" style="color: #ffffff;" href="https://juku-escot.com/column/eiken/"&gt;詳細&lt;/a&gt;&lt;/span&gt;&lt;/h4&gt;
&lt;/div&gt;
&lt;/div&gt;
&lt;div class="card"&gt;
&lt;div class="card-body"&gt;
&lt;p&gt;&lt;!-- ここの行を編集 リストの先頭の点をなくす --&gt;&lt;/p&gt;
&lt;h5&gt;&lt;strong&gt;中学生でも英検準2級に合格出来る方法&lt;/strong&gt;&lt;/h5&gt;
&lt;p&gt;&lt;span style="color: #ffffff;"&gt;&lt;a class="btn btn-danger" style="color: #ffffff;" href="https://juku-escot.com/column/junnikyuu/"&gt;詳細&lt;/a&gt;&lt;/span&gt;&lt;/p&gt;
&lt;/div&gt;
&lt;/div&gt;
&lt;/div&gt;
&lt;/div&gt;
&lt;p&gt;&lt;!-- 【受講までの流れ】（既存ブロック維持） --&gt;&lt;/p&gt;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&lt;p&gt;&lt;!-- 【指導料】（既存ブロック維持） --&gt;&lt;/p&gt;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&lt;p&gt;&lt;!-- 【FAQ】 --&gt;&lt;/p&gt;
&lt;h2&gt;FAQ&lt;/h2&gt;
&lt;div class="rounded" style="background-color: whitesmoke; padding: 10px;"&gt;
&lt;p&gt;&lt;strong&gt;Q. 学校によって進度や教材が違いますが大丈夫ですか？&lt;/strong&gt;&lt;br /&gt;
A. はい。Progress／New Treasure／Birdland など、使用教材と進度を確認した上で、扱う範囲と優先順位を調整します。&lt;/p&gt;
&lt;p&gt;&lt;strong&gt;Q. 内部進学と外部受験、どちらにも対応できますか？&lt;/strong&gt;&lt;br /&gt;
A. 目標や学校の評価（定期試験・提出物など）を確認し、必要な力に優先順位をつけて進めます。&lt;/p&gt;
&lt;p&gt;&lt;strong&gt;Q. 定期試験直前だけの相談も可能ですか？&lt;/strong&gt;&lt;br /&gt;
A. はい。二週間完結・定期試験対策ゼミで、範囲の整理と得点に直結する演習を集中的に行います。&lt;/p&gt;
&lt;p&gt;&lt;strong&gt;Q. 宿題・ワークのフォローもしてもらえますか？&lt;/strong&gt;&lt;br /&gt;
A. フォローアップコースで、小テスト対策から宿題・ワークの進め方まで、状況に合わせて支援します。&lt;/p&gt;
&lt;p&gt;&lt;strong&gt;Q. 英検対策も同時にできますか？&lt;/strong&gt;&lt;br /&gt;
A. 可能です。学校学習とのバランスを見ながら、必要な範囲に絞って対策します。&lt;/p&gt;
&lt;p&gt;&lt;strong&gt;Q. オンライン受講は可能ですか？&lt;/strong&gt;&lt;br /&gt;
A. はい。開講中の講義はオンラインでも受講可能です。&lt;a class="btn btn-danger" style="color: #ffffff;" href="https://juku-escot.com/online/"&gt;オンライン個別指導について&lt;/a&gt;をご参照ください。&lt;/p&gt;
&lt;/div&gt;
&lt;p&gt;&lt;!-- 【CTA（問い合わせ誘導文）】 --&gt;&lt;/p&gt;
&lt;h2&gt;お問い合わせ（まずは状況をお聞かせください）&lt;/h2&gt;
&lt;p&gt;中高一貫校の英語は、&lt;span style="color: #0000ff;"&gt;「何が原因で止まっているのか」&lt;/span&gt;を整理するだけで、学習の見通しが大きく変わることがあります。無理に詰め込むのではなく、教材と範囲を確認し、いま必要な打ち手からそろえていきます。&lt;/p&gt;
&lt;p&gt;お問い合わせの際は、差し支えない範囲で、次の情報をお知らせください。&lt;/p&gt;
&lt;ul&gt;
&lt;li&gt;学年（例：中3）&lt;/li&gt;
&lt;li&gt;使用している英語教材（例：Progress／New Treasure／Birdland など）&lt;/li&gt;
&lt;li&gt;いちばん困っている状況（例：長文が読めない／文法がつながらない／定期試験が不安定 など）&lt;/li&gt;
&lt;/ul&gt;
&lt;p&gt;現状を踏まえた上で、学習の進め方と授業の方向性をご提案いたします。&lt;/p&gt;
&lt;p&gt;&lt;!-- 既存フォーム（維持） --&gt;&lt;/p&gt;
&lt;p&gt;&lt;!-- 既存フォーム（維持） --&gt;&lt;/p&gt;
&lt;h2&gt;お問い合わせ&lt;/h2&gt;
&lt;div class="wpcf7 no-js" id="wpcf7-f422-p559-o1" lang="ja" dir="ltr" data-wpcf7-id="422"&gt;
&lt;div class="screen-reader-response"&gt;&lt;p role="status" aria-live="polite" aria-atomic="true"&gt;&lt;/p&gt; &lt;ul&gt;&lt;/ul&gt;&lt;/div&gt;
&lt;form action="/kouza/j3-english/#wpcf7-f422-p559-o1"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value="wpcf7-f422-p559-o1" /&gt;&lt;input type="hidden" name="_wpcf7_container_post" value="559"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</si>
  <si>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C2P_https___juku_escot_com_kouza_j3_math_20260225_192441</t>
  </si>
  <si>
    <t>以下はサイトの階層マスタに基づく「子→親」内部リンク不足です。
子ページ本文（HTML）に、親ページへのリンクを追加してください。
【子ページ】
- URL: https://juku-escot.com/kouza/j3-math/
- タイトル: 中3数学体系対策の個別指導講座｜定期・受験対応オンライン塾
- 分類: SP
【親ページ（リンク先）】
- 親URL: https://juku-escot.com/subject/math/
- 親タイトル: 数学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whitesmoke; padding: 15px; margin: 15px 0;"&gt;
&lt;p&gt;中高一貫校の中3数学は、定期試験の範囲が広く、提出物も重なりやすい一方で、高校数学（数I・数A）の土台づくりが同時に進むため、「授業は進むのに、理解が追いつかない」「解けたはずの問題がテストで落ちる」「どこから復習すれば良いか分からない」といった悩みが起こりやすい傾向があります。特に上位校では&lt;span style="color: #0000ff;"&gt;体系数学&lt;/span&gt;など、進度や扱い方が独特な教材が採用されることもあり、学校のやり方に合わせた学習の組み立てが欠かせません。&lt;/p&gt;
&lt;p&gt;つまずきの背景には、①計算・式変形など基礎プロセスの揺れ、②解法パターンの理解が「暗記止まり」になっている、③復習の順番が整理できず、重要単元が積み残しになる、という原因が重なっていることが多く見られます。&lt;/p&gt;
&lt;p&gt;エスコットでは、まず使用教材（例：体系数学）と学校進度、直近の試験範囲を確認し、授業内で「どこで止まったか」を言語化しながら、&lt;span style="color: #ff0000;"&gt;解き方の流れを身につける→典型問題で確認→学校範囲で得点に接続&lt;/span&gt;を行います。無理に先へ進めるのではなく、いま必要な打ち手を整理した上で、次の学習が円滑に回る状態に導いていきます。&lt;/p&gt;
&lt;/div&gt;
&lt;h2&gt;こんなお悩み、ありませんか&lt;/h2&gt;
&lt;ul&gt;
&lt;li&gt;中高一貫校の数学の進度が速く、復習が追いつかない&lt;/li&gt;
&lt;li&gt;定期試験の範囲が広く、どこを優先して仕上げるべきか迷う&lt;/li&gt;
&lt;li&gt;解法パターンを覚えたのに、少し変わると解けなくなる&lt;/li&gt;
&lt;li&gt;計算・式変形でミスが出て、点数が安定しない&lt;/li&gt;
&lt;li&gt;体系数学など学校教材の進め方に合わせられない&lt;/li&gt;
&lt;li&gt;提出物・小テストに追われ、理解の穴が残ったまま進んでいる&lt;/li&gt;
&lt;li&gt;高校数学（数I・数A）に向けた土台を今のうちに築きたい&lt;/li&gt;
&lt;/ul&gt;
&lt;h2&gt;つまずきの典型パターン&lt;/h2&gt;
&lt;p&gt;中3数学〜高校数学の入口では、つまずきが次の3つに整理できることが多いです（学校差・個人差があります）。&lt;/p&gt;
&lt;h3&gt;① 知識不足（基礎事項・定義の抜け）&lt;/h3&gt;
&lt;p&gt;公式や定義、基本事項が曖昧なまま進み、二次関数・確率・図形などで理解が積み上がらない状態です。&lt;/p&gt;
&lt;h3&gt;② 解き方のブレ（計算・式変形・解法の流れが揺れる）&lt;/h3&gt;
&lt;p&gt;途中式の運び、置き換え、場合分けなどのプロセスが一定せず、同じタイプの問題でも再現できない状態です。&lt;/p&gt;
&lt;h3&gt;③ 運用不足（典型→学校範囲→テスト形式へ接続できない）&lt;/h3&gt;
&lt;p&gt;理解した内容を、体系数学などの教材・学校プリント・定期試験の形式で使う練習が不足し、得点に結びつきにくい状態です。&lt;/p&gt;
&lt;h2&gt;エスコットがやること&lt;/h2&gt;
&lt;p&gt;中高一貫校の数学は、学校の教材・進度・評価（提出物・定期試験）に合わせた「学習の組み立て」が重要になります。当塾では授業内で次を具体的に行います。&lt;/p&gt;
&lt;ul&gt;
&lt;li&gt;&lt;strong&gt;診断&lt;/strong&gt;：使用教材（例：体系数学）／学校進度／直近の試験範囲を確認し、課題を分類&lt;/li&gt;
&lt;li&gt;&lt;strong&gt;プランニング&lt;/strong&gt;：優先単元と復習の順番を整理し、今やるべきことを明確化&lt;/li&gt;
&lt;li&gt;&lt;strong&gt;演習&lt;/strong&gt;：典型問題で「解法の定石」を身につけ、途中式・場合分け・検算まで含めて練習&lt;/li&gt;
&lt;li&gt;&lt;strong&gt;修正&lt;/strong&gt;：誤りの原因（知識・プロセス・運用）を言語化し、同じミスが再発しない形に直す&lt;/li&gt;
&lt;li&gt;&lt;strong&gt;定着&lt;/strong&gt;：学校教材・プリント・試験形式に接続し、得点に直結する形で仕上げる&lt;/li&gt;
&lt;/ul&gt;
&lt;h2&gt;授業の進め方（モデル）&lt;/h2&gt;
&lt;p&gt;一例として、次のような流れで進めます（学校の進度・教材・試験日程により調整します）。&lt;/p&gt;
&lt;div class="rounded" style="background-color: whitesmoke; padding: 10px;"&gt;
&lt;ul style="margin-bottom: 0;"&gt;
&lt;li&gt;&lt;strong&gt;初回&lt;/strong&gt;：教材・進度・テスト範囲確認／答案分析（どこで止まったかを特定）&lt;/li&gt;
&lt;li&gt;&lt;strong&gt;2回目&lt;/strong&gt;：基礎力（計算・式変形・途中式）を底上げし、典型的な「解法プロセス」を習得&lt;/li&gt;
&lt;li&gt;&lt;strong&gt;3回目&lt;/strong&gt;：学校教材（体系数学・プリント等）の該当範囲で演習し、解き方を学校に接続&lt;/li&gt;
&lt;li&gt;&lt;strong&gt;4回目以降&lt;/strong&gt;：弱点単元を重点補強しつつ、定期試験に向けて「取り切る問題」を増やす&lt;/li&gt;
&lt;/ul&gt;
&lt;/div&gt;
&lt;h2&gt;対応範囲・コース案内&lt;/h2&gt;
&lt;h2&gt;完全１対１の個別指導｜中高一貫校の中3数学・高校数学対策&lt;/h2&gt;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&lt;h2&gt;中学校３年生の数学対策：高校数学の土台を築く重要なステージ&lt;/h2&gt;
&lt;p&gt;中学3年生における数学対策は、高校数学の土台を築く重要なステージとなります。この1年間で、高校数学において根本的な要素となる式の扱い方を身つけ、基本的な概念を習得していきます。&lt;/p&gt;
&lt;p&gt;中学数学とは異なり、各問題にはそれぞれ固有の解法パターンが存在するため、それらをしっかりと理解し習得することが欠かせません。そのため、定着に必要な学習量が増加することになります。&lt;/p&gt;
&lt;p&gt;単なる暗記だけでなく、&lt;span style="color: #ff0000;"&gt;理解を重視した学習&lt;/span&gt;が重要です。各問題の解法パターンを理解し、その背景にある数学的原理を理解することで、問題に対する&lt;span style="color: #0000ff;"&gt;アプローチや解決策&lt;/span&gt;を見つけやすくなります。&lt;/p&gt;
&lt;p&gt;また、継続的な学習と復習を重ねることで、知識が定着し、自信を持って高校数学に臨むことができるでしょう。&lt;/p&gt;
&lt;h3&gt;大学受験を見据えた高校数学（数I・数A）の先取り指導&lt;/h3&gt;
&lt;h4&gt;数学Ⅰ&lt;/h4&gt;
&lt;p&gt;数学Ⅰは高校における基本的な数学の学習を提供する科目で、初等関数とその性質、三角関数、数列とその性質、解析幾何学、確率と統計を学びます。&lt;/p&gt;
&lt;p&gt;当学習塾では、数学を生徒の興味を引きつける楽しくて実践的な方法で教えています。初等関数や三角関数の性質を理解し、グラフの描き方や変形についても学びます。&lt;/p&gt;
&lt;p&gt;また、数列の性質や収束について取り組み、解析幾何学において直線や円、放物線などの図形の性質を学びます。さらに、確率と統計の基本的な原理やデータの解釈、分析方法にも取り組むことで、&lt;strong&gt;日常生活や社会科学における重要な役割&lt;/strong&gt;を理解します。&lt;/p&gt;
&lt;p&gt;数学Ⅰは数学の基礎を固める大切な科目です。&lt;/p&gt;
&lt;div class="rounded" style="background-color: whitesmoke; padding: 10px;"&gt;単元：式と計算、３次式の展開、因数分解、恒等式、等式・不等式の証明、二次関数、三角比、集合、命題、証明、データの分析など&lt;/div&gt;
&lt;div&gt;&lt;/div&gt;
&lt;h4&gt;数学Ａ&lt;/h4&gt;
&lt;p&gt;高等学校の数学Aは、代数、幾何、統計、解析など多様な領域を包括的に学ぶ科目です。&lt;/p&gt;
&lt;p&gt;文字や式を使い論理的に考える代数、図形や証明を通じて直感力を養う幾何、データの解釈や確率計算を学ぶ統計、関数の性質や微分・積分に挑戦する解析など、幅広い内容が統合的に取り扱われます。&lt;/p&gt;
&lt;p&gt;数学Aの学習は、&lt;span style="color: #0000ff;"&gt;論理的思考力や問題解決能力を養う&lt;/span&gt;貴重な機会となっています。&lt;/p&gt;
&lt;div class="rounded" style="background-color: whitesmoke; padding: 10px;"&gt;単元：集合、順列、組み合わせ、確率、整数の性質、三角形の性質、円の性質、空間図形　など&lt;/div&gt;
&lt;div&gt;&lt;/div&gt;
&lt;h3&gt;中高一貫校の上位校で採用される「体系数学対策」&lt;/h3&gt;
&lt;p&gt;中高一貫校の上位校で主に採用されている、&lt;span style="color: #0000ff;"&gt;体系数学&lt;/span&gt;の対策を当塾では行っております。&lt;/p&gt;
&lt;p&gt;詳細は&lt;a class="btn btn-info" href="https://juku-escot.com/taikeisuugaku/"&gt;当塾の体系数学対策&lt;/a&gt;をご覧ください。&lt;/p&gt;
&lt;p&gt;さらに、当塾では中３の生徒さんに向けて２つのコースを設けております。コースの中でも１人１人に合わせて授業を進めてまいります。&lt;/p&gt;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&lt;h2&gt;目標と現状に合わせて選べる中3数学の個別指導コース&lt;/h2&gt;
&lt;h3&gt;1. 定期試験での高得点と内部進学を目指す「先取りコース」&lt;/h3&gt;
&lt;p&gt;学校で学ぶ内容を大切にし、復習を重ねることで確実な定着を図ります。学習の基盤をしっかり築くことで、定期試験での高得点獲得や将来の受験に向けた力強いスタートを目指します。&lt;/p&gt;
&lt;p&gt;単元学習が完了したら、受験指導へとステップアップしていきます。一人ひとりの目標に応じ、&lt;span style="color: #0000ff;"&gt;戦略的な学習プラン&lt;/span&gt;を立てますので、&lt;strong&gt;着実な成果を実感&lt;/strong&gt;できることでしょう。&lt;/p&gt;
&lt;p&gt;先取りコースでは、知識だけでなく、問題解決能力や応用力の向上を重視. 日々の学習を充実させ、数学への自信を確立していきます。&lt;/p&gt;
&lt;h3&gt;2. 数学の苦手意識を克服し遅れを取り戻す「フォローアップコース」&lt;/h3&gt;
&lt;p&gt;数学は積み重ねの学問。過去に習った内容の理解が不十分だと、現在学んでいる内容も十分に理解できないことがあります。そんなお子さまの学習課題を見極め、抜けている部分を丁寧に補っていきます。&lt;/p&gt;
&lt;p&gt;一人ひとりの学習進度に合わせ、カスタムカリキュラムを組み立て。&lt;span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&lt;h3&gt;3. 短期集中対策：二週間完結・定期試験対策ゼミ&lt;/h3&gt;
&lt;p class="timelineMessage__message"&gt;限られた回数の授業でも、&lt;span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サポートいたします。&lt;/p&gt;
&lt;p&gt;分からない点や苦手な単元をピンポイントで把握し、確実に克服していくことで、試験に自信を持って臨むことができるでしょう。&lt;/p&gt;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href="https://juku-escot.com/column/suugakudekinai/"&gt;詳細&lt;/a&gt;&lt;/p&gt;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href="https://juku-escot.com/column/suugaku_ouyoumondai/"&gt;詳細&lt;/a&gt;&lt;/p&gt;
&lt;/div&gt;
&lt;/div&gt;
&lt;/div&gt;
&lt;/div&gt;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class="card-text"&gt;事前ヒアリングの情報をもとに指導を行い、指導計画を調整し、再度提示します。&lt;/p&gt;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&lt;h2&gt;中3数学・高校数学対策に関するよくある質問（FAQ）&lt;/h2&gt;
&lt;div style="margin-bottom: 40px;"&gt;
&lt;p&gt;&lt;strong&gt;Q. 中高一貫校で進度が速いのですが、学校の進み方に合わせてもらえますか？&lt;/strong&gt;&lt;br /&gt;
A. はい。まず使用教材（例：体系数学）と学校進度、直近の試験範囲を確認し、優先順位を整理した上で進めます。&lt;strong&gt;Q. 体系数学の対策はできますか？&lt;/strong&gt;&lt;br /&gt;
A. 可能です。教材の進め方や扱う典型を踏まえ、学校で求められる解法・書き方に接続して演習します。&lt;strong&gt;Q. 定期試験対策はどこまで対応できますか？&lt;/strong&gt;&lt;br /&gt;
A. 範囲の整理、重要問題の選別、苦手単元のピンポイント補強まで行い、得点に直結する形で仕上げます（試験までの残り期間に応じて調整します）。&lt;strong&gt;Q. 数I・数Aの先取りは、どの段階から始められますか？&lt;/strong&gt;&lt;br /&gt;
A. 現状の理解度と学校の進度を確認し、基礎的な解法が安定している単元から無理のない順番で進めます。&lt;/p&gt;
&lt;p&gt;&lt;strong&gt;Q. 数学が苦手で、どこから戻ればいいか分かりません。&lt;/strong&gt;&lt;br /&gt;
A. 誤りの原因（知識不足／プロセス不安定／運用不足）を整理し、戻る単元と進める単元を切り分けて学習の順番を組み立てます。&lt;/p&gt;
&lt;p&gt;&lt;strong&gt;Q. オンラインでも受講できますか？&lt;/strong&gt;&lt;br /&gt;
A. はい。開講中の講義はオンラインでも受講可能です。&lt;a class="btn btn-info" href="https://juku-escot.com/online/"&gt;オンライン個別指導について&lt;/a&gt;をご覧ください。&lt;/p&gt;
&lt;p&gt;&lt;strong&gt;Q. 内部進学と外部受験のどちらを見据えるべきか迷っています。&lt;/strong&gt;&lt;br /&gt;
A. 学校の評価（定期試験・提出物）と今後の進路希望を確認し、優先順位を整理した上で学習計画をご提案します。&lt;/p&gt;
&lt;/div&gt;
&lt;div&gt;&lt;/div&gt;
&lt;h2&gt;指導料のご案内&lt;/h2&gt;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&lt;h2&gt;中3数学対策に関するお問い合わせ（状況を具体的にお知らせください）&lt;/h2&gt;
&lt;p&gt;中高一貫校の中3数学は、「理解しているつもり」の部分がテストで落ちやすく、進度が速いほど&lt;span style="color: #0000ff;"&gt;復習の組み立て&lt;/span&gt;が成績に直結しやすい傾向があります。無理に先へ進めるのではなく、教材（例：体系数学）と範囲を確認し、いま必要な単元・解法プロセスから改善していきます。&lt;/p&gt;
&lt;p&gt;お問い合わせの際は、差し支えない範囲で次をお知らせください（分かる範囲で構いません）。&lt;/p&gt;
&lt;ul&gt;
&lt;li&gt;学年（例：中3）&lt;/li&gt;
&lt;li&gt;使用教材（例：体系数学／学校プリント など）&lt;/li&gt;
&lt;li&gt;困っている状況（例：計算ミスが多い／解法が思い出せない／試験範囲が終わらない 等）&lt;/li&gt;
&lt;li&gt;直近の定期試験の範囲（分かる範囲で）&lt;/li&gt;
&lt;/ul&gt;
&lt;p&gt;現状を踏まえ、授業の進め方と学習の優先順位をご提案いたします。&lt;/p&gt;
&lt;h2&gt;中3数学対策に関するお問い合わせ&lt;/h2&gt;
&lt;div class="wpcf7 no-js" id="wpcf7-f422-p549-o1" lang="ja" dir="ltr" data-wpcf7-id="422"&gt;
&lt;div class="screen-reader-response"&gt;&lt;p role="status" aria-live="polite" aria-atomic="true"&gt;&lt;/p&gt; &lt;ul&gt;&lt;/ul&gt;&lt;/div&gt;
&lt;form action="/kouza/j3-math/#wpcf7-f422-p549-o1" method="post" class="wpcf7-form init" aria-label="コンタクトフォーム" novalidate="novalidate" data-status="init"&gt;
&lt;fieldset class="hidden-fields-container"&gt;&lt;input type="hidden" name="_wpcf7" value="422" /&gt;&lt;input type="hidden" name="_wpcf7_version" value="6.1.5" /&gt;&lt;input type="hidden" name="_wpcf7_locale" value="ja" /&gt;&lt;input type="hidden" name="_wpcf7_unit_tag" value="wpcf7-f422-p549-o1" /&gt;&lt;input type="hidden" name="_wpcf7_container_post" value="549" /&gt;&lt;input type="hidden" name="_wpcf7_posted_data_hash" value="" /&gt;&lt;input type="hidden" name="_wpcf7_recaptcha_response" value="" /&gt;
&lt;/fieldset&gt;
&lt;p&gt;&lt;label&gt; 保護者氏名 (必須)&lt;br /&gt;
&lt;span class="wpcf7-form-control-wrap" data-name="text-734"&gt;&lt;input size="40" maxlength="400" class="wpcf7-form-control wpcf7-text wpcf7-validates-as-required" aria-required="true" aria-invalid="false" value="" type="text" name="text-734" /&gt;&lt;/span&gt;&lt;br /&gt;
&lt;/label&gt;&lt;label&gt;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/&gt;&lt;/span&gt;&lt;br /&gt;
&lt;/label&gt;&lt;label&gt;科目(必須)&lt;br /&gt;
&lt;span class="wpcf7-form-control-wrap" data-name="menu-682"&gt;&lt;select class="wpcf7-form-control wpcf7-select wpcf7-validates-as-required" aria-required="true" aria-invalid="false" name="menu-682"&gt;&lt;option value="英語"&gt;英語&lt;/option&gt;&lt;option value="数学"&gt;数学&lt;/option&gt;&lt;/select&gt;&lt;/span&gt;&lt;br /&gt;
&lt;/label&gt;&lt;label&gt;学年&lt;br /&gt;
&lt;span class="wpcf7-form-control-wrap" data-name="menu-683"&gt;&lt;select class="wpcf7-form-control wpcf7-select" aria-invalid="false" name="menu-683"&gt;&lt;option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aria-invalid="false" name="menu-684"&gt;&lt;option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type="checkbox" name="checkbox-613[]" value="教室" /&gt;&lt;/span&gt;&lt;span class="wpcf7-list-item last"&gt;&lt;span class="wpcf7-list-item-label"&gt;オンライン&lt;/span&gt;&lt;input type="checkbox" name="checkbox-613[]" value="オンライン" /&gt;&lt;/span&gt;&lt;/span&gt;&lt;/span&gt;&lt;br /&gt;
&lt;/label&gt;&lt;label&gt; 備考&lt;br /&gt;
&lt;span class="wpcf7-form-control-wrap" data-name="your-message"&gt;&lt;textarea cols="40" rows="10" maxlength="2000" class="wpcf7-form-control wpcf7-textarea wpcf7-validates-as-required" aria-required="true" aria-invalid="false" name="your-message"&gt;&lt;/textarea&gt;&lt;/span&gt;&lt;br /&gt;
[anr_nocaptcha g-recaptcha-response]&lt;br /&gt;
&lt;input class="wpcf7-form-control wpcf7-submit has-spinner" type="submit" value="送信" /&gt;&lt;/label&gt;
&lt;/p&gt;&lt;div class="wpcf7-response-output" aria-hidden="true"&gt;&lt;/div&gt;
&lt;/form&gt;
&lt;/div&gt;
```</t>
  </si>
  <si>
    <t>C2P_https___juku_escot_com_kouza_jyuken_english_20260225_192441</t>
  </si>
  <si>
    <t>以下はサイトの階層マスタに基づく「子→親」内部リンク不足です。
子ページ本文（HTML）に、親ページへのリンクを追加してください。
【子ページ】
- URL: https://juku-escot.com/kouza/jyuken-english/
- タイトル: 英語受験対策の個別指導講座｜添削で得点力強化オンライン塾
- 分類: SP
【親ページ（リンク先）】
- 親URL: https://juku-escot.com/subject/english/
- 親タイトル: 英語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 SP本文（講座ページ）リライト版：エスコット｜大学受験英語（記述・論述／大学別対策） ※既存装飾（timelineMessage__message / container / card / btn 等）を極力維持 ※構成：悩み→原因→解決→授業モデル→コース案内→受講まで→FAQ→CTA→フォーム ※実績・回数・合格実績など新規の数字は追加しない =============================== --&gt;&lt;/p&gt;
&lt;p&gt;&lt;!-- 【差し替え：H1直下の導入ブロック】 --&gt;&lt;/p&gt;
&lt;div class="rounded" style="background-color: whitesmoke; padding: 15px; margin: 15px 0;"&gt;
&lt;div class="rounded" style="background-color: whitesmoke; padding: 15px; margin: 15px 0;"&gt;大学受験英語は、同じ「英語」でも大学ごとに問われ方が大きく異なり、「長文は読めるのに英作文が伸びない」「和訳や要約で減点が止まらない」「過去問を解いても、何を直せば点が上がるのか分からない」といった悩みが起こりやすい傾向があります。特に医学部・国公立二次・早慶などは、&lt;span style="color: #0000ff;"&gt;記述（英作文／和訳／要約）で差がつきやすい&lt;/span&gt;ため、単語や文法の知識だけでは得点が安定しにくいケースが少なくありません。&lt;/div&gt;
&lt;p&gt;つまずきの背景には、①「読める」と「書ける」が別技能のままになっている、②自己採点が難しく改善点が見えない、③答案の日本語（論理・要点整理）が曖昧なまま英語にしてしまう、という原因が重なっていることが多く見られます。&lt;/p&gt;
&lt;p&gt;エスコットでは、まず&lt;span style="color: #ff0000;"&gt;基礎（精読・語彙）&lt;/span&gt;を土台にしながら、志望校の出題形式に合わせて「分析→作成→添削→修正→再作成」を授業内で反復します。答案の癖を可視化し、具体的な改善策が分かる形に整理して進めます。&lt;/p&gt;
&lt;/div&gt;
&lt;h2&gt;こんなお悩み、ありませんか&lt;/h2&gt;
&lt;ul&gt;
&lt;li&gt;過去問を解いても、どこで減点されているのか分からない&lt;/li&gt;
&lt;li&gt;英作文の添削を受けたいが、改善点が毎回あいまいなまま終わる&lt;/li&gt;
&lt;li&gt;和訳で「日本語が不自然」と言われ、直し方が分からない&lt;/li&gt;
&lt;li&gt;要約問題で、要点の取捨選択ができず点が伸びない&lt;/li&gt;
&lt;li&gt;医学部・国公立二次・早慶など、大学別に対策の組み方に迷う&lt;/li&gt;
&lt;li&gt;基礎はやっているのに、記述で合格点に届かない&lt;/li&gt;
&lt;li&gt;オンラインでも添削まで含めて、密度の高い対策をしたい&lt;/li&gt;
&lt;/ul&gt;
&lt;h2&gt;つまずきの典型パターン&lt;/h2&gt;
&lt;p&gt;大学受験英語（特に記述・論述）では、つまずきが次の3つに整理できることが多いです（個人差があります）。&lt;/p&gt;
&lt;h3&gt;① 知識不足（語彙・文法・構文の穴）&lt;/h3&gt;
&lt;p&gt;難関大レベルの英文を支える語彙・構文の理解が不足し、正確な精読が乱れてしまう状態です。&lt;/p&gt;
&lt;h3&gt;② プロセスの不安定（分析→答案作成の定石がない）&lt;/h3&gt;
&lt;p&gt;設問の要求（条件・制約）を読み落としたり、和訳／要約／英作文で「どの順で処理するか」が定まらず減点が繰り返されやすい状態です。&lt;/p&gt;
&lt;h3&gt;③ 運用不足（添削→修正→再作成が足りない）&lt;/h3&gt;
&lt;p&gt;「書いて終わり」になり、減点理由を潰す前に次へ進んでしまうため、答案が改善されにくい状態です。&lt;/p&gt;
&lt;h2&gt;エスコットがやること&lt;/h2&gt;
&lt;p&gt;志望校の問題形式に合わせて、授業内で次のプロセスを具体的に回します。&lt;/p&gt;
&lt;ul&gt;
&lt;li&gt;&lt;strong&gt;診断&lt;/strong&gt;：現状の答案（英作文／和訳／要約）と学習状況を確認し、課題を分類&lt;/li&gt;
&lt;li&gt;&lt;strong&gt;構成&lt;/strong&gt;：志望校の形式（医学部／国公立二次／早慶／難関私大）に合わせて、優先順位を設定&lt;/li&gt;
&lt;li&gt;&lt;strong&gt;演習&lt;/strong&gt;：課題文の分析（論理・要点・条件）→答案作成までを授業内で実施&lt;/li&gt;
&lt;li&gt;&lt;strong&gt;修正&lt;/strong&gt;：添削で減点パターンを言語化し、修正ポイントをその場で具体化&lt;/li&gt;
&lt;li&gt;&lt;strong&gt;定着&lt;/strong&gt;：同様の形式で「再作成」し、改善が再現できる状態を構築する&lt;/li&gt;
&lt;/ul&gt;
&lt;h2&gt;授業の進め方（モデル）&lt;/h2&gt;
&lt;p&gt;一例として、次のような流れで進めます（志望校・現在地・課題により調整します）。&lt;/p&gt;
&lt;div class="rounded" style="background-color: #f8f9fa; padding: 15px; border-radius: 8px; border: 1px solid #dee2e6; margin-bottom: 20px;"&gt;
&lt;ul style="margin-bottom: 0;"&gt;
&lt;li&gt;&lt;strong&gt;初回&lt;/strong&gt;：現状診断（答案・学習状況）／志望校の形式確認／優先課題の決定&lt;/li&gt;
&lt;li&gt;&lt;strong&gt;2回目&lt;/strong&gt;：精読の精度を高める（構文・論理）＋和訳／要約の「解法プロセス」を確立&lt;/li&gt;
&lt;li&gt;&lt;strong&gt;3回目&lt;/strong&gt;：英作文（条件英作文含む）の「骨組み→表現」の組み立てを体系化し、添削で修正&lt;/li&gt;
&lt;li&gt;&lt;strong&gt;4回目以降&lt;/strong&gt;：過去問・類題で「分析→作成→添削→再作成」を反復し、得点の再現性を上げる&lt;/li&gt;
&lt;/ul&gt;
&lt;/div&gt;
&lt;h2&gt;対応範囲・コース案内&lt;/h2&gt;
&lt;h3 class="timelineMessage__message"&gt;医学部対策講座&lt;/h3&gt;
&lt;p&gt;医学部英語は大学によって問題形式が全く異なります. 基本的な英語の学力をつけた上で、大学別の対策を実施します。&lt;/p&gt;
&lt;p&gt;また、生命倫理や生命科学などの医学部入試に特有のトピックに関する知識や、課題文の分析方法、論理的思考方法、解答作成に必要な文章構成能力など総合的に養成します。&lt;/p&gt;
&lt;h3 class="timelineMessage__message"&gt;国公立二次対策講座&lt;/h3&gt;
&lt;p&gt;論述中心の問題形式ですので、一般的な英語学習の上に、英作文、条件英作文、英文和訳、要約問題など問題形式別の対策を実施します。&lt;/p&gt;
&lt;p&gt;特に、英文和訳や要約問題など日本語運用能力を問われる物に関しては、日本語からのアプローチも重視した授業になります。&lt;/p&gt;
&lt;h3 class="timelineMessage__message"&gt;早慶対策講座&lt;/h3&gt;
&lt;p&gt;私大の最難関である両大学。学部により出題形式に特色がありますので基本的な英語修了後は過去問に即した演習形式の授業になります。&lt;/p&gt;
&lt;h3 class="timelineMessage__message"&gt;難関私大対策講座&lt;/h3&gt;
&lt;p&gt;GMARCHなどの難関大を志望する受験生のための講座です。基本的な英語の学力があれば合格点がとれる大学群ですが、近年の傾向として合格点が高くなりがちであるので、精度の高い学力を養うことが目標になります。&lt;/p&gt;
&lt;h3&gt;志望校合格を引き寄せる「記述・論述」指導のこだわり&lt;/h3&gt;
&lt;p&gt;難関大入試の勝敗を分けるのは、客観式問題ではなく「英作文」「和訳」「要約」などの記述力です。当塾では、以下のような専門的なアプローチで答案作成力を磨き上げます。&lt;/p&gt;
&lt;div style="background-color: #f8f9fa; padding: 20px; border-radius: 8px; border: 1px solid #dee2e6; margin-bottom: 30px;"&gt;
&lt;p&gt;&lt;strong&gt;・医学部・最難関大特有の背景知識&lt;/strong&gt;&lt;br /&gt;
医学部の「生命倫理」や早慶の「学術的論説」など、頻出トピックに関する背景知識を補います。文章の背景を知ることで、初見の長文でも論理構造を素早く見抜く力がつきます。&lt;/p&gt;
&lt;p&gt;&lt;strong&gt;・徹底した「添削」指導&lt;/strong&gt;&lt;br /&gt;
英作文や和訳は、自分で正解を判断するのが最も難しい分野です。完全個別指導の利点を活かし、生徒が書いた答案の「癖」を見抜き、合格点をもぎ取るための修正ポイントをリアルタイムで指導します。&lt;/p&gt;
&lt;p&gt;&lt;strong&gt;・日本語運用能力の強化&lt;/strong&gt;&lt;br /&gt;
国公立二次の要約問題などは、英語力だけでなく「適切な日本語にまとめる力」が問われます。国語教育の知見も活かし、論理的に正しい日本語の構成方法から丁寧に指導します。&lt;/p&gt;
&lt;/div&gt;
&lt;h2&gt;受講までの流れ&lt;/h2&gt;
&lt;style&gt;
  .bg-pink {background-color: #ffc0cb !important;}&lt;br /&gt;&lt;/style&gt;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&lt;h2&gt;大学受験英語講座に関するよくある質問（FAQ）&lt;/h2&gt;
&lt;div style="margin-bottom: 40px;"&gt;
&lt;p&gt;&lt;strong&gt;Q. 志望校が決まっていない段階でも受講できますか？&lt;/strong&gt;&lt;br /&gt;
A. はい、可能です。まずは全ての大学受験の基礎となる「精読力」と「語彙力」を高め、志望校が定まり次第、出題形式に合わせた個別カリキュラムへ移行します。&lt;/p&gt;
&lt;p&gt;&lt;strong&gt;Q. 英作文だけを重点的に対策してもらうことは可能ですか？&lt;/strong&gt;&lt;br /&gt;
A. 可能です。「長文は得意だが英作文で点が取れない」といった特定の弱点に絞った指導にも対応し、過去問を使った添削中心の授業も行います。&lt;/p&gt;
&lt;p&gt;&lt;strong&gt;Q. 和訳や要約で、日本語がうまく書けません。&lt;/strong&gt;&lt;br /&gt;
A. 国公立二次などでは日本語運用が得点を左右することがあります。設問の要求に合う日本語のまとめ方（要点整理・論理のつなぎ方）から整理し、その上で英語処理へ接続します。&lt;/p&gt;
&lt;p&gt;&lt;strong&gt;Q. 医学部英語のトピック（生命倫理・生命科学など）が不安です。&lt;/strong&gt;&lt;br /&gt;
A. 文章の背景知識があると、論理構造や主張の読み取りが安定しやすくなります。必要に応じて頻出トピックの前提を補い、本文分析と答案作成に活かします。&lt;/p&gt;
&lt;p&gt;&lt;strong&gt;Q. オンライン指導でも記述問題の添削は受けられますか？&lt;/strong&gt;&lt;br /&gt;
A. はい、可能です。手元を映すカメラや画面共有を活用し、書いた答案をデータで共有しながら、その場でフィードバックを行います。&lt;/p&gt;
&lt;p&gt;&lt;strong&gt;Q. どの大学群の対策から始めるべきか迷っています。&lt;/strong&gt;&lt;br /&gt;
A. 現状の学力と出題形式（記述比率・求められる答案の構成）を確認し、優先順位を整理して学習計画をご提案します。&lt;/p&gt;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&lt;h2&gt;お問い合わせ（状況を具体的にお知らせください）&lt;/h2&gt;
&lt;p&gt;大学受験英語の記述対策は、&lt;span style="color: #0000ff;"&gt;「どの形式で、どこが減点されているのか」&lt;/span&gt;を特定できると、学習の方向性がはっきりします。無理に量を増やすのではなく、志望校の形式に合わせて「分析→作成→添削→再作成」を回し、得点の再現性を上げていきます。&lt;/p&gt;
&lt;p&gt;お問い合わせの際は、差し支えない範囲で次をお知らせください（分かる範囲で構いません）。&lt;/p&gt;
&lt;ul&gt;
&lt;li&gt;学年（例：高2／高3）&lt;/li&gt;
&lt;li&gt;志望校（未定でも可）・大学群（例：医学部／国公立二次／早慶／難関私大）&lt;/li&gt;
&lt;li&gt;困っている分野（英作文／条件英作文／和訳／要約／長文など）&lt;/li&gt;
&lt;li&gt;過去問や模試での悩み（例：和訳が減点される／要約が書けない 等）&lt;/li&gt;
&lt;/ul&gt;
&lt;p&gt;現状を踏まえ、取り組むプロセスと授業の進め方をご提案いたします。&lt;/p&gt;
&lt;p&gt;&lt;!-- 既存フォーム（維持） --&gt;&lt;/p&gt;
&lt;h2&gt;お問い合わせ&lt;/h2&gt;
&lt;div class="wpcf7 no-js" id="wpcf7-f429-p567-o1" lang="ja" dir="ltr" data-wpcf7-id="429"&gt;
&lt;div class="screen-reader-response"&gt;&lt;p role="status" aria-live="polite" aria-atomic="true"&gt;&lt;/p&gt; &lt;ul&gt;&lt;/ul&gt;&lt;/div&gt;
&lt;form action="/kouza/jyuken-english/#wpcf7-f429-p567-o1" method="post" class="wpcf7-form init" aria-label="コンタクトフォーム" novalidate="novalidate" data-status="init"&gt;
&lt;fieldset class="hidden-fields-container"&gt;&lt;input type="hidden" name="_wpcf7" value="429" /&gt;&lt;input type="hidden" name="_wpcf7_version" value="6.1.5" /&gt;&lt;input type="hidden" name="_wpcf7_locale" value="ja" /&gt;&lt;input type="hidden" name="_wpcf7_unit_tag" value="wpcf7-f429-p567-o1" /&gt;&lt;input type="hidden" name="_wpcf7_container_post" value="567"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t>
  </si>
  <si>
    <t>C2P_https___juku_escot_com_kouza_jyuken_japanese_20260225_192442</t>
  </si>
  <si>
    <t>以下はサイトの階層マスタに基づく「子→親」内部リンク不足です。
子ページ本文（HTML）に、親ページへのリンクを追加してください。
【子ページ】
- URL: https://juku-escot.com/kouza/jyuken-japanese/
- タイトル: 国語受験対策の個別指導講座｜読解記述基礎徹底オンライン塾
- 分類: SP
【親ページ（リンク先）】
- 親URL: https://juku-escot.com/subject/janpanese/
- 親タイトル: 国語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whitesmoke; padding: 14px; margin-bottom: 18px;"&gt;
&lt;p class="timelineMessage__message" style="margin: 0;"&gt;中高一貫校は進度が速く、提出物や小テストで日々が埋まりやすい一方、国語（現代文・古典・小論文・国文法）は「後でまとめて」で回してしまい、気づくと模試や入試の形式に合わないまま…ということが起こりがちです。原因は、読む力そのものよりも、設問で求められる&lt;strong&gt;解答の作り方（要素の拾い方／根拠の置き方／基本パターン）&lt;/strong&gt;が整理されていない、演習と復習が同じ方向を向いていない、などにあるケースが多く見られます。エスコットでは、扱う講座に応じて「原理→プロセス→演習→添削（修正）→定着」の形で進め、学校差がある部分は“傾向”として確認しながら学習計画を立てます。まずは下の「講座一覧」から、今の目的に近い講座を見つけてください。&lt;/p&gt;
&lt;/div&gt;
&lt;div class="rounded" style="border: 1px solid #e5e5e5; padding: 10px; margin-bottom: 18px;"&gt;
&lt;p style="margin: 0;"&gt;&lt;strong&gt;対象：&lt;/strong&gt;中高一貫校の中学生〜高校生（既卒生含む）&lt;br /&gt;
&lt;strong&gt;主な目的：&lt;/strong&gt;思考力（記述）／国文法（現代語文法）／古典文法／共通テスト・国公立二次／早慶・難関私大／小論文&lt;/p&gt;
&lt;/div&gt;
&lt;h2&gt;まずここを確認&lt;/h2&gt;
&lt;ul class="timelineMessage__message"&gt;
&lt;li&gt;記述問題で、何を書けばよいか分からず、答案が安定しない&lt;/li&gt;
&lt;li&gt;共通テストなど新傾向に向けて、国語の対策を早めに始めたい&lt;/li&gt;
&lt;li&gt;国文法が定期試験の範囲になるのに、高校では扱われず手が回らない&lt;/li&gt;
&lt;li&gt;古典文法の苦手範囲だけ、短い単位で補強したい&lt;/li&gt;
&lt;li&gt;早慶・難関私大で「取るべき問題」を落としてしまい、点が伸びない&lt;/li&gt;
&lt;li&gt;国公立二次で高難度になったとき、原理を運用できず乱れてしまう&lt;/li&gt;
&lt;li&gt;小論文の基本構成が分からず、内容以前に組み立てで迷ってしまう&lt;/li&gt;
&lt;/ul&gt;
&lt;h2&gt;つまずきの典型パターン&lt;/h2&gt;
&lt;h3&gt;1）知識不足（材料が足りない）&lt;/h3&gt;
&lt;ul class="timelineMessage__message"&gt;
&lt;li&gt;国文法：用語や品詞・活用などを「暗記」で済ませ、問題で使えない&lt;/li&gt;
&lt;li&gt;古典：文法パートの抜けがあり、読解に入った瞬間に止まってしまう&lt;/li&gt;
&lt;/ul&gt;
&lt;h3&gt;2）プロセス不安定（解き方・書き方が確立されていない）&lt;/h3&gt;
&lt;ul class="timelineMessage__message"&gt;
&lt;li&gt;記述：設問条件の分解ができず、要素漏れ・言い過ぎが起きやすい&lt;/li&gt;
&lt;li&gt;受験国語：読解と設問処理が場当たりになり、再現性が出ない&lt;/li&gt;
&lt;/ul&gt;
&lt;h3&gt;3）運用不足（演習→修正→反復が足りない）&lt;/h3&gt;
&lt;ul class="timelineMessage__message"&gt;
&lt;li&gt;解説を読んで分かった気になるが、同じタイプの問題で再現できない&lt;/li&gt;
&lt;li&gt;添削や見直しが「なんとなく」になり、次に活きる修正点が残らない&lt;/li&gt;
&lt;/ul&gt;
&lt;h2&gt;エスコットがやること&lt;/h2&gt;
&lt;ul class="timelineMessage__message"&gt;
&lt;li&gt;&lt;strong&gt;診断：&lt;/strong&gt;現状（答案・目標・出題傾向）を確認し、つまずきを分類します（知識／プロセス／運用）&lt;/li&gt;
&lt;li&gt;&lt;strong&gt;計画：&lt;/strong&gt;目的（定期試験／共通テスト／二次／私大／小論文）に合わせ、扱う範囲と優先順位を決めます&lt;/li&gt;
&lt;li&gt;&lt;strong&gt;演習：&lt;/strong&gt;普遍的原理・基本に基づいて、問題処理・答案作成を実戦形式で進めます&lt;/li&gt;
&lt;li&gt;&lt;strong&gt;修正：&lt;/strong&gt;どこで減点されたかを言語化し、次の答案に反映できる形に改善します（添削・確認）&lt;/li&gt;
&lt;li&gt;&lt;strong&gt;定着：&lt;/strong&gt;類似問題の反復で、再現できる状態にしていきます&lt;/li&gt;
&lt;/ul&gt;
&lt;h2&gt;授業の進め方&lt;/h2&gt;
&lt;h3&gt;モデルA：受験国語（現代文・記述）／難関私大／早慶／国公立二次&lt;/h3&gt;
&lt;ol class="timelineMessage__message"&gt;
&lt;li&gt;&lt;strong&gt;初回：&lt;/strong&gt;現状確認（答案・志望校／目標）→「取るべき問題／落としてよい問題」のズレを特定&lt;/li&gt;
&lt;li&gt;&lt;strong&gt;2回目：&lt;/strong&gt;普遍的原理・解法の共有→設問処理の流れを確立&lt;/li&gt;
&lt;li&gt;&lt;strong&gt;3回目：&lt;/strong&gt;演習→解説（なぜその根拠・その構成になるか）→答案の修正点を明確化&lt;/li&gt;
&lt;li&gt;&lt;strong&gt;以降：&lt;/strong&gt;同タイプ反復＋レベル調整（志望校の難度に合わせて段階的に引き上げ）&lt;/li&gt;
&lt;/ol&gt;
&lt;h3&gt;モデルB：国文法／古典文法（ワンポイント）&lt;/h3&gt;
&lt;ul class="timelineMessage__message"&gt;
&lt;li&gt;&lt;strong&gt;最初：&lt;/strong&gt;苦手パートの特定（定期試験範囲／入試頻出）&lt;/li&gt;
&lt;li&gt;&lt;strong&gt;授業：&lt;/strong&gt;「理解→使い方→問題演習」の順で、点につながる形に整理&lt;/li&gt;
&lt;li&gt;&lt;strong&gt;復習：&lt;/strong&gt;同形式の問題で反復し、暗記に偏らない“運用”へつなげます&lt;/li&gt;
&lt;/ul&gt;
&lt;h3&gt;モデルC：思考力養成講座（5回完結）&lt;/h3&gt;
&lt;ul class="timelineMessage__message"&gt;
&lt;li&gt;&lt;strong&gt;1回目：&lt;/strong&gt;比較的易しい記述問題で、普遍的原理に基づく解答作成の基礎を固める&lt;/li&gt;
&lt;li&gt;&lt;strong&gt;2〜4回目：&lt;/strong&gt;同じ原理を使いながら、設問条件の整理→要素の選別→答案化の流れを反復&lt;/li&gt;
&lt;li&gt;&lt;strong&gt;5回目：&lt;/strong&gt;総合演習で、再現性（同じ考え方で処理できる状態）を確認&lt;/li&gt;
&lt;/ul&gt;
&lt;h2&gt;対応範囲・コース案内&lt;/h2&gt;
&lt;p class="timelineMessage__message"&gt;目的別に、下記の講座をご案内しています（学校や志望校により必要な範囲は異なるため、まず現状と目的を確認します）。&lt;/p&gt;
&lt;ul class="timelineMessage__message"&gt;
&lt;li&gt;&lt;strong&gt;記述・思考力：&lt;/strong&gt;思考力養成講座（5回完結）&lt;/li&gt;
&lt;li&gt;&lt;strong&gt;国文法（現代語文法）：&lt;/strong&gt;国文法ワンポイントゼミ&lt;/li&gt;
&lt;li&gt;&lt;strong&gt;古典文法：&lt;/strong&gt;古典ワンポイントゼミ&lt;/li&gt;
&lt;li&gt;&lt;strong&gt;国公立：&lt;/strong&gt;国公立二次対策講座&lt;/li&gt;
&lt;li&gt;&lt;strong&gt;私大：&lt;/strong&gt;早慶対策講座／難関私大対策講座&lt;/li&gt;
&lt;li&gt;&lt;strong&gt;論述：&lt;/strong&gt;小論文講座&lt;/li&gt;
&lt;/ul&gt;
&lt;hr /&gt;
&lt;h2 class="timelineMessage__message"&gt;思考力養成講座（5回完結）&lt;/h2&gt;
&lt;p class="timelineMessage__message"&gt;比較的易しい記述問題を題材にして、授業を進めます。上記のような普遍的原理に基づいて解答を作成していきます。&lt;/p&gt;
&lt;p&gt;&lt;span style="color: #ff0000;"&gt;地頭を鍛えたい中学生や新傾向の大学入試共通テストの対策を始めたい受験生におススメの講座です。&lt;/span&gt;&lt;/p&gt;
&lt;h2&gt;国文法ワンポイントゼミ&lt;/h2&gt;
&lt;p&gt;現代語の文法を取り扱う授業です。家政・看護系学部や、日大芸術学部、各女子大、学芸大、成蹊大など現代語の文法が頻繁に出題される大学の受験生におすすめの講座です。&lt;/p&gt;
&lt;p&gt;現代語の文法は中学校で取り扱い、定期試験の試験範囲になる一方で、高校の授業内では取り扱わず、各自の自習に任せがちです。&lt;/p&gt;
&lt;p&gt;&lt;strong&gt;適切に理解していれば、確実に得点源になる分野&lt;/strong&gt;である一方、&lt;span style="color: #0000ff;"&gt;なんとなく暗記するだけで点数をとるには難しい分野&lt;/span&gt;でもありますので苦手意識のある方も多い分野です。上記大学の受験生には積極的に受講してください。&lt;/p&gt;
&lt;p&gt;また、現代語の文法は古文の文法学習をするための準備として位置づけられていますので、定期試験対策としての受講だけでなく、古典文法の学習準備として中学生が受講することも歓迎しています。&lt;/p&gt;
&lt;h2&gt;古典ワンポイントゼミ&lt;/h2&gt;
&lt;p&gt;古典文法をパート別に分け、各パート２回完結の授業としてご用意しました。定期試験の範囲の対策に、受験生の苦手範囲の克服に、とニーズに合わせた受講が可能です。&lt;/p&gt;
&lt;h2 class="timelineMessage__message"&gt;国公立二次対策講座&lt;/h2&gt;
&lt;p&gt;&lt;span style="font-size: 14.08px;"&gt;東京大・一橋大・京都大などを志望する受験生のための講座。ご本人様に合わせた難易度から始めて、高難易度のレベルでもきちんと原理を運用できる受験生を目指します。&lt;/span&gt;&lt;/p&gt;
&lt;p&gt;&lt;span style="color: #ff6600;"&gt;中一から高卒生まで、あらゆる段階からスタートできます。&lt;/span&gt;&lt;/p&gt;
&lt;h2 class="timelineMessage__message"&gt;早慶対策講座&lt;/h2&gt;
&lt;p&gt;&lt;span style="font-size: 14.08px;"&gt;早稲田大の現代文は難しいことで有名ですが&lt;/span&gt;&lt;span style="font-size: 14.08px;"&gt;、&lt;span style="color: #ff0000;"&gt;得点可能な問題が出てくるのも確かです。&lt;/span&gt;そして、そこで落とさない力が合否を分けると言えるでしょう。&lt;/span&gt;&lt;/p&gt;
&lt;p&gt;&lt;strong&gt;取るべき問題、落としてよい問題の識別&lt;/strong&gt;を提供いたします。慶応大志望の方は、小論文講座をご検討ください。&lt;/p&gt;
&lt;h2 class="timelineMessage__message"&gt;難関私大対策講座&lt;/h2&gt;
&lt;p class="timelineMessage__message"&gt;GMARCHの現代文は、解き方に基づいて対処していけば得点できる問題がほとんどです。どの学校でも使える、どんな文章にでも通用する普遍的な解法を伝達していきます。そして、演習と解説を通じてそれを使いこなす訓練をしていきます。&lt;/p&gt;
&lt;h2 class="timelineMessage__message"&gt;小論文講座&lt;/h2&gt;
&lt;p class="timelineMessage__message"&gt;小論文には書き方の&lt;strong&gt;基本構成&lt;/strong&gt;があります。それに基づいて文章を書くことで論理的な展開の小論文を作成することができます。また、そのフォーマットがあるからこそ、何を書くかを明確にできるのです。&lt;strong&gt;基本の形式&lt;/strong&gt;を用いて文章を書く訓練を積み、添削指導によってさらなるブラッシュアップを目指します。&lt;/p&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class="card-text"&gt;13,200円(税込)/80分&lt;/p&gt;
&lt;p class="card-text"&gt;前払いです。&lt;br /&gt;
※指導予定回数分を前月20日に集計し請求書を発行させて頂きますので、前月末までにお支払い下さいませ。&lt;/p&gt;
&lt;/div&gt;
&lt;/div&gt;
&lt;/div&gt;
&lt;/div&gt;
&lt;/div&gt;
&lt;h2&gt;FAQ&lt;/h2&gt;
&lt;div class="rounded" style="background-color: whitesmoke; padding: 12px; margin-bottom: 10px;"&gt;
&lt;p class="timelineMessage__message" style="margin: 0;"&gt;&lt;strong&gt;Q.&lt;/strong&gt; 中高一貫校で授業進度や課題量が多いのですが、受験対策と両立できますか？&lt;br /&gt;
&lt;strong&gt;A.&lt;/strong&gt; 可能です。まず学校側の負担（提出物・定期試験）と、目標（共通テスト／二次／私大／小論文）を整理し、扱う範囲の優先順位を決めます。学校差がある部分は“傾向”として確認しながら&lt;strong&gt;全体を組み立てます&lt;/strong&gt;。&lt;/p&gt;
&lt;/div&gt;
&lt;div class="rounded" style="background-color: whitesmoke; padding: 12px; margin-bottom: 10px;"&gt;
&lt;p class="timelineMessage__message" style="margin: 0;"&gt;&lt;strong&gt;Q.&lt;/strong&gt; どの講座を選べばよいか分かりません。&lt;br /&gt;
&lt;strong&gt;A.&lt;/strong&gt; 目的から切り分けます。記述の基礎を固めたい→思考力養成、文法を得点源にしたい→国文法／古典、志望校別に詰めたい→国公立二次／早慶／難関私大、小論文が必要→小論文、という形で整理できます。&lt;/p&gt;
&lt;/div&gt;
&lt;div class="rounded" style="background-color: whitesmoke; padding: 12px; margin-bottom: 10px;"&gt;
&lt;p class="timelineMessage__message" style="margin: 0;"&gt;&lt;strong&gt;Q.&lt;/strong&gt; 中学生でも受講できますか？&lt;br /&gt;
&lt;strong&gt;A.&lt;/strong&gt; はい。現状本文の通り、思考力養成講座は中学生にもおすすめです。また国文法は、古典文法の準備として中学生の受講も歓迎しています。&lt;/p&gt;
&lt;/div&gt;
&lt;div class="rounded" style="background-color: whitesmoke; padding: 12px; margin-bottom: 10px;"&gt;
&lt;p class="timelineMessage__message" style="margin: 0;"&gt;&lt;strong&gt;Q.&lt;/strong&gt; 国文法は暗記だけでは難しいと感じます。どう進めますか？&lt;br /&gt;
&lt;strong&gt;A.&lt;/strong&gt; 「適切に理解していれば得点源になる」一方で「なんとなく暗記」では点につながりにくい分野です。用語やルールを“使える形”に整理し、問題演習で運用できる状態を作ります。&lt;/p&gt;
&lt;/div&gt;
&lt;div class="rounded" style="background-color: whitesmoke; padding: 12px; margin-bottom: 10px;"&gt;
&lt;p class="timelineMessage__message" style="margin: 0;"&gt;&lt;strong&gt;Q.&lt;/strong&gt; 古典は苦手パートだけ短く補強したいです。&lt;br /&gt;
&lt;strong&gt;A.&lt;/strong&gt; 古典ワンポイントゼミは、古典文法をパート別に分け、各パート２回完結で用意しています。定期試験範囲の対策にも、受験生の苦手範囲の克服にも対応できます。&lt;/p&gt;
&lt;/div&gt;
&lt;div class="rounded" style="background-color: whitesmoke; padding: 12px; margin-bottom: 10px;"&gt;
&lt;p class="timelineMessage__message" style="margin: 0;"&gt;&lt;strong&gt;Q.&lt;/strong&gt; 早慶や難関私大では、どこで差がつきますか？&lt;br /&gt;
&lt;strong&gt;A.&lt;/strong&gt; 早慶では「得点可能な問題」を落とさない力が合否を分ける、という傾向があります。難関私大でも、普遍的な解法を身につけ、演習と解説で使いこなす訓練を重ねることが重要です。&lt;/p&gt;
&lt;/div&gt;
&lt;div class="rounded" style="background-color: whitesmoke; padding: 12px; margin-bottom: 10px;"&gt;
&lt;p class="timelineMessage__message" style="margin: 0;"&gt;&lt;strong&gt;Q.&lt;/strong&gt; 小論文は何から始めればよいですか？&lt;br /&gt;
&lt;strong&gt;A.&lt;/strong&gt; まずは&lt;strong&gt;基本構成&lt;/strong&gt;を先に&lt;strong&gt;定着&lt;/strong&gt;させ、そのフォーマットに沿って何を書くかを明確にします。授業ではその枠組みを用いて書く訓練と、添削による修正でブラッシュアップを目指します。&lt;/p&gt;
&lt;/div&gt;
&lt;h2&gt;お問い合わせ&lt;/h2&gt;
&lt;div class="card shadow-sm border-0" style="margin-bottom: 14px;"&gt;
&lt;div class="card-body"&gt;
&lt;p class="timelineMessage__message" style="margin-bottom: 10px;"&gt;講座選びで迷う場合も、いきなり結論を決める必要はありません。学校の状況（課題量・定期試験）と、目標（共通テスト／国公立二次／早慶／難関私大／小論文）を整理し、今やるべき範囲を一緒に切り分けます。&lt;/p&gt;
&lt;div class="rounded" style="background-color: whitesmoke; padding: 12px;"&gt;
&lt;p&gt;&lt;strong&gt;フォームに書いていただけると助かる内容（分かる範囲で構いません）&lt;/strong&gt;&lt;/p&gt;
&lt;ul class="timelineMessage__message" style="margin-bottom: 0;"&gt;
&lt;li&gt;学年（中1〜高3／既卒）&lt;/li&gt;
&lt;li&gt;目的（思考力・記述／国文法／古典文法／共通テスト／国公立二次／早慶／難関私大／小論文）&lt;/li&gt;
&lt;li&gt;困っている状況（例：記述が書けない／文法が曖昧／取るべき問題を落とす 等）&lt;/li&gt;
&lt;li&gt;志望校・学部（分かる範囲で）&lt;/li&gt;
&lt;li&gt;直近の模試・定期試験での手応え（問題・答案があれば尚スムーズです）&lt;/li&gt;
&lt;/ul&gt;
&lt;/div&gt;
&lt;/div&gt;
&lt;/div&gt;
&lt;div class="wpcf7 no-js" id="wpcf7-f429-p569-o1" lang="ja" dir="ltr" data-wpcf7-id="429"&gt;
&lt;div class="screen-reader-response"&gt;&lt;p role="status" aria-live="polite" aria-atomic="true"&gt;&lt;/p&gt; &lt;ul&gt;&lt;/ul&gt;&lt;/div&gt;
&lt;form action="/kouza/jyuken-japanese/#wpcf7-f429-p569-o1" method="post" class="wpcf7-form init" aria-label="コンタクトフォーム" novalidate="novalidate" data-status="init"&gt;
&lt;fieldset class="hidden-fields-container"&gt;&lt;input type="hidden" name="_wpcf7" value="429" /&gt;&lt;input type="hidden" name="_wpcf7_version" value="6.1.5" /&gt;&lt;input type="hidden" name="_wpcf7_locale" value="ja" /&gt;&lt;input type="hidden" name="_wpcf7_unit_tag" value="wpcf7-f429-p569-o1" /&gt;&lt;input type="hidden" name="_wpcf7_container_post" value="569"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/&gt;&lt;/span&gt;&lt;/label&gt;
&lt;/p&gt;
&lt;p&gt;コース選択(必須)&lt;br /&gt;
&lt;span class="wpcf7-form-control-wrap" data-name="checkbox-925"&gt;&lt;span class="wpcf7-form-control wpcf7-checkbox"&gt;&lt;span class="wpcf7-list-item first"&gt;&lt;span class="wpcf7-list-item-label"&gt;医学部対策講座　英語&lt;/span&gt;&lt;input type="checkbox" name="checkbox-925[]" value="医学部対策講座　英語" /&gt;&lt;/span&gt;&lt;span class="wpcf7-list-item"&gt;&lt;span class="wpcf7-list-item-label"&gt;医学部対策講座　数学&lt;/span&gt;&lt;input type="checkbox" name="checkbox-925[]" value="医学部対策講座　数学" /&gt;&lt;/span&gt;&lt;span class="wpcf7-list-item"&gt;&lt;span class="wpcf7-list-item-label"&gt;国公立二次対策講座　英語&lt;/span&gt;&lt;input type="checkbox" name="checkbox-925[]" value="国公立二次対策講座　英語" /&gt;&lt;/span&gt;&lt;span class="wpcf7-list-item"&gt;&lt;span class="wpcf7-list-item-label"&gt;国公立二次対策講座　数学&lt;/span&gt;&lt;input type="checkbox" name="checkbox-925[]" value="国公立二次対策講座　数学" /&gt;&lt;/span&gt;&lt;span class="wpcf7-list-item"&gt;&lt;span class="wpcf7-list-item-label"&gt;国公立二次対策講座　国語&lt;/span&gt;&lt;input type="checkbox" name="checkbox-925[]" value="国公立二次対策講座　国語" /&gt;&lt;/span&gt;&lt;span class="wpcf7-list-item"&gt;&lt;span class="wpcf7-list-item-label"&gt;早慶対策講座　英語&lt;/span&gt;&lt;input type="checkbox" name="checkbox-925[]" value="早慶対策講座　英語" /&gt;&lt;/span&gt;&lt;span class="wpcf7-list-item"&gt;&lt;span class="wpcf7-list-item-label"&gt;早慶対策講座　数学&lt;/span&gt;&lt;input type="checkbox" name="checkbox-925[]" value="早慶対策講座　数学" /&gt;&lt;/span&gt;&lt;span class="wpcf7-list-item"&gt;&lt;span class="wpcf7-list-item-label"&gt;早慶対策講座　国語&lt;/span&gt;&lt;input type="checkbox" name="checkbox-925[]" value="早慶対策講座　国語" /&gt;&lt;/span&gt;&lt;span class="wpcf7-list-item"&gt;&lt;span class="wpcf7-list-item-label"&gt;文系数学対策講座　数学&lt;/span&gt;&lt;input type="checkbox" name="checkbox-925[]" value="文系数学対策講座　数学" /&gt;&lt;/span&gt;&lt;span class="wpcf7-list-item"&gt;&lt;span class="wpcf7-list-item-label"&gt;薬学部対策講座　数学&lt;/span&gt;&lt;input type="checkbox" name="checkbox-925[]" value="薬学部対策講座　数学" /&gt;&lt;/span&gt;&lt;span class="wpcf7-list-item last"&gt;&lt;span class="wpcf7-list-item-label"&gt;小論文講座　国語&lt;/span&gt;&lt;input type="checkbox" name="checkbox-925[]" value="小論文講座　国語" /&gt;&lt;/span&gt;&lt;/span&gt;&lt;/span&gt;
&lt;/p&gt;
&lt;p&gt;受講スタイル(必須)&lt;br /&gt;
&lt;span class="wpcf7-form-control-wrap" data-name="checkbox-618"&gt;&lt;span class="wpcf7-form-control wpcf7-checkbox wpcf7-validates-as-required"&gt;&lt;span class="wpcf7-list-item first"&gt;&lt;span class="wpcf7-list-item-label"&gt;教室&lt;/span&gt;&lt;input type="checkbox" name="checkbox-618[]" value="教室" /&gt;&lt;/span&gt;&lt;span class="wpcf7-list-item last"&gt;&lt;span class="wpcf7-list-item-label"&gt;オンライン&lt;/span&gt;&lt;input type="checkbox" name="checkbox-618[]"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t>
  </si>
  <si>
    <t>C2P_https___juku_escot_com_kouza_jyuken_math_20260225_192442</t>
  </si>
  <si>
    <t>以下はサイトの階層マスタに基づく「子→親」内部リンク不足です。
子ページ本文（HTML）に、親ページへのリンクを追加してください。
【子ページ】
- URL: https://juku-escot.com/kouza/jyuken-math/
- タイトル: 中高一貫受験数学の個別指導講座｜模試対応オンライン塾
- 分類: SP
【親ページ（リンク先）】
- 親URL: https://juku-escot.com/subject/math/
- 親タイトル: 数学 - 中高一貫校専門塾エスコット(Escot)～定期試験対策から大学受験指導まで～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whitesmoke; padding: 14px; margin: 10px 0 18px 0;"&gt;
&lt;p class="timelineMessage__message" style="margin: 0;"&gt;中高一貫校では、進度が速いぶん「気づいたら数学が置いていかれる」「学校の範囲は追っているのに、試験や模試で点が安定しない」といった悩みが起こりがちです。背景には、計算が複雑化して解き方の流れがつかみにくくなること、抽象的な概念（文字や変数の扱い、図形の条件整理など）が増えること、そして学校ごとの進み方の違いで復習のタイミングを外しやすいことがあります。エスコットでは、学校の進度と目標を整理したうえで、授業内で「どこで止まっているか」を特定し、解き方を再現できる状態へと導き、試験日程に合わせて定着まで伴走します。以下に、よく起きるつまずきと、授業で何をどう進めるかをまとめました。&lt;/p&gt;
&lt;/div&gt;
&lt;h2&gt;完全１対１の個別指導&lt;/h2&gt;
&lt;p&gt;当塾では、一人ひとりのお子さまに寄り添い、個別に最適化された授業を提供しています。お子さまの&lt;span style="color: #0000ff;"&gt;個性&lt;/span&gt;や&lt;span style="color: #0000ff;"&gt;学習スタイル&lt;/span&gt;を深く理解し、その&lt;strong&gt;可能性を最大限に引き出す&lt;/strong&gt;ために、熟練の講師陣がサポートいたします。&lt;/p&gt;
&lt;p&gt;一人ひとりの目標に合わせた指導内容を組み立て、自信を持って学習に取り組めるようサポートいたします。&lt;/p&gt;
&lt;p&gt;また、個別授業ならではのメリットとして、&lt;span style="color: #ff0000;"&gt;質問しやすい環境&lt;/span&gt;が整っています。疑問点や理解しきれない部分を、恐れることなく尋ねることができます。&lt;/p&gt;
&lt;h2&gt;中高一貫・中2数学で起こりがちなこと&lt;/h2&gt;
&lt;ul class="timelineMessage__message"&gt;
&lt;li&gt;学校の進度が速く、復習が追いつかないまま次の単元に進んでしまう&lt;/li&gt;
&lt;li&gt;式の展開・因数分解などで計算量が増え、途中式が追いにくくなってミスが増える&lt;/li&gt;
&lt;li&gt;平方根・二次方程式など、抽象度が上がって「分かったつもり」が増える&lt;/li&gt;
&lt;li&gt;確率の考え方が整理できず、条件を落としてしまう&lt;/li&gt;
&lt;li&gt;相似・円・三平方の定理で、図から必要条件を読み取れず手が止まる&lt;/li&gt;
&lt;li&gt;定期試験の日程に合わせて何を優先すべきか分からず、学習が散らばる&lt;/li&gt;
&lt;li&gt;体系数学など学校教材に合わせた進め方を相談したい&lt;/li&gt;
&lt;/ul&gt;
&lt;h2&gt;つまずきの典型パターン&lt;/h2&gt;
&lt;h3&gt;知識不足（覚え方・前提の穴）&lt;/h3&gt;
&lt;ul class="timelineMessage__message"&gt;
&lt;li&gt;定義・公式は知っているが、使う場面の判断が曖昧（平方根、確率、相似など）&lt;/li&gt;
&lt;li&gt;単元ごとの「解法の基礎パターン」が未整理で、問題ごとにやり方がぶれる&lt;/li&gt;
&lt;/ul&gt;
&lt;h3&gt;進め方が不安定（途中式・条件整理がうまくいかない）&lt;/h3&gt;
&lt;ul class="timelineMessage__message"&gt;
&lt;li&gt;計算過程が長くなると、符号・約分・展開で取り違えやすい&lt;/li&gt;
&lt;li&gt;図形で条件を取り落とし、方針は合っているのに最後が合わない&lt;/li&gt;
&lt;/ul&gt;
&lt;h3&gt;運用不足（復習・試験日程への合わせ込み不足）&lt;/h3&gt;
&lt;ul class="timelineMessage__message"&gt;
&lt;li&gt;「分かった」で止まり、同タイプ反復が足りず定着しない&lt;/li&gt;
&lt;li&gt;定期試験に合わせた優先順位が決まらず、広く浅くになりやすい&lt;/li&gt;
&lt;/ul&gt;
&lt;h2&gt;エスコットが授業内で行うこと&lt;/h2&gt;
&lt;ul class="timelineMessage__message"&gt;
&lt;li&gt;&lt;strong&gt;現状の確認：&lt;/strong&gt;いま学んでいる単元と答案・途中式の状態から、つまずき（知識／プロセス／運用）を整理します&lt;/li&gt;
&lt;li&gt;&lt;strong&gt;方針のすり合わせ：&lt;/strong&gt;&lt;span style="color: #0000ff;"&gt;高校数学に向けた基礎を築く&lt;/span&gt;という学校の流れと、定期試験日程を両方見て優先順位を決めます&lt;/li&gt;
&lt;li&gt;&lt;strong&gt;授業（解き方の定着）：&lt;/strong&gt;一人ひとりの目標に合わせた指導内容を組み立て、解き方を再現できるまで磨き上げます&lt;/li&gt;
&lt;li&gt;&lt;strong&gt;その場で修正：&lt;/strong&gt;&lt;span style="color: #ff0000;"&gt;質問しやすい環境&lt;/span&gt;を活かし、途中式・条件整理のズレを授業中に修正します&lt;/li&gt;
&lt;li&gt;&lt;strong&gt;定着：&lt;/strong&gt;同タイプの問題で復習を重ね、理解を「できる」に変えます&lt;/li&gt;
&lt;/ul&gt;
&lt;h2&gt;授業の進め方&lt;/h2&gt;
&lt;h3 class="timelineMessage__message"&gt;最初の数回で行うこと（例）&lt;/h3&gt;
&lt;ul class="timelineMessage__message"&gt;
&lt;li&gt;&lt;strong&gt;1回目：&lt;/strong&gt;学校の進度・試験日程・単元（式の展開/因数分解/平方根/二次方程式/確率、相似/円/三平方など）を確認し、学習の優先順位を決めます&lt;/li&gt;
&lt;li&gt;&lt;strong&gt;2回目：&lt;/strong&gt;解けない原因が「知識」か「解法の流れ」かを切り分け、基礎の穴埋めと、途中式の書き方を身につけさせます&lt;/li&gt;
&lt;li&gt;&lt;strong&gt;3回目以降：&lt;/strong&gt;同タイプの演習→その場で修正→復習の流れを作り、定期試験に向けて得点が安定する状態へ寄せます&lt;/li&gt;
&lt;/ul&gt;
&lt;h3 class="timelineMessage__message"&gt;定期試験が近い場合の合わせ方&lt;/h3&gt;
&lt;ul class="timelineMessage__message"&gt;
&lt;li&gt;試験範囲を一通り確認し、落としやすい単元から優先して扱います&lt;/li&gt;
&lt;li&gt;「解ける問題を確実に取る」ために、途中式・条件整理・計算ミスの原因を特定して潰します&lt;/li&gt;
&lt;/ul&gt;
&lt;h2&gt;対応範囲・コース案内（中2数学）&lt;/h2&gt;
&lt;p class="timelineMessage__message"&gt;中学校2年生の数学は、計算量が増え、抽象的な概念が増えるため、つまずきが表面化しやすい時期です。エスコットでは、代数・幾何の両方を、学校の進度と目的に合わせて対策します。&lt;/p&gt;
&lt;h2 class="sc-gacfCG dLuIjs"&gt;中学校２年生の数学対策&lt;/h2&gt;
&lt;h3 class="sc-gacfCG dLuIjs"&gt;代数分野&lt;/h3&gt;
&lt;p&gt;中学2年生で学ぶ代数分野は、数学の範囲を広げ、より深い理解を促進する&lt;span style="color: #ff0000;"&gt;重要な時期&lt;/span&gt;です。中高一貫校では、この年に数学の基本的な内容を終え、&lt;span style="color: #0000ff;"&gt;高校数学に向けた基礎を築く&lt;/span&gt;ことになります。&lt;/p&gt;
&lt;p&gt;代数学習においては、複雑な計算が増え、抽象的な概念を理解する能力が要求されます。&lt;/p&gt;
&lt;p&gt;この段階では、文字や変数を駆使して式を扱い、因数分解や方程式の解法などの高度な数学的操作が加わります。こうした計算力を高めることで、より複雑な問題にも対処できるようになります。&lt;/p&gt;
&lt;p&gt;代数学習は、将来の数学的な学習において重要な基盤を築くため、しっかりと理解しておくことが大切です。&lt;/p&gt;
&lt;p&gt;これらの基礎が固まることで、高校数学に進む際にもスムーズに学習を進めることが可能になります。&lt;/p&gt;
&lt;div class="rounded" style="background-color: whitesmoke; padding: 10px;"&gt;
&lt;p class="sc-cqPOvA kUVzhD"&gt;単元：式の展開，因数分解，平方根，二次方程式，y=ax~2，確率、など&lt;/p&gt;
&lt;/div&gt;
&lt;p&gt;&amp;nbsp;&lt;/p&gt;
&lt;div class="card" style="width: 18rem;"&gt;
&lt;div class="card-body"&gt;
&lt;h5 class="entry-title"&gt;&lt;strong&gt;代数分野が中々出来ない&lt;/strong&gt;&lt;/h5&gt;
&lt;h5 class="entry-title"&gt;&lt;strong&gt;生徒さん向けの勉強法&lt;/strong&gt;&lt;/h5&gt;
&lt;p&gt;&lt;span style="color: #ffffff;"&gt;&lt;a class="btn btn-info" style="color: #ffffff;" href="https://juku-escot.com/column/daisuubennkyouhou/"&gt;詳細&lt;/a&gt;&lt;/span&gt;&lt;/p&gt;
&lt;/div&gt;
&lt;/div&gt;
&lt;p&gt;&amp;nbsp;&lt;/p&gt;
&lt;h3 class="sc-gacfCG dLuIjs"&gt;幾何分野&lt;/h3&gt;
&lt;p&gt;中学2年生が学ぶ幾何分野は、基礎を築く重要な時期です。&lt;/p&gt;
&lt;p&gt;中高一貫校では、この1年間で中学数学の内容を総合的に学び、高校数学にも応用される基本的な概念を理解していきます。&lt;/p&gt;
&lt;p&gt;特に、&lt;span style="color: #ff0000;"&gt;三平方の定理&lt;/span&gt;は幾何学において重要な定理の一つです。この定理をしっかりと理解し扱えるようになることは不可欠です。&lt;/p&gt;
&lt;p&gt;中学2年生になると、覚えなければならない定理や解法が増えるため、一つ一つの内容をコツコツと継続的に学習する姿勢が重要です。&lt;/p&gt;
&lt;p&gt;幾何学は図形を通じて論理的な思考力を養い、問題解決の能力を高め中学2年生の幾何学習を通じて、自らの洞察力を磨き、新たな発見を楽しんでください。&lt;/p&gt;
&lt;p&gt;また、学習はただ知識を詰め込むだけではなく、自らが主体的に学び取る積極的な姿勢が重要です。&lt;/p&gt;
&lt;div class="rounded" style="background-color: whitesmoke; padding: 10px;"&gt;
&lt;p class="sc-gacfCG dLuIjs"&gt;単元：相似，線分の比(チェバ・メネラウスの定理)，円，三平方の定理&lt;/p&gt;
&lt;/div&gt;
&lt;p&gt;&amp;nbsp;&lt;/p&gt;
&lt;div class="card" style="width: 18rem;"&gt;
&lt;div class="card-body"&gt;
&lt;h5 class="entry-title"&gt;&lt;strong&gt;幾何分野が中々出来ない&lt;/strong&gt;&lt;/h5&gt;
&lt;h5 class="entry-title"&gt;&lt;strong&gt;生徒さん向けの勉強法&lt;/strong&gt;&lt;/h5&gt;
&lt;p&gt;&lt;span style="color: #ffffff;"&gt;&lt;a class="btn btn-info" style="color: #ffffff;" href="https://juku-escot.com/column/suugakukika/"&gt;詳細&lt;/a&gt;&lt;/span&gt;&lt;/p&gt;
&lt;/div&gt;
&lt;/div&gt;
&lt;p&gt;&amp;nbsp;&lt;/p&gt;
&lt;h3&gt;体系数学対策&lt;/h3&gt;
&lt;p&gt;中高一貫校の上位校で主に採用されている、体系数学の対策を当塾では行っております。&lt;br /&gt;
詳細は&lt;a class="btn btn-info" href="https://juku-escot.com/taikeisuugaku/"&gt;当塾の体系数学対策&lt;/a&gt;をご覧ください。&lt;/p&gt;
&lt;p&gt;さらに、当塾では中２の生徒さんに向けて２つのコースを設けております。コースの中でも１人１人に合わせて授業を進めてまいります。&lt;/p&gt;
&lt;p&gt;また、当塾で開講中の講義をオンラインでも受講可能です。&lt;/p&gt;
&lt;p&gt;詳しくは&lt;a class="btn btn-info" href="https://juku-escot.com/online/"&gt;オンライン個別指導について&lt;/a&gt;をご覧ください。&lt;/p&gt;
&lt;h3&gt;先取りコース&lt;/h3&gt;
&lt;p&gt;学校で学ぶ内容を大切にし、復習を重ねることで確実な定着を図ります。学習の基盤をしっかり築くことで、定期試験での高得点獲得や将来の受験に向けた力強いスタートを目指します。&lt;br /&gt;
単元学習が完了したら、受験指導へとステップアップしていきます。一人ひとりの目標に応じ、&lt;span style="color: #0000ff;"&gt;戦略的な学習プラン&lt;/span&gt;を立てますので、&lt;strong&gt;着実な成果を実感&lt;/strong&gt;できることでしょう。&lt;br /&gt;
先取りコースでは、知識だけでなく、問題解決能力や応用力の向上を重視。日々の学習を充実させ、数学への自信を確立していきます。&lt;/p&gt;
&lt;h3&gt;フォローアップコース&lt;/h3&gt;
&lt;p&gt;数学は積み重ねの学問。過去に習った内容の理解が不十分だと、現在学んでいる内容も十分に理解できないことがあります。私たちは、そんなお子さまの学習課題を見極め、抜けている部分を丁寧に補っていきます。&lt;br /&gt;
一人ひとりの学習進度に合わせ、カスタムカリキュラムを組み立て。&lt;span style="color: #ff0000;"&gt;学校の進度に十分に追いつく&lt;/span&gt;ことで、自信と理解力を確固たるものとします。その後、理想的なタイミングで先取りコースへステップアップすることが可能です。&lt;/p&gt;
&lt;h3 class="timelineMessage__message"&gt;二週間完結・定期試験対策ゼミ&lt;/h3&gt;
&lt;p class="timelineMessage__message"&gt;限られた回数の授業でも、&lt;span style="color: #0000ff;"&gt;定期試験に向けた徹底的な対策を実施します。&lt;/span&gt;定期試験の範囲を一通りしっかり学習し、もしくは試験までの時間が少ない場合でも、最大限の得点を獲得できるよう、私たちがサポートいたします。&lt;br /&gt;
分からない点や苦手な単元をピンポイントで把握し、確実に克服していくことで、試験に自信を持って臨むことができるでしょう。&lt;strong&gt;丁寧で効果的な指導が、学力向上に確かな結果をもたらします。&lt;/strong&gt;&lt;/p&gt;
&lt;p&gt;&amp;nbsp;&lt;/p&gt;
&lt;div class="rounded" style="background-color: whitesmoke; padding: 10px;"&gt;
&lt;div class="card-deck"&gt;
&lt;div class="card"&gt;
&lt;div class="card-body"&gt;
&lt;h4 class="vk_post_title card-title"&gt;&lt;strong&gt;数学ができない学生向けの学習法&lt;/strong&gt;&lt;/h4&gt;
&lt;p&gt;&lt;a class="btn btn-info" style="color: #ffffff;" href="https://juku-escot.com/column/suugakudekinai/"&gt;こちら&lt;/a&gt;&lt;/p&gt;
&lt;/div&gt;
&lt;/div&gt;
&lt;div class="card"&gt;
&lt;div class="card-body"&gt;
&lt;h4 class="entry-title"&gt;&lt;strong&gt;数学の応用問題に&lt;/strong&gt;&lt;strong&gt;つ&lt;/strong&gt;&lt;strong&gt;まづいて&lt;/strong&gt;&lt;strong&gt;しまう場合の対策法&lt;/strong&gt;&lt;/h4&gt;
&lt;p&gt;&lt;a class="btn btn-info" style="color: #ffffff;" href="https://juku-escot.com/column/suugaku_ouyoumondai/"&gt;こちら&lt;/a&gt;&lt;/p&gt;
&lt;/div&gt;
&lt;/div&gt;
&lt;/div&gt;
&lt;/div&gt;
&lt;p&gt;&amp;nbsp;&lt;/p&gt;
&lt;h2&gt;受講までの流れ&lt;/h2&gt;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&lt;div&gt;&lt;/div&gt;
&lt;h2&gt;FAQ&lt;/h2&gt;
&lt;div class="rounded" style="background-color: whitesmoke; padding: 12px; margin-bottom: 10px;"&gt;
&lt;p class="timelineMessage__message" style="margin: 0;"&gt;&lt;strong&gt;Q.&lt;/strong&gt; 中高一貫で進度が速いのですが、学校の範囲と定期試験対策は両立できますか？&lt;br /&gt;
&lt;strong&gt;A.&lt;/strong&gt; 可能です。まず学校の進度と試験範囲を確認し、「今落としやすい単元」と「次につながる基礎」を優先して扱うことで、学習の散らばりを防ぎます。&lt;/p&gt;
&lt;/div&gt;
&lt;div class="rounded" style="background-color: whitesmoke; padding: 12px; margin-bottom: 10px;"&gt;
&lt;p class="timelineMessage__message" style="margin: 0;"&gt;&lt;strong&gt;Q.&lt;/strong&gt; 体系数学を使っています。学校教材に合わせた指導はできますか？&lt;br /&gt;
&lt;strong&gt;A.&lt;/strong&gt; はい。体系数学対策も行っております。学校の進め方に合わせて、必要な復習と演習の順序を整理します。&lt;/p&gt;
&lt;/div&gt;
&lt;div class="rounded" style="background-color: whitesmoke; padding: 12px; margin-bottom: 10px;"&gt;
&lt;p class="timelineMessage__message" style="margin: 0;"&gt;&lt;strong&gt;Q.&lt;/strong&gt; 代数と幾何、どちらから手を付けるべきですか？&lt;br /&gt;
&lt;strong&gt;A.&lt;/strong&gt; 学校の進度・試験範囲・つまずき方によります。解き方の流れがつかみにくい場合は代数のステップから、条件整理が弱い場合は幾何の読み取りから、というように優先順位を決めます。&lt;/p&gt;
&lt;/div&gt;
&lt;div class="rounded" style="background-color: whitesmoke; padding: 12px; margin-bottom: 10px;"&gt;
&lt;p class="timelineMessage__message" style="margin: 0;"&gt;&lt;strong&gt;Q.&lt;/strong&gt; 定期試験が近い場合でも間に合いますか？&lt;br /&gt;
&lt;strong&gt;A.&lt;/strong&gt; 可能な範囲で最適化します。二週間完結・定期試験対策ゼミのように、範囲を整理して「確実に取る」問題から定着させ、ミスや取りこぼしの原因を優先して修正します。&lt;/p&gt;
&lt;/div&gt;
&lt;div class="rounded" style="background-color: whitesmoke; padding: 12px; margin-bottom: 10px;"&gt;
&lt;p class="timelineMessage__message" style="margin: 0;"&gt;&lt;strong&gt;Q.&lt;/strong&gt; 先取りコースとフォローアップコース、どちらが合うか分かりません。&lt;br /&gt;
&lt;strong&gt;A.&lt;/strong&gt; 事前ヒアリングとトライアル指導で、学校の進度に追いつく必要があるか、先取りに進める状態かを確認し、ご本人に合わせてご提案します。&lt;/p&gt;
&lt;/div&gt;
```</t>
  </si>
  <si>
    <t>P2C_https___juku_escot_com_mathematics_20260225_192348</t>
  </si>
  <si>
    <t>以下はサイトの階層マスタに基づく「親→子」内部リンク不足です。
親ページ本文（HTML）に、下記の子ページへのリンクを追加してください。
【親ページ】
- URL: https://juku-escot.com/mathematics/
- タイトル: 中高一貫校数学を伸ばす個別指導講座｜基礎応用対応オンライン塾
- 分類: SP
【リンク追加が必要な子ページ一覧（この親を持つ）】
1. https://juku-escot.com/taikeisuugaku/（体系数学とは？──中高一貫校のレベル・難易度とおすすめ勉強法 - 中高一貫校専門塾エスコット(Escot)～定期試験対策から大学受験指導まで～）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&lt;h2&gt;数学の指導方針&lt;/h2&gt;
&lt;p&gt;数学は何のために勉強するのだろうか？&lt;/p&gt;
&lt;p&gt;「学校でやらされるから」もしくは「進学に必要だから」という声が聞こえてきそうですが、 中には「数学が好きだから」という人もいるかもしれません。 数学を勉強する直接的な理由は「進学に必要だから」で良いと思いますが、 その意義は知っておいて損はないと思います。&lt;span style="font-size: 14.08px;"&gt;私自身は工学部を出ていますので、数学がなければ技術開発ができず、 ツールとして数学が必須になることは知っています。&lt;/span&gt;&lt;/p&gt;
&lt;p&gt;しかしながら、数学を学びたい本質的な理由は別のところにあると考えています。 それは、&lt;span style="color: #008000;"&gt;数学を学ぶことによって培われる思考力が、その後の人生で直面するあらゆる問題に対して 解決していくための知恵として生きてくる&lt;/span&gt;からだと思っています。 中高一貫校専門塾エスコットは、一人一人のレベルに合わせて学習を進めていけるため、合格はもちろんですが、&lt;span style="color: #0000ff;"&gt;副次的に思考力&lt;/span&gt;を身に付けていっていただければと思います。&lt;/p&gt;
&lt;h3&gt;学校対策としての数学&lt;/h3&gt;
&lt;p&gt;学校の勉強をしっかりしていくことが、受験に向けても一石二鳥の勉強になります。 数学は、&lt;span style="color: #0000ff;"&gt;とにかく基本が大事&lt;/span&gt;です。 一般には教科書と教科書傍用の問題集を用いていると思います。 これが単元学習としては最適な教材です。多少レベルの高いものまで含んでいますが、 まずは一通りの内容をしっかり理解していくことで、その単元の全体を習得していきましょう。 この段階での学習は、まずはその単元の主旨をつかむことでありますので、 完璧にこなせていなくても問題はありません。 学校の定期試験であれば、通常はこのレベルの範囲で作られているものと思います。&lt;/p&gt;
&lt;p&gt;それから、実は教科書とその問題集が重要であることの大きな意味が他に2つあります。 1つ目は&lt;span style="color: #008000;"&gt;、ほとんどの受験生がそれで勉強してきていますので、 単純にその問題集の類似問題が出てきた場合に勉強していないと不利になる&lt;/span&gt;というものです。 2つ目は、&lt;span style="color: #008000;"&gt;大学側(出題者)もこの範囲からのものについてはノーヒントで出題してくる&lt;/span&gt;からです。 一般に大問には誘導が付いています。&lt;/p&gt;
&lt;p&gt;しかし、この範囲からのものについては誘導がないことが多いのです。 数学で合格点を取るためには、難しい問題を解くことも良いかもしれませんが、 &lt;span style="color: #0000ff;"&gt;基本問題や典型問題を確実に取れるように学習することが重要&lt;/span&gt;なのです。 実際には、生徒さんの状況に合わせて学校よりも早く進度を進めていく先取り学習を行うのか、 もしくは現状では遅れをとっているので復習からスタートしていくのか, もしくは余裕があるので受験を見据えて青チャートといった受験用の参考書を併用して学習を進めていくのか, そのあたりはご相談していただければと思います(もしくは提案させていただきます)。&lt;/p&gt;
&lt;h3&gt;受験対策としての数学&lt;/h3&gt;
&lt;p&gt;&lt;span style="color: #ff0000;"&gt;合格するために必要な力や、そのために有効な勉強法はほとんど決まっています&lt;/span&gt;。 おおよそ問題のレベルは、基本問題・入試標準レベルの典型問題・応用問題といったものに分類できます。 大学の難易度によって基本問題が多かったり、応用問題が多かったりということはありますが、 最難関大学以外は典型問題までがしっかり解ければ合格点に届きます。&lt;/p&gt;
&lt;p&gt;そして、必要な勉強をきちんとこなしていけば、典型問題まではクリアしていくことができるのです。 後は、残っている課題をどれだけクリアできたかによって、得点力を最大限に伸ばしていきます。 一般には、学校での勉強として「&lt;span style="color: #008000;"&gt;教科書とその問題集&lt;/span&gt;」を用いて単元学習を行った後、 「&lt;span style="color: #008000;"&gt;青チャートのような網羅系の参考書&lt;/span&gt;」で典型問題を一通り学習する。 その後、「&lt;span style="color: #008000;"&gt;演習用の教材&lt;/span&gt;」で初見の問題に取り組む力を身に付ける、という流れになります。 高校1年生からしっかり学習を進めていた生徒さんであれば、この流れで学習を完了させて試験に挑めると思いますが、現実的には「&lt;span style="color: #0000ff;"&gt;これまで学校の勉強以外はしてこなかったけれども、あと1年、もしくは半年程度でどこまで学習できるのか&lt;/span&gt;」といった切羽詰まった受験生も少なくないのではと思います。&lt;/p&gt;
&lt;p&gt;生徒さんの状況に合わせて得点を最大限に伸ばすために学習すべき内容を提案させていただきたいと思います。 記述式の解答が必要となる国公立大学を初め、私立医学部、早慶上理、GMARCH、文系数学など、 柔軟に生徒さんに合わせた受験指導をさせて頂きますので、まずは私たち中高一貫校専門塾エスコットお気軽にご相談いただけましたら幸いです。&lt;/p&gt;
&lt;h2&gt;学年・状況別：数学の進め方（判断の目安）&lt;/h2&gt;
&lt;p&gt;「先取りで進めるべきか」「復習から戻るべきか」は、学年よりも“答案の状態”で決まります。次の目安で判断できます。&lt;/p&gt;
&lt;h3&gt;先取りが向くケース&lt;/h3&gt;
&lt;ul&gt;
&lt;li&gt;教科書傍用の標準問題が、時間をかけずに安定して解ける&lt;/li&gt;
&lt;li&gt;計算ミスが少なく、途中式が整理されている&lt;/li&gt;
&lt;li&gt;定期試験で得点が安定している（大幅に点数を落とさない）&lt;/li&gt;
&lt;/ul&gt;
&lt;h3&gt;復習（戻り学習）が必要なケース&lt;/h3&gt;
&lt;ul&gt;
&lt;li&gt;基本問題でも“解法の選択”に迷う&lt;/li&gt;
&lt;li&gt;途中式が飛びやすく、ミスの原因が追えない&lt;/li&gt;
&lt;li&gt;単元が変わると得点が急落する（積み上げが欠けている）&lt;/li&gt;
&lt;/ul&gt;
&lt;h3&gt;受験標準へ移行するタイミング&lt;/h3&gt;
&lt;ul&gt;
&lt;li&gt;学校の単元学習（教科書＋傍用）が一通り回り、定番の解き方が身についている&lt;/li&gt;
&lt;li&gt;「解ける／解けない」の差が“知識不足”より“演習不足”に寄っている&lt;/li&gt;
&lt;/ul&gt;
&lt;hr /&gt;
&lt;h2&gt;教材の使い分け（教科書傍用／網羅系／演習教材）&lt;/h2&gt;
&lt;p&gt;本文で触れている流れを、目的別に整理します。&lt;/p&gt;
&lt;h3&gt;教科書＋傍用問題集（学校対策の主軸）&lt;/h3&gt;
&lt;ul&gt;
&lt;li&gt;目的：単元の全体像をつかむ／基本と標準の取り切り&lt;/li&gt;
&lt;li&gt;やり方：例題→類題→類題の類題、の順で“同じ解き方を反復”&lt;/li&gt;
&lt;li&gt;落とし穴：解けた気で終わり、次の週に再現できない&lt;/li&gt;
&lt;/ul&gt;
&lt;h3&gt;網羅系（例：青チャート等）&lt;/h3&gt;
&lt;ul&gt;
&lt;li&gt;目的：入試標準の典型パターンを一通り“定番の解き方”として定着させる&lt;/li&gt;
&lt;li&gt;やり方：各単元で「典型だけを確実に」→難問に寄りすぎない&lt;/li&gt;
&lt;/ul&gt;
&lt;h3&gt;演習用教材&lt;/h3&gt;
&lt;ul&gt;
&lt;li&gt;目的：初見問題への対応力（条件整理／解法選択／時間配分）&lt;/li&gt;
&lt;li&gt;やり方：解けない問題を増やすのではなく“解ける問題を増やす”構成にする&lt;/li&gt;
&lt;/ul&gt;
&lt;hr /&gt;
&lt;h2&gt;定期試験・実力テストで点を落とす原因チェック&lt;/h2&gt;
&lt;p&gt;数学で点を落とす原因は、多くの場合「難問が解けない」よりも、次の4つに集約されます。&lt;/p&gt;
&lt;ul&gt;
&lt;li&gt;&lt;strong&gt;計算&lt;/strong&gt;：符号・分配・約分のミス&lt;/li&gt;
&lt;li&gt;&lt;strong&gt;条件整理&lt;/strong&gt;：何が与えられていて, 何を求めるかが曖昧&lt;/li&gt;
&lt;li&gt;&lt;strong&gt;典型の抜け&lt;/strong&gt;：よくある解き方が定着していない&lt;/li&gt;
&lt;li&gt;&lt;strong&gt;答案&lt;/strong&gt;：途中式が飛び, 検算できない（記述で減点）&lt;/li&gt;
&lt;/ul&gt;
&lt;p&gt;当塾では、答案を見て「どれが主因か」を特定し、最も効率よく改善する順番を提案します。&lt;/p&gt;
&lt;hr /&gt;
&lt;h2&gt;よくある質問（FAQ）&lt;/h2&gt;
&lt;dl&gt;
&lt;dt&gt;Q. まず何から始めればいいですか？&lt;/dt&gt;
&lt;dd&gt;最初は「教科書＋傍用」を軸に、基本・標準を“取り切る”ことを優先します。その上で、答案の状態に応じて先取り／復習／受験標準へ移行します。&lt;/dd&gt;
&lt;dt&gt;Q. 青チャートはいつから使うべきですか？&lt;/dt&gt;
&lt;dd&gt;学校の単元学習が回り始め、標準問題が安定してきた段階が目安です。早すぎる移行は、基本の穴が残ったままになりやすくなります。&lt;/dd&gt;
&lt;dt&gt;Q. 途中式はどれくらい書くべきですか？&lt;/dt&gt;
&lt;dd&gt;「自分で検算できる量」が基準です。途中式が飛ぶと、ミスの原因が追えず、同じミスを繰り返します。&lt;/dd&gt;
&lt;dt&gt;Q. 学校の進度が速く、復習が追いつきません。&lt;/dt&gt;
&lt;dd&gt;復習は“全部”ではなく、次単元に直結する核だけを優先します。どこを残してどこを埋めるかを計画するのが個別指導の役割です。&lt;/dd&gt;
&lt;/dl&gt;
&lt;p&gt;&amp;nbsp;&lt;/p&gt;
```</t>
  </si>
  <si>
    <t>C2P_https___juku_escot_com_mathematics_20260225_192442</t>
  </si>
  <si>
    <t>以下はサイトの階層マスタに基づく「子→親」内部リンク不足です。
子ページ本文（HTML）に、親ページへのリンクを追加してください。
【子ページ】
- URL: https://juku-escot.com/mathematics/
- タイトル: 中高一貫校数学を伸ばす個別指導講座｜基礎応用対応オンライン塾
- 分類: SP
【親ページ（リンク先）】
- 親URL: https://juku-escot.com/purpose/
- 親タイトル: 中高一貫校学習方針と個別指導の特徴｜成果につなぐオンライン塾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&lt;h2&gt;数学の指導方針&lt;/h2&gt;
&lt;p&gt;数学は何のために勉強するのだろうか？&lt;/p&gt;
&lt;p&gt;「学校でやらされるから」もしくは「進学に必要だから」という声が聞こえてきそうですが、 中には「数学が好きだから」という人もいるかもしれません。 数学を勉強する直接的な理由は「進学に必要だから」で良いと思いますが、 その意義は知っておいて損はないと思います。&lt;span style="font-size: 14.08px;"&gt;私自身は工学部を出ていますので、数学がなければ技術開発ができず、 ツールとして数学が必須になることは知っています。&lt;/span&gt;&lt;/p&gt;
&lt;p&gt;しかしながら、数学を学びたい本質的な理由は別のところにあると考えています。 それは、&lt;span style="color: #008000;"&gt;数学を学ぶことによって培われる思考力が、その後の人生で直面するあらゆる問題に対して 解決していくための知恵として生きてくる&lt;/span&gt;からだと思っています。 中高一貫校専門塾エスコットは、一人一人のレベルに合わせて学習を進めていけるため、合格はもちろんですが、&lt;span style="color: #0000ff;"&gt;副次的に思考力&lt;/span&gt;を身に付けていっていただければと思います。&lt;/p&gt;
&lt;h3&gt;学校対策としての数学&lt;/h3&gt;
&lt;p&gt;学校の勉強をしっかりしていくことが、受験に向けても一石二鳥の勉強になります。 数学は、&lt;span style="color: #0000ff;"&gt;とにかく基本が大事&lt;/span&gt;です。 一般には教科書と教科書傍用の問題集を用いていると思います。 これが単元学習としては最適な教材です。多少レベルの高いものまで含んでいますが、 まずは一通りの内容をしっかり理解していくことで、その単元の全体を習得していきましょう。 この段階での学習は、まずはその単元の主旨をつかむことでありますので、 完璧にこなせていなくても問題はありません。 学校の定期試験であれば、通常はこのレベルの範囲で作られているものと思います。&lt;/p&gt;
&lt;p&gt;それから、実は教科書とその問題集が重要であることの大きな意味が他に2つあります。 1つ目は&lt;span style="color: #008000;"&gt;、ほとんどの受験生がそれで勉強してきていますので、 単純にその問題集の類似問題が出てきた場合に勉強していないと不利になる&lt;/span&gt;というものです。 2つ目は、&lt;span style="color: #008000;"&gt;大学側(出題者)もこの範囲からのものについてはノーヒントで出題してくる&lt;/span&gt;からです。 一般に大問には誘導が付いています。&lt;/p&gt;
&lt;p&gt;しかし、この範囲からのものについては誘導がないことが多いのです。 数学で合格点を取るためには、難しい問題を解くことも良いかもしれませんが、 &lt;span style="color: #0000ff;"&gt;基本問題や典型問題を確実に取れるように学習することが重要&lt;/span&gt;なのです。 実際には、生徒さんの状況に合わせて学校よりも早く進度を進めていく先取り学習を行うのか、 もしくは現状では遅れをとっているので復習からスタートしていくのか, もしくは余裕があるので受験を見据えて青チャートといった受験用の参考書を併用して学習を進めていくのか, そのあたりはご相談していただければと思います(もしくは提案させていただきます)。&lt;/p&gt;
&lt;h3&gt;受験対策としての数学&lt;/h3&gt;
&lt;p&gt;&lt;span style="color: #ff0000;"&gt;合格するために必要な力や、そのために有効な勉強法はほとんど決まっています&lt;/span&gt;。 おおよそ問題のレベルは、基本問題・入試標準レベルの典型問題・応用問題といったものに分類できます。 大学の難易度によって基本問題が多かったり、応用問題が多かったりということはありますが、 最難関大学以外は典型問題までがしっかり解ければ合格点に届きます。&lt;/p&gt;
&lt;p&gt;そして、必要な勉強をきちんとこなしていけば、典型問題まではクリアしていくことができるのです。 後は、残っている課題をどれだけクリアできたかによって、得点力を最大限に伸ばしていきます。 一般には、学校での勉強として「&lt;span style="color: #008000;"&gt;教科書とその問題集&lt;/span&gt;」を用いて単元学習を行った後、 「&lt;span style="color: #008000;"&gt;青チャートのような網羅系の参考書&lt;/span&gt;」で典型問題を一通り学習する。 その後、「&lt;span style="color: #008000;"&gt;演習用の教材&lt;/span&gt;」で初見の問題に取り組む力を身に付ける、という流れになります。 高校1年生からしっかり学習を進めていた生徒さんであれば、この流れで学習を完了させて試験に挑めると思いますが、現実的には「&lt;span style="color: #0000ff;"&gt;これまで学校の勉強以外はしてこなかったけれども、あと1年、もしくは半年程度でどこまで学習できるのか&lt;/span&gt;」といった切羽詰まった受験生も少なくないのではと思います。&lt;/p&gt;
&lt;p&gt;生徒さんの状況に合わせて得点を最大限に伸ばすために学習すべき内容を提案させていただきたいと思います。 記述式の解答が必要となる国公立大学を初め、私立医学部、早慶上理、GMARCH、文系数学など、 柔軟に生徒さんに合わせた受験指導をさせて頂きますので、まずは私たち中高一貫校専門塾エスコットお気軽にご相談いただけましたら幸いです。&lt;/p&gt;
&lt;h2&gt;学年・状況別：数学の進め方（判断の目安）&lt;/h2&gt;
&lt;p&gt;「先取りで進めるべきか」「復習から戻るべきか」は、学年よりも“答案の状態”で決まります。次の目安で判断できます。&lt;/p&gt;
&lt;h3&gt;先取りが向くケース&lt;/h3&gt;
&lt;ul&gt;
&lt;li&gt;教科書傍用の標準問題が、時間をかけずに安定して解ける&lt;/li&gt;
&lt;li&gt;計算ミスが少なく、途中式が整理されている&lt;/li&gt;
&lt;li&gt;定期試験で得点が安定している（大幅に点数を落とさない）&lt;/li&gt;
&lt;/ul&gt;
&lt;h3&gt;復習（戻り学習）が必要なケース&lt;/h3&gt;
&lt;ul&gt;
&lt;li&gt;基本問題でも“解法の選択”に迷う&lt;/li&gt;
&lt;li&gt;途中式が飛びやすく、ミスの原因が追えない&lt;/li&gt;
&lt;li&gt;単元が変わると得点が急落する（積み上げが欠けている）&lt;/li&gt;
&lt;/ul&gt;
&lt;h3&gt;受験標準へ移行するタイミング&lt;/h3&gt;
&lt;ul&gt;
&lt;li&gt;学校の単元学習（教科書＋傍用）が一通り回り、定番の解き方が身についている&lt;/li&gt;
&lt;li&gt;「解ける／解けない」の差が“知識不足”より“演習不足”に寄っている&lt;/li&gt;
&lt;/ul&gt;
&lt;hr /&gt;
&lt;h2&gt;教材の使い分け（教科書傍用／網羅系／演習教材）&lt;/h2&gt;
&lt;p&gt;本文で触れている流れを、目的別に整理します。&lt;/p&gt;
&lt;h3&gt;教科書＋傍用問題集（学校対策の主軸）&lt;/h3&gt;
&lt;ul&gt;
&lt;li&gt;目的：単元の全体像をつかむ／基本と標準の取り切り&lt;/li&gt;
&lt;li&gt;やり方：例題→類題→類題の類題、の順で“同じ解き方を反復”&lt;/li&gt;
&lt;li&gt;落とし穴：解けた気で終わり、次の週に再現できない&lt;/li&gt;
&lt;/ul&gt;
&lt;h3&gt;網羅系（例：青チャート等）&lt;/h3&gt;
&lt;ul&gt;
&lt;li&gt;目的：入試標準の典型パターンを一通り“定番の解き方”として定着させる&lt;/li&gt;
&lt;li&gt;やり方：各単元で「典型だけを確実に」→難問に寄りすぎない&lt;/li&gt;
&lt;/ul&gt;
&lt;h3&gt;演習用教材&lt;/h3&gt;
&lt;ul&gt;
&lt;li&gt;目的：初見問題への対応力（条件整理／解法選択／時間配分）&lt;/li&gt;
&lt;li&gt;やり方：解けない問題を増やすのではなく“解ける問題を増やす”構成にする&lt;/li&gt;
&lt;/ul&gt;
&lt;hr /&gt;
&lt;h2&gt;定期試験・実力テストで点を落とす原因チェック&lt;/h2&gt;
&lt;p&gt;数学で点を落とす原因は、多くの場合「難問が解けない」よりも、次の4つに集約されます。&lt;/p&gt;
&lt;ul&gt;
&lt;li&gt;&lt;strong&gt;計算&lt;/strong&gt;：符号・分配・約分のミス&lt;/li&gt;
&lt;li&gt;&lt;strong&gt;条件整理&lt;/strong&gt;：何が与えられていて, 何を求めるかが曖昧&lt;/li&gt;
&lt;li&gt;&lt;strong&gt;典型の抜け&lt;/strong&gt;：よくある解き方が定着していない&lt;/li&gt;
&lt;li&gt;&lt;strong&gt;答案&lt;/strong&gt;：途中式が飛び, 検算できない（記述で減点）&lt;/li&gt;
&lt;/ul&gt;
&lt;p&gt;当塾では、答案を見て「どれが主因か」を特定し、最も効率よく改善する順番を提案します。&lt;/p&gt;
&lt;hr /&gt;
&lt;h2&gt;よくある質問（FAQ）&lt;/h2&gt;
&lt;dl&gt;
&lt;dt&gt;Q. まず何から始めればいいですか？&lt;/dt&gt;
&lt;dd&gt;最初は「教科書＋傍用」を軸に、基本・標準を“取り切る”ことを優先します。その上で、答案の状態に応じて先取り／復習／受験標準へ移行します。&lt;/dd&gt;
&lt;dt&gt;Q. 青チャートはいつから使うべきですか？&lt;/dt&gt;
&lt;dd&gt;学校の単元学習が回り始め、標準問題が安定してきた段階が目安です。早すぎる移行は、基本の穴が残ったままになりやすくなります。&lt;/dd&gt;
&lt;dt&gt;Q. 途中式はどれくらい書くべきですか？&lt;/dt&gt;
&lt;dd&gt;「自分で検算できる量」が基準です。途中式が飛ぶと、ミスの原因が追えず、同じミスを繰り返します。&lt;/dd&gt;
&lt;dt&gt;Q. 学校の進度が速く、復習が追いつきません。&lt;/dt&gt;
&lt;dd&gt;復習は“全部”ではなく、次単元に直結する核だけを優先します。どこを残してどこを埋めるかを計画するのが個別指導の役割です。&lt;/dd&gt;
&lt;/dl&gt;
&lt;p&gt;&amp;nbsp;&lt;/p&gt;
```</t>
  </si>
  <si>
    <t>C2P_https___juku_escot_com_newtreasure_20260225_192442</t>
  </si>
  <si>
    <t>以下はサイトの階層マスタに基づく「子→親」内部リンク不足です。
子ページ本文（HTML）に、親ページへのリンクを追加してください。
【子ページ】
- URL: https://juku-escot.com/newtreasure/
- タイトル: ニュートレジャー勉強法｜予習復習とテスト対策｜中高一貫英語
- 分類: MC
【親ページ（リンク先）】
- 親URL: https://juku-escot.com/english/
- 親タイトル: 中高一貫校英語を伸ばす個別指導講座｜基礎応用対応オンライン塾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&lt;p&gt;中高一貫校で広く採用されている『NEW TREASURE ENGLISH SERIES』（以下、&lt;strong&gt;ニュートレジャー&lt;/strong&gt;）は、検定教科書よりもはるかにボリュームがあり、大学入試を見据えた本格的な英語力を養うことができる教材です。&lt;br /&gt;
一方で、&lt;span style="color: #ff0000;"&gt;「単語量が多すぎてついていけない」「予習・復習に時間がかかりすぎる」「テスト前は暗記に頼るしかない」&lt;/span&gt;といった声も少なくありません。&lt;/p&gt;
&lt;p&gt;このページでは、ニュートレジャーの特徴と各Stageの内容、実際に多くの生徒さんが直面しやすい課題、そして中高一貫校専門塾エスコット（Escot）が行っている具体的な対策・指導方法について整理してご紹介します。&lt;/p&gt;
&lt;hr /&gt;
&lt;h2&gt;１．ニュートレジャーとは？&lt;/h2&gt;
&lt;p&gt;『NEW TREASURE ENGLISH SERIES』（ニュートレジャー）は、Ｚ会出版による&lt;strong&gt;中高一貫校用の英語教科書&lt;/strong&gt;です。検定教科書よりも難易度が高く、&lt;br /&gt;
&lt;span style="color: #ff0000;"&gt;大学入試で必要とされる英語力・実践的な英語力を養う&lt;/span&gt;ことを目的として作成されています。&lt;/p&gt;
&lt;h3&gt;ニュートレジャーの基本的な特徴&lt;/h3&gt;
&lt;ul&gt;
&lt;li&gt;&lt;strong&gt;英文量・語彙量が非常に多い&lt;/strong&gt;&lt;br /&gt;
検定教科書に比べて英文の絶対量・語彙量が多く、&lt;strong&gt;単語数は約３倍&lt;/strong&gt;と言われています。&lt;/li&gt;
&lt;li&gt;&lt;strong&gt;中学で高校内容の一部まで学習&lt;/strong&gt;&lt;br /&gt;
検定教科書なら高校で扱う内容も中学生のうちから取り上げられ、&lt;span style="color: #ff0000;"&gt;反復学習により重要な文法を確実に理解する構成&lt;/span&gt;になっています。&lt;/li&gt;
&lt;li&gt;&lt;strong&gt;文法解説が詳しい&lt;/strong&gt;&lt;br /&gt;
文法・構文の解説が比較的詳しく掲載されており、英語への興味を持たせるテーマの英文が多く採用されています。&lt;/li&gt;
&lt;li&gt;&lt;strong&gt;４技能をバランスよく伸ばす設計&lt;/strong&gt;&lt;br /&gt;
&lt;strong&gt;「読む・書く・聞く・話す」&lt;/strong&gt;の四技能をバランスよく身につけ、論理的思考力やコミュニケーション力を早い段階から養成する狙いがあります。&lt;/li&gt;
&lt;/ul&gt;
&lt;p&gt;こうしたカリキュラムをきちんと理解しながら進めることができれば、&lt;br /&gt;
&lt;span style="color: #0000ff;"&gt;最難関大学に合格できる英語力を養うことができる&lt;/span&gt;、という点がニュートレジャー最大の特徴です。&lt;/p&gt;
&lt;hr /&gt;
&lt;h2&gt;２．ニュートレジャー各Stageのレベルと内容&lt;/h2&gt;
&lt;p&gt;ニュートレジャーは&lt;strong&gt;Stage1～Stage5&lt;/strong&gt;まで段階的に構成されており、中学内容から高校内容、そして最難関大学レベルまでを一貫して学べる教材です。ここでは各Stageの語彙数・学習範囲と、エスコットによる関連コンテンツ・講座をご紹介します。&lt;/p&gt;
&lt;h3&gt;Stage1 Second Edition（中１～中２相当）&lt;/h3&gt;
&lt;p&gt;語彙数は&lt;strong&gt;約1,100語&lt;/strong&gt;で、&lt;strong&gt;中学１年～２年&lt;/strong&gt;の範囲を学習します。&lt;/p&gt;
&lt;div class="rounded" style="background-color: whitesmoke; padding: 10px; margin-bottom: 10px;"&gt;&lt;strong&gt;主な単元：&lt;/strong&gt;&lt;br /&gt;
be動詞、一般動詞、単数と複数、疑問詞、命令文、現在進行形、一般動詞・be動詞の過去形、未来を表す表現、助動詞、There is/are構文、比較　など&lt;/div&gt;
&lt;p&gt;各項目については、当塾英語科講師・中尾による解説記事・動画をご覧ください。&lt;/p&gt;
&lt;details&gt;
&lt;summary style="background-color: #9c56e2; color: #ffffff; padding: 10px; text-align: center; border-radius: 5px;"&gt;&lt;strong&gt;Stage1 の内容＆学習ナビ&lt;/strong&gt;&lt;/summary&gt;
&lt;details&gt;
&lt;summary style="background-color: #b38ded; color: #ffffff; padding: 10px; text-align: center; border-radius: 5px;"&gt;&lt;strong&gt;Youtube動画「ニュートレジャーの道標【STAGE1】」&lt;/strong&gt;&lt;/summary&gt;
&lt;table style="table-layout: fixed; line-height: 100%; width: 100%; border-collapse: collapse; margin-top: 20px;"&gt;
&lt;tbody&gt;
&lt;tr style="background-color: #d6c3ff;" align="center"&gt;
&lt;td width="10%"&gt;1&lt;/td&gt;
&lt;td width="20%"&gt;&lt;a href="https://eigo-rewrite.com/column/new-treasure-stage1-lesson1-1/"&gt;be動詞の文１(I am[you are]~)&lt;/a&gt;&lt;/td&gt;
&lt;td width="20%"&gt;&lt;a href="https://eigo-rewrite.com/column/stage1-1-2/"&gt;be動詞の文１(This is[That] is~)&lt;/a&gt;&lt;/td&gt;
&lt;td width="20%"&gt;&lt;/td&gt;
&lt;td width="20%"&gt;&lt;/td&gt;
&lt;/tr&gt;
&lt;tr style="background-color: #f3ecff;" align="center"&gt;
&lt;td width="10%"&gt;2&lt;/td&gt;
&lt;td width="20%"&gt;&lt;a href="https://eigo-rewrite.com/column/stage1-2-1/"&gt;be動詞の文2(He[She] is~)&lt;/a&gt;&lt;/td&gt;
&lt;td width="20%"&gt;&lt;a href="https://eigo-rewrite.com/column/stage1-2-2/"&gt;be動詞の文2(what is~?)&lt;/a&gt;&lt;/td&gt;
&lt;td width="20%"&gt;&lt;a href="https://eigo-rewrite.com/column/stage1-2-2-2/"&gt;be動詞の文2(who is~? A or B)&lt;/a&gt;&lt;/td&gt;
&lt;td width="20%"&gt;&lt;/td&gt;
&lt;/tr&gt;
&lt;tr style="background-color: #d6c3ff;" align="center"&gt;
&lt;td width="10%"&gt;3&lt;/td&gt;
&lt;td width="20%"&gt;&lt;a href="https://eigo-rewrite.com/column/stage1-3-1/"&gt;一般動詞の文1(一般動詞の基本)&lt;/a&gt;&lt;/td&gt;
&lt;td width="20%"&gt;&lt;a href="https://eigo-rewrite.com/column/stage1-2-2/"&gt;一般動詞の文1(疑問詞を使う疑問文)&lt;/a&gt;&lt;/td&gt;
&lt;td width="20%"&gt;&lt;/td&gt;
&lt;td width="20%"&gt;&lt;/td&gt;
&lt;/tr&gt;
&lt;tr style="background-color: #f3ecff;" align="center"&gt;
&lt;td width="10%"&gt;4&lt;/td&gt;
&lt;td width="20%"&gt;&lt;a href="https://eigo-rewrite.com/column/stage1_lesson4-1/"&gt;一般動詞の文2(3・単・現)&lt;/a&gt;&lt;/td&gt;
&lt;td width="20%"&gt;&lt;a href="https://eigo-rewrite.com/column/stage1_lesson4-2/"&gt;一般動詞の文2(疑問文と否定文)&lt;/a&gt;&lt;/td&gt;
&lt;td width="20%"&gt;&lt;a href="https://eigo-rewrite.com/column/stage1_lesson4-3/"&gt;一般動詞の文2(場所/時間を問う疑問文)&lt;/a&gt;&lt;/td&gt;
&lt;td width="20%"&gt;&lt;/td&gt;
&lt;/tr&gt;
&lt;tr style="background-color: #d6c3ff;" align="center"&gt;
&lt;td width="10%"&gt;5&lt;/td&gt;
&lt;td width="20%"&gt;&lt;a href="https://eigo-rewrite.com/column/stage1_lesson5-1/"&gt;所有代名詞/疑問詞(whose~?)&lt;/a&gt;&lt;/td&gt;
&lt;td width="20%"&gt;&lt;a href="https://eigo-rewrite.com/column/stage1_lesson5-2/"&gt;所有代名詞/疑問詞2(how~?)&lt;/a&gt;&lt;/td&gt;
&lt;td width="20%"&gt;&lt;a href="https://eigo-rewrite.com/column/stage1_lesson5-2-2/"&gt;所有代名詞/疑問詞2(who~?)&lt;/a&gt;&lt;/td&gt;
&lt;td width="20%"&gt;&lt;/td&gt;
&lt;/tr&gt;
&lt;p&gt;&lt;!-- 省略した行も同様の色を交互に設定 --&gt;&lt;/p&gt;
&lt;tr style="background-color: #f3ecff;" align="center"&gt;
&lt;td width="10%"&gt;6&lt;/td&gt;
&lt;td width="20%"&gt;&lt;a href="https://eigo-rewrite.com/column/stage1_lesson6-1/"&gt;命令文(Canの文)&lt;/a&gt;&lt;/td&gt;
&lt;td width="20%"&gt;&lt;a href="https://eigo-rewrite.com/column/stage1_lesson6-2/"&gt;命令文(Canの使い方)&lt;/a&gt;&lt;/td&gt;
&lt;td width="20%"&gt;&lt;a href="https://eigo-rewrite.com/column/stage1_lesson6-3/"&gt;命令文(疑問文/be動詞の命令文)&lt;/a&gt;&lt;/td&gt;
&lt;td width="20%"&gt;&lt;/td&gt;
&lt;/tr&gt;
&lt;tr style="background-color: #d6c3ff;" align="center"&gt;
&lt;td width="10%"&gt;7&lt;/td&gt;
&lt;td width="20%"&gt;&lt;a href="https://eigo-rewrite.com/column/stage1_lesson7-1/"&gt;現在進行形(～ingのつけ方)&lt;/a&gt;&lt;/td&gt;
&lt;td width="20%"&gt;&lt;a href="https://eigo-rewrite.com/column/stage1_lesson7-2/"&gt;現在進行形(否定文と疑問文/疑問詞の疑問文)&lt;/a&gt;&lt;/td&gt;
&lt;td width="20%"&gt;&lt;a href="https://eigo-rewrite.com/column/stage1_lesson7-3/"&gt;現在進行形(現在形と進行形)&lt;/a&gt;&lt;/td&gt;
&lt;td width="20%"&gt;&lt;/td&gt;
&lt;/tr&gt;
&lt;tr style="background-color: #f3ecff;" align="center"&gt;
&lt;td width="10%"&gt;8&lt;/td&gt;
&lt;td width="20%"&gt;&lt;a href="https://eigo-rewrite.com/column/stage1_lesson8-1/"&gt;一般動詞の過去形(規則動詞)&lt;/a&gt;&lt;/td&gt;
&lt;td width="20%"&gt;&lt;a href="https://eigo-rewrite.com/column/stage1_lesson8-2/"&gt;一般動詞の過去形(否定文と疑問文/疑問詞の疑問文)&lt;/a&gt;&lt;/td&gt;
&lt;td width="20%"&gt;&lt;a href="https://eigo-rewrite.com/column/stage1_lesson8-3/"&gt;一般動詞の過去形(不規則動詞/疑問詞の疑問文)&lt;/a&gt;&lt;/td&gt;
&lt;td width="20%"&gt;&lt;/td&gt;
&lt;/tr&gt;
&lt;tr style="background-color: #d6c3ff;" align="center"&gt;
&lt;td width="10%"&gt;9&lt;/td&gt;
&lt;td width="20%"&gt;&lt;a href="https://eigo-rewrite.com/column/stage1_lesson9-1/"&gt;be動詞の過去形(wasとwere/否定文と疑問文)&lt;/a&gt;&lt;/td&gt;
&lt;td width="20%"&gt;&lt;a href="https://eigo-rewrite.com/column/stage1_lesson9-2/"&gt;be動詞の過去形(過去進行形/疑問詞の疑問文)&lt;/a&gt;&lt;/td&gt;
&lt;td width="20%"&gt;&lt;a href="https://eigo-rewrite.com/column/stage1_lesson9-3/"&gt;be動詞の過去形(itの特別用法)&lt;/a&gt;&lt;/td&gt;
&lt;td width="20%"&gt;&lt;/td&gt;
&lt;/tr&gt;
&lt;tr style="background-color: #f3ecff;" align="center"&gt;
&lt;td width="10%"&gt;10&lt;/td&gt;
&lt;td width="20%"&gt;&lt;a href="https://eigo-rewrite.com/column/stage1_lesson10-1/"&gt;助動詞(be going to~の文と疑問文)&lt;/a&gt;&lt;/td&gt;
&lt;td width="20%"&gt;&lt;a href="https://eigo-rewrite.com/column/stage1_lesson10-2/"&gt;助動詞(how~?/why~?の疑問文)&lt;/a&gt;&lt;/td&gt;
&lt;td width="20%"&gt;&lt;a href="https://eigo-rewrite.com/column/stage1_lesson10-3/"&gt;助動詞(willの文のつくり方/canの色々な用法)&lt;/a&gt;&lt;/td&gt;
&lt;td width="20%"&gt;&lt;a href="https://eigo-rewrite.com/column/stage1_lesson10-4/"&gt;助動詞(may/mustの色々な用法)&lt;/a&gt;&lt;/td&gt;
&lt;/tr&gt;
&lt;tr style="background-color: #d6c3ff;" align="center"&gt;
&lt;td width="10%"&gt;11&lt;/td&gt;
&lt;td width="20%"&gt;&lt;a href="https://eigo-rewrite.com/column/stage1_lesson11-1/"&gt;there is~の文(there is~)&lt;/a&gt;&lt;/td&gt;
&lt;td width="20%"&gt;&lt;a href="https://eigo-rewrite.com/column/stage1_lesson11-2/"&gt;there is~の文(否定文/疑問文)&lt;/a&gt;&lt;/td&gt;
&lt;td width="20%"&gt;&lt;a href="https://eigo-rewrite.com/column/stage1_lesson11-3/"&gt;there is~の文(数量表現)&lt;/a&gt;&lt;/td&gt;
&lt;td width="20%"&gt;&lt;/td&gt;
&lt;/tr&gt;
&lt;tr style="background-color: #f3ecff;" align="center"&gt;
&lt;td width="10%"&gt;12&lt;/td&gt;
&lt;td width="20%"&gt;&lt;a href="https://eigo-rewrite.com/column/stage1_lesson12-1/"&gt;比較(原級を用いた比較)&lt;/a&gt;&lt;/td&gt;
&lt;td width="20%"&gt;&lt;a href="https://eigo-rewrite.com/column/stage1_lesson12-2/"&gt;比較(比較級を用いた比較)&lt;/a&gt;&lt;/td&gt;
&lt;td width="20%"&gt;&lt;a href="https://eigo-rewrite.com/column/stage1_lesson12-3/"&gt;比較(最上級/不規則変化)&lt;/a&gt;&lt;/td&gt;
&lt;td width="20%"&gt;&lt;a href="https://eigo-rewrite.com/column/stage1_lesson12-4/"&gt;比較(比較級/最上級の疑問文)&lt;/a&gt;&lt;/td&gt;
&lt;/tr&gt;
&lt;/tbody&gt;
&lt;/table&gt;
&lt;p style="margin-top: 15px;"&gt;詳しい指導内容は&lt;br /&gt;
&lt;a href="https://juku-escot.com/kouza/j1-english/"&gt;&lt;br /&gt;
&lt;button class="btn btn-primary rounded-pill" type="button"&gt;中1英語&lt;/button&gt;&lt;br /&gt;
&lt;/a&gt;&lt;br /&gt;
をご覧ください。&lt;/p&gt;
&lt;/details&gt;
&lt;/details&gt;
&lt;hr /&gt;
&lt;h3&gt;Stage2 Second Edition（中２～中３相当）&lt;/h3&gt;
&lt;p&gt;語彙数は&lt;strong&gt;約1,000語&lt;/strong&gt;で、&lt;strong&gt;中学２年～３年&lt;/strong&gt;の範囲を中心に学びます。&lt;/p&gt;
&lt;div class="rounded" style="background-color: whitesmoke; padding: 10px; margin-bottom: 10px;"&gt;&lt;strong&gt;主な単元：&lt;/strong&gt;&lt;br /&gt;
助動詞表現・文構造、不定詞、副詞節を導く接続詞、名詞節を導く接続詞・文構造、動名詞、現在完了、受動態、名詞・不定代名詞・再帰代名詞、後置修飾・分詞による修飾、関係代名詞、不定詞の発展的用法、比較・間接疑問・いろいろな文　など&lt;/div&gt;
&lt;p&gt;こちらも中尾による動画・コラムで１項目ずつ丁寧に解説しています。&lt;/p&gt;
&lt;details&gt;
&lt;summary style="background-color: #9c56e2; color: #ffffff; padding: 10px; text-align: center; border-radius: 5px;"&gt;&lt;strong&gt;Stage2 の内容＆学習ナビ&lt;/strong&gt;&lt;/summary&gt;
&lt;details&gt;
&lt;summary style="background-color: #b38ded; color: #ffffff; padding: 10px; text-align: center; border-radius: 5px;"&gt;Youtube動画「ニュートレジャーの道標【STAGE2】」&lt;/summary&gt;
&lt;table style="table-layout: fixed; line-height: 100%; width: 100%; border-collapse: collapse; margin-top: 20px;"&gt;
&lt;tbody&gt;
&lt;tr style="background-color: #d6c3ff;" align="center"&gt;
&lt;td width="10%"&gt;1&lt;/td&gt;
&lt;td width="20%"&gt;&lt;a href="https://eigo-rewrite.com/column/stage2_lesson1-1/"&gt;接続詞１/感嘆文(等位接続詞/命令文，～)&lt;/a&gt;&lt;/td&gt;
&lt;td width="20%"&gt;&lt;a href="https://eigo-rewrite.com/column/stage2_lesson1-2/"&gt;接続詞１/感嘆文(時の接続詞)&lt;/a&gt;&lt;/td&gt;
&lt;td width="20%"&gt;&lt;a href="https://eigo-rewrite.com/column/stage2-lesson1-3/"&gt;接続詞１/感嘆文(howの感嘆文)&lt;/a&gt;&lt;/td&gt;
&lt;td width="20%"&gt;&lt;/td&gt;
&lt;/tr&gt;
&lt;tr style="background-color: #f3ecff;" align="center"&gt;
&lt;td width="10%"&gt;2&lt;/td&gt;
&lt;td width="20%"&gt;&lt;a href="https://eigo-rewrite.com/column/stage2-lesson2-1/"&gt;接続詞2/助動詞(条件のif)&lt;/a&gt;&lt;/td&gt;
&lt;td width="20%"&gt;&lt;a href="https://eigo-rewrite.com/column/stage2-lesson2-2/"&gt;接続詞2/助動詞(接続詞that)&lt;/a&gt;&lt;/td&gt;
&lt;td width="20%"&gt;&lt;a href="https://eigo-rewrite.com/column/stage2-lesson2-3/"&gt;接続詞2/助動詞(have to等)&lt;/a&gt;&lt;/td&gt;
&lt;td width="20%"&gt;&lt;/td&gt;
&lt;/tr&gt;
&lt;tr style="background-color: #d6c3ff;" align="center"&gt;
&lt;td width="10%"&gt;3&lt;/td&gt;
&lt;td width="20%"&gt;&lt;a href="https://eigo-rewrite.com/column/stage2-lesson3-1/"&gt;文型(文の要素の理解)&lt;/a&gt;&lt;/td&gt;
&lt;td width="20%"&gt;&lt;a href="https://eigo-rewrite.com/column/stage2-lesson2-2/"&gt;文型(第4文型をとる動詞)&lt;/a&gt;&lt;/td&gt;
&lt;td width="20%"&gt;&lt;a href="https://eigo-rewrite.com/column/stage2-lesson3-3/"&gt;文型(第5文型をとる動詞)&lt;/a&gt;&lt;/td&gt;
&lt;td width="20%"&gt;&lt;/td&gt;
&lt;/tr&gt;
&lt;tr style="background-color: #f3ecff;" align="center"&gt;
&lt;td width="10%"&gt;4&lt;/td&gt;
&lt;td width="20%"&gt;&lt;a href="https://eigo-rewrite.com/column/stage2-lesson4-1/"&gt;不定詞(名詞的用法)&lt;/a&gt;&lt;/td&gt;
&lt;td width="20%"&gt;&lt;a href="https://eigo-rewrite.com/column/stage2-lesson4-2/"&gt;不定詞(副詞的用法)&lt;/a&gt;&lt;/td&gt;
&lt;td width="20%"&gt;&lt;a href="https://eigo-rewrite.com/column/stage2-lesson4-3/"&gt;不定詞(形容詞的用法)&lt;/a&gt;&lt;/td&gt;
&lt;td width="20%"&gt;&lt;/td&gt;
&lt;/tr&gt;
&lt;tr style="background-color: #d6c3ff;" align="center"&gt;
&lt;td width="10%"&gt;5&lt;/td&gt;
&lt;td width="20%"&gt;&lt;a href="https://eigo-rewrite.com/column/stage2-lesson5-1/"&gt;動名詞(動名詞の用法)&lt;/a&gt;&lt;/td&gt;
&lt;td width="20%"&gt;&lt;a href="https://eigo-rewrite.com/column/stage2-lesson5-2/"&gt;動名詞(不定詞との区別)&lt;/a&gt;&lt;/td&gt;
&lt;td width="20%"&gt;&lt;/td&gt;
&lt;td width="20%"&gt;&lt;/td&gt;
&lt;/tr&gt;
&lt;tr style="background-color: #f3ecff;" align="center"&gt;
&lt;td width="10%"&gt;6&lt;/td&gt;
&lt;td width="20%"&gt;&lt;a href="https://eigo-rewrite.com/column/stage2-lesson6-1/"&gt;受動態&lt;/a&gt;&lt;/td&gt;
&lt;td width="20%"&gt;&lt;a href="https://eigo-rewrite.com/column/stage2-lesson6-2/"&gt;受動態(疑問詞の疑問文)&lt;/a&gt;&lt;/td&gt;
&lt;td width="20%"&gt;&lt;a href="https://eigo-rewrite.com/column/stage2-lesson6-3/"&gt;受動態(SVOO/Cの受動態)&lt;/a&gt;&lt;/td&gt;
&lt;td width="20%"&gt;&lt;/td&gt;
&lt;/tr&gt;
&lt;tr style="background-color: #d6c3ff;" align="center"&gt;
&lt;td width="10%"&gt;7&lt;/td&gt;
&lt;td width="20%"&gt;&lt;a href="https://eigo-rewrite.com/column/stage2-lesson7-1/"&gt;現在完了&lt;/a&gt;&lt;/td&gt;
&lt;td width="20%"&gt;&lt;a href="https://eigo-rewrite.com/column/stage2-lesson7-2/"&gt;現在完了(経験用法)&lt;/a&gt;&lt;/td&gt;
&lt;td width="20%"&gt;&lt;a href="https://eigo-rewrite.com/column/stage2-lesson7-3/"&gt;現在完了(継続用法の基本用法)&lt;/a&gt;&lt;/td&gt;
&lt;td width="20%"&gt;&lt;a href="https://eigo-rewrite.com/column/stage2-lesson7-4/"&gt;現在完了(現在完了進行形)&lt;/a&gt;&lt;/td&gt;
&lt;/tr&gt;
&lt;tr style="background-color: #f3ecff;" align="center"&gt;
&lt;td width="10%"&gt;8&lt;/td&gt;
&lt;td width="20%"&gt;&lt;a href="https://eigo-rewrite.com/column/stage2-lesson8-1/"&gt;名詞(可算名詞と不可算名詞)&lt;/a&gt;&lt;/td&gt;
&lt;td width="20%"&gt;&lt;a href="https://eigo-rewrite.com/column/stage2-lesson8-2/"&gt;名詞(不定代名詞oneの用法)&lt;/a&gt;&lt;/td&gt;
&lt;td width="20%"&gt;&lt;a href="https://eigo-rewrite.com/column/stage2-lesson8-3/"&gt;名詞(再帰代名詞)&lt;/a&gt;&lt;/td&gt;
&lt;td width="20%"&gt;&lt;/td&gt;
&lt;/tr&gt;
&lt;tr style="background-color: #d6c3ff;" align="center"&gt;
&lt;td width="10%"&gt;9&lt;/td&gt;
&lt;td width="20%"&gt;&lt;a href="https://eigo-rewrite.com/column/stage2-lesson8-1/"&gt;後置修飾&lt;/a&gt;&lt;/td&gt;
&lt;td width="20%"&gt;&lt;a href="https://eigo-rewrite.com/column/stage2-lesson9-2/"&gt;後置修飾(分詞の形容詞的用法)&lt;/a&gt;&lt;/td&gt;
&lt;td width="20%"&gt;&lt;/td&gt;
&lt;td width="20%"&gt;&lt;/td&gt;
&lt;/tr&gt;
&lt;tr style="background-color: #f3ecff;" align="center"&gt;
&lt;td width="10%"&gt;10&lt;/td&gt;
&lt;td width="20%"&gt;&lt;a href="https://eigo-rewrite.com/column/stage2-lesson10-1/"&gt;関係代名詞(主格の関係代名詞)&lt;/a&gt;&lt;/td&gt;
&lt;td width="20%"&gt;&lt;a href="https://eigo-rewrite.com/column/stage2-lesson10-2/"&gt;関係代名詞(目的格の関係代名詞&lt;/a&gt;&lt;/td&gt;
&lt;td width="20%"&gt;&lt;a href="https://eigo-rewrite.com/column/stage2-lesson10-3/"&gt;関係代名詞(thatが好まれる場合)&lt;/a&gt;&lt;/td&gt;
&lt;td width="20%"&gt;&lt;/td&gt;
&lt;/tr&gt;
&lt;tr style="background-color: #d6c3ff;" align="center"&gt;
&lt;td width="10%"&gt;11&lt;/td&gt;
&lt;td width="20%"&gt;&lt;a href="https://eigo-rewrite.com/column/stage2-lesson11-1/"&gt;不定詞の発展的用法(it～to...)&lt;/a&gt;&lt;/td&gt;
&lt;td width="20%"&gt;&lt;a href="https://eigo-rewrite.com/column/stage2-lesson10-2/"&gt;不定詞の発展的用法(疑問詞＋to&lt;/a&gt;&lt;a href="https://eigo-rewrite.com/column/stage2-lesson10-2/"&gt;)&lt;/a&gt;&lt;/td&gt;
&lt;td width="20%"&gt;&lt;a href="https://eigo-rewrite.com/column/stage2-lesson11-3/"&gt;不定詞の発展的用法(too/enough to...)&lt;/a&gt;&lt;/td&gt;
&lt;td width="20%"&gt;&lt;/td&gt;
&lt;/tr&gt;
&lt;tr style="background-color: #f3ecff;" align="center"&gt;
&lt;td width="10%"&gt;12&lt;/td&gt;
&lt;td width="20%"&gt;&lt;a href="https://eigo-rewrite.com/column/stage2-lesson12-1/"&gt;疑問文/仮定法(間接疑問)&lt;/a&gt;&lt;/td&gt;
&lt;td width="20%"&gt;&lt;a href="https://eigo-rewrite.com/column/stage2-lesson12-2/"&gt;疑問文/仮定法(付加疑問&lt;/a&gt;&lt;a href="https://eigo-rewrite.com/column/stage2-lesson10-2/"&gt;)&lt;/a&gt;&lt;/td&gt;
&lt;td width="20%"&gt;&lt;a href="https://eigo-rewrite.com/column/stage2-lesson12-3/"&gt;疑問文/仮定法(仮定法)&lt;/a&gt;&lt;/td&gt;
&lt;td width="20%"&gt;&lt;/td&gt;
&lt;/tr&gt;
&lt;/tbody&gt;
&lt;/table&gt;
&lt;p style="margin-top: 15px;"&gt;詳しい指導内容は&lt;br /&gt;
&lt;a href="https://juku-escot.com/kouza/j2-english/"&gt;&lt;br /&gt;
&lt;button class="btn btn-primary rounded-pill" type="button"&gt;中2英語&lt;/button&gt;&lt;br /&gt;
&lt;/a&gt;&lt;br /&gt;
をご覧ください。&lt;/p&gt;
&lt;/details&gt;
&lt;/details&gt;
&lt;hr /&gt;
&lt;h3&gt;Stage3 Second Edition（中学復習＋高校基礎）&lt;/h3&gt;
&lt;p&gt;語彙数は&lt;strong&gt;約800語&lt;/strong&gt;で、&lt;strong&gt;中学内容の復習と高校英語の基礎&lt;/strong&gt;を学びます。&lt;/p&gt;
&lt;div class="rounded" style="background-color: whitesmoke; padding: 10px; margin-bottom: 10px;"&gt;&lt;strong&gt;主な単元：&lt;/strong&gt;&lt;br /&gt;
完了形、助動詞の発展的用法、不定詞を含むさまざまな表現、使役動詞・知覚動詞、受動態の発展的用法、副詞節、関係代名詞、関係副詞、名詞節、分詞・分詞構文、仮定法、比較・強調・否定・倒置などの表現&lt;/div&gt;
&lt;details&gt;
&lt;summary style="background-color: #9c56e2; color: #ffffff; padding: 10px; text-align: center; border-radius: 5px;"&gt;&lt;strong&gt;Stage3 の内容＆学習ナビ&lt;/strong&gt;&lt;/summary&gt;
&lt;details&gt;
&lt;summary style="background-color: #b38ded; color: #ffffff; padding: 10px; text-align: center; border-radius: 5px;"&gt;Youtube動画「ニュートレジャーの道標【STAGE3】」&lt;/summary&gt;
&lt;table style="table-layout: fixed; line-height: 100%; width: 100%; border-collapse: collapse; margin-top: 20px;"&gt;
&lt;tbody&gt;
&lt;tr style="background-color: #d6c3ff;" align="center"&gt;
&lt;td width="10%"&gt;1&lt;/td&gt;
&lt;td width="20%"&gt;&lt;a href="https://eigo-rewrite.com/column/stage3-lesson1-2/"&gt;時制/完了形(過去完了)&lt;/a&gt;&lt;/td&gt;
&lt;td width="20%"&gt;&lt;a href="https://eigo-rewrite.com/column/stage3-lesson1-3/"&gt;時制/完了形(大過去)&lt;/a&gt;&lt;/td&gt;
&lt;td width="20%"&gt;&lt;/td&gt;
&lt;td width="20%"&gt;&lt;/td&gt;
&lt;/tr&gt;
&lt;tr style="background-color: #f3ecff;" align="center"&gt;
&lt;td width="10%"&gt;2&lt;/td&gt;
&lt;td width="20%"&gt;&lt;a href="https://eigo-rewrite.com/column/stage3-lesson2-1/"&gt;助動詞の発展用法(推量/義務)&lt;/a&gt;&lt;/td&gt;
&lt;td width="20%"&gt;&lt;a href="https://eigo-rewrite.com/column/stage3-lesson2-2/"&gt;助動詞の発展用法(可能性/推量)&lt;/a&gt;&lt;/td&gt;
&lt;td width="20%"&gt;&lt;a href="https://eigo-rewrite.com/column/stage3-lesson2-3/"&gt;助動詞の発展用法(過去の推量)&lt;/a&gt;&lt;/td&gt;
&lt;td width="20%"&gt;&lt;/td&gt;
&lt;/tr&gt;
&lt;tr style="background-color: #d6c3ff;" align="center"&gt;
&lt;td width="10%"&gt;3&lt;/td&gt;
&lt;td width="20%"&gt;&lt;a href="https://eigo-rewrite.com/column/stage3-lesson3-1/"&gt;不定詞を使った表現(判断の根拠)&lt;/a&gt;&lt;/td&gt;
&lt;td width="20%"&gt;&lt;a href="https://eigo-rewrite.com/column/stage3-lesson3-2/"&gt;不定詞を使った表現(to V原+前置詞)&lt;/a&gt;&lt;/td&gt;
&lt;td width="20%"&gt;&lt;a href="https://eigo-rewrite.com/column/stage3-lesson3-3/"&gt;不定詞を使った表現(知覚動詞)&lt;/a&gt;&lt;/td&gt;
&lt;td width="20%"&gt;&lt;a href="https://eigo-rewrite.com/column/stage3-lesson3-4/"&gt;不定詞を使った表現(that節と書換)&lt;/a&gt;&lt;/td&gt;
&lt;/tr&gt;
&lt;tr style="background-color: #f3ecff;" align="center"&gt;
&lt;td width="10%"&gt;4&lt;/td&gt;
&lt;td width="20%"&gt;&lt;a href="https://eigo-rewrite.com/column/stage3-lesson4-1/"&gt;受動態の発展(復習/助動詞を含む)&lt;/a&gt;&lt;/td&gt;
&lt;td width="20%"&gt;&lt;a href="https://eigo-rewrite.com/column/stage3-lesson4-2/"&gt;受動態の発展(復習/助動詞を含む)&lt;/a&gt;&lt;/td&gt;
&lt;td width="20%"&gt;&lt;/td&gt;
&lt;td width="20%"&gt;&lt;/td&gt;
&lt;/tr&gt;
&lt;tr style="background-color: #d6c3ff;" align="center"&gt;
&lt;td width="10%"&gt;5&lt;/td&gt;
&lt;td width="20%"&gt;&lt;a href="https://eigo-rewrite.com/column/stage3-lesson5-1/"&gt;副詞節(相関接続詞)&lt;/a&gt;&lt;/td&gt;
&lt;td width="20%"&gt;&lt;a href="https://eigo-rewrite.com/column/stage3-lesson5-2/"&gt;副詞節(いろいろな従位)&lt;/a&gt;&lt;/td&gt;
&lt;td width="20%"&gt;&lt;a href="https://eigo-rewrite.com/column/stage3-lesson5-3/"&gt;副詞節(いろいろな従位接続詞)&lt;/a&gt;&lt;/td&gt;
&lt;td width="20%"&gt;&lt;/td&gt;
&lt;/tr&gt;
&lt;tr style="background-color: #f3ecff;" align="center"&gt;
&lt;td width="10%"&gt;6&lt;/td&gt;
&lt;td width="20%"&gt;&lt;a href="https://eigo-rewrite.com/column/stage3-lesson6-1/"&gt;関係代名詞(所有格whose)&lt;/a&gt;&lt;/td&gt;
&lt;td width="20%"&gt;&lt;a href="https://eigo-rewrite.com/column/stage3-lesson6-2/"&gt;関係代名詞(関係代名詞what)&lt;/a&gt;&lt;/td&gt;
&lt;td width="20%"&gt;&lt;a href="https://eigo-rewrite.com/column/stage3-lesson6-3/"&gt;関係代名詞(非制限用法)&lt;/a&gt;&lt;/td&gt;
&lt;td width="20%"&gt;&lt;/td&gt;
&lt;/tr&gt;
&lt;tr style="background-color: #d6c3ff;" align="center"&gt;
&lt;td width="10%"&gt;7&lt;/td&gt;
&lt;td width="20%"&gt;&lt;a href="https://eigo-rewrite.com/column/stage3-lesson7-1/"&gt;関係副詞(前置詞+関係代名詞)&lt;/a&gt;&lt;/td&gt;
&lt;td width="20%"&gt;&lt;a href="https://eigo-rewrite.com/column/stage3-lesson7-2/"&gt;関係副詞(where/when)&lt;/a&gt;&lt;/td&gt;
&lt;td width="20%"&gt;&lt;a href="https://eigo-rewrite.com/column/stage3-lesson7-2/"&gt;関係副詞(関係副詞の省略)&lt;/a&gt;&lt;/td&gt;
&lt;td width="20%"&gt;&lt;/td&gt;
&lt;/tr&gt;
&lt;tr style="background-color: #f3ecff;" align="center"&gt;
&lt;td width="10%"&gt;8&lt;/td&gt;
&lt;td width="20%"&gt;&lt;a href="https://eigo-rewrite.com/column/stage3-lesson8-1/"&gt;名詞節(疑問詞の関節疑問)&lt;/a&gt;&lt;/td&gt;
&lt;td width="20%"&gt;&lt;a href="https://eigo-rewrite.com/column/stage3-lesson8-2/"&gt;名詞節(if/whetereの関節疑問)&lt;/a&gt;&lt;/td&gt;
&lt;td width="20%"&gt;&lt;a href="https://eigo-rewrite.com/column/stage3-lesson8-3/"&gt;名詞節(名詞説を導くthat)&lt;/a&gt;&lt;/td&gt;
&lt;td width="20%"&gt;&lt;/td&gt;
&lt;/tr&gt;
&lt;/tbody&gt;
&lt;/table&gt;
&lt;p&gt;詳しい指導内容は&lt;br /&gt;
&lt;a href="https://juku-escot.com/kouza/j3-english/"&gt;&lt;br /&gt;
&lt;button class="btn btn-primary rounded-pill" type="button"&gt;中3英語&lt;/button&gt;&lt;br /&gt;
&lt;/a&gt;&lt;br /&gt;
をご覧ください。&lt;/p&gt;
&lt;/details&gt;
&lt;/details&gt;
&lt;hr /&gt;
&lt;h3&gt;Stage4 Second Edition（高校全範囲）&lt;/h3&gt;
&lt;p&gt;語彙数は&lt;strong&gt;約800語&lt;/strong&gt;で、&lt;strong&gt;高校の全範囲&lt;/strong&gt;を学びます。&lt;/p&gt;
&lt;div class="rounded" style="background-color: whitesmoke; padding: 10px; margin-bottom: 10px;"&gt;&lt;strong&gt;主な単元：&lt;/strong&gt;&lt;br /&gt;
時制・完了、時制の一致・話法、助動詞、不定詞、動名詞、分詞、関係詞、比較、仮定法&lt;/div&gt;
&lt;hr /&gt;
&lt;h3&gt;Stage5 Second Edition（最難関大学レベル）&lt;/h3&gt;
&lt;p&gt;語彙数は&lt;strong&gt;約850語&lt;/strong&gt;で、&lt;br /&gt;
&lt;strong&gt;最難関大学で出題されるレベルの英語力&lt;/strong&gt;を養うことを目標としています。長文読解がメインとなり、より高度な構文把握・論理展開の理解が求められるステージです。&lt;/p&gt;
&lt;hr /&gt;
&lt;h2&gt;３．ニュートレジャーでつまずきやすい理由&lt;/h2&gt;
&lt;p&gt;ニュートレジャーは&lt;strong&gt;中高一貫校での利用を前提とした、難関大学受験を見据えた教材&lt;/strong&gt;です。文章量の多さ・扱うテーマの幅広さは大きな魅力ですが、その分だけ&lt;strong&gt;学習負荷も高く&lt;/strong&gt;、十分なサポートがないと次のような課題が生じやすくなります。&lt;/p&gt;
&lt;blockquote&gt;&lt;p&gt;「単語を調べているうちに時間がなくなってしまい、本文を最後まで読めない」&lt;br /&gt;
「テスト前はとりあえず本文を丸暗記してしのいでいる」&lt;br /&gt;
「授業のスピードが速くて、一度つまずくとどこから復習すればよいか分からない」&lt;/p&gt;&lt;/blockquote&gt;
&lt;h3&gt;（１）予習段階での課題&lt;/h3&gt;
&lt;p&gt;ニュートレジャーは、&lt;span style="color: #ff0000;"&gt;文章・語彙が非常に多い教材&lt;/span&gt;です。そのため、&lt;/p&gt;
&lt;ul&gt;
&lt;li&gt;&lt;strong&gt;知らない単語が一度に大量に出てくる&lt;/strong&gt;&lt;/li&gt;
&lt;li&gt;&lt;strong&gt;英文自体の内容・抽象度が高く、テーマも多岐にわたる&lt;/strong&gt;&lt;/li&gt;
&lt;/ul&gt;
&lt;p&gt;といった理由から、&lt;strong&gt;ひとりで予習しようとすると膨大な時間がかかる&lt;/strong&gt;ケースが多く見られます。&lt;/p&gt;
&lt;p&gt;本来であれば、&lt;br /&gt;
&lt;span style="color: #ff0000;"&gt;単語をある程度固めてから本文を精読する&lt;/span&gt;のが理想ですが、実際には&lt;br /&gt;
&lt;span style="color: #0000ff;"&gt;単語の意味を調べれば英文が理解できるほど易しい文章ではありません&lt;/span&gt;。&lt;/p&gt;
&lt;p&gt;結果として、&lt;br /&gt;
&lt;span style="color: #0000ff;"&gt;単語の意味を調べることに時間を費やしてしまい、自力で英文を和訳する時間がなくなってしまう&lt;/span&gt;&lt;br /&gt;
という状況に陥りがちです。&lt;/p&gt;
&lt;h3&gt;（２）復習・テスト対策での課題&lt;/h3&gt;
&lt;p&gt;中高一貫校では授業の進度が速く、テスト範囲も広くなりがちです。ニュートレジャーでは&lt;/p&gt;
&lt;ul&gt;
&lt;li&gt;覚えるべき単語数が多い&lt;/li&gt;
&lt;li&gt;文構造・構文が複雑&lt;/li&gt;
&lt;/ul&gt;
&lt;p&gt;といった理由から、テスト前に&lt;strong&gt;「出題されそうな英文の丸暗記」&lt;/strong&gt;で対応しようとする生徒さんも多く見られます。&lt;/p&gt;
&lt;p&gt;しかし、丸暗記だけでは&lt;br /&gt;
&lt;span style="color: #ff6600;"&gt;文法や構文の応用問題が出題されたときに対応できない&lt;/span&gt;&lt;br /&gt;
という問題が生じます。これは、&lt;/p&gt;
&lt;ul&gt;
&lt;li&gt;単語・文の&lt;strong&gt;使い方&lt;/strong&gt;が理解できていない&lt;/li&gt;
&lt;li&gt;文法・構文の&lt;strong&gt;仕組み&lt;/strong&gt;が定着していない&lt;/li&gt;
&lt;/ul&gt;
&lt;p&gt;ことが原因です。&lt;/p&gt;
&lt;p&gt;さらに、ニュートレジャーには市販の&lt;strong&gt;網羅的な参考書・問題集が少ない&lt;/strong&gt;ため、&lt;br /&gt;
&lt;span style="color: #ff0000;"&gt;「分からない箇所を補う手段がなく、授業に依存せざるを得ない」&lt;/span&gt;&lt;br /&gt;
という状況にもなりやすくなっています。&lt;/p&gt;
&lt;h3&gt;（３）生徒が陥りやすい具体的な状況&lt;/h3&gt;
&lt;p&gt;上記のような特徴・背景から、次のような悩みにつながることが多いです。&lt;/p&gt;
&lt;ul&gt;
&lt;li&gt;授業の進度についていけない&lt;/li&gt;
&lt;li&gt;単語が多すぎて覚えきれない&lt;/li&gt;
&lt;li&gt;英文が難しく、単語を調べても訳せない&lt;/li&gt;
&lt;li&gt;予習・復習に時間がかかりすぎて、他教科の学習時間が削られてしまう&lt;/li&gt;
&lt;li&gt;ニュートレジャーに対応する参考書がなく、授業だけでは理解が追いつかない&lt;/li&gt;
&lt;li&gt;構文・文法が十分に定着しておらず、応用問題になると正解できない&lt;/li&gt;
&lt;/ul&gt;
&lt;p&gt;ニュートレジャーは&lt;strong&gt;正しく使えば大きな武器になる教材&lt;/strong&gt;ですが、そのポテンシャルを十分に活かすためには、&lt;strong&gt;計画的な予習・復習と、専門的なサポート&lt;/strong&gt;が不可欠です。&lt;/p&gt;
&lt;hr /&gt;
&lt;h2&gt;４．エスコットによるニュートレジャー攻略法&lt;/h2&gt;
&lt;p&gt;中高一貫校専門塾エスコット（Escot）では、&lt;strong&gt;完全１対１の個別指導&lt;/strong&gt;により、上記のような課題に対して以下のような対策を行っています。&lt;/p&gt;
&lt;h3&gt;（１）予習：やるべき範囲を絞り、時間対効果を最大化&lt;/h3&gt;
&lt;p&gt;ニュートレジャーは文章・単語の量が多いため、「全部を完璧に予習しよう」とすると必ず行き詰まります。そこでエスコットでは、&lt;/p&gt;
&lt;ul&gt;
&lt;li&gt;&lt;strong&gt;こちらで予習すべき内容を厳選&lt;/strong&gt;し、&lt;/li&gt;
&lt;li&gt;&lt;strong&gt;予習専用プリント&lt;/strong&gt;をお渡しして、&lt;/li&gt;
&lt;li&gt;&lt;span style="color: #0000ff;"&gt;限られた時間で効率よく予習できるように指導&lt;/span&gt;&lt;/li&gt;
&lt;/ul&gt;
&lt;p&gt;を行います。&lt;/p&gt;
&lt;p&gt;具体的には、&lt;/p&gt;
&lt;ul&gt;
&lt;li&gt;「必ず押さえるべき単語・表現」と「余裕があれば触れる単語」を整理&lt;/li&gt;
&lt;li&gt;本文の中でも&lt;strong&gt;構文理解に直結する文&lt;/strong&gt;を優先してチェック&lt;/li&gt;
&lt;li&gt;&lt;strong&gt;予習のゴール（どこまでできればOKか）&lt;/strong&gt;を毎回明示&lt;/li&gt;
&lt;/ul&gt;
&lt;p&gt;といった形で、&lt;strong&gt;「毎回の予習でやるべきこと」&lt;/strong&gt;をはっきりさせながら進めていきます。&lt;/p&gt;
&lt;h3&gt;（２）復習：授業後に「何を復習するか」が一目で分かるプリント&lt;/h3&gt;
&lt;p&gt;授業を受けっぱなしにしないために、エスコットでは授業後に&lt;br /&gt;
&lt;span style="color: #0000ff;"&gt;復習内容が明示された専用プリント&lt;/span&gt;&lt;br /&gt;
をお渡ししています。&lt;/p&gt;
&lt;ul&gt;
&lt;li&gt;その回で扱った文法・構文の要点&lt;/li&gt;
&lt;li&gt;もう一度解き直してほしい例文・問題&lt;/li&gt;
&lt;li&gt;テストに直結しやすい表現・語彙&lt;/li&gt;
&lt;/ul&gt;
&lt;p&gt;などを整理し、&lt;strong&gt;「このプリントに沿って復習すれば、授業内容が定着する」&lt;/strong&gt;という状態を作ります。&lt;/p&gt;
&lt;p&gt;ただ単に授業を受けるだけではなく、&lt;strong&gt;予習と復習の両方に力を入れて学習を進める&lt;/strong&gt;ことで、ニュートレジャーの理解度が大きく変わっていきます。&lt;/p&gt;
&lt;h3&gt;（３）文法・構文の定着と受験対策&lt;/h3&gt;
&lt;p&gt;授業内では、ニュートレジャーの本文・例文をもとに&lt;br /&gt;
&lt;span style="color: #ff0000;"&gt;文法・構文などを「分かるまで何度でも」繰り返し学習&lt;/span&gt;&lt;br /&gt;
します。&lt;/p&gt;
&lt;ul&gt;
&lt;li&gt;単語テストだけでなく、&lt;strong&gt;構文レベルでの確認&lt;/strong&gt;&lt;/li&gt;
&lt;li&gt;ニュートレジャー本文の&lt;strong&gt;書き換え問題・穴埋め問題&lt;/strong&gt;で応用力を養成&lt;/li&gt;
&lt;li&gt;模試・入試問題ともリンクさせた&lt;strong&gt;学習計画に基づく受験対策&lt;/strong&gt;&lt;/li&gt;
&lt;/ul&gt;
&lt;p&gt;といった形で、&lt;strong&gt;ニュートレジャーを軸にしつつも「入試で点が取れる力」&lt;/strong&gt;を育てていきます。&lt;/p&gt;
&lt;h3&gt;（４）学年別コースとオンライン対応&lt;/h3&gt;
&lt;p&gt;学年別単元と開講コースの詳細は、以下のページをご覧ください。学年別にコースを設けておりますので、さまざまなニーズに合わせた指導が可能です。&lt;/p&gt;
&lt;ul&gt;
&lt;li&gt;&lt;a href="https://juku-escot.com/kouza/j1-english/" target="_blank" rel="noopener"&gt;中１&lt;/a&gt;&lt;/li&gt;
&lt;li&gt;&lt;a href="https://juku-escot.com/kouza/j2-english/" target="_blank" rel="noopener"&gt;中２&lt;/a&gt;&lt;/li&gt;
&lt;li&gt;&lt;a href="https://juku-escot.com/kouza/j3-english/" target="_blank" rel="noopener"&gt;中３&lt;/a&gt;&lt;/li&gt;
&lt;li&gt;&lt;a href="https://juku-escot.com/kouza/h1-english/" target="_blank" rel="noopener"&gt;高１&lt;/a&gt;&lt;/li&gt;
&lt;/ul&gt;
&lt;p&gt;また、教室での授業に加えて、&lt;strong&gt;オンラインでも同様の授業を受講可能&lt;/strong&gt;です。通塾が難しい方や遠方にお住まいの方は、オンライン授業をご検討ください。&lt;/p&gt;
&lt;p&gt;オンライン授業の詳細は、&lt;br /&gt;
&lt;a href="https://juku-escot.com/online/" target="_blank" rel="noopener"&gt;&lt;strong&gt;コチラ&lt;/strong&gt;&lt;/a&gt;&lt;br /&gt;
をご覧ください。&lt;/p&gt;
&lt;hr /&gt;
&lt;h2&gt;５．まとめ：ニュートレジャー対策でお悩みの方へ&lt;/h2&gt;
&lt;p&gt;ニュートレジャーは、&lt;/p&gt;
&lt;ul&gt;
&lt;li&gt;最難関大学合格レベルまで見据えた&lt;strong&gt;ハイレベルな教材&lt;/strong&gt;であり、&lt;/li&gt;
&lt;li&gt;文章量・語彙量ともに多く、&lt;strong&gt;予習・復習の負担が大きい&lt;/strong&gt;一方、&lt;/li&gt;
&lt;li&gt;&lt;strong&gt;正しく使えば非常に大きなアドバンテージ&lt;/strong&gt;になる教科書&lt;/li&gt;
&lt;/ul&gt;
&lt;p&gt;です。&lt;/p&gt;
&lt;p&gt;一方で、次のような悩みを抱えるご家庭・生徒さんも少なくありません。&lt;/p&gt;
&lt;ul&gt;
&lt;li&gt;授業の進度についていけなくなってきた&lt;/li&gt;
&lt;li&gt;単語・構文の暗記頼みで、テストの応用問題に対応できない&lt;/li&gt;
&lt;li&gt;予習・復習に時間がかかりすぎて、他教科との両立が難しい&lt;/li&gt;
&lt;/ul&gt;
&lt;p&gt;中高一貫校専門塾エスコット（Escot）では、&lt;strong&gt;完全１対１の個別指導&lt;/strong&gt;で、&lt;strong&gt;生徒さん一人ひとりの状況に合わせたニュートレジャー対策&lt;/strong&gt;を行っています。&lt;br /&gt;
まずは現在の状況を丁寧にお伺いし、最適な学習プランをご提案いたします。&lt;/p&gt;
&lt;p style="text-align: center; margin: 25px 0;"&gt;&lt;a href="https://juku-escot.com/inquiry/"&gt;&lt;br /&gt;
&lt;img decoding="async" class="aligncenter size-medium wp-image-393" src="https://juku-escot.com/wp-content/uploads/2019/06/エスコット問い合わせ-2-300x56.png" alt="中高一貫校に通う生徒のための勉強計画の立て方" width="300" height="56"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sizes="(max-width: 300px) 100vw, 300px" /&gt;&lt;br /&gt;
&lt;/a&gt;&lt;/p&gt;
&lt;h3&gt;他教材・勉強法について&lt;/h3&gt;
&lt;p&gt;当塾ではニュートレジャー対策に加え、中高一貫校で多く採用されている&lt;br /&gt;
&lt;strong&gt;&lt;a href="https://juku-escot.com/progress/" target="_blank" rel="noopener"&gt;プログレス&lt;/a&gt;&lt;/strong&gt;、&lt;br /&gt;
&lt;strong&gt;&lt;a href="https://juku-escot.com/birdland/" target="_blank" rel="noopener"&gt;バードランド&lt;/a&gt;&lt;/strong&gt;&lt;br /&gt;
対策も行っています。&lt;/p&gt;
&lt;p&gt;英語の勉強全体を見直したい場合は、&lt;br /&gt;
『&lt;strong&gt;&lt;a href="https://juku-escot.com/column/eigobenkyouhou/" target="_blank" rel="noopener"&gt;中高一貫校に通う生徒のための英語勉強法&lt;/a&gt;&lt;/strong&gt;』もぜひご覧ください。&lt;br /&gt;
また、英語だけでなく全体の学習を計画的に進めたい方には、&lt;br /&gt;
『&lt;strong&gt;&lt;a href="https://juku-escot.com/column/keikaku_tatekata/" target="_blank" rel="noopener"&gt;中高一貫校に通う生徒のための勉強計画の立て方&lt;/a&gt;&lt;/strong&gt;』&lt;br /&gt;
もおすすめです。&lt;/p&gt;
&lt;p&gt;ニュートレジャーの難しさに不安を感じている方こそ、&lt;strong&gt;早めの対策&lt;/strong&gt;が有効です。お困りのことがあれば、どうぞお気軽にご相談ください。&lt;/p&gt;
```</t>
  </si>
  <si>
    <t>C2P_https___juku_escot_com_onepoint_20260225_192443</t>
  </si>
  <si>
    <t>以下はサイトの階層マスタに基づく「子→親」内部リンク不足です。
子ページ本文（HTML）に、親ページへのリンクを追加してください。
【子ページ】
- URL: https://juku-escot.com/onepoint/
- タイトル: 中高一貫向け英語文法語法ワンポイント個指導講座｜オンライン塾
- 分類: SP
【親ページ（リンク先）】
- 親URL: https://juku-escot.com/
- 親タイトル: エスコット｜定期試験と受験を両立｜中高一貫校１対１塾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 class="timelineMessage__message"&gt;思考力養成講座（5回完結）&lt;/h2&gt;
&lt;h4 class="timelineMessage__message"&gt;【現代文】&lt;/h4&gt;
&lt;p class="timelineMessage__message"&gt;比較的易しい記述問題を題材にして、授業を進めます。上記のような普遍的原理に基づいて解答を作成していきます。地頭を鍛えたい中学生や新傾向の大学入試共通テストの対策を始めたい受験生におススメの講座です。&lt;/p&gt;
&lt;h2&gt;国文法ワンポイントゼミ【国語】&lt;/h2&gt;
&lt;p&gt;現代語の文法を取り扱う授業です。家政・看護系学部や、日大芸術学部、各女子大、学芸大、成蹊大など現代語の文法が頻繁に出題される大学の受験生におすすめの講座です。&lt;/p&gt;
&lt;p&gt;現代語の文法は中学校で取り扱い、定期試験の試験範囲になる一方で、高校の授業内では取り扱わず、各自の自習に任せがちです。適切に理解していれば、確実に得点源になる分野である一方、なんとなく暗記するだけで点数をとるには難しい分野でもありますので苦手意識のある方も多い分野です。上記大学の受験生には積極的に受講してください。&lt;/p&gt;
&lt;p&gt;また、現代語の文法は古文の文法学習をするための準備として位置づけられていますので、定期試験対策としての受講だけでなく、古典文法の学習準備として中学生が受講することも歓迎しています。&lt;/p&gt;
&lt;h2&gt;古典ワンポイントゼミ【国語】&lt;/h2&gt;
&lt;p&gt;古典文法をパート別に分け、各パート２回完結の授業としてご用意しました。定期試験の範囲の対策に、受験生の苦手範囲の克服に、とニーズに合わせた受講が可能です。&lt;/p&gt;
&lt;p&gt;&amp;nbsp;&lt;/p&gt;
&lt;h2 class="timelineMessage__message"&gt;二週間完結・定期試験対策ゼミ【英語・数学】&lt;/h2&gt;
&lt;h4&gt;【英語】&lt;/h4&gt;
&lt;p&gt;単発的に数回の授業で定期試験対策を行います。定期試験の範囲を一通り学習する、もしくは試験までの時間が少ない場合でも最大限に得点を上げられるよう指導させていただきます。また、&lt;strong&gt;英語は資格試験の対策も可能です&lt;/strong&gt;。ご相談ください。&lt;/p&gt;
&lt;h4 class="timelineMessage__message"&gt;【数学】&lt;/h4&gt;
&lt;p class="timelineMessage__message"&gt;単発的に数回の授業で定期試験対策を行います。 定期試験の範囲を一通り学習する、 もしくは試験までの時間が少ない場合でも最大限に得点を上げられるよう指導させていただきます。&lt;/p&gt;
&lt;h2&gt;お問い合わせ&lt;/h2&gt;
&lt;div class="wpcf7 no-js" id="wpcf7-f431-p29-o1" lang="ja" dir="ltr" data-wpcf7-id="431"&gt;
&lt;div class="screen-reader-response"&gt;&lt;p role="status" aria-live="polite" aria-atomic="true"&gt;&lt;/p&gt; &lt;ul&gt;&lt;/ul&gt;&lt;/div&gt;
&lt;form action="/onepoint/#wpcf7-f431-p29-o1" method="post" class="wpcf7-form init" aria-label="コンタクトフォーム" novalidate="novalidate" data-status="init"&gt;
&lt;fieldset class="hidden-fields-container"&gt;&lt;input type="hidden" name="_wpcf7" value="431" /&gt;&lt;input type="hidden" name="_wpcf7_version" value="6.1.5" /&gt;&lt;input type="hidden" name="_wpcf7_locale" value="ja" /&gt;&lt;input type="hidden" name="_wpcf7_unit_tag" value="wpcf7-f431-p29-o1" /&gt;&lt;input type="hidden" name="_wpcf7_container_post" value="29" /&gt;&lt;input type="hidden" name="_wpcf7_posted_data_hash" value="" /&gt;&lt;input type="hidden" name="_wpcf7_recaptcha_response"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&lt;p&gt;&lt;label&gt;電話番号(必須)&lt;br /&gt;
&lt;span class="wpcf7-form-control-wrap" data-name="tel-572"&gt;&lt;input size="40" maxlength="400" class="wpcf7-form-control wpcf7-tel wpcf7-validates-as-required wpcf7-text wpcf7-validates-as-tel" aria-required="true" aria-invalid="false" value="" type="tel" name="tel-572" /&gt;&lt;/span&gt; &lt;/label&gt;
&lt;/p&gt;
&lt;p&gt;コース選択(必須)&lt;br /&gt;
&lt;span class="wpcf7-form-control-wrap" data-name="checkbox-496"&gt;&lt;span class="wpcf7-form-control wpcf7-checkbox"&gt;&lt;span class="wpcf7-list-item first"&gt;&lt;span class="wpcf7-list-item-label"&gt;思考力養成講座（5回完結）現代文&lt;/span&gt;&lt;input type="checkbox" name="checkbox-496[]" value="思考力養成講座（5回完結）現代文" /&gt;&lt;/span&gt;&lt;span class="wpcf7-list-item"&gt;&lt;span class="wpcf7-list-item-label"&gt;国文法ワンポイントゼミ　国語&lt;/span&gt;&lt;input type="checkbox" name="checkbox-496[]" value="国文法ワンポイントゼミ　国語" /&gt;&lt;/span&gt;&lt;span class="wpcf7-list-item"&gt;&lt;span class="wpcf7-list-item-label"&gt;古典ワンポイントゼミ　国語&lt;/span&gt;&lt;input type="checkbox" name="checkbox-496[]" value="古典ワンポイントゼミ　国語" /&gt;&lt;/span&gt;&lt;span class="wpcf7-list-item"&gt;&lt;span class="wpcf7-list-item-label"&gt;二週間完結・定期試験対策ゼミ　英語&lt;/span&gt;&lt;input type="checkbox" name="checkbox-496[]" value="二週間完結・定期試験対策ゼミ　英語" /&gt;&lt;/span&gt;&lt;span class="wpcf7-list-item last"&gt;&lt;span class="wpcf7-list-item-label"&gt;二週間完結・定期試験対策ゼミ　数学&lt;/span&gt;&lt;input type="checkbox" name="checkbox-496[]" value="二週間完結・定期試験対策ゼミ　数学" /&gt;&lt;/span&gt;&lt;/span&gt;&lt;/span&gt;
&lt;/p&gt;
&lt;p&gt;受講スタイル(必須)&lt;br /&gt;
&lt;span class="wpcf7-form-control-wrap" data-name="checkbox-642"&gt;&lt;span class="wpcf7-form-control wpcf7-checkbox wpcf7-validates-as-required"&gt;&lt;span class="wpcf7-list-item first"&gt;&lt;span class="wpcf7-list-item-label"&gt;教室&lt;/span&gt;&lt;input type="checkbox" name="checkbox-642[]" value="教室" /&gt;&lt;/span&gt;&lt;span class="wpcf7-list-item last"&gt;&lt;span class="wpcf7-list-item-label"&gt;オンライン&lt;/span&gt;&lt;input type="checkbox" name="checkbox-642[]"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&lt;p&gt;[anr_nocaptcha g-recaptcha-response]
&lt;/p&gt;
&lt;p&gt;&lt;input class="wpcf7-form-control wpcf7-submit has-spinner" type="submit" value="送信" /&gt;
&lt;/p&gt;&lt;div class="wpcf7-response-output" aria-hidden="true"&gt;&lt;/div&gt;
&lt;/form&gt;
&lt;/div&gt;
```</t>
  </si>
  <si>
    <t>C2P_https___juku_escot_com_online_20260225_192443</t>
  </si>
  <si>
    <t>以下はサイトの階層マスタに基づく「子→親」内部リンク不足です。
子ページ本文（HTML）に、親ページへのリンクを追加してください。
【子ページ】
- URL: https://juku-escot.com/online/
- タイトル: 中高一貫校オンライン塾｜定期テスト対応｜完全1対1
- 分類: SP
【親ページ（リンク先）】
- 親URL: https://juku-escot.com/
- 親タイトル: エスコット｜定期試験と受験を両立｜中高一貫校１対１塾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&lt;style&gt;
.esc2{&lt;br /&gt;
  max-width:1040px;margin:0 auto;padding:8px 0;&lt;br /&gt;
  font-family:system-ui,-apple-system,"Segoe UI",Roboto,"Noto Sans JP","Hiragino Kaku Gothic ProN","Yu Gothic",sans-serif;&lt;br /&gt;
  color:#1f1830;&lt;br /&gt;
  --p:#6f42c1;--p2:#5a32a3;--p3:#4b2a8a;&lt;br /&gt;
  --surface:#f4efff;--surface2:#e7dcff;&lt;br /&gt;
  --line:rgba(47,24,80,.18);&lt;br /&gt;
  --muted:#6b7280;&lt;br /&gt;
  --shadow:0 10px 22px rgba(17,17,17,.08);&lt;br /&gt;
  --shadow2:0 12px 28px rgba(17,17,17,.12);&lt;br /&gt;
  --r:18px;--r2:22px;&lt;br /&gt;
}&lt;br /&gt;
.esc2 *{box-sizing:border-box;}&lt;br /&gt;
.esc2 p{margin:0 0 12px;line-height:1.9;}&lt;br /&gt;
.esc2 ul{margin:0;padding-left:1.25rem;line-height:1.9;}&lt;br /&gt;
.esc2 h2{margin:0 0 10px;font-size:1.25rem;line-height:1.4;}&lt;br /&gt;
.esc2 h3{margin:14px 0 6px;font-size:1.05rem;line-height:1.5;}&lt;br /&gt;
.esc2 .muted{color:var(--muted);}&lt;br /&gt;
.esc2 .mini{font-size:.95rem;}&lt;br /&gt;
.esc2 .sp{height:16px;}&lt;br /&gt;
.esc2 .rule{height:1px;background:rgba(0,0,0,.08);margin:22px 0;}&lt;/p&gt;
&lt;p&gt;.esc2 a{color:var(--p);text-decoration:none;}&lt;br /&gt;
.esc2 a:hover{color:var(--p2);text-decoration:underline;}&lt;br /&gt;
.esc2 a:visited{color:var(--p);}&lt;/p&gt;
&lt;p&gt;.esc2 .card,&lt;br /&gt;
.esc2 details,&lt;br /&gt;
.esc2 .esc2-tile,&lt;br /&gt;
.esc2 .esc2-point{&lt;br /&gt;
  background:var(--surface) !important;&lt;br /&gt;
  border:1px solid var(--line) !important;&lt;br /&gt;
  border-radius:var(--r) !important;&lt;br /&gt;
  box-shadow:var(--shadow) !important;&lt;br /&gt;
}&lt;br /&gt;
.esc2 .pad{padding:18px;}&lt;/p&gt;
&lt;p&gt;.esc2 .esc2-actions{&lt;br /&gt;
  display:flex !important;&lt;br /&gt;
  flex-wrap:wrap !important;&lt;br /&gt;
  gap:10px !important;&lt;br /&gt;
  align-items:center !important;&lt;br /&gt;
}&lt;br /&gt;
.esc2 .esc2-actions.stack{&lt;br /&gt;
  flex-direction:column !important;&lt;br /&gt;
  align-items:stretch !important;&lt;br /&gt;
}&lt;br /&gt;
.esc2 .esc2-actions.stack a{width:100% !important;}&lt;br /&gt;
.esc2 .esc2-actions.nowrap{&lt;br /&gt;
  flex-wrap:nowrap !important;&lt;br /&gt;
}&lt;br /&gt;
@media (max-width:560px){&lt;br /&gt;
  .esc2 .esc2-actions.nowrap{flex-wrap:wrap !important;}&lt;br /&gt;
}&lt;/p&gt;
&lt;p&gt;.esc2 .esc2-actions &gt; p,&lt;br /&gt;
.esc2 .linklist &gt; p{margin:0 !important;display:contents !important;}&lt;br /&gt;
.esc2 .esc2-actions br,&lt;br /&gt;
.esc2 .linklist br{display:none !important;}&lt;/p&gt;
&lt;p&gt;.esc2 a.btn{&lt;br /&gt;
  display:inline-flex !important;&lt;br /&gt;
  align-items:center !important;&lt;br /&gt;
  justify-content:center !important;&lt;br /&gt;
  padding:12px 16px !important;&lt;br /&gt;
  border-radius:999px !important;&lt;br /&gt;
  border:1px solid rgba(47,24,80,.22) !important;&lt;br /&gt;
  font-weight:900 !important;&lt;br /&gt;
  font-size:1rem !important;&lt;br /&gt;
  line-height:1.15 !important;&lt;br /&gt;
  text-align:center !important;&lt;br /&gt;
  cursor:pointer !important;&lt;br /&gt;
  user-select:none !important;&lt;br /&gt;
  background:var(--surface2) !important;&lt;br /&gt;
  color:#2b1b47 !important;&lt;br /&gt;
  -webkit-text-fill-color:currentColor !important;&lt;br /&gt;
  text-decoration:none !important;&lt;br /&gt;
  background-image:none !important;&lt;br /&gt;
  text-indent:0 !important;&lt;br /&gt;
  opacity:1 !important;&lt;br /&gt;
  visibility:visible !important;&lt;br /&gt;
  transform:none !important;&lt;br /&gt;
  filter:none !important;&lt;br /&gt;
  mix-blend-mode:normal !important;&lt;br /&gt;
  box-shadow:none !important;&lt;br /&gt;
  transition:transform .06s ease, box-shadow .15s ease, background-color .15s ease, border-color .15s ease, color .15s ease !important;&lt;br /&gt;
  width:auto !important;&lt;br /&gt;
  max-width:100% !important;&lt;br /&gt;
  white-space:nowrap !important;&lt;br /&gt;
}&lt;br /&gt;
.esc2 a.btn:focus{outline:2px solid rgba(111,66,193,.42) !important;outline-offset:2px !important;}&lt;br /&gt;
.esc2 a.btn:active{transform:translateY(1px) !important;}&lt;br /&gt;
.esc2 a.btn::before,&lt;br /&gt;
.esc2 a.btn::after{content:none !important;display:none !important;}&lt;br /&gt;
.esc2 a.btn *{&lt;br /&gt;
  color:inherit !important;&lt;br /&gt;
  -webkit-text-fill-color:inherit !important;&lt;br /&gt;
  opacity:1 !important;&lt;br /&gt;
  visibility:visible !important;&lt;br /&gt;
}&lt;/p&gt;
&lt;p&gt;.esc2 a.btn.btn-primary{&lt;br /&gt;
  background:var(--p) !important;&lt;br /&gt;
  border-color:var(--p) !important;&lt;br /&gt;
  color:#fff !important;&lt;br /&gt;
  -webkit-text-fill-color:#fff !important;&lt;br /&gt;
  text-shadow:0 1px 0 rgba(0,0,0,.25) !important;&lt;br /&gt;
  box-shadow:0 10px 18px rgba(111,66,193,.22) !important;&lt;br /&gt;
}&lt;br /&gt;
.esc2 a.btn.btn-primary:hover{&lt;br /&gt;
  background:var(--p2) !important;&lt;br /&gt;
  border-color:var(--p2) !important;&lt;br /&gt;
}&lt;/p&gt;
&lt;p&gt;.esc2 a.btn.btn-soft{&lt;br /&gt;
  background:#e4d6ff !important;&lt;br /&gt;
  border-color:rgba(111,66,193,.46) !important;&lt;br /&gt;
  color:#24163b !important;&lt;br /&gt;
  -webkit-text-fill-color:currentColor !important;&lt;br /&gt;
}&lt;br /&gt;
.esc2 a.btn.btn-soft:hover{&lt;br /&gt;
  background:#d7c3ff !important;&lt;br /&gt;
  border-color:rgba(111,66,193,.70) !important;&lt;br /&gt;
}&lt;/p&gt;
&lt;p&gt;.esc2 a.btn.btn-ghost{&lt;br /&gt;
  background:#eee6ff !important;&lt;br /&gt;
  border-color:rgba(47,24,80,.18) !important;&lt;br /&gt;
  color:#201433 !important;&lt;br /&gt;
  -webkit-text-fill-color:currentColor !important;&lt;br /&gt;
  box-shadow:0 10px 18px rgba(17,17,17,.12) !important;&lt;br /&gt;
}&lt;br /&gt;
.esc2 a.btn.btn-ghost:hover{background:#e5dbff !important;}&lt;/p&gt;
&lt;p&gt;.esc2 a.btn.btn-outline{&lt;br /&gt;
  background:transparent !important;&lt;br /&gt;
  border-color:rgba(255,255,255,.85) !important;&lt;br /&gt;
  color:#fff !important;&lt;br /&gt;
  -webkit-text-fill-color:#fff !important;&lt;br /&gt;
  text-shadow:0 1px 0 rgba(0,0,0,.25) !important;&lt;br /&gt;
  box-shadow:none !important;&lt;br /&gt;
}&lt;br /&gt;
.esc2 a.btn.btn-outline:hover{background:rgba(255,255,255,.14) !important;}&lt;/p&gt;
&lt;p&gt;.esc2 .btn-mini{padding:10px 12px !important;font-size:.95rem !important;}&lt;/p&gt;
&lt;p&gt;.esc2-hero{&lt;br /&gt;
  background:linear-gradient(135deg,var(--p) 0%, var(--p2) 55%, var(--p3) 100%) !important;&lt;br /&gt;
  border-radius:var(--r2) !important;&lt;br /&gt;
  padding:22px !important;&lt;br /&gt;
  color:#fff !important;&lt;br /&gt;
}&lt;br /&gt;
.esc2-hero-grid{display:flex !important;gap:16px !important;align-items:stretch !important;flex-wrap:wrap !important;}&lt;br /&gt;
.esc2-hero-left{flex:1 1 520px !important;min-width:280px !important;}&lt;br /&gt;
.esc2-hero-right{flex:0 0 360px !important;min-width:280px !important;}&lt;br /&gt;
.esc2-hero-title{font-size:1.65rem !important;line-height:1.35 !important;margin:0 0 10px !important;font-weight:900 !important;}&lt;br /&gt;
.esc2-hero-lead{opacity:.95 !important;margin:0 0 14px !important;}&lt;br /&gt;
.esc2-hero-note{opacity:.82 !important;font-size:.92rem !important;margin-top:10px !important;}&lt;br /&gt;
.esc2-hero .card{color:#1f1830 !important;box-shadow:0 12px 28px rgba(0,0,0,.16) !important;}&lt;/p&gt;
&lt;p&gt;.esc2-hero a:not(.btn),&lt;br /&gt;
.esc2-final a:not(.btn){&lt;br /&gt;
  color:rgba(255,255,255,.92) !important;&lt;br /&gt;
  text-decoration:underline !important;&lt;br /&gt;
}&lt;br /&gt;
.esc2-hero a:not(.btn):hover,&lt;br /&gt;
.esc2-final a:not(.btn):hover{&lt;br /&gt;
  color:#fff !important;&lt;br /&gt;
}&lt;/p&gt;
&lt;p&gt;.esc2 .chiprow{display:flex !important;flex-wrap:wrap !important;gap:8px !important;margin-bottom:12px !important;}&lt;br /&gt;
.esc2 .chip{&lt;br /&gt;
  display:inline-flex !important;align-items:center !important;gap:8px !important;&lt;br /&gt;
  padding:8px 10px !important;border-radius:999px !important;&lt;br /&gt;
  background:rgba(255,255,255,.14) !important;&lt;br /&gt;
  border:1px solid rgba(255,255,255,.18) !important;&lt;br /&gt;
  color:#fff !important;font-weight:900 !important;font-size:.9rem !important;&lt;br /&gt;
}&lt;br /&gt;
.esc2 .chip b{&lt;br /&gt;
  display:inline-flex !important;align-items:center !important;justify-content:center !important;&lt;br /&gt;
  width:22px !important;height:22px !important;border-radius:999px !important;&lt;br /&gt;
  background:rgba(255,255,255,.22) !important;&lt;br /&gt;
  font-size:.85rem !important;&lt;br /&gt;
}&lt;/p&gt;
&lt;p&gt;.esc2-tiles{display:grid !important;gap:12px !important;grid-template-columns:repeat(3,minmax(0,1fr)) !important;}&lt;br /&gt;
.esc2-tile{padding:14px !important;}&lt;br /&gt;
.esc2-tile h4{margin:0 0 6px !important;font-size:1.02rem !important;line-height:1.4 !important;}&lt;br /&gt;
.esc2-tile .muted{margin-bottom:10px !important;}&lt;/p&gt;
&lt;p&gt;.esc2-points{display:grid !important;gap:12px !important;grid-template-columns:repeat(2,minmax(0,1fr)) !important;}&lt;br /&gt;
.esc2-point{padding:14px !important;box-shadow:none !important;}&lt;br /&gt;
.esc2-point-head{display:flex !important;gap:10px !important;align-items:flex-start !important;}&lt;br /&gt;
.esc2-badge{&lt;br /&gt;
  width:40px !important;height:40px !important;border-radius:999px !important;&lt;br /&gt;
  display:flex !important;align-items:center !important;justify-content:center !important;&lt;br /&gt;
  background:var(--p) !important;color:#fff !important;font-weight:900 !important;&lt;br /&gt;
  flex:0 0 auto !important;&lt;br /&gt;
}&lt;/p&gt;
&lt;p&gt;.esc2 details{overflow:hidden !important;}&lt;br /&gt;
.esc2 summary{list-style:none !important;cursor:pointer !important;padding:14px 16px !important;font-weight:900 !important;color:#2b1b47 !important;}&lt;br /&gt;
.esc2 summary::-webkit-details-marker{display:none !important;}&lt;br /&gt;
.esc2 details .inside{padding:0 16px 16px !important;}&lt;/p&gt;
&lt;p&gt;.esc2 .linklist{&lt;br /&gt;
  display:flex !important;&lt;br /&gt;
  flex-wrap:wrap !important;&lt;br /&gt;
  gap:10px !important;&lt;br /&gt;
}&lt;br /&gt;
.esc2 .linklist a{&lt;br /&gt;
  display:inline-flex !important;&lt;br /&gt;
  align-items:center !important;&lt;br /&gt;
  justify-content:center !important;&lt;br /&gt;
  padding:10px 14px !important;&lt;br /&gt;
  border-radius:999px !important;&lt;br /&gt;
  border:1px solid rgba(111,66,193,.46) !important;&lt;br /&gt;
  background:#e4d6ff !important;&lt;br /&gt;
  color:#24163b !important;&lt;br /&gt;
  font-weight:900 !important;&lt;br /&gt;
  cursor:pointer !important;&lt;br /&gt;
  user-select:none !important;&lt;br /&gt;
  text-decoration:none !important;&lt;br /&gt;
  background-image:none !important;&lt;br /&gt;
  opacity:1 !important;&lt;br /&gt;
  visibility:visible !important;&lt;br /&gt;
  -webkit-text-fill-color:currentColor !important;&lt;br /&gt;
  transform:none !important;&lt;br /&gt;
  white-space:nowrap !important;&lt;br /&gt;
}&lt;br /&gt;
.esc2 .linklist a:hover{&lt;br /&gt;
  background:#d7c3ff !important;&lt;br /&gt;
  border-color:rgba(111,66,193,.70) !important;&lt;br /&gt;
  transform:translateY(-1px) !important;&lt;br /&gt;
}&lt;br /&gt;
.esc2 .linklist a::before,&lt;br /&gt;
.esc2 .linklist a::after{content:none !important;display:none !important;}&lt;/p&gt;
&lt;p&gt;.esc2 figure{margin:0 !important;}&lt;br /&gt;
.esc2 img{max-width:100% !important;height:auto !important;border-radius:var(--r) !important;border:1px solid rgba(17,17,17,.10) !important;box-shadow:0 12px 24px rgba(0,0,0,.10) !important;}&lt;/p&gt;
&lt;p&gt;.esc2-final{&lt;br /&gt;
  background:#14111d !important;&lt;br /&gt;
  color:#fff !important;&lt;br /&gt;
  border-radius:var(--r2) !important;&lt;br /&gt;
  padding:20px !important;&lt;br /&gt;
}&lt;br /&gt;
.esc2-final h2{color:#fff !important;margin-bottom:10px !important;}&lt;br /&gt;
.esc2-final ul{margin:0 0 14px !important;}&lt;br /&gt;
.esc2-final a.btn.btn-outline{border-color:rgba(255,255,255,.85) !important;}&lt;/p&gt;
&lt;p&gt;@media (max-width:920px){&lt;br /&gt;
  .esc2-tiles{grid-template-columns:1fr !important;}&lt;br /&gt;
  .esc2-points{grid-template-columns:1fr !important;}&lt;br /&gt;
}&lt;br /&gt;
&lt;/style&gt;
&lt;div class="esc2"&gt;
&lt;div class="esc2-hero"&gt;
&lt;div class="esc2-hero-grid"&gt;
&lt;div class="esc2-hero-left"&gt;
&lt;div class="chiprow"&gt;&lt;span class="chip"&gt;&lt;b&gt;✓&lt;/b&gt;中高一貫校専門&lt;/span&gt;&lt;br /&gt;
&lt;span class="chip"&gt;&lt;b&gt;✓&lt;/b&gt;完全1対1&lt;/span&gt;&lt;br /&gt;
&lt;span class="chip"&gt;&lt;b&gt;✓&lt;/b&gt;リアルタイム&lt;/span&gt;&lt;br /&gt;
&lt;span class="chip"&gt;&lt;b&gt;✓&lt;/b&gt;電子黒板&lt;/span&gt;&lt;/div&gt;
&lt;div class="esc2-hero-title"&gt;教室と同じ密度の個別指導を、オンラインで。&lt;/div&gt;
&lt;p class="esc2-hero-lead"&gt;エスコットでは、教室での完全１対１個別指導と同じクオリティを、全国どこからでも受講できる&lt;strong&gt;オンライン授業&lt;/strong&gt;として提供しています。&lt;br /&gt;
電子黒板を活用した高い「視認性」「即応性」「再現性」により、画面越しでも対面授業さながらの密度と臨場感で学習を進められます。&lt;/p&gt;
&lt;div class="esc2-actions"&gt;&lt;a class="btn btn-ghost" href="https://juku-escot.com/inquiry/" target="_blank" rel="noopener"&gt;まずは相談する（お問い合わせ）&lt;/a&gt;&lt;br /&gt;
&lt;a class="btn btn-outline" href="#esc2-choice"&gt;目的別にページを見る&lt;/a&gt;&lt;/div&gt;
&lt;div class="esc2-hero-note"&gt;※定期テスト対策 / 先取りフォロー / 内部進学 / 大学受験 / 英検など、状況に合わせて対応します。&lt;/div&gt;
&lt;/div&gt;
&lt;div class="esc2-hero-right"&gt;
&lt;div class="card pad"&gt;
&lt;div style="font-weight: 900; margin-bottom: 10px;"&gt;このページで分かること&lt;/div&gt;
&lt;ul class="mini" style="margin-bottom: 12px;"&gt;
&lt;li&gt;中高一貫校生がオンライン個別で解決しやすい悩み&lt;/li&gt;
&lt;li&gt;教室同等の授業を支える仕組み（電子黒板／完全1対1／添削）&lt;/li&gt;
&lt;li&gt;対象学年・対応科目、必要な環境、開始までの流れ&lt;/li&gt;
&lt;/ul&gt;
&lt;div class="esc2-actions stack" style="gap: 8px;"&gt;&lt;a class="btn btn-primary" href="https://juku-escot.com/school/" target="_blank" rel="noopener"&gt;学校対策（英数の先取り・フォロー）&lt;/a&gt;&lt;br /&gt;
&lt;a class="btn btn-soft" href="https://juku-escot.com/examination/" target="_blank" rel="noopener"&gt;受験対策（難関私大対策）&lt;/a&gt;&lt;br /&gt;
&lt;a class="btn btn-soft" href="https://juku-escot.com/onepoint/" target="_blank" rel="noopener"&gt;短期ワンポイント講座&lt;/a&gt;&lt;/div&gt;
&lt;/div&gt;
&lt;/div&gt;
&lt;/div&gt;
&lt;/div&gt;
&lt;div class="rule"&gt;&lt;/div&gt;
&lt;div id="esc2-choice"&gt;
&lt;h2&gt;目的から選ぶ（迷いにくい入口）&lt;/h2&gt;
&lt;p class="muted mini"&gt;まずは大枠で分岐 → 詳細は各ページで判断できます。&lt;/p&gt;
&lt;div class="esc2-tiles"&gt;
&lt;div class="esc2-tile"&gt;
&lt;h4&gt;学校対策（英数の先取り・フォロー）&lt;/h4&gt;
&lt;div class="muted mini"&gt;定期テスト／評定／学校進度に合わせたい&lt;/div&gt;
&lt;div class="esc2-actions nowrap"&gt;&lt;a class="btn btn-primary btn-mini" href="https://juku-escot.com/school/" target="_blank" rel="noopener"&gt;学校対策トップ&lt;/a&gt;&lt;br /&gt;
&lt;a class="btn btn-soft btn-mini" href="https://juku-escot.com/school_english/" target="_blank" rel="noopener"&gt;英語&lt;/a&gt;&lt;br /&gt;
&lt;a class="btn btn-soft btn-mini" href="https://juku-escot.com/school_math/" target="_blank" rel="noopener"&gt;数学&lt;/a&gt;&lt;/div&gt;
&lt;/div&gt;
&lt;div class="esc2-tile"&gt;
&lt;h4&gt;受験対策（難関私大対策）&lt;/h4&gt;
&lt;div class="muted mini"&gt;学校対策と並行して、志望校から逆算したい&lt;/div&gt;
&lt;div class="esc2-actions"&gt;&lt;a class="btn btn-primary btn-mini" href="https://juku-escot.com/examination/" target="_blank" rel="noopener"&gt;受験対策&lt;/a&gt;&lt;br /&gt;
&lt;a class="btn btn-soft btn-mini" href="https://juku-escot.com/kouza/jyuken-english/" target="_blank" rel="noopener"&gt;受験英語&lt;/a&gt;&lt;br /&gt;
&lt;a class="btn btn-soft btn-mini" href="https://juku-escot.com/kouza/jyuken-math/" target="_blank" rel="noopener"&gt;受験数学&lt;/a&gt;&lt;br /&gt;
&lt;a class="btn btn-soft btn-mini" href="https://juku-escot.com/kouza/jyuken-japanese/" target="_blank" rel="noopener"&gt;国語&lt;/a&gt;&lt;/div&gt;
&lt;/div&gt;
&lt;div class="esc2-tile"&gt;
&lt;h4&gt;短期・ピンポイント&lt;/h4&gt;
&lt;div class="muted mini"&gt;今週だけ詰めたい／単元だけ相談したい&lt;/div&gt;
&lt;div class="esc2-actions"&gt;&lt;a class="btn btn-primary btn-mini" href="https://juku-escot.com/onepoint/" target="_blank" rel="noopener"&gt;短期ワンポイント&lt;/a&gt;&lt;br /&gt;
&lt;a class="btn btn-soft btn-mini" href="https://juku-escot.com/inquiry/" target="_blank" rel="noopener"&gt;相談する&lt;/a&gt;&lt;br /&gt;
&lt;a class="btn btn-soft btn-mini" href="https://juku-escot.com/kouza/" target="_blank" rel="noopener"&gt;講座一覧&lt;/a&gt;&lt;/div&gt;
&lt;/div&gt;
&lt;/div&gt;
&lt;div class="sp"&gt;&lt;/div&gt;
&lt;details&gt;
&lt;summary&gt;学年×科目の詳細ページ（必要な方だけ開いてください）&lt;/summary&gt;
&lt;div class="inside"&gt;
&lt;div class="mini" style="font-weight: 900; margin: 8px 0 8px;"&gt;中1〜中3&lt;/div&gt;
&lt;div class="linklist"&gt;&lt;a href="https://juku-escot.com/kouza/j1-english/" target="_blank" rel="noopener"&gt;中1英語&lt;/a&gt;&lt;br /&gt;
&lt;a href="https://juku-escot.com/kouza/j1-math/" target="_blank" rel="noopener"&gt;中1数学&lt;/a&gt;&lt;br /&gt;
&lt;a href="https://juku-escot.com/kouza/j2-english/" target="_blank" rel="noopener"&gt;中2英語&lt;/a&gt;&lt;br /&gt;
&lt;a href="https://juku-escot.com/kouza/j2-math/" target="_blank" rel="noopener"&gt;中2数学&lt;/a&gt;&lt;br /&gt;
&lt;a href="https://juku-escot.com/kouza/j3-english/" target="_blank" rel="noopener"&gt;中3英語&lt;/a&gt;&lt;br /&gt;
&lt;a href="https://juku-escot.com/kouza/j3-math/" target="_blank" rel="noopener"&gt;中3数学&lt;/a&gt;&lt;/div&gt;
&lt;div class="mini" style="font-weight: 900; margin: 14px 0 8px;"&gt;高1&lt;/div&gt;
&lt;div class="linklist"&gt;&lt;a href="https://juku-escot.com/kouza/h1-english/" target="_blank" rel="noopener"&gt;高1英語&lt;/a&gt;&lt;br /&gt;
&lt;a href="https://juku-escot.com/kouza/h1-math/" target="_blank" rel="noopener"&gt;高1数学&lt;/a&gt;&lt;/div&gt;
&lt;/div&gt;
&lt;/details&gt;
&lt;/div&gt;
&lt;div class="rule"&gt;&lt;/div&gt;
&lt;div&gt;
&lt;h2&gt;中高一貫校のオンライン塾選びで外しにくい基準&lt;/h2&gt;
&lt;p class="muted"&gt;オンライン塾は「映像を見る型」から「双方向の個別指導」まで幅が広く、同じ“オンライン”でも成果の出方が変わります。中高一貫校生が失敗しにくい基準を、最低限だけ整理します。&lt;/p&gt;
&lt;div class="esc2-points"&gt;
&lt;div class="esc2-point"&gt;
&lt;div class="esc2-point-head"&gt;
&lt;div class="esc2-badge"&gt;①&lt;/div&gt;
&lt;div&gt;
&lt;div style="font-weight: 900;"&gt;1対1で「解答の途中」を見て直せるか（手元確認）&lt;/div&gt;
&lt;div class="muted mini"&gt;途中式・根拠・条件整理まで見て、その場で修正できる仕組みが重要です。&lt;/div&gt;
&lt;/div&gt;
&lt;/div&gt;
&lt;/div&gt;
&lt;div class="esc2-point"&gt;
&lt;div class="esc2-point-head"&gt;
&lt;div class="esc2-badge"&gt;②&lt;/div&gt;
&lt;div&gt;
&lt;div style="font-weight: 900;"&gt;学校進度・定期テスト形式に合わせて運用できるか&lt;/div&gt;
&lt;div class="muted mini"&gt;教材・範囲・提出物に合わせて「やること」を具体化できると安定しやすくなります。&lt;/div&gt;
&lt;/div&gt;
&lt;/div&gt;
&lt;/div&gt;
&lt;div class="esc2-point"&gt;
&lt;div class="esc2-point-head"&gt;
&lt;div class="esc2-badge"&gt;③&lt;/div&gt;
&lt;div&gt;
&lt;div style="font-weight: 900;"&gt;録画ではなくリアルタイムで質問できるか&lt;/div&gt;
&lt;div class="muted mini"&gt;疑問が出た瞬間に止めて直せるかどうかで、復習効率が変わります。&lt;/div&gt;
&lt;/div&gt;
&lt;/div&gt;
&lt;/div&gt;
&lt;div class="esc2-point"&gt;
&lt;div class="esc2-point-head"&gt;
&lt;div class="esc2-badge"&gt;④&lt;/div&gt;
&lt;div&gt;
&lt;div style="font-weight: 900;"&gt;板書・添削が残り、復習に使えるか&lt;/div&gt;
&lt;div class="muted mini"&gt;授業中に理解できても、復習で迷うと伸びません。見返せる形で残ると自習の質が上がります。&lt;/div&gt;
&lt;/div&gt;
&lt;/div&gt;
&lt;/div&gt;
&lt;/div&gt;
&lt;div class="sp"&gt;&lt;/div&gt;
&lt;div class="card pad" style="background: var(--surface2); border-color: rgba(111,66,193,.28);"&gt;
&lt;div style="display: flex; flex-wrap: wrap; gap: 10px; align-items: center; justify-content: space-between;"&gt;
&lt;div style="font-weight: 900;"&gt;「今の状況で何を優先すべきか」から一緒に整理できます。&lt;/div&gt;
&lt;p&gt;&lt;a class="btn btn-primary" href="https://juku-escot.com/inquiry/" target="_blank" rel="noopener"&gt;相談する&lt;/a&gt;&lt;/p&gt;
&lt;/div&gt;
&lt;/div&gt;
&lt;/div&gt;
&lt;div class="rule"&gt;&lt;/div&gt;
&lt;div&gt;
&lt;h2&gt;オンライン個別で解決できる悩み&lt;/h2&gt;
&lt;div class="esc2-tiles"&gt;
&lt;div class="esc2-tile"&gt;
&lt;h4&gt;定期テストの得点・評定を落としたくない&lt;/h4&gt;
&lt;div class="muted mini"&gt;完全1対1のオンライン個別で、学校の進度に合わせた定期テスト対策を組み立て、短い期間でもやることを明確にします。&lt;/div&gt;
&lt;/div&gt;
&lt;div class="esc2-tile"&gt;
&lt;h4&gt;学校の先取りが速く、復習が追いつかない&lt;/h4&gt;
&lt;div class="muted mini"&gt;オンラインでも教室同様に、つまずきをその場で特定し、解き方・考え方を修正しながら進められます。&lt;/div&gt;
&lt;/div&gt;
&lt;div class="esc2-tile"&gt;
&lt;h4&gt;内部進学・大学受験・英検まで見据えたい&lt;/h4&gt;
&lt;div class="muted mini"&gt;学校対策／検定／受験の優先順位を整理し、同じ授業時間でも成果につながる学習に寄せます。&lt;/div&gt;
&lt;/div&gt;
&lt;/div&gt;
&lt;/div&gt;
&lt;div class="rule"&gt;&lt;/div&gt;
&lt;div&gt;
&lt;h2&gt;エスコットのオンライン授業とは（教室と同等の設計）&lt;/h2&gt;
&lt;div class="esc2-tiles"&gt;
&lt;div class="esc2-tile"&gt;
&lt;h4&gt;電子黒板で「見える」「直せる」「残る」&lt;/h4&gt;
&lt;ul class="mini"&gt;
&lt;li&gt;&lt;strong&gt;視認性：&lt;/strong&gt;板書や図解が見やすい&lt;/li&gt;
&lt;li&gt;&lt;strong&gt;即応性：&lt;/strong&gt;書き込み・修正が速い&lt;/li&gt;
&lt;li&gt;&lt;strong&gt;再現性：&lt;/strong&gt;授業内容をデータとして残せる&lt;/li&gt;
&lt;/ul&gt;
&lt;/div&gt;
&lt;div class="esc2-tile"&gt;
&lt;h4&gt;完全1対1のリアルタイム（映像配信ではない）&lt;/h4&gt;
&lt;ul class="mini"&gt;
&lt;li&gt;講師と生徒が同時に画面を共有するリアルタイム授業&lt;/li&gt;
&lt;li&gt;1対1だから1コマに集中しやすい&lt;/li&gt;
&lt;li&gt;授業時間を学習だけに寄せやすい&lt;/li&gt;
&lt;/ul&gt;
&lt;/div&gt;
&lt;div class="esc2-tile"&gt;
&lt;h4&gt;手元確認＋リアルタイム添削で、つまずきをその場で修正&lt;/h4&gt;
&lt;ul class="mini"&gt;
&lt;li&gt;分からないところはその場で質問できます&lt;/li&gt;
&lt;li&gt;表情と手元の両方を確認し、理解度のズレに気づけます&lt;/li&gt;
&lt;li&gt;タブレット添削で解答過程に細かくフィードバックできます&lt;/li&gt;
&lt;/ul&gt;
&lt;div class="sp"&gt;&lt;/div&gt;
&lt;div class="esc2-actions"&gt;&lt;a class="btn btn-soft" href="https://juku-escot.com/inquiry/" target="_blank" rel="noopener"&gt;環境の相談をする&lt;/a&gt;&lt;/div&gt;
&lt;/div&gt;
&lt;/div&gt;
&lt;div class="sp"&gt;&lt;/div&gt;
&lt;figure&gt;&lt;img fetchpriority="high" decoding="async" src="https://juku-escot.com/wp-content/uploads/2020/09/%E5%9B%BD%E8%AA%9E%E6%8E%88%E6%A5%AD%E9%A2%A8%E6%99%AF.jpg" alt="エスコットのオンライン授業風景（国語の指導中）" width="1280" height="720" /&gt;&lt;/p&gt;
&lt;div class="muted mini" style="margin-top: 10px;"&gt;オンライン授業の具体的な導入事例や活用イメージは&lt;br /&gt;
&lt;strong&gt;&lt;a style="color: var(--p); text-decoration: underline;" href="https://natsui-sansu-juku.com/story002/" target="_blank" rel="noopener noreferrer"&gt;こちら&lt;/a&gt;&lt;/strong&gt;をご覧ください。&lt;/div&gt;
&lt;/figure&gt;
&lt;/div&gt;
&lt;div class="rule"&gt;&lt;/div&gt;
&lt;div&gt;
&lt;h2&gt;対象学年・対応科目・受講パターン&lt;/h2&gt;
&lt;div class="card pad"&gt;
&lt;div style="font-weight: 900; margin-bottom: 8px;"&gt;学年別ページ&lt;/div&gt;
&lt;div class="linklist"&gt;&lt;a href="https://juku-escot.com/grade/jh1/" target="_blank" rel="noopener"&gt;中1&lt;/a&gt;&lt;br /&gt;
&lt;a href="https://juku-escot.com/grade/jh2/" target="_blank" rel="noopener"&gt;中2&lt;/a&gt;&lt;br /&gt;
&lt;a href="https://juku-escot.com/grade/jh3/" target="_blank" rel="noopener"&gt;中3&lt;/a&gt;&lt;br /&gt;
&lt;a href="https://juku-escot.com/grade/h1/" target="_blank" rel="noopener"&gt;高1&lt;/a&gt;&lt;br /&gt;
&lt;a href="https://juku-escot.com/grade/exam/" target="_blank" rel="noopener"&gt;受験&lt;/a&gt;&lt;br /&gt;
&lt;a href="https://juku-escot.com/kouza/" target="_blank" rel="noopener"&gt;講座一覧&lt;/a&gt;&lt;/div&gt;
&lt;div class="sp"&gt;&lt;/div&gt;
&lt;div class="muted mini"&gt;学校の授業進度に合わせた定期テスト対策／先取り授業への対応／志望校に応じた受験対策など、状況や目標に合わせて内容を調整します。&lt;/div&gt;
&lt;div class="sp"&gt;&lt;/div&gt;
&lt;div class="esc2-actions"&gt;&lt;a class="btn btn-primary" href="https://juku-escot.com/inquiry/" target="_blank" rel="noopener"&gt;相談する&lt;/a&gt;&lt;br /&gt;
&lt;a class="btn btn-soft" href="https://juku-escot.com/school/" target="_blank" rel="noopener"&gt;学校対策&lt;/a&gt;&lt;br /&gt;
&lt;a class="btn btn-soft" href="https://juku-escot.com/examination/" target="_blank" rel="noopener"&gt;受験対策&lt;/a&gt;&lt;/div&gt;
&lt;/div&gt;
&lt;/div&gt;
&lt;div class="rule"&gt;&lt;/div&gt;
&lt;div class="esc2-final"&gt;
&lt;h2&gt;オンラインでも「教室と同じ質」で効率的に学ぶ&lt;/h2&gt;
&lt;ul&gt;
&lt;li&gt;&lt;strong&gt;完全１対１のリアルタイム授業&lt;/strong&gt;&lt;/li&gt;
&lt;li&gt;&lt;strong&gt;電子黒板＋添削&lt;/strong&gt;で「見える」「直せる」「残る」&lt;/li&gt;
&lt;li&gt;&lt;strong&gt;全国どこからでも受講可能&lt;/strong&gt;で、通塾の負担を減らしやすい&lt;/li&gt;
&lt;/ul&gt;
&lt;div class="esc2-actions"&gt;&lt;a class="btn btn-primary" href="https://juku-escot.com/inquiry/" target="_blank" rel="noopener"&gt;オンライン個別を相談する&lt;/a&gt;&lt;br /&gt;
&lt;a class="btn btn-outline" href="https://juku-escot.com/kouza/" target="_blank" rel="noopener"&gt;講座一覧を見る&lt;/a&gt;&lt;/div&gt;
&lt;div class="mini" style="opacity: .78; margin-top: 10px;"&gt;「距離や時間の制約が大きい」「自宅からでも質の高い個別指導を受けたい」という方は、ぜひご検討ください。&lt;/div&gt;
&lt;/div&gt;
&lt;/div&gt;
```</t>
  </si>
  <si>
    <t>C2P_https___juku_escot_com_progress_20260225_192443</t>
  </si>
  <si>
    <t>以下はサイトの階層マスタに基づく「子→親」内部リンク不足です。
子ページ本文（HTML）に、親ページへのリンクを追加してください。
【子ページ】
- URL: https://juku-escot.com/progress/
- タイトル: プログレス英語教科書｜採用校・難易度・対策｜中高一貫生
- 分類: MC
【親ページ（リンク先）】
- 親URL: https://juku-escot.com/english/
- 親タイトル: 中高一貫校英語を伸ばす個別指導講座｜基礎応用対応オンライン塾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&lt;p&gt;&lt;img fetchpriority="high" decoding="async" class="alignleft size-large wp-image-1050" src="https://juku-escot.com/wp-content/uploads/2024/11/progress-1024x272.png" alt="プログレス教科書の表紙、多くの中高一貫校で採用される高度な英語教材" width="1024" height="272" srcset="https://juku-escot.com/wp-content/uploads/2024/11/progress-1024x272.png 1024w, https://juku-escot.com/wp-content/uploads/2024/11/progress-300x80.png 300w, https://juku-escot.com/wp-content/uploads/2024/11/progress-768x204.png 768w, https://juku-escot.com/wp-content/uploads/2024/11/progress.png 1280w" sizes="(max-width: 1024px) 100vw, 1024px" /&gt;&lt;/p&gt;
&lt;p&gt;&lt;strong&gt;&lt;span style="color: #800080;"&gt;プログレス&lt;/span&gt;&lt;/strong&gt;は、多くの中高一貫校で採用されている、&lt;strong&gt;&lt;span style="color: #800080;"&gt;高度な英語力を養うための教材&lt;/span&gt;&lt;/strong&gt;です。文部科学省検定教科書ではないぶん、&lt;strong&gt;難易度の高い英文・豊富な語彙・速い進度&lt;/strong&gt;が特徴で、うまく使いこなせれば英語力を大きく伸ばせます。&lt;/p&gt;
&lt;p&gt;一方で、&lt;strong&gt;予習・復習の負担の大きさ&lt;/strong&gt;や&lt;strong&gt;授業進度の速さ&lt;/strong&gt;から、「ついていけない」「他教科との両立が難しい」と感じる生徒さんも少なくありません。&lt;/p&gt;
&lt;p&gt;このページでは、&lt;/p&gt;
&lt;ul&gt;
&lt;li&gt;プログレス（Progress in English 21）の特徴と検定教科書との違い&lt;/li&gt;
&lt;li&gt;BOOK 1～BOOK 5の大まかな構成&lt;/li&gt;
&lt;li&gt;多くの中高一貫生が抱えやすい課題&lt;/li&gt;
&lt;li&gt;中高一貫校専門塾エスコットでの&lt;strong&gt;プログレス攻略サポート&lt;/strong&gt;&lt;/li&gt;
&lt;/ul&gt;
&lt;p&gt;について整理し、&lt;strong&gt;効率よく実力をつけるための学習イメージ&lt;/strong&gt;をお伝えします。&lt;/p&gt;
&lt;h2&gt;１．プログレス（Progress in English 21）とは？&lt;/h2&gt;
&lt;div style="border: 1px solid #D3BCE8; padding: 5px; border-radius: 5px;"&gt;
&lt;p&gt;『プログレス』は、中高一貫校で広く採用されている&lt;strong&gt;検定外の英語教材&lt;/strong&gt;で、日常生活や実社会で必要な英語力を養うことを目的としています。多彩な英文と語彙を通じて、&lt;strong&gt;聞く・話す・読む・書く&lt;/strong&gt;の４技能を総合的に伸ばせるよう作られています。&lt;/p&gt;
&lt;details&gt;
&lt;summary style="background-color: #6a1b9a; color: #ffffff; padding: 5px; border-radius: 3px; cursor: pointer;"&gt;もっと詳しく見る&lt;/summary&gt;
&lt;p&gt;『Progress in English』または『Progress in English 21』（以下『プログレス』）は、長らく多くの中高一貫校で使用されている、イエズス会出版から発行された英語教科書です。&lt;/p&gt;
&lt;p&gt;まず、プログレスは&lt;span style="color: #0000ff;"&gt;検定教科書ではありません。&lt;/span&gt;検定教科書とは、文部科学大臣の検定を受けて正式に小学校・中学校・高等学校で使用が認められた教科書のことです。&lt;/p&gt;
&lt;p&gt;一方、プログレスは検定教科書ではない代わりに、&lt;strong&gt;高い英語力を育てること&lt;/strong&gt;を目指しています。日常生活や実社会で必要な英語表現を重視しており、そのために検定教科書よりも&lt;strong&gt;難易度が高く&lt;/strong&gt;設定されている場合があります。&lt;/p&gt;
&lt;p&gt;また、プログレスは&lt;strong&gt;豊富な英文と語彙&lt;/strong&gt;を提供しているため、検定教科書と比べてより幅広い英語表現に触れられるのも特徴です。文章は主に「小説」「物語」「会話文」から構成され、&lt;span style="color: #0000ff;"&gt;日常生活に基づいた実用的な文例が多く取り入れられています。&lt;/span&gt;&lt;/p&gt;
&lt;p&gt;さらにプログレスは、&lt;strong&gt;聞く → 話す → 読む → 書く&lt;/strong&gt;の順でスキルを積み上げていく構成になっており、反復学習を支える作りになっています。これにより、学習者は総合的な英語力を無理なく高めていくことができます。まさに「&lt;span style="color: #ff0000;"&gt;効果的な学習&lt;/span&gt;」を支える教材と言えるでしょう。&lt;/p&gt;
&lt;p&gt;詳細については、当塾英語科講師・甲田による解説動画・コラムもご参照ください。&lt;/p&gt;
&lt;ul&gt;
&lt;li style="list-style-type: none;"&gt;
&lt;ul&gt;
&lt;li&gt;&lt;a href="https://youtu.be/iNKjZUoW5JE"&gt;【PROGRESS IN ENGLISH 21 完全攻略】はじめに（YouTube）&lt;/a&gt;&lt;/li&gt;
&lt;/ul&gt;
&lt;/li&gt;
&lt;/ul&gt;
&lt;/details&gt;
&lt;/div&gt;
&lt;h2&gt;プログレス（Progress in English 21）で最初に確認すること&lt;/h2&gt;
&lt;p&gt;&lt;strong&gt;結論：&lt;/strong&gt;まず「配布されている版（従来版／REVISED）とBOOK番号・授業の進度」を確認し、学習は&lt;strong&gt;教科書で土台づくり&lt;/strong&gt;と&lt;strong&gt;入試で必要な形式（特に長文）を別建て&lt;/strong&gt;に分けて進めます。&lt;/p&gt;
&lt;table&gt;
&lt;thead&gt;
&lt;tr&gt;
&lt;th&gt;検索意図&lt;/th&gt;
&lt;th&gt;このページでの答え&lt;/th&gt;
&lt;th&gt;まず見る場所（章名）&lt;/th&gt;
&lt;th&gt;注意点&lt;/th&gt;
&lt;/tr&gt;
&lt;/thead&gt;
&lt;tbody&gt;
&lt;tr&gt;
&lt;td&gt;プログレス英語教科書とは？&lt;/td&gt;
&lt;td&gt;検定教科書より「難易度・量・進度」が重く、BOOK1〜5で段階的に伸ばす教材。&lt;/td&gt;
&lt;td&gt;「１．プログレス（Progress in English 21）とは？」&lt;br /&gt;
「プログレス21と検定教科書の３つの違い」&lt;/td&gt;
&lt;td&gt;まず“重さの理由”を把握して、やり方を変える。&lt;/td&gt;
&lt;/tr&gt;
&lt;tr&gt;
&lt;td&gt;BOOKごとの中身（どこまでやれば？）&lt;/td&gt;
&lt;td&gt;BOOK1〜3で高校基礎文法の骨格、BOOK4〜5で総整理と実用表現。&lt;/td&gt;
&lt;td&gt;「BOOK 1～BOOK 5の構成と学べる内容」&lt;/td&gt;
&lt;td&gt;今の学年＝今のBOOKとは限らない（学校の進度で判断）。&lt;/td&gt;
&lt;/tr&gt;
&lt;tr&gt;
&lt;td&gt;難しい理由（つまずき）&lt;/td&gt;
&lt;td&gt;語彙量・予習負担・構造の複雑さ・授業進度の速さなどが重なって起きる。&lt;/td&gt;
&lt;td&gt;「２．プログレスでつまずきやすいポイント（主な課題）」&lt;/td&gt;
&lt;td&gt;“全部一人でやる”前提だと行き詰まりやすい。&lt;/td&gt;
&lt;/tr&gt;
&lt;tr&gt;
&lt;td&gt;定期テスト／受験はどう両立？&lt;/td&gt;
&lt;td&gt;予習復習は「やることを絞る」仕組み化。受験で必要な長文は教科書外で補う。&lt;/td&gt;
&lt;td&gt;「３．プログレス攻略の学習法と当塾のサポート」&lt;br /&gt;
「３）長文読解と大学入試レベルへの橋渡し」&lt;/td&gt;
&lt;td&gt;教科書対策だけで受験の長文が完結するわけではない。&lt;/td&gt;
&lt;/tr&gt;
&lt;/tbody&gt;
&lt;/table&gt;
&lt;h3&gt;困りごと別：まずやること&lt;/h3&gt;
&lt;ul&gt;
&lt;li&gt;&lt;strong&gt;難しい・追いつけない&lt;/strong&gt;：先に「２．プログレスでつまずきやすいポイント（主な課題）」で“何が重いのか”を特定する。&lt;/li&gt;
&lt;li&gt;&lt;strong&gt;大学受験が不安&lt;/strong&gt;：「受験勉強とのバランスの難しさ」→「３）長文読解と大学入試レベルへの橋渡し」を先に読む。&lt;/li&gt;
&lt;li&gt;&lt;strong&gt;進め方が分からない&lt;/strong&gt;：「３．プログレス攻略の学習法と当塾のサポート」で“やることの絞り込み”から着手する。&lt;/li&gt;
&lt;/ul&gt;
&lt;h3&gt;「採用校」を調べたい場合の近道&lt;/h3&gt;
&lt;p&gt;学校名の列挙より先に、&lt;strong&gt;学校配布資料・シラバス・教科書案内&lt;/strong&gt;で「教材名（Progress in English 21）」「版（従来／REVISED）」「BOOK番号」「授業の進度」を確認してください。プログレスは中高一貫校を中心に採用が広がりやすい教材のため、まず“自分の学校の運用”を押さえるのが近道です。&lt;/p&gt;
&lt;p&gt;このあと本文で、教科書の特徴→難易度（理由）→大学入試との関係→学習法と当塾サポートの順に確認できます。&lt;/p&gt;
&lt;h3&gt;プログレス21と検定教科書の３つの違い&lt;/h3&gt;
&lt;div style="border: 1px solid #D3BCE8; padding: 5px; border-radius: 5px;"&gt;
&lt;p&gt;プログレスは、&lt;strong&gt;「難しさ」「多さ」「スピード」&lt;/strong&gt;の３点で検定教科書と大きく異なります。この３点が「大変さ」の原因であると同時に、&lt;strong&gt;習得できれば大きなアドバンテージ&lt;/strong&gt;にもなります。&lt;/p&gt;
&lt;details&gt;
&lt;summary style="background-color: #6a1b9a; color: #ffffff; padding: 5px; border-radius: 3px; cursor: pointer;"&gt;３つの違いを詳しく見る&lt;/summary&gt;
&lt;ol&gt;
&lt;li&gt;
&lt;h4&gt;&lt;strong&gt;① 難易度の高さ&lt;/strong&gt;&lt;/h4&gt;
&lt;p&gt;もっとも分かりやすい違いが&lt;span style="color: #0000ff;"&gt;難易度&lt;/span&gt;です。『プログレス21』は、BOOK 1～BOOK 3の段階から、検定教科書（中１レベル）と比べて早い時期から高度な英語表現が登場します。&lt;/p&gt;
&lt;p&gt;そのぶん、&lt;strong&gt;早い段階から本格的な英文に触れられる&lt;/strong&gt;ため、英語力を本気で伸ばしたい生徒にとっては大きな利点となります。&lt;/li&gt;
&lt;li&gt;
&lt;h4&gt;&lt;strong&gt;② 文章量・語彙量の多さ&lt;/strong&gt;&lt;/h4&gt;
&lt;p&gt;プログレスは、文章の長さ・語彙数ともに&lt;span style="color: #ff0000;"&gt;検定教科書より高い水準&lt;/span&gt;です。日常生活や実用的な場面を想定したテキストが多く、&lt;/p&gt;
&lt;ul&gt;
&lt;li&gt;実際のコミュニケーションに近い表現&lt;/li&gt;
&lt;li&gt;多彩なリーディング素材&lt;/li&gt;
&lt;/ul&gt;
&lt;p&gt;を通じて、実践的な英語運用能力を養うことができます。&lt;/li&gt;
&lt;li&gt;
&lt;h4&gt;&lt;strong&gt;③ 文法習得までのスピード&lt;/strong&gt;&lt;/h4&gt;
&lt;p&gt;検定教科書では通常、&lt;strong&gt;６年間（中１～高３）&lt;/strong&gt;かけて学ぶ文法内容を、プログレスではBOOK 1～BOOK 3の範囲で&lt;strong&gt;３年間（中１～中３）&lt;/strong&gt;で習得することを目標としています。&lt;/p&gt;
&lt;p&gt;このスピーディーなカリキュラムにより、&lt;strong&gt;短期間で高校レベルの文法力&lt;/strong&gt;を身につけることができ、その後の実践的な読解・表現の土台を早期に固めることができます。&lt;/li&gt;
&lt;/ol&gt;
&lt;p&gt;こうした特徴から、『プログレス21』は&lt;span style="color: #ff0000;"&gt;「短期間で高度な英語スキルを身につけたい方」に特に適した教材&lt;/span&gt;と言えます。&lt;/p&gt;
&lt;/details&gt;
&lt;/div&gt;
&lt;h3&gt;BOOK 1～BOOK 5の構成と学べる内容&lt;/h3&gt;
&lt;p&gt;プログレスは、&lt;strong&gt;BOOK 1～BOOK 5&lt;/strong&gt;までの５冊構成です。&lt;/p&gt;
&lt;ul&gt;
&lt;li&gt;&lt;strong&gt;BOOK 1～3：&lt;/strong&gt;基礎～標準レベルの文法・語彙の体系的な習得&lt;/li&gt;
&lt;li&gt;&lt;strong&gt;BOOK 4～5：&lt;/strong&gt;文法の総整理と高度な表現・実用的内容への発展&lt;/li&gt;
&lt;/ul&gt;
&lt;p&gt;以下では、それぞれの冊子の概略と、当塾が提供している解説コンテンツをご紹介します。&lt;/p&gt;
&lt;details style="margin-bottom: 10px;"&gt;
&lt;summary style="background-color: #4b0082; color: #ffffff; font-weight: bold; cursor: pointer; padding: 8px; border-radius: 5px; margin: -5px -5px 5px -5px;"&gt;&lt;strong&gt;BOOK 1～BOOK 3：基礎文法の習得&lt;/strong&gt;&lt;/summary&gt;
&lt;p&gt;最初の３冊（BOOK 1～3）は、&lt;strong&gt;高校の基礎文法レベル&lt;/strong&gt;までを一気に学ぶために作られています。英語初心者にも理解しやすい構成で、&lt;strong&gt;英文の基本構造・基本語彙&lt;/strong&gt;を丁寧に積み上げていきます。&lt;/p&gt;
&lt;div style="border: 1px solid #D3BCE8; padding: 5px; border-radius: 5px; margin-bottom: 10px;"&gt;
&lt;details&gt;
&lt;summary style="background-color: #6a1b9a; color: #ffffff; padding: 5px; border-radius: 3px; cursor: pointer;"&gt;プログレス21 REVISED BOOK 1（約1,290語）&lt;/summary&gt;
&lt;p&gt;成語を含む単語数は&lt;strong&gt;約1,290語&lt;/strong&gt;で、中１～中２用とされています。&lt;/p&gt;
&lt;div class="rounded" style="background-color: whitesmoke; padding: 10px;"&gt;
&lt;p&gt;&lt;strong&gt;主な単元：&lt;/strong&gt;現在形、疑問文（be動詞）、疑問詞、複数形、所有格、現在形（一般動詞）、命令文、３単現、現在進行形、代名詞の目的格、過去形、過去進行形、未来を表す表現、some・anyの使い方、数量・分量の表し方、助動詞、There is/are構文、頻度・時間の表し方、前置詞、不定詞 など&lt;/p&gt;
&lt;/div&gt;
&lt;p&gt;各項目については、当塾英語科講師・甲田による解説が公開されています（一部抜粋）。&lt;/p&gt;
&lt;table style="table-layout: fixed; line-height: 100%;" border="1"&gt;
&lt;tbody&gt;
&lt;tr align="center"&gt;
&lt;td width="10%"&gt;1&lt;/td&gt;
&lt;td width="20%"&gt;&lt;a href="https://eng-support.com/column/progressbook1-1-1/"&gt;this is~.&lt;/a&gt;&lt;/td&gt;
&lt;td width="20%"&gt;&lt;a href="https://eng-support.com/column/progressbook1-1-2/"&gt;be動詞・不定冠詞&lt;/a&gt;&lt;/td&gt;
&lt;td width="20%"&gt;&lt;a href="https://eng-support.com/column/progressbook1-1-3/"&gt;疑問文&lt;/a&gt;&lt;/td&gt;
&lt;td width="20%"&gt;&lt;/td&gt;
&lt;/tr&gt;
&lt;tr align="center"&gt;
&lt;td&gt;2&lt;/td&gt;
&lt;td&gt;&lt;a href="https://eng-support.com/column/progressbook1-2-1/"&gt;疑問詞whatで始まる疑問文&lt;/a&gt;&lt;/td&gt;
&lt;td&gt;&lt;a href="https://eng-support.com/column/progressbook1-2-2/"&gt;Yes／Noの答え方&lt;/a&gt;&lt;/td&gt;
&lt;td&gt;&lt;a href="https://eng-support.com/column/progressbook1-2-3/"&gt;名詞を修飾する形容詞&lt;/a&gt;&lt;/td&gt;
&lt;td&gt;&lt;/td&gt;
&lt;/tr&gt;
&lt;tr align="center"&gt;
&lt;td&gt;3&lt;/td&gt;
&lt;td&gt;&lt;a href="https://eng-support.com/column/progressbook1-3-1/"&gt;複数形&lt;/a&gt;&lt;/td&gt;
&lt;td&gt;&lt;a href="https://eng-support.com/column/progressbook1-3-2/"&gt;所有格&lt;/a&gt;&lt;/td&gt;
&lt;td&gt;&lt;a href="https://eng-support.com/column/progressbook1-3-3/"&gt;疑問詞what/who・指示形容詞&lt;/a&gt;&lt;/td&gt;
&lt;td&gt;&lt;/td&gt;
&lt;/tr&gt;
&lt;tr align="center"&gt;
&lt;td&gt;4&lt;/td&gt;
&lt;td&gt;&lt;a href="https://eng-support.com/column/progressbook1-4-1/"&gt;一般動詞の平叙文(１人称)&lt;/a&gt;&lt;/td&gt;
&lt;td&gt;&lt;a href="https://eng-support.com/column/progressbook1-4-2/"&gt;一般動詞の疑問文&lt;/a&gt;&lt;/td&gt;
&lt;td&gt;&lt;a href="https://eng-support.com/column/progressbook1-4-3/"&gt;色を尋ねる疑問詞&lt;/a&gt;&lt;/td&gt;
&lt;td&gt;&lt;/td&gt;
&lt;/tr&gt;
&lt;tr align="center"&gt;
&lt;td&gt;5&lt;/td&gt;
&lt;td&gt;&lt;a href="https://eng-support.com/column/progressbook1-5-1/"&gt;疑問詞where・位置を表す前置詞&lt;/a&gt;&lt;/td&gt;
&lt;td&gt;&lt;a href="https://eng-support.com/column/progressbook1-5-2/"&gt;定冠詞&lt;/a&gt;&lt;/td&gt;
&lt;td&gt;&lt;a href="https://eng-support.com/column/progressbook1-5-3/"&gt;補語としての形容詞&lt;/a&gt;&lt;/td&gt;
&lt;td&gt;&lt;/td&gt;
&lt;/tr&gt;
&lt;tr align="center"&gt;
&lt;td&gt;6&lt;/td&gt;
&lt;td&gt;&lt;a href="https://eng-support.com/column/progressbook1-6-1/"&gt;命令文&lt;/a&gt;&lt;/td&gt;
&lt;td&gt;&lt;a href="https://eng-support.com/column/progressbook1-6-2/"&gt;Let'sを使う命令文&lt;/a&gt;&lt;/td&gt;
&lt;td&gt;&lt;a href="https://eng-support.com/column/progressbook1-6-3/"&gt;Shall weを使う疑問文&lt;/a&gt;&lt;/td&gt;
&lt;td&gt;&lt;/td&gt;
&lt;/tr&gt;
&lt;tr align="center"&gt;
&lt;td&gt;7&lt;/td&gt;
&lt;td&gt;&lt;a href="https://eng-support.com/column/progressbook1-7-1/"&gt;現在形の肯定文・３単現&lt;/a&gt;&lt;/td&gt;
&lt;td&gt;&lt;a href="https://eng-support.com/column/progressbook1-7-2/"&gt;現在形の否定文&lt;/a&gt;&lt;/td&gt;
&lt;td&gt;&lt;a href="https://eng-support.com/column/progressbook1-7-3/"&gt;現在形の疑問文&lt;/a&gt;&lt;/td&gt;
&lt;td&gt;&lt;/td&gt;
&lt;/tr&gt;
&lt;tr align="center"&gt;
&lt;td&gt;8&lt;/td&gt;
&lt;td&gt;&lt;a href="https://eng-support.com/column/progress-book1-8-1/"&gt;疑問詞what、一般動詞&lt;/a&gt;&lt;/td&gt;
&lt;td&gt;&lt;a href="https://eng-support.com/column/298/"&gt;疑問詞how many&lt;/a&gt;&lt;/td&gt;
&lt;td&gt;&lt;a href="https://eng-support.com/column/progress-book1-lesson8/"&gt;疑問詞when/whereと一般動詞&lt;/a&gt;&lt;/td&gt;
&lt;td&gt;&lt;/td&gt;
&lt;/tr&gt;
&lt;tr align="center"&gt;
&lt;td&gt;9&lt;/td&gt;
&lt;td&gt;&lt;a href="https://eng-support.com/column/progress-book1-lesson9-1/"&gt;現在進行形の平叙文&lt;/a&gt;&lt;/td&gt;
&lt;td&gt;&lt;a href="https://eng-support.com/column/progress-book1-lesson9-2/"&gt;現在進行形の疑問文&lt;/a&gt;&lt;/td&gt;
&lt;td&gt;&lt;a href="https://eng-support.com/column/progress-book1-lesson9-3/"&gt;代名詞の目的格&lt;/a&gt;&lt;/td&gt;
&lt;td&gt;&lt;/td&gt;
&lt;/tr&gt;
&lt;tr align="center"&gt;
&lt;td&gt;10&lt;/td&gt;
&lt;td&gt;&lt;a href="https://eng-support.com/column/progress-book1-lesson10-1/"&gt;規則動詞の過去形&lt;/a&gt;&lt;/td&gt;
&lt;td&gt;&lt;a href="https://eng-support.com/column/progress-book1-lesson10-2/"&gt;過去形の否定文&lt;/a&gt;&lt;/td&gt;
&lt;td&gt;&lt;a href="https://eng-support.com/column/progress-book1-lesson10-3/"&gt;過去形の疑問文&lt;/a&gt;&lt;/td&gt;
&lt;td&gt;&lt;/td&gt;
&lt;/tr&gt;
&lt;tr align="center"&gt;
&lt;td&gt;11&lt;/td&gt;
&lt;td&gt;&lt;a href="https://eng-support.com/column/progress-book1-lesson11-1/"&gt;不規則動詞の過去形&lt;/a&gt;&lt;/td&gt;
&lt;td&gt;&lt;a href="https://eng-support.com/column/progress-book1-lesson11-2/"&gt;疑問詞が主語となる疑問文&lt;/a&gt;&lt;/td&gt;
&lt;td&gt;&lt;a href="https://eng-support.com/column/progress-book1-lesson11-3/"&gt;nearとfar from&lt;/a&gt;&lt;/td&gt;
&lt;td&gt;&lt;/td&gt;
&lt;/tr&gt;
&lt;tr align="center"&gt;
&lt;td&gt;12&lt;/td&gt;
&lt;td&gt;&lt;a href="https://eng-support.com/column/progress-book1-lesson12-1/"&gt;be動詞の過去形&lt;/a&gt;&lt;/td&gt;
&lt;td&gt;&lt;a href="https://eng-support.com/column/progress-book1-lesson12-2/"&gt;過去進行形&lt;/a&gt;&lt;/td&gt;
&lt;td&gt;&lt;a href="https://eng-support.com/column/progress-book1-lesson12-3/"&gt;所有代名詞&lt;/a&gt;&lt;/td&gt;
&lt;td&gt;&lt;/td&gt;
&lt;/tr&gt;
&lt;tr align="center"&gt;
&lt;td&gt;13&lt;/td&gt;
&lt;td&gt;&lt;a href="https://eng-support.com/column/progress-book1-lesson13-1/"&gt;be going to~&lt;/a&gt;&lt;/td&gt;
&lt;td&gt;&lt;a href="https://eng-support.com/column/progress-book1-lesson13-2/"&gt;未来を表す否定文&lt;/a&gt;&lt;/td&gt;
&lt;td&gt;&lt;a href="https://eng-support.com/column/progress-book1-lesson13-3/"&gt;未来を表す疑問文&lt;/a&gt;&lt;/td&gt;
&lt;td&gt;&lt;/td&gt;
&lt;/tr&gt;
&lt;tr align="center"&gt;
&lt;td&gt;14&lt;/td&gt;
&lt;td&gt;&lt;a href="https://eng-support.com/column/progress-book1-lesson14-1/"&gt;Shall Iを使う疑問文&lt;/a&gt;&lt;/td&gt;
&lt;td&gt;&lt;a href="https://eng-support.com/column/progress-book1-lesson14-2/"&gt;否定文・疑問文で使われるany&lt;/a&gt;&lt;/td&gt;
&lt;td&gt;&lt;a href="https://eng-support.com/column/progress-book1-lesson14-3/"&gt;物質名詞&lt;/a&gt;&lt;/td&gt;
&lt;td&gt;&lt;a href="https://eng-support.com/column/progress-book1-lesson14-4/"&gt;否定疑問文と答え方&lt;/a&gt;&lt;/td&gt;
&lt;/tr&gt;
&lt;tr align="center"&gt;
&lt;td&gt;15&lt;/td&gt;
&lt;td&gt;&lt;a href="https://eng-support.com/column/progress-book1-lesson15-1/"&gt;many+複数形 / much+単数形&lt;/a&gt;&lt;/td&gt;
&lt;td&gt;&lt;a href="https://eng-support.com/column/progress-book1-lesson15-2/"&gt;how much+物質名詞&lt;/a&gt;&lt;/td&gt;
&lt;td&gt;&lt;a href="https://eng-support.com/column/progress-book1-lesson15-3/"&gt;物質名詞の数量&lt;/a&gt;&lt;/td&gt;
&lt;td&gt;&lt;a href="https://eng-support.com/column/progress-book1-lesson15-4/"&gt;a few，a little，a lot of&lt;/a&gt;&lt;/td&gt;
&lt;/tr&gt;
&lt;tr align="center"&gt;
&lt;td&gt;16&lt;/td&gt;
&lt;td&gt;&lt;a href="https://eng-support.com/column/progress-book1-lesson16-1/"&gt;助動詞can&lt;/a&gt;&lt;/td&gt;
&lt;td&gt;&lt;a href="https://eng-support.com/column/progress-book1-lesson16-2/"&gt;当然・勧告を表すshould&lt;/a&gt;&lt;/td&gt;
&lt;td&gt;&lt;a href="https://eng-support.com/column/progress-book1-lesson16-3/"&gt;義務・必要を表すhave to-v&lt;/a&gt;&lt;/td&gt;
&lt;td&gt;&lt;a href="https://eng-support.com/column/progress-book1-lesson16-4/"&gt;選択疑問文&lt;/a&gt;&lt;/td&gt;
&lt;/tr&gt;
&lt;tr align="center"&gt;
&lt;td&gt;17&lt;/td&gt;
&lt;td&gt;&lt;a href="https://eng-support.com/column/progress-book1-lesson17-1/"&gt;there+be動詞&lt;/a&gt;&lt;/td&gt;
&lt;td&gt;&lt;a href="https://eng-support.com/column/progress-book1-lesson17-2/"&gt;there+be動詞の疑問文&lt;/a&gt;&lt;/td&gt;
&lt;td&gt;&lt;a href="https://eng-support.com/column/progress-book1-lesson17-3/"&gt;there+be動詞の否定文&lt;/a&gt;&lt;/td&gt;
&lt;td&gt;&lt;a href="https://eng-support.com/column/progress-book1-lesson17-4/"&gt;不規則変化の複数形&lt;/a&gt;&lt;/td&gt;
&lt;/tr&gt;
&lt;tr align="center"&gt;
&lt;td&gt;18&lt;/td&gt;
&lt;td&gt;&lt;a href="https://eng-support.com/column/progress-book1-lesson18-1/"&gt;how oftenと頻度の表し方&lt;/a&gt;&lt;/td&gt;
&lt;td&gt;&lt;a href="https://eng-support.com/column/progress-book1-lesson18-2/"&gt;how longと時間の表し方&lt;/a&gt;&lt;/td&gt;
&lt;td&gt;&lt;a href="https://eng-support.com/column/progress-book1-lesson18-3/"&gt;how+形容詞&lt;/a&gt;&lt;/td&gt;
&lt;td&gt;&lt;a href="https://eng-support.com/column/progress-book1-lesson18-4/"&gt;複数名詞の所有格&lt;/a&gt;&lt;/td&gt;
&lt;/tr&gt;
&lt;tr align="center"&gt;
&lt;td&gt;19&lt;/td&gt;
&lt;td&gt;&lt;a href="https://eng-support.com/column/progress-book1-lesson19-1/"&gt;頻度を表す副詞&lt;/a&gt;&lt;/td&gt;
&lt;td&gt;&lt;a href="https://eng-support.com/column/book1-lesson19-scene2/"&gt;前置詞のまとめ&lt;/a&gt;&lt;/td&gt;
&lt;td&gt;&lt;a href="https://eng-support.com/column/book1-lesson19-scene3/"&gt;形容詞として働く前置詞句&lt;/a&gt;&lt;/td&gt;
&lt;td&gt;&lt;a href="https://eng-support.com/column/progress-book1-lesson19-4/"&gt;所有・所属を表すof+名詞&lt;/a&gt;&lt;/td&gt;
&lt;/tr&gt;
&lt;tr align="center"&gt;
&lt;td&gt;20&lt;/td&gt;
&lt;td&gt;&lt;a href="https://eng-support.com/column/progress-book1-lesson19-1/"&gt;SVOO文型&lt;/a&gt;&lt;/td&gt;
&lt;td&gt;&lt;a href="https://eng-support.com/column/progress-book1-lesson18-2/"&gt;不定詞(動詞の目的語)&lt;/a&gt;&lt;/td&gt;
&lt;td&gt;&lt;a href="https://eng-support.com/column/progress-book1-lesson18-3/"&gt;目的を表す不定詞&lt;/a&gt;&lt;/td&gt;
&lt;td&gt;&lt;a href="https://eng-support.com/column/progress-book1-lesson19-4/"&gt;every-／some-／any-／no-&lt;/a&gt;&lt;/td&gt;
&lt;/tr&gt;
&lt;/tbody&gt;
&lt;/table&gt;
&lt;p&gt;詳しい指導内容は、&lt;a href="https://juku-escot.com/kouza/j1-english/" target="_blank" rel="noopener"&gt;&lt;button class="btn btn-primary rounded-pill" type="button"&gt;中１英語&lt;/button&gt;&lt;/a&gt;をご覧ください。&lt;/p&gt;
&lt;/details&gt;
&lt;/div&gt;
&lt;div style="border: 1px solid #D3BCE8; padding: 5px; border-radius: 5px; margin-bottom: 10px;"&gt;
&lt;details&gt;
&lt;summary style="background-color: #6a1b9a; color: #ffffff; padding: 5px; border-radius: 3px; cursor: pointer;"&gt;プログレス21 REVISED BOOK 2（約1,520語）&lt;/summary&gt;
&lt;p&gt;成語を含む単語数は&lt;strong&gt;約1,520語&lt;/strong&gt;で、中２～中３用とされています。&lt;/p&gt;
&lt;div class="rounded" style="background-color: whitesmoke; padding: 10px;"&gt;
&lt;p&gt;&lt;strong&gt;主な単元：&lt;/strong&gt;未来の表現、感嘆文、比較、関係代名詞、不定詞、現在完了・現在完了進行形、過去完了・過去完了進行形、受動態、物の成り立ちの表し方、動名詞、再帰代名詞、知覚動詞、使役動詞 など&lt;/p&gt;
&lt;/div&gt;
&lt;p&gt;一部の単元はコラム記事でも解説しています。&lt;/p&gt;
&lt;table style="table-layout: fixed; line-height: 100%;" border="1"&gt;
&lt;tbody&gt;
&lt;tr align="center"&gt;
&lt;td width="10%"&gt;1&lt;/td&gt;
&lt;td width="20%"&gt;&lt;a href="https://eng-support.com/column/progress-book2-lesson1-1/"&gt;SVC文型&lt;/a&gt;&lt;/td&gt;
&lt;td width="20%"&gt;&lt;a href="https://eng-support.com/column/b00k2-lesson1-scene2/"&gt;SVOC文型&lt;/a&gt;&lt;/td&gt;
&lt;td width="20%"&gt;&lt;a href="https://eng-support.com/column/progressbook1-1-3/"&gt;助動詞will/won't&lt;/a&gt;&lt;/td&gt;
&lt;td width="20%"&gt;&lt;/td&gt;
&lt;/tr&gt;
&lt;tr align="center"&gt;
&lt;td&gt;2&lt;/td&gt;
&lt;td&gt;&lt;a href="https://eng-support.com/column/book2-lesson2-scene1/"&gt;感嘆文&lt;/a&gt;&lt;/td&gt;
&lt;td&gt;&lt;a href="https://eng-support.com/column/book2-lesson2-scene2/"&gt;副詞節：理由と時&lt;/a&gt;&lt;/td&gt;
&lt;td&gt;&lt;a href="https://eng-support.com/column/book2-lesson2-scene3/"&gt;副詞節：条件&lt;/a&gt;&lt;/td&gt;
&lt;td&gt;&lt;/td&gt;
&lt;/tr&gt;
&lt;tr align="center"&gt;
&lt;td&gt;3&lt;/td&gt;
&lt;td&gt;&lt;a href="https://eng-support.com/column/book2-lesson3-scene1/"&gt;比較（比較級）&lt;/a&gt;&lt;/td&gt;
&lt;td&gt;&lt;a href="https://eng-support.com/column/book2-lesson3-scene2/"&gt;比較(比較級2)&lt;/a&gt;&lt;/td&gt;
&lt;td&gt;&lt;a href="https://eng-support.com/column/book2-lesson3-scene3/"&gt;比較(原級)&lt;/a&gt;&lt;/td&gt;
&lt;td&gt;&lt;/td&gt;
&lt;/tr&gt;
&lt;tr align="center"&gt;
&lt;td&gt;4&lt;/td&gt;
&lt;td&gt;&lt;a href="https://eng-support.com/column/book2-lesson4-scene1/"&gt;比較（最上級）&lt;/a&gt;&lt;/td&gt;
&lt;td&gt;&lt;a href="https://eng-support.com/column/book2-lesson4-scene2/"&gt;Get＋become＋比較級＋and＋比較級/one of the＋最上級&lt;/a&gt;&lt;/td&gt;
&lt;td&gt;&lt;a href="https://eng-support.com/column/book2-lesson4-scene3/"&gt;付加疑問&lt;/a&gt;&lt;/td&gt;
&lt;td&gt;&lt;/td&gt;
&lt;/tr&gt;
&lt;tr align="center"&gt;
&lt;td&gt;5&lt;/td&gt;
&lt;td&gt;&lt;a href="https://eng-support.com/column/book2-lesson5-scene1/"&gt;withの用法&lt;/a&gt;&lt;/td&gt;
&lt;td&gt;&lt;a href="https://eng-support.com/column/book2-lesson5-scene2/"&gt;関係詞節(関係代名詞：主格)&lt;/a&gt;&lt;/td&gt;
&lt;td&gt;&lt;a href="https://eng-support.com/column/book2-lesson5-scene3/"&gt;関係詞節(関係代名詞：目的格)&lt;/a&gt;&lt;/td&gt;
&lt;td&gt;&lt;/td&gt;
&lt;/tr&gt;
&lt;/tbody&gt;
&lt;tbody&gt;
&lt;tr align="center"&gt;
&lt;td&gt;6&lt;/td&gt;
&lt;td&gt;&lt;a href="https://eng-support.com/column/book2-lesson6-scene1/"&gt;副詞の作り方&lt;/a&gt;&lt;/td&gt;
&lt;td&gt;&lt;a href="https://eng-support.com/column/book2-lesson6-scene2/"&gt;say/think［that］SV(名詞節)&lt;/a&gt;&lt;/td&gt;
&lt;td&gt;&lt;a href="https://eng-support.com/column/book2-lesson6-scene3/"&gt;不定詞の形容詞法&lt;/a&gt;&lt;/td&gt;
&lt;td&gt;&lt;/td&gt;
&lt;/tr&gt;
&lt;tr align="center"&gt;
&lt;td&gt;7&lt;/td&gt;
&lt;td&gt;&lt;a href="https://eng-support.com/column/book2-lesson7-scene1/"&gt;現在完了(完了と結果)&lt;/a&gt;&lt;/td&gt;
&lt;td&gt;&lt;a href="https://eng-support.com/column/book2-lesson7-scene2/"&gt;現在完了(経験)&lt;/a&gt;&lt;/td&gt;
&lt;td&gt;&lt;a href="https://eng-support.com/column/book2-lesson7-scene3/"&gt;現在完了進行形(継続)&lt;/a&gt;&lt;/td&gt;
&lt;td&gt;&lt;/td&gt;
&lt;/tr&gt;
&lt;tr align="center"&gt;
&lt;td&gt;8&lt;/td&gt;
&lt;td&gt;&lt;a href="https://eng-support.com/column/book2-lesson8-scene1/"&gt;過去完了&lt;/a&gt;&lt;/td&gt;
&lt;td&gt;&lt;a href="https://eng-support.com/column/book2-lesson8-scene2/"&gt;過去完了(進行形)&lt;/a&gt;&lt;/td&gt;
&lt;td&gt;&lt;a href="https://eng-support.com/column/book2-lesson7-scene3/"&gt;過去完了(進行形)&lt;/a&gt;&lt;/td&gt;
&lt;td&gt;&lt;/td&gt;
&lt;/tr&gt;
&lt;tr align="center"&gt;
&lt;td&gt;9&lt;/td&gt;
&lt;td&gt;&lt;a href="https://eng-support.com/column/book2-lesson9-scene1/"&gt;受動態の平叙文&lt;/a&gt;&lt;/td&gt;
&lt;td&gt;&lt;a href="https://eng-support.com/column/book2-lesson9-scene2/"&gt;受動態の疑問文&lt;/a&gt;&lt;/td&gt;
&lt;td&gt;&lt;a href="https://eng-support.com/column/book2-lesson9-scene3/"&gt;代名詞one&lt;/a&gt;&lt;/td&gt;
&lt;td&gt;&lt;/td&gt;
&lt;/tr&gt;
&lt;tr align="center"&gt;
&lt;td&gt;10&lt;/td&gt;
&lt;td&gt;&lt;a href="https://eng-support.com/column/book2-lesson10-scene1/"&gt;be surprised at～&lt;/a&gt;&lt;/td&gt;
&lt;td&gt;&lt;a href="https://eng-support.com/column/book2-lesson10-scene2/"&gt;be made of/from/into～&lt;/a&gt;&lt;/td&gt;
&lt;td&gt;&lt;a href="https://eng-support.com/column/book2-lesson10-scene3/"&gt;比較級＋than　I eI expected・not as＋原級＋as I expected&lt;/a&gt;&lt;/td&gt;
&lt;td&gt;&lt;/td&gt;
&lt;/tr&gt;
&lt;tr align="center"&gt;
&lt;td&gt;11&lt;/td&gt;
&lt;td&gt;&lt;a href="https://eng-support.com/column/book2-lesson11-scene1/"&gt;不定詞の副詞用法(1)&lt;/a&gt;&lt;/td&gt;
&lt;td&gt;&lt;a href="https://eng-support.com/column/book2-lesson11-scene2/"&gt;不定詞の副詞用法(2)&lt;/a&gt;&lt;/td&gt;
&lt;td&gt;&lt;a href="https://eng-support.com/column/book2-lesson11-scene3/"&gt;不定詞の副詞用法(3)&lt;/a&gt;&lt;/td&gt;
&lt;td&gt;&lt;/td&gt;
&lt;/tr&gt;
&lt;tr align="center"&gt;
&lt;td&gt;12&lt;/td&gt;
&lt;td&gt;&lt;a href="https://eng-support.com/column/book2-lesson12-scene1/"&gt;不定詞の名詞用法(主語)&lt;/a&gt;&lt;/td&gt;
&lt;td&gt;&lt;a href="https://eng-support.com/column/book2-lesson12-scene2/"&gt;不定詞の名詞用法(補語)&lt;/a&gt;&lt;/td&gt;
&lt;td&gt;&lt;a href="https://eng-support.com/column/book2-lesson12-scene3/"&gt;不定詞の副詞用法(補語)&lt;/a&gt;&lt;/td&gt;
&lt;td&gt;&lt;/td&gt;
&lt;/tr&gt;
&lt;tr align="center"&gt;
&lt;td&gt;13&lt;/td&gt;
&lt;td&gt;&lt;a href="https://eng-support.com/column/book2-lesson13-scene1/"&gt;動名詞の主語用法&lt;/a&gt;&lt;/td&gt;
&lt;td&gt;&lt;a href="https://eng-support.com/column/book2-lesson13-scene/"&gt;動名詞の動詞、前置詞、目的語&lt;/a&gt;&lt;/td&gt;
&lt;td&gt;&lt;a href="https://eng-support.com/column/book2-lesson13-scene3/"&gt;動名詞を含む慣用句&lt;/a&gt;&lt;/td&gt;
&lt;td&gt;&lt;/td&gt;
&lt;/tr&gt;
&lt;tr align="center"&gt;
&lt;td&gt;14&lt;/td&gt;
&lt;td&gt;&lt;a href="https://eng-support.com/column/book2-lesson13-scene1/"&gt;動名詞構文&lt;/a&gt;&lt;/td&gt;
&lt;td&gt;&lt;/td&gt;
&lt;td&gt;&lt;/td&gt;
&lt;td&gt;&lt;/td&gt;
&lt;/tr&gt;
&lt;/tbody&gt;
&lt;/table&gt;
&lt;p&gt;詳しい指導内容は、&lt;a href="https://juku-escot.com/kouza/j2-english/" target="_blank" rel="noopener"&gt;&lt;button class="btn btn-primary rounded-pill" type="button"&gt;中２英語&lt;/button&gt;&lt;/a&gt;をご覧ください。&lt;/p&gt;
&lt;/details&gt;
&lt;/div&gt;
&lt;div style="border: 1px solid #D3BCE8; padding: 5px; border-radius: 5px;"&gt;
&lt;details&gt;
&lt;summary style="background-color: #6a1b9a; color: #ffffff; padding: 5px; border-radius: 3px; cursor: pointer;"&gt;プログレス21 REVISED BOOK 3（約1,570語）&lt;/summary&gt;
&lt;p&gt;成語を含む単語数は&lt;strong&gt;約1,570語&lt;/strong&gt;で、中３～高１用とされています。&lt;/p&gt;
&lt;div class="rounded" style="background-color: whitesmoke; padding: 10px;"&gt;
&lt;p&gt;&lt;strong&gt;主な単元：&lt;/strong&gt;関係代名詞、分詞、副詞節、分詞構文、未来完了、推量を表す助動詞、関係副詞、間接話法、比較、仮定法 など&lt;/p&gt;
&lt;/div&gt;
&lt;p&gt;BOOK 3まで終了すると、&lt;strong&gt;高校英文法の骨格がほぼ一通り完成&lt;/strong&gt;します。ここから、入試レベルの長文読解・英作文への移行がスムーズになります。&lt;/p&gt;
&lt;p&gt;&lt;a href="https://juku-escot.com/kouza/j3-english/" target="_blank" rel="noopener"&gt;&lt;button class="btn btn-primary rounded-pill" type="button"&gt;中３英語&lt;/button&gt;&lt;/a&gt;&lt;/p&gt;
&lt;/details&gt;
&lt;/div&gt;
&lt;/details&gt;
&lt;details&gt;
&lt;summary style="background-color: #4b0082; color: #ffffff; font-weight: bold; cursor: pointer; padding: 8px; border-radius: 5px; margin: -5px -5px 5px -5px;"&gt;&lt;strong&gt;BOOK 4～BOOK 5：文法の整理と実用的な内容&lt;/strong&gt;&lt;/summary&gt;
&lt;p&gt;BOOK 4・BOOK 5は、BOOK 1～3で学んだ文法を&lt;strong&gt;体系的に整理し直す&lt;/strong&gt;とともに、より高度で実用的な表現を身につける段階です。&lt;/p&gt;
&lt;ul&gt;
&lt;li&gt;抜けている文法事項の補完&lt;/li&gt;
&lt;li&gt;言い換え・ニュアンスの違いなど表現力の強化&lt;/li&gt;
&lt;li&gt;実社会・ビジネス場面でも通用する英語の習得&lt;/li&gt;
&lt;/ul&gt;
&lt;p&gt;改訂版である『プログレス21 REVISED版』では、レイアウトや構成がより見やすくなり、学習者の利便性が高まっています。文法内容は従来版と同じですが、&lt;strong&gt;「使いやすさ」が強化された教材&lt;/strong&gt;です。&lt;/p&gt;
&lt;div style="border: 1px solid #D3BCE8; padding: 5px; border-radius: 5px; margin-bottom: 10px;"&gt;
&lt;details&gt;
&lt;summary style="background-color: #6a1b9a; color: #ffffff; padding: 5px; border-radius: 3px; cursor: pointer;"&gt;プログレス21 REVISED BOOK 4（約1,410語）&lt;/summary&gt;
&lt;p&gt;成語を含む単語数は&lt;strong&gt;約1,410語&lt;/strong&gt;です。&lt;/p&gt;
&lt;div class="rounded" style="background-color: whitesmoke; padding: 10px;"&gt;
&lt;p&gt;&lt;strong&gt;主な単元：&lt;/strong&gt;命令・忠告・依頼の表し方／現在時制のまとめ／意見の表し方／過去時制のまとめ／感情の表し方／未来時制のまとめ／願望・祝福などの表し方／仮定法のまとめ／好き嫌いの表し方／分詞のまとめ／想像の表し方／不定詞のまとめ／主張・説得・議論の仕方／動名詞のまとめ／メールなどによる連絡の取り方／直接話法・間接話法のまとめ／数やサイズの表し方／助動詞のまとめ／感謝・謝罪の表し方／関係詞節のまとめ&lt;/p&gt;
&lt;/div&gt;
&lt;/details&gt;
&lt;/div&gt;
&lt;div style="border: 1px solid #D3BCE8; padding: 5px; border-radius: 5px;"&gt;
&lt;details&gt;
&lt;summary style="background-color: #6a1b9a; color: #ffffff; padding: 5px; border-radius: 3px; cursor: pointer;"&gt;プログレス21 REVISED BOOK 5（約2,150語）&lt;/summary&gt;
&lt;p&gt;成語を含む単語数は&lt;strong&gt;約2,150語&lt;/strong&gt;です。&lt;/p&gt;
&lt;div class="rounded" style="background-color: whitesmoke; padding: 10px;"&gt;
&lt;p&gt;&lt;strong&gt;主な単元：&lt;/strong&gt;名詞／代名詞／形容詞／関係詞節／比較表現／副詞／倒置／省略／文の主語／動詞の態／否定表現 など&lt;/p&gt;
&lt;/div&gt;
&lt;/details&gt;
&lt;/div&gt;
&lt;p&gt;総括すると、『プログレス』はBOOK 1～5を通じて、&lt;strong&gt;基礎から上級まで段階的に英語力を伸ばす包括的な教材&lt;/strong&gt;です。&lt;/p&gt;
&lt;/details&gt;
&lt;h2&gt;２．プログレスでつまずきやすいポイント（主な課題）&lt;/h2&gt;
&lt;p&gt;プログレスは優れた教材である一方、実際の現場では次のような悩みが多く聞かれます。&lt;/p&gt;
&lt;h3&gt;よくある学習上のつまずき&lt;/h3&gt;
&lt;ul&gt;
&lt;li&gt;単語数・語彙量が多く、&lt;strong&gt;覚えるだけで手一杯になってしまう&lt;/strong&gt;&lt;/li&gt;
&lt;li&gt;予習で単語の意味調べに時間がかかり、&lt;span style="color: #0000ff;"&gt;和訳まで手が回らない&lt;/span&gt;&lt;/li&gt;
&lt;li&gt;単語の意味を調べても、&lt;span style="color: #0000ff;"&gt;英文の構造が複雑で自力では訳せない&lt;/span&gt;&lt;/li&gt;
&lt;li&gt;中高一貫校の授業進度が速く、&lt;strong&gt;内容を理解しないまま授業だけが進んでしまう&lt;/strong&gt;&lt;/li&gt;
&lt;li&gt;復習しようにも、&lt;strong&gt;どこから手をつければよいのか分からない&lt;/strong&gt;&lt;/li&gt;
&lt;li&gt;プログレス専用の参考書が少なく、&lt;strong&gt;自力での復習が難しい&lt;/strong&gt;&lt;/li&gt;
&lt;li&gt;教科書内の演習問題が少なく、&lt;strong&gt;応用問題に触れる機会が少ない&lt;/strong&gt;&lt;/li&gt;
&lt;li&gt;文法の解説が細かくなく、&lt;strong&gt;授業だけでは理解が追いつかない&lt;/strong&gt;&lt;/li&gt;
&lt;/ul&gt;
&lt;h3&gt;受験勉強とのバランスの難しさ&lt;/h3&gt;
&lt;p&gt;さらに、中高一貫校生ならではの課題として、&lt;/p&gt;
&lt;ul&gt;
&lt;li&gt;プログレスの予習・復習に時間をかけすぎると、&lt;span style="color: #ff0000;"&gt;大学受験で必要な勉強との両立が難しくなる&lt;/span&gt;&lt;/li&gt;
&lt;li&gt;大学入試で頻出の&lt;strong&gt;論説文・評論文&lt;/strong&gt;がプログレスでは扱われないため、&lt;strong&gt;入試用語彙・構文が不足しがち&lt;/strong&gt;&lt;/li&gt;
&lt;/ul&gt;
&lt;p&gt;といった点も無視できません。&lt;/p&gt;
&lt;p&gt;結果として、次のような状態に陥る生徒さんが多く見られます。&lt;/p&gt;
&lt;ul&gt;
&lt;li&gt;授業の進度に追いつけない&lt;/li&gt;
&lt;li&gt;単語が多すぎて覚えきれない&lt;/li&gt;
&lt;li&gt;予習で単語調べに時間がかかり、日本語訳まで終わらない&lt;/li&gt;
&lt;li&gt;英文が難しく、自力では訳せない&lt;/li&gt;
&lt;li&gt;予習・復習に時間を取られて、他教科の学習時間が減ってしまう&lt;/li&gt;
&lt;li&gt;対応する参考書がほとんどなく、授業だけでは理解が追いつかない&lt;/li&gt;
&lt;li&gt;演習量が足りず、応用問題に対応できない&lt;/li&gt;
&lt;li&gt;教科書の内容と受験に必要な内容が異なり、受験勉強がおろそかになる&lt;/li&gt;
&lt;li&gt;受験用の語彙・文法がなかなか身につかない&lt;/li&gt;
&lt;/ul&gt;
&lt;p&gt;こうした課題を整理したうえで、&lt;strong&gt;プログレスを「使いこなす」ための学習戦略&lt;/strong&gt;が必要になります。&lt;/p&gt;
&lt;h2&gt;３．プログレス攻略の学習法と当塾のサポート&lt;/h2&gt;
&lt;p&gt;中高一貫校専門塾エスコット（Escot）では、完全１対１の個別指導で、上記のような課題に対して次のような対策を行っています。&lt;/p&gt;
&lt;h3&gt;１）予習・復習の簡略化と「やるべきこと」の明確化&lt;/h3&gt;
&lt;p&gt;プログレスを自力で予習・復習しようとすると、&lt;strong&gt;「全部を一人でやろうとして挫折する」&lt;/strong&gt;というパターンになりがちです。当塾では、&lt;/p&gt;
&lt;ul&gt;
&lt;li&gt;&lt;strong&gt;予習専用プリント&lt;/strong&gt;を用意し、「どこまで・何をやれば良いか」を明確化&lt;/li&gt;
&lt;li&gt;&lt;strong&gt;復習用プリント&lt;/strong&gt;で、授業後にやるべき内容を具体的に提示&lt;/li&gt;
&lt;li&gt;文法・構文の&lt;strong&gt;学習計画に基づいた課題指定&lt;/strong&gt;で、やることを絞り込む&lt;/li&gt;
&lt;/ul&gt;
&lt;p&gt;といった形で、&lt;strong&gt;ムダな時間を削りつつ、必要な箇所に集中できる仕組み&lt;/strong&gt;を用意しています。&lt;/p&gt;
&lt;p&gt;また、授業内で小テストを実施し、&lt;strong&gt;定着度をその場でチェック&lt;/strong&gt;することで、「やりっぱなし」を防ぎます。&lt;/p&gt;
&lt;h3&gt;２）文法・構文の反復と単語・熟語の計画的な習得&lt;/h3&gt;
&lt;p&gt;プログレスを土台に実力を伸ばすには、&lt;/p&gt;
&lt;ul&gt;
&lt;li&gt;&lt;strong&gt;文法・構文を何度も繰り返し、身体に染み込ませる&lt;/strong&gt;&lt;/li&gt;
&lt;li&gt;単語・熟語を「その場限り」ではなく、&lt;strong&gt;長期的に覚え直す仕組み&lt;/strong&gt;を作る&lt;/li&gt;
&lt;/ul&gt;
&lt;p&gt;ことが不可欠です。&lt;/p&gt;
&lt;p&gt;当塾では、&lt;/p&gt;
&lt;ul&gt;
&lt;li&gt;文法・構文：授業内外で&lt;strong&gt;繰り返し演習&lt;/strong&gt;し、定着するまで反復&lt;/li&gt;
&lt;li&gt;単語・熟語：&lt;strong&gt;長期計画に基づく学習スケジュール&lt;/strong&gt;を作成し、週単位で無理なく進める&lt;/li&gt;
&lt;/ul&gt;
&lt;p&gt;ことで、テスト前だけの詰め込みではなく、&lt;strong&gt;積み上げ式の英語力&lt;/strong&gt;を育てていきます。&lt;/p&gt;
&lt;h3&gt;３）長文読解と大学入試レベルへの橋渡し&lt;/h3&gt;
&lt;p&gt;プログレスでは扱われない、&lt;span style="color: #0000ff;"&gt;大学入試で必要となる論説文・評論文&lt;/span&gt;についても、個々のレベルや志望校に合わせて対策を行います。&lt;/p&gt;
&lt;ul&gt;
&lt;li&gt;教科書とは別に、&lt;strong&gt;入試レベルの長文問題&lt;/strong&gt;にも段階的に取り組む&lt;/li&gt;
&lt;li&gt;論説文・評論文に特有の語彙・構文を整理し、&lt;strong&gt;受験に直結する読解力&lt;/strong&gt;を育てる&lt;/li&gt;
&lt;li&gt;プログレスの学習内容と受験勉強を&lt;strong&gt;うまく連携&lt;/strong&gt;させるカリキュラムを構築&lt;/li&gt;
&lt;/ul&gt;
&lt;p&gt;教科書対策と受験対策を切り離すのではなく、&lt;strong&gt;相互に補い合う形で学習を進める&lt;/strong&gt;ことを重視しています。&lt;/p&gt;
&lt;h3&gt;４）学年別コース・オンライン授業で柔軟に対応&lt;/h3&gt;
&lt;p&gt;学年別に英語対策コースを設け、プログレスの進度・学校のカリキュラムに合わせた指導が可能です。&lt;/p&gt;
&lt;ul&gt;
&lt;li&gt;&lt;a href="https://juku-escot.com/kouza/j1-english/" target="_blank" rel="noopener"&gt;中１ 英語コース&lt;/a&gt;&lt;/li&gt;
&lt;li&gt;&lt;a href="https://juku-escot.com/kouza/j2-english/" target="_blank" rel="noopener"&gt;中２ 英語コース&lt;/a&gt;&lt;/li&gt;
&lt;li&gt;&lt;a href="https://juku-escot.com/kouza/j3-english/" target="_blank" rel="noopener"&gt;中３ 英語コース&lt;/a&gt;&lt;/li&gt;
&lt;li&gt;&lt;a href="https://juku-escot.com/kouza/h1-english/" target="_blank" rel="noopener"&gt;高１ 英語コース&lt;/a&gt;&lt;/li&gt;
&lt;/ul&gt;
&lt;p&gt;また、教室での授業に加え、&lt;strong&gt;オンラインでも同様の授業&lt;/strong&gt;を受講することができます。&lt;/p&gt;
&lt;ul&gt;
&lt;li&gt;通塾時間が不要で、&lt;strong&gt;忙しい中高一貫生でも時間を有効活用&lt;/strong&gt;できる&lt;/li&gt;
&lt;li&gt;自宅など、勉強し慣れた環境で集中しやすい&lt;/li&gt;
&lt;li&gt;全国どこからでも、当塾のプログレス対策を受けられる&lt;/li&gt;
&lt;/ul&gt;
&lt;p&gt;オンライン授業の詳細は、&lt;a href="https://juku-escot.com/online/" target="_blank" rel="noopener"&gt;&lt;strong&gt;コチラ&lt;/strong&gt;&lt;/a&gt;をご覧ください。&lt;/p&gt;
&lt;p&gt;中高一貫校専門塾エスコット（Escot）は、完全１対１の個別指導で、生徒さん１人ひとりに合わせたプログレス対策を行っています。状況はお一人ずつ異なりますので、まずはお気軽にご相談ください。&lt;/p&gt;
&lt;p&gt;&lt;a href="https://juku-escot.com/inquiry/"&gt;&lt;img decoding="async" class="aligncenter size-medium wp-image-391" src="https://juku-escot.com/wp-content/uploads/2019/06/エスコット問い合わせ-1-300x56.png" alt="エスコット塾の問い合わせボタン" width="300" height="56" srcset="https://juku-escot.com/wp-content/uploads/2019/06/エスコット問い合わせ-1-300x56.png 300w, https://juku-escot.com/wp-content/uploads/2019/06/エスコット問い合わせ-1-768x144.png 768w, https://juku-escot.com/wp-content/uploads/2019/06/エスコット問い合わせ-1-1024x192.png 1024w, https://juku-escot.com/wp-content/uploads/2019/06/エスコット問い合わせ-1.png 1122w" sizes="(max-width: 300px) 100vw, 300px" /&gt;&lt;/a&gt;&lt;/p&gt;
&lt;h3&gt;その他の採用教材への対応&lt;/h3&gt;
&lt;p&gt;当塾では、プログレス対策に加えて、中高一貫校で多く採用されている下記教材の対策も行っています。&lt;/p&gt;
&lt;ul&gt;
&lt;li&gt;&lt;strong&gt;&lt;a href="https://juku-escot.com/newtreasure/" target="_blank" rel="noopener"&gt;ニュートレジャー&lt;/a&gt;&lt;/strong&gt;&lt;/li&gt;
&lt;li&gt;&lt;strong&gt;&lt;a href="https://juku-escot.com/birdland/" target="_blank" rel="noopener"&gt;バードランド&lt;/a&gt;&lt;/strong&gt;&lt;/li&gt;
&lt;/ul&gt;
&lt;p&gt;採用教材が異なる場合でも、学校の授業・定期テスト・大学受験までを見据えた指導が可能です。&lt;/p&gt;
&lt;h2&gt;４．まとめ：プログレスを「負担」から「武器」に変える&lt;/h2&gt;
&lt;p&gt;最後に、本ページのポイントを整理します。&lt;/p&gt;
&lt;ul&gt;
&lt;li&gt;プログレスは&lt;strong&gt;難易度・量・進度&lt;/strong&gt;の３点で検定教科書よりハードだが、そのぶん&lt;strong&gt;高い英語力を身につけるチャンス&lt;/strong&gt;でもある&lt;/li&gt;
&lt;li&gt;BOOK 1～3で高校基礎文法を３年間で一気に学び、BOOK 4～5で文法の総整理と実用的表現を磨いていく構成&lt;/li&gt;
&lt;li&gt;一方で、&lt;strong&gt;語彙量の多さ・授業進度の速さ・参考書の少なさ&lt;/strong&gt;などから、自己流の学習では行き詰まりやすい&lt;/li&gt;
&lt;li&gt;大学入試で必要な論説文・評論文は教科書に少ないため、&lt;strong&gt;別途入試対策が必要&lt;/strong&gt;&lt;/li&gt;
&lt;li&gt;エスコットでは、予習・復習の簡略化、文法・構文・単語の計画的学習、入試長文対策を通じて、&lt;strong&gt;プログレスを「使いこなす」学習&lt;/strong&gt;をサポートしている&lt;/li&gt;
&lt;/ul&gt;
&lt;p&gt;プログレスは、正しい方法とサポートがあれば、&lt;strong&gt;大きな負担ではなく強力な武器&lt;/strong&gt;になります。教材に振り回されるのではなく、&lt;strong&gt;自分の受験や将来のためにどう活かすか&lt;/strong&gt;という視点で、一緒に学習計画を立てていきましょう。&lt;/p&gt;
&lt;p&gt;英語の勉強全体の進め方については、&lt;/p&gt;
&lt;ul&gt;
&lt;li&gt;&lt;strong&gt;&lt;a href="https://juku-escot.com/column/eigobenkyouhou/" target="_blank" rel="noopener"&gt;中高一貫校に通う生徒のための英語勉強法&lt;/a&gt;&lt;/strong&gt;&lt;/li&gt;
&lt;li&gt;&lt;strong&gt;&lt;a href="https://juku-escot.com/column/keikaku_tatekata/" target="_blank" rel="noopener"&gt;中高一貫校に通う生徒のための勉強計画の立て方&lt;/a&gt;&lt;/strong&gt;&lt;/li&gt;
&lt;/ul&gt;
&lt;p&gt;もあわせてご覧いただき、&lt;strong&gt;教材・勉強法・計画&lt;/strong&gt;の３つをそろえて英語学習を進めていきましょう。&lt;/p&gt;
```</t>
  </si>
  <si>
    <t>C2P_https___juku_escot_com_purpose_20260225_192444</t>
  </si>
  <si>
    <t>以下はサイトの階層マスタに基づく「子→親」内部リンク不足です。
子ページ本文（HTML）に、親ページへのリンクを追加してください。
【子ページ】
- URL: https://juku-escot.com/purpose/
- タイトル: 中高一貫校学習方針と個別指導の特徴｜成果につなぐオンライン塾
- 分類: SP
【親ページ（リンク先）】
- 親URL: https://juku-escot.com/
- 親タイトル: エスコット｜定期試験と受験を両立｜中高一貫校１対１塾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&lt;h2&gt;指導方針&lt;/h2&gt;
&lt;p&gt;&amp;nbsp;&lt;/p&gt;
&lt;p&gt;「中高一貫校専門塾エスコット(Escot)～定期試験対策から大学受験指導まで～」&lt;/p&gt;
&lt;p&gt;教科ごとの指導方針です。ご一読いただけますと幸いです。&lt;/p&gt;
&lt;p&gt;&amp;nbsp;&lt;/p&gt;
&lt;p&gt;&lt;!-- 追記：入口SPとしての不足補完（選び方／比較／FAQ） --&gt;&lt;/p&gt;
&lt;h3&gt;どの指導方針から読めばよいか（迷ったときの目安）&lt;/h3&gt;
&lt;p&gt;中高一貫校は進度が速く、教科ごとに「つまずき方」が異なります。まずは今の課題に近い教科から、指導方針を確認してください。&lt;/p&gt;
&lt;div class="rounded" style="background-color: whitesmoke; padding: 10px;"&gt;&lt;strong&gt;読む順番の目安&lt;/strong&gt;&lt;br /&gt;
・定期試験で落ちやすい教科（英語/数学/国語）&lt;br /&gt;
・先取りが必要か／フォローが必要か（授業進度と理解度のズレ）&lt;br /&gt;
・高校内容（高1〜）の比重が増えているか（大学受験を見据える段階か）&lt;/div&gt;
&lt;h3&gt;教科別：よくある悩みと到達目標&lt;/h3&gt;
&lt;div class="table-responsive mb-3"&gt;
&lt;table class="table table-bordered table-hover align-middle mb-0"&gt;
&lt;thead style="background-color: #f5f5f5;"&gt;
&lt;tr class="text-center"&gt;
&lt;th style="width: 20%;"&gt;教科&lt;/th&gt;
&lt;th style="width: 40%;"&gt;よくある悩み（例）&lt;/th&gt;
&lt;th style="width: 40%;"&gt;指導方針で確認できること&lt;/th&gt;
&lt;/tr&gt;
&lt;/thead&gt;
&lt;tbody&gt;
&lt;tr&gt;
&lt;td class="text-center"&gt;&lt;strong&gt;英語&lt;/strong&gt;&lt;/td&gt;
&lt;td&gt;・教科書が難しくなり、訳が曖昧なまま進む&lt;br /&gt;
・文法/語彙が抜けて長文が読めない&lt;br /&gt;
・定期試験は取れるが模試で伸びない&lt;/td&gt;
&lt;td&gt;・語彙/文法/構造把握の優先順位&lt;br /&gt;
・読解〜答案化（和訳/英作文）の考え方&lt;br /&gt;
・受験を見据えた「思考力」の作り方&lt;/td&gt;
&lt;/tr&gt;
&lt;tr&gt;
&lt;td class="text-center"&gt;&lt;strong&gt;数学&lt;/strong&gt;&lt;/td&gt;
&lt;td&gt;・授業の進度が速く、演習不足で定着しない&lt;br /&gt;
・解法暗記で応用に対応できない&lt;br /&gt;
・ミスが多く点が安定しない&lt;/td&gt;
&lt;td&gt;・先取り/フォローの組み立て（単元の積み残しを作らない）&lt;br /&gt;
・典型→応用への上げ方&lt;br /&gt;
・条件整理/答案の進め方の徹底&lt;/td&gt;
&lt;/tr&gt;
&lt;tr&gt;
&lt;td class="text-center"&gt;&lt;strong&gt;国語&lt;/strong&gt;&lt;/td&gt;
&lt;td&gt;・現代文の勉強法が分からない&lt;br /&gt;
・記述で点が取れない／根拠が曖昧&lt;br /&gt;
・定期試験は何を覚えるべきか迷う&lt;/td&gt;
&lt;td&gt;・本文処理/設問処理/記述の改善ポイント&lt;br /&gt;
・定期試験で点が安定する進め方&lt;br /&gt;
・受験国語としての再現性の作り方&lt;/td&gt;
&lt;/tr&gt;
&lt;/tbody&gt;
&lt;/table&gt;
&lt;/div&gt;
&lt;h3&gt;よくある質問（FAQ）&lt;/h3&gt;
&lt;div class="rounded" style="background-color: whitesmoke; padding: 10px;"&gt;
&lt;p&gt;&lt;strong&gt;Q. 先取りとフォローアップ、どちらが向いていますか。&lt;/strong&gt;&lt;br /&gt;
A. 学校の進度より前に進めて余裕を作りたい場合は先取り、授業内容の理解が曖昧で定期試験に直結しにくい場合はフォローアップが目安です。まずは教科別の指導方針で「どこを重視するか」を確認してください。&lt;strong&gt;Q. 定期試験対策と大学受験対策は両立できますか。&lt;/strong&gt;&lt;br /&gt;
A. 中高一貫校では、定期試験で扱う範囲そのものが受験につながることも多い一方、思考の進め方や答案化の考え方が不足すると伸びが止まります。指導方針では、その考え方をどう作るかを確認できます。&lt;strong&gt;Q. どのページを見れば、塾の考え方が一番分かりますか。&lt;/strong&gt;&lt;br /&gt;
A. まずはこのページから教科別の指導方針（英語/数学/国語）を読み、次に必要に応じて講座案内・受講ページをご確認ください。&lt;/p&gt;
&lt;/div&gt;
&lt;p&gt;&lt;!-- [ /.vkExUnit_cta_body ] --&gt;&lt;/p&gt;
&lt;p&gt;&lt;a href="https://juku-escot.com/english/"&gt;&lt;img decoding="async" class="alignnone size-medium wp-image-210" src="https://juku-escot.com/wp/wp-content/uploads/2019/03/英語指導方針-300x52.png" sizes="(max-width: 300px) 100vw, 300px" srcset="https://juku-escot.com/wp-content/uploads/2019/03/英語指導方針-300x52.png 300w, https://juku-escot.com/wp-content/uploads/2019/03/英語指導方針-768x134.png 768w, https://juku-escot.com/wp-content/uploads/2019/03/英語指導方針-1024x179.png 1024w, https://juku-escot.com/wp-content/uploads/2019/03/英語指導方針.png 1459w" alt="" width="300" height="52" /&gt;&lt;/a&gt;&lt;/p&gt;
&lt;p&gt;&lt;a href="https://juku-escot.com/mathematics/"&gt;&lt;img decoding="async" class="alignnone size-medium wp-image-211" src="https://juku-escot.com/wp/wp-content/uploads/2019/03/数学指導方針-300x52.png" sizes="(max-width: 300px) 100vw, 300px" srcset="https://juku-escot.com/wp-content/uploads/2019/03/数学指導方針-300x52.png 300w, https://juku-escot.com/wp-content/uploads/2019/03/数学指導方針-768x134.png 768w, https://juku-escot.com/wp-content/uploads/2019/03/数学指導方針-1024x179.png 1024w, https://juku-escot.com/wp-content/uploads/2019/03/数学指導方針.png 1459w" alt="" width="300" height="52" /&gt;&lt;/a&gt;&lt;/p&gt;
&lt;p&gt;&lt;a href="https://juku-escot.com/japanese/"&gt;&lt;img decoding="async" class="alignnone wp-image-212 size-medium" src="https://juku-escot.com/wp/wp-content/uploads/2019/03/国語指導方針-300x52.png" sizes="(max-width: 300px) 100vw, 300px" srcset="https://juku-escot.com/wp-content/uploads/2019/03/国語指導方針-300x52.png 300w, https://juku-escot.com/wp-content/uploads/2019/03/国語指導方針-768x134.png 768w, https://juku-escot.com/wp-content/uploads/2019/03/国語指導方針-1024x179.png 1024w, https://juku-escot.com/wp-content/uploads/2019/03/国語指導方針.png 1459w" alt="" width="300" height="52" /&gt;&lt;/a&gt;&lt;/p&gt;
```</t>
  </si>
  <si>
    <t>C2P_https___juku_escot_com_school_20260225_192444</t>
  </si>
  <si>
    <t>以下はサイトの階層マスタに基づく「子→親」内部リンク不足です。
子ページ本文（HTML）に、親ページへのリンクを追加してください。
【子ページ】
- URL: https://juku-escot.com/school/
- タイトル: 中高一貫校英数学校対策の個別指導講座｜定期試験対応オンライン
- 分類: SP
【親ページ（リンク先）】
- 親URL: https://juku-escot.com/
- 親タイトル: エスコット｜定期試験と受験を両立｜中高一貫校１対１塾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class="escot-school"&gt;
&lt;section class="p-4 p-md-5 mb-4 rounded" style="background: #f7f7f7;"&gt;
&lt;div class="row align-items-center g-4"&gt;
&lt;div class="col-lg-8"&gt;
&lt;p class="mb-2"&gt;&lt;strong&gt;中高一貫校の「進度の速さ」「難度の高さ」で、英語・数学が伸び悩んでいませんか？&lt;/strong&gt;&lt;/p&gt;
&lt;h1 class="mb-3" style="line-height: 1.35;"&gt;学校対策は「次の定期試験で、取りこぼしを防ぐ学習プラン」がすべてです。&lt;/h1&gt;
&lt;p class="mb-3"&gt;エスコットは&lt;strong&gt;完全1対1&lt;/strong&gt;で、学校教材（ワーク・プリント・教科書）を軸に&lt;br /&gt;
&lt;strong&gt;先取り／フォローアップ／直前仕上げ&lt;/strong&gt;を組み合わせ、&lt;strong&gt;点数に直結する学習プロセス&lt;/strong&gt;を確立します。&lt;/p&gt;
&lt;div class="rounded p-3" style="background: #ffffff;"&gt;
&lt;div class="row row-cols-1 row-cols-md-2 g-2"&gt;
&lt;div class="col"&gt;
&lt;div class="d-flex gap-2"&gt;
&lt;div&gt;✅&lt;/div&gt;
&lt;div&gt;&lt;strong&gt;学校教材ベース&lt;/strong&gt;（追加教材を増やしません）&lt;/div&gt;
&lt;/div&gt;
&lt;/div&gt;
&lt;div class="col"&gt;
&lt;div class="d-flex gap-2"&gt;
&lt;div&gt;✅&lt;/div&gt;
&lt;div&gt;&lt;strong&gt;ミスの原因を特定&lt;/strong&gt;（答案・ワークから逆算）&lt;/div&gt;
&lt;/div&gt;
&lt;/div&gt;
&lt;div class="col"&gt;
&lt;div class="d-flex gap-2"&gt;
&lt;div&gt;✅&lt;/div&gt;
&lt;div&gt;&lt;strong&gt;次の試験までの学習計画&lt;/strong&gt;（範囲×残日数で組み直す）&lt;/div&gt;
&lt;/div&gt;
&lt;/div&gt;
&lt;div class="col"&gt;
&lt;div class="d-flex gap-2"&gt;
&lt;div&gt;✅&lt;/div&gt;
&lt;div&gt;&lt;strong&gt;再現できる進め方&lt;/strong&gt;（家庭学習で回る形に落とす）&lt;/div&gt;
&lt;/div&gt;
&lt;/div&gt;
&lt;/div&gt;
&lt;/div&gt;
&lt;div id="hearing" class="mt-3 small text-muted"&gt;※まずは保護者様の事前ヒアリング（無料）→トライアル指導で、最適な学習プランを構築します。&lt;/div&gt;
&lt;div class="mt-3 rounded p-3" style="background: #ffffff; border: 1px solid rgba(0,0,0,.08);"&gt;
&lt;div class="fw-bold mb-2"&gt;このページの案内&lt;/div&gt;
&lt;div class="row row-cols-1 row-cols-md-2 g-2"&gt;
&lt;div class="col"&gt;&lt;a class="btn btn-outline-secondary w-100" href="#hearing"&gt;無料ヒアリングへ&lt;/a&gt;&lt;/div&gt;
&lt;div class="col"&gt;&lt;a class="btn btn-outline-secondary w-100" href="#trial"&gt;トライアルへ&lt;/a&gt;&lt;/div&gt;
&lt;div class="col"&gt;&lt;a class="btn btn-outline-secondary w-100" href="#fee"&gt;料金へ&lt;/a&gt;&lt;/div&gt;
&lt;div class="col"&gt;&lt;a class="btn btn-outline-secondary w-100" href="#contact"&gt;お問い合わせへ&lt;/a&gt;&lt;/div&gt;
&lt;/div&gt;
&lt;/div&gt;
&lt;/div&gt;
&lt;div class="col-lg-4"&gt;
&lt;div class="p-3 p-md-4 rounded" style="background: #ffffff;"&gt;
&lt;div class="d-grid gap-2"&gt;&lt;a class="btn btn-primary btn-lg" href="#contact"&gt;ミスの原因を無料診断する（ヒアリング）&lt;/a&gt;&lt;br /&gt;
&lt;a class="btn btn-outline-primary btn-lg" href="#flow"&gt;受講までの流れを見る&lt;/a&gt;&lt;/div&gt;
&lt;hr class="my-3" /&gt;
&lt;div class="d-grid gap-2"&gt;&lt;a class="btn btn-outline-secondary" href="#trial"&gt;トライアルで得られる成果物を見る&lt;/a&gt;&lt;br /&gt;
&lt;a class="btn btn-link text-decoration-none" href="#fee"&gt;料金を見る&lt;/a&gt;&lt;/div&gt;
&lt;div class="mt-2 small text-muted"&gt;初回：無料ヒアリング（教材・答案があるほど精度が上がります）&lt;/div&gt;
&lt;/div&gt;
&lt;/div&gt;
&lt;/div&gt;
&lt;/section&gt;
&lt;section id="quality" class="mb-4"&gt;
&lt;h2 class="h4 mb-3"&gt;「誰が」「どうやって」点数まで持っていくか&lt;/h2&gt;
&lt;div class="row row-cols-1 row-cols-md-2 g-3"&gt;
&lt;div class="col"&gt;
&lt;div class="card h-100 shadow-sm"&gt;
&lt;div class="card-body"&gt;
&lt;h3 class="h5"&gt;担当一貫：計画と実行がずれません&lt;/h3&gt;
&lt;p class="mb-0"&gt;毎回の授業が「その場の解説」で終わると、家庭学習が滞り点数に結びつきません。&lt;br /&gt;
エスコットは、&lt;strong&gt;授業→家庭学習→小テスト／定期試験&lt;/strong&gt;まで一貫した流れで、&lt;strong&gt;ミスを減らす進め方&lt;/strong&gt;を定着させます。&lt;/p&gt;
&lt;/div&gt;
&lt;/div&gt;
&lt;/div&gt;
&lt;div class="col"&gt;
&lt;div class="card h-100 shadow-sm"&gt;
&lt;div class="card-body"&gt;
&lt;h3 class="h5"&gt;学校進度・教材に合わせて最適化します&lt;/h3&gt;
&lt;p class="mb-0"&gt;中高一貫校は進度が速く、範囲も広く、難度も上がりやすい。&lt;br /&gt;
だからこそ「教材の優先順位」「復習範囲の分割」「直前期の得点化」を先に決め、&lt;strong&gt;次の試験に間に合うプラン&lt;/strong&gt;に落とします。&lt;/p&gt;
&lt;/div&gt;
&lt;/div&gt;
&lt;/div&gt;
&lt;/div&gt;
&lt;/section&gt;
&lt;section class="mb-4"&gt;
&lt;h2 class="h4 mb-3"&gt;学校対策コース（教科別）&lt;/h2&gt;
&lt;div class="row row-cols-1 row-cols-md-2 g-3"&gt;
&lt;div class="col"&gt;
&lt;div class="card h-100 shadow-sm"&gt;
&lt;div class="card-body"&gt;
&lt;h3 class="h5"&gt;英語（中高一貫）&lt;/h3&gt;
&lt;p class="mb-2"&gt;&lt;strong&gt;「覚えたのに点にならない」&lt;/strong&gt;をいち早く止めます。文法・語法・長文・英作を、学校範囲に合わせて&lt;strong&gt;正解に至るプロセス&lt;/strong&gt;まで落とし込みます。&lt;/p&gt;
&lt;blockquote class="mb-3"&gt;&lt;p&gt;・先取りコース&lt;br /&gt;
・フォローアップコース&lt;/p&gt;&lt;/blockquote&gt;
&lt;div class="d-grid gap-2"&gt;&lt;a class="btn btn-outline-primary" href="https://juku-escot.com/school_english/" target="_blank" rel="noopener"&gt;英語の学校対策（詳細）&lt;/a&gt;&lt;br /&gt;
&lt;a class="btn btn-primary" href="#contact"&gt;英語のミスの原因を無料診断する&lt;/a&gt;&lt;/div&gt;
&lt;/div&gt;
&lt;/div&gt;
&lt;/div&gt;
&lt;div class="col"&gt;
&lt;div class="card h-100 shadow-sm"&gt;
&lt;div class="card-body"&gt;
&lt;h3 class="h5"&gt;数学（中高一貫）&lt;/h3&gt;
&lt;p class="mb-2"&gt;&lt;strong&gt;「分かったつもり」&lt;/strong&gt;を答案で再現できる形にします。条件整理・式の立て方・減点されない書き方まで含めて、&lt;strong&gt;苦手意識を根付かせない&lt;/strong&gt;指導を行います。&lt;/p&gt;
&lt;blockquote class="mb-3"&gt;&lt;p&gt;・先取りコース&lt;br /&gt;
・フォローアップコース&lt;/p&gt;&lt;/blockquote&gt;
&lt;div class="d-grid gap-2"&gt;&lt;a class="btn btn-outline-primary" href="https://juku-escot.com/school_math/" target="_blank" rel="noopener"&gt;数学の学校対策（詳細）&lt;/a&gt;&lt;br /&gt;
&lt;a class="btn btn-primary" href="#contact"&gt;数学のミスの原因を無料診断する&lt;/a&gt;&lt;/div&gt;
&lt;/div&gt;
&lt;/div&gt;
&lt;/div&gt;
&lt;/div&gt;
&lt;/section&gt;
&lt;section id="exam" class="mb-4"&gt;
&lt;h2 class="h4 mb-3"&gt;二週間完結・定期試験対策ゼミ（直前仕上げ）&lt;/h2&gt;
&lt;p class="mb-3"&gt;「入塾までは迷うが、次の定期試験は落とせない」方向けに、&lt;strong&gt;範囲×残日数&lt;/strong&gt;で最適に計画し、学校教材（ワーク・プリント・過去問類題）で&lt;strong&gt;得点の形&lt;/strong&gt;を作ります。&lt;/p&gt;
&lt;div class="row row-cols-1 row-cols-md-2 g-3"&gt;
&lt;div class="col"&gt;
&lt;div class="card h-100 shadow-sm"&gt;
&lt;div class="card-body"&gt;
&lt;h3 class="h5"&gt;ゼミでやること（例）&lt;/h3&gt;
&lt;ul class="mb-0"&gt;
&lt;li&gt;範囲を「点になる順」に並べ替え（優先順位化）&lt;/li&gt;
&lt;li&gt;学校ワークを「間違いのパターン別」に再演習&lt;/li&gt;
&lt;li&gt;答案の構成（プロセス・書き方・時間配分）を確立&lt;/li&gt;
&lt;li&gt;直前に混乱しやすい単元の「落とさない形」を作る&lt;/li&gt;
&lt;/ul&gt;
&lt;/div&gt;
&lt;/div&gt;
&lt;/div&gt;
&lt;div class="col"&gt;
&lt;div class="card h-100 shadow-sm"&gt;
&lt;div class="card-body"&gt;
&lt;h3 class="h5"&gt;料金の目安（通常コマ単価ベース）&lt;/h3&gt;
&lt;div class="table-responsive"&gt;
&lt;table class="table align-middle mb-2"&gt;
&lt;tbody&gt;
&lt;tr&gt;
&lt;td&gt;&lt;strong&gt;80分&lt;/strong&gt;&lt;/td&gt;
&lt;td&gt;&lt;strong&gt;13,200円（税込）/コマ&lt;/strong&gt;&lt;/td&gt;
&lt;/tr&gt;
&lt;tr&gt;
&lt;td&gt;&lt;strong&gt;110分&lt;/strong&gt;&lt;/td&gt;
&lt;td&gt;&lt;strong&gt;18,150円（税込）/コマ&lt;/strong&gt;&lt;/td&gt;
&lt;/tr&gt;
&lt;/tbody&gt;
&lt;/table&gt;
&lt;/div&gt;
&lt;div class="small text-muted mb-2"&gt;（例）直前2週間で増やす場合の一例&lt;/div&gt;
&lt;ul class="mb-0"&gt;
&lt;li&gt;80分×3回：13,200円×3＝&lt;strong&gt;39,600円（税込）&lt;/strong&gt;&lt;/li&gt;
&lt;li&gt;110分×3回：18,150円×3＝&lt;strong&gt;54,450円（税込）&lt;/strong&gt;&lt;/li&gt;
&lt;li&gt;80分×4回：13,200円×4＝&lt;strong&gt;52,800円（税込）&lt;/strong&gt;&lt;/li&gt;
&lt;li&gt;110分×4回：18,150円×4＝&lt;strong&gt;72,600円（税込）&lt;/strong&gt;&lt;/li&gt;
&lt;/ul&gt;
&lt;/div&gt;
&lt;/div&gt;
&lt;/div&gt;
&lt;/div&gt;
&lt;div class="mt-3 d-grid gap-2 d-md-flex"&gt;&lt;a class="btn btn-primary btn-lg" href="#contact"&gt;試験直前の最適プランを相談する（無料）&lt;/a&gt;&lt;br /&gt;
&lt;a class="btn btn-outline-primary btn-lg" href="#flow"&gt;受講までの流れを見る&lt;/a&gt;&lt;/div&gt;
&lt;/section&gt;
&lt;section class="mb-4"&gt;
&lt;h2 class="h4 mb-3"&gt;学校対策コースの選び方（先取り／フォローアップ／定期試験ゼミ）&lt;/h2&gt;
&lt;p class="mb-3"&gt;学校対策は「何を伸ばしたいか」で選ぶのがスムーズです。エスコットでは、英語・数学ともに&lt;br /&gt;
&lt;strong&gt;先取り&lt;/strong&gt;／&lt;strong&gt;フォローアップ&lt;/strong&gt;を基本に、必要に応じて&lt;strong&gt;二週間完結の定期試験対策&lt;/strong&gt;を組み合わせます。&lt;/p&gt;
&lt;div class="row row-cols-1 row-cols-md-2 g-3"&gt;
&lt;div class="col"&gt;
&lt;div class="card h-100"&gt;
&lt;div class="card-body"&gt;
&lt;h3 class="h5"&gt;先取りコースが向くケース&lt;/h3&gt;
&lt;ul class="mb-0"&gt;
&lt;li&gt;授業が速く、学校の進度に追われて復習が回らない&lt;/li&gt;
&lt;li&gt;次単元の理解を先に作って、授業を「確認」にしたい&lt;/li&gt;
&lt;li&gt;定期試験で平均は取れるが、上位で安定させたい&lt;/li&gt;
&lt;/ul&gt;
&lt;/div&gt;
&lt;/div&gt;
&lt;/div&gt;
&lt;div class="col"&gt;
&lt;div class="card h-100"&gt;
&lt;div class="card-body"&gt;
&lt;h3 class="h5"&gt;フォローアップコースが向くケース&lt;/h3&gt;
&lt;ul class="mb-0"&gt;
&lt;li&gt;小テスト・定期試験でミスが続き、基礎の穴が疑われる&lt;/li&gt;
&lt;li&gt;授業ノートはあるが「どこをどう直すか」が分からない&lt;/li&gt;
&lt;li&gt;宿題はやっているのに点に結びつかない（解き方が不安定になっている）&lt;/li&gt;
&lt;/ul&gt;
&lt;/div&gt;
&lt;/div&gt;
&lt;/div&gt;
&lt;div class="col"&gt;
&lt;div class="card h-100"&gt;
&lt;div class="card-body"&gt;
&lt;h3 class="h5"&gt;二週間完結・定期試験対策ゼミが向くケース&lt;/h3&gt;
&lt;ul class="mb-0"&gt;
&lt;li&gt;試験範囲が広く、短期間で「得点の形」を作りたい&lt;/li&gt;
&lt;li&gt;学校ワーク・プリント・過去問（類題）を使って仕上げたい&lt;/li&gt;
&lt;li&gt;直前期だけ頻度を上げて、間違いのパターンを潰したい&lt;/li&gt;
&lt;/ul&gt;
&lt;/div&gt;
&lt;/div&gt;
&lt;/div&gt;
&lt;/div&gt;
&lt;div class="mt-3 rounded p-3" style="background: whitesmoke;"&gt;&lt;strong&gt;迷ったら：&lt;/strong&gt;&lt;br /&gt;
「先取り＝進度の先回り」「フォロー＝穴の修復」「二週間ゼミ＝直前仕上げ」の順で考えると決めやすくなります。&lt;/div&gt;
&lt;/section&gt;
&lt;section class="mb-4"&gt;
&lt;h2 class="h4 mb-3"&gt;よくあるつまずき別：学校対策で何をやるか&lt;/h2&gt;
&lt;div class="row row-cols-1 row-cols-md-2 g-3"&gt;
&lt;div class="col"&gt;
&lt;div class="card h-100 shadow-sm"&gt;
&lt;div class="card-body"&gt;
&lt;h3 class="h5"&gt;英語（中高一貫）&lt;/h3&gt;
&lt;ul class="mb-0"&gt;
&lt;li&gt;&lt;strong&gt;文法は覚えたのに読めない：&lt;/strong&gt;構造把握（SVOC）と和訳の基本構成を作る&lt;/li&gt;
&lt;li&gt;&lt;strong&gt;単語は見たことあるのに点が取れない：&lt;/strong&gt;語法・熟語・品詞感覚を整理&lt;/li&gt;
&lt;li&gt;&lt;strong&gt;長文で時間切れ：&lt;/strong&gt;段落の要点取りと設問処理のプロセスを確立&lt;/li&gt;
&lt;li&gt;&lt;strong&gt;英作文でミスが目立つ：&lt;/strong&gt;頻出構文の定着＋添削で修正&lt;/li&gt;
&lt;/ul&gt;
&lt;/div&gt;
&lt;/div&gt;
&lt;/div&gt;
&lt;div class="col"&gt;
&lt;div class="card h-100 shadow-sm"&gt;
&lt;div class="card-body"&gt;
&lt;h3 class="h5"&gt;数学（中高一貫）&lt;/h3&gt;
&lt;ul class="mb-0"&gt;
&lt;li&gt;&lt;strong&gt;計算はできるのに答案が合わない：&lt;/strong&gt;条件整理と式の立て方を矯正&lt;/li&gt;
&lt;li&gt;&lt;strong&gt;解法が思いつかない：&lt;/strong&gt;典型パターンの習得（類題で反復）&lt;/li&gt;
&lt;li&gt;&lt;strong&gt;途中式が飛ぶ：&lt;/strong&gt;採点される書き方・減点されない答案作法を徹底&lt;/li&gt;
&lt;li&gt;&lt;strong&gt;復習が回らない：&lt;/strong&gt;学校進度に合わせて復習範囲を分割し、週内で完結&lt;/li&gt;
&lt;/ul&gt;
&lt;/div&gt;
&lt;/div&gt;
&lt;/div&gt;
&lt;/div&gt;
&lt;div class="mt-3 rounded p-3" style="background: #f7f7f7;"&gt;
&lt;div class="fw-bold mb-1"&gt;教科別の進め方を先に確認したい方へ&lt;/div&gt;
&lt;div class="small text-muted mb-2"&gt;同じ「学校対策」でも、英語と数学で進める順番が変わります。&lt;/div&gt;
&lt;div class="d-grid gap-2 d-md-flex"&gt;&lt;a class="btn btn-outline-primary" href="https://juku-escot.com/school_english/" target="_blank" rel="noopener"&gt;英語の学校対策（詳細）&lt;/a&gt;&lt;br /&gt;
&lt;a class="btn btn-outline-primary" href="https://juku-escot.com/school_math/" target="_blank" rel="noopener"&gt;数学の学校対策（詳細）&lt;/a&gt;&lt;/div&gt;
&lt;/div&gt;
&lt;div class="mt-3 d-grid gap-2 d-md-flex"&gt;&lt;a class="btn btn-primary btn-lg" href="#contact"&gt;ミスの原因を無料診断する（ヒアリング）&lt;/a&gt;&lt;br /&gt;
&lt;a class="btn btn-outline-primary btn-lg" href="#trial"&gt;トライアルの成果物を見る&lt;/a&gt;&lt;/div&gt;
&lt;/section&gt;
&lt;section class="mb-4"&gt;
&lt;h2 class="h4 mb-3"&gt;学年別（講座ページ）&lt;/h2&gt;
&lt;div class="rounded p-3" style="background: #f7f7f7;"&gt;
&lt;div class="row row-cols-1 row-cols-md-2 g-2"&gt;
&lt;div class="col d-grid"&gt;&lt;a class="btn btn-outline-secondary" href="https://juku-escot.com/kouza/h1-english/" target="_blank" rel="noopener"&gt;高1 英語&lt;/a&gt;&lt;/div&gt;
&lt;div class="col d-grid"&gt;&lt;a class="btn btn-outline-secondary" href="https://juku-escot.com/kouza/h1-math/" target="_blank" rel="noopener"&gt;高1 数学&lt;/a&gt;&lt;/div&gt;
&lt;div class="col d-grid"&gt;&lt;a class="btn btn-outline-secondary" href="https://juku-escot.com/kouza/j1-english/" target="_blank" rel="noopener"&gt;中1 英語&lt;/a&gt;&lt;/div&gt;
&lt;div class="col d-grid"&gt;&lt;a class="btn btn-outline-secondary" href="https://juku-escot.com/kouza/j1-math/" target="_blank" rel="noopener"&gt;中1 数学&lt;/a&gt;&lt;/div&gt;
&lt;div class="col d-grid"&gt;&lt;a class="btn btn-outline-secondary" href="https://juku-escot.com/kouza/j2-english/" target="_blank" rel="noopener"&gt;中2 英語&lt;/a&gt;&lt;/div&gt;
&lt;div class="col d-grid"&gt;&lt;a class="btn btn-outline-secondary" href="https://juku-escot.com/kouza/j2-math/" target="_blank" rel="noopener"&gt;中2 数学&lt;/a&gt;&lt;/div&gt;
&lt;div class="col d-grid"&gt;&lt;a class="btn btn-outline-secondary" href="https://juku-escot.com/kouza/j3-english/" target="_blank" rel="noopener"&gt;中3 英語&lt;/a&gt;&lt;/div&gt;
&lt;div class="col d-grid"&gt;&lt;a class="btn btn-outline-secondary" href="https://juku-escot.com/kouza/j3-math/" target="_blank" rel="noopener"&gt;中3 数学&lt;/a&gt;&lt;/div&gt;
&lt;/div&gt;
&lt;div class="mt-3 small text-muted"&gt;※学年ページの内容に沿って、学校の進度・試験範囲・教材に合わせて最適な内容で再構成します。&lt;/div&gt;
&lt;/div&gt;
&lt;/section&gt;
&lt;section id="trial" class="mb-4"&gt;
&lt;h2 class="h4 mb-3"&gt;トライアルで得られる成果物（次の試験までの「やる順」）&lt;/h2&gt;
&lt;p class="mb-3"&gt;トライアルは「体験」ではなく、ミスの原因を特定して&lt;strong&gt;次の定期試験までの指針&lt;/strong&gt;を作る工程です。&lt;/p&gt;
&lt;div class="row row-cols-1 row-cols-md-3 g-3"&gt;
&lt;div class="col"&gt;
&lt;div class="card h-100 shadow-sm"&gt;
&lt;div class="card-body"&gt;
&lt;h3 class="h6"&gt;ミスの原因の特定&lt;/h3&gt;
&lt;p class="mb-0 small text-muted"&gt;答案・ワーク・プリントから、どこでつまずいたかを分解します。&lt;/p&gt;
&lt;/div&gt;
&lt;/div&gt;
&lt;/div&gt;
&lt;div class="col"&gt;
&lt;div class="card h-100 shadow-sm"&gt;
&lt;div class="card-body"&gt;
&lt;h3 class="h6"&gt;優先順位つきの学習計画&lt;/h3&gt;
&lt;p class="mb-0 small text-muted"&gt;範囲×残日数で、点になる順に並べ替えます。&lt;/p&gt;
&lt;/div&gt;
&lt;/div&gt;
&lt;/div&gt;
&lt;div class="col"&gt;
&lt;div class="card h-100 shadow-sm"&gt;
&lt;div class="card-body"&gt;
&lt;h3 class="h6"&gt;家庭で回るプロセス&lt;/h3&gt;
&lt;p class="mb-0 small text-muted"&gt;授業外の運用（復習の分割・小テスト化）まで落とし込みます。&lt;/p&gt;
&lt;/div&gt;
&lt;/div&gt;
&lt;/div&gt;
&lt;/div&gt;
&lt;div class="mt-3 d-grid gap-2 d-md-flex"&gt;&lt;a class="btn btn-primary btn-lg" href="#contact"&gt;無料ヒアリングで状況を整理する&lt;/a&gt;&lt;br /&gt;
&lt;a class="btn btn-outline-primary btn-lg" href="#fee"&gt;料金を見る&lt;/a&gt;&lt;/div&gt;
&lt;/section&gt;
&lt;section id="flow" class="mb-4"&gt;
&lt;h2 class="h4 mb-3"&gt;受講までの流れ&lt;/h2&gt;
&lt;div id="escotFlow" class="accordion"&gt;
&lt;div class="accordion-item"&gt;
&lt;h3 id="flowOne" class="accordion-header"&gt;&lt;button class="accordion-button" type="button" data-bs-toggle="collapse" data-bs-target="#flowOneBody" aria-expanded="true" aria-controls="flowOneBody"&gt;&lt;br /&gt;
1．保護者様からの事前ヒアリング【無料】&lt;br /&gt;
&lt;/button&gt;&lt;/h3&gt;
&lt;div id="flowOneBody" class="accordion-collapse collapse show" aria-labelledby="flowOne" data-bs-parent="#escotFlow"&gt;
&lt;div class="accordion-body"&gt;まずは都合の合う時間に来塾して頂き、現在の状況等を詳細にお伺い致します（生徒さんの成績・学習の様子が分かるものを可能な限りお持ち頂ければスムーズかと思います）。また、お伺いした情報をもとに大まかな指導計画を提示させて頂きます。&lt;/div&gt;
&lt;/div&gt;
&lt;/div&gt;
&lt;div class="accordion-item"&gt;
&lt;h3 id="flowTwo" class="accordion-header"&gt;&lt;button class="accordion-button collapsed" type="button" data-bs-toggle="collapse" data-bs-target="#flowTwoBody" aria-expanded="false" aria-controls="flowTwoBody"&gt;&lt;br /&gt;
2．トライアル指導【「トライアル指導料」のみ頂戴致します】&lt;br /&gt;
&lt;/button&gt;&lt;/h3&gt;
&lt;div id="flowTwoBody" class="accordion-collapse collapse" aria-labelledby="flowTwo" data-bs-parent="#escotFlow"&gt;
&lt;div class="accordion-body"&gt;事前ヒアリングでの情報をもとに指導を行い、通常の指導同様に家庭学習用の課題も配布致します。指導後、ヒアリング時に作成した指導計画をブラッシュアップした上で、再度指導計画を提示させて頂きます。&lt;/div&gt;
&lt;/div&gt;
&lt;/div&gt;
&lt;div class="accordion-item"&gt;
&lt;h3 id="flowThree" class="accordion-header"&gt;&lt;button class="accordion-button collapsed" type="button" data-bs-toggle="collapse" data-bs-target="#flowThreeBody" aria-expanded="false" aria-controls="flowThreeBody"&gt;&lt;br /&gt;
3．ご契約&lt;br /&gt;
&lt;/button&gt;&lt;/h3&gt;
&lt;div id="flowThreeBody" class="accordion-collapse collapse" aria-labelledby="flowThree" data-bs-parent="#escotFlow"&gt;
&lt;div class="accordion-body"&gt;指導計画について十分ご納得頂いてから、入塾手続きを進めて頂きます。&lt;/div&gt;
&lt;/div&gt;
&lt;/div&gt;
&lt;div class="accordion-item"&gt;
&lt;h3 id="flowFour" class="accordion-header"&gt;&lt;button class="accordion-button collapsed" type="button" data-bs-toggle="collapse" data-bs-target="#flowFourBody" aria-expanded="false" aria-controls="flowFourBody"&gt;&lt;br /&gt;
4．指導開始&lt;br /&gt;
&lt;/button&gt;&lt;/h3&gt;
&lt;div id="flowFourBody" class="accordion-collapse collapse" aria-labelledby="flowFour" data-bs-parent="#escotFlow"&gt;
&lt;div class="accordion-body"&gt;ご契約時に決定させて頂いた曜日／時間にて指導を開始させて頂きます。&lt;/div&gt;
&lt;/div&gt;
&lt;/div&gt;
&lt;/div&gt;
&lt;div class="mt-3 d-grid gap-2 d-md-flex"&gt;&lt;a class="btn btn-primary btn-lg" href="#contact"&gt;ミスの原因を無料診断する（ヒアリング）&lt;/a&gt;&lt;br /&gt;
&lt;a class="btn btn-outline-primary btn-lg" href="#exam"&gt;定期試験ゼミを見る&lt;/a&gt;&lt;/div&gt;
&lt;/section&gt;
&lt;section id="fee" class="mb-4"&gt;
&lt;h2 class="h4 mb-3"&gt;指導料&lt;/h2&gt;
&lt;div class="alert alert-primary p-3" role="alert"&gt;
&lt;p class="mb-1"&gt;&lt;strong&gt;完全1対1（講師1人：生徒1人）&lt;/strong&gt;です。&lt;/p&gt;
&lt;p class="mb-0"&gt;学校進度・教材・試験範囲に合わせ、個別にプランニングして実行します（学校教材ベース）。&lt;/p&gt;
&lt;/div&gt;
&lt;div class="row row-cols-1 row-cols-md-2 g-3"&gt;
&lt;div class="col"&gt;
&lt;div class="card h-100"&gt;
&lt;div class="card-body"&gt;
&lt;h3 class="h5"&gt;トライアル指導料&lt;/h3&gt;
&lt;div class="fs-4"&gt;&lt;strong&gt;10,000円（税込）&lt;/strong&gt;&lt;/div&gt;
&lt;p class="mb-0"&gt;他塾様でいう「&lt;span style="color: #3366ff;"&gt;体験講座&lt;/span&gt;」の位置づけです。トライアルではミスの原因の特定と、次回試験までの学習計画（優先順位つき）の構築を行います。&lt;/p&gt;
&lt;/div&gt;
&lt;/div&gt;
&lt;/div&gt;
&lt;div class="col"&gt;
&lt;div class="card h-100"&gt;
&lt;div class="card-body"&gt;
&lt;h3 class="h5"&gt;入塾金&lt;/h3&gt;
&lt;div class="fs-4"&gt;&lt;strong&gt;20,000円（税別）&lt;/strong&gt;&lt;/div&gt;
&lt;p class="mb-0"&gt;入塾手続の際に頂戴致します。また、その時点・もしくは過去在籍されていた生徒さんの兄弟姉妹の場合には、&lt;span style="color: #3366ff;"&gt;全額免除&lt;/span&gt;させて頂きます。&lt;/p&gt;
&lt;/div&gt;
&lt;/div&gt;
&lt;/div&gt;
&lt;/div&gt;
&lt;div class="card mt-3 shadow-sm"&gt;
&lt;div class="card-body"&gt;
&lt;h3 class="h5 mb-3"&gt;指導料（完全1対1）&lt;/h3&gt;
&lt;div class="table-responsive"&gt;
&lt;table class="table align-middle"&gt;
&lt;thead&gt;
&lt;tr&gt;
&lt;th&gt;時間&lt;/th&gt;
&lt;th&gt;料金&lt;/th&gt;
&lt;th&gt;おすすめの使い方&lt;/th&gt;
&lt;/tr&gt;
&lt;/thead&gt;
&lt;tbody&gt;
&lt;tr&gt;
&lt;td&gt;&lt;strong&gt;80分&lt;/strong&gt;&lt;/td&gt;
&lt;td&gt;&lt;strong&gt;13,200円（税込）/コマ&lt;/strong&gt;&lt;/td&gt;
&lt;td&gt;学校の進度に合わせて「先取り or フォロー」を安定運用&lt;/td&gt;
&lt;/tr&gt;
&lt;tr&gt;
&lt;td&gt;&lt;strong&gt;110分&lt;/strong&gt;&lt;/td&gt;
&lt;td&gt;&lt;strong&gt;18,150円（税込）/コマ&lt;/strong&gt;&lt;/td&gt;
&lt;td&gt;演習量＋解説量を確保し、答案の構成まで仕上げる&lt;/td&gt;
&lt;/tr&gt;
&lt;/tbody&gt;
&lt;/table&gt;
&lt;/div&gt;
&lt;div class="rounded p-3" style="background: whitesmoke;"&gt;
&lt;p class="mb-2"&gt;&lt;strong&gt;指導料は前払い&lt;/strong&gt;です。&lt;/p&gt;
&lt;p class="mb-2"&gt;※指導予定回数分を前月20日に集計し請求書を発行させて頂きますので、&lt;span style="color: #3366ff;"&gt;&lt;strong&gt;前月末まで&lt;/strong&gt;&lt;/span&gt;にお支払い下さいませ。&lt;/p&gt;
&lt;div class="small"&gt;(例)80分 週1コマ・月4回：13,200円 × 4 ＝ &lt;strong&gt;52,800円（税込）&lt;/strong&gt;&lt;br /&gt;
(例)110分 週1コマ・月4回：18,150円 × 4 ＝ &lt;strong&gt;72,600円（税込）&lt;/strong&gt;&lt;/div&gt;
&lt;/div&gt;
&lt;/div&gt;
&lt;/div&gt;
&lt;/section&gt;
&lt;section id="faq" class="mb-4"&gt;
&lt;h2 class="h4 mb-3"&gt;FAQ（学校対策でよくある質問）&lt;/h2&gt;
&lt;div class="rounded p-3" style="background-color: whitesmoke;"&gt;
&lt;p class="mb-2"&gt;&lt;strong&gt;Q. 先取りとフォローアップは併用できますか？&lt;/strong&gt;&lt;br /&gt;
A. 可能です。例えば「苦手な単元はフォロー」「新単元は先取り」のように分けると、点数が安定しやすくなります。&lt;/p&gt;
&lt;p class="mb-2"&gt;&lt;strong&gt;Q. 何を持って行けば相談がスムーズですか？&lt;/strong&gt;&lt;br /&gt;
A. 直近の定期試験（問題・答案）／学校ワーク／授業プリント／成績が分かるものがあると、ミスの原因を特定しやすくなります。&lt;/p&gt;
&lt;p class="mb-2"&gt;&lt;strong&gt;Q. どれくらいで効果が出ますか？&lt;/strong&gt;&lt;br /&gt;
A. まずは「次の定期試験での改善」を一つの目安に、学習状況に合わせて計画を組みます。短期は苦手なパターンの修正、長期は土台の作り直しが中心です。&lt;/p&gt;
&lt;p class="mb-2"&gt;&lt;strong&gt;Q. オンラインでも学校教材で対応できますか？&lt;/strong&gt;&lt;br /&gt;
A. 可能です。学校ワーク・プリント・試験範囲を軸に進め、必要に応じて弱点補強の演習を組み合わせます。&lt;/p&gt;
&lt;p class="mb-2"&gt;&lt;strong&gt;Q. 宿題はどのくらい出ますか？&lt;/strong&gt;&lt;br /&gt;
A. 「学校課題の消化」だけで終わらないよう、授業で修正したポイントが再現できる量に調整します（過多にせず、回せる形を優先）。&lt;/p&gt;
&lt;p class="mb-2"&gt;&lt;strong&gt;Q. 部活や提出物が忙しくても続けられますか？&lt;/strong&gt;&lt;br /&gt;
A. 続けられる形に落とし込みます。週内で完結する分割（復習範囲・小テスト化）を先に決め、取り組む順番を定着させます。&lt;/p&gt;
&lt;p class="mb-0"&gt;&lt;strong&gt;Q. 定期試験前だけコマ数を増やせますか？&lt;/strong&gt;&lt;br /&gt;
A. 可能です。「二週間完結・定期試験対策ゼミ」の考え方で、範囲×残日数から最適なプランを作ります。&lt;/p&gt;
&lt;/div&gt;
&lt;/section&gt;
&lt;p&gt;&lt;script type="application/ld+json"&gt;
{
  "@context": "https://schema.org",
  "@type": "FAQPage",
  "mainEntity": [
    {
      "@type": "Question",
      "name": "先取りとフォローアップは併用できますか？",
      "acceptedAnswer": {
        "@type": "Answer",
        "text": "可能です。例えば「苦手な単元はフォロー」「新単元は先取り」のように分けると、点数が安定しやすくなります。"
      }
    },
    {
      "@type": "Question",
      "name": "何を持って行けば相談がスムーズですか？",
      "acceptedAnswer": {
        "@type": "Answer",
        "text": "直近の定期試験（問題・答案）／学校ワーク／授業プリント／成績が分かるものがあると、ミスの原因を特定しやすくなります。"
      }
    },
    {
      "@type": "Question",
      "name": "どれくらいで効果が出ますか？",
      "acceptedAnswer": {
        "@type": "Answer",
        "text": "まずは「次の定期試験での改善」を一つの目安に、学習状況に合わせて計画を組みます。短期は苦手なパターンの修正、長期は土台の作り直しが中心です。"
      }
    },
    {
      "@type": "Question",
      "name": "オンラインでも学校教材で対応できますか？",
      "acceptedAnswer": {
        "@type": "Answer",
        "text": "可能です。学校ワーク・プリント・試験範囲を軸に進め、必要に応じて弱点補強の演習を組み合わせます。"
      }
    },
    {
      "@type": "Question",
      "name": "宿題はどのくらい出ますか？",
      "acceptedAnswer": {
        "@type": "Answer",
        "text": "「学校課題の消化」だけで終わらないよう、授業で修正したポイントが再現できる量に調整します（過多にせず、回せる形を優先）。"
      }
    },
    {
      "@type": "Question",
      "name": "部活や提出物が忙しくても続けられますか？",
      "acceptedAnswer": {
        "@type": "Answer",
        "text": "続けられる形に落とし込みます。週内で完結する分割（復習範囲・小テスト化）を先に決め、取り組む順番を定着させます。"
      }
    },
    {
      "@type": "Question",
      "name": "定期試験前だけコマ数を増やせますか？",
      "acceptedAnswer": {
        "@type": "Answer",
        "text": "可能です。「二週間完結・定期試験対策ゼミ」の考え方で、範囲×残日数から最適なプランを作ります。"
      }
    }
  ]
}
&lt;/script&gt;&lt;/p&gt;
&lt;section id="contact" class="mb-2"&gt;
&lt;h2 class="h4 mb-3"&gt;お問い合わせ&lt;/h2&gt;
&lt;div class="alert alert-primary p-3" role="alert"&gt;
&lt;p class="mb-2"&gt;&lt;strong&gt;「次の定期試験で、何をどう直せば点が伸びるか」から整理します。&lt;/strong&gt;&lt;/p&gt;
&lt;p class="mb-0"&gt;まずは無料ヒアリングで、ミスの原因と優先順位を特定してください（教材・答案があるほど精度が上がります）。&lt;/p&gt;
&lt;/div&gt;
&lt;div id="wpcf7-f422-p96-o1" class="wpcf7 no-js" dir="ltr" lang="ja" data-wpcf7-id="422"&gt;
&lt;div class="screen-reader-response"&gt;
&lt;p role="status" aria-live="polite" aria-atomic="true"&gt;
&lt;/div&gt;
&lt;form class="wpcf7-form init" action="/school/#wpcf7-f422-p96-o1" method="post" novalidate="novalidate" aria-label="コンタクトフォーム" data-status="init"&gt;
&lt;fieldset class="hidden-fields-container"&gt;&lt;input name="_wpcf7" type="hidden" value="422" /&gt;&lt;input name="_wpcf7_version" type="hidden" value="6.1.4" /&gt;&lt;input name="_wpcf7_locale" type="hidden" value="ja" /&gt;&lt;input name="_wpcf7_unit_tag" type="hidden" value="wpcf7-f422-p96-o1" /&gt;&lt;input name="_wpcf7_container_post" type="hidden" value="96" /&gt;&lt;input name="_wpcf7_posted_data_hash" type="hidden" value="" /&gt;&lt;input name="_wpcf7_recaptcha_response" type="hidden" value="" /&gt;&lt;/fieldset&gt;
&lt;p&gt;&lt;label&gt; 保護者氏名 (必須)&lt;br /&gt;
&lt;span class="wpcf7-form-control-wrap" data-name="text-734"&gt;&lt;input class="wpcf7-form-control wpcf7-text wpcf7-validates-as-required" maxlength="400" name="text-734" size="40" type="text" value="" aria-required="true" aria-invalid="false" /&gt;&lt;/span&gt;&lt;br /&gt;
&lt;/label&gt;&lt;label&gt; メールアドレス (必須)&lt;br /&gt;
&lt;span class="wpcf7-form-control-wrap" data-name="your-email"&gt;&lt;input class="wpcf7-form-control wpcf7-email wpcf7-validates-as-required wpcf7-text wpcf7-validates-as-email" maxlength="400" name="your-email" size="40" type="email" value="" aria-required="true" aria-invalid="false" /&gt;&lt;/span&gt;&lt;br /&gt;
&lt;/label&gt;&lt;label&gt;科目(必須)&lt;br /&gt;
&lt;span class="wpcf7-form-control-wrap" data-name="menu-682"&gt;&lt;select class="wpcf7-form-control wpcf7-select wpcf7-validates-as-required" name="menu-682" aria-required="true" aria-invalid="false"&gt;&lt;option value="英語"&gt;英語&lt;/option&gt;&lt;option value="数学"&gt;数学&lt;/option&gt;&lt;/select&gt;&lt;/span&gt;&lt;br /&gt;
&lt;/label&gt;&lt;label&gt;学年&lt;br /&gt;
&lt;span class="wpcf7-form-control-wrap" data-name="menu-683"&gt;&lt;select class="wpcf7-form-control wpcf7-select" name="menu-683" aria-invalid="false"&gt;&lt;option value="中１"&gt;中１&lt;/option&gt;&lt;option value="中２"&gt;中２&lt;/option&gt;&lt;option value="中３"&gt;中３&lt;/option&gt;&lt;option value="高１"&gt;高１&lt;/option&gt;&lt;/select&gt;&lt;/span&gt;&lt;br /&gt;
&lt;/label&gt;&lt;label&gt;コース選択&lt;br /&gt;
&lt;span class="wpcf7-form-control-wrap" data-name="menu-684"&gt;&lt;select class="wpcf7-form-control wpcf7-select" name="menu-684" aria-invalid="false"&gt;&lt;option value="先取りコース"&gt;先取りコース&lt;/option&gt;&lt;option value="フォローアップコース"&gt;フォローアップコース&lt;/option&gt;&lt;option value="二週間完結・定期試験対策ゼミ"&gt;二週間完結・定期試験対策ゼミ&lt;/option&gt;&lt;/select&gt;&lt;/span&gt;&lt;br /&gt;
&lt;/label&gt;&lt;label&gt;受講スタイル&lt;br /&gt;
&lt;span class="wpcf7-form-control-wrap" data-name="checkbox-613"&gt;&lt;span class="wpcf7-form-control wpcf7-checkbox"&gt;&lt;span class="wpcf7-list-item first"&gt;&lt;span class="wpcf7-list-item-label"&gt;教室&lt;/span&gt;&lt;input name="checkbox-613[]" type="checkbox" value="教室" /&gt;&lt;/span&gt;&lt;span class="wpcf7-list-item last"&gt;&lt;span class="wpcf7-list-item-label"&gt;オンライン&lt;/span&gt;&lt;input name="checkbox-613[]" type="checkbox" value="オンライン" /&gt;&lt;/span&gt;&lt;/span&gt;&lt;/span&gt;&lt;br /&gt;
&lt;/label&gt;&lt;label&gt; 備考&lt;br /&gt;
&lt;span class="wpcf7-form-control-wrap" data-name="your-message"&gt;&lt;textarea class="wpcf7-form-control wpcf7-textarea wpcf7-validates-as-required" cols="40" maxlength="2000" name="your-message" rows="10" aria-required="true" aria-invalid="false"&gt;&lt;/textarea&gt;&lt;/span&gt;&lt;br /&gt;
[anr_nocaptcha g-recaptcha-response]&lt;br /&gt;
&lt;input class="wpcf7-form-control wpcf7-submit has-spinner" type="submit" value="送信" /&gt;&lt;/label&gt;&lt;/p&gt;
&lt;div class="wpcf7-response-output" aria-hidden="true"&gt;&lt;/div&gt;
&lt;/form&gt;
&lt;/div&gt;
&lt;/section&gt;
&lt;/div&gt;
```</t>
  </si>
  <si>
    <t>P2C_https___juku_escot_com_subject_english_20260225_192347</t>
  </si>
  <si>
    <t>以下はサイトの階層マスタに基づく「親→子」内部リンク不足です。
親ページ本文（HTML）に、下記の子ページへのリンクを追加してください。
【親ページ】
- URL: https://juku-escot.com/subject/english/
- タイトル: 英語 - 中高一貫校専門塾エスコット(Escot)～定期試験対策から大学受験指導まで～
- 分類: -
【リンク追加が必要な子ページ一覧（この親を持つ）】
1. https://juku-escot.com/kouza/h1-english/（高1英語学校対策の個別指導講座｜定期・受験対応オンライン塾）
2. https://juku-escot.com/kouza/j1-english/（中高一貫校中1英語完全個別指導講座｜基礎土台固めオンライン塾）
3. https://juku-escot.com/kouza/j2-english/（中2英語対策の個別指導講座｜定期・入試力強化オンライン塾）
4. https://juku-escot.com/kouza/j3-english/（中3英語の個別指導講座｜定期・入試対応英文法読解強化塾）
5. https://juku-escot.com/kouza/jyuken-english/（英語受験対策の個別指導講座｜添削で得点力強化オンライン塾）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t>
  </si>
  <si>
    <t>P2C_https___juku_escot_com_subject_janpanese_20260225_192348</t>
  </si>
  <si>
    <t>以下はサイトの階層マスタに基づく「親→子」内部リンク不足です。
親ページ本文（HTML）に、下記の子ページへのリンクを追加してください。
【親ページ】
- URL: https://juku-escot.com/subject/janpanese/
- タイトル: 国語 - 中高一貫校専門塾エスコット(Escot)～定期試験対策から大学受験指導まで～
- 分類: -
【リンク追加が必要な子ページ一覧（この親を持つ）】
1. https://juku-escot.com/kouza/jyuken-japanese/（国語受験対策の個別指導講座｜読解記述基礎徹底オンライン塾）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t>
  </si>
  <si>
    <t>P2C_https___juku_escot_com_subject_math_20260225_192348</t>
  </si>
  <si>
    <t>以下はサイトの階層マスタに基づく「親→子」内部リンク不足です。
親ページ本文（HTML）に、下記の子ページへのリンクを追加してください。
【親ページ】
- URL: https://juku-escot.com/subject/math/
- タイトル: 数学 - 中高一貫校専門塾エスコット(Escot)～定期試験対策から大学受験指導まで～
- 分類: -
【リンク追加が必要な子ページ一覧（この親を持つ）】
1. https://juku-escot.com/kouza/h1-math/（高1数学対策の個別指導講座｜基礎〜応用定期・受験対応塾）
2. https://juku-escot.com/kouza/j1-math/（中１数学の基礎定着個別指導講座｜学校対応オンライン塾）
3. https://juku-escot.com/kouza/j2-math/（中2数学の個別指導講座｜定期試験対応＆計算幾何攻略オンライン）
4. https://juku-escot.com/kouza/j3-math/（中3数学体系対策の個別指導講座｜定期・受験対応オンライン塾）
5. https://juku-escot.com/kouza/jyuken-math/（中高一貫受験数学の個別指導講座｜模試対応オンライン塾）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t>
  </si>
  <si>
    <t>C2P_https___juku_escot_com_taikeisuugaku_20260225_192444</t>
  </si>
  <si>
    <t>以下はサイトの階層マスタに基づく「子→親」内部リンク不足です。
子ページ本文（HTML）に、親ページへのリンクを追加してください。
【子ページ】
- URL: https://juku-escot.com/taikeisuugaku/
- タイトル: 体系数学とは？──中高一貫校のレベル・難易度とおすすめ勉強法 - 中高一貫校専門塾エスコット(Escot)～定期試験対策から大学受験指導まで～
- 分類: MC
【親ページ（リンク先）】
- 親URL: https://juku-escot.com/mathematics/
- 親タイトル: 中高一貫校数学を伸ばす個別指導講座｜基礎応用対応オンライン塾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&lt;p&gt;&amp;nbsp;&lt;/p&gt;
&lt;p&gt;&lt;img fetchpriority="high" decoding="async" class="alignleft size-medium wp-image-1017" src="https://juku-escot.com/wp-content/uploads/2023/10/体系数学-300x169.jpg" sizes="(max-width: 300px) 100vw, 300px" srcset="https://juku-escot.com/wp-content/uploads/2023/10/体系数学-300x169.jpg 300w, https://juku-escot.com/wp-content/uploads/2023/10/体系数学-1024x576.jpg 1024w, https://juku-escot.com/wp-content/uploads/2023/10/体系数学-768x432.jpg 768w, https://juku-escot.com/wp-content/uploads/2023/10/体系数学-320x180.jpg 320w, https://juku-escot.com/wp-content/uploads/2023/10/体系数学.jpg 1280w" alt="体系数学教材の特徴" width="300" height="169" /&gt;&lt;/p&gt;
&lt;p&gt;中高一貫校で広く採用されている『体系数学』は、公立中学校の教科書よりも量が多く、内容も高度になりやすい数学教材です。&lt;br /&gt;
分野ごとに内容が体系的にまとめられており、同じ分野を「やさしい問題 → 難しい問題」へと段階的に学べる一方で、授業進度が速く、自力での学習が難しいと感じる方も少なくありません。&lt;/p&gt;
&lt;p&gt;このページでは、&lt;/p&gt;
&lt;ul&gt;
&lt;li&gt;『体系数学』とはどのような教材か（中学〜高校・各巻の位置づけ）&lt;/li&gt;
&lt;li&gt;体系数学で多くの生徒がつまずく理由（レベル・難易度の感じ方）&lt;/li&gt;
&lt;li&gt;体系数学を&lt;strong&gt;「負担」ではなく「武器」&lt;/strong&gt;にするための攻略法（Level A/B/Cの使い方）&lt;/li&gt;
&lt;li&gt;中高一貫校専門塾エスコットによる体系数学対策（1対1・オンライン対応）&lt;/li&gt;
&lt;/ul&gt;
&lt;p&gt;を、やさしくまとめて解説します。体系数学の特徴を理解し、効率よく学習を進めるための参考にしてください。&lt;/p&gt;
&lt;h2&gt;体系数学とは（先に要点：中高一貫校向けの体系的教材）&lt;/h2&gt;
&lt;p&gt;『体系数学』は、数研出版が発行する&lt;strong&gt;中高一貫校向け教科書&lt;/strong&gt;で、特に上位校で採用されることが多いとされています。&lt;br /&gt;
同系列の分野が体系的・連続的に掲載されているため、学習の見通しが立てやすい反面、先取り前提で進む学校では負荷が上がりやすい教材でもあります。&lt;/p&gt;
&lt;ul&gt;
&lt;li&gt;同じ分野の内容を、簡単なものから難しいものへと&lt;strong&gt;体系的に学べる&lt;/strong&gt;&lt;/li&gt;
&lt;li&gt;&lt;span style="color: #0000ff;"&gt;先取りでカリキュラムが進むため、内容が高度&lt;/span&gt;になりやすい&lt;/li&gt;
&lt;li&gt;参考書・問題集・書き込み式ノートなど、&lt;strong&gt;一式セットで使われることが多い&lt;/strong&gt;&lt;/li&gt;
&lt;/ul&gt;
&lt;p&gt;シリーズを通して中学〜高校範囲の数学を総合的に学べる教材ですが、学校の進度・先生の運用・課題量によって「体感の難しさ」が変わる点は押さえておくと安心です。&lt;/p&gt;
&lt;h3&gt;公立教科書と比べて「量・進度・難度」が上がりやすい理由&lt;/h3&gt;
&lt;p&gt;体系数学は分野ごとにまとまっているため、同じテーマを短期間で一気に進める運用になりやすい傾向があります。&lt;br /&gt;
その結果、理解が追いつかないまま次へ進んでしまったり、復習が後回しになったりすると、苦手が積み上がりやすくなります。&lt;/p&gt;
&lt;h2&gt;体系数学のレベル・難易度（ついていけない原因の整理）&lt;/h2&gt;
&lt;p&gt;体系数学は量が多く、内容も難しめに感じられることがあります。その分、理解が進めば大学受験対策にもつながる教材ですが、現場では次のような課題がよく見られます。&lt;/p&gt;
&lt;h3&gt;授業進度が速く、理解が追いつかない&lt;/h3&gt;
&lt;p&gt;中高一貫校の授業は先取りが基本のため、&lt;/p&gt;
&lt;ul&gt;
&lt;li&gt;&lt;span style="color: #0000ff;"&gt;内容が理解できないまま授業が進んでしまう&lt;/span&gt;&lt;/li&gt;
&lt;li&gt;「なんとなく分かったつもり」の状態で、&lt;strong&gt;定着する前に次の単元へ進んでしまう&lt;/strong&gt;&lt;/li&gt;
&lt;/ul&gt;
&lt;p&gt;といったケースが起こりやすくなります。&lt;/p&gt;
&lt;h3&gt;量・難易度が高く、自力学習が難しい&lt;/h3&gt;
&lt;ul&gt;
&lt;li&gt;学習すべき内容が多く、&lt;strong&gt;予習・復習にかなりの時間がかかる&lt;/strong&gt;&lt;/li&gt;
&lt;li&gt;内容そのものの&lt;span style="color: #0000ff;"&gt;難易度が高く、自力で学習を進めるのが難しい&lt;/span&gt;&lt;/li&gt;
&lt;/ul&gt;
&lt;p&gt;授業中に理解できたつもりでも、復習の演習量が足りず、&lt;strong&gt;定着する前に抜けてしまう&lt;/strong&gt;こともよくあります。&lt;/p&gt;
&lt;h3&gt;課題量が多く「こなすだけ」になりやすい&lt;/h3&gt;
&lt;p&gt;学校によっては、問題演習のほとんどが「課題」として課される場合もあります。その場合、&lt;/p&gt;
&lt;ul&gt;
&lt;li&gt;自力で問題演習をしようとしても&lt;strong&gt;相当な時間が必要&lt;/strong&gt;&lt;/li&gt;
&lt;li&gt;&lt;span style="color: #ff0000;"&gt;とにかく課題を終わらせることが優先&lt;/span&gt;になり、&lt;strong&gt;内容理解が追いつかない&lt;/strong&gt;&lt;/li&gt;
&lt;/ul&gt;
&lt;p&gt;といった「やっているのに力がつかない」状態に陥りやすくなります。&lt;/p&gt;
&lt;h3&gt;体系的だからこそ、ひとつのつまずきが致命傷になりやすい&lt;/h3&gt;
&lt;ul&gt;
&lt;li&gt;&lt;span style="color: #ff0000;"&gt;ひとつつまずくと、その先の内容すべてが分からなくなりやすい&lt;/span&gt;&lt;/li&gt;
&lt;li&gt;自力で遡ってフォローすることが難しく、&lt;strong&gt;苦手が雪だるま式に広がる&lt;/strong&gt;&lt;/li&gt;
&lt;/ul&gt;
&lt;ul&gt;
&lt;li&gt;学年が上がったあとに「同じ分野を易しい問題から復習し直す」機会が少ない&lt;/li&gt;
&lt;li&gt;&lt;span style="color: #ff0000;"&gt;定着しきれていない分野があっても気づきにくい&lt;/span&gt;&lt;/li&gt;
&lt;li&gt;定期的に復習しないと、&lt;strong&gt;過去の内容を取り戻すチャンスが少ない&lt;/strong&gt;&lt;/li&gt;
&lt;/ul&gt;
&lt;h3&gt;定期テスト・塾との進度のズレ&lt;/h3&gt;
&lt;p&gt;中高一貫校の定期テストは出題範囲が広く、体系数学に沿って応用問題も出題されることがあります。しかし、&lt;/p&gt;
&lt;ul&gt;
&lt;li&gt;高難易度のため、&lt;strong&gt;自力でのテスト対策が難しい&lt;/strong&gt;&lt;/li&gt;
&lt;li&gt;塾に通っていても、&lt;span style="color: #0000ff;"&gt;塾の進度と学校の進度が合わない&lt;/span&gt;ことがある&lt;/li&gt;
&lt;li&gt;集団授業の塾では、&lt;span style="color: #ff0000;"&gt;学校と同じように「分からなくても授業が進んでしまう」&lt;/span&gt;&lt;/li&gt;
&lt;/ul&gt;
&lt;p&gt;といった負のループに入りやすいケースもあります。&lt;/p&gt;
&lt;div class="rounded" style="background-color: whitesmoke; padding: 10px;"&gt;・授業の進度に追いつけない&lt;br /&gt;
・量が多く、問題をこなすことができない&lt;br /&gt;
・問題演習が十分にできない&lt;br /&gt;
・学習指導要領の範囲を超える難しい問題が多い&lt;br /&gt;
・集団塾では進度が異なるため内容が合わない&lt;/div&gt;
&lt;h2&gt;体系数学1〜5はどの学年で何を学ぶ（中学／高校の位置づけ）&lt;/h2&gt;
&lt;p&gt;体系数学は巻ごとに学年の目安があります。ただし、学校によって進度は異なるため、「自分の学校がどこまで進んでいるか」をまず確認するとまとめやすくなります。&lt;/p&gt;
&lt;h3&gt;体系数学１（中１・中２用）&lt;/h3&gt;
&lt;p&gt;体系数学１は、中１・中２生向けの教材で、代数分野・幾何分野の基礎を固めます。&lt;/p&gt;
&lt;div class="rounded" style="background-color: whitesmoke; padding: 10px;"&gt;
&lt;p&gt;&lt;strong&gt;代数分野：数と式の基本的な性質を知る&lt;/strong&gt;&lt;br /&gt;
正負の数／文字式／一次方程式／連立方程式／不等式／１次関数 など&lt;strong&gt;幾何分野：図形の基本的な性質を知る&lt;/strong&gt;&lt;br /&gt;
平面図形／空間図形／合同と証明 など&lt;/p&gt;
&lt;/div&gt;
&lt;p&gt;詳しい指導内容は、&lt;br /&gt;
&lt;a href="https://juku-escot.com/kouza/j1-math/" target="_blank" rel="noopener"&gt;&lt;button class="btn btn-primary rounded-pill" type="button"&gt;中1数学&lt;/button&gt;&lt;/a&gt;&lt;br /&gt;
をご覧ください。&lt;/p&gt;
&lt;h3&gt;体系数学２（中２・中３用）&lt;/h3&gt;
&lt;p&gt;体系数学２は、中２・中３生向けで、「中学内容の仕上げ」と「高校数学への橋渡し」を担う１冊です。&lt;/p&gt;
&lt;div class="rounded" style="background-color: whitesmoke; padding: 10px;"&gt;
&lt;p&gt;&lt;strong&gt;代数分野：数と式の世界をひろげる&lt;/strong&gt;&lt;br /&gt;
式の展開／因数分解／平方根／二次方程式／y=ax²／確率 など&lt;strong&gt;幾何分野：図形のいろいろな性質をさぐる&lt;/strong&gt;&lt;br /&gt;
相似／線分の比（チェバ・メネラウスの定理）／円／三平方の定理 など&lt;/p&gt;
&lt;/div&gt;
&lt;p&gt;詳しい指導内容は、&lt;br /&gt;
&lt;a href="https://juku-escot.com/kouza/j2-math/" target="_blank" rel="noopener"&gt;&lt;button class="btn btn-primary rounded-pill" type="button"&gt;中2数学&lt;/button&gt;&lt;/a&gt;&lt;br /&gt;
&lt;a href="https://juku-escot.com/kouza/j3-math/" target="_blank" rel="noopener"&gt;&lt;button class="btn btn-primary rounded-pill" type="button"&gt;中3数学&lt;/button&gt;&lt;/a&gt;&lt;br /&gt;
をご覧ください。&lt;/p&gt;
&lt;h3&gt;体系数学３（高１・高２用）&lt;/h3&gt;
&lt;p&gt;体系数学３は、高１・高２生向けで、内容は「数式・関数編」と「論理・確率編」に分かれています。&lt;/p&gt;
&lt;div class="rounded" style="background-color: whitesmoke; padding: 10px;"&gt;
&lt;p&gt;&lt;strong&gt;数式・関数編：数と式・関数・図形の性質&lt;/strong&gt;&lt;br /&gt;
式と計算／３次式の展開／因数分解／恒等式／等式・不等式の証明／二次関数／三角比／集合／命題・証明／データの分析 など&lt;strong&gt;論理・確率編：論理・確率と統計・整数の性質&lt;/strong&gt;&lt;br /&gt;
集合／順列・組み合わせ／確率／整数の性質／三角形の性質／円の性質／空間図形 など&lt;/p&gt;
&lt;/div&gt;
&lt;p&gt;詳しい指導内容は、&lt;br /&gt;
&lt;a href="https://juku-escot.com/kouza/h1-math/" target="_blank" rel="noopener"&gt;&lt;button class="btn btn-primary rounded-pill" type="button"&gt;高1数学&lt;/button&gt;&lt;/a&gt;&lt;br /&gt;
をご覧ください。&lt;/p&gt;
&lt;h3&gt;体系数学４（高２用）&lt;/h3&gt;
&lt;p&gt;体系数学４は、主に高２生を対象とし、&lt;strong&gt;微積分の基礎と数列・ベクトル&lt;/strong&gt;を扱います。&lt;/p&gt;
&lt;div class="rounded" style="background-color: whitesmoke; padding: 10px;"&gt;&lt;strong&gt;微積分の基礎と数列・ベクトル&lt;/strong&gt;&lt;br /&gt;
式の計算／複素数／２次方程式／高次方程式／恒等式／図形と方程式／三角関数／指数関数／対数関数／微分法／積分法／数列／平面ベクトル／空間ベクトル など&lt;/div&gt;
&lt;h3&gt;体系数学５（高３用）&lt;/h3&gt;
&lt;p&gt;体系数学５は、高３生向けで、&lt;strong&gt;複素数平面と微積分の応用&lt;/strong&gt;を中心に学習します。&lt;/p&gt;
&lt;div class="rounded" style="background-color: whitesmoke; padding: 10px;"&gt;&lt;strong&gt;複素数平面と微積分の応用&lt;/strong&gt;&lt;br /&gt;
ロピタルの定理／微分方程式 など&lt;/div&gt;
&lt;h2&gt;「体系問題集」「書き込みノート」はどう使う（Level A/B/Cの回し方）&lt;/h2&gt;
&lt;p&gt;体系数学は、参考書・問題集・書き込み式ノートなどがセットで運用されることが多い教材です。&lt;br /&gt;
ただ、やみくもに全部を「消化」しようとすると時間が足りなくなりやすいので、まずは&lt;strong&gt;レベル（A/B/C）を基準に優先順位を決める&lt;/strong&gt;とまとめやすくなります。&lt;/p&gt;
&lt;h3&gt;Level Aで土台 → Level Bで得点帯 → Level Cは目的に応じて&lt;/h3&gt;
&lt;p&gt;体系数学は、問題の難易度が&lt;strong&gt;Level A／B／C&lt;/strong&gt;に分かれています。難易度は、A → B → Cの順に上がっていきます。&lt;/p&gt;
&lt;ul&gt;
&lt;li&gt;&lt;strong&gt;Level A：&lt;/strong&gt;教科書レベルの&lt;strong&gt;基本問題&lt;/strong&gt;。まずはここで基礎を固める。&lt;/li&gt;
&lt;li&gt;&lt;strong&gt;Level B：&lt;/strong&gt;&lt;span style="color: #0000ff;"&gt;幅広い種類の問題が揃った標準～やや難レベル&lt;/span&gt;。→ Level Bが理解できていれば、&lt;strong&gt;定期テストで上位に入れるレベル&lt;/strong&gt;に近づきやすい。&lt;/li&gt;
&lt;li&gt;&lt;strong&gt;Level C・総合問題：&lt;/strong&gt;難易度が高く、入試レベルの応用問題が中心。&lt;/li&gt;
&lt;/ul&gt;
&lt;p&gt;学習の基本は、&lt;/p&gt;
&lt;ol&gt;
&lt;li&gt;&lt;strong&gt;Level Aで基礎を固める&lt;/strong&gt;&lt;/li&gt;
&lt;li&gt;&lt;strong&gt;Level Bで標準～応用レベルを徹底反復&lt;/strong&gt;&lt;/li&gt;
&lt;li&gt;必要に応じて&lt;strong&gt;Level C・総合問題に挑戦&lt;/strong&gt;&lt;/li&gt;
&lt;/ol&gt;
&lt;p&gt;という流れです。&lt;/p&gt;
&lt;h3&gt;つまずいたときの戻り方（どこまで戻すかの決め方）&lt;/h3&gt;
&lt;p&gt;特にLevel Bについては、&lt;/p&gt;
&lt;ul&gt;
&lt;li&gt;&lt;span style="color: #ff0000;"&gt;解けなかった問題は、解けるようになるまで何度もやり直す&lt;/span&gt;&lt;/li&gt;
&lt;li&gt;一度は解けた問題も、時間を置いて&lt;strong&gt;定期的に反復練習&lt;/strong&gt;する&lt;/li&gt;
&lt;/ul&gt;
&lt;p&gt;が重要です。やり直しの際は「どの知識が抜けていたか」を言語化し、必要ならLevel Aの類題まで戻る、という“戻り幅”を意識すると、再発が減りやすくなります。&lt;/p&gt;
&lt;h2&gt;体系数学とチャート式の違い（役割の違いと併用の考え方）&lt;/h2&gt;
&lt;p&gt;検索で「体系数学とチャート式の違い」が気になる方も多いかもしれません。&lt;br /&gt;
どちらが良い・悪いというより、教材の&lt;strong&gt;役割&lt;/strong&gt;が少し異なると考えるとまとめやすいです。&lt;/p&gt;
&lt;h3&gt;学校教材としての体系数学／受験参考書としてのチャート&lt;/h3&gt;
&lt;ul&gt;
&lt;li&gt;&lt;strong&gt;体系数学：&lt;/strong&gt;学校の進度に沿って学ぶ“教科書型”。分野がまとまっているため、学習の見通しは立てやすい一方、進度が速いと負担が増えやすい。&lt;/li&gt;
&lt;li&gt;&lt;strong&gt;チャート式：&lt;/strong&gt;受験を見据えた“参考書・問題集型”。体系数学の理解を補ったり、演習量を増やしたりする目的で使われることが多い。&lt;/li&gt;
&lt;/ul&gt;
&lt;p&gt;学校の運用や本人の目標（定期テスト重視／受験も見据える等）によって、相性は変わります。&lt;/p&gt;
&lt;h3&gt;どちらを先にやるべきか（状況別の判断）&lt;/h3&gt;
&lt;p&gt;迷いやすいポイントですが、まずは&lt;strong&gt;学校の授業・定期テスト範囲（体系数学）を軸&lt;/strong&gt;にして、理解が薄い箇所を補う形で参考書・問題集を追加する、という順番のほうが無理が出にくいことがあります。&lt;br /&gt;
ただし、学校の進度と合わない場合は、取り組む順序を調整した方が良いケースもあるため、状況に応じて検討すると安心です。&lt;/p&gt;
&lt;h2&gt;体系数学の採用校はどう調べる（よくある誤解の整理）&lt;/h2&gt;
&lt;p&gt;「体系数学の採用校」を知りたい場合、ネット上の断定的な一覧は根拠が不明なこともあるため、まずは&lt;strong&gt;自分の学校が何を使っているか&lt;/strong&gt;を確実に確認するのが安全です。&lt;/p&gt;
&lt;h3&gt;学校配布物・シラバス・教科書案内での確認の流れ&lt;/h3&gt;
&lt;ul&gt;
&lt;li&gt;新学期の&lt;strong&gt;教科書・教材配布プリント&lt;/strong&gt;（購入リスト）を確認する&lt;/li&gt;
&lt;li&gt;&lt;strong&gt;シラバス&lt;/strong&gt;や授業の進度表に教材名が記載されていないかを見る&lt;/li&gt;
&lt;li&gt;学校指定の購入サイト・書店案内がある場合は、教材名を照合する&lt;/li&gt;
&lt;li&gt;不明なときは、先生に「使用教材名」を確認する&lt;/li&gt;
&lt;/ul&gt;
&lt;h3&gt;「採用＝難関校」とは限らない（判断の注意点）&lt;/h3&gt;
&lt;p&gt;体系数学は上位校で採用されることが多いと言われますが、採用の有無だけで学校の難易度を決めつけるのは難しい面があります。&lt;br /&gt;
重要なのは「どの巻をどのペースで進め、どこまで課題として出すか」です。採用の有無よりも、運用のされ方を見て学習計画を立てるほうが実用的です。&lt;/p&gt;
&lt;h2&gt;体系数学の攻略法（テストで点にする学習の流れ）&lt;/h2&gt;
&lt;p&gt;中高一貫校専門塾エスコット（Escot）では、完全１対１の個別指導で、上記のような課題に対して次のような対策を行っています。&lt;/p&gt;
&lt;h3&gt;反復の組み立て（週の復習ルーティン／テスト前の優先順位）&lt;/h3&gt;
&lt;p&gt;体系数学は、分からない問題をそのままにせず、&lt;strong&gt;理解 → 練習 → 反復&lt;/strong&gt;のサイクルを回すことが大切です。&lt;br /&gt;
とくに課題が多い学校ほど、何を優先するか（A→B→必要に応じてC）を決めて進めると、学習が破綻しにくくなります。&lt;/p&gt;
&lt;h3&gt;エスコットの支援：板書プリント・データ管理・学年別コース・オンライン&lt;/h3&gt;
&lt;p&gt;当塾では、授業が終わるたびに&lt;strong&gt;その日の授業の板書をそのままプリントとしてお渡し&lt;/strong&gt;しています。&lt;/p&gt;
&lt;ul&gt;
&lt;li&gt;授業中に解説した解き方・発想が、&lt;strong&gt;そのまま手元に残る&lt;/strong&gt;&lt;/li&gt;
&lt;li&gt;復習の際、「どうやって解いたか」をすぐに思い出せる&lt;/li&gt;
&lt;/ul&gt;
&lt;p&gt;さらに、板書データは&lt;strong&gt;データベースで管理&lt;/strong&gt;しているため、&lt;/p&gt;
&lt;ul&gt;
&lt;li&gt;「一度は解けたのに、時間が経って解けなくなった問題」も、&lt;strong&gt;過去の板書をすぐに呼び出して復習&lt;/strong&gt;できる&lt;/li&gt;
&lt;li&gt;過去に受講した授業の復習・再演習を、&lt;span style="color: #0000ff;"&gt;タイムリーかつ効率良く行える&lt;/span&gt;&lt;/li&gt;
&lt;/ul&gt;
&lt;p&gt;&lt;span style="color: #ff0000;"&gt;体系数学は、分からない問題をそのままにせず、きちんと理解し、反復練習することが何より重要&lt;/span&gt;です。そのための「取り組み方」まで含めてサポートします。&lt;/p&gt;
&lt;h3&gt;学年別単元と開講コース&lt;/h3&gt;
&lt;p&gt;学年別の数学対策と扱う単元は、以下のリンク先で詳しくご案内しています。学年別にコースを設けており、&lt;strong&gt;学校の進度・理解度・目標&lt;/strong&gt;に合わせた指導が可能です。&lt;/p&gt;
&lt;div class="rounded" style="background-color: whitesmoke; padding: 10px;"&gt;・&lt;a href="https://juku-escot.com/kouza/j1-math/" target="_blank" rel="noopener"&gt;中１&lt;/a&gt;&lt;br /&gt;
・&lt;a href="https://juku-escot.com/kouza/j2-math/" target="_blank" rel="noopener"&gt;中２&lt;/a&gt;&lt;br /&gt;
・&lt;a href="https://juku-escot.com/kouza/j3-math/" target="_blank" rel="noopener"&gt;中３&lt;/a&gt;&lt;br /&gt;
・&lt;a href="https://juku-escot.com/kouza/h1-math/" target="_blank" rel="noopener"&gt;高１&lt;/a&gt;&lt;/div&gt;
&lt;p&gt;教室型の授業に加え、&lt;strong&gt;オンラインでも同様の授業&lt;/strong&gt;が受講可能です。オンライン授業については、&lt;br /&gt;
&lt;a href="https://juku-escot.com/online/" target="_blank" rel="noopener"&gt;&lt;strong&gt;コチラ&lt;/strong&gt;&lt;/a&gt;&lt;br /&gt;
をご覧ください。&lt;/p&gt;
&lt;p&gt;中高一貫校専門塾エスコット（Escot）は、完全１対１の個別指導で、生徒さん一人ひとりに合わせた体系数学対策を行っています。状況やお悩みはそれぞれ異なりますので、まずは一度ご相談ください。&lt;/p&gt;
&lt;p&gt;&lt;a href="https://juku-escot.com/inquiry/"&gt;&lt;br /&gt;
&lt;img decoding="async" class="aligncenter size-medium wp-image-393" src="https://juku-escot.com/wp-content/uploads/2019/06/エスコット問い合わせ-2-300x56.png" sizes="(max-width: 300px) 100vw, 300px" srcset="https://juku-escot.com/wp-content/uploads/2019/06/エスコット問い合わせ-2-300x56.png 300w, https://juku-escot.com/wp-content/uploads/2019/06/エスコット問い合わせ-2-768x144.png 768w, https://juku-escot.com/wp-content/uploads/2019/06/エスコット問い合わせ-2-1024x192.png 1024w, https://juku-escot.com/wp-content/uploads/2019/06/エスコット問い合わせ-2.png 1122w" alt="個別指導塾エスコット: 体系数学対策を完全1対1でサポートする塾" width="300" height="56" /&gt;&lt;br /&gt;
&lt;/a&gt;&lt;/p&gt;
&lt;h3&gt;数学の勉強方法を見直したい方へ&lt;/h3&gt;
&lt;p&gt;体系数学の内容に入る前に、&lt;strong&gt;そもそもの数学の勉強法&lt;/strong&gt;を見直すことも大切です。&lt;/p&gt;
&lt;ul&gt;
&lt;li&gt;代数分野の勉強法は、&lt;strong&gt;&lt;a href="https://juku-escot.com/column/daisuubennkyouhou/" target="_blank" rel="noopener"&gt;数学（代数分野）が中々出来ない生徒さん向けの勉強法&lt;/a&gt;&lt;/strong&gt;を参考にしてください。&lt;/li&gt;
&lt;li&gt;数学全般が苦手に感じている場合は、&lt;strong&gt;&lt;a href="https://juku-escot.com/column/suugakudekinai/" target="_blank" rel="noopener"&gt;コチラ&lt;/a&gt;&lt;/strong&gt;にあるように、&lt;span style="color: #0000ff;"&gt;学習方法を工夫するだけで状況が好転する可能性&lt;/span&gt;もあります。&lt;/li&gt;
&lt;/ul&gt;
&lt;p&gt;普段の学習方法を見直しつつ、体系数学を活かして&lt;strong&gt;成績アップ&lt;/strong&gt;を目指していきましょう。&lt;/p&gt;
&lt;h2&gt;まとめ：体系数学を「負担」から「武器」に変える要点&lt;/h2&gt;
&lt;p&gt;本ページの内容をまとめると、体系数学を使いこなすためのポイントは次の通りです。&lt;/p&gt;
&lt;ul&gt;
&lt;li&gt;体系数学は、&lt;strong&gt;分野ごとに内容が体系的にまとまった中高一貫校向け教材&lt;/strong&gt;で、公立教科書よりも量・難易度ともに高く感じられやすい&lt;/li&gt;
&lt;li&gt;同じ分野を「やさしい問題 → 難しい問題」へと連続して学べる一方、&lt;span style="color: #ff0000;"&gt;ひとつのつまずきがその先の学習に大きく影響しやすい&lt;/span&gt;&lt;/li&gt;
&lt;li&gt;授業進度の速さ・課題量の多さ・自力学習の難しさから、&lt;strong&gt;「こなすだけ」で終わり、定着しない&lt;/strong&gt;ケースが起こりやすい&lt;/li&gt;
&lt;li&gt;攻略の基本は、&lt;strong&gt;Level Aで基礎 → Level Bで標準～応用を徹底反復 → 必要に応じてLevel Cへ&lt;/strong&gt;という段階的学習&lt;/li&gt;
&lt;li&gt;分からない問題をそのままにせず、&lt;strong&gt;理解 → 練習 → 反復&lt;/strong&gt;のサイクルを回す「取り組み方」が重要&lt;/li&gt;
&lt;li&gt;エスコットでは、板書プリント・データ管理・学年別コース・オンライン授業を組み合わせ、&lt;strong&gt;体系数学を「負担」から「武器」へと変えるサポート&lt;/strong&gt;を行っています&lt;/li&gt;
&lt;/ul&gt;
&lt;p&gt;体系数学は難しく感じることもありますが、取り組み方をまとめることで、学力の土台になりやすい教材でもあります。&lt;br /&gt;
学校の進度と本人の理解度に合わせて、無理のない計画で進めていきましょう。&lt;/p&gt;
&lt;p&gt;&amp;nbsp;&lt;/p&gt;
```</t>
  </si>
  <si>
    <t>P2C_https___jukureiwa_com_kouza_20260225_192350</t>
  </si>
  <si>
    <t>以下はサイトの階層マスタに基づく「親→子」内部リンク不足です。
親ページ本文（HTML）に、下記の子ページへのリンクを追加してください。
【親ページ】
- URL: https://jukureiwa.com/kouza/
- タイトル: 中学受験社会の個別指導講座一覧｜本科＋単発で得点力強化塾
- 分類: SP
【リンク追加が必要な子ページ一覧（この親を持つ）】
1. https://jukureiwa.com/tips/naaymi_hub/（中学受験社会の悩み別ガイド｜後回し・暗記・復習の困りごと解決 - 受験社会専門塾「令和」）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h5&gt;受験社会専門塾「令和」は、&lt;strong&gt;完全1対1の個別指導&lt;/strong&gt;で中学受験社会（地理・歴史・公民）を&lt;strong&gt;体系的に理解&lt;/strong&gt;し、&lt;strong&gt;得点につながる「覚え方」「整理の仕方」「つまずき解消」&lt;/strong&gt;まで一貫してサポートします。&lt;/h5&gt;
&lt;p&gt;受験社会専門塾「令和」の指導方針や学習メニューの全体像は、&lt;a href="https://jukureiwa.com/"&gt;受験社会専門塾「令和」トップ（全体像はこちら）&lt;/a&gt;でご確認いただけます。&lt;/p&gt;
&lt;h2&gt;社会の個別指導で伸ばすポイント（地理・歴史・公民）&lt;/h2&gt;
&lt;p&gt;中学受験の社会で多くのご家庭が直面する、次のような課題に対応します。&lt;/p&gt;
&lt;ul&gt;
&lt;li&gt;「授業は受けているのに内容が整理できていない」&lt;/li&gt;
&lt;li&gt;「暗記に頼る勉強で、すぐに忘れてしまう」&lt;/li&gt;
&lt;li&gt;「時間がなく、早く知識を完成させたい」&lt;/li&gt;
&lt;/ul&gt;
&lt;p&gt;これらの課題に対して、&lt;span style="color: #ff0000;"&gt;&lt;strong&gt;≪スピーディーに≫≪高品質な≫&lt;/strong&gt;&lt;/span&gt;学習の組み立てに基づく指導を行います。&lt;br /&gt;
受けっぱなしではなく、&lt;strong&gt;インプットとアウトプットを往復&lt;/strong&gt;しながら、知識を「使える形」に整理していきます。&lt;/p&gt;
&lt;h2&gt;講座一覧（本科）｜社会を短期間でまとめて仕上げたい方へ&lt;/h2&gt;
&lt;p&gt;&lt;img fetchpriority="high" decoding="async" class="alignnone wp-image-456 size-large" src="http://jukureiwa.com/wp-content/uploads/2026/01/Gemini_Generated_Image_121vmy121vmy121v-1-scaled-e1768268070430-1024x459.png" sizes="(max-width: 1024px) 100vw, 1024px" srcset="https://jukureiwa.com/wp-content/uploads/2026/01/Gemini_Generated_Image_121vmy121vmy121v-1-scaled-e1768268070430-1024x459.png 1024w, https://jukureiwa.com/wp-content/uploads/2026/01/Gemini_Generated_Image_121vmy121vmy121v-1-scaled-e1768268070430-300x135.png 300w, https://jukureiwa.com/wp-content/uploads/2026/01/Gemini_Generated_Image_121vmy121vmy121v-1-scaled-e1768268070430-768x344.png 768w, https://jukureiwa.com/wp-content/uploads/2026/01/Gemini_Generated_Image_121vmy121vmy121v-1-scaled-e1768268070430-1536x689.png 1536w, https://jukureiwa.com/wp-content/uploads/2026/01/Gemini_Generated_Image_121vmy121vmy121v-1-scaled-e1768268070430-2048x918.png 2048w" alt="受験社会専門塾「令和」の本科講座" width="1024" height="459" /&gt;&lt;/p&gt;
&lt;h3&gt;本科の進め方（定着まで）&lt;/h3&gt;
&lt;p&gt;本科講座では、&lt;strong&gt;覚える → 確認テスト → 復習&lt;/strong&gt;の流れを重視し、&lt;strong&gt;短期間で「得点源」に変える&lt;/strong&gt;ことを狙います。&lt;/p&gt;
&lt;h3&gt;本科ラインナップ（完結講座）&lt;/h3&gt;
&lt;p&gt;地理・歴史・公民をまとめて仕上げる&lt;strong&gt;知識完成講座&lt;/strong&gt;です。&lt;/p&gt;
&lt;ul&gt;
&lt;li&gt;&lt;strong&gt;地理の完成（8回完結）&lt;/strong&gt;&lt;/li&gt;
&lt;li&gt;&lt;strong&gt;歴史の完成（8回完結）&lt;/strong&gt;&lt;/li&gt;
&lt;li&gt;&lt;strong&gt;公民の完成（6回完結）&lt;/strong&gt;&lt;/li&gt;
&lt;/ul&gt;
&lt;h3&gt;本科が向くケース&lt;/h3&gt;
&lt;p&gt;&lt;strong&gt;こんな方におすすめ&lt;/strong&gt;&lt;/p&gt;
&lt;ul&gt;
&lt;li&gt;社会の学習が後手に回り、地理・歴史・公民の&lt;strong&gt;全体が追いついていない&lt;/strong&gt;&lt;/li&gt;
&lt;li&gt;用語暗記だけで点が伸びず、&lt;strong&gt;因果関係や背景まで整理&lt;/strong&gt;したい&lt;/li&gt;
&lt;li&gt;模試・過去問で「知っているはずなのに落とす」ため、&lt;strong&gt;定着の流れを作りたい&lt;/strong&gt;&lt;/li&gt;
&lt;/ul&gt;
&lt;p&gt;&amp;nbsp;&lt;/p&gt;
&lt;p&gt;&lt;img decoding="async" class="alignnone wp-image-73 size-medium" src="https://jukureiwa.com/wp/wp-content/uploads/2019/05/本科講座-300x56.png" sizes="(max-width: 300px) 100vw, 300px" srcset="https://jukureiwa.com/wp-content/uploads/2019/05/本科講座-300x56.png 300w, https://jukureiwa.com/wp-content/uploads/2019/05/本科講座-768x144.png 768w, https://jukureiwa.com/wp-content/uploads/2019/05/本科講座-1024x192.png 1024w, https://jukureiwa.com/wp-content/uploads/2019/05/本科講座.png 1122w" alt="本科講座（地理の完成・歴史の完成・公民の完成）" width="300" height="56" /&gt;&lt;/p&gt;
&lt;p&gt;&amp;nbsp;&lt;/p&gt;
&lt;p&gt;&amp;nbsp;&lt;/p&gt;
&lt;h2&gt;講座一覧（単発）｜地理・資料・記述など弱点テーマを絞りたい方へ&lt;/h2&gt;
&lt;p&gt;&lt;img decoding="async" class="alignnone size-large wp-image-457" src="http://jukureiwa.com/wp-content/uploads/2026/01/Gemini_Generated_Image_dctmgudctmgudctm-scaled-e1768268921822-1024x449.png" sizes="(max-width: 1024px) 100vw, 1024px" srcset="https://jukureiwa.com/wp-content/uploads/2026/01/Gemini_Generated_Image_dctmgudctmgudctm-scaled-e1768268921822-1024x449.png 1024w, https://jukureiwa.com/wp-content/uploads/2026/01/Gemini_Generated_Image_dctmgudctmgudctm-scaled-e1768268921822-300x131.png 300w, https://jukureiwa.com/wp-content/uploads/2026/01/Gemini_Generated_Image_dctmgudctmgudctm-scaled-e1768268921822-768x337.png 768w, https://jukureiwa.com/wp-content/uploads/2026/01/Gemini_Generated_Image_dctmgudctmgudctm-scaled-e1768268921822-1536x673.png 1536w, https://jukureiwa.com/wp-content/uploads/2026/01/Gemini_Generated_Image_dctmgudctmgudctm-scaled-e1768268921822-2048x898.png 2048w" alt="" width="1024" height="449" /&gt;&lt;/p&gt;
&lt;p&gt;単発講座は、受験社会を&lt;strong&gt;ピンポイント&lt;/strong&gt;で対策する学習メニューです。&lt;br /&gt;
苦手単元の総復習や、模試前・過去問演習で見つかった穴埋めなど、目的に合わせて必要なテーマだけを選んで補強できます。&lt;/p&gt;
&lt;h3&gt;単発ラインナップ&lt;/h3&gt;
&lt;ul&gt;
&lt;li&gt;&lt;strong&gt;受験社会の記述対策講座&lt;/strong&gt;（選択は解けるのに、記述で落とすケースに対応）&lt;/li&gt;
&lt;li&gt;&lt;strong&gt;歴史・分野別特別講義（文化史／経済史／外交史）&lt;/strong&gt;&lt;/li&gt;
&lt;li&gt;&lt;strong&gt;速習「地形図」マスター&lt;/strong&gt;（方位・地図記号・縮尺・等高線など）&lt;/li&gt;
&lt;li&gt;&lt;strong&gt;速習「資料読み取り」マスター&lt;/strong&gt;（グラフ・表などの読み取り）&lt;/li&gt;
&lt;li&gt;&lt;strong&gt;47都道府県丸暗記講座&lt;/strong&gt;（位置と基礎の徹底）&lt;/li&gt;
&lt;li&gt;&lt;strong&gt;時事問題集中講義&lt;/strong&gt;（背景理解も含めて整理）&lt;/li&gt;
&lt;li&gt;&lt;strong&gt;憲法の重要条文おさらい講座&lt;/strong&gt;&lt;/li&gt;
&lt;/ul&gt;
&lt;h3&gt;単発が向くケース&lt;/h3&gt;
&lt;p&gt;&lt;strong&gt;こんな方におすすめ&lt;/strong&gt;&lt;/p&gt;
&lt;ul&gt;
&lt;li&gt;「地形図」「資料読み取り」など、&lt;strong&gt;頻出なのに後回しになりやすい分野&lt;/strong&gt;を固めたい&lt;/li&gt;
&lt;li&gt;文化史・経済史・外交史など、&lt;strong&gt;大問でまとめて出る分野&lt;/strong&gt;を集中補強したい&lt;/li&gt;
&lt;li&gt;志望校の出題傾向に合わせて、&lt;strong&gt;記述の書き方を個別に調整&lt;/strong&gt;したい&lt;/li&gt;
&lt;/ul&gt;
&lt;p&gt;&amp;nbsp;&lt;/p&gt;
&lt;p&gt;&lt;img loading="lazy" decoding="async" class="alignnone size-medium wp-image-76" src="https://jukureiwa.com/wp/wp-content/uploads/2019/05/単発講座-1-300x56.png" sizes="auto, (max-width: 300px) 100vw, 300px" srcset="https://jukureiwa.com/wp-content/uploads/2019/05/単発講座-1-300x56.png 300w, https://jukureiwa.com/wp-content/uploads/2019/05/単発講座-1-768x144.png 768w, https://jukureiwa.com/wp-content/uploads/2019/05/単発講座-1-1024x192.png 1024w, https://jukureiwa.com/wp-content/uploads/2019/05/単発講座-1.png 1122w" alt="単発講座（記述対策・歴史分野別・地形図・資料読み取り・47都道府県・時事・憲法）" width="300" height="56" /&gt;&lt;/p&gt;
&lt;p&gt;&amp;nbsp;&lt;/p&gt;
&lt;p&gt;&amp;nbsp;&lt;/p&gt;
&lt;h2&gt;オンライン個別指導（社会）&lt;/h2&gt;
&lt;p&gt;当塾で開講中の講座は、&lt;strong&gt;すべてオンラインでも受講可能&lt;/strong&gt;です。&lt;br /&gt;
オンライン授業と親和性の高い&lt;strong&gt;電子黒板&lt;/strong&gt;を活用し、ホワイトボードや机上での指導と比べて&lt;br /&gt;
&lt;strong&gt;「視認性」「即応性」「再現性」&lt;/strong&gt;に優れた形で学習内容を整理していきます。&lt;/p&gt;
&lt;h2&gt;本科と単発の選び方（目的別）&lt;/h2&gt;
&lt;ul&gt;
&lt;li&gt;&lt;strong&gt;全体を短期で仕上げたい&lt;/strong&gt;：&lt;a href="https://jukureiwa.com/honka/"&gt;本科講座&lt;/a&gt;（地理・歴史・公民を完結講座で体系化）&lt;/li&gt;
&lt;li&gt;&lt;strong&gt;弱点だけ埋めたい／直前の穴を塞ぎたい&lt;/strong&gt;：&lt;a href="https://jukureiwa.com/tanpatsu/"&gt;単発講座&lt;/a&gt;（記述・地形図・資料などの頻出テーマを集中対策）&lt;/li&gt;
&lt;/ul&gt;
```</t>
  </si>
  <si>
    <t>P2C_https___jukureiwa_com_tanpatsu_20260225_192349</t>
  </si>
  <si>
    <t>以下はサイトの階層マスタに基づく「親→子」内部リンク不足です。
親ページ本文（HTML）に、下記の子ページへのリンクを追加してください。
【親ページ】
- URL: https://jukureiwa.com/tanpatsu/
- タイトル: 中学受験社会単発個別指導講座｜記述地形図対策オンライン塾
- 分類: SP
【リンク追加が必要な子ページ一覧（この親を持つ）】
1. https://jukureiwa.com/tips/katakana/（中学受験社会のカタカナ用語｜意味つき一覧で政治・地理・公民・時事をまとめて確認）
2. https://jukureiwa.com/tips/machigaeyasui/（中学受験社会の間違えやすい漢字｜地理・歴史・公民一覧）
3. https://jukureiwa.com/tips/naaymi_hub/（中学受験社会の悩み別ガイド｜後回し・暗記・復習の困りごと解決 - 受験社会専門塾「令和」）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&lt;style&gt;
  /* 文字は黒を基本に */&lt;br /&gt;  .rw-text { color:#111; }&lt;/p&gt;
&lt;p&gt;  /* 青は「面」と「線」で */&lt;br /&gt;  .rw-softblue { background:#f2f7ff; }          /* 薄い青の面 */&lt;br /&gt;  .rw-headblue { background:#e8f1ff; }          /* 見出し用：少し濃い薄青 */&lt;br /&gt;  .rw-leftbar  { border-left:6px solid #007bff; } /* primary 相当 of 青線 */&lt;/p&gt;
&lt;p&gt;  /* detailsの見た目 */&lt;br /&gt;  details.rw-details summary { cursor:pointer; }&lt;br /&gt;  details.rw-details summary { list-style:none; }&lt;br /&gt;  details.rw-details summary::-webkit-details-marker { display:none; }&lt;br /&gt;&lt;/style&gt;
&lt;div class="container my-4 rw-text"&gt;
&lt;div class="p-4 rw-softblue rw-leftbar rounded mb-4"&gt;
&lt;h1 class="h3 mb-2 rw-text"&gt;中学受験社会｜単発講座（オンライン対応）&lt;/h1&gt;
&lt;p class="mb-3"&gt;「覚えているはずなのに点にならない」「記述だけ落とす」「資料問題でミスが続く」――&lt;br /&gt;
直前期ほど、原因は“知識量”ではなく&lt;strong&gt;解き方・まとめ方のズレ&lt;/strong&gt;にあります。&lt;br /&gt;
必要な部分だけを短期間で補強するための単発講座をご用意しています。&lt;/p&gt;
&lt;div class="mb-3"&gt;&lt;a class="btn btn-primary mr-2 mb-2" href="#contact"&gt;お問い合わせ（相談・空き確認）&lt;/a&gt;&lt;br /&gt;
&lt;a class="btn btn-outline-primary mr-2 mb-2" href="#price"&gt;料金を見る&lt;/a&gt;&lt;br /&gt;
&lt;a class="btn btn-outline-primary mb-2" href="#lineup"&gt;講座一覧を見る&lt;/a&gt;&lt;/div&gt;
&lt;p class="mb-0"&gt;単発講座で扱う頻出用語（略語・カタカナ・漢字のミス）は、家庭学習で取りこぼしが起きやすい部分です。&lt;br /&gt;
あわせて&lt;br /&gt;
&lt;a href="https://jukureiwa.com/tips/alphabet/"&gt;アルファベット略称一覧（UN・NGO・APEC/OPECなど）&lt;/a&gt;&lt;br /&gt;
も確認しておくと、直前期の整理がスムーズになります。&lt;/p&gt;
&lt;div class="p-4 rw-softblue rw-leftbar rounded mb-4"&gt;
&lt;p class="h5 mb-2 rw-text"&gt;社会の&lt;strong&gt;個別指導塾&lt;/strong&gt;を「単発」で使うときの判断基準&lt;/p&gt;
&lt;p class="mb-3"&gt;単発講座は、知識を増やすよりも&lt;strong&gt;ミスをする原因（解き方のズレ）を短期間で修正&lt;/strong&gt;する用途に向きます。&lt;br /&gt;
迷ったら、直近のテスト答案で「どの解き方でミスが出ているか」を基準に選んでください。&lt;/p&gt;
&lt;div class="table-responsive mb-3"&gt;
&lt;table class="table table-bordered table-hover align-middle mb-0"&gt;
&lt;thead style="background-color: #e8f1ff;"&gt;
&lt;tr class="text-center"&gt;
&lt;th style="width: 26%;"&gt;答案・得点の症状&lt;/th&gt;
&lt;th style="width: 34%;"&gt;原因（典型）&lt;/th&gt;
&lt;th style="width: 40%;"&gt;おすすめ単発&lt;/th&gt;
&lt;/tr&gt;
&lt;/thead&gt;
&lt;tbody&gt;
&lt;tr&gt;
&lt;td&gt;選択は取れるが記述だけ落ちる&lt;/td&gt;
&lt;td&gt;要求読み・要素分解が不足／因果がつながらない&lt;/td&gt;
&lt;td&gt;受験社会の記述対策講座&lt;/td&gt;
&lt;/tr&gt;
&lt;tr&gt;
&lt;td&gt;資料問題で根拠が拾えない&lt;/td&gt;
&lt;td&gt;見る順番が習慣化されていない／単位・増減の見落とし&lt;/td&gt;
&lt;td&gt;速習「資料読み取り」マスター&lt;/td&gt;
&lt;/tr&gt;
&lt;tr&gt;
&lt;td&gt;地形図で毎回手が止まる&lt;/td&gt;
&lt;td&gt;等高線・縮尺・地図記号の“セット判断”ができない&lt;/td&gt;
&lt;td&gt;速習「地形図」マスター&lt;/td&gt;
&lt;/tr&gt;
&lt;tr&gt;
&lt;td&gt;文化史・経済史・外交史で得点が安定しない&lt;/td&gt;
&lt;td&gt;時代の流れと分野が結びついていない&lt;/td&gt;
&lt;td&gt;歴史・分野別特別講義&lt;/td&gt;
&lt;/tr&gt;
&lt;tr&gt;
&lt;td&gt;地理の基礎（場所・名称）が曖昧&lt;/td&gt;
&lt;td&gt;位置→特色→周辺が一体で覚えられていない&lt;/td&gt;
&lt;td&gt;47都道府県丸暗記講座&lt;/td&gt;
&lt;/tr&gt;
&lt;/tbody&gt;
&lt;/table&gt;
&lt;/div&gt;
&lt;p class="mb-0"&gt;&lt;strong&gt;単発の使い方（効率的な近道）&lt;/strong&gt;&lt;br /&gt;
①直近答案で「落とし方」を1つに絞る → ②該当講座で解き方の流れを確立 → ③翌週の演習で同じ流れを再現 → ④再添削でズレを潰す&lt;/p&gt;
&lt;/div&gt;
&lt;div class="card border-primary mb-4"&gt;
&lt;div class="card-header rw-headblue rw-text font-weight-bold"&gt;ミニ演習：記述が点になる「構成」だけ先に体験&lt;/div&gt;
&lt;div class="card-body"&gt;
&lt;p class="mb-2"&gt;記述は「知っていること」を書くのではなく、&lt;strong&gt;設問要求に合わせて要素を並べる&lt;/strong&gt;ことで点になります。&lt;br /&gt;
まずは下の構成だけ確認してください（単発で扱う中心部分です）。&lt;/p&gt;
&lt;div class="table-responsive"&gt;
&lt;table class="table table-bordered align-middle mb-0"&gt;
&lt;thead style="background-color: #f5f5f5;"&gt;
&lt;tr class="text-center"&gt;
&lt;th style="width: 25%;"&gt;ステップ&lt;/th&gt;
&lt;th style="width: 75%;"&gt;やること（チェック）&lt;/th&gt;
&lt;/tr&gt;
&lt;/thead&gt;
&lt;tbody&gt;
&lt;tr&gt;
&lt;td class="text-center"&gt;&lt;strong&gt;①要求&lt;/strong&gt;&lt;/td&gt;
&lt;td&gt;「何を／なぜ／どうして」など要求語に線。字数・指定語句・条件を抜き出す。&lt;/td&gt;
&lt;/tr&gt;
&lt;tr&gt;
&lt;td class="text-center"&gt;&lt;strong&gt;②要素&lt;/strong&gt;&lt;/td&gt;
&lt;td&gt;原因・背景・結果（影響）を“箇条書き”で材料化（先に文章にしない）。&lt;/td&gt;
&lt;/tr&gt;
&lt;tr&gt;
&lt;td class="text-center"&gt;&lt;strong&gt;③接続&lt;/strong&gt;&lt;/td&gt;
&lt;td&gt;因果（だから／そのため）・対比（しかし）で並べ、主語をそろえる。&lt;/td&gt;
&lt;/tr&gt;
&lt;tr&gt;
&lt;td class="text-center"&gt;&lt;strong&gt;④点検&lt;/strong&gt;&lt;/td&gt;
&lt;td&gt;指定語句が入っているか／条件を満たすか／根拠が本文・資料にあるか。&lt;/td&gt;
&lt;/tr&gt;
&lt;/tbody&gt;
&lt;/table&gt;
&lt;/div&gt;
&lt;p class="mt-3 mb-0"&gt;この「流れ」を単発で確立し、志望校の採点基準（要素の数・因果の形・用語）に合わせてスムーズに調整します。&lt;/p&gt;
&lt;/div&gt;
&lt;/div&gt;
&lt;p&gt;&lt;!-- =============================== 追加：ミニ演習（資料）＋ミニ演習（地形図）＋受講前チェック =============================== --&gt;&lt;/p&gt;
&lt;div class="card border-primary mb-4"&gt;
&lt;div class="card-header rw-headblue rw-text font-weight-bold"&gt;ミニ演習：資料読み取り（表・グラフ）の取りこぼしを2問で確認&lt;/div&gt;
&lt;div class="card-body"&gt;
&lt;p class="mb-3"&gt;資料問題は「知識」よりも、&lt;strong&gt;数字・単位・増減の読み替え&lt;/strong&gt;で取りこぼしが起きやすい分野です。&lt;br /&gt;
まずは“典型の引っかかり”だけ、2問で確認してください。&lt;/p&gt;
&lt;div class="table-responsive mb-3"&gt;
&lt;table class="table table-bordered align-middle mb-0"&gt;
&lt;thead style="background-color: #f5f5f5;"&gt;
&lt;tr class="text-center"&gt;
&lt;th style="width: 18%;"&gt;問&lt;/th&gt;
&lt;th style="width: 52%;"&gt;資料（文章で表現）&lt;/th&gt;
&lt;th style="width: 30%;"&gt;設問&lt;/th&gt;
&lt;/tr&gt;
&lt;/thead&gt;
&lt;tbody&gt;
&lt;tr&gt;
&lt;td class="text-center"&gt;&lt;strong&gt;Q1&lt;/strong&gt;&lt;/td&gt;
&lt;td&gt;A市の人口：2000年 12万人 → 2020年 9万人&lt;/td&gt;
&lt;td&gt;人口は&lt;strong&gt;何％&lt;/strong&gt;減ったか（小数不要）&lt;/td&gt;
&lt;/tr&gt;
&lt;tr&gt;
&lt;td class="text-center"&gt;&lt;strong&gt;Q2&lt;/strong&gt;&lt;/td&gt;
&lt;td&gt;B県の輸出額：2022年 800億円／2023年 880億円&lt;/td&gt;
&lt;td&gt;2023年は2022年の&lt;strong&gt;何倍&lt;/strong&gt;か（小数第2位四捨五入）&lt;/td&gt;
&lt;/tr&gt;
&lt;/tbody&gt;
&lt;/table&gt;
&lt;/div&gt;
&lt;details class="rw-details card border-primary mb-2"&gt;
&lt;summary class="card-header rw-headblue rw-text font-weight-bold"&gt;解答・確認ポイント（Q1）&lt;/summary&gt;
&lt;div class="card-body"&gt;
&lt;p class="mb-2"&gt;&lt;strong&gt;答え：&lt;/strong&gt;25％&lt;/p&gt;
&lt;ul class="mb-0"&gt;
&lt;li&gt;「減った割合」＝（減少分 ÷ もとの数）×100&lt;/li&gt;
&lt;li&gt;減少分は 12万人 − 9万人 ＝ 3万人&lt;/li&gt;
&lt;li&gt;3 ÷ 12 ＝ 0.25 → 25％&lt;/li&gt;
&lt;/ul&gt;
&lt;/div&gt;
&lt;/details&gt;
&lt;details class="rw-details card border-primary mb-0"&gt;
&lt;summary class="card-header rw-headblue rw-text font-weight-bold"&gt;解答・確認ポイント（Q2）&lt;/summary&gt;
&lt;div class="card-body"&gt;
&lt;p class="mb-2"&gt;&lt;strong&gt;答え：&lt;/strong&gt;1.10倍&lt;/p&gt;
&lt;ul class="mb-0"&gt;
&lt;li&gt;「何倍」＝（あと ÷ もと）&lt;/li&gt;
&lt;li&gt;880 ÷ 800 ＝ 1.1 → 1.10倍&lt;/li&gt;
&lt;li&gt;“％増”と混同しやすいので、設問の語を最初に確認&lt;/li&gt;
&lt;/ul&gt;
&lt;/div&gt;
&lt;/details&gt;
&lt;p class="mt-3 mb-0"&gt;単発では、この種の「読み替え」から入って、志望校の資料（グラフ・表・統計）に合わせて練習します。&lt;/p&gt;
&lt;/div&gt;
&lt;/div&gt;
&lt;div class="card border-primary mb-4"&gt;
&lt;div class="card-header rw-headblue rw-text font-weight-bold"&gt;ミニ演習：地形図（等高線・縮尺）で止まるポイントだけ確認&lt;/div&gt;
&lt;div class="card-body"&gt;
&lt;p class="mb-3"&gt;地形図は、&lt;strong&gt;等高線・縮尺・記号&lt;/strong&gt;を別々に覚えると、本番で手が止まりやすくなります。&lt;br /&gt;
下の2問で“最低限の読み方”を押さえてください。&lt;/p&gt;
&lt;div class="table-responsive mb-3"&gt;
&lt;table class="table table-bordered align-middle mb-0"&gt;
&lt;thead style="background-color: #f5f5f5;"&gt;
&lt;tr class="text-center"&gt;
&lt;th style="width: 18%;"&gt;問&lt;/th&gt;
&lt;th style="width: 52%;"&gt;条件&lt;/th&gt;
&lt;th style="width: 30%;"&gt;設問&lt;/th&gt;
&lt;/tr&gt;
&lt;/thead&gt;
&lt;tbody&gt;
&lt;tr&gt;
&lt;td class="text-center"&gt;&lt;strong&gt;Q1&lt;/strong&gt;&lt;/td&gt;
&lt;td&gt;等高線の間隔：10m。地点Pは「50m」と「60m」の等高線の間で、60m側に近い。&lt;/td&gt;
&lt;td&gt;地点Pの標高は、およそ何mと考える？&lt;/td&gt;
&lt;/tr&gt;
&lt;tr&gt;
&lt;td class="text-center"&gt;&lt;strong&gt;Q2&lt;/strong&gt;&lt;/td&gt;
&lt;td&gt;縮尺 1:25,000。地図上で2cmの距離。&lt;/td&gt;
&lt;td&gt;実際の距離は何m？&lt;/td&gt;
&lt;/tr&gt;
&lt;/tbody&gt;
&lt;/table&gt;
&lt;/div&gt;
&lt;details class="rw-details card border-primary mb-2"&gt;
&lt;summary class="card-header rw-headblue rw-text font-weight-bold"&gt;解答・確認ポイント（Q1）&lt;/summary&gt;
&lt;div class="card-body"&gt;
&lt;p class="mb-2"&gt;&lt;strong&gt;目安：&lt;/strong&gt;58m前後&lt;/p&gt;
&lt;ul class="mb-0"&gt;
&lt;li&gt;等高線の間は「50〜60m」&lt;/li&gt;
&lt;li&gt;“60m側に近い”ので、60に寄せた数（例：58〜59）を目安にする&lt;/li&gt;
&lt;li&gt;「ぴったりの正解」を求めるより、設問の条件で近似を作る&lt;/li&gt;
&lt;/ul&gt;
&lt;/div&gt;
&lt;/details&gt;
&lt;details class="rw-details card border-primary mb-0"&gt;
&lt;summary class="card-header rw-headblue rw-text font-weight-bold"&gt;解答・確認ポイント（Q2）&lt;/summary&gt;
&lt;div class="card-body"&gt;
&lt;p class="mb-2"&gt;&lt;strong&gt;答え：&lt;/strong&gt;500m&lt;/p&gt;
&lt;ul class="mb-0"&gt;
&lt;li&gt;1:25,000 ＝ 地図1cmが実際250m&lt;/li&gt;
&lt;li&gt;2cmなら 250m × 2 ＝ 500m&lt;/li&gt;
&lt;li&gt;縮尺は「1cmあたり何m」へ即変換できると速い&lt;/li&gt;
&lt;/ul&gt;
&lt;/div&gt;
&lt;/details&gt;
&lt;p class="mt-3 mb-0"&gt;単発では、等高線・縮尺・記号を一緒に見ながら、問題で求められる読み方へ寄せて練習します。&lt;/p&gt;
&lt;/div&gt;
&lt;/div&gt;
&lt;div class="p-3 rw-softblue rw-leftbar rounded mb-4"&gt;
&lt;p class="h6 mb-2 rw-text"&gt;受講前に共有すると、単発がより効きやすいもの&lt;/p&gt;
&lt;ul class="mb-0"&gt;
&lt;li&gt;直近のテスト答案（社会）または模試の成績表（画像でOK）&lt;/li&gt;
&lt;li&gt;志望校名（複数可）と、社会の出題形式（分かる範囲でOK）&lt;/li&gt;
&lt;li&gt;苦手が出ている問題の種類（記述／資料／地形図など）&lt;/li&gt;
&lt;li&gt;使っている教材名・プリント（該当ページだけでOK）&lt;/li&gt;
&lt;/ul&gt;
&lt;/div&gt;
&lt;div class="p-3 rw-softblue rw-leftbar rounded mb-4"&gt;
&lt;p class="h6 mb-2 rw-text"&gt;本科と単発の違い（どちらを選ぶべきか）&lt;/p&gt;
&lt;ul class="mb-0"&gt;
&lt;li&gt;&lt;strong&gt;単発：&lt;/strong&gt;弱点が明確（記述だけ／資料だけ等）で、短期間に“解き方のコツ”を身につけたい&lt;/li&gt;
&lt;li&gt;&lt;strong&gt;本科：&lt;/strong&gt;苦手が複合（知識＋流れ＋定着が不足）で、継続的に得点の取り方から見直したい&lt;/li&gt;
&lt;/ul&gt;
&lt;/div&gt;
&lt;/div&gt;
&lt;h2 id="lineup" class="h4 mb-3 rw-text"&gt;講座一覧&lt;/h2&gt;
&lt;div class="row"&gt;
&lt;div class="col-12 col-lg-6 mb-3"&gt;
&lt;div class="card h-100 border-primary"&gt;
&lt;div class="card-header rw-headblue rw-text font-weight-bold"&gt;受験社会の記述対策講座&lt;/div&gt;
&lt;div class="card-body"&gt;
&lt;ul class="mb-3"&gt;
&lt;li&gt;&lt;strong&gt;こんな方に：&lt;/strong&gt;選択は取れるのに、記述で点が伸びにくい&lt;/li&gt;
&lt;li&gt;&lt;strong&gt;やること：&lt;/strong&gt;設問要求の読み取り／要素分解／書き方の流れの整理&lt;/li&gt;
&lt;li&gt;&lt;strong&gt;得られること：&lt;/strong&gt;「何を書くか」が決まり、ミスが減る&lt;/li&gt;
&lt;/ul&gt;
&lt;p&gt;&lt;a class="btn btn-sm btn-outline-primary" href="#kijutsu"&gt;詳細を見る&lt;/a&gt;&lt;/p&gt;
&lt;/div&gt;
&lt;/div&gt;
&lt;/div&gt;
&lt;div class="col-12 col-lg-6 mb-3"&gt;
&lt;div class="card h-100 border-primary"&gt;
&lt;div class="card-header rw-headblue rw-text font-weight-bold"&gt;歴史・分野別特別講義（文化史／経済史／外交史）&lt;/div&gt;
&lt;div class="card-body"&gt;
&lt;ul class="mb-3"&gt;
&lt;li&gt;&lt;strong&gt;こんな方に：&lt;/strong&gt;流れは分かるのに、分野問題で得点を落とす&lt;/li&gt;
&lt;li&gt;&lt;strong&gt;やること：&lt;/strong&gt;分野ごとに時代を横断し、出題パターンで整理&lt;/li&gt;
&lt;li&gt;&lt;strong&gt;得られること：&lt;/strong&gt;暗記が“つながって”思い出せる&lt;/li&gt;
&lt;/ul&gt;
&lt;p&gt;&lt;a class="btn btn-sm btn-outline-primary" href="#bunya"&gt;詳細を見る&lt;/a&gt;&lt;/p&gt;
&lt;/div&gt;
&lt;/div&gt;
&lt;/div&gt;
&lt;div class="col-12 col-lg-6 mb-3"&gt;
&lt;div class="card h-100 border-primary"&gt;
&lt;div class="card-header rw-headblue rw-text font-weight-bold"&gt;速習「地形図」マスター&lt;/div&gt;
&lt;div class="card-body"&gt;
&lt;ul class="mb-3"&gt;
&lt;li&gt;&lt;strong&gt;こんな方に：&lt;/strong&gt;地図記号・縮尺・等高線で毎回手が止まる&lt;/li&gt;
&lt;li&gt;&lt;strong&gt;やること：&lt;/strong&gt;方位／記号／縮尺／等高線を演習で確立&lt;/li&gt;
&lt;li&gt;&lt;strong&gt;得られること：&lt;/strong&gt;地形図が読めるようになり、ミスが減る&lt;/li&gt;
&lt;/ul&gt;
&lt;p&gt;&lt;a class="btn btn-sm btn-outline-primary" href="#chikeizu"&gt;詳細を見る&lt;/a&gt;&lt;/p&gt;
&lt;/div&gt;
&lt;/div&gt;
&lt;/div&gt;
&lt;div class="col-12 col-lg-6 mb-3"&gt;
&lt;div class="card h-100 border-primary"&gt;
&lt;div class="card-header rw-headblue rw-text font-weight-bold"&gt;速習「資料読み取り」マスター&lt;/div&gt;
&lt;div class="card-body"&gt;
&lt;ul class="mb-3"&gt;
&lt;li&gt;&lt;strong&gt;こんな方に：&lt;/strong&gt;グラフ・表で根拠が拾えず得点を逃す&lt;/li&gt;
&lt;li&gt;&lt;strong&gt;やること：&lt;/strong&gt;見る順番→根拠の拾い方→答え方を反復&lt;/li&gt;
&lt;li&gt;&lt;strong&gt;得られること：&lt;/strong&gt;処理が速くなり、読み違いが減る&lt;/li&gt;
&lt;/ul&gt;
&lt;p&gt;&lt;a class="btn btn-sm btn-outline-primary" href="#shiryou"&gt;詳細を見る&lt;/a&gt;&lt;/p&gt;
&lt;/div&gt;
&lt;/div&gt;
&lt;/div&gt;
&lt;div class="col-12 col-lg-6 mb-3"&gt;
&lt;div class="card h-100 border-primary"&gt;
&lt;div class="card-header rw-headblue rw-text font-weight-bold"&gt;47都道府県丸暗記講座&lt;/div&gt;
&lt;div class="card-body"&gt;
&lt;ul class="mb-3"&gt;
&lt;li&gt;&lt;strong&gt;こんな方に：&lt;/strong&gt;位置・名称があいまいで地理が不安定&lt;/li&gt;
&lt;li&gt;&lt;strong&gt;やること：&lt;/strong&gt;位置→特徴→周辺（隣接）をセットで定着&lt;/li&gt;
&lt;li&gt;&lt;strong&gt;得られること：&lt;/strong&gt;地理の理解が通り、得点が安定する&lt;/li&gt;
&lt;/ul&gt;
&lt;p&gt;&lt;a class="btn btn-sm btn-outline-primary" href="#todofuken"&gt;詳細を見る&lt;/a&gt;&lt;/p&gt;
&lt;/div&gt;
&lt;/div&gt;
&lt;/div&gt;
&lt;div class="col-12 col-lg-6 mb-3"&gt;
&lt;div class="card h-100 border-primary"&gt;
&lt;div class="card-header rw-headblue rw-text font-weight-bold"&gt;時事問題集中講義&lt;/div&gt;
&lt;div class="card-body"&gt;
&lt;ul class="mb-3"&gt;
&lt;li&gt;&lt;strong&gt;こんな方に：&lt;/strong&gt;覚えるだけで終わって点につながらない&lt;/li&gt;
&lt;li&gt;&lt;strong&gt;やること：&lt;/strong&gt;出来事→背景→影響（政治/経済/国際）をセット化&lt;/li&gt;
&lt;li&gt;&lt;strong&gt;得られること：&lt;/strong&gt;説明できる形になり、記述にも強くなる&lt;/li&gt;
&lt;/ul&gt;
&lt;p&gt;&lt;a class="btn btn-sm btn-outline-primary" href="#jiji"&gt;詳細を見る&lt;/a&gt;&lt;/p&gt;
&lt;/div&gt;
&lt;/div&gt;
&lt;/div&gt;
&lt;div class="col-12 col-lg-6 mb-3"&gt;
&lt;div class="card h-100 border-primary"&gt;
&lt;div class="card-header rw-headblue rw-text font-weight-bold"&gt;憲法の重要条文おさらい講座&lt;/div&gt;
&lt;div class="card-body"&gt;
&lt;ul class="mb-3"&gt;
&lt;li&gt;&lt;strong&gt;こんな方に：&lt;/strong&gt;公民の条文があいまいで得点がぶれる&lt;/li&gt;
&lt;li&gt;&lt;strong&gt;やること：&lt;/strong&gt;重要条文の要点整理／出題のされ方で確認&lt;/li&gt;
&lt;li&gt;&lt;strong&gt;得られること：&lt;/strong&gt;条文→テーマ（権利/統治）がつながる&lt;/li&gt;
&lt;/ul&gt;
&lt;p&gt;&lt;a class="btn btn-sm btn-outline-primary" href="#kenpou"&gt;詳細を見る&lt;/a&gt;&lt;/p&gt;
&lt;/div&gt;
&lt;/div&gt;
&lt;/div&gt;
&lt;/div&gt;
&lt;div class="mb-4"&gt;
&lt;details class="rw-details card border-primary"&gt;
&lt;summary class="card-header rw-headblue rw-text font-weight-bold"&gt;目次（詳細へジャンプ）&lt;/summary&gt;
&lt;div class="card-body"&gt;
&lt;ul class="mb-0"&gt;
&lt;li&gt;&lt;a href="#detail"&gt;各講座の詳細&lt;/a&gt;
&lt;ul&gt;
&lt;li&gt;&lt;a href="#kijutsu"&gt;受験社会の記述対策講座&lt;/a&gt;&lt;/li&gt;
&lt;li&gt;&lt;a href="#bunya"&gt;歴史・分野別特別講義&lt;/a&gt;&lt;/li&gt;
&lt;li&gt;&lt;a href="#chikeizu"&gt;速習「地形図」マスター&lt;/a&gt;&lt;/li&gt;
&lt;li&gt;&lt;a href="#shiryou"&gt;速習「資料読み取り」マスター&lt;/a&gt;&lt;/li&gt;
&lt;li&gt;&lt;a href="#todofuken"&gt;47都道府県丸暗記講座&lt;/a&gt;&lt;/li&gt;
&lt;li&gt;&lt;a href="#jiji"&gt;時事問題集中講義&lt;/a&gt;&lt;/li&gt;
&lt;li&gt;&lt;a href="#kenpou"&gt;憲法の重要条文おさらい講座&lt;/a&gt;&lt;/li&gt;
&lt;/ul&gt;
&lt;/li&gt;
&lt;li&gt;&lt;a href="#online"&gt;オンライン指導について&lt;/a&gt;&lt;/li&gt;
&lt;li&gt;&lt;a href="#flow"&gt;受講までの流れ&lt;/a&gt;&lt;/li&gt;
&lt;li&gt;&lt;a href="#price"&gt;指導料&lt;/a&gt;&lt;/li&gt;
&lt;li&gt;&lt;a href="#faq"&gt;よくある質問&lt;/a&gt;&lt;/li&gt;
&lt;li&gt;&lt;a href="#contact"&gt;お問い合わせ&lt;/a&gt;&lt;/li&gt;
&lt;/ul&gt;
&lt;/div&gt;
&lt;/details&gt;
&lt;/div&gt;
&lt;div class="p-3 rw-softblue rw-leftbar rounded mb-5"&gt;
&lt;div class="row align-items-center"&gt;
&lt;div class="col-12 col-md-8 mb-2 mb-md-0"&gt;
&lt;p class="h5 mb-1 rw-text"&gt;どの講座が合うか迷う場合も大丈夫です。&lt;/p&gt;
&lt;p class="mb-0"&gt;現状（志望校／直近のミスのパターン）を伺い、必要な講座をご提案します。&lt;/p&gt;
&lt;/div&gt;
&lt;div class="col-12 col-md-4 text-md-right"&gt;&lt;a class="btn btn-primary" href="#contact"&gt;お問い合わせ&lt;/a&gt;&lt;/div&gt;
&lt;/div&gt;
&lt;/div&gt;
&lt;h2 id="detail" class="h4 mb-3 rw-text"&gt;各講座の詳細&lt;/h2&gt;
&lt;h3 id="kijutsu" class="h5 mt-4 rw-text"&gt;受験社会の記述対策講座&lt;/h3&gt;
&lt;div class="p-3 rw-softblue rw-leftbar rounded mb-3"&gt;
&lt;ul class="mb-0"&gt;
&lt;li&gt;&lt;strong&gt;狙い：&lt;/strong&gt;記述の「何を書くか／どう書くか」を確立し、ミスを防ぎます。&lt;/li&gt;
&lt;li&gt;&lt;strong&gt;扱うこと：&lt;/strong&gt;設問要求の読み取り、要素分解、根拠の拾い方、まとめ方。&lt;/li&gt;
&lt;li&gt;&lt;strong&gt;進め方：&lt;/strong&gt;志望校の傾向に合わせ、必要な書き方だけを重点練習します。&lt;/li&gt;
&lt;/ul&gt;
&lt;/div&gt;
&lt;p&gt;記述は「知っているか」ではなく、&lt;strong&gt;要求に合う形で情報を出せるか&lt;/strong&gt;が得点を分けます。&lt;/p&gt;
&lt;h3 id="bunya" class="h5 mt-4 rw-text"&gt;歴史・分野別特別講義（文化史／経済史／外交史）&lt;/h3&gt;
&lt;div class="p-3 rw-softblue rw-leftbar rounded mb-3"&gt;
&lt;ul class="mb-0"&gt;
&lt;li&gt;&lt;strong&gt;狙い：&lt;/strong&gt;分野問題での取りこぼしを減らし、得点の柱を作ります。&lt;/li&gt;
&lt;li&gt;&lt;strong&gt;扱うこと：&lt;/strong&gt;文化・経済・外交を時代横断で整理します。&lt;/li&gt;
&lt;li&gt;&lt;strong&gt;進め方：&lt;/strong&gt;頻出テーマを「出題のされ方」単位でまとめます。&lt;/li&gt;
&lt;/ul&gt;
&lt;/div&gt;
&lt;h3 id="chikeizu" class="h5 mt-4 rw-text"&gt;速習「地形図」マスター&lt;/h3&gt;
&lt;div class="p-3 rw-softblue rw-leftbar rounded mb-3"&gt;
&lt;ul class="mb-0"&gt;
&lt;li&gt;&lt;strong&gt;狙い：&lt;/strong&gt;基本要素を一気に固め、苦手を短期間で解消します。&lt;/li&gt;
&lt;li&gt;&lt;strong&gt;扱うこと：&lt;/strong&gt;方位／地図記号／縮尺／等高線&lt;/li&gt;
&lt;li&gt;&lt;strong&gt;進め方：&lt;/strong&gt;解説→確認→演習の反復で「読める」状態を作ります。&lt;/li&gt;
&lt;/ul&gt;
&lt;/div&gt;
&lt;h3 id="shiryou" class="h5 mt-4 rw-text"&gt;速習「資料読み取り」マスター&lt;/h3&gt;
&lt;div class="p-3 rw-softblue rw-leftbar rounded mb-3"&gt;
&lt;ul class="mb-0"&gt;
&lt;li&gt;&lt;strong&gt;狙い：&lt;/strong&gt;資料問題の処理を速く・正確にし、ミスを減らします。&lt;/li&gt;
&lt;li&gt;&lt;strong&gt;扱うこと：&lt;/strong&gt;見る順番／根拠の拾い方／答え方&lt;/li&gt;
&lt;li&gt;&lt;strong&gt;進め方：&lt;/strong&gt;典型問題で解き方の流れを確立し、初見でもミスが出にくくします。&lt;/li&gt;
&lt;/ul&gt;
&lt;/div&gt;
&lt;h3 id="todofuken" class="h5 mt-4 rw-text"&gt;47都道府県丸暗記講座&lt;/h3&gt;
&lt;div class="p-3 rw-softblue rw-leftbar rounded mb-3"&gt;
&lt;ul class="mb-0"&gt;
&lt;li&gt;&lt;strong&gt;狙い：&lt;/strong&gt;地理の最重要単位（都道府県）を確実に定着させます。&lt;/li&gt;
&lt;li&gt;&lt;strong&gt;扱うこと：&lt;/strong&gt;位置／名称／周辺（隣接）／主要特徴&lt;/li&gt;
&lt;li&gt;&lt;strong&gt;進め方：&lt;/strong&gt;確認→演習→再確認を繰り返します。&lt;/li&gt;
&lt;/ul&gt;
&lt;/div&gt;
&lt;h3 id="jiji" class="h5 mt-4 rw-text"&gt;時事問題集中講義&lt;/h3&gt;
&lt;div class="p-3 rw-softblue rw-leftbar rounded mb-3"&gt;
&lt;ul class="mb-0"&gt;
&lt;li&gt;&lt;strong&gt;狙い：&lt;/strong&gt;時事を“説明できる形”にして得点源にします。&lt;/li&gt;
&lt;li&gt;&lt;strong&gt;扱うこと：&lt;/strong&gt;出来事→背景→影響（政治/経済/国際）&lt;/li&gt;
&lt;li&gt;&lt;strong&gt;進め方：&lt;/strong&gt;単語暗記で終わらせず、出題に結びつく整理を行います。&lt;/li&gt;
&lt;/ul&gt;
&lt;/div&gt;
&lt;h3 id="kenpou" class="h5 mt-4 rw-text"&gt;憲法の重要条文おさらい講座&lt;/h3&gt;
&lt;div class="p-3 rw-softblue rw-leftbar rounded mb-3"&gt;
&lt;ul class="mb-0"&gt;
&lt;li&gt;&lt;strong&gt;狙い：&lt;/strong&gt;重要条文の要点を押さえ、公民の得点を安定させます。&lt;/li&gt;
&lt;li&gt;&lt;strong&gt;扱うこと：&lt;/strong&gt;重要条文のポイント／関連テーマ（権利・統治）&lt;/li&gt;
&lt;li&gt;&lt;strong&gt;進め方：&lt;/strong&gt;「条文→何が言えるか」まで確認します。&lt;/li&gt;
&lt;/ul&gt;
&lt;/div&gt;
&lt;h2 id="online" class="h4 mt-5 mb-3 rw-text"&gt;オンライン指導について&lt;/h2&gt;
&lt;div class="p-3 rw-softblue rw-leftbar rounded mb-3"&gt;
&lt;p class="mb-0"&gt;当塾の講座はすべてオンラインでも受講可能です。電子黒板を活用し、教室での指導に近い形で進めます。&lt;/p&gt;
&lt;/div&gt;
&lt;p&gt;&lt;img fetchpriority="high" decoding="async" class="alignnone wp-image-206 size-full mb-3" src="http://jukureiwa.com/wp-content/uploads/2020/09/令和授業風景１.jpg" alt="オンライン授業の様子。画面共有により板書が見やすく、手元確認で指摘が即時に行える。" width="1280" height="720" srcset="https://jukureiwa.com/wp-content/uploads/2020/09/令和授業風景１.jpg 1280w, https://jukureiwa.com/wp-content/uploads/2020/09/令和授業風景１-300x169.jpg 300w, https://jukureiwa.com/wp-content/uploads/2020/09/令和授業風景１-768x432.jpg 768w, https://jukureiwa.com/wp-content/uploads/2020/09/令和授業風景１-1024x576.jpg 1024w, https://jukureiwa.com/wp-content/uploads/2020/09/令和授業風景１-320x180.jpg 320w" sizes="(max-width: 1280px) 100vw, 1280px" /&gt;&lt;/p&gt;
&lt;div class="row"&gt;
&lt;div class="col-12 col-md-4 mb-3"&gt;
&lt;div class="card h-100 border-primary"&gt;
&lt;div class="card-header rw-headblue rw-text font-weight-bold"&gt;①集中しやすい&lt;/div&gt;
&lt;div class="card-body"&gt;
&lt;p class="mb-0"&gt;画面と音声に情報が集約され、意識が散りにくくなります。&lt;/p&gt;
&lt;/div&gt;
&lt;/div&gt;
&lt;/div&gt;
&lt;div class="col-12 col-md-4 mb-3"&gt;
&lt;div class="card h-100 border-primary"&gt;
&lt;div class="card-header rw-headblue rw-text font-weight-bold"&gt;②指摘が的確&lt;/div&gt;
&lt;div class="card-body"&gt;
&lt;p class="mb-0"&gt;手元確認でつまずきの原因を把握し、その場で改善します。&lt;/p&gt;
&lt;/div&gt;
&lt;/div&gt;
&lt;/div&gt;
&lt;div class="col-12 col-md-4 mb-3"&gt;
&lt;div class="card h-100 border-primary"&gt;
&lt;div class="card-header rw-headblue rw-text font-weight-bold"&gt;③体力を維持&lt;/div&gt;
&lt;div class="card-body"&gt;
&lt;p class="mb-0"&gt;移動が不要で、直前期でも学習リズムを保ちやすいです。&lt;/p&gt;
&lt;/div&gt;
&lt;/div&gt;
&lt;/div&gt;
&lt;/div&gt;
&lt;h2 id="flow" class="h4 mt-5 mb-3 rw-text"&gt;受講までの流れ&lt;/h2&gt;
&lt;div class="row"&gt;
&lt;div class="col-12 col-md-6 mb-3"&gt;
&lt;div class="card border-primary h-100"&gt;
&lt;div class="card-header rw-headblue rw-text font-weight-bold"&gt;1. 事前ヒアリング&lt;/div&gt;
&lt;div class="card-body"&gt;
&lt;p class="mb-0"&gt;保護者様からの情報を基に、大まかな指導計画を提示します。&lt;/p&gt;
&lt;/div&gt;
&lt;/div&gt;
&lt;/div&gt;
&lt;div class="col-12 col-md-6 mb-3"&gt;
&lt;div class="card border-primary h-100"&gt;
&lt;div class="card-header rw-headblue rw-text font-weight-bold"&gt;2. トライアル指導&lt;/div&gt;
&lt;div class="card-body"&gt;
&lt;p class="mb-0"&gt;ヒアリング内容をもとに指導を行い、計画を見直して再提示します。&lt;/p&gt;
&lt;/div&gt;
&lt;/div&gt;
&lt;/div&gt;
&lt;div class="col-12 col-md-6 mb-3"&gt;
&lt;div class="card border-primary h-100"&gt;
&lt;div class="card-header rw-headblue rw-text font-weight-bold"&gt;3. ご契約&lt;/div&gt;
&lt;div class="card-body"&gt;
&lt;p class="mb-0"&gt;指導計画にご納得いただけたら、手続きを進めます。&lt;/p&gt;
&lt;/div&gt;
&lt;/div&gt;
&lt;/div&gt;
&lt;div class="col-12 col-md-6 mb-3"&gt;
&lt;div class="card border-primary h-100"&gt;
&lt;div class="card-header rw-headblue rw-text font-weight-bold"&gt;4. 指導開始&lt;/div&gt;
&lt;div class="card-body"&gt;
&lt;p class="mb-0"&gt;決定した曜日／時間で指導を開始します。&lt;/p&gt;
&lt;/div&gt;
&lt;/div&gt;
&lt;/div&gt;
&lt;/div&gt;
&lt;h2 id="price" class="h4 mt-5 mb-3 rw-text"&gt;指導料&lt;/h2&gt;
&lt;div class="row"&gt;
&lt;div class="col-12 col-md-4 mb-3"&gt;
&lt;div class="card border-primary h-100"&gt;
&lt;div class="card-header rw-headblue rw-text font-weight-bold"&gt;トライアル指導料&lt;/div&gt;
&lt;div class="card-body"&gt;
&lt;p class="h4 mb-2 rw-text"&gt;10,000円（税込）&lt;/p&gt;
&lt;p class="mb-0"&gt;他塾様でいう体験の位置づけです。まずは一度、指導をご確認ください。&lt;/p&gt;
&lt;/div&gt;
&lt;/div&gt;
&lt;/div&gt;
&lt;div class="col-12 col-md-4 mb-3"&gt;
&lt;div class="card border-primary h-100"&gt;
&lt;div class="card-header rw-headblue rw-text font-weight-bold"&gt;入塾金&lt;/div&gt;
&lt;div class="card-body"&gt;
&lt;p class="h4 mb-2 rw-text"&gt;22,000円（税込）&lt;/p&gt;
&lt;p class="mb-0"&gt;兄弟姉妹の在籍・過去在籍がある場合は&lt;strong&gt;全額免除&lt;/strong&gt;いたします。&lt;/p&gt;
&lt;/div&gt;
&lt;/div&gt;
&lt;/div&gt;
&lt;div class="col-12 col-md-4 mb-3"&gt;
&lt;div class="card border-primary h-100"&gt;
&lt;div class="card-header rw-headblue rw-text font-weight-bold"&gt;指導料&lt;/div&gt;
&lt;div class="card-body"&gt;
&lt;p class="h4 mb-2 rw-text"&gt;18,150円（税込）/ 110分&lt;/p&gt;
&lt;p class="mb-0"&gt;前払いです。前月20日に回数を集計し請求書を発行しますので、前月末までにお支払いください。&lt;/p&gt;
&lt;/div&gt;
&lt;/div&gt;
&lt;/div&gt;
&lt;/div&gt;
&lt;h2 id="faq" class="h4 mt-5 mb-3 rw-text"&gt;よくある質問&lt;/h2&gt;
&lt;details class="rw-details card border-primary mb-2"&gt;
&lt;summary class="card-header rw-headblue rw-text font-weight-bold"&gt;単発講座だけの受講は可能ですか？&lt;/summary&gt;
&lt;div class="card-body"&gt;
&lt;p class="mb-0"&gt;可能です。現状の課題に合わせて、必要な講座のみご提案します。&lt;/p&gt;
&lt;/div&gt;
&lt;/details&gt;
&lt;details class="rw-details card border-primary mb-2"&gt;
&lt;summary class="card-header rw-headblue rw-text font-weight-bold"&gt;志望校が複数あります。内容は合わせてもらえますか？&lt;/summary&gt;
&lt;div class="card-body"&gt;
&lt;p class="mb-0"&gt;はい。優先順位（直近のミスのパターン／配点／出題形式）を踏まえて組み立てます。&lt;/p&gt;
&lt;/div&gt;
&lt;/details&gt;
&lt;details class="rw-details card border-primary mb-2"&gt;
&lt;summary class="card-header rw-headblue rw-text font-weight-bold"&gt;オンライン受講に必要なものはありますか？&lt;/summary&gt;
&lt;div class="card-body"&gt;
&lt;p class="mb-0"&gt;PCまたはタブレット推奨です。手元確認が必要な場合はカメラ（スマホ等）をご案内します。&lt;/p&gt;
&lt;/div&gt;
&lt;/details&gt;
&lt;p&gt;&lt;!-- 追加FAQ --&gt;&lt;/p&gt;
&lt;details class="rw-details card border-primary mb-2"&gt;
&lt;summary class="card-header rw-headblue rw-text font-weight-bold"&gt;1回だけでも受講する意味はありますか？&lt;/summary&gt;
&lt;div class="card-body"&gt;
&lt;p class="mb-0"&gt;あります。1回では「範囲を全部」ではなく、答案で出ている直しどころを絞って扱います。記述・資料・地形図など、特定分野に課題が寄っている場合に相性が良いです。&lt;/p&gt;
&lt;/div&gt;
&lt;/details&gt;
&lt;details class="rw-details card border-primary mb-2"&gt;
&lt;summary class="card-header rw-headblue rw-text font-weight-bold"&gt;過去問がまだ揃っていません。相談だけでも可能ですか？&lt;/summary&gt;
&lt;div class="card-body"&gt;
&lt;p class="mb-0"&gt;可能です。まずは直近の答案や模試を基に、優先度が高い分野から提案します。過去問が揃い次第、出題の傾向に合わせて内容を調整します。&lt;/p&gt;
&lt;/div&gt;
&lt;/details&gt;
&lt;details class="rw-details card border-primary mb-2"&gt;
&lt;summary class="card-header rw-headblue rw-text font-weight-bold"&gt;オンライン受講で、地形図や資料は見づらくならないですか？&lt;/summary&gt;
&lt;div class="card-body"&gt;
&lt;p class="mb-0"&gt;画面共有で拡大・書き込みをしながら進めます。必要に応じて事前に画像やPDFを共有いただき、当日は同じ資料を見て確認します。&lt;/p&gt;
&lt;/div&gt;
&lt;/details&gt;
&lt;details class="rw-details card border-primary mb-2"&gt;
&lt;summary class="card-header rw-headblue rw-text font-weight-bold"&gt;答案添削は、どの形式で送れば良いですか？&lt;/summary&gt;
&lt;div class="card-body"&gt;
&lt;p class="mb-0"&gt;写真（スマホ撮影）で問題ありません。設問文・資料・自分の解答が見える状態で送ってください。文字が小さい場合は複数枚に分けてもOKです。&lt;/p&gt;
&lt;/div&gt;
&lt;/details&gt;
&lt;details class="rw-details card border-primary mb-2"&gt;
&lt;summary class="card-header rw-headblue rw-text font-weight-bold"&gt;教室とオンラインで、内容の差はありますか？&lt;/summary&gt;
&lt;div class="card-body"&gt;
&lt;p class="mb-0"&gt;内容は同じです。状況（移動時間・生活リズム・直前期の負担など）に合わせて選んでください。&lt;/p&gt;
&lt;/div&gt;
&lt;/details&gt;
&lt;details class="rw-details card border-primary mb-4"&gt;
&lt;summary class="card-header rw-headblue rw-text font-weight-bold"&gt;受講後、家庭では何をやれば良いですか？&lt;/summary&gt;
&lt;div class="card-body"&gt;
&lt;p class="mb-0"&gt;当日扱った問題と同じ種類を、短い回数で構いませんので繰り返してください。どの問題を使うか・どこを見直すかは、受講内で具体的に整理してお伝えします。&lt;/p&gt;
&lt;/div&gt;
&lt;/details&gt;
&lt;h2 id="contact" class="h4 mt-5 mb-3 rw-text"&gt;お問い合わせ&lt;/h2&gt;
&lt;div class="p-3 rw-softblue rw-leftbar rounded mb-3"&gt;
&lt;p class="mb-0"&gt;空き状況の確認・講座の選び方の相談など、まずはお気軽にご連絡ください。&lt;br /&gt;
ご状況を伺い、必要な講座をご提案いたします。&lt;/p&gt;
&lt;/div&gt;
&lt;div class="wpcf7 no-js" id="wpcf7-f78-p39-o1" lang="ja" dir="ltr" data-wpcf7-id="78"&gt;
&lt;div class="screen-reader-response"&gt;&lt;p role="status" aria-live="polite" aria-atomic="true"&gt;&lt;/p&gt; &lt;ul&gt;&lt;/ul&gt;&lt;/div&gt;
&lt;form action="/tanpatsu/#wpcf7-f78-p39-o1" method="post" class="wpcf7-form init" aria-label="コンタクトフォーム" novalidate="novalidate" data-status="init"&gt;
&lt;fieldset class="hidden-fields-container"&gt;&lt;input type="hidden" name="_wpcf7" value="78" /&gt;&lt;input type="hidden" name="_wpcf7_version" value="6.1.4" /&gt;&lt;input type="hidden" name="_wpcf7_locale" value="ja" /&gt;&lt;input type="hidden" name="_wpcf7_unit_tag" value="wpcf7-f78-p39-o1" /&gt;&lt;input type="hidden" name="_wpcf7_container_post" value="39" /&gt;&lt;input type="hidden" name="_wpcf7_posted_data_hash"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data-name="checkbox-225"&gt;&lt;span class="wpcf7-form-control wpcf7-checkbox wpcf7-validates-as-required"&gt;&lt;span class="wpcf7-list-item first"&gt;&lt;span class="wpcf7-list-item-label"&gt;受験社会の記述対策講座&lt;/span&gt;&lt;input type="checkbox" name="checkbox-225[]" value="受験社会の記述対策講座" /&gt;&lt;/span&gt;&lt;span class="wpcf7-list-item"&gt;&lt;span class="wpcf7-list-item-label"&gt;歴史・分野別特別講義　文化史&lt;/span&gt;&lt;input type="checkbox" name="checkbox-225[]" value="歴史・分野別特別講義　文化史" /&gt;&lt;/span&gt;&lt;span class="wpcf7-list-item"&gt;&lt;span class="wpcf7-list-item-label"&gt;歴史・分野別特別講義　経済史&lt;/span&gt;&lt;input type="checkbox" name="checkbox-225[]" value="歴史・分野別特別講義　経済史" /&gt;&lt;/span&gt;&lt;span class="wpcf7-list-item"&gt;&lt;span class="wpcf7-list-item-label"&gt;歴史・分野別特別講義　外交史&lt;/span&gt;&lt;input type="checkbox" name="checkbox-225[]" value="歴史・分野別特別講義　外交史" /&gt;&lt;/span&gt;&lt;span class="wpcf7-list-item"&gt;&lt;span class="wpcf7-list-item-label"&gt;速習「地形図」マスター&lt;/span&gt;&lt;input type="checkbox" name="checkbox-225[]" value="速習「地形図」マスター" /&gt;&lt;/span&gt;&lt;span class="wpcf7-list-item"&gt;&lt;span class="wpcf7-list-item-label"&gt;速習「資料読み取り」マスター&lt;/span&gt;&lt;input type="checkbox" name="checkbox-225[]" value="速習「資料読み取り」マスター" /&gt;&lt;/span&gt;&lt;span class="wpcf7-list-item"&gt;&lt;span class="wpcf7-list-item-label"&gt;47都道府県丸暗記講座&lt;/span&gt;&lt;input type="checkbox" name="checkbox-225[]" value="47都道府県丸暗記講座" /&gt;&lt;/span&gt;&lt;span class="wpcf7-list-item"&gt;&lt;span class="wpcf7-list-item-label"&gt;時事問題集中講義&lt;/span&gt;&lt;input type="checkbox" name="checkbox-225[]" value="時事問題集中講義" /&gt;&lt;/span&gt;&lt;span class="wpcf7-list-item last"&gt;&lt;span class="wpcf7-list-item-label"&gt;憲法の重要条文おさらい講座&lt;/span&gt;&lt;input type="checkbox" name="checkbox-225[]" value="憲法の重要条文おさらい講座" /&gt;&lt;/span&gt;&lt;/span&gt;&lt;/span&gt;
&lt;/p&gt;
&lt;p&gt;受講スタイル(必須)&lt;br /&gt;
&lt;span class="wpcf7-form-control-wrap" data-name="checkbox-607"&gt;&lt;span class="wpcf7-form-control wpcf7-checkbox wpcf7-validates-as-required"&gt;&lt;span class="wpcf7-list-item first"&gt;&lt;span class="wpcf7-list-item-label"&gt;教室&lt;/span&gt;&lt;input type="checkbox" name="checkbox-607[]" value="教室" /&gt;&lt;/span&gt;&lt;span class="wpcf7-list-item last"&gt;&lt;span class="wpcf7-list-item-label"&gt;オンライン&lt;/span&gt;&lt;input type="checkbox" name="checkbox-607[]"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&lt;div class="wpcf7-turnstile cf-turnstile" data-sitekey="0x4AAAAAACFlZho3GFUcJZZa" data-response-field-name="_wpcf7_turnstile_response"&gt;&lt;/div&gt;
&lt;p&gt;&lt;input class="wpcf7-form-control wpcf7-submit has-spinner" type="submit" value="送信" /&gt;
&lt;/p&gt;&lt;div class="wpcf7-response-output" aria-hidden="true"&gt;&lt;/div&gt;
&lt;/form&gt;
&lt;/div&gt;
&lt;/div&gt;
```</t>
  </si>
  <si>
    <t>C2P_https___jukureiwa_com_tanpatsu_20260225_192444</t>
  </si>
  <si>
    <t>以下はサイトの階層マスタに基づく「子→親」内部リンク不足です。
子ページ本文（HTML）に、親ページへのリンクを追加してください。
【子ページ】
- URL: https://jukureiwa.com/tanpatsu/
- タイトル: 中学受験社会単発個別指導講座｜記述地形図対策オンライン塾
- 分類: SP
【親ページ（リンク先）】
- 親URL: https://jukureiwa.com/
- 親タイトル: 中学受験 社会専門塾｜暗記が苦手でも得点源に変える個別指導｜地理・歴史・公民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&lt;style&gt;
  /* 文字は黒を基本に */&lt;br /&gt;  .rw-text { color:#111; }&lt;/p&gt;
&lt;p&gt;  /* 青は「面」と「線」で */&lt;br /&gt;  .rw-softblue { background:#f2f7ff; }          /* 薄い青の面 */&lt;br /&gt;  .rw-headblue { background:#e8f1ff; }          /* 見出し用：少し濃い薄青 */&lt;br /&gt;  .rw-leftbar  { border-left:6px solid #007bff; } /* primary 相当 of 青線 */&lt;/p&gt;
&lt;p&gt;  /* detailsの見た目 */&lt;br /&gt;  details.rw-details summary { cursor:pointer; }&lt;br /&gt;  details.rw-details summary { list-style:none; }&lt;br /&gt;  details.rw-details summary::-webkit-details-marker { display:none; }&lt;br /&gt;&lt;/style&gt;
&lt;div class="container my-4 rw-text"&gt;
&lt;div class="p-4 rw-softblue rw-leftbar rounded mb-4"&gt;
&lt;h1 class="h3 mb-2 rw-text"&gt;中学受験社会｜単発講座（オンライン対応）&lt;/h1&gt;
&lt;p class="mb-3"&gt;「覚えているはずなのに点にならない」「記述だけ落とす」「資料問題でミスが続く」――&lt;br /&gt;
直前期ほど、原因は“知識量”ではなく&lt;strong&gt;解き方・まとめ方のズレ&lt;/strong&gt;にあります。&lt;br /&gt;
必要な部分だけを短期間で補強するための単発講座をご用意しています。&lt;/p&gt;
&lt;div class="mb-3"&gt;&lt;a class="btn btn-primary mr-2 mb-2" href="#contact"&gt;お問い合わせ（相談・空き確認）&lt;/a&gt;&lt;br /&gt;
&lt;a class="btn btn-outline-primary mr-2 mb-2" href="#price"&gt;料金を見る&lt;/a&gt;&lt;br /&gt;
&lt;a class="btn btn-outline-primary mb-2" href="#lineup"&gt;講座一覧を見る&lt;/a&gt;&lt;/div&gt;
&lt;p class="mb-0"&gt;単発講座で扱う頻出用語（略語・カタカナ・漢字のミス）は、家庭学習で取りこぼしが起きやすい部分です。&lt;br /&gt;
あわせて&lt;br /&gt;
&lt;a href="https://jukureiwa.com/tips/alphabet/"&gt;アルファベット略称一覧（UN・NGO・APEC/OPECなど）&lt;/a&gt;&lt;br /&gt;
も確認しておくと、直前期の整理がスムーズになります。&lt;/p&gt;
&lt;div class="p-4 rw-softblue rw-leftbar rounded mb-4"&gt;
&lt;p class="h5 mb-2 rw-text"&gt;社会の&lt;strong&gt;個別指導塾&lt;/strong&gt;を「単発」で使うときの判断基準&lt;/p&gt;
&lt;p class="mb-3"&gt;単発講座は、知識を増やすよりも&lt;strong&gt;ミスをする原因（解き方のズレ）を短期間で修正&lt;/strong&gt;する用途に向きます。&lt;br /&gt;
迷ったら、直近のテスト答案で「どの解き方でミスが出ているか」を基準に選んでください。&lt;/p&gt;
&lt;div class="table-responsive mb-3"&gt;
&lt;table class="table table-bordered table-hover align-middle mb-0"&gt;
&lt;thead style="background-color: #e8f1ff;"&gt;
&lt;tr class="text-center"&gt;
&lt;th style="width: 26%;"&gt;答案・得点の症状&lt;/th&gt;
&lt;th style="width: 34%;"&gt;原因（典型）&lt;/th&gt;
&lt;th style="width: 40%;"&gt;おすすめ単発&lt;/th&gt;
&lt;/tr&gt;
&lt;/thead&gt;
&lt;tbody&gt;
&lt;tr&gt;
&lt;td&gt;選択は取れるが記述だけ落ちる&lt;/td&gt;
&lt;td&gt;要求読み・要素分解が不足／因果がつながらない&lt;/td&gt;
&lt;td&gt;受験社会の記述対策講座&lt;/td&gt;
&lt;/tr&gt;
&lt;tr&gt;
&lt;td&gt;資料問題で根拠が拾えない&lt;/td&gt;
&lt;td&gt;見る順番が習慣化されていない／単位・増減の見落とし&lt;/td&gt;
&lt;td&gt;速習「資料読み取り」マスター&lt;/td&gt;
&lt;/tr&gt;
&lt;tr&gt;
&lt;td&gt;地形図で毎回手が止まる&lt;/td&gt;
&lt;td&gt;等高線・縮尺・地図記号の“セット判断”ができない&lt;/td&gt;
&lt;td&gt;速習「地形図」マスター&lt;/td&gt;
&lt;/tr&gt;
&lt;tr&gt;
&lt;td&gt;文化史・経済史・外交史で得点が安定しない&lt;/td&gt;
&lt;td&gt;時代の流れと分野が結びついていない&lt;/td&gt;
&lt;td&gt;歴史・分野別特別講義&lt;/td&gt;
&lt;/tr&gt;
&lt;tr&gt;
&lt;td&gt;地理の基礎（場所・名称）が曖昧&lt;/td&gt;
&lt;td&gt;位置→特色→周辺が一体で覚えられていない&lt;/td&gt;
&lt;td&gt;47都道府県丸暗記講座&lt;/td&gt;
&lt;/tr&gt;
&lt;/tbody&gt;
&lt;/table&gt;
&lt;/div&gt;
&lt;p class="mb-0"&gt;&lt;strong&gt;単発の使い方（効率的な近道）&lt;/strong&gt;&lt;br /&gt;
①直近答案で「落とし方」を1つに絞る → ②該当講座で解き方の流れを確立 → ③翌週の演習で同じ流れを再現 → ④再添削でズレを潰す&lt;/p&gt;
&lt;/div&gt;
&lt;div class="card border-primary mb-4"&gt;
&lt;div class="card-header rw-headblue rw-text font-weight-bold"&gt;ミニ演習：記述が点になる「構成」だけ先に体験&lt;/div&gt;
&lt;div class="card-body"&gt;
&lt;p class="mb-2"&gt;記述は「知っていること」を書くのではなく、&lt;strong&gt;設問要求に合わせて要素を並べる&lt;/strong&gt;ことで点になります。&lt;br /&gt;
まずは下の構成だけ確認してください（単発で扱う中心部分です）。&lt;/p&gt;
&lt;div class="table-responsive"&gt;
&lt;table class="table table-bordered align-middle mb-0"&gt;
&lt;thead style="background-color: #f5f5f5;"&gt;
&lt;tr class="text-center"&gt;
&lt;th style="width: 25%;"&gt;ステップ&lt;/th&gt;
&lt;th style="width: 75%;"&gt;やること（チェック）&lt;/th&gt;
&lt;/tr&gt;
&lt;/thead&gt;
&lt;tbody&gt;
&lt;tr&gt;
&lt;td class="text-center"&gt;&lt;strong&gt;①要求&lt;/strong&gt;&lt;/td&gt;
&lt;td&gt;「何を／なぜ／どうして」など要求語に線。字数・指定語句・条件を抜き出す。&lt;/td&gt;
&lt;/tr&gt;
&lt;tr&gt;
&lt;td class="text-center"&gt;&lt;strong&gt;②要素&lt;/strong&gt;&lt;/td&gt;
&lt;td&gt;原因・背景・結果（影響）を“箇条書き”で材料化（先に文章にしない）。&lt;/td&gt;
&lt;/tr&gt;
&lt;tr&gt;
&lt;td class="text-center"&gt;&lt;strong&gt;③接続&lt;/strong&gt;&lt;/td&gt;
&lt;td&gt;因果（だから／そのため）・対比（しかし）で並べ、主語をそろえる。&lt;/td&gt;
&lt;/tr&gt;
&lt;tr&gt;
&lt;td class="text-center"&gt;&lt;strong&gt;④点検&lt;/strong&gt;&lt;/td&gt;
&lt;td&gt;指定語句が入っているか／条件を満たすか／根拠が本文・資料にあるか。&lt;/td&gt;
&lt;/tr&gt;
&lt;/tbody&gt;
&lt;/table&gt;
&lt;/div&gt;
&lt;p class="mt-3 mb-0"&gt;この「流れ」を単発で確立し、志望校の採点基準（要素の数・因果の形・用語）に合わせてスムーズに調整します。&lt;/p&gt;
&lt;/div&gt;
&lt;/div&gt;
&lt;p&gt;&lt;!-- =============================== 追加：ミニ演習（資料）＋ミニ演習（地形図）＋受講前チェック =============================== --&gt;&lt;/p&gt;
&lt;div class="card border-primary mb-4"&gt;
&lt;div class="card-header rw-headblue rw-text font-weight-bold"&gt;ミニ演習：資料読み取り（表・グラフ）の取りこぼしを2問で確認&lt;/div&gt;
&lt;div class="card-body"&gt;
&lt;p class="mb-3"&gt;資料問題は「知識」よりも、&lt;strong&gt;数字・単位・増減の読み替え&lt;/strong&gt;で取りこぼしが起きやすい分野です。&lt;br /&gt;
まずは“典型の引っかかり”だけ、2問で確認してください。&lt;/p&gt;
&lt;div class="table-responsive mb-3"&gt;
&lt;table class="table table-bordered align-middle mb-0"&gt;
&lt;thead style="background-color: #f5f5f5;"&gt;
&lt;tr class="text-center"&gt;
&lt;th style="width: 18%;"&gt;問&lt;/th&gt;
&lt;th style="width: 52%;"&gt;資料（文章で表現）&lt;/th&gt;
&lt;th style="width: 30%;"&gt;設問&lt;/th&gt;
&lt;/tr&gt;
&lt;/thead&gt;
&lt;tbody&gt;
&lt;tr&gt;
&lt;td class="text-center"&gt;&lt;strong&gt;Q1&lt;/strong&gt;&lt;/td&gt;
&lt;td&gt;A市の人口：2000年 12万人 → 2020年 9万人&lt;/td&gt;
&lt;td&gt;人口は&lt;strong&gt;何％&lt;/strong&gt;減ったか（小数不要）&lt;/td&gt;
&lt;/tr&gt;
&lt;tr&gt;
&lt;td class="text-center"&gt;&lt;strong&gt;Q2&lt;/strong&gt;&lt;/td&gt;
&lt;td&gt;B県の輸出額：2022年 800億円／2023年 880億円&lt;/td&gt;
&lt;td&gt;2023年は2022年の&lt;strong&gt;何倍&lt;/strong&gt;か（小数第2位四捨五入）&lt;/td&gt;
&lt;/tr&gt;
&lt;/tbody&gt;
&lt;/table&gt;
&lt;/div&gt;
&lt;details class="rw-details card border-primary mb-2"&gt;
&lt;summary class="card-header rw-headblue rw-text font-weight-bold"&gt;解答・確認ポイント（Q1）&lt;/summary&gt;
&lt;div class="card-body"&gt;
&lt;p class="mb-2"&gt;&lt;strong&gt;答え：&lt;/strong&gt;25％&lt;/p&gt;
&lt;ul class="mb-0"&gt;
&lt;li&gt;「減った割合」＝（減少分 ÷ もとの数）×100&lt;/li&gt;
&lt;li&gt;減少分は 12万人 − 9万人 ＝ 3万人&lt;/li&gt;
&lt;li&gt;3 ÷ 12 ＝ 0.25 → 25％&lt;/li&gt;
&lt;/ul&gt;
&lt;/div&gt;
&lt;/details&gt;
&lt;details class="rw-details card border-primary mb-0"&gt;
&lt;summary class="card-header rw-headblue rw-text font-weight-bold"&gt;解答・確認ポイント（Q2）&lt;/summary&gt;
&lt;div class="card-body"&gt;
&lt;p class="mb-2"&gt;&lt;strong&gt;答え：&lt;/strong&gt;1.10倍&lt;/p&gt;
&lt;ul class="mb-0"&gt;
&lt;li&gt;「何倍」＝（あと ÷ もと）&lt;/li&gt;
&lt;li&gt;880 ÷ 800 ＝ 1.1 → 1.10倍&lt;/li&gt;
&lt;li&gt;“％増”と混同しやすいので、設問の語を最初に確認&lt;/li&gt;
&lt;/ul&gt;
&lt;/div&gt;
&lt;/details&gt;
&lt;p class="mt-3 mb-0"&gt;単発では、この種の「読み替え」から入って、志望校の資料（グラフ・表・統計）に合わせて練習します。&lt;/p&gt;
&lt;/div&gt;
&lt;/div&gt;
&lt;div class="card border-primary mb-4"&gt;
&lt;div class="card-header rw-headblue rw-text font-weight-bold"&gt;ミニ演習：地形図（等高線・縮尺）で止まるポイントだけ確認&lt;/div&gt;
&lt;div class="card-body"&gt;
&lt;p class="mb-3"&gt;地形図は、&lt;strong&gt;等高線・縮尺・記号&lt;/strong&gt;を別々に覚えると、本番で手が止まりやすくなります。&lt;br /&gt;
下の2問で“最低限の読み方”を押さえてください。&lt;/p&gt;
&lt;div class="table-responsive mb-3"&gt;
&lt;table class="table table-bordered align-middle mb-0"&gt;
&lt;thead style="background-color: #f5f5f5;"&gt;
&lt;tr class="text-center"&gt;
&lt;th style="width: 18%;"&gt;問&lt;/th&gt;
&lt;th style="width: 52%;"&gt;条件&lt;/th&gt;
&lt;th style="width: 30%;"&gt;設問&lt;/th&gt;
&lt;/tr&gt;
&lt;/thead&gt;
&lt;tbody&gt;
&lt;tr&gt;
&lt;td class="text-center"&gt;&lt;strong&gt;Q1&lt;/strong&gt;&lt;/td&gt;
&lt;td&gt;等高線の間隔：10m。地点Pは「50m」と「60m」の等高線の間で、60m側に近い。&lt;/td&gt;
&lt;td&gt;地点Pの標高は、およそ何mと考える？&lt;/td&gt;
&lt;/tr&gt;
&lt;tr&gt;
&lt;td class="text-center"&gt;&lt;strong&gt;Q2&lt;/strong&gt;&lt;/td&gt;
&lt;td&gt;縮尺 1:25,000。地図上で2cmの距離。&lt;/td&gt;
&lt;td&gt;実際の距離は何m？&lt;/td&gt;
&lt;/tr&gt;
&lt;/tbody&gt;
&lt;/table&gt;
&lt;/div&gt;
&lt;details class="rw-details card border-primary mb-2"&gt;
&lt;summary class="card-header rw-headblue rw-text font-weight-bold"&gt;解答・確認ポイント（Q1）&lt;/summary&gt;
&lt;div class="card-body"&gt;
&lt;p class="mb-2"&gt;&lt;strong&gt;目安：&lt;/strong&gt;58m前後&lt;/p&gt;
&lt;ul class="mb-0"&gt;
&lt;li&gt;等高線の間は「50〜60m」&lt;/li&gt;
&lt;li&gt;“60m側に近い”ので、60に寄せた数（例：58〜59）を目安にする&lt;/li&gt;
&lt;li&gt;「ぴったりの正解」を求めるより、設問の条件で近似を作る&lt;/li&gt;
&lt;/ul&gt;
&lt;/div&gt;
&lt;/details&gt;
&lt;details class="rw-details card border-primary mb-0"&gt;
&lt;summary class="card-header rw-headblue rw-text font-weight-bold"&gt;解答・確認ポイント（Q2）&lt;/summary&gt;
&lt;div class="card-body"&gt;
&lt;p class="mb-2"&gt;&lt;strong&gt;答え：&lt;/strong&gt;500m&lt;/p&gt;
&lt;ul class="mb-0"&gt;
&lt;li&gt;1:25,000 ＝ 地図1cmが実際250m&lt;/li&gt;
&lt;li&gt;2cmなら 250m × 2 ＝ 500m&lt;/li&gt;
&lt;li&gt;縮尺は「1cmあたり何m」へ即変換できると速い&lt;/li&gt;
&lt;/ul&gt;
&lt;/div&gt;
&lt;/details&gt;
&lt;p class="mt-3 mb-0"&gt;単発では、等高線・縮尺・記号を一緒に見ながら、問題で求められる読み方へ寄せて練習します。&lt;/p&gt;
&lt;/div&gt;
&lt;/div&gt;
&lt;div class="p-3 rw-softblue rw-leftbar rounded mb-4"&gt;
&lt;p class="h6 mb-2 rw-text"&gt;受講前に共有すると、単発がより効きやすいもの&lt;/p&gt;
&lt;ul class="mb-0"&gt;
&lt;li&gt;直近のテスト答案（社会）または模試の成績表（画像でOK）&lt;/li&gt;
&lt;li&gt;志望校名（複数可）と、社会の出題形式（分かる範囲でOK）&lt;/li&gt;
&lt;li&gt;苦手が出ている問題の種類（記述／資料／地形図など）&lt;/li&gt;
&lt;li&gt;使っている教材名・プリント（該当ページだけでOK）&lt;/li&gt;
&lt;/ul&gt;
&lt;/div&gt;
&lt;div class="p-3 rw-softblue rw-leftbar rounded mb-4"&gt;
&lt;p class="h6 mb-2 rw-text"&gt;本科と単発の違い（どちらを選ぶべきか）&lt;/p&gt;
&lt;ul class="mb-0"&gt;
&lt;li&gt;&lt;strong&gt;単発：&lt;/strong&gt;弱点が明確（記述だけ／資料だけ等）で、短期間に“解き方のコツ”を身につけたい&lt;/li&gt;
&lt;li&gt;&lt;strong&gt;本科：&lt;/strong&gt;苦手が複合（知識＋流れ＋定着が不足）で、継続的に得点の取り方から見直したい&lt;/li&gt;
&lt;/ul&gt;
&lt;/div&gt;
&lt;/div&gt;
&lt;h2 id="lineup" class="h4 mb-3 rw-text"&gt;講座一覧&lt;/h2&gt;
&lt;div class="row"&gt;
&lt;div class="col-12 col-lg-6 mb-3"&gt;
&lt;div class="card h-100 border-primary"&gt;
&lt;div class="card-header rw-headblue rw-text font-weight-bold"&gt;受験社会の記述対策講座&lt;/div&gt;
&lt;div class="card-body"&gt;
&lt;ul class="mb-3"&gt;
&lt;li&gt;&lt;strong&gt;こんな方に：&lt;/strong&gt;選択は取れるのに、記述で点が伸びにくい&lt;/li&gt;
&lt;li&gt;&lt;strong&gt;やること：&lt;/strong&gt;設問要求の読み取り／要素分解／書き方の流れの整理&lt;/li&gt;
&lt;li&gt;&lt;strong&gt;得られること：&lt;/strong&gt;「何を書くか」が決まり、ミスが減る&lt;/li&gt;
&lt;/ul&gt;
&lt;p&gt;&lt;a class="btn btn-sm btn-outline-primary" href="#kijutsu"&gt;詳細を見る&lt;/a&gt;&lt;/p&gt;
&lt;/div&gt;
&lt;/div&gt;
&lt;/div&gt;
&lt;div class="col-12 col-lg-6 mb-3"&gt;
&lt;div class="card h-100 border-primary"&gt;
&lt;div class="card-header rw-headblue rw-text font-weight-bold"&gt;歴史・分野別特別講義（文化史／経済史／外交史）&lt;/div&gt;
&lt;div class="card-body"&gt;
&lt;ul class="mb-3"&gt;
&lt;li&gt;&lt;strong&gt;こんな方に：&lt;/strong&gt;流れは分かるのに、分野問題で得点を落とす&lt;/li&gt;
&lt;li&gt;&lt;strong&gt;やること：&lt;/strong&gt;分野ごとに時代を横断し、出題パターンで整理&lt;/li&gt;
&lt;li&gt;&lt;strong&gt;得られること：&lt;/strong&gt;暗記が“つながって”思い出せる&lt;/li&gt;
&lt;/ul&gt;
&lt;p&gt;&lt;a class="btn btn-sm btn-outline-primary" href="#bunya"&gt;詳細を見る&lt;/a&gt;&lt;/p&gt;
&lt;/div&gt;
&lt;/div&gt;
&lt;/div&gt;
&lt;div class="col-12 col-lg-6 mb-3"&gt;
&lt;div class="card h-100 border-primary"&gt;
&lt;div class="card-header rw-headblue rw-text font-weight-bold"&gt;速習「地形図」マスター&lt;/div&gt;
&lt;div class="card-body"&gt;
&lt;ul class="mb-3"&gt;
&lt;li&gt;&lt;strong&gt;こんな方に：&lt;/strong&gt;地図記号・縮尺・等高線で毎回手が止まる&lt;/li&gt;
&lt;li&gt;&lt;strong&gt;やること：&lt;/strong&gt;方位／記号／縮尺／等高線を演習で確立&lt;/li&gt;
&lt;li&gt;&lt;strong&gt;得られること：&lt;/strong&gt;地形図が読めるようになり、ミスが減る&lt;/li&gt;
&lt;/ul&gt;
&lt;p&gt;&lt;a class="btn btn-sm btn-outline-primary" href="#chikeizu"&gt;詳細を見る&lt;/a&gt;&lt;/p&gt;
&lt;/div&gt;
&lt;/div&gt;
&lt;/div&gt;
&lt;div class="col-12 col-lg-6 mb-3"&gt;
&lt;div class="card h-100 border-primary"&gt;
&lt;div class="card-header rw-headblue rw-text font-weight-bold"&gt;速習「資料読み取り」マスター&lt;/div&gt;
&lt;div class="card-body"&gt;
&lt;ul class="mb-3"&gt;
&lt;li&gt;&lt;strong&gt;こんな方に：&lt;/strong&gt;グラフ・表で根拠が拾えず得点を逃す&lt;/li&gt;
&lt;li&gt;&lt;strong&gt;やること：&lt;/strong&gt;見る順番→根拠の拾い方→答え方を反復&lt;/li&gt;
&lt;li&gt;&lt;strong&gt;得られること：&lt;/strong&gt;処理が速くなり、読み違いが減る&lt;/li&gt;
&lt;/ul&gt;
&lt;p&gt;&lt;a class="btn btn-sm btn-outline-primary" href="#shiryou"&gt;詳細を見る&lt;/a&gt;&lt;/p&gt;
&lt;/div&gt;
&lt;/div&gt;
&lt;/div&gt;
&lt;div class="col-12 col-lg-6 mb-3"&gt;
&lt;div class="card h-100 border-primary"&gt;
&lt;div class="card-header rw-headblue rw-text font-weight-bold"&gt;47都道府県丸暗記講座&lt;/div&gt;
&lt;div class="card-body"&gt;
&lt;ul class="mb-3"&gt;
&lt;li&gt;&lt;strong&gt;こんな方に：&lt;/strong&gt;位置・名称があいまいで地理が不安定&lt;/li&gt;
&lt;li&gt;&lt;strong&gt;やること：&lt;/strong&gt;位置→特徴→周辺（隣接）をセットで定着&lt;/li&gt;
&lt;li&gt;&lt;strong&gt;得られること：&lt;/strong&gt;地理の理解が通り、得点が安定する&lt;/li&gt;
&lt;/ul&gt;
&lt;p&gt;&lt;a class="btn btn-sm btn-outline-primary" href="#todofuken"&gt;詳細を見る&lt;/a&gt;&lt;/p&gt;
&lt;/div&gt;
&lt;/div&gt;
&lt;/div&gt;
&lt;div class="col-12 col-lg-6 mb-3"&gt;
&lt;div class="card h-100 border-primary"&gt;
&lt;div class="card-header rw-headblue rw-text font-weight-bold"&gt;時事問題集中講義&lt;/div&gt;
&lt;div class="card-body"&gt;
&lt;ul class="mb-3"&gt;
&lt;li&gt;&lt;strong&gt;こんな方に：&lt;/strong&gt;覚えるだけで終わって点につながらない&lt;/li&gt;
&lt;li&gt;&lt;strong&gt;やること：&lt;/strong&gt;出来事→背景→影響（政治/経済/国際）をセット化&lt;/li&gt;
&lt;li&gt;&lt;strong&gt;得られること：&lt;/strong&gt;説明できる形になり、記述にも強くなる&lt;/li&gt;
&lt;/ul&gt;
&lt;p&gt;&lt;a class="btn btn-sm btn-outline-primary" href="#jiji"&gt;詳細を見る&lt;/a&gt;&lt;/p&gt;
&lt;/div&gt;
&lt;/div&gt;
&lt;/div&gt;
&lt;div class="col-12 col-lg-6 mb-3"&gt;
&lt;div class="card h-100 border-primary"&gt;
&lt;div class="card-header rw-headblue rw-text font-weight-bold"&gt;憲法の重要条文おさらい講座&lt;/div&gt;
&lt;div class="card-body"&gt;
&lt;ul class="mb-3"&gt;
&lt;li&gt;&lt;strong&gt;こんな方に：&lt;/strong&gt;公民の条文があいまいで得点がぶれる&lt;/li&gt;
&lt;li&gt;&lt;strong&gt;やること：&lt;/strong&gt;重要条文の要点整理／出題のされ方で確認&lt;/li&gt;
&lt;li&gt;&lt;strong&gt;得られること：&lt;/strong&gt;条文→テーマ（権利/統治）がつながる&lt;/li&gt;
&lt;/ul&gt;
&lt;p&gt;&lt;a class="btn btn-sm btn-outline-primary" href="#kenpou"&gt;詳細を見る&lt;/a&gt;&lt;/p&gt;
&lt;/div&gt;
&lt;/div&gt;
&lt;/div&gt;
&lt;/div&gt;
&lt;div class="mb-4"&gt;
&lt;details class="rw-details card border-primary"&gt;
&lt;summary class="card-header rw-headblue rw-text font-weight-bold"&gt;目次（詳細へジャンプ）&lt;/summary&gt;
&lt;div class="card-body"&gt;
&lt;ul class="mb-0"&gt;
&lt;li&gt;&lt;a href="#detail"&gt;各講座の詳細&lt;/a&gt;
&lt;ul&gt;
&lt;li&gt;&lt;a href="#kijutsu"&gt;受験社会の記述対策講座&lt;/a&gt;&lt;/li&gt;
&lt;li&gt;&lt;a href="#bunya"&gt;歴史・分野別特別講義&lt;/a&gt;&lt;/li&gt;
&lt;li&gt;&lt;a href="#chikeizu"&gt;速習「地形図」マスター&lt;/a&gt;&lt;/li&gt;
&lt;li&gt;&lt;a href="#shiryou"&gt;速習「資料読み取り」マスター&lt;/a&gt;&lt;/li&gt;
&lt;li&gt;&lt;a href="#todofuken"&gt;47都道府県丸暗記講座&lt;/a&gt;&lt;/li&gt;
&lt;li&gt;&lt;a href="#jiji"&gt;時事問題集中講義&lt;/a&gt;&lt;/li&gt;
&lt;li&gt;&lt;a href="#kenpou"&gt;憲法の重要条文おさらい講座&lt;/a&gt;&lt;/li&gt;
&lt;/ul&gt;
&lt;/li&gt;
&lt;li&gt;&lt;a href="#online"&gt;オンライン指導について&lt;/a&gt;&lt;/li&gt;
&lt;li&gt;&lt;a href="#flow"&gt;受講までの流れ&lt;/a&gt;&lt;/li&gt;
&lt;li&gt;&lt;a href="#price"&gt;指導料&lt;/a&gt;&lt;/li&gt;
&lt;li&gt;&lt;a href="#faq"&gt;よくある質問&lt;/a&gt;&lt;/li&gt;
&lt;li&gt;&lt;a href="#contact"&gt;お問い合わせ&lt;/a&gt;&lt;/li&gt;
&lt;/ul&gt;
&lt;/div&gt;
&lt;/details&gt;
&lt;/div&gt;
&lt;div class="p-3 rw-softblue rw-leftbar rounded mb-5"&gt;
&lt;div class="row align-items-center"&gt;
&lt;div class="col-12 col-md-8 mb-2 mb-md-0"&gt;
&lt;p class="h5 mb-1 rw-text"&gt;どの講座が合うか迷う場合も大丈夫です。&lt;/p&gt;
&lt;p class="mb-0"&gt;現状（志望校／直近のミスのパターン）を伺い、必要な講座をご提案します。&lt;/p&gt;
&lt;/div&gt;
&lt;div class="col-12 col-md-4 text-md-right"&gt;&lt;a class="btn btn-primary" href="#contact"&gt;お問い合わせ&lt;/a&gt;&lt;/div&gt;
&lt;/div&gt;
&lt;/div&gt;
&lt;h2 id="detail" class="h4 mb-3 rw-text"&gt;各講座の詳細&lt;/h2&gt;
&lt;h3 id="kijutsu" class="h5 mt-4 rw-text"&gt;受験社会の記述対策講座&lt;/h3&gt;
&lt;div class="p-3 rw-softblue rw-leftbar rounded mb-3"&gt;
&lt;ul class="mb-0"&gt;
&lt;li&gt;&lt;strong&gt;狙い：&lt;/strong&gt;記述の「何を書くか／どう書くか」を確立し、ミスを防ぎます。&lt;/li&gt;
&lt;li&gt;&lt;strong&gt;扱うこと：&lt;/strong&gt;設問要求の読み取り、要素分解、根拠の拾い方、まとめ方。&lt;/li&gt;
&lt;li&gt;&lt;strong&gt;進め方：&lt;/strong&gt;志望校の傾向に合わせ、必要な書き方だけを重点練習します。&lt;/li&gt;
&lt;/ul&gt;
&lt;/div&gt;
&lt;p&gt;記述は「知っているか」ではなく、&lt;strong&gt;要求に合う形で情報を出せるか&lt;/strong&gt;が得点を分けます。&lt;/p&gt;
&lt;h3 id="bunya" class="h5 mt-4 rw-text"&gt;歴史・分野別特別講義（文化史／経済史／外交史）&lt;/h3&gt;
&lt;div class="p-3 rw-softblue rw-leftbar rounded mb-3"&gt;
&lt;ul class="mb-0"&gt;
&lt;li&gt;&lt;strong&gt;狙い：&lt;/strong&gt;分野問題での取りこぼしを減らし、得点の柱を作ります。&lt;/li&gt;
&lt;li&gt;&lt;strong&gt;扱うこと：&lt;/strong&gt;文化・経済・外交を時代横断で整理します。&lt;/li&gt;
&lt;li&gt;&lt;strong&gt;進め方：&lt;/strong&gt;頻出テーマを「出題のされ方」単位でまとめます。&lt;/li&gt;
&lt;/ul&gt;
&lt;/div&gt;
&lt;h3 id="chikeizu" class="h5 mt-4 rw-text"&gt;速習「地形図」マスター&lt;/h3&gt;
&lt;div class="p-3 rw-softblue rw-leftbar rounded mb-3"&gt;
&lt;ul class="mb-0"&gt;
&lt;li&gt;&lt;strong&gt;狙い：&lt;/strong&gt;基本要素を一気に固め、苦手を短期間で解消します。&lt;/li&gt;
&lt;li&gt;&lt;strong&gt;扱うこと：&lt;/strong&gt;方位／地図記号／縮尺／等高線&lt;/li&gt;
&lt;li&gt;&lt;strong&gt;進め方：&lt;/strong&gt;解説→確認→演習の反復で「読める」状態を作ります。&lt;/li&gt;
&lt;/ul&gt;
&lt;/div&gt;
&lt;h3 id="shiryou" class="h5 mt-4 rw-text"&gt;速習「資料読み取り」マスター&lt;/h3&gt;
&lt;div class="p-3 rw-softblue rw-leftbar rounded mb-3"&gt;
&lt;ul class="mb-0"&gt;
&lt;li&gt;&lt;strong&gt;狙い：&lt;/strong&gt;資料問題の処理を速く・正確にし、ミスを減らします。&lt;/li&gt;
&lt;li&gt;&lt;strong&gt;扱うこと：&lt;/strong&gt;見る順番／根拠の拾い方／答え方&lt;/li&gt;
&lt;li&gt;&lt;strong&gt;進め方：&lt;/strong&gt;典型問題で解き方の流れを確立し、初見でもミスが出にくくします。&lt;/li&gt;
&lt;/ul&gt;
&lt;/div&gt;
&lt;h3 id="todofuken" class="h5 mt-4 rw-text"&gt;47都道府県丸暗記講座&lt;/h3&gt;
&lt;div class="p-3 rw-softblue rw-leftbar rounded mb-3"&gt;
&lt;ul class="mb-0"&gt;
&lt;li&gt;&lt;strong&gt;狙い：&lt;/strong&gt;地理の最重要単位（都道府県）を確実に定着させます。&lt;/li&gt;
&lt;li&gt;&lt;strong&gt;扱うこと：&lt;/strong&gt;位置／名称／周辺（隣接）／主要特徴&lt;/li&gt;
&lt;li&gt;&lt;strong&gt;進め方：&lt;/strong&gt;確認→演習→再確認を繰り返します。&lt;/li&gt;
&lt;/ul&gt;
&lt;/div&gt;
&lt;h3 id="jiji" class="h5 mt-4 rw-text"&gt;時事問題集中講義&lt;/h3&gt;
&lt;div class="p-3 rw-softblue rw-leftbar rounded mb-3"&gt;
&lt;ul class="mb-0"&gt;
&lt;li&gt;&lt;strong&gt;狙い：&lt;/strong&gt;時事を“説明できる形”にして得点源にします。&lt;/li&gt;
&lt;li&gt;&lt;strong&gt;扱うこと：&lt;/strong&gt;出来事→背景→影響（政治/経済/国際）&lt;/li&gt;
&lt;li&gt;&lt;strong&gt;進め方：&lt;/strong&gt;単語暗記で終わらせず、出題に結びつく整理を行います。&lt;/li&gt;
&lt;/ul&gt;
&lt;/div&gt;
&lt;h3 id="kenpou" class="h5 mt-4 rw-text"&gt;憲法の重要条文おさらい講座&lt;/h3&gt;
&lt;div class="p-3 rw-softblue rw-leftbar rounded mb-3"&gt;
&lt;ul class="mb-0"&gt;
&lt;li&gt;&lt;strong&gt;狙い：&lt;/strong&gt;重要条文の要点を押さえ、公民の得点を安定させます。&lt;/li&gt;
&lt;li&gt;&lt;strong&gt;扱うこと：&lt;/strong&gt;重要条文のポイント／関連テーマ（権利・統治）&lt;/li&gt;
&lt;li&gt;&lt;strong&gt;進め方：&lt;/strong&gt;「条文→何が言えるか」まで確認します。&lt;/li&gt;
&lt;/ul&gt;
&lt;/div&gt;
&lt;h2 id="online" class="h4 mt-5 mb-3 rw-text"&gt;オンライン指導について&lt;/h2&gt;
&lt;div class="p-3 rw-softblue rw-leftbar rounded mb-3"&gt;
&lt;p class="mb-0"&gt;当塾の講座はすべてオンラインでも受講可能です。電子黒板を活用し、教室での指導に近い形で進めます。&lt;/p&gt;
&lt;/div&gt;
&lt;p&gt;&lt;img fetchpriority="high" decoding="async" class="alignnone wp-image-206 size-full mb-3" src="http://jukureiwa.com/wp-content/uploads/2020/09/令和授業風景１.jpg" alt="オンライン授業の様子。画面共有により板書が見やすく、手元確認で指摘が即時に行える。" width="1280" height="720" srcset="https://jukureiwa.com/wp-content/uploads/2020/09/令和授業風景１.jpg 1280w, https://jukureiwa.com/wp-content/uploads/2020/09/令和授業風景１-300x169.jpg 300w, https://jukureiwa.com/wp-content/uploads/2020/09/令和授業風景１-768x432.jpg 768w, https://jukureiwa.com/wp-content/uploads/2020/09/令和授業風景１-1024x576.jpg 1024w, https://jukureiwa.com/wp-content/uploads/2020/09/令和授業風景１-320x180.jpg 320w" sizes="(max-width: 1280px) 100vw, 1280px" /&gt;&lt;/p&gt;
&lt;div class="row"&gt;
&lt;div class="col-12 col-md-4 mb-3"&gt;
&lt;div class="card h-100 border-primary"&gt;
&lt;div class="card-header rw-headblue rw-text font-weight-bold"&gt;①集中しやすい&lt;/div&gt;
&lt;div class="card-body"&gt;
&lt;p class="mb-0"&gt;画面と音声に情報が集約され、意識が散りにくくなります。&lt;/p&gt;
&lt;/div&gt;
&lt;/div&gt;
&lt;/div&gt;
&lt;div class="col-12 col-md-4 mb-3"&gt;
&lt;div class="card h-100 border-primary"&gt;
&lt;div class="card-header rw-headblue rw-text font-weight-bold"&gt;②指摘が的確&lt;/div&gt;
&lt;div class="card-body"&gt;
&lt;p class="mb-0"&gt;手元確認でつまずきの原因を把握し、その場で改善します。&lt;/p&gt;
&lt;/div&gt;
&lt;/div&gt;
&lt;/div&gt;
&lt;div class="col-12 col-md-4 mb-3"&gt;
&lt;div class="card h-100 border-primary"&gt;
&lt;div class="card-header rw-headblue rw-text font-weight-bold"&gt;③体力を維持&lt;/div&gt;
&lt;div class="card-body"&gt;
&lt;p class="mb-0"&gt;移動が不要で、直前期でも学習リズムを保ちやすいです。&lt;/p&gt;
&lt;/div&gt;
&lt;/div&gt;
&lt;/div&gt;
&lt;/div&gt;
&lt;h2 id="flow" class="h4 mt-5 mb-3 rw-text"&gt;受講までの流れ&lt;/h2&gt;
&lt;div class="row"&gt;
&lt;div class="col-12 col-md-6 mb-3"&gt;
&lt;div class="card border-primary h-100"&gt;
&lt;div class="card-header rw-headblue rw-text font-weight-bold"&gt;1. 事前ヒアリング&lt;/div&gt;
&lt;div class="card-body"&gt;
&lt;p class="mb-0"&gt;保護者様からの情報を基に、大まかな指導計画を提示します。&lt;/p&gt;
&lt;/div&gt;
&lt;/div&gt;
&lt;/div&gt;
&lt;div class="col-12 col-md-6 mb-3"&gt;
&lt;div class="card border-primary h-100"&gt;
&lt;div class="card-header rw-headblue rw-text font-weight-bold"&gt;2. トライアル指導&lt;/div&gt;
&lt;div class="card-body"&gt;
&lt;p class="mb-0"&gt;ヒアリング内容をもとに指導を行い、計画を見直して再提示します。&lt;/p&gt;
&lt;/div&gt;
&lt;/div&gt;
&lt;/div&gt;
&lt;div class="col-12 col-md-6 mb-3"&gt;
&lt;div class="card border-primary h-100"&gt;
&lt;div class="card-header rw-headblue rw-text font-weight-bold"&gt;3. ご契約&lt;/div&gt;
&lt;div class="card-body"&gt;
&lt;p class="mb-0"&gt;指導計画にご納得いただけたら、手続きを進めます。&lt;/p&gt;
&lt;/div&gt;
&lt;/div&gt;
&lt;/div&gt;
&lt;div class="col-12 col-md-6 mb-3"&gt;
&lt;div class="card border-primary h-100"&gt;
&lt;div class="card-header rw-headblue rw-text font-weight-bold"&gt;4. 指導開始&lt;/div&gt;
&lt;div class="card-body"&gt;
&lt;p class="mb-0"&gt;決定した曜日／時間で指導を開始します。&lt;/p&gt;
&lt;/div&gt;
&lt;/div&gt;
&lt;/div&gt;
&lt;/div&gt;
&lt;h2 id="price" class="h4 mt-5 mb-3 rw-text"&gt;指導料&lt;/h2&gt;
&lt;div class="row"&gt;
&lt;div class="col-12 col-md-4 mb-3"&gt;
&lt;div class="card border-primary h-100"&gt;
&lt;div class="card-header rw-headblue rw-text font-weight-bold"&gt;トライアル指導料&lt;/div&gt;
&lt;div class="card-body"&gt;
&lt;p class="h4 mb-2 rw-text"&gt;10,000円（税込）&lt;/p&gt;
&lt;p class="mb-0"&gt;他塾様でいう体験の位置づけです。まずは一度、指導をご確認ください。&lt;/p&gt;
&lt;/div&gt;
&lt;/div&gt;
&lt;/div&gt;
&lt;div class="col-12 col-md-4 mb-3"&gt;
&lt;div class="card border-primary h-100"&gt;
&lt;div class="card-header rw-headblue rw-text font-weight-bold"&gt;入塾金&lt;/div&gt;
&lt;div class="card-body"&gt;
&lt;p class="h4 mb-2 rw-text"&gt;22,000円（税込）&lt;/p&gt;
&lt;p class="mb-0"&gt;兄弟姉妹の在籍・過去在籍がある場合は&lt;strong&gt;全額免除&lt;/strong&gt;いたします。&lt;/p&gt;
&lt;/div&gt;
&lt;/div&gt;
&lt;/div&gt;
&lt;div class="col-12 col-md-4 mb-3"&gt;
&lt;div class="card border-primary h-100"&gt;
&lt;div class="card-header rw-headblue rw-text font-weight-bold"&gt;指導料&lt;/div&gt;
&lt;div class="card-body"&gt;
&lt;p class="h4 mb-2 rw-text"&gt;18,150円（税込）/ 110分&lt;/p&gt;
&lt;p class="mb-0"&gt;前払いです。前月20日に回数を集計し請求書を発行しますので、前月末までにお支払いください。&lt;/p&gt;
&lt;/div&gt;
&lt;/div&gt;
&lt;/div&gt;
&lt;/div&gt;
&lt;h2 id="faq" class="h4 mt-5 mb-3 rw-text"&gt;よくある質問&lt;/h2&gt;
&lt;details class="rw-details card border-primary mb-2"&gt;
&lt;summary class="card-header rw-headblue rw-text font-weight-bold"&gt;単発講座だけの受講は可能ですか？&lt;/summary&gt;
&lt;div class="card-body"&gt;
&lt;p class="mb-0"&gt;可能です。現状の課題に合わせて、必要な講座のみご提案します。&lt;/p&gt;
&lt;/div&gt;
&lt;/details&gt;
&lt;details class="rw-details card border-primary mb-2"&gt;
&lt;summary class="card-header rw-headblue rw-text font-weight-bold"&gt;志望校が複数あります。内容は合わせてもらえますか？&lt;/summary&gt;
&lt;div class="card-body"&gt;
&lt;p class="mb-0"&gt;はい。優先順位（直近のミスのパターン／配点／出題形式）を踏まえて組み立てます。&lt;/p&gt;
&lt;/div&gt;
&lt;/details&gt;
&lt;details class="rw-details card border-primary mb-2"&gt;
&lt;summary class="card-header rw-headblue rw-text font-weight-bold"&gt;オンライン受講に必要なものはありますか？&lt;/summary&gt;
&lt;div class="card-body"&gt;
&lt;p class="mb-0"&gt;PCまたはタブレット推奨です。手元確認が必要な場合はカメラ（スマホ等）をご案内します。&lt;/p&gt;
&lt;/div&gt;
&lt;/details&gt;
&lt;p&gt;&lt;!-- 追加FAQ --&gt;&lt;/p&gt;
&lt;details class="rw-details card border-primary mb-2"&gt;
&lt;summary class="card-header rw-headblue rw-text font-weight-bold"&gt;1回だけでも受講する意味はありますか？&lt;/summary&gt;
&lt;div class="card-body"&gt;
&lt;p class="mb-0"&gt;あります。1回では「範囲を全部」ではなく、答案で出ている直しどころを絞って扱います。記述・資料・地形図など、特定分野に課題が寄っている場合に相性が良いです。&lt;/p&gt;
&lt;/div&gt;
&lt;/details&gt;
&lt;details class="rw-details card border-primary mb-2"&gt;
&lt;summary class="card-header rw-headblue rw-text font-weight-bold"&gt;過去問がまだ揃っていません。相談だけでも可能ですか？&lt;/summary&gt;
&lt;div class="card-body"&gt;
&lt;p class="mb-0"&gt;可能です。まずは直近の答案や模試を基に、優先度が高い分野から提案します。過去問が揃い次第、出題の傾向に合わせて内容を調整します。&lt;/p&gt;
&lt;/div&gt;
&lt;/details&gt;
&lt;details class="rw-details card border-primary mb-2"&gt;
&lt;summary class="card-header rw-headblue rw-text font-weight-bold"&gt;オンライン受講で、地形図や資料は見づらくならないですか？&lt;/summary&gt;
&lt;div class="card-body"&gt;
&lt;p class="mb-0"&gt;画面共有で拡大・書き込みをしながら進めます。必要に応じて事前に画像やPDFを共有いただき、当日は同じ資料を見て確認します。&lt;/p&gt;
&lt;/div&gt;
&lt;/details&gt;
&lt;details class="rw-details card border-primary mb-2"&gt;
&lt;summary class="card-header rw-headblue rw-text font-weight-bold"&gt;答案添削は、どの形式で送れば良いですか？&lt;/summary&gt;
&lt;div class="card-body"&gt;
&lt;p class="mb-0"&gt;写真（スマホ撮影）で問題ありません。設問文・資料・自分の解答が見える状態で送ってください。文字が小さい場合は複数枚に分けてもOKです。&lt;/p&gt;
&lt;/div&gt;
&lt;/details&gt;
&lt;details class="rw-details card border-primary mb-2"&gt;
&lt;summary class="card-header rw-headblue rw-text font-weight-bold"&gt;教室とオンラインで、内容の差はありますか？&lt;/summary&gt;
&lt;div class="card-body"&gt;
&lt;p class="mb-0"&gt;内容は同じです。状況（移動時間・生活リズム・直前期の負担など）に合わせて選んでください。&lt;/p&gt;
&lt;/div&gt;
&lt;/details&gt;
&lt;details class="rw-details card border-primary mb-4"&gt;
&lt;summary class="card-header rw-headblue rw-text font-weight-bold"&gt;受講後、家庭では何をやれば良いですか？&lt;/summary&gt;
&lt;div class="card-body"&gt;
&lt;p class="mb-0"&gt;当日扱った問題と同じ種類を、短い回数で構いませんので繰り返してください。どの問題を使うか・どこを見直すかは、受講内で具体的に整理してお伝えします。&lt;/p&gt;
&lt;/div&gt;
&lt;/details&gt;
&lt;h2 id="contact" class="h4 mt-5 mb-3 rw-text"&gt;お問い合わせ&lt;/h2&gt;
&lt;div class="p-3 rw-softblue rw-leftbar rounded mb-3"&gt;
&lt;p class="mb-0"&gt;空き状況の確認・講座の選び方の相談など、まずはお気軽にご連絡ください。&lt;br /&gt;
ご状況を伺い、必要な講座をご提案いたします。&lt;/p&gt;
&lt;/div&gt;
&lt;div class="wpcf7 no-js" id="wpcf7-f78-p39-o1" lang="ja" dir="ltr" data-wpcf7-id="78"&gt;
&lt;div class="screen-reader-response"&gt;&lt;p role="status" aria-live="polite" aria-atomic="true"&gt;&lt;/p&gt; &lt;ul&gt;&lt;/ul&gt;&lt;/div&gt;
&lt;form action="/tanpatsu/#wpcf7-f78-p39-o1" method="post" class="wpcf7-form init" aria-label="コンタクトフォーム" novalidate="novalidate" data-status="init"&gt;
&lt;fieldset class="hidden-fields-container"&gt;&lt;input type="hidden" name="_wpcf7" value="78" /&gt;&lt;input type="hidden" name="_wpcf7_version" value="6.1.4" /&gt;&lt;input type="hidden" name="_wpcf7_locale" value="ja" /&gt;&lt;input type="hidden" name="_wpcf7_unit_tag" value="wpcf7-f78-p39-o1" /&gt;&lt;input type="hidden" name="_wpcf7_container_post" value="39" /&gt;&lt;input type="hidden" name="_wpcf7_posted_data_hash" value="" /&gt;
&lt;/fieldset&gt;
&lt;p&gt;&lt;label&gt; 生徒氏名 (必須)&lt;br /&gt;
&lt;span class="wpcf7-form-control-wrap" data-name="your-name"&gt;&lt;input size="40" maxlength="400"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maxlength="400" class="wpcf7-form-control wpcf7-text wpcf7-validates-as-required" aria-required="true" aria-invalid="false" value="" type="text" name="text-734" /&gt;&lt;/span&gt;&lt;/label&gt;
&lt;/p&gt;
&lt;p&gt;&lt;label&gt; メールアドレス (必須)&lt;br /&gt;
&lt;span class="wpcf7-form-control-wrap" data-name="your-email"&gt;&lt;input size="40" maxlength="400" class="wpcf7-form-control wpcf7-email wpcf7-validates-as-required wpcf7-text wpcf7-validates-as-email" aria-required="true" aria-invalid="false" value="" type="email" name="your-email" /&gt;&lt;/span&gt; &lt;/label&gt;
&lt;/p&gt;
&lt;p&gt;電話番号(必須)&lt;br /&gt;
&lt;span class="wpcf7-form-control-wrap" data-name="tel-572"&gt;&lt;input size="40" maxlength="400" class="wpcf7-form-control wpcf7-tel wpcf7-validates-as-required wpcf7-text wpcf7-validates-as-tel" aria-required="true" aria-invalid="false" value="" type="tel" name="tel-572" /&gt;&lt;/span&gt;
&lt;/p&gt;
&lt;p&gt;コース選択(必須)&lt;br /&gt;
&lt;span class="wpcf7-form-control-wrap" data-name="checkbox-225"&gt;&lt;span class="wpcf7-form-control wpcf7-checkbox wpcf7-validates-as-required"&gt;&lt;span class="wpcf7-list-item first"&gt;&lt;span class="wpcf7-list-item-label"&gt;受験社会の記述対策講座&lt;/span&gt;&lt;input type="checkbox" name="checkbox-225[]" value="受験社会の記述対策講座" /&gt;&lt;/span&gt;&lt;span class="wpcf7-list-item"&gt;&lt;span class="wpcf7-list-item-label"&gt;歴史・分野別特別講義　文化史&lt;/span&gt;&lt;input type="checkbox" name="checkbox-225[]" value="歴史・分野別特別講義　文化史" /&gt;&lt;/span&gt;&lt;span class="wpcf7-list-item"&gt;&lt;span class="wpcf7-list-item-label"&gt;歴史・分野別特別講義　経済史&lt;/span&gt;&lt;input type="checkbox" name="checkbox-225[]" value="歴史・分野別特別講義　経済史" /&gt;&lt;/span&gt;&lt;span class="wpcf7-list-item"&gt;&lt;span class="wpcf7-list-item-label"&gt;歴史・分野別特別講義　外交史&lt;/span&gt;&lt;input type="checkbox" name="checkbox-225[]" value="歴史・分野別特別講義　外交史" /&gt;&lt;/span&gt;&lt;span class="wpcf7-list-item"&gt;&lt;span class="wpcf7-list-item-label"&gt;速習「地形図」マスター&lt;/span&gt;&lt;input type="checkbox" name="checkbox-225[]" value="速習「地形図」マスター" /&gt;&lt;/span&gt;&lt;span class="wpcf7-list-item"&gt;&lt;span class="wpcf7-list-item-label"&gt;速習「資料読み取り」マスター&lt;/span&gt;&lt;input type="checkbox" name="checkbox-225[]" value="速習「資料読み取り」マスター" /&gt;&lt;/span&gt;&lt;span class="wpcf7-list-item"&gt;&lt;span class="wpcf7-list-item-label"&gt;47都道府県丸暗記講座&lt;/span&gt;&lt;input type="checkbox" name="checkbox-225[]" value="47都道府県丸暗記講座" /&gt;&lt;/span&gt;&lt;span class="wpcf7-list-item"&gt;&lt;span class="wpcf7-list-item-label"&gt;時事問題集中講義&lt;/span&gt;&lt;input type="checkbox" name="checkbox-225[]" value="時事問題集中講義" /&gt;&lt;/span&gt;&lt;span class="wpcf7-list-item last"&gt;&lt;span class="wpcf7-list-item-label"&gt;憲法の重要条文おさらい講座&lt;/span&gt;&lt;input type="checkbox" name="checkbox-225[]" value="憲法の重要条文おさらい講座" /&gt;&lt;/span&gt;&lt;/span&gt;&lt;/span&gt;
&lt;/p&gt;
&lt;p&gt;受講スタイル(必須)&lt;br /&gt;
&lt;span class="wpcf7-form-control-wrap" data-name="checkbox-607"&gt;&lt;span class="wpcf7-form-control wpcf7-checkbox wpcf7-validates-as-required"&gt;&lt;span class="wpcf7-list-item first"&gt;&lt;span class="wpcf7-list-item-label"&gt;教室&lt;/span&gt;&lt;input type="checkbox" name="checkbox-607[]" value="教室" /&gt;&lt;/span&gt;&lt;span class="wpcf7-list-item last"&gt;&lt;span class="wpcf7-list-item-label"&gt;オンライン&lt;/span&gt;&lt;input type="checkbox" name="checkbox-607[]" value="オンライン" /&gt;&lt;/span&gt;&lt;/span&gt;&lt;/span&gt;
&lt;/p&gt;
&lt;p&gt;&lt;label&gt; 備考&lt;br /&gt;
&lt;span class="wpcf7-form-control-wrap" data-name="your-message"&gt;&lt;textarea cols="40" rows="10" maxlength="2000" class="wpcf7-form-control wpcf7-textarea" aria-invalid="false" name="your-message"&gt;&lt;/textarea&gt;&lt;/span&gt; &lt;/label&gt;
&lt;/p&gt;
&lt;div class="wpcf7-turnstile cf-turnstile" data-sitekey="0x4AAAAAACFlZho3GFUcJZZa" data-response-field-name="_wpcf7_turnstile_response"&gt;&lt;/div&gt;
&lt;p&gt;&lt;input class="wpcf7-form-control wpcf7-submit has-spinner" type="submit" value="送信" /&gt;
&lt;/p&gt;&lt;div class="wpcf7-response-output" aria-hidden="true"&gt;&lt;/div&gt;
&lt;/form&gt;
&lt;/div&gt;
&lt;/div&gt;
```</t>
  </si>
  <si>
    <t>C2P_https___jukureiwa_com_tips_naaymi_hub_20260225_192449</t>
  </si>
  <si>
    <t>以下はサイトの階層マスタに基づく「子→親」内部リンク不足です。
子ページ本文（HTML）に、親ページへのリンクを追加してください。
【子ページ】
- URL: https://jukureiwa.com/tips/naaymi_hub/
- タイトル: 中学受験社会の悩み別ガイド｜後回し・暗記・復習の困りごと解決 - 受験社会専門塾「令和」
- 分類: MC
【親ページ（リンク先）】
- 親URL: https://jukureiwa.com/honka/
- 親タイトル: 中学受験社会の個別指導塾｜地理歴史公民｜8回集中オンラインも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&lt;style&gt;
  /* Hub内のリンクだけ、必ず「青＋下線」にする */&lt;br /&gt;
  .syakai-hub a,&lt;br /&gt;
  .syakai-hub a:visited{&lt;br /&gt;
    color:#0d6efd !important;&lt;br /&gt;
    text-decoration: underline !important;&lt;br /&gt;
    text-underline-offset: .18em;&lt;br /&gt;
    text-decoration-thickness: .10em;&lt;br /&gt;
  }&lt;br /&gt;
  .syakai-hub a:hover,&lt;br /&gt;
  .syakai-hub a:focus{&lt;br /&gt;
    color:#0b5ed7 !important;&lt;br /&gt;
    text-decoration: underline !important;&lt;br /&gt;
  }&lt;/p&gt;
&lt;p&gt;  /* カード見出しのリンクは、さらに強めに */&lt;br /&gt;
  .syakai-hub .card h3 a,&lt;br /&gt;
  .syakai-hub .card .h6 a{&lt;br /&gt;
    color:#0d6efd !important;&lt;br /&gt;
    text-decoration: underline !important;&lt;br /&gt;
  }&lt;/p&gt;
&lt;p&gt;  /* もしテーマが a{color:inherit} 系で潰してくる場合の保険 */&lt;br /&gt;
  .syakai-hub .card a,&lt;br /&gt;
  .syakai-hub .list-group a{&lt;br /&gt;
    color:#0d6efd !important;&lt;br /&gt;
  }&lt;br /&gt;
&lt;/style&gt;
&lt;div class="container my-4 syakai-hub"&gt;
&lt;div class="container my-4"&gt;
&lt;section class="bg-light border rounded-4 p-4 p-md-5 mb-4"&gt;
&lt;div class="d-flex flex-wrap align-items-center gap-2 mb-2"&gt;&lt;span class="badge text-bg-primary"&gt;中学受験 社会&lt;/span&gt;&lt;br /&gt;
&lt;span class="badge text-bg-secondary"&gt;悩み別ガイド&lt;/span&gt;&lt;br /&gt;
&lt;span class="badge text-bg-light border text-dark"&gt;小4〜小6&lt;/span&gt;&lt;/div&gt;
&lt;h1 class="h3 mb-3"&gt;中学受験社会の悩み別ガイド｜「何から直すか」を効率的に決める&lt;/h1&gt;
&lt;p class="mb-3"&gt;社会は「覚えたはずなのに点にならない」「平日が回らない」「テストの復習が続かない」など、&lt;br /&gt;
つまずき方が科目特有です。このページでは、悩みの種類から解決記事へスムーズにたどり着けるように整理しました。&lt;/p&gt;
&lt;div class="d-flex flex-wrap gap-2"&gt;&lt;a class="btn btn-primary btn-sm" href="#nayami"&gt;悩みから選ぶ&lt;/a&gt;&lt;br /&gt;
&lt;a class="btn btn-outline-primary btn-sm" href="#bunya"&gt;分野から選ぶ（地理/歴史/公民）&lt;/a&gt;&lt;br /&gt;
&lt;a class="btn btn-outline-secondary btn-sm" href="#consult"&gt;個別指導へのご案内&lt;/a&gt;&lt;/div&gt;
&lt;/section&gt;
&lt;section class="mb-4"&gt;
&lt;div class="row g-3"&gt;
&lt;div class="col-12 col-md-6"&gt;
&lt;div class="border rounded-4 p-3 h-100"&gt;
&lt;div class="fw-bold mb-2"&gt;このページの使い方&lt;/div&gt;
&lt;ol class="mb-0 ps-3"&gt;
&lt;li&gt;まず「悩み」から近いものを1本読む&lt;/li&gt;
&lt;li&gt;次に「分野（地理/歴史/公民）」で弱い所を補強する&lt;/li&gt;
&lt;li&gt;最後に家庭の運用が回る形に改善する（ルーティン/ノート/復習）&lt;/li&gt;
&lt;/ol&gt;
&lt;/div&gt;
&lt;/div&gt;
&lt;div class="col-12 col-md-6"&gt;
&lt;div class="alert alert-secondary rounded-4 mb-0"&gt;
&lt;div class="fw-bold mb-1"&gt;よくある悩み&lt;/div&gt;
&lt;div class="small"&gt;「暗記量を増やす」より先に、&lt;span class="fw-bold"&gt;どこで点数を落としているか（症状）&lt;/span&gt;を特定すると、やることが絞れます。&lt;/div&gt;
&lt;/div&gt;
&lt;/div&gt;
&lt;/div&gt;
&lt;/section&gt;
&lt;section id="nayami" class="mb-4"&gt;
&lt;div class="d-flex align-items-end justify-content-between flex-wrap gap-2 mb-2"&gt;
&lt;h2 class="h4 mb-0"&gt;悩みから選ぶ&lt;/h2&gt;
&lt;div class="small text-muted"&gt;まずは近い症状の1本から。&lt;/div&gt;
&lt;/div&gt;
&lt;div class="row g-3"&gt;
&lt;div class="col-12 col-md-6"&gt;
&lt;div class="card border rounded-4 h-100"&gt;
&lt;div class="card-body"&gt;
&lt;div class="d-flex flex-wrap gap-2 mb-2"&gt;&lt;span class="badge text-bg-dark"&gt;学習計画&lt;/span&gt;&lt;br /&gt;
&lt;span class="badge text-bg-light border text-dark"&gt;時間配分&lt;/span&gt;&lt;/div&gt;
&lt;h3 class="h6 mb-2"&gt;&lt;a class="text-decoration-none" href="https://jukureiwa.com/tips/syakai-atomawashi/"&gt;&lt;br /&gt;
中学受験社会が「後回し」になる家庭の特徴と、今日から改善する3ステップ&lt;br /&gt;
&lt;/a&gt;&lt;/h3&gt;
&lt;p class="small text-muted mb-0"&gt;社会が後手に回る原因を「配分」「毎日の枠」「復習の回し方」に分けて見直すための入口。&lt;/p&gt;
&lt;/div&gt;
&lt;/div&gt;
&lt;/div&gt;
&lt;div class="col-12 col-md-6"&gt;
&lt;div class="card border rounded-4 h-100"&gt;
&lt;div class="card-body"&gt;
&lt;div class="d-flex flex-wrap gap-2 mb-2"&gt;&lt;span class="badge text-bg-dark"&gt;家庭学習&lt;/span&gt;&lt;br /&gt;
&lt;span class="badge text-bg-light border text-dark"&gt;ルーティン&lt;/span&gt;&lt;/div&gt;
&lt;h3 class="h6 mb-2"&gt;&lt;a class="text-decoration-none" href="https://jukureiwa.com/tips/syakai-15min-routine/"&gt;&lt;br /&gt;
1日15分で回る！中学受験社会の家庭学習ルーティン（小5〜小6）&lt;br /&gt;
&lt;/a&gt;&lt;/h3&gt;
&lt;p class="small text-muted mb-0"&gt;平日が動かない・週末に偏る・やりっぱなしになる…を減らすための、短時間運用の考え方。&lt;/p&gt;
&lt;/div&gt;
&lt;/div&gt;
&lt;/div&gt;
&lt;div class="col-12 col-md-6"&gt;
&lt;div class="card border rounded-4 h-100"&gt;
&lt;div class="card-body"&gt;
&lt;div class="d-flex flex-wrap gap-2 mb-2"&gt;&lt;span class="badge text-bg-dark"&gt;得点化&lt;/span&gt;&lt;br /&gt;
&lt;span class="badge text-bg-light border text-dark"&gt;整理&lt;/span&gt;&lt;/div&gt;
&lt;h3 class="h6 mb-2"&gt;&lt;a class="text-decoration-none" href="https://jukureiwa.com/tips/syakai-seiri/"&gt;&lt;br /&gt;
社会が伸びない原因は暗記量ではない｜得点につながる「整理」の作り方&lt;br /&gt;
&lt;/a&gt;&lt;/h3&gt;
&lt;p class="small text-muted mb-0"&gt;用語が入っても点に結びつきにくいときに、整理の観点を入れて「答えに変える」ための視点。&lt;/p&gt;
&lt;/div&gt;
&lt;/div&gt;
&lt;/div&gt;
&lt;div class="col-12 col-md-6"&gt;
&lt;div class="card border rounded-4 h-100"&gt;
&lt;div class="card-body"&gt;
&lt;div class="d-flex flex-wrap gap-2 mb-2"&gt;&lt;span class="badge text-bg-dark"&gt;一問一答&lt;/span&gt;&lt;br /&gt;
&lt;span class="badge text-bg-light border text-dark"&gt;実戦&lt;/span&gt;&lt;/div&gt;
&lt;h3 class="h6 mb-2"&gt;&lt;a class="text-decoration-none" href="https://jukureiwa.com/tips/syakai-oboeru-tsukau/"&gt;&lt;br /&gt;
一問一答が効かない子のための「覚える→使う」社会勉強法&lt;br /&gt;
&lt;/a&gt;&lt;/h3&gt;
&lt;p class="small text-muted mb-0"&gt;「覚えたのに模試で点数を落とす」状態を、知識を使う形に変えるための考え方の整理。&lt;/p&gt;
&lt;/div&gt;
&lt;/div&gt;
&lt;/div&gt;
&lt;div class="col-12 col-md-6"&gt;
&lt;div class="card border rounded-4 h-100"&gt;
&lt;div class="card-body"&gt;
&lt;div class="d-flex flex-wrap gap-2 mb-2"&gt;&lt;span class="badge text-bg-dark"&gt;初見対応&lt;/span&gt;&lt;br /&gt;
&lt;span class="badge text-bg-light border text-dark"&gt;用語&lt;/span&gt;&lt;/div&gt;
&lt;h3 class="h6 mb-2"&gt;&lt;a class="text-decoration-none" href="https://jukureiwa.com/tips/syakai-hikidashi/"&gt;&lt;br /&gt;
模試で「知ってるのに解けない」を防ぐ｜用語の“引き出し”の作り方&lt;br /&gt;
&lt;/a&gt;&lt;/h3&gt;
&lt;p class="small text-muted mb-0"&gt;正誤や資料の問いで止まるときに、知識の取り出し方を改善するための視点。&lt;/p&gt;
&lt;/div&gt;
&lt;/div&gt;
&lt;/div&gt;
&lt;div class="col-12 col-md-6"&gt;
&lt;div class="card border rounded-4 h-100"&gt;
&lt;div class="card-body"&gt;
&lt;div class="d-flex flex-wrap gap-2 mb-2"&gt;&lt;span class="badge text-bg-dark"&gt;暗記が苦手&lt;/span&gt;&lt;br /&gt;
&lt;span class="badge text-bg-light border text-dark"&gt;反復&lt;/span&gt;&lt;/div&gt;
&lt;h3 class="h6 mb-2"&gt;&lt;a class="text-decoration-none" href="https://jukureiwa.com/tips/syakai-hanpuku-system/"&gt;&lt;br /&gt;
暗記が苦手でも伸びる子の共通点｜反復回数を増やす仕組み&lt;br /&gt;
&lt;/a&gt;&lt;/h3&gt;
&lt;p class="small text-muted mb-0"&gt;当日→翌日→週末など、復習が自然に増える運用を作るための考え方。&lt;/p&gt;
&lt;/div&gt;
&lt;/div&gt;
&lt;/div&gt;
&lt;div class="col-12 col-md-6"&gt;
&lt;div class="card border rounded-4 h-100"&gt;
&lt;div class="card-body"&gt;
&lt;div class="d-flex flex-wrap gap-2 mb-2"&gt;&lt;span class="badge text-bg-dark"&gt;復習&lt;/span&gt;&lt;br /&gt;
&lt;span class="badge text-bg-light border text-dark"&gt;ミスの傾向&lt;/span&gt;&lt;/div&gt;
&lt;h3 class="h6 mb-2"&gt;&lt;a class="text-decoration-none" href="https://jukureiwa.com/tips/syakai-test-naoshi/"&gt;&lt;br /&gt;
社会のテスト直しはここだけやる｜ミスの傾向別の効率的な復習&lt;br /&gt;
&lt;/a&gt;&lt;/h3&gt;
&lt;p class="small text-muted mb-0"&gt;テスト後の復習が散らかる家庭向けに、「何を残すか」をミスの傾向で切り分ける入口。&lt;/p&gt;
&lt;/div&gt;
&lt;/div&gt;
&lt;/div&gt;
&lt;div class="col-12 col-md-6"&gt;
&lt;div class="card border rounded-4 h-100"&gt;
&lt;div class="card-body"&gt;
&lt;div class="d-flex flex-wrap gap-2 mb-2"&gt;&lt;span class="badge text-bg-dark"&gt;小6&lt;/span&gt;&lt;br /&gt;
&lt;span class="badge text-bg-light border text-dark"&gt;優先順位&lt;/span&gt;&lt;/div&gt;
&lt;h3 class="h6 mb-2"&gt;&lt;a class="text-decoration-none" href="https://jukureiwa.com/tips/syakai-sho6-april-plan/"&gt;&lt;br /&gt;
小6 4月からの社会改善プラン｜遅れた子のための優先順位&lt;br /&gt;
&lt;/a&gt;&lt;/h3&gt;
&lt;p class="small text-muted mb-0"&gt;時期が進んで焦りが出たときに、やることを優先度で整理するための考え方。&lt;/p&gt;
&lt;/div&gt;
&lt;/div&gt;
&lt;/div&gt;
&lt;div class="col-12 col-md-6"&gt;
&lt;div class="card border rounded-4 h-100"&gt;
&lt;div class="card-body"&gt;
&lt;div class="d-flex flex-wrap gap-2 mb-2"&gt;&lt;span class="badge text-bg-dark"&gt;モチベーション&lt;/span&gt;&lt;br /&gt;
&lt;span class="badge text-bg-light border text-dark"&gt;入口&lt;/span&gt;&lt;/div&gt;
&lt;h3 class="h6 mb-2"&gt;&lt;a class="text-decoration-none" href="https://jukureiwa.com/tips/syakai-kirai-start/"&gt;&lt;br /&gt;
社会が嫌いな子が「少し好きになる」入り口の作り方（地理・歴史・公民）&lt;br /&gt;
&lt;/a&gt;&lt;/h3&gt;
&lt;p class="small text-muted mb-0"&gt;机に向かう前に止まってしまう子向けに、入り口を作るための観点整理。&lt;/p&gt;
&lt;/div&gt;
&lt;/div&gt;
&lt;/div&gt;
&lt;div class="col-12 col-md-6"&gt;
&lt;div class="card border rounded-4 h-100"&gt;
&lt;div class="card-body"&gt;
&lt;div class="d-flex flex-wrap gap-2 mb-2"&gt;&lt;span class="badge text-bg-dark"&gt;ノート&lt;/span&gt;&lt;br /&gt;
&lt;span class="badge text-bg-light border text-dark"&gt;復習&lt;/span&gt;&lt;/div&gt;
&lt;h3 class="h6 mb-2"&gt;&lt;a class="text-decoration-none" href="https://jukureiwa.com/tips/syakai-note/"&gt;&lt;br /&gt;
5分で復習できる社会ノート術｜色分けより大事な3つのルール&lt;br /&gt;
&lt;/a&gt;&lt;/h3&gt;
&lt;p class="small text-muted mb-0"&gt;「きれいに書けているのに点数が上がらない」ノートを、復習に使える形へ寄せる視点。&lt;/p&gt;
&lt;div class="mt-2 small"&gt;&lt;span class="text-muted"&gt;同名記事URL：&lt;/span&gt;&lt;br /&gt;
&lt;a class="text-decoration-none" href="https://jukureiwa.com/tips/tips-syakai-note/"&gt;/tips/tips-syakai-note/&lt;/a&gt;&lt;br /&gt;
&lt;span class="text-muted"&gt;（運用上はどちらか1本の掲載に集約を推奨）&lt;/span&gt;&lt;/div&gt;
&lt;/div&gt;
&lt;/div&gt;
&lt;/div&gt;
&lt;/div&gt;
&lt;/section&gt;
&lt;section id="bunya" class="mb-4"&gt;
&lt;h2 class="h4 mb-2"&gt;分野から選ぶ（地理 / 歴史 / 公民）&lt;/h2&gt;
&lt;div class="row g-3"&gt;
&lt;div class="col-12 col-md-6"&gt;
&lt;div class="border rounded-4 p-3 h-100"&gt;
&lt;div class="d-flex align-items-center justify-content-between mb-2"&gt;
&lt;div class="fw-bold"&gt;地理&lt;/div&gt;
&lt;p&gt;&lt;span class="badge text-bg-success"&gt;地図・資料&lt;/span&gt;&lt;/p&gt;
&lt;/div&gt;
&lt;div class="list-group"&gt;&lt;a class="list-group-item list-group-item-action" href="https://jukureiwa.com/tips/hakuchizu/"&gt;&lt;br /&gt;
白地図が最強｜都道府県・地方・山地山脈を一気に固める練習法&lt;br /&gt;
&lt;/a&gt;&lt;br /&gt;
&lt;a class="list-group-item list-group-item-action" href="https://jukureiwa.com/tips/chiri-tsunage/"&gt;&lt;br /&gt;
地図が読めない子のための「位置→地形→気候→産業」のつなげ方&lt;br /&gt;
&lt;/a&gt;&lt;br /&gt;
&lt;a class="list-group-item list-group-item-action" href="https://jukureiwa.com/tips/uonzu/"&gt;&lt;br /&gt;
雨温図の読み方｜季節風・梅雨・台風まで一気に分かる&lt;br /&gt;
&lt;/a&gt;&lt;br /&gt;
&lt;a class="list-group-item list-group-item-action" href="https://jukureiwa.com/tips/chikeizu/"&gt;&lt;br /&gt;
地形図の出題はここを見る｜等高線・縮尺・土地利用・地図記号&lt;br /&gt;
&lt;/a&gt;&lt;br /&gt;
&lt;a class="list-group-item list-group-item-action" href="https://jukureiwa.com/tips/chiri-kikou-nougyou/"&gt;&lt;br /&gt;
日本の気候と農業｜なぜその作物がそこで作られるのか&lt;br /&gt;
&lt;/a&gt;&lt;/div&gt;
&lt;/div&gt;
&lt;/div&gt;
&lt;div class="col-12 col-md-6"&gt;
&lt;div class="border rounded-4 p-3 h-100"&gt;
&lt;div class="d-flex align-items-center justify-content-between mb-2"&gt;
&lt;div class="fw-bold"&gt;歴史&lt;/div&gt;
&lt;p&gt;&lt;span class="badge text-bg-warning"&gt;流れ・資料&lt;/span&gt;&lt;/p&gt;
&lt;/div&gt;
&lt;div class="list-group"&gt;&lt;a class="list-group-item list-group-item-action" href="https://jukureiwa.com/tips/rekishi-nagare/"&gt;&lt;br /&gt;
歴史は年号より「流れ」｜5つの時代を1枚でつなぐ方法&lt;br /&gt;
&lt;/a&gt;&lt;br /&gt;
&lt;a class="list-group-item list-group-item-action" href="https://jukureiwa.com/tips/rekishi-kamakura-muromachi/"&gt;&lt;br /&gt;
原因と結果で覚える鎌倉〜室町｜入試の正誤で点数を落とさない&lt;br /&gt;
&lt;/a&gt;&lt;br /&gt;
&lt;a class="list-group-item list-group-item-action" href="https://jukureiwa.com/tips/rekishi-meiji-ishin/"&gt;&lt;br /&gt;
明治維新が一番わからない子へ｜改革の順番と狙いを3本柱で整理&lt;br /&gt;
&lt;/a&gt;&lt;br /&gt;
&lt;a class="list-group-item list-group-item-action" href="https://jukureiwa.com/tips/rekishi-shiryou-mondai/"&gt;&lt;br /&gt;
歴史資料問題の解き方｜絵・写真・文章史料の“見るべき点”&lt;br /&gt;
&lt;/a&gt;&lt;/div&gt;
&lt;/div&gt;
&lt;/div&gt;
&lt;div class="col-12 col-md-6"&gt;
&lt;div class="border rounded-4 p-3 h-100"&gt;
&lt;div class="d-flex align-items-center justify-content-between mb-2"&gt;
&lt;div class="fw-bold"&gt;公民&lt;/div&gt;
&lt;p&gt;&lt;span class="badge text-bg-info"&gt;しくみ&lt;/span&gt;&lt;/p&gt;
&lt;/div&gt;
&lt;div class="list-group"&gt;&lt;a class="list-group-item list-group-item-action" href="https://jukureiwa.com/tips/tips-koumin-sanken/"&gt;&lt;br /&gt;
公民は「しくみ」を描ければ勝ち｜三権分立を10分で整理する方法&lt;br /&gt;
&lt;/a&gt;&lt;/div&gt;
&lt;/div&gt;
&lt;/div&gt;
&lt;div class="col-12 col-md-6"&gt;
&lt;div class="card border rounded-4 h-100"&gt;
&lt;div class="card-body"&gt;
&lt;div class="fw-bold mb-2"&gt;判断に困ったときの選び方（目安）&lt;/div&gt;
&lt;ul class="small mb-0"&gt;
&lt;li&gt;社会が後回し → &lt;a class="text-decoration-none" href="https://jukureiwa.com/tips/syakai-atomawashi/"&gt;後回しの原因と対策&lt;/a&gt;&lt;/li&gt;
&lt;li&gt;覚えたのに点が出ない → &lt;a class="text-decoration-none" href="https://jukureiwa.com/tips/syakai-oboeru-tsukau/"&gt;覚える→使う&lt;/a&gt; / &lt;a class="text-decoration-none" href="https://jukureiwa.com/tips/syakai-hikidashi/"&gt;引き出し&lt;/a&gt;&lt;/li&gt;
&lt;li&gt;地理が弱い → &lt;a class="text-decoration-none" href="https://jukureiwa.com/tips/hakuchizu/"&gt;白地図&lt;/a&gt; から着手&lt;/li&gt;
&lt;li&gt;歴史が散らかる → &lt;a class="text-decoration-none" href="https://jukureiwa.com/tips/rekishi-nagare/"&gt;流れ&lt;/a&gt; を先に固める&lt;/li&gt;
&lt;/ul&gt;
&lt;/div&gt;
&lt;/div&gt;
&lt;/div&gt;
&lt;/div&gt;
&lt;/section&gt;
&lt;section class="mb-4"&gt;
&lt;div class="border rounded-4 p-3"&gt;
&lt;div class="fw-bold mb-2"&gt;併せて読みたい（関連）&lt;/div&gt;
&lt;div class="row g-3"&gt;
&lt;div class="col-12 col-md-6"&gt;
&lt;div class="alert alert-light border rounded-4 mb-0 h-100"&gt;
&lt;div class="fw-bold mb-1"&gt;運用のコツ&lt;/div&gt;
&lt;div class="small"&gt;「読んで終わり」になりそうな場合は、&lt;br /&gt;
&lt;a class="text-decoration-none" href="https://jukureiwa.com/tips/syakai-test-naoshi/"&gt;テスト直し&lt;/a&gt; と&lt;br /&gt;
&lt;a class="text-decoration-none" href="https://jukureiwa.com/tips/syakai-hanpuku-system/"&gt;反復の仕組み&lt;/a&gt;&lt;br /&gt;
を先に入れると、改善が続きやすくなります。&lt;/div&gt;
&lt;/div&gt;
&lt;/div&gt;
&lt;/div&gt;
&lt;/div&gt;
&lt;/section&gt;
&lt;section id="consult" class="mb-5"&gt;
&lt;div class="bg-white border rounded-4 p-4"&gt;
&lt;div class="row g-3 align-items-center"&gt;
&lt;div class="col-12 col-md-8"&gt;
&lt;h2 class="h5 mb-2"&gt;社会の家庭学習が回らない場合は、個別で「課題の特定」から&lt;/h2&gt;
&lt;p class="mb-0 small text-muted"&gt;どの記事を読んでも改善が続かないときは、原因が「暗記不足」ではなく、取りこぼしの場所・復習の計画・優先順位にあります。&lt;br /&gt;
必要なところだけを絞って、短い時間でも点につながる形へ寄せます。&lt;/p&gt;
&lt;/div&gt;
&lt;div class="col-12 col-md-4 d-grid gap-2"&gt;&lt;a class="btn btn-primary" href="https://jukureiwa.com/"&gt;受験社会専門塾「令和」サービスを見る&lt;/a&gt;&lt;br /&gt;
&lt;a class="btn btn-outline-primary" href="#nayami"&gt;記事から探す（悩み一覧へ戻る）&lt;/a&gt;&lt;/div&gt;
&lt;/div&gt;
&lt;/div&gt;
&lt;/section&gt;
&lt;/div&gt;
&lt;/div&gt;
```</t>
  </si>
  <si>
    <t>C2P_https___jukureiwa_com_tips_syakai_note_20260225_192449</t>
  </si>
  <si>
    <t>以下はサイトの階層マスタに基づく「子→親」内部リンク不足です。
子ページ本文（HTML）に、親ページへのリンクを追加してください。
【子ページ】
- URL: https://jukureiwa.com/tips/syakai-note/
- タイトル: 5分で復習できる社会ノート術｜色分けより大事な3つのルール - 受験社会専門塾「令和」
- 分類: MC
【親ページ（リンク先）】
- 親URL: https://jukureiwa.com/tips/naaymi_hub/
- 親タイトル: 中学受験社会の悩み別ガイド｜後回し・暗記・復習の困りごと解決 - 受験社会専門塾「令和」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class="reiwa-container pb-5" style="font-family: 'Helvetica Neue', Arial, 'Hiragino Kaku Gothic ProN', 'Hiragino Sans', Meiryo, sans-serif; color: #333; line-height: 1.8;"&gt;
&lt;div class="intro-section mb-5"&gt;
&lt;p class="lead" style="font-size: 1.25rem; color: #444;"&gt;「ノートはきれいに書けているのに、模試の点数が上がらない」&lt;/p&gt;
&lt;p&gt;社会という科目は、覚えるべき用語や資料が膨大です。そのため、真面目なお子様ほど、塾の授業内容やテキストの情報を一言一句漏らさずノートにまとめようと奮闘します。しかし、何時間もかけて作成した「力作のノート」が、実は成績アップを阻む最大の壁になっているケースが後を絶ちません。&lt;/p&gt;
&lt;p&gt;成績が伸び悩む原因は、ノートを情報の保管場所（百科事典）にしてしまっていることにあります。入試本番で必要なのは、きれいに整理されたノートではなく、頭の中に整理された知識です。合格する受験生のノートは、書くことよりも「見返すこと」に特化した、いわば&lt;strong&gt;最強の復習ツール&lt;/strong&gt;として機能しています。&lt;/p&gt;
&lt;div class="card border-0 shadow-sm mt-4" style="background-color: #f0f7ff; border-left: 5px solid #003366 !important;"&gt;
&lt;div class="card-body p-4 text-dark"&gt;
&lt;h4 class="h6 fw-bold mb-3" style="color: #003366;"&gt;&lt;i class="bi bi-journal-text me-2 text-dark"&gt;&lt;/i&gt;社会の得点力を変えるノート術のポイント&lt;/h4&gt;
&lt;ul class="list-unstyled mb-0 small vstack gap-2 text-dark"&gt;
&lt;li class="d-flex align-items-start"&gt;&lt;i class="bi bi-check2-circle text-primary me-2 fw-bold"&gt;&lt;/i&gt;&lt;br /&gt;
なぜ「まとめ過ぎるノート」ほど、本番で使い物にならないのか&lt;/li&gt;
&lt;li class="d-flex align-items-start"&gt;&lt;i class="bi bi-check2-circle text-primary me-2 fw-bold"&gt;&lt;/i&gt;&lt;br /&gt;
色分けのルールを捨て、脳が反応する「余白」を作る工夫&lt;/li&gt;
&lt;li class="d-flex align-items-start"&gt;&lt;i class="bi bi-check2-circle text-primary me-2 fw-bold"&gt;&lt;/i&gt;&lt;br /&gt;
「間違い→原因→次に取る行動」をセットにする実戦型ミスノートの作り方&lt;/li&gt;
&lt;li class="d-flex align-items-start"&gt;&lt;i class="bi bi-check2-circle text-primary me-2 fw-bold"&gt;&lt;/i&gt;&lt;br /&gt;
地理・歴史・公民の各分野で、点の取りこぼしを防ぐための情報の落とし込み方&lt;/li&gt;
&lt;li class="d-flex align-items-start border-primary"&gt;&lt;i class="bi bi-check2-circle text-primary me-2 fw-bold"&gt;&lt;/i&gt;&lt;br /&gt;
忙しい平日でも、わずか5分で1週間の復習を完了させるルーティン&lt;/li&gt;
&lt;/ul&gt;
&lt;/div&gt;
&lt;/div&gt;
&lt;/div&gt;
&lt;section class="mb-5 text-dark"&gt;
&lt;h2 class="h4 fw-bold p-3 mb-4 shadow-sm" style="color: #fff; background-color: #003366; border-radius: 5px;"&gt;原因の切り分け：ノートが増えても伸びない3つの落とし穴&lt;/h2&gt;
&lt;details class="mb-3 border rounded shadow-sm overflow-hidden" style="border-color: #003366 !important;"&gt;
&lt;summary class="p-3 fw-bold bg-white text-primary d-flex justify-content-between align-items-center" style="cursor: pointer; list-style: none;"&gt;2. 「解き方のプロセス」が欠落している&lt;br /&gt;
&lt;i class="bi bi-chevron-down"&gt;&lt;/i&gt;&lt;/summary&gt;
&lt;div class="p-3 bg-light border-top border-primary small text-secondary text-dark"&gt;用語の名前だけを羅列したノートは、資料読解や記述には通用しません。なぜその答えになるのか、資料のどこに注目すべきかという「考え方や流れ」が抜けていると、実戦で知識を引き出せません。&lt;/div&gt;
&lt;/details&gt;
&lt;/section&gt;
&lt;section class="mb-5 shadow-sm p-4 rounded bg-white border-top border-primary border-5" style="border-top-color: #003366 !important;"&gt;
&lt;h2 class="h4 fw-bold text-primary mb-4"&gt;立て直すための進め方：色分けよりも大事な「3つのルール」&lt;/h2&gt;
&lt;div class="vstack gap-4 mt-4"&gt;
&lt;div class="d-flex align-items-start border-start border-5 border-primary ps-3 text-dark"&gt;
&lt;div class="me-3"&gt;&lt;span class="badge bg-primary rounded-pill px-3 py-2 text-dark"&gt;Rule 2&lt;/span&gt;&lt;/div&gt;
&lt;div&gt;
&lt;h3 class="h6 fw-bold text-primary mb-1 text-dark"&gt;「間違い→原因→次に取る行動」の3点メモ&lt;/h3&gt;
&lt;p class="small mb-0 text-dark"&gt;ミスを書き出す際は、正解を書くだけでは不十分です。「地理：統計の単位を見逃した（原因）→グラフを見たらまず単位に◯を付ける（次に取る行動）」のように、&lt;strong&gt;行動レベルの修正案&lt;/strong&gt;をセットで記述します。&lt;/p&gt;
&lt;/div&gt;
&lt;/div&gt;
&lt;/div&gt;
&lt;/section&gt;
&lt;section class="mb-5 border border-primary border-2 p-4 rounded bg-white shadow-sm text-dark"&gt;
&lt;h2 class="h4 fw-bold text-primary mb-4 pb-2 border-bottom"&gt;家庭での回し方：週末「5分復習」のルーティン化&lt;/h2&gt;
&lt;h3 class="h6 fw-bold text-primary text-dark"&gt;&lt;i class="bi bi-calendar-check me-2 text-dark"&gt;&lt;/i&gt; 週末の「5分チェック」進め方&lt;/h3&gt;
&lt;ul class="small vstack gap-2 mt-3 p-0 text-dark text-dark" style="list-style: none;"&gt;
&lt;li class="p-2 border-bottom border-light"&gt;&lt;strong&gt;約1分：&lt;/strong&gt;その週のページを開き、余白の「自分への注意書き」を音読する。&lt;/li&gt;
&lt;li class="p-2 border-bottom border-light"&gt;&lt;strong&gt;2分：&lt;/strong&gt;図や矢印を見て、因果関係を1つだけ「空（そら）」で説明してみる。&lt;/li&gt;
&lt;li class="p-2 border-bottom border-light"&gt;&lt;strong&gt;2分：&lt;/strong&gt;直近の模試で間違えた「次に取る行動」が守れているか、演習結果と照合する。&lt;/li&gt;
&lt;/ul&gt;
&lt;/section&gt;
&lt;section class="mb-5 text-dark text-dark text-dark"&gt;
&lt;h2 class="h4 fw-bold mb-5" style="color: #003366;"&gt;さらに学習効率を高めるための「立て直すための」ステップ&lt;/h2&gt;
&lt;/section&gt;
&lt;div class="p-3 bg-light rounded border border-primary h-100 text-dark text-dark"&gt;
&lt;h3 class="h6 fw-bold text-primary mb-3 text-dark text-dark"&gt;&lt;i class="bi bi-chat-dots me-2 text-dark"&gt;&lt;/i&gt; 親の声かけの例&lt;/h3&gt;
&lt;/div&gt;
&lt;div class="col text-dark"&gt;
&lt;div class="card h-100 border-primary bg-primary bg-opacity-10 shadow-sm reiwa-hover text-dark text-dark"&gt;
&lt;div class="card-body py-4 text-primary text-dark text-dark"&gt;
&lt;h3 class="h6 fw-bold mb-1 text-primary text-dark text-dark"&gt;社会の「基本の考え方」をプロと一緒に。&lt;/h3&gt;
&lt;p class="small mb-0 fw-bold text-primary text-dark text-dark"&gt;実戦力強化講座の無料体験はこちら &lt;i class="bi bi-chevron-double-right text-dark"&gt;&lt;/i&gt;&lt;/p&gt;
&lt;/div&gt;
&lt;/div&gt;
&lt;/div&gt;
&lt;/div&gt;
```</t>
  </si>
  <si>
    <t>C2P_https___jukureiwa_com_tips_syakaianki_20260225_192445</t>
  </si>
  <si>
    <t>以下はサイトの階層マスタに基づく「子→親」内部リンク不足です。
子ページ本文（HTML）に、親ページへのリンクを追加してください。
【子ページ】
- URL: https://jukureiwa.com/tips/syakaianki/
- タイトル: 中学受験社会の覚え方・暗記方法 - 受験社会専門塾「令和」
- 分類: MC
【親ページ（リンク先）】
- 親URL: https://jukureiwa.com/
- 親タイトル: 中学受験 社会専門塾｜暗記が苦手でも得点源に変える個別指導｜地理・歴史・公民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&lt;h2&gt;中学受験社会の覚え方・暗記方法&lt;/h2&gt;
&lt;div class="intro-box" style="background: #f8f9fa; padding: 25px; border-radius: 8px; border-left: 5px solid #283593; margin-bottom: 30px;"&gt;
&lt;h2 style="font-size: 1.4rem; color: #283593; margin-top: 0;"&gt;「覚えたはずなのに、模試で出てこない」――暗記量より“思い出せる状態”が足りていないだけかもしれません。&lt;/h2&gt;
&lt;p style="line-height: 1.8; color: #333;"&gt;中学受験社会は、歴史の出来事、地理の特色、公民の制度など、覚える情報が一気に増えます。ワークはやっているのに点が伸びない、覚え直しても同じ所で止まる――そんなときは「覚え方」ではなく、&lt;strong&gt;頭の中でのつながり方&lt;/strong&gt;と&lt;strong&gt;確認のしかた&lt;/strong&gt;が噛み合っていないことが多いです。&lt;/p&gt;
&lt;p style="line-height: 1.8; color: #333;"&gt;よくあるのは、用語をバラバラに入れてしまい、問題の形（資料・記述・選択）になった瞬間に取り出せなくなる状態です。必要なのは、&lt;strong&gt;流れで意味づけする&lt;/strong&gt;ことと、&lt;strong&gt;短い確認を何度も入れて“出せる”回数を増やす&lt;/strong&gt;ことです。&lt;/p&gt;
&lt;p style="line-height: 1.8; color: #333; margin-bottom: 0;"&gt;このページでは、①歴史や地理を&lt;strong&gt;流れ&lt;/strong&gt;で覚えて点につなげる考え方、②&lt;strong&gt;見て・聞いて・書いて・言う&lt;/strong&gt;を組み合わせて記憶に残しやすくする工夫、③ワークを&lt;strong&gt;答えで確認しながらテンポよく繰り返す&lt;/strong&gt;進め方をまとめます。今日の宿題から、点に近い覚え方へ切り替えられます。&lt;/p&gt;
&lt;/div&gt;
&lt;h4&gt;流れで覚える&lt;/h4&gt;
&lt;p&gt;ただ単に単語などを暗記しても時代のつながりや背景がごちゃ混ぜになってしまっては意味がありません。例えば戦争が起こったとき、年月日を覚えるのはもちろん、国名、期間、その原因、主となる人物、その後に結ばれた条約、など関連する項目がたくさんあります。&lt;span style="color: #0000ff;"&gt;まずはおおまかな流れを理解し、それから細かな内容を覚えるようにしましょう&lt;/span&gt;。ひとつひとつぶつ切りにするのではなく、&lt;span style="color: #ff0000;"&gt;連続した流れとして覚える&lt;/span&gt;ことでしっかりと暗記できるようになります。&lt;/p&gt;
&lt;h4&gt;五感を使う&lt;/h4&gt;
&lt;p&gt;教科書をただひたすら読むだけではなかなか暗記はできません。&lt;span style="color: #0000ff;"&gt;なるべく五感を多く使う&lt;/span&gt;ように工夫してみましょう。地図や絵など関連する事柄がある場合は、映像や写真として脳内に記憶されるとより情報を整理することができます。また、声に出して書きながら覚える、など動作を同時に行うとより記憶の定着率が上がります。文字情報だけでなく活用できるものは複数活用することで暗記がしやすくなります。&lt;/p&gt;
&lt;h4&gt;ワークは解答を見ながら解く&lt;/h4&gt;
&lt;p&gt;問題集やワークなどはまず問題を解き、&lt;strong&gt;答えをすぐ見て確認する&lt;/strong&gt;ということを繰り返しましょう。ワークは暗記した内容の確認作業のために活用します。問題を見て答えがぱっと浮かばない場合は、暗記ができていないということになります。正答率が低いということは知識が身についていないということになるので、しっかりと繰り返し学習しましょう。問題を解く→答えを見る→できなかった問題を再度解く→答えを見て覚える…ということを繰り返していくことで記憶が定着していきます。ワークを解く際に考え込みすぎず、分からなかったら解答を見て覚える、それに関する内容を再び学習しなおすというような学習の進め方をしましょう。&lt;/p&gt;
&lt;p&gt;社会の暗記は、真面目に考えすぎたり時間を使いすぎてしまったりする必要はありません。答えをすぐ見て無駄な時間をなくしたり、五感を使って暗記をし、前後の流れをきちんと理解することで各段に社会の暗記、記憶の定着が見込めます&lt;strong&gt;。社会は常に新しい知識を覚えていかなければならないため、同時に古い記憶を忘れないようにする反復学習&lt;/strong&gt;がとても大切になってきます。時間を有効に活用して暗記するようにしましょう。&lt;/p&gt;
&lt;p&gt;&amp;nbsp;&lt;/p&gt;
```</t>
  </si>
  <si>
    <t>C2P_https___jukureiwa_com_tips_syakaibenkyou_20260225_192445</t>
  </si>
  <si>
    <t>以下はサイトの階層マスタに基づく「子→親」内部リンク不足です。
子ページ本文（HTML）に、親ページへのリンクを追加してください。
【子ページ】
- URL: https://jukureiwa.com/tips/syakaibenkyou/
- タイトル: 中学受験 社会 勉強法｜中学生になる前の小6対策
- 分類: MC
【親ページ（リンク先）】
- 親URL: https://jukureiwa.com/
- 親タイトル: 中学受験 社会専門塾｜暗記が苦手でも得点源に変える個別指導｜地理・歴史・公民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&lt;p&gt;「社会は暗記科目だから、受験勉強は夏休みからで十分」と考えていませんか？&lt;br /&gt;
しかし、６年生の夏休みに入ってから&lt;strong&gt;ゼロの状態で社会の勉強を始めるのは非常に危険&lt;/strong&gt;です。知識量だけでなく、記述・応用問題まで含めて戦える力をつけるには、&lt;strong&gt;６年生１学期の過ごし方&lt;/strong&gt;が勝負になります。&lt;/p&gt;
&lt;p&gt;このページでは、中学受験の社会の勉強を「いつ」「どのように」始めるべきかを、&lt;strong&gt;１学期→夏休み→アウトプット学習&lt;/strong&gt;の流れに沿って整理して解説します。&lt;/p&gt;
&lt;h2&gt;中学受験の社会の勉強はいつから始めるべきか&lt;/h2&gt;
&lt;p&gt;結論から言うと、社会の本格的な受験勉強は、&lt;strong&gt;６年生の１学期からすでにスタートしている&lt;/strong&gt;と考えるべきです。&lt;/p&gt;
&lt;blockquote&gt;&lt;p&gt;「夏休みから追い込みで暗記すれば何とかなる」という考え方は危険で、&lt;br /&gt;
夏前までの準備次第で、夏以降の伸び方が大きく変わります。&lt;/p&gt;&lt;/blockquote&gt;
&lt;p&gt;夏休みを「仕上げ」の時間にするためには、&lt;strong&gt;夏休みまでに覚えるべきことを覚えておく&lt;/strong&gt;ことが前提条件になります。&lt;/p&gt;
&lt;h3&gt;６年生１学期の過ごし方が重要な理由&lt;/h3&gt;
&lt;p&gt;６年生１学期は、受験社会の土台を固める時期です。この期間にやるべきことは次の通りです。&lt;/p&gt;
&lt;ul&gt;
&lt;li&gt;&lt;strong&gt;基本用語・基本知識を一通りインプットしておく&lt;/strong&gt;&lt;/li&gt;
&lt;li&gt;地理・歴史・公民のそれぞれで、&lt;strong&gt;頻出単元を中心に暗記を進める&lt;/strong&gt;&lt;/li&gt;
&lt;li&gt;関連する用語・出来事も&lt;strong&gt;まとめてセットで覚える&lt;/strong&gt;&lt;/li&gt;
&lt;/ul&gt;
&lt;p&gt;知識を深く問われる筆記問題や応用問題は、&lt;strong&gt;夏休みから学習を始めても間に合いません&lt;/strong&gt;。夏に入ってから焦らないためにも、&lt;span style="color: #ff0000;"&gt;６年生の１学期までに暗記すべきものは、関連する内容も含めて覚えておく&lt;/span&gt;ことが大切です。&lt;/p&gt;
&lt;h2&gt;夏休みの社会の勉強法&lt;/h2&gt;
&lt;p&gt;１学期までにある程度の知識が身についていれば、夏休みは&lt;strong&gt;演習と苦手克服の期間&lt;/strong&gt;として使うことができます。&lt;/p&gt;
&lt;h3&gt;夏にやるべきこと&lt;/h3&gt;
&lt;ul&gt;
&lt;li&gt;１学期に覚えた全範囲を、問題演習を通して&lt;strong&gt;使える知識に変える&lt;/strong&gt;&lt;/li&gt;
&lt;li&gt;&lt;span style="color: #0000ff;"&gt;特に苦手な分野・あいまいな単元を、夏の時間を使って重点的に克服&lt;/span&gt;する&lt;/li&gt;
&lt;li&gt;過去問や模試形式の問題で、&lt;strong&gt;時間配分や答案作成の練習&lt;/strong&gt;を進める&lt;/li&gt;
&lt;/ul&gt;
&lt;p&gt;夏休みは、&lt;strong&gt;「新しいことを一から大量に覚える期間」ではなく、「１学期に覚えた知識を深め、使いこなせるようにする期間」&lt;/strong&gt;に充てるのが理想です。&lt;/p&gt;
&lt;h2&gt;インプットとアウトプットを組み合わせる&lt;/h2&gt;
&lt;p&gt;中学受験の社会は、「暗記さえしておけばよい」と思われがちですが、&lt;strong&gt;暗記だけを続けても膨大な量の知識を維持することは難しい&lt;/strong&gt;のが現実です。&lt;/p&gt;
&lt;h3&gt;暗記＋問題演習＝記憶の定着&lt;/h3&gt;
&lt;p&gt;知識を定着させるためには、インプットとアウトプットを必ずセットで行いましょう。&lt;/p&gt;
&lt;ul&gt;
&lt;li&gt;&lt;strong&gt;暗記（インプット）&lt;/strong&gt;：テキスト・ノート・暗記カードなどで用語や流れを覚える&lt;/li&gt;
&lt;li&gt;&lt;strong&gt;問題演習（アウトプット）&lt;/strong&gt;：一問一答・記述・資料問題などで&lt;strong&gt;何度も解いて書く&lt;/strong&gt;&lt;/li&gt;
&lt;/ul&gt;
&lt;p&gt;ただ見るだけでなく、&lt;span style="color: #0000ff;"&gt;一問一答形式の問題であれば、「説明文も単語もどちらも言える／書ける」状態&lt;/span&gt;を目指しましょう。「説明は読めるけれど、自分では書けない」という状態から一歩先へ進むことが重要です。&lt;/p&gt;
&lt;h3&gt;記述問題は「部分点」を意識して取り組む&lt;/h3&gt;
&lt;p&gt;社会の記述問題に対して苦手意識を持つ受験生も多いですが、&lt;strong&gt;１学期から積み重ねてきた知識と演習があれば、必要以上に怖がる必要はありません&lt;/strong&gt;。&lt;/p&gt;
&lt;ul&gt;
&lt;li&gt;記述問題には&lt;strong&gt;部分点&lt;/strong&gt;がある&lt;/li&gt;
&lt;li&gt;完璧な模範解答でなくても、&lt;strong&gt;キーワードが入っていれば得点できる&lt;/strong&gt;&lt;/li&gt;
&lt;li&gt;まずは「全部書こう」よりも、&lt;strong&gt;確実にキーワードを押さえる練習&lt;/strong&gt;が大切&lt;/li&gt;
&lt;/ul&gt;
&lt;p&gt;記述は「書かなければ０点」の問題です。完璧を目指しすぎて手が止まってしまうよりも、&lt;strong&gt;書けるところから書いて部分点を取りにいく&lt;/strong&gt;意識を持ちましょう。&lt;/p&gt;
&lt;h3&gt;時事問題は日頃からニュースで対応する&lt;/h3&gt;
&lt;p&gt;&lt;span style="color: #ff0000;"&gt;時事問題は、常にニュースや新聞で最新の情報を取り入れ、理解を深めておくことが重要&lt;/span&gt;です。&lt;/p&gt;
&lt;ul&gt;
&lt;li&gt;毎日ニュース番組や新聞・ニュースアプリに目を通す習慣をつける&lt;/li&gt;
&lt;li&gt;気になったニュースは、地理・歴史・公民のどの単元につながるかを考える&lt;/li&gt;
&lt;li&gt;用語や数字、背景となる出来事を簡単にメモしておく&lt;/li&gt;
&lt;/ul&gt;
&lt;p&gt;時事問題は、単発の暗記だけではなく、&lt;strong&gt;普段から社会の動きに関心を持っているかどうか&lt;/strong&gt;が得点に直結します。&lt;/p&gt;
&lt;h2&gt;１学期・夏・時事を意識した社会勉強の全体像&lt;/h2&gt;
&lt;p&gt;ここまでの内容を、時期別に整理すると次のようになります。&lt;/p&gt;
&lt;ul&gt;
&lt;li&gt;&lt;strong&gt;６年生１学期&lt;/strong&gt;&lt;br /&gt;
└ 基本用語・重要語句を中心に&lt;strong&gt;暗記と基礎演習&lt;/strong&gt;を進める時期。&lt;/li&gt;
&lt;li&gt;&lt;strong&gt;夏休み&lt;/strong&gt;&lt;br /&gt;
└ １学期に覚えた内容を&lt;strong&gt;演習で深める・苦手をつぶす&lt;/strong&gt;仕上げの時期。&lt;/li&gt;
&lt;li&gt;&lt;strong&gt;通年（１学期〜入試直前）&lt;/strong&gt;&lt;br /&gt;
└ ニュースや新聞を通じて&lt;strong&gt;時事問題の土台を作り続ける&lt;/strong&gt;時期。&lt;/li&gt;
&lt;/ul&gt;
&lt;p&gt;中学受験の社会においては、&lt;strong&gt;１学期の過ごし方が非常に重要&lt;/strong&gt;です。夏休みは社会だけでなく、他教科も本格的な受験勉強の時期に入ります。そこで初めて社会の暗記を始めるのは、時間の面でも精神的な面でも大きな負担になってしまいます。&lt;/p&gt;
&lt;h2&gt;まとめ：社会は「コツコツ型」の教科として取り組もう&lt;/h2&gt;
&lt;p&gt;中学受験の社会は「暗記すれば何とかなる」教科ではなく、&lt;strong&gt;コツコツと知識を積み重ねていく教科&lt;/strong&gt;です。&lt;/p&gt;
&lt;ul&gt;
&lt;li&gt;６年生１学期までに、暗記すべき基本事項をおおむね覚えておく&lt;/li&gt;
&lt;li&gt;夏休みは、新しい暗記よりも&lt;strong&gt;演習と苦手克服&lt;/strong&gt;に重点を置く&lt;/li&gt;
&lt;li&gt;暗記だけでなく、&lt;strong&gt;インプットとアウトプット（問題演習）をセット&lt;/strong&gt;で行う&lt;/li&gt;
&lt;li&gt;記述問題は部分点を意識し、&lt;strong&gt;書くことを恐れない&lt;/strong&gt;&lt;/li&gt;
&lt;li&gt;時事問題は、日頃からニュース・新聞に触れて&lt;strong&gt;継続的に準備&lt;/strong&gt;する&lt;/li&gt;
&lt;/ul&gt;
&lt;p&gt;社会の勉強は、短期間の詰め込みよりも、&lt;strong&gt;毎日の積み重ね&lt;/strong&gt;がものをいいます。１学期から少しずつ準備を進め、夏休み以降の学習で一気に力を伸ばせるような学習計画を立てていきましょう。&lt;/p&gt;
```</t>
  </si>
  <si>
    <t>C2P_https___jukureiwa_com_tips_syakaikinkyu_20260225_192445</t>
  </si>
  <si>
    <t>以下はサイトの階層マスタに基づく「子→親」内部リンク不足です。
子ページ本文（HTML）に、親ページへのリンクを追加してください。
【子ページ】
- URL: https://jukureiwa.com/tips/syakaikinkyu/
- タイトル: 中学受験社会の受験勉強が間に合わない時の緊急対処法 - 受験社会専門塾「令和」
- 分類: MC
【親ページ（リンク先）】
- 親URL: https://jukureiwa.com/
- 親タイトル: 中学受験 社会専門塾｜暗記が苦手でも得点源に変える個別指導｜地理・歴史・公民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&lt;h2&gt;中学受験社会の受験勉強が間に合わない時の緊急対処法&lt;/h2&gt;
&lt;p&gt;「社会が間に合わない」と感じた瞬間に点が遠のくのは、残り時間で全範囲を埋めようとして、何も仕上がらない状態になるときです。ここで必要なのは量ではなく、&lt;strong&gt;志望校で点になるところに時間を集める&lt;/strong&gt;こと。まず&lt;strong&gt;過去問の分野の偏り&lt;/strong&gt;を見て、出る単元を先に押さえます。そのうえで、覚える範囲をしぼり、時事は出来事名だけで終わらせず&lt;strong&gt;背景を一言で言える形&lt;/strong&gt;にして、正誤・記述に耐える知識へ寄せます。&lt;/p&gt;
&lt;ul&gt;
&lt;li&gt;&lt;strong&gt;いま最初にやること&lt;/strong&gt;：過去問で「地理／歴史／公民・時事」の出題量の偏りを確認し、出る分野から固める&lt;/li&gt;
&lt;li&gt;&lt;strong&gt;やめることも決める&lt;/strong&gt;：広げない。伸びが遅い単元に時間を使わず、取れる問題を増やす方向へ寄せる&lt;/li&gt;
&lt;li&gt;&lt;strong&gt;時事は出来事名で止めない&lt;/strong&gt;：原因・背景・影響を一言で説明できる形にして、記述にもつなげる&lt;/li&gt;
&lt;/ul&gt;
&lt;h3&gt;志望校分析をする&lt;/h3&gt;
&lt;p&gt;過去問など過去のデータから、&lt;strong&gt;志望校の頻出単元や傾向&lt;/strong&gt;を調べましょう。勉強が間に合わないと感じているのであれば、&lt;span style="color: #0000ff;"&gt;社会の全範囲を今から学習することはほとんど不可能&lt;/span&gt;でしょう。学校によって出題される問題の傾向は必ずあるので、ムダな時間を費やさないよう&lt;span style="color: #ff0000;"&gt;出題される可能性が高い分野・単元&lt;/span&gt;を集中して学習するしかありません。&lt;/p&gt;
&lt;h3&gt;優先順位をつける&lt;/h3&gt;
&lt;p&gt;志望校の中で出題される範囲で、&lt;span style="color: #ff0000;"&gt;頻出単元&lt;/span&gt;は確実に覚えましょう。本来であれば、覚えきれていない単元をきちんと時代背景や当時の情勢を踏まえて覚えるということが必要です。しかし、時間がない中でほとんど分からないような単元を学習するのは極めて困難です。全く分からないといった問題は捨て、&lt;span style="color: #ff0000;"&gt;確実に解ける問題を&lt;/span&gt;増やしましょう。捨て単元もあるうえに曖昧に覚えてしまっては合格にはほど遠くなってしまいます。&lt;strong&gt;せめて自信を持って解ける問題や単元を増やしていく&lt;/strong&gt;努力をしましょう。&lt;/p&gt;
&lt;h3&gt;思考力を養う&lt;/h3&gt;
&lt;p&gt;中学受験の社会において記述がメインの学校が志望校である場合は特に丸暗記では太刀打ちできません。社会は暗記教科ではありません。特に&lt;span style="color: #ff0000;"&gt;時事問題&lt;/span&gt;については&lt;span style="color: #0000ff;"&gt;その事柄が起こった原因や背景&lt;/span&gt;を知り、&lt;span style="color: #0000ff;"&gt;説明できるような形で理解&lt;/span&gt;しておかなければなりません。また、その問題に対して自分がどう考えるかなども問われることがあるので、時間がないなかでもニュースや新聞を見て日々日本や世界で起こっていることを把握するクセをつけましょう。&lt;/p&gt;
&lt;h4&gt;まとめ&lt;/h4&gt;
&lt;p&gt;中学受験社会の受験勉強が間に合わないといったことにならないためにも、普段からテスト前に丸暗記だけで済ませたりせず、きちんと理解し、知識として身につける必要があります。暗記教科だから後から勉強しても間に合う、と思わずに、日ごろから学習を積み重ねていきましょう。&lt;/p&gt;
```</t>
  </si>
  <si>
    <t>C2P_https___jukureiwa_com_tips_tips_syakai_note_20260225_192449</t>
  </si>
  <si>
    <t>以下はサイトの階層マスタに基づく「子→親」内部リンク不足です。
子ページ本文（HTML）に、親ページへのリンクを追加してください。
【子ページ】
- URL: https://jukureiwa.com/tips/tips-syakai-note/
- タイトル: 5分で復習できる社会ノート術｜色分けより大事な3つのルール - 受験社会専門塾「令和」
- 分類: MC
【親ページ（リンク先）】
- 親URL: https://jukureiwa.com/tips/naaymi_hub/
- 親タイトル: 中学受験社会の悩み別ガイド｜後回し・暗記・復習の困りごと解決 - 受験社会専門塾「令和」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class="reiwa-container pb-5" style="font-family: 'Helvetica Neue', Arial, 'Hiragino Kaku Gothic ProN', 'Hiragino Sans', Meiryo, sans-serif; color: #333; line-height: 1.8;"&gt;
&lt;div class="intro-section mb-5"&gt;
&lt;p class="lead" style="font-size: 1.25rem; color: #444;"&gt;「ノートはきれいに書けているのに、模試の点数が上がらない」&lt;/p&gt;
&lt;p&gt;社会という科目は、覚えるべき用語や資料が膨大です。そのため、真面目なお子様ほど、塾の授業内容やテキストの情報を一言一句漏らさずノートにまとめようと奮闘します。しかし、何時間もかけて作成した「力作のノート」が、実は成績アップを阻む最大の壁になっているケースが後を絶ちません。&lt;/p&gt;
&lt;p&gt;成績が伸び悩む原因は、ノートを情報の保管場所（百科事典）にしてしまっていることにあります。入試本番で必要なのは、きれいに整理されたノートではなく、頭の中に整理された知識です。合格する受験生のノートは、書くことよりも「見返すこと」に特化した、いわば&lt;strong&gt;最強の復習ツール&lt;/strong&gt;として機能しています。&lt;/p&gt;
&lt;div class="card border-0 shadow-sm mt-4" style="background-color: #f0f7ff; border-left: 5px solid #003366 !important;"&gt;
&lt;div class="card-body p-4 text-dark"&gt;
&lt;h4 class="h6 fw-bold mb-3" style="color: #003366;"&gt;&lt;i class="bi bi-journal-text me-2 text-dark"&gt;&lt;/i&gt;社会の得点力を変えるノート術のポイント&lt;/h4&gt;
&lt;ul class="list-unstyled mb-0 small vstack gap-2 text-dark"&gt;
&lt;li class="d-flex align-items-start"&gt;&lt;i class="bi bi-check2-circle text-primary me-2 fw-bold"&gt;&lt;/i&gt;&lt;br /&gt;
なぜ「まとめ過ぎるノート」ほど、本番で使い物にならないのか&lt;/li&gt;
&lt;li class="d-flex align-items-start"&gt;&lt;i class="bi bi-check2-circle text-primary me-2 fw-bold"&gt;&lt;/i&gt;&lt;br /&gt;
色分けのルールを捨て、脳が反応する「余白」を設計する技術&lt;/li&gt;
&lt;li class="d-flex align-items-start"&gt;&lt;i class="bi bi-check2-circle text-primary me-2 fw-bold"&gt;&lt;/i&gt;&lt;br /&gt;
「間違い→原因→次の一手」をセットにする実戦型ミスノートの作り方&lt;/li&gt;
&lt;li class="d-flex align-items-start"&gt;&lt;i class="bi bi-check2-circle text-primary me-2 fw-bold"&gt;&lt;/i&gt;&lt;br /&gt;
地理・歴史・公民の各分野で、失点を防ぐための情報の落とし込み方&lt;/li&gt;
&lt;li class="d-flex align-items-start border-primary"&gt;&lt;i class="bi bi-check2-circle text-primary me-2 fw-bold"&gt;&lt;/i&gt;&lt;br /&gt;
忙しい平日でも、わずか5分で1週間の復習を完了させるルーティン&lt;/li&gt;
&lt;/ul&gt;
&lt;/div&gt;
&lt;/div&gt;
&lt;/div&gt;
&lt;section class="mb-5 shadow-sm p-4 rounded bg-white border-top border-primary border-5" style="border-top-color: #003366 !important;"&gt;
&lt;h2 class="h4 fw-bold mb-4 pb-2 border-bottom" style="color: #003366;"&gt;まず状況整理：そのノートは「復習」に耐えられるか？&lt;/h2&gt;
&lt;p&gt;お子様のノートを手に取ってみてください。もし以下の項目に当てはまるなら、それは「書くこと自体が目的」になっており、実戦で使える知識として定着していません。&lt;/p&gt;
&lt;div class="row g-3 text-dark"&gt;
&lt;div class="col-md-6"&gt;
&lt;div class="p-3 border rounded h-100 bg-light shadow-sm text-dark"&gt;
&lt;h3 class="h6 fw-bold mb-2 text-primary text-dark"&gt;&lt;i class="bi bi-pencil-square me-2 text-dark"&gt;&lt;/i&gt;情報の「密集」パターン&lt;/h3&gt;
&lt;p class="small text-muted mb-0 text-dark"&gt;ページ全体に文字が詰まっており、どこが重要なのか一目で判別できない。見返した際に、脳が情報を拒絶してしまう。&lt;/p&gt;
&lt;/div&gt;
&lt;/div&gt;
&lt;div class="col-md-6"&gt;
&lt;div class="p-3 border rounded h-100 bg-light shadow-sm text-dark"&gt;
&lt;h3 class="h6 fw-bold mb-2 text-primary text-dark"&gt;&lt;i class="bi bi-palette-fill me-2 text-dark"&gt;&lt;/i&gt;過剰装飾パターン&lt;/h3&gt;
&lt;p class="small text-muted mb-0 text-dark"&gt;ペンが4色以上使われ、図や表の枠線を引くことに時間がかかっている。色が多すぎて覚えるべき優先順位がぼやけている。&lt;/p&gt;
&lt;/div&gt;
&lt;/div&gt;
&lt;div class="col-md-12"&gt;
&lt;div class="p-3 border rounded bg-white border-primary" style="border-style: dashed !important;"&gt;
&lt;p class="fw-bold text-primary mb-0 text-center small"&gt;&lt;i class="bi bi-arrow-repeat me-2"&gt;&lt;/i&gt;&lt;br /&gt;
これらのノートは、テスト直前の「5分復習」には全く向きません。&lt;/p&gt;
&lt;/div&gt;
&lt;/div&gt;
&lt;/div&gt;
&lt;/section&gt;
&lt;section class="mb-5 text-dark"&gt;
&lt;h2 class="h4 fw-bold p-3 mb-4 shadow-sm" style="color: #fff; background-color: #003366; border-radius: 5px;"&gt;原因の切り分け：ノートが増えても伸びない3つの落とし穴&lt;/h2&gt;
&lt;p&gt;なぜ一生懸命ノートを作っても、偏差値に反映されないのでしょうか。その原因は、ノートの役割を履き違えていることにあります。&lt;/p&gt;
&lt;details class="mb-3 border rounded shadow-sm overflow-hidden" style="border-color: #003366 !important;"&gt;
&lt;summary class="p-3 fw-bold bg-white text-primary d-flex justify-content-between align-items-center" style="cursor: pointer; list-style: none;"&gt;1. 全てを網羅しようとする「百科事典化」&lt;br /&gt;
&lt;i class="bi bi-chevron-down"&gt;&lt;/i&gt;&lt;/summary&gt;
&lt;div class="p-3 bg-light border-top border-primary small text-secondary text-dark"&gt;テキストの情報をそのまま書き写す作業は、脳を停止させます。ノートは「知っていること」を書く場所ではなく、&lt;strong&gt;「自分が忘れていたこと」「テストで間違えそうなこと」を抽出する場所&lt;/strong&gt;であるべきです。情報量が増えれば増えるほど、復習のハードルは上がります。&lt;/div&gt;
&lt;/details&gt;
&lt;details class="mb-3 border rounded shadow-sm overflow-hidden" style="border-color: #003366 !important;"&gt;
&lt;summary class="p-3 fw-bold bg-white text-primary d-flex justify-content-between align-items-center" style="cursor: pointer; list-style: none;"&gt;2. 「解き方のプロセス」が欠落している&lt;br /&gt;
&lt;i class="bi bi-chevron-down"&gt;&lt;/i&gt;&lt;/summary&gt;
&lt;div class="p-3 bg-light border-top border-primary small text-secondary text-dark"&gt;用語の名前だけを羅列したノートは、資料読解や記述には通用しません。なぜその答えになるのか、資料のどこに注目すべきかという「手順」が抜けていると、実戦で知識を引き出せません。&lt;/div&gt;
&lt;/details&gt;
&lt;details class="mb-3 border rounded shadow-sm overflow-hidden" style="border-color: #003366 !important;"&gt;
&lt;summary class="p-3 fw-bold bg-white text-primary d-flex justify-content-between align-items-center" style="cursor: pointer; list-style: none;"&gt;3. 「後から追記するスペース」がない&lt;br /&gt;
&lt;i class="bi bi-chevron-down"&gt;&lt;/i&gt;&lt;/summary&gt;
&lt;div class="p-3 bg-light border-top border-primary small text-secondary text-dark"&gt;一度書いて終わりのノートは、知識をアップデートできません。演習で新しい発見があったとき、その周辺知識を書き込む余白がないと、知識が断片化されたままになります。成長するノートには、必ず&lt;strong&gt;後日談を書き込むための「空き地」&lt;/strong&gt;があります。&lt;/div&gt;
&lt;/details&gt;
&lt;/section&gt;
&lt;section class="mb-5 shadow-sm p-4 rounded bg-white border-top border-primary border-5" style="border-top-color: #003366 !important;"&gt;
&lt;h2 class="h4 fw-bold text-primary mb-4"&gt;立て直しの手順：色分けよりも大事な「3つのルール」&lt;/h2&gt;
&lt;p&gt;ノートを見栄え良くすることに労力を割くのは今日で終わりにしましょう。今日から実践すべき、合格のためのノート作成ルールを提示します。&lt;/p&gt;
&lt;div class="vstack gap-4 mt-4"&gt;
&lt;div class="d-flex align-items-start border-start border-5 border-primary ps-3"&gt;
&lt;div class="me-3"&gt;&lt;span class="badge bg-primary rounded-pill px-3 py-2 text-dark"&gt;Rule 1&lt;/span&gt;&lt;/div&gt;
&lt;div&gt;
&lt;h3 class="h6 fw-bold text-primary mb-1"&gt;1ページ1テーマで「余白」を死守する&lt;/h3&gt;
&lt;p class="small mb-0 text-dark"&gt;情報の境目に必ず数行の空行を作り、ページの右側3分の1は常に空けておきます。ここには、後で模試で間違えた際の「自分への注意書き」を書き込むためです。&lt;/p&gt;
&lt;/div&gt;
&lt;/div&gt;
&lt;div class="d-flex align-items-start border-start border-5 border-primary ps-3 text-dark"&gt;
&lt;div class="me-3"&gt;&lt;span class="badge bg-primary rounded-pill px-3 py-2 text-dark"&gt;Rule 2&lt;/span&gt;&lt;/div&gt;
&lt;div&gt;
&lt;h3 class="h6 fw-bold text-primary mb-1 text-dark"&gt;「間違い→原因→次の一手」の3点メモ&lt;/h3&gt;
&lt;p class="small mb-0 text-dark"&gt;ミスを書き出す際は、正解を書くだけでは不十分です。「地理：統計の単位を見逃した（原因）→グラフを見たらまず単位に◯を付ける（次の一手）」のように、&lt;strong&gt;行動レベルの修正案&lt;/strong&gt;をセットで記述します。&lt;/p&gt;
&lt;/div&gt;
&lt;/div&gt;
&lt;div class="d-flex align-items-start border-start border-5 border-primary ps-3 text-dark"&gt;
&lt;div class="me-3"&gt;&lt;span class="badge bg-primary rounded-pill px-3 py-2 text-dark"&gt;Rule 3&lt;/span&gt;&lt;/div&gt;
&lt;div&gt;
&lt;h3 class="h6 fw-bold text-primary mb-1 text-dark"&gt;因果関係を「矢印」で言語化する&lt;/h3&gt;
&lt;p class="small mb-0 text-dark"&gt;歴史や公民では、文章をだらだら書かず、「A（原因）→ B（出来事）→ C（結果）」の矢印で整理します。復習時にこの矢印を指で追いながら、自分の言葉で説明できれば、その知識は完成しています。&lt;/p&gt;
&lt;/div&gt;
&lt;/div&gt;
&lt;/div&gt;
&lt;/section&gt;
&lt;section class="mb-5 text-dark"&gt;
&lt;h2 class="h4 fw-bold p-3 mb-4 shadow-sm" style="color: #fff; background-color: #003366; border-radius: 5px;"&gt;よくあるミスと修正：分野別の「ノートの残し方」&lt;/h2&gt;
&lt;div class="table-responsive shadow-sm rounded text-dark text-dark"&gt;
&lt;table class="table table-bordered align-middle mb-0 text-dark border-primary" style="border-color: #dee2e6;"&gt;
&lt;thead style="background-color: #f0f7ff; color: #003366;"&gt;
&lt;tr class="text-center small"&gt;
&lt;th style="width: 20%;"&gt;分野&lt;/th&gt;
&lt;th style="width: 35%;"&gt;症状（ミスの原因）&lt;/th&gt;
&lt;th style="width: 45%;"&gt;修正行動（今日からやること）&lt;/th&gt;
&lt;/tr&gt;
&lt;/thead&gt;
&lt;tbody class="small text-dark text-dark"&gt;
&lt;tr&gt;
&lt;th class="text-center text-primary text-dark" scope="row"&gt;地理&lt;/th&gt;
&lt;td&gt;&lt;strong&gt;統計や図を無視して文字で覚える&lt;/strong&gt;&lt;/td&gt;
&lt;td&gt;&lt;strong&gt;資料の「言い換え」をメモする。&lt;/strong&gt;&lt;br /&gt;
「促成栽培」なら「冬の出荷グラフが突出しているもの」と、図の特徴と言葉をセットで書く。&lt;/td&gt;
&lt;/tr&gt;
&lt;tr&gt;
&lt;th class="text-center text-primary text-dark" scope="row"&gt;歴史&lt;/th&gt;
&lt;td&gt;&lt;strong&gt;出来事を時系列順に並べるだけ&lt;/strong&gt;&lt;/td&gt;
&lt;td&gt;&lt;strong&gt;「対比・セット」で整理する。&lt;/strong&gt;&lt;br /&gt;
「享保・寛政・天保の改革」を並べ、それぞれの共通点と相違点を「株仲間の扱い」などの切り口で整理する。&lt;/td&gt;
&lt;/tr&gt;
&lt;tr&gt;
&lt;th class="text-center text-primary text-dark" scope="row"&gt;公民&lt;/th&gt;
&lt;td&gt;&lt;strong&gt;難しい用語をそのまま丸暗記する&lt;/strong&gt;&lt;/td&gt;
&lt;td&gt;&lt;strong&gt;「制度→目的→具体例」の順で書く。&lt;/strong&gt;&lt;br /&gt;
「違憲審査制」なら「目的：人権を守るため」を第一に書き、裁判所の役割を具体例と共に記す。&lt;/td&gt;
&lt;/tr&gt;
&lt;/tbody&gt;
&lt;/table&gt;
&lt;/div&gt;
&lt;/section&gt;
&lt;section class="mb-5 border border-primary border-2 p-4 rounded bg-white shadow-sm text-dark"&gt;
&lt;h2 class="h4 fw-bold text-primary mb-4 pb-2 border-bottom"&gt;家庭での回し方：週末「5分復習」のルーティン化&lt;/h2&gt;
&lt;p&gt;ノートは作って終わりではありません。むしろ、作った瞬間から復習ツールとしての生命が始まります。ご家庭では、以下のサイクルでノートを活用してください。&lt;/p&gt;
&lt;div class="row g-4 mt-1 text-dark text-dark"&gt;
&lt;div class="col-md-7 text-dark text-dark"&gt;
&lt;h3 class="h6 fw-bold text-primary text-dark"&gt;&lt;i class="bi bi-calendar-check me-2 text-dark"&gt;&lt;/i&gt; 週末の「5分チェック」手順&lt;/h3&gt;
&lt;ul class="small vstack gap-2 mt-3 p-0 text-dark text-dark" style="list-style: none;"&gt;
&lt;li class="p-2 border-bottom border-light"&gt;&lt;strong&gt;1分：&lt;/strong&gt;その週のページを開き、余白の「自分への注意書き」を音読する。&lt;/li&gt;
&lt;li class="p-2 border-bottom border-light"&gt;&lt;strong&gt;2分：&lt;/strong&gt;図や矢印を見て、因果関係を1つだけ「空（そら）」で説明してみる。&lt;/li&gt;
&lt;li class="p-2 border-bottom border-light"&gt;&lt;strong&gt;2分：&lt;/strong&gt;直近の模試で間違えた「次の一手」が守れているか、演習結果と照合する。&lt;/li&gt;
&lt;/ul&gt;
&lt;/div&gt;
&lt;div class="col-md-5 text-dark"&gt;
&lt;div class="p-3 bg-light rounded border border-primary h-100 text-dark text-dark"&gt;
&lt;h3 class="h6 fw-bold text-primary mb-3 text-dark text-dark"&gt;&lt;i class="bi bi-chat-dots me-2 text-dark"&gt;&lt;/i&gt; 親の声かけの型&lt;/h3&gt;
&lt;p class="small text-muted mb-2 text-dark text-dark"&gt;ノートの出来栄えではなく、&lt;strong&gt;検索性&lt;/strong&gt;を問いかけます。&lt;/p&gt;
&lt;div class="bg-white p-2 rounded small border-start border-primary border-4 mb-2 shadow-sm text-dark text-dark"&gt;「このページのポイント、3秒で見つけられる？」&lt;/div&gt;
&lt;div class="bg-white p-2 rounded small border-start border-primary border-4 shadow-sm text-dark text-dark text-dark"&gt;「模試の反省、どこに書き足したか見せて？」&lt;/div&gt;
&lt;/div&gt;
&lt;/div&gt;
&lt;/div&gt;
&lt;/section&gt;
&lt;section class="mb-5 text-dark text-dark text-dark"&gt;
&lt;h2 class="h4 fw-bold p-3 mb-4 shadow-sm text-white" style="background-color: #003366; border-radius: 5px;"&gt;FAQ：社会のノート作りに関するよくある悩み&lt;/h2&gt;
&lt;div class="vstack gap-3 text-dark text-dark"&gt;
&lt;details class="p-3 border rounded shadow-sm bg-white text-dark text-dark"&gt;
&lt;summary class="fw-bold text-primary text-dark text-dark" style="cursor: pointer; list-style: none;"&gt;&lt;i class="bi bi-question-circle me-2 text-dark"&gt;&lt;/i&gt;Q. 塾の板書を写すだけで精一杯で、余白が作れません。&lt;/summary&gt;
&lt;p class="small mb-0 mt-3 border-start border-3 ps-3 text-secondary text-dark text-dark"&gt;A. 全てを写そうとするのを止めましょう。テキストに書いてあることは「テキスト参照」とだけ書き、先生が口頭で言った「背景」や「解き方のヒント」をメモすることに注力してください。&lt;/p&gt;
&lt;/details&gt;
&lt;details class="p-3 border rounded shadow-sm bg-white text-dark text-dark"&gt;
&lt;summary class="fw-bold text-primary text-dark text-dark" style="cursor: pointer; list-style: none;"&gt;&lt;i class="bi bi-question-circle me-2 text-dark"&gt;&lt;/i&gt;Q. ルーズリーフとノート、どちらが良いでしょうか？&lt;/summary&gt;
&lt;p class="small mb-0 mt-3 border-start border-3 ps-3 text-secondary text-dark text-dark text-dark"&gt;A. 受験社会においては「ノート（綴じノート）」を推奨します。歴史の流れを把握する際、ページがバラバラになるリスクを避けるためです。1冊のノートが埋まっていく達成感も大切にしましょう。&lt;/p&gt;
&lt;/details&gt;
&lt;/div&gt;
&lt;/section&gt;
&lt;section class="mb-5 py-5 border-top text-center text-dark text-dark"&gt;
&lt;h2 class="h4 fw-bold mb-5" style="color: #003366;"&gt;さらに学習効率を高めるための「立て直し」ステップ&lt;/h2&gt;
&lt;div class="row row-cols-1 row-cols-md-2 g-4 text-dark text-dark text-dark"&gt;
&lt;div class="col text-dark"&gt;
&lt;div class="card h-100 border-primary border-1 shadow-sm reiwa-hover text-dark"&gt;
&lt;div class="card-body py-4 text-dark text-dark"&gt;&lt;span class="badge bg-primary mb-2 text-dark"&gt;学習の基本&lt;/span&gt;&lt;/p&gt;
&lt;h3 class="h6 fw-bold text-dark mb-0 text-dark"&gt;伸び悩む子の共通点｜社会の勉強順序を正しく修正する &lt;i class="bi bi-arrow-right-short text-primary text-dark"&gt;&lt;/i&gt;&lt;/h3&gt;
&lt;/div&gt;
&lt;/div&gt;
&lt;p&gt;&amp;nbsp;&lt;/p&gt;
&lt;/div&gt;
&lt;div class="col text-dark"&gt;
&lt;div class="card h-100 border-primary border-1 shadow-sm reiwa-hover text-dark text-dark"&gt;
&lt;div class="card-body py-4 text-dark text-dark"&gt;&lt;span class="badge bg-primary mb-2 text-dark"&gt;記憶術&lt;/span&gt;&lt;/p&gt;
&lt;h3 class="h6 fw-bold text-dark mb-0 text-dark"&gt;丸暗記からの脱却！知識を「一生忘れない形」で定着させる方法 &lt;i class="bi bi-arrow-right-short text-primary text-dark"&gt;&lt;/i&gt;&lt;/h3&gt;
&lt;/div&gt;
&lt;/div&gt;
&lt;p&gt;&amp;nbsp;&lt;/p&gt;
&lt;/div&gt;
&lt;div class="col text-dark text-dark"&gt;
&lt;div class="card h-100 border-primary border-1 shadow-sm reiwa-hover text-dark text-dark text-dark"&gt;
&lt;div class="card-body py-4 text-dark text-dark text-dark text-dark"&gt;&lt;span class="badge bg-primary mb-2 text-dark"&gt;緊急対策&lt;/span&gt;&lt;/p&gt;
&lt;h3 class="h6 fw-bold text-dark mb-0 text-dark text-dark"&gt;模試の偏差値が急落……今すぐ見直すべき「解き方のクセ」 &lt;i class="bi bi-arrow-right-short text-primary text-dark text-dark"&gt;&lt;/i&gt;&lt;/h3&gt;
&lt;/div&gt;
&lt;/div&gt;
&lt;p&gt;&amp;nbsp;&lt;/p&gt;
&lt;/div&gt;
&lt;div class="col text-dark"&gt;
&lt;div class="card h-100 border-primary bg-primary bg-opacity-10 shadow-sm reiwa-hover text-dark text-dark"&gt;
&lt;div class="card-body py-4 text-primary text-dark text-dark"&gt;
&lt;h3 class="h6 fw-bold mb-1 text-primary text-dark text-dark"&gt;社会の「型」をプロと一緒に。&lt;/h3&gt;
&lt;p class="small mb-0 fw-bold text-primary text-dark text-dark"&gt;実戦力強化講座の無料体験はこちら &lt;i class="bi bi-chevron-double-right text-dark"&gt;&lt;/i&gt;&lt;/p&gt;
&lt;/div&gt;
&lt;/div&gt;
&lt;p&gt;&amp;nbsp;&lt;/p&gt;
&lt;/div&gt;
&lt;/div&gt;
&lt;/section&gt;
&lt;div class="p-4 rounded text-center shadow-sm" style="background-color: #003366; color: #fff;"&gt;
&lt;p class="fw-bold mb-2 lead"&gt;ノートは「見返す」ためにある。たったこれだけで、勉強の質は劇的に変わります。&lt;/p&gt;
&lt;p class="mb-0 small" style="opacity: 0.9;"&gt;まずは今日、次の授業のノートに「右側3分の1の余白」を作ることから始めてみてください。&lt;/p&gt;
&lt;/div&gt;
&lt;/div&gt;
&lt;style&gt;
    /* 詳細設定 */&lt;br /&gt;
    .reiwa-container summary::-webkit-details-marker { display: none; }&lt;br /&gt;
    .reiwa-container details summary i { transition: transform 0.3s; }&lt;br /&gt;
    .reiwa-container details[open] summary i { transform: rotate(180deg); }&lt;br /&gt;
    .reiwa-hover { transition: all 0.3s ease; }&lt;br /&gt;
    .reiwa-hover:hover { transform: translateY(-5px); box-shadow: 0 10px 20px rgba(0, 51, 102, 0.1) !important; background-color: #f8f9fa; }&lt;br /&gt;
    .reiwa-container .border-dashed { border-style: dashed !important; }&lt;br /&gt;
&lt;/style&gt;
```</t>
  </si>
  <si>
    <t>P2C_https___koten_kakitsubata_jp_blog_20260225_192349</t>
  </si>
  <si>
    <t>以下はサイトの階層マスタに基づく「親→子」内部リンク不足です。
親ページ本文（HTML）に、下記の子ページへのリンクを追加してください。
【親ページ】
- URL: https://koten-kakitsubata.jp/blog/
- タイトル: 代表ブログ - 古典専門塾 かきつばた
- 分類: -
【リンク追加が必要な子ページ一覧（この親を持つ）】
1. https://koten-kakitsubata.jp/blog/2022東京大学本文現代語訳/（浜松中納言物語現代語訳全文｜和歌・反語｜東大古文2022）
2. https://koten-kakitsubata.jp/blog/jyodoushikatuyouhyou/（古典「助動詞の活用」をマスターしよう！ - 古典専門塾 かきつばた）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t>
  </si>
  <si>
    <t>P2C_https___koten_kakitsubata_jp_blog_kotentokui_20260225_192350</t>
  </si>
  <si>
    <t>以下はサイトの階層マスタに基づく「親→子」内部リンク不足です。
親ページ本文（HTML）に、下記の子ページへのリンクを追加してください。
【親ページ】
- URL: https://koten-kakitsubata.jp/blog/kotentokui/
- タイトル: 古典を得意にする勉強法｜助動詞・単語・演習で土台を鍛える
- 分類: MC
【リンク追加が必要な子ページ一覧（この親を持つ）】
1. https://koten-kakitsubata.jp/blog/初見の文章を読めるようにするには？/（古文の読み方｜初見・特殊な文章に強くなる勉強法｜高校生向け）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&lt;div class="kakitsubata-instant-block" style="margin: 1.2em 0 1.6em; padding: 1.1em 1.1em 0.9em; border: 1px solid #e6e6e6; border-left: 6px solid #2e7d32; background: #fafafa;"&gt;
&lt;h2 style="margin: 0 0 0.6em; font-size: 1.25em; line-height: 1.5;"&gt;古典 勉強法の即答（中学生〜高校生／大学受験 古典の土台）&lt;/h2&gt;
&lt;p style="margin: 0 0 0.9em; line-height: 1.9;"&gt;古典を得意にする近道は、「フィーリング読み」を早めに卒業して、&lt;strong&gt;古文常識→単語→助動詞→問題演習&lt;/strong&gt;の順で土台を作ることです。&lt;br /&gt;
中学生 古典・高校生 古典でも、大学受験 古典でも、まずは&lt;strong&gt;助動詞の覚え方&lt;/strong&gt;と&lt;strong&gt;現代語訳&lt;/strong&gt;を使った直しをセットにすると安定しやすいです（必要日数や手応えは人により異なります）。&lt;/p&gt;
&lt;h3 style="margin: 0.2em 0 0.4em; font-size: 1.1em; line-height: 1.6;"&gt;最短ルート：古文常識→単語→助動詞→演習の順で固める&lt;/h3&gt;
&lt;ul style="margin: 0 0 0.9em 1.2em; line-height: 1.9;"&gt;
&lt;li&gt;&lt;strong&gt;古文常識&lt;/strong&gt;：季節感・暦などの前提を先に押さえる（例：&lt;a href="https://koten-kakitsubata.jp/blog/%e3%80%90%e8%aa%ad%e8%a7%a3%e3%81%ab%e5%bd%b9%e7%ab%8b%e3%81%a4%e5%8f%a4%e5%85%b8%e5%b8%b8%e8%ad%98%e3%80%91%e6%9a%a6%e3%81%ab%e3%81%a4%e3%81%84%e3%81%a6/" target="_blank" rel="noopener"&gt;暦について&lt;/a&gt;）。&lt;/li&gt;
&lt;li&gt;&lt;strong&gt;単語&lt;/strong&gt;：毎日少しずつ反復（目安：5〜10語）。現代語と意味がズレる語を優先。&lt;/li&gt;
&lt;li&gt;&lt;strong&gt;助動詞&lt;/strong&gt;：接続・活用・意味をセットで短時間×高頻度。&lt;/li&gt;
&lt;li&gt;&lt;strong&gt;問題演習&lt;/strong&gt;：解きっぱなしにせず「現代語訳チェック→直し」を固定化。&lt;/li&gt;
&lt;/ul&gt;
&lt;h3 style="margin: 0.2em 0 0.4em; font-size: 1.1em; line-height: 1.6;"&gt;助動詞の覚え方：まずは「活用→接続→意味」の順&lt;/h3&gt;
&lt;ol style="margin: 0 0 0.9em 1.2em; line-height: 1.9;"&gt;
&lt;li&gt;&lt;strong&gt;活用（形）&lt;/strong&gt;：印刷して手元に置き、毎日一回は目に入れる → &lt;a href="https://koten-kakitsubata.jp/blog/jyodoushikatuyouhyou/" target="_blank" rel="noopener"&gt;助動詞の活用表（PDFあり）&lt;/a&gt;&lt;/li&gt;
&lt;li&gt;&lt;strong&gt;接続（つき方）&lt;/strong&gt;：未然・連用・終止などを確認。重いときは歌・一覧も活用 → &lt;a href="https://koten-kakitsubata.jp/blog/zyodoushi/" target="_blank" rel="noopener"&gt;歌で覚える古典の助動詞&lt;/a&gt;&lt;/li&gt;
&lt;li&gt;&lt;strong&gt;意味（訳し方）&lt;/strong&gt;：代表訳を優先。識別は演習で少しずつ精度を上げる。&lt;/li&gt;
&lt;/ol&gt;
&lt;h3 style="margin: 0.2em 0 0.4em; font-size: 1.1em; line-height: 1.6;"&gt;問題演習の回し方：現代語訳でズレを見える化&lt;/h3&gt;
&lt;ul style="margin: 0 0 0.2em 1.2em; line-height: 1.9;"&gt;
&lt;li&gt;① 解く（根拠に線／助動詞・係り結びなど判断材料に印）&lt;/li&gt;
&lt;li&gt;② 解説の前に、自分の&lt;strong&gt;現代語訳&lt;/strong&gt;を短く書く（1〜2文でOK）&lt;/li&gt;
&lt;li&gt;③ 解説の現代語訳と照合し、ズレの原因を特定（単語／助動詞／古文常識 など）&lt;/li&gt;
&lt;li&gt;④ 直し：原因を1行でメモして、翌日〜数日後に該当箇所だけ再確認&lt;/li&gt;
&lt;/ul&gt;
&lt;/div&gt;
&lt;h2 class="sc-bYwvMP cHtHss"&gt;古典を得意にする勉強法とは？&lt;/h2&gt;
&lt;p&gt;古典とは、今の日本語とは違う言葉や表現がたくさん使われているため、見るだけで難しさを感じてしまう人もいるかもしれません。そして、どうやって勉強すればいいのか戸惑っている方も多いでしょう。実は、古典を得意にするためには、ちょっとした工夫と継続的な努力が必要です。&lt;/p&gt;
&lt;p&gt;例えば、古文をフィーリングで読んでいませんか？「古典はテスト前だけ勉強する」という方法では、基本的な力が身につかないかもしれません。期末試験は何とか乗り越えられても、大切な入試や模試で初めて目にする文章には苦戦してしまうことでしょう。&lt;/p&gt;
&lt;p&gt;大切なのは、古典の文法や表現をしっかり覚えること。そして、正しい解き方をマスターすることです。これらをしっかり身につければ、確実に点数を稼ぐことができるようになるでしょう。古典を得意科目にするためには、まず出題される問題の内容をしっかり理解し、どのように解いていくかを考えることが大切です。&lt;/p&gt;
&lt;p&gt;古典の世界に慣れるためには、少しずつ問題に取り組んでいくことが大事です。最初は難しいかもしれませんが、繰り返し練習することで徐々に理解が深まります。塾では、あなたのペースに合わせて丁寧に指導しますので、安心して古典に取り組んでみましょう。古典の力を身につけて、自信を持って試験に臨むことができるよう、一緒に頑張っていきましょう。&lt;br /&gt;
古典専門塾かきつばたの&lt;strong&gt;中高一貫の定期テスト対策&lt;/strong&gt;は、&lt;a href="https://koten-kakitsubata.jp/school-exam/"&gt;&lt;strong&gt;全体像はこちら&lt;/strong&gt;&lt;/a&gt;でご確認いただけます。&lt;/p&gt;
&lt;h2&gt;古文常識を知る（暦・季節感・身分などの前提）&lt;/h2&gt;
&lt;p&gt;現代の日本語とは異なる言葉や文化が描かれています。そのため、読み手にとっては少し馴染みにくい部分があります。例えば、古典文学では季節の区切り方が現代とは異なり、春は1～3月、夏は4～6月、秋は7～9月、冬は10～12月とされています。このような違いがあるため、古典を読む際にはその時代背景や常識を理解することが欠かせません。&lt;br /&gt;
暦について詳しくは&lt;a href="https://koten-kakitsubata.jp/blog/%e3%80%90%e8%aa%ad%e8%a7%a3%e3%81%ab%e5%bd%b9%e7%ab%8b%e3%81%a4%e5%8f%a4%e5%85%b8%e5%b8%b8%e8%ad%98%e3%80%91%e6%9a%a6%e3%81%ab%e3%81%a4%e3%81%84%e3%81%a6/"&gt;コチラ&lt;/a&gt;をご覧ください。&lt;/p&gt;
&lt;p&gt;さらに、古文学には身分制度や恋愛観においても現代とは異なる価値観が描かれています。これらの文脈や背景を理解することは、古文学を深く読み解くために非常に重要です。古文常識を知ることで、文章が読みやすく、またより深い意味を理解しやすくなります。古典の学習に入る前に、これらの常識をしっかりと把握しましょう。&lt;/p&gt;
&lt;h2&gt;古典単語を覚える（現代語と意味がズレる語を優先）&lt;/h2&gt;
&lt;p&gt;古典文学を理解する上で、単語の理解と覚えが非常に重要です。英単語と比べても、古典文学に必要な単語の数は少ないため、取り組みやすいでしょう。ただし、注意すべき点は、古典文学においては&lt;span style="color: #0000ff;"&gt;現代で使われている言葉でも異なる意味を持つことがある&lt;/span&gt;点です。したがって、単語の意味を混同しないように注意が必要です。&lt;/p&gt;
&lt;p&gt;単語を効果的に覚えるためには、毎日少しずつコツコツと継続的に取り組むことが大切です。日常生活の中で古典文学に関連する単語を見つけ、その意味を確認する習慣を身につけることで、単語力が向上します。また、単語帳やフラッシュカードを活用して、単語を覚えるプロセスを楽しく効率的に進めることもおすすめです。&lt;/p&gt;
&lt;h2&gt;助動詞の覚え方（活用・接続・意味をセットで）&lt;/h2&gt;
&lt;p&gt;単語だけ覚えていても文法が理解できなくては正しく文章を読み取ることができません。まずは最も重要な&lt;span style="color: #ff0000;"&gt;助動詞&lt;/span&gt;から覚えていきましょう。&lt;a href="https://koten-kakitsubata.jp/blog/jyodoushikatuyouhyou/" target="_blank" rel="noopener noreferrer"&gt;古典「助動詞の活用」をマスターしよう！&lt;/a&gt;に、活用表とダウンロードして印刷できるPDFもありますので、学習の際にぜひ活用してください。&lt;/p&gt;
&lt;p&gt;助動詞は接続・活用・意味をマスターしたら、助詞、動詞と他の項目も覚えていきましょう。暗記が苦手でどうしても覚えられないときは、語呂合わせやリズムをつけると覚えやすいです。「&lt;a href="https://koten-kakitsubata.jp/blog/zyodoushi/" target="_blank" rel="noopener noreferrer"&gt;歌で覚える古典の助動詞&lt;/a&gt;」を参考に、自分が覚えやすいものがあればそれを毎日繰り返して覚えていきましょう。&lt;/p&gt;
&lt;h2&gt;古典の問題演習（現代語訳チェック→直しを固定化）&lt;/h2&gt;
&lt;p&gt;古典文学を理解し、得意になるためには問題演習が非常に重要です。まず、読解用の問題集を手に取り、問題を解いてみましょう。問題を解いた後は、必ず答え合わせを行いましょう。解説部分をしっかりと読み込み、文章内で分からなかった単語や文法について再学習することが大切です。&lt;/p&gt;
&lt;p&gt;解説には、現代語訳が記載されていることがあります。この現代語訳と、自分で考えた現代語訳が一致しているか確認しましょう。もし違いがあれば、どこが違うのかを考え、正しい知識を身につける努力を怠らないようにしましょう。&lt;/p&gt;
&lt;h2&gt;まとめ（古典を得意にする勉強法）&lt;/h2&gt;
&lt;p&gt;古典は覚えるべきことを覚えてそれを正しく活用することができれば点数が伸びる教科です。文法・読解の演習をバランスよく行い、古典を読む力、理解する力を身につけていきましょう。当塾では、「&lt;a href="https://koten-kakitsubata.jp/greeting/" target="_blank" rel="noopener noreferrer"&gt;コンセプト&lt;/a&gt;」に記載されている考えのもと、&lt;a href="https://koten-kakitsubata.jp/kouza/" target="_blank" rel="noopener noreferrer"&gt;完全１対１の個別指導&lt;/a&gt;でひとりひとりに合わせた&lt;span style="color: #ff0000;"&gt;柔軟な授業&lt;/span&gt;を行ってまいります。また、オンラインでも受講可能です。オンラインでは通塾の必要もなく、勉強し慣れた環境でより集中して古典の学習に取り組むことができます。古典を得意にする勉強法を用いてコツコツ古典の学習を続けていきましょう。&lt;/p&gt;
&lt;p&gt;&amp;nbsp;&lt;/p&gt;
&lt;p&gt;&lt;!-- [ /.socialSet ] --&gt;&lt;/p&gt;
```</t>
  </si>
  <si>
    <t>P2C_https___koten_kakitsubata_jp_enter_exam_20260225_192349</t>
  </si>
  <si>
    <t>以下はサイトの階層マスタに基づく「親→子」内部リンク不足です。
親ページ本文（HTML）に、下記の子ページへのリンクを追加してください。
【親ページ】
- URL: https://koten-kakitsubata.jp/enter-exam/
- タイトル: 大学受験 古典対策講座｜現代文・古文・漢文対応の個別指導
- 分類: SP
【リンク追加が必要な子ページ一覧（この親を持つ）】
1. https://koten-kakitsubata.jp/blog/【読解に役立つ古典常識】月について/（有明の月の意味・十六夜｜古文の月名と時刻｜高校古文）
2. https://koten-kakitsubata.jp/blog/【読解に役立つ古典常識】暦について/（古典読解に役立つ暦の基本と旧暦新暦の違い）
3. https://koten-kakitsubata.jp/blog/■大学入試共通テスト対策、を大真面目に考えよ/（眠れる分度器も話題｜共通テスト古文漢文の選択肢処理と精読）
4. https://koten-kakitsubata.jp/blog/2022年共通テスト本文・訳『増鏡』『とはずがたり/（増鏡・とはずがたり現代語訳全文｜語句の意味｜共通テスト古文）
5. https://koten-kakitsubata.jp/blog/2022國學院大学a日程『源氏物語』「浮舟」/（2022國學院大学A日程『源氏物語・浮舟』本文と現代語訳解説）
6. https://koten-kakitsubata.jp/blog/chinese-writing/（漢文の基礎勉強法｜共通テスト・大学入試で満点を狙う攻略）
7. https://koten-kakitsubata.jp/blog/daidairi/（古典常識「大内裏」とは？平安京の官庁街の場所と構造を図で解説 - 古典専門塾 かきつばた）
8. https://koten-kakitsubata.jp/blog/direction/（十二支（干支）の方角一覧｜子=北・卯=東・午=南・酉=西／艮（丑寅）ほか図解【古文】）
9. https://koten-kakitsubata.jp/blog/imperial-palace/（内裏とは｜読み方・意味・大内裏との違いを図で理解｜高校古文）
10. https://koten-kakitsubata.jp/blog/isemonogatari/（伊勢物語 東下り 現代語訳・品詞分解｜あらじ・えうなき意味）
11. https://koten-kakitsubata.jp/blog/kanbunnokotsu/（漢文の勉強法｜返り点・句法で止まりにくい読み方｜高校生向け）
12. https://koten-kakitsubata.jp/blog/kansaigakuin2020/（2020年関西学院大学『蜻蛉日記』現代語訳と語句解説）
13. https://koten-kakitsubata.jp/blog/seiryoden/（清涼殿の位置と間取り図解｜殿上の間・昼御座・上の御局｜古典常識）
14. https://koten-kakitsubata.jp/blog/taketorimonogatari/（『竹取物語』本文・現代語訳・語句解説付き入試古典総合ガイド）
15. https://koten-kakitsubata.jp/blog/times-of-day/（古文の時間帯表現｜時刻ごとの言い方と例文で基本を整理）
16. https://koten-kakitsubata.jp/blog/utokyo/（古文・漢文の現代語訳手順｜主語と指示語の確定｜東大国語）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&lt;div class="rounded" style="background-color: #f8f9fa; padding: 16px; border: 1px solid #e5e5e5; border-radius: 12px; margin-bottom: 16px;"&gt;
&lt;p style="margin: 0 0 8px 0;"&gt;&lt;strong&gt;大学受験 古典（古文・漢文）個別指導&lt;/strong&gt;のご案内ページです。&lt;/p&gt;
&lt;p style="margin: 0 0 10px 0;"&gt;志望校の出題形式（&lt;span style="color: #0000ff;"&gt;&lt;strong&gt;記述・添削&lt;/strong&gt;&lt;/span&gt;／&lt;span style="color: #0000ff;"&gt;&lt;strong&gt;選択&lt;/strong&gt;&lt;/span&gt;）や、&lt;br /&gt;
出題ジャンル（&lt;span style="color: #008000;"&gt;&lt;strong&gt;融合問題&lt;/strong&gt;&lt;/span&gt;／&lt;span style="color: #008000;"&gt;&lt;strong&gt;明治擬古文&lt;/strong&gt;&lt;/span&gt; など）を整理し、&lt;br /&gt;
&lt;strong&gt;必要な力だけを無駄なく着実に積み上げる&lt;/strong&gt;ために学習計画を立てています。&lt;/p&gt;
&lt;div class="rounded" style="background-color: whitesmoke; padding: 10px; border-radius: 10px; margin: 0 0 10px 0;"&gt;&lt;strong&gt;このページで分かること&lt;/strong&gt;&lt;br /&gt;
・どんな対策があるか／どう使い分けるか&lt;br /&gt;
・授業で何をやるか（添削・根拠の取り方・解法の流れ）&lt;br /&gt;
・受講開始までの流れと費用&lt;/div&gt;
&lt;div class="rounded" style="background-color: whitesmoke; padding: 10px; border-radius: 10px; margin: 0 0 12px 0;"&gt;&lt;strong&gt;こんな方におすすめ&lt;/strong&gt;&lt;br /&gt;
・2択まで絞れるのに正答に届かない（選択問題）&lt;br /&gt;
・記述のどこが減点対象か分からない（添削が必要）&lt;br /&gt;
・古文×漢文／現代文×古文など、融合問題で得点が安定しない&lt;br /&gt;
・共通テストで時間が足りず、ミスが出てしまう&lt;/div&gt;
&lt;div style="display: flex; gap: 10px; flex-wrap: wrap;"&gt;&lt;a style="display: inline-block; padding: 10px 14px; background: #0d6efd; color: #fff; border-radius: 10px; text-decoration: none; font-weight: bold;" href="#contact"&gt;トライアル・お問い合わせへ&lt;/a&gt;&lt;br /&gt;
&lt;a style="display: inline-block; padding: 10px 14px; background: #ffffff; color: #0d6efd; border: 1px solid #0d6efd; border-radius: 10px; text-decoration: none; font-weight: bold;" href="#courses"&gt;講座一覧を見る&lt;/a&gt;&lt;/div&gt;
&lt;p style="margin: 10px 0 0 0; font-size: 0.95em; color: #666;"&gt;※個別指導のため、下記の講座は志望校・現在地に合わせて組み合わせて提案します。&lt;/p&gt;
&lt;/div&gt;
&lt;div class="card border-primary mb-3"&gt;
&lt;div class="card-header bg-light text-primary"&gt;目次&lt;/div&gt;
&lt;div class="card-body"&gt;
&lt;ol&gt;
&lt;li&gt;&lt;a href="#overview"&gt;現古漢融合問題・明治擬古文まで扱う古典個別指導&lt;/a&gt;&lt;/li&gt;
&lt;li&gt;&lt;a href="#kw-fusion"&gt;融合問題の対策（古漢融合・現古融合）&lt;/a&gt;
&lt;ul&gt;
&lt;li&gt;&lt;a href="#kw-kokan"&gt;古漢融合問題（古文×漢文）&lt;/a&gt;&lt;/li&gt;
&lt;li&gt;&lt;a href="#kw-genko"&gt;現古融合問題（現代文×古文）&lt;/a&gt;&lt;/li&gt;
&lt;/ul&gt;
&lt;/li&gt;
&lt;li&gt;&lt;a href="#kw-gikobun"&gt;明治擬古文・近代擬古文の対策&lt;/a&gt;&lt;/li&gt;
&lt;li&gt;&lt;a href="#courses"&gt;個別指導で扱う内容（目的別）&lt;/a&gt;
&lt;ul&gt;
&lt;li&gt;&lt;a href="#courses-style"&gt;出題形式別（記述添削／選択）&lt;/a&gt;&lt;/li&gt;
&lt;li&gt;&lt;a href="#course-kyotsu"&gt;共通テスト（国語・古典）&lt;/a&gt;&lt;/li&gt;
&lt;li&gt;&lt;a href="#courses-source"&gt;出典・ジャンル別（融合／擬古文／文法句形）&lt;/a&gt;&lt;/li&gt;
&lt;li&gt;&lt;a href="#courses-package"&gt;志望校別の組み合わせ例&lt;/a&gt;&lt;/li&gt;
&lt;/ul&gt;
&lt;/li&gt;
&lt;li&gt;&lt;a href="#features"&gt;指導の特徴&lt;/a&gt;
&lt;ul&gt;
&lt;li&gt;&lt;a href="#features-1on1"&gt;1対1の利点&lt;/a&gt;&lt;/li&gt;
&lt;li&gt;&lt;a href="#features-online"&gt;オンライン受講の利点&lt;/a&gt;&lt;/li&gt;
&lt;/ul&gt;
&lt;/li&gt;
&lt;li&gt;&lt;a href="#flow"&gt;受講開始までの流れ&lt;/a&gt;&lt;/li&gt;
&lt;li&gt;&lt;a href="#fee"&gt;指導料&lt;/a&gt;&lt;/li&gt;
&lt;li&gt;&lt;a href="#contact"&gt;お問い合わせ&lt;/a&gt;&lt;/li&gt;
&lt;/ol&gt;
&lt;/div&gt;
&lt;/div&gt;
&lt;h2 id="overview"&gt;現古漢融合問題・明治擬古文まで扱う古典個別指導&lt;/h2&gt;
&lt;p&gt;大学受験の国語・古典は、&lt;strong&gt;「何を問われているか」&lt;/strong&gt;が大学・学部ごとに大きく異なります。&lt;br /&gt;
そのため当塾では、最初に&lt;strong&gt;志望校の出題形式&lt;/strong&gt;を整理し、必要な力だけを無駄なく着実に積み上げます。&lt;/p&gt;
&lt;div class="rounded" style="background-color: whitesmoke; padding: 10px;"&gt;&lt;strong&gt;形式面&lt;/strong&gt;&lt;br /&gt;
・&lt;span style="color: #0000ff;"&gt;論述問題&lt;/span&gt;（記述）&lt;br /&gt;
・&lt;span style="color: #0000ff;"&gt;客観問題&lt;/span&gt;（選択）&lt;/div&gt;
&lt;div class="rounded" style="background-color: whitesmoke; padding: 10px; margin-top: 10px;"&gt;&lt;strong&gt;内容面&lt;/strong&gt;&lt;br /&gt;
・&lt;span style="color: #ff00ff;"&gt;傍線部訳&lt;/span&gt;　・&lt;span style="color: #ff00ff;"&gt;要約&lt;/span&gt;&lt;br /&gt;
・&lt;span style="color: #ff00ff;"&gt;理由説明&lt;/span&gt;　・&lt;span style="color: #ff00ff;"&gt;心情説明&lt;/span&gt;&lt;/div&gt;
&lt;p&gt;さらに出典の組み合わせとして、現代文と古文、古文と漢文などの&lt;strong&gt;融合問題&lt;/strong&gt;、&lt;br /&gt;
漢文訓読調の文章を扱う&lt;strong&gt;明治擬古文&lt;/strong&gt;など、学校ごとに特徴があります。&lt;br /&gt;
当塾では、&lt;strong&gt;志望校で点を落としやすい部分&lt;/strong&gt;を最優先に解消します。&lt;/p&gt;
&lt;hr /&gt;
&lt;h2 id="kw-fusion"&gt;融合問題の対策（古漢融合・現古融合）&lt;/h2&gt;
&lt;h3 id="kw-kokan"&gt;古漢融合問題（古文×漢文）で点を安定させる&lt;/h3&gt;
&lt;p&gt;&lt;!-- 既存：
&lt;h4 id="course-kokan"&gt;古漢融合 対策&lt;/h4&gt;
以下の本文・箇条書きをここへ移設 --&gt;&lt;br /&gt;
&lt;strong&gt;対象：&lt;/strong&gt;早稲田法・政経など、古文＋漢文を横断する出題がある大学&lt;br /&gt;
&lt;strong&gt;狙い：&lt;/strong&gt;古文と漢文を別物として処理せず、&lt;strong&gt;「共通の読み解き方」&lt;/strong&gt;で安定させます。&lt;/p&gt;
&lt;ul&gt;
&lt;li&gt;接続・対比・因果の捉え方を整理し、読みの流れを乱さない&lt;/li&gt;
&lt;li&gt;古文語法と漢文句形の「得点に直結する」部分を優先的に補強&lt;/li&gt;
&lt;/ul&gt;
&lt;h3 id="kw-genko"&gt;現古融合問題（現代文×古文）で情報をつなぐ&lt;/h3&gt;
&lt;p&gt;&lt;!-- 既存：
&lt;h4 id="course-genko"&gt;現古融合 対策&lt;/h4&gt;
以下の本文・箇条書きをここへ移設 --&gt;&lt;br /&gt;
&lt;strong&gt;対象：&lt;/strong&gt;早稲田社学など、現代文＋古文の融合がある大学&lt;br /&gt;
&lt;strong&gt;狙い：&lt;/strong&gt;設問が要求する「情報の関連付け」を整理し、&lt;strong&gt;複数が組み合わされても対応できる&lt;/strong&gt;状態にします。&lt;/p&gt;
&lt;ul&gt;
&lt;li&gt;どの文章のどの部分を根拠にするかを「指示語レベル」で明確化&lt;/li&gt;
&lt;li&gt;混乱しやすい条件（誰が／いつ／何を）を表にして整理&lt;/li&gt;
&lt;/ul&gt;
&lt;hr /&gt;
&lt;h2 id="kw-gikobun"&gt;明治擬古文・近代擬古文の対策&lt;/h2&gt;
&lt;p&gt;&lt;!-- 既存：
&lt;h4 id="course-gikobun"&gt;明治擬古文・近代擬古文 対策&lt;/h4&gt;
をここへ移設 --&gt;&lt;br /&gt;
&lt;strong&gt;対象：&lt;/strong&gt;一橋・明治法など、擬古文を扱う（または頻出する）大学&lt;br /&gt;
&lt;strong&gt;狙い：&lt;/strong&gt;「雰囲気で読む」をやめ、&lt;strong&gt;構文・語彙・文体の決まり&lt;/strong&gt;に従って読み解きます。&lt;/p&gt;
&lt;ul&gt;
&lt;li&gt;擬古文特有の言い回しを「現代語に直す」練習で安定感を養う&lt;/li&gt;
&lt;li&gt;出題されやすい論点（因果・評価語・条件）をパターン化&lt;/li&gt;
&lt;/ul&gt;
&lt;hr /&gt;
&lt;h2 id="courses"&gt;個別指導で扱う内容（目的別）&lt;/h2&gt;
&lt;p&gt;ここでは「講座」と書いていますが、実際は&lt;strong&gt;個別指導&lt;/strong&gt;です。&lt;br /&gt;
下記の内容を、志望校・現在地・学習時間に合わせて&lt;strong&gt;組み合わせて提案&lt;/strong&gt;します。&lt;/p&gt;
&lt;h3 id="courses-style"&gt;出題形式別（記述添削／選択）&lt;/h3&gt;
&lt;h4 id="course-ron"&gt;論述・記述（添削）対策&lt;/h4&gt;
&lt;p&gt;&lt;strong&gt;対象：&lt;/strong&gt;東大・一橋など国公立／早稲田文・教育など記述比重大の私大／記述が必須の学部&lt;br /&gt;
&lt;strong&gt;狙い：&lt;/strong&gt;「何を書けば点になるか」を基本として身につけ、&lt;strong&gt;間違いやすい傾向&lt;/strong&gt;を改善します。&lt;/p&gt;
&lt;ul&gt;
&lt;li&gt;&lt;strong&gt;授業内で添削&lt;/strong&gt;：答案を見ながら「不足要素」「余計な要素」をその場で修正&lt;/li&gt;
&lt;li&gt;&lt;strong&gt;骨格づくり&lt;/strong&gt;：要約・理由説明・心情説明を「基本→例→自力」の順で定着&lt;/li&gt;
&lt;li&gt;&lt;strong&gt;採点者目線&lt;/strong&gt;：部分点の取り方、言い換えの許容範囲、根拠の置き方を明確化&lt;/li&gt;
&lt;/ul&gt;
&lt;h4 id="course-sentaku"&gt;選択問題（私大）対策&lt;/h4&gt;
&lt;p&gt;&lt;strong&gt;対象：&lt;/strong&gt;早稲田・上智・GMARCHなど、選択肢の精度が高い大学&lt;br /&gt;
&lt;strong&gt;狙い：&lt;/strong&gt;「2択まで絞れるのに間違える」を、&lt;strong&gt;根拠を確認する流れ&lt;/strong&gt;で解消します。&lt;/p&gt;
&lt;ul&gt;
&lt;li&gt;&lt;strong&gt;消去の順序&lt;/strong&gt;：言い過ぎ／言い足りない／範囲のズレを確実に見抜く&lt;/li&gt;
&lt;li&gt;&lt;strong&gt;根拠の取り方&lt;/strong&gt;：本文のどこを根拠にしたかを必ず言葉にする習慣&lt;/li&gt;
&lt;li&gt;&lt;strong&gt;時間戦略&lt;/strong&gt;：迷う問題の見切り方、戻り方、見直しのタイミングを確立&lt;/li&gt;
&lt;/ul&gt;
&lt;h3 id="course-kyotsu"&gt;大学入学共通テスト対策（国語・古典）&lt;/h3&gt;
&lt;p&gt;&lt;strong&gt;対象：&lt;/strong&gt;共通テストが必要な受験生全般&lt;br /&gt;
&lt;strong&gt;狙い：&lt;/strong&gt;読解力だけでなく、&lt;strong&gt;時間配分・解き方の流れ・ミスの防止&lt;/strong&gt;を完成させます。&lt;/p&gt;
&lt;ul&gt;
&lt;li&gt;&lt;strong&gt;時間配分の基本&lt;/strong&gt;：最初に何を見て、どこで戻るかを明確にする&lt;/li&gt;
&lt;li&gt;&lt;strong&gt;古文・漢文の即答力&lt;/strong&gt;：助動詞・敬語・句形の「判断」をスムーズにする&lt;/li&gt;
&lt;li&gt;&lt;strong&gt;ミスの再発防止&lt;/strong&gt;：間違いやすい傾向を分析して、次回の解き方に活かす&lt;/li&gt;
&lt;/ul&gt;
&lt;h3 id="courses-source"&gt;出典・ジャンル別（文法句形など）&lt;/h3&gt;
&lt;h4 id="course-bunpou"&gt;古文文法・漢文句形 集中&lt;/h4&gt;
&lt;p&gt;&lt;strong&gt;対象：&lt;/strong&gt;基礎の穴が原因で伸び悩む方／共通テストや私大で古典が不安な方&lt;br /&gt;
&lt;strong&gt;狙い：&lt;/strong&gt;「知っている」から「使える」へ。&lt;strong&gt;実戦の中で判断できる&lt;/strong&gt;状態にします。&lt;/p&gt;
&lt;ul&gt;
&lt;li&gt;助動詞・敬語・識別を「問題で勝てる形」に落とし込み&lt;/li&gt;
&lt;li&gt;句形・再読文字を、返り点処理だけでなく意味まで含めて習慣化&lt;/li&gt;
&lt;/ul&gt;
&lt;hr /&gt;
&lt;h2 id="courses-package"&gt;志望校別の組み合わせ例&lt;/h2&gt;
&lt;p&gt;下記はあくまで例です。実際は、志望校の過去問と現状に合わせて計画を立てます。&lt;/p&gt;
&lt;div class="table-responsive"&gt;
&lt;table class="table table-bordered" style="table-layout: fixed; line-height: 120%;"&gt;
&lt;tbody&gt;
&lt;tr align="center"&gt;
&lt;td width="33%"&gt;&lt;strong&gt;東大&lt;/strong&gt;&lt;br /&gt;
論述添削＋要約＋過去問&lt;/td&gt;
&lt;td width="33%"&gt;&lt;strong&gt;難関国公立&lt;/strong&gt;&lt;br /&gt;
記述の基本＋根拠の捉え方&lt;/td&gt;
&lt;td width="33%"&gt;&lt;strong&gt;早稲田&lt;/strong&gt;&lt;br /&gt;
選択肢の精度＋融合＋記述&lt;/td&gt;
&lt;/tr&gt;
&lt;tr align="center"&gt;
&lt;td width="33%"&gt;&lt;strong&gt;上智・GMARCH&lt;/strong&gt;&lt;br /&gt;
選択問題の流れ＋文法補強&lt;/td&gt;
&lt;td width="33%"&gt;&lt;strong&gt;難関私大&lt;/strong&gt;&lt;br /&gt;
設問の傾向別演習&lt;/td&gt;
&lt;td width="33%"&gt;&lt;strong&gt;共通テスト&lt;/strong&gt;&lt;br /&gt;
時間配分＋解き方のステップ&lt;/td&gt;
&lt;/tr&gt;
&lt;tr align="center"&gt;
&lt;td width="33%"&gt;&lt;strong&gt;融合問題&lt;/strong&gt;&lt;br /&gt;
読み方の整理＋情報跨ぎ処理&lt;/td&gt;
&lt;td width="33%"&gt;&lt;strong&gt;記述必須学部&lt;/strong&gt;&lt;br /&gt;
添削で間違いやすい傾向を改善&lt;/td&gt;
&lt;td width="33%"&gt;&lt;strong&gt;擬古文&lt;/strong&gt;&lt;br /&gt;
文体の決まり＋頻出論点&lt;/td&gt;
&lt;/tr&gt;
&lt;/tbody&gt;
&lt;/table&gt;
&lt;/div&gt;
&lt;hr /&gt;
&lt;h2 id="features"&gt;指導の特徴&lt;/h2&gt;
&lt;h3 id="features-1on1"&gt;1対1の利点&lt;/h3&gt;
&lt;p&gt;当塾では、古典（古文・漢文）の個別指導をご提供しております。1対1で進める利点は以下の通りです。&lt;/p&gt;
&lt;ul&gt;
&lt;li&gt;&lt;span style="color: #ff0000;"&gt;&lt;strong&gt;生徒一人ひとり&lt;/strong&gt;&lt;/span&gt;の&lt;br /&gt;
&lt;span style="color: #0000ff;"&gt;&lt;strong&gt;学習スタイル&lt;/strong&gt;&lt;/span&gt;や&lt;br /&gt;
&lt;span style="color: #0000ff;"&gt;&lt;strong&gt;理解度&lt;/strong&gt;&lt;/span&gt;に合わせて、学習計画を立てます。&lt;br /&gt;
&lt;strong&gt;苦手の原因にピンポイントで対応できます。&lt;/strong&gt;&lt;/li&gt;
&lt;li&gt;弱点に合わせた教材・演習を用意し、&lt;span style="color: #ff0000;"&gt;&lt;strong&gt;苦手意識の解消→得点力アップ&lt;/strong&gt;&lt;/span&gt;につなげます。&lt;/li&gt;
&lt;li&gt;距離が近い分、質問・相談がしやすく、学習上の不安をその場で解消できます。&lt;strong&gt;学習意欲を高める&lt;/strong&gt;工夫が可能です。&lt;/li&gt;
&lt;li&gt;進歩と成果を教師が常に把握できるため、軌道修正が早く、伸びを実感しやすくなります。&lt;/li&gt;
&lt;/ul&gt;
&lt;h3 id="features-online"&gt;オンライン受講の利点&lt;/h3&gt;
&lt;h4&gt;&lt;span style="background-color: lightgreen;"&gt;①画面と音声に情報量が集約されるので、集中しやすい&lt;/span&gt;&lt;/h4&gt;
&lt;p&gt;ご自宅で受講できるため、&lt;span style="color: #0000ff;"&gt;&lt;strong&gt;慣れた環境で学習&lt;/strong&gt;&lt;/span&gt;できます。&lt;br /&gt;
また、PC/タブレットの画面と音声に集中できるので、教室での対面指導よりも意識が散りにくくなります。&lt;/p&gt;
&lt;h4&gt;&lt;span style="background-color: lightgreen;"&gt;②手元が確認できるので、的確な指摘・改善がしやすい&lt;/span&gt;&lt;/h4&gt;
&lt;p&gt;手元をカメラで映しながら進めるため、解き方のクセやつまずきを&lt;br /&gt;
&lt;span style="color: #ff0000;"&gt;&lt;strong&gt;リアルタイムで把握&lt;/strong&gt;&lt;/span&gt;できます。&lt;br /&gt;
その場で類題やヒントを提示し、考え方を修正します。&lt;/p&gt;
&lt;h4&gt;&lt;span style="background-color: lightgreen;"&gt;③通塾不要なので、体力を温存して学習できる&lt;/span&gt;&lt;/h4&gt;
&lt;p&gt;移動がないため、疲れを抑えた状態で学習を進められます。&lt;br /&gt;
送り迎えも不要で、&lt;span style="color: #ff0000;"&gt;&lt;strong&gt;学習効率&lt;/strong&gt;&lt;/span&gt;が上がります。&lt;/p&gt;
&lt;hr /&gt;
&lt;h2 id="flow"&gt;受講開始までの流れ&lt;/h2&gt;
&lt;style&gt;
  .bg-pink {background-color: #ffc0cb !important;}&lt;br /&gt;&lt;/style&gt;
&lt;div class="container mt-5"&gt;
&lt;div class="row"&gt;
&lt;div class="col-6"&gt;
&lt;div class="card bg-pink mb-3"&gt;
&lt;div class="card-body"&gt;
&lt;h5 class="card-title"&gt;1. 事前ヒアリング&lt;/h5&gt;
&lt;p class="card-text"&gt;志望校・受験方式・現状の課題を確認し、大まかな指導計画をご提案します。&lt;/p&gt;
&lt;/div&gt;
&lt;/div&gt;
&lt;/div&gt;
&lt;div class="col-6"&gt;
&lt;div class="card bg-info mb-3 text-white"&gt;
&lt;div class="card-body"&gt;
&lt;h5 class="card-title"&gt;2. トライアル指導&lt;/h5&gt;
&lt;p class="card-text"&gt;実際に問題を解いていただき、弱点と伸ばし方を見極めて計画をさらに磨き上げます。&lt;/p&gt;
&lt;/div&gt;
&lt;/div&gt;
&lt;/div&gt;
&lt;/div&gt;
&lt;div class="row"&gt;
&lt;div class="col-6"&gt;
&lt;div class="card bg-success mb-3 text-white"&gt;
&lt;div class="card-body"&gt;
&lt;h5 class="card-title"&gt;3. ご契約&lt;/h5&gt;
&lt;p class="card-text"&gt;指導方針・頻度・課題量をご確認いただき、入塾手続きを進めます。&lt;/p&gt;
&lt;/div&gt;
&lt;/div&gt;
&lt;/div&gt;
&lt;div class="col-6"&gt;
&lt;div class="card bg-warning mb-3"&gt;
&lt;div class="card-body"&gt;
&lt;h5 class="card-title"&gt;4. 指導開始&lt;/h5&gt;
&lt;p class="card-text"&gt;決定した曜日/時間で指導を開始し、状況に応じて学習計画を微調整します。&lt;/p&gt;
&lt;/div&gt;
&lt;/div&gt;
&lt;/div&gt;
&lt;/div&gt;
&lt;/div&gt;
&lt;hr /&gt;
&lt;h2 id="fee"&gt;指導料&lt;/h2&gt;
&lt;div class="container mt-5"&gt;
&lt;div class="row"&gt;
&lt;div class="col-sm-4"&gt;
&lt;div class="card bg-primary mb-3 text-white"&gt;
&lt;div class="card-body"&gt;
&lt;h5 class="card-title"&gt;トライアル指導料&lt;/h5&gt;
&lt;p class="card-text"&gt;10,000円(税込)&lt;/p&gt;
&lt;p class="card-text"&gt;通常より安価に設定しております。まずは一度、個別指導をご体験ください。&lt;/p&gt;
&lt;/div&gt;
&lt;/div&gt;
&lt;/div&gt;
&lt;div class="col-sm-4"&gt;
&lt;div class="card bg-success mb-3 text-white"&gt;
&lt;div class="card-body"&gt;
&lt;h5 class="card-title"&gt;入塾金&lt;/h5&gt;
&lt;p class="card-text"&gt;22,000円(税込)&lt;/p&gt;
&lt;p class="card-text"&gt;兄弟姉妹（在籍・過去在籍含む）は全額免除いたします。&lt;/p&gt;
&lt;/div&gt;
&lt;/div&gt;
&lt;/div&gt;
&lt;div class="col-sm-4"&gt;
&lt;div class="card bg-info mb-3 text-white"&gt;
&lt;div class="card-body"&gt;
&lt;h5 class="card-title"&gt;指導料&lt;/h5&gt;
&lt;p class="card-text"&gt;18,150円(税込)/110分&lt;/p&gt;
&lt;p class="card-text"&gt;前払いです。&lt;br /&gt;
※指導予定回数分を前月20日に集計し請求書を発行いたします。前月末までにお支払いください。&lt;/p&gt;
&lt;/div&gt;
&lt;/div&gt;
&lt;/div&gt;
&lt;/div&gt;
&lt;/div&gt;
&lt;hr /&gt;
&lt;h2 id="contact"&gt;お問い合わせ&lt;/h2&gt;
&lt;div class="wpcf7 no-js" id="wpcf7-f139-p26-o1" lang="ja" dir="ltr"&gt;
&lt;div class="screen-reader-response"&gt;&lt;p role="status" aria-live="polite" aria-atomic="true"&gt;&lt;/p&gt; &lt;ul&gt;&lt;/ul&gt;&lt;/div&gt;
&lt;form action="/enter-exam/#wpcf7-f139-p26-o1" method="post" class="wpcf7-form init" aria-label="コンタクトフォーム" novalidate="novalidate" data-status="init"&gt;
&lt;div style="display: none;"&gt;
&lt;input type="hidden" name="_wpcf7" value="139" /&gt;
&lt;input type="hidden" name="_wpcf7_version" value="5.8.7" /&gt;
&lt;input type="hidden" name="_wpcf7_locale" value="ja" /&gt;
&lt;input type="hidden" name="_wpcf7_unit_tag" value="wpcf7-f139-p26-o1" /&gt;
&lt;input type="hidden" name="_wpcf7_container_post" value="26"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&lt;p&gt;受講スタイル(必須)&lt;br /&gt;
&lt;span class="wpcf7-form-control-wrap" data-name="checkbox-171"&gt;&lt;span class="wpcf7-form-control wpcf7-checkbox wpcf7-validates-as-required"&gt;&lt;span class="wpcf7-list-item first"&gt;&lt;span class="wpcf7-list-item-label"&gt;教室&lt;/span&gt;&lt;input type="checkbox" name="checkbox-171[]" value="教室" /&gt;&lt;/span&gt;&lt;span class="wpcf7-list-item last"&gt;&lt;span class="wpcf7-list-item-label"&gt;オンライン&lt;/span&gt;&lt;input type="checkbox" name="checkbox-171[]"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t>
  </si>
  <si>
    <t>C2P_https___koten_kakitsubata_jp_enter_exam_20260225_192445</t>
  </si>
  <si>
    <t>以下はサイトの階層マスタに基づく「子→親」内部リンク不足です。
子ページ本文（HTML）に、親ページへのリンクを追加してください。
【子ページ】
- URL: https://koten-kakitsubata.jp/enter-exam/
- タイトル: 大学受験 古典対策講座｜現代文・古文・漢文対応の個別指導
- 分類: SP
【親ページ（リンク先）】
- 親URL: https://koten-kakitsubata.jp/kouza/
- 親タイトル: 中高生向け古文漢文完全個別指導講座｜定期試験大学受験対応塾
- 親分類: SP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class="rounded" style="background-color: #f8f9fa; padding: 16px; border: 1px solid #e5e5e5; border-radius: 12px; margin-bottom: 16px;"&gt;
&lt;p style="margin: 0 0 8px 0;"&gt;&lt;strong&gt;大学受験 古典（古文・漢文）個別指導&lt;/strong&gt;のご案内ページです。&lt;/p&gt;
&lt;p style="margin: 0 0 10px 0;"&gt;志望校の出題形式（&lt;span style="color: #0000ff;"&gt;&lt;strong&gt;記述・添削&lt;/strong&gt;&lt;/span&gt;／&lt;span style="color: #0000ff;"&gt;&lt;strong&gt;選択&lt;/strong&gt;&lt;/span&gt;）や、&lt;br /&gt;
出題ジャンル（&lt;span style="color: #008000;"&gt;&lt;strong&gt;融合問題&lt;/strong&gt;&lt;/span&gt;／&lt;span style="color: #008000;"&gt;&lt;strong&gt;明治擬古文&lt;/strong&gt;&lt;/span&gt; など）を整理し、&lt;br /&gt;
&lt;strong&gt;必要な力だけを無駄なく着実に積み上げる&lt;/strong&gt;ために学習計画を立てています。&lt;/p&gt;
&lt;div class="rounded" style="background-color: whitesmoke; padding: 10px; border-radius: 10px; margin: 0 0 10px 0;"&gt;&lt;strong&gt;このページで分かること&lt;/strong&gt;&lt;br /&gt;
・どんな対策があるか／どう使い分けるか&lt;br /&gt;
・授業で何をやるか（添削・根拠の取り方・解法の流れ）&lt;br /&gt;
・受講開始までの流れと費用&lt;/div&gt;
&lt;div class="rounded" style="background-color: whitesmoke; padding: 10px; border-radius: 10px; margin: 0 0 12px 0;"&gt;&lt;strong&gt;こんな方におすすめ&lt;/strong&gt;&lt;br /&gt;
・2択まで絞れるのに正答に届かない（選択問題）&lt;br /&gt;
・記述のどこが減点対象か分からない（添削が必要）&lt;br /&gt;
・古文×漢文／現代文×古文など、融合問題で得点が安定しない&lt;br /&gt;
・共通テストで時間が足りず、ミスが出てしまう&lt;/div&gt;
&lt;div style="display: flex; gap: 10px; flex-wrap: wrap;"&gt;&lt;a style="display: inline-block; padding: 10px 14px; background: #0d6efd; color: #fff; border-radius: 10px; text-decoration: none; font-weight: bold;" href="#contact"&gt;トライアル・お問い合わせへ&lt;/a&gt;&lt;br /&gt;
&lt;a style="display: inline-block; padding: 10px 14px; background: #ffffff; color: #0d6efd; border: 1px solid #0d6efd; border-radius: 10px; text-decoration: none; font-weight: bold;" href="#courses"&gt;講座一覧を見る&lt;/a&gt;&lt;/div&gt;
&lt;p style="margin: 10px 0 0 0; font-size: 0.95em; color: #666;"&gt;※個別指導のため、下記の講座は志望校・現在地に合わせて組み合わせて提案します。&lt;/p&gt;
&lt;/div&gt;
&lt;div class="card border-primary mb-3"&gt;
&lt;div class="card-header bg-light text-primary"&gt;目次&lt;/div&gt;
&lt;div class="card-body"&gt;
&lt;ol&gt;
&lt;li&gt;&lt;a href="#overview"&gt;現古漢融合問題・明治擬古文まで扱う古典個別指導&lt;/a&gt;&lt;/li&gt;
&lt;li&gt;&lt;a href="#kw-fusion"&gt;融合問題の対策（古漢融合・現古融合）&lt;/a&gt;
&lt;ul&gt;
&lt;li&gt;&lt;a href="#kw-kokan"&gt;古漢融合問題（古文×漢文）&lt;/a&gt;&lt;/li&gt;
&lt;li&gt;&lt;a href="#kw-genko"&gt;現古融合問題（現代文×古文）&lt;/a&gt;&lt;/li&gt;
&lt;/ul&gt;
&lt;/li&gt;
&lt;li&gt;&lt;a href="#kw-gikobun"&gt;明治擬古文・近代擬古文の対策&lt;/a&gt;&lt;/li&gt;
&lt;li&gt;&lt;a href="#courses"&gt;個別指導で扱う内容（目的別）&lt;/a&gt;
&lt;ul&gt;
&lt;li&gt;&lt;a href="#courses-style"&gt;出題形式別（記述添削／選択）&lt;/a&gt;&lt;/li&gt;
&lt;li&gt;&lt;a href="#course-kyotsu"&gt;共通テスト（国語・古典）&lt;/a&gt;&lt;/li&gt;
&lt;li&gt;&lt;a href="#courses-source"&gt;出典・ジャンル別（融合／擬古文／文法句形）&lt;/a&gt;&lt;/li&gt;
&lt;li&gt;&lt;a href="#courses-package"&gt;志望校別の組み合わせ例&lt;/a&gt;&lt;/li&gt;
&lt;/ul&gt;
&lt;/li&gt;
&lt;li&gt;&lt;a href="#features"&gt;指導の特徴&lt;/a&gt;
&lt;ul&gt;
&lt;li&gt;&lt;a href="#features-1on1"&gt;1対1の利点&lt;/a&gt;&lt;/li&gt;
&lt;li&gt;&lt;a href="#features-online"&gt;オンライン受講の利点&lt;/a&gt;&lt;/li&gt;
&lt;/ul&gt;
&lt;/li&gt;
&lt;li&gt;&lt;a href="#flow"&gt;受講開始までの流れ&lt;/a&gt;&lt;/li&gt;
&lt;li&gt;&lt;a href="#fee"&gt;指導料&lt;/a&gt;&lt;/li&gt;
&lt;li&gt;&lt;a href="#contact"&gt;お問い合わせ&lt;/a&gt;&lt;/li&gt;
&lt;/ol&gt;
&lt;/div&gt;
&lt;/div&gt;
&lt;h2 id="overview"&gt;現古漢融合問題・明治擬古文まで扱う古典個別指導&lt;/h2&gt;
&lt;p&gt;大学受験の国語・古典は、&lt;strong&gt;「何を問われているか」&lt;/strong&gt;が大学・学部ごとに大きく異なります。&lt;br /&gt;
そのため当塾では、最初に&lt;strong&gt;志望校の出題形式&lt;/strong&gt;を整理し、必要な力だけを無駄なく着実に積み上げます。&lt;/p&gt;
&lt;div class="rounded" style="background-color: whitesmoke; padding: 10px;"&gt;&lt;strong&gt;形式面&lt;/strong&gt;&lt;br /&gt;
・&lt;span style="color: #0000ff;"&gt;論述問題&lt;/span&gt;（記述）&lt;br /&gt;
・&lt;span style="color: #0000ff;"&gt;客観問題&lt;/span&gt;（選択）&lt;/div&gt;
&lt;div class="rounded" style="background-color: whitesmoke; padding: 10px; margin-top: 10px;"&gt;&lt;strong&gt;内容面&lt;/strong&gt;&lt;br /&gt;
・&lt;span style="color: #ff00ff;"&gt;傍線部訳&lt;/span&gt;　・&lt;span style="color: #ff00ff;"&gt;要約&lt;/span&gt;&lt;br /&gt;
・&lt;span style="color: #ff00ff;"&gt;理由説明&lt;/span&gt;　・&lt;span style="color: #ff00ff;"&gt;心情説明&lt;/span&gt;&lt;/div&gt;
&lt;p&gt;さらに出典の組み合わせとして、現代文と古文、古文と漢文などの&lt;strong&gt;融合問題&lt;/strong&gt;、&lt;br /&gt;
漢文訓読調の文章を扱う&lt;strong&gt;明治擬古文&lt;/strong&gt;など、学校ごとに特徴があります。&lt;br /&gt;
当塾では、&lt;strong&gt;志望校で点を落としやすい部分&lt;/strong&gt;を最優先に解消します。&lt;/p&gt;
&lt;hr /&gt;
&lt;h2 id="kw-fusion"&gt;融合問題の対策（古漢融合・現古融合）&lt;/h2&gt;
&lt;h3 id="kw-kokan"&gt;古漢融合問題（古文×漢文）で点を安定させる&lt;/h3&gt;
&lt;p&gt;&lt;!-- 既存：
&lt;h4 id="course-kokan"&gt;古漢融合 対策&lt;/h4&gt;
以下の本文・箇条書きをここへ移設 --&gt;&lt;br /&gt;
&lt;strong&gt;対象：&lt;/strong&gt;早稲田法・政経など、古文＋漢文を横断する出題がある大学&lt;br /&gt;
&lt;strong&gt;狙い：&lt;/strong&gt;古文と漢文を別物として処理せず、&lt;strong&gt;「共通の読み解き方」&lt;/strong&gt;で安定させます。&lt;/p&gt;
&lt;ul&gt;
&lt;li&gt;接続・対比・因果の捉え方を整理し、読みの流れを乱さない&lt;/li&gt;
&lt;li&gt;古文語法と漢文句形の「得点に直結する」部分を優先的に補強&lt;/li&gt;
&lt;/ul&gt;
&lt;h3 id="kw-genko"&gt;現古融合問題（現代文×古文）で情報をつなぐ&lt;/h3&gt;
&lt;p&gt;&lt;!-- 既存：
&lt;h4 id="course-genko"&gt;現古融合 対策&lt;/h4&gt;
以下の本文・箇条書きをここへ移設 --&gt;&lt;br /&gt;
&lt;strong&gt;対象：&lt;/strong&gt;早稲田社学など、現代文＋古文の融合がある大学&lt;br /&gt;
&lt;strong&gt;狙い：&lt;/strong&gt;設問が要求する「情報の関連付け」を整理し、&lt;strong&gt;複数が組み合わされても対応できる&lt;/strong&gt;状態にします。&lt;/p&gt;
&lt;ul&gt;
&lt;li&gt;どの文章のどの部分を根拠にするかを「指示語レベル」で明確化&lt;/li&gt;
&lt;li&gt;混乱しやすい条件（誰が／いつ／何を）を表にして整理&lt;/li&gt;
&lt;/ul&gt;
&lt;hr /&gt;
&lt;h2 id="kw-gikobun"&gt;明治擬古文・近代擬古文の対策&lt;/h2&gt;
&lt;p&gt;&lt;!-- 既存：
&lt;h4 id="course-gikobun"&gt;明治擬古文・近代擬古文 対策&lt;/h4&gt;
をここへ移設 --&gt;&lt;br /&gt;
&lt;strong&gt;対象：&lt;/strong&gt;一橋・明治法など、擬古文を扱う（または頻出する）大学&lt;br /&gt;
&lt;strong&gt;狙い：&lt;/strong&gt;「雰囲気で読む」をやめ、&lt;strong&gt;構文・語彙・文体の決まり&lt;/strong&gt;に従って読み解きます。&lt;/p&gt;
&lt;ul&gt;
&lt;li&gt;擬古文特有の言い回しを「現代語に直す」練習で安定感を養う&lt;/li&gt;
&lt;li&gt;出題されやすい論点（因果・評価語・条件）をパターン化&lt;/li&gt;
&lt;/ul&gt;
&lt;hr /&gt;
&lt;h2 id="courses"&gt;個別指導で扱う内容（目的別）&lt;/h2&gt;
&lt;p&gt;ここでは「講座」と書いていますが、実際は&lt;strong&gt;個別指導&lt;/strong&gt;です。&lt;br /&gt;
下記の内容を、志望校・現在地・学習時間に合わせて&lt;strong&gt;組み合わせて提案&lt;/strong&gt;します。&lt;/p&gt;
&lt;h3 id="courses-style"&gt;出題形式別（記述添削／選択）&lt;/h3&gt;
&lt;h4 id="course-ron"&gt;論述・記述（添削）対策&lt;/h4&gt;
&lt;p&gt;&lt;strong&gt;対象：&lt;/strong&gt;東大・一橋など国公立／早稲田文・教育など記述比重大の私大／記述が必須の学部&lt;br /&gt;
&lt;strong&gt;狙い：&lt;/strong&gt;「何を書けば点になるか」を基本として身につけ、&lt;strong&gt;間違いやすい傾向&lt;/strong&gt;を改善します。&lt;/p&gt;
&lt;ul&gt;
&lt;li&gt;&lt;strong&gt;授業内で添削&lt;/strong&gt;：答案を見ながら「不足要素」「余計な要素」をその場で修正&lt;/li&gt;
&lt;li&gt;&lt;strong&gt;骨格づくり&lt;/strong&gt;：要約・理由説明・心情説明を「基本→例→自力」の順で定着&lt;/li&gt;
&lt;li&gt;&lt;strong&gt;採点者目線&lt;/strong&gt;：部分点の取り方、言い換えの許容範囲、根拠の置き方を明確化&lt;/li&gt;
&lt;/ul&gt;
&lt;h4 id="course-sentaku"&gt;選択問題（私大）対策&lt;/h4&gt;
&lt;p&gt;&lt;strong&gt;対象：&lt;/strong&gt;早稲田・上智・GMARCHなど、選択肢の精度が高い大学&lt;br /&gt;
&lt;strong&gt;狙い：&lt;/strong&gt;「2択まで絞れるのに間違える」を、&lt;strong&gt;根拠を確認する流れ&lt;/strong&gt;で解消します。&lt;/p&gt;
&lt;ul&gt;
&lt;li&gt;&lt;strong&gt;消去の順序&lt;/strong&gt;：言い過ぎ／言い足りない／範囲のズレを確実に見抜く&lt;/li&gt;
&lt;li&gt;&lt;strong&gt;根拠の取り方&lt;/strong&gt;：本文のどこを根拠にしたかを必ず言葉にする習慣&lt;/li&gt;
&lt;li&gt;&lt;strong&gt;時間戦略&lt;/strong&gt;：迷う問題の見切り方、戻り方、見直しのタイミングを確立&lt;/li&gt;
&lt;/ul&gt;
&lt;h3 id="course-kyotsu"&gt;大学入学共通テスト対策（国語・古典）&lt;/h3&gt;
&lt;p&gt;&lt;strong&gt;対象：&lt;/strong&gt;共通テストが必要な受験生全般&lt;br /&gt;
&lt;strong&gt;狙い：&lt;/strong&gt;読解力だけでなく、&lt;strong&gt;時間配分・解き方の流れ・ミスの防止&lt;/strong&gt;を完成させます。&lt;/p&gt;
&lt;ul&gt;
&lt;li&gt;&lt;strong&gt;時間配分の基本&lt;/strong&gt;：最初に何を見て、どこで戻るかを明確にする&lt;/li&gt;
&lt;li&gt;&lt;strong&gt;古文・漢文の即答力&lt;/strong&gt;：助動詞・敬語・句形の「判断」をスムーズにする&lt;/li&gt;
&lt;li&gt;&lt;strong&gt;ミスの再発防止&lt;/strong&gt;：間違いやすい傾向を分析して、次回の解き方に活かす&lt;/li&gt;
&lt;/ul&gt;
&lt;h3 id="courses-source"&gt;出典・ジャンル別（文法句形など）&lt;/h3&gt;
&lt;h4 id="course-bunpou"&gt;古文文法・漢文句形 集中&lt;/h4&gt;
&lt;p&gt;&lt;strong&gt;対象：&lt;/strong&gt;基礎の穴が原因で伸び悩む方／共通テストや私大で古典が不安な方&lt;br /&gt;
&lt;strong&gt;狙い：&lt;/strong&gt;「知っている」から「使える」へ。&lt;strong&gt;実戦の中で判断できる&lt;/strong&gt;状態にします。&lt;/p&gt;
&lt;ul&gt;
&lt;li&gt;助動詞・敬語・識別を「問題で勝てる形」に落とし込み&lt;/li&gt;
&lt;li&gt;句形・再読文字を、返り点処理だけでなく意味まで含めて習慣化&lt;/li&gt;
&lt;/ul&gt;
&lt;hr /&gt;
&lt;h2 id="courses-package"&gt;志望校別の組み合わせ例&lt;/h2&gt;
&lt;p&gt;下記はあくまで例です。実際は、志望校の過去問と現状に合わせて計画を立てます。&lt;/p&gt;
&lt;div class="table-responsive"&gt;
&lt;table class="table table-bordered" style="table-layout: fixed; line-height: 120%;"&gt;
&lt;tbody&gt;
&lt;tr align="center"&gt;
&lt;td width="33%"&gt;&lt;strong&gt;東大&lt;/strong&gt;&lt;br /&gt;
論述添削＋要約＋過去問&lt;/td&gt;
&lt;td width="33%"&gt;&lt;strong&gt;難関国公立&lt;/strong&gt;&lt;br /&gt;
記述の基本＋根拠の捉え方&lt;/td&gt;
&lt;td width="33%"&gt;&lt;strong&gt;早稲田&lt;/strong&gt;&lt;br /&gt;
選択肢の精度＋融合＋記述&lt;/td&gt;
&lt;/tr&gt;
&lt;tr align="center"&gt;
&lt;td width="33%"&gt;&lt;strong&gt;上智・GMARCH&lt;/strong&gt;&lt;br /&gt;
選択問題の流れ＋文法補強&lt;/td&gt;
&lt;td width="33%"&gt;&lt;strong&gt;難関私大&lt;/strong&gt;&lt;br /&gt;
設問の傾向別演習&lt;/td&gt;
&lt;td width="33%"&gt;&lt;strong&gt;共通テスト&lt;/strong&gt;&lt;br /&gt;
時間配分＋解き方のステップ&lt;/td&gt;
&lt;/tr&gt;
&lt;tr align="center"&gt;
&lt;td width="33%"&gt;&lt;strong&gt;融合問題&lt;/strong&gt;&lt;br /&gt;
読み方の整理＋情報跨ぎ処理&lt;/td&gt;
&lt;td width="33%"&gt;&lt;strong&gt;記述必須学部&lt;/strong&gt;&lt;br /&gt;
添削で間違いやすい傾向を改善&lt;/td&gt;
&lt;td width="33%"&gt;&lt;strong&gt;擬古文&lt;/strong&gt;&lt;br /&gt;
文体の決まり＋頻出論点&lt;/td&gt;
&lt;/tr&gt;
&lt;/tbody&gt;
&lt;/table&gt;
&lt;/div&gt;
&lt;hr /&gt;
&lt;h2 id="features"&gt;指導の特徴&lt;/h2&gt;
&lt;h3 id="features-1on1"&gt;1対1の利点&lt;/h3&gt;
&lt;p&gt;当塾では、古典（古文・漢文）の個別指導をご提供しております。1対1で進める利点は以下の通りです。&lt;/p&gt;
&lt;ul&gt;
&lt;li&gt;&lt;span style="color: #ff0000;"&gt;&lt;strong&gt;生徒一人ひとり&lt;/strong&gt;&lt;/span&gt;の&lt;br /&gt;
&lt;span style="color: #0000ff;"&gt;&lt;strong&gt;学習スタイル&lt;/strong&gt;&lt;/span&gt;や&lt;br /&gt;
&lt;span style="color: #0000ff;"&gt;&lt;strong&gt;理解度&lt;/strong&gt;&lt;/span&gt;に合わせて、学習計画を立てます。&lt;br /&gt;
&lt;strong&gt;苦手の原因にピンポイントで対応できます。&lt;/strong&gt;&lt;/li&gt;
&lt;li&gt;弱点に合わせた教材・演習を用意し、&lt;span style="color: #ff0000;"&gt;&lt;strong&gt;苦手意識の解消→得点力アップ&lt;/strong&gt;&lt;/span&gt;につなげます。&lt;/li&gt;
&lt;li&gt;距離が近い分、質問・相談がしやすく、学習上の不安をその場で解消できます。&lt;strong&gt;学習意欲を高める&lt;/strong&gt;工夫が可能です。&lt;/li&gt;
&lt;li&gt;進歩と成果を教師が常に把握できるため、軌道修正が早く、伸びを実感しやすくなります。&lt;/li&gt;
&lt;/ul&gt;
&lt;h3 id="features-online"&gt;オンライン受講の利点&lt;/h3&gt;
&lt;h4&gt;&lt;span style="background-color: lightgreen;"&gt;①画面と音声に情報量が集約されるので、集中しやすい&lt;/span&gt;&lt;/h4&gt;
&lt;p&gt;ご自宅で受講できるため、&lt;span style="color: #0000ff;"&gt;&lt;strong&gt;慣れた環境で学習&lt;/strong&gt;&lt;/span&gt;できます。&lt;br /&gt;
また、PC/タブレットの画面と音声に集中できるので、教室での対面指導よりも意識が散りにくくなります。&lt;/p&gt;
&lt;h4&gt;&lt;span style="background-color: lightgreen;"&gt;②手元が確認できるので、的確な指摘・改善がしやすい&lt;/span&gt;&lt;/h4&gt;
&lt;p&gt;手元をカメラで映しながら進めるため、解き方のクセやつまずきを&lt;br /&gt;
&lt;span style="color: #ff0000;"&gt;&lt;strong&gt;リアルタイムで把握&lt;/strong&gt;&lt;/span&gt;できます。&lt;br /&gt;
その場で類題やヒントを提示し、考え方を修正します。&lt;/p&gt;
&lt;h4&gt;&lt;span style="background-color: lightgreen;"&gt;③通塾不要なので、体力を温存して学習できる&lt;/span&gt;&lt;/h4&gt;
&lt;p&gt;移動がないため、疲れを抑えた状態で学習を進められます。&lt;br /&gt;
送り迎えも不要で、&lt;span style="color: #ff0000;"&gt;&lt;strong&gt;学習効率&lt;/strong&gt;&lt;/span&gt;が上がります。&lt;/p&gt;
&lt;hr /&gt;
&lt;h2 id="flow"&gt;受講開始までの流れ&lt;/h2&gt;
&lt;style&gt;
  .bg-pink {background-color: #ffc0cb !important;}&lt;br /&gt;&lt;/style&gt;
&lt;div class="container mt-5"&gt;
&lt;div class="row"&gt;
&lt;div class="col-6"&gt;
&lt;div class="card bg-pink mb-3"&gt;
&lt;div class="card-body"&gt;
&lt;h5 class="card-title"&gt;1. 事前ヒアリング&lt;/h5&gt;
&lt;p class="card-text"&gt;志望校・受験方式・現状の課題を確認し、大まかな指導計画をご提案します。&lt;/p&gt;
&lt;/div&gt;
&lt;/div&gt;
&lt;/div&gt;
&lt;div class="col-6"&gt;
&lt;div class="card bg-info mb-3 text-white"&gt;
&lt;div class="card-body"&gt;
&lt;h5 class="card-title"&gt;2. トライアル指導&lt;/h5&gt;
&lt;p class="card-text"&gt;実際に問題を解いていただき、弱点と伸ばし方を見極めて計画をさらに磨き上げます。&lt;/p&gt;
&lt;/div&gt;
&lt;/div&gt;
&lt;/div&gt;
&lt;/div&gt;
&lt;div class="row"&gt;
&lt;div class="col-6"&gt;
&lt;div class="card bg-success mb-3 text-white"&gt;
&lt;div class="card-body"&gt;
&lt;h5 class="card-title"&gt;3. ご契約&lt;/h5&gt;
&lt;p class="card-text"&gt;指導方針・頻度・課題量をご確認いただき、入塾手続きを進めます。&lt;/p&gt;
&lt;/div&gt;
&lt;/div&gt;
&lt;/div&gt;
&lt;div class="col-6"&gt;
&lt;div class="card bg-warning mb-3"&gt;
&lt;div class="card-body"&gt;
&lt;h5 class="card-title"&gt;4. 指導開始&lt;/h5&gt;
&lt;p class="card-text"&gt;決定した曜日/時間で指導を開始し、状況に応じて学習計画を微調整します。&lt;/p&gt;
&lt;/div&gt;
&lt;/div&gt;
&lt;/div&gt;
&lt;/div&gt;
&lt;/div&gt;
&lt;hr /&gt;
&lt;h2 id="fee"&gt;指導料&lt;/h2&gt;
&lt;div class="container mt-5"&gt;
&lt;div class="row"&gt;
&lt;div class="col-sm-4"&gt;
&lt;div class="card bg-primary mb-3 text-white"&gt;
&lt;div class="card-body"&gt;
&lt;h5 class="card-title"&gt;トライアル指導料&lt;/h5&gt;
&lt;p class="card-text"&gt;10,000円(税込)&lt;/p&gt;
&lt;p class="card-text"&gt;通常より安価に設定しております。まずは一度、個別指導をご体験ください。&lt;/p&gt;
&lt;/div&gt;
&lt;/div&gt;
&lt;/div&gt;
&lt;div class="col-sm-4"&gt;
&lt;div class="card bg-success mb-3 text-white"&gt;
&lt;div class="card-body"&gt;
&lt;h5 class="card-title"&gt;入塾金&lt;/h5&gt;
&lt;p class="card-text"&gt;22,000円(税込)&lt;/p&gt;
&lt;p class="card-text"&gt;兄弟姉妹（在籍・過去在籍含む）は全額免除いたします。&lt;/p&gt;
&lt;/div&gt;
&lt;/div&gt;
&lt;/div&gt;
&lt;div class="col-sm-4"&gt;
&lt;div class="card bg-info mb-3 text-white"&gt;
&lt;div class="card-body"&gt;
&lt;h5 class="card-title"&gt;指導料&lt;/h5&gt;
&lt;p class="card-text"&gt;18,150円(税込)/110分&lt;/p&gt;
&lt;p class="card-text"&gt;前払いです。&lt;br /&gt;
※指導予定回数分を前月20日に集計し請求書を発行いたします。前月末までにお支払いください。&lt;/p&gt;
&lt;/div&gt;
&lt;/div&gt;
&lt;/div&gt;
&lt;/div&gt;
&lt;/div&gt;
&lt;hr /&gt;
&lt;h2 id="contact"&gt;お問い合わせ&lt;/h2&gt;
&lt;div class="wpcf7 no-js" id="wpcf7-f139-p26-o1" lang="ja" dir="ltr"&gt;
&lt;div class="screen-reader-response"&gt;&lt;p role="status" aria-live="polite" aria-atomic="true"&gt;&lt;/p&gt; &lt;ul&gt;&lt;/ul&gt;&lt;/div&gt;
&lt;form action="/enter-exam/#wpcf7-f139-p26-o1" method="post" class="wpcf7-form init" aria-label="コンタクトフォーム" novalidate="novalidate" data-status="init"&gt;
&lt;div style="display: none;"&gt;
&lt;input type="hidden" name="_wpcf7" value="139" /&gt;
&lt;input type="hidden" name="_wpcf7_version" value="5.8.7" /&gt;
&lt;input type="hidden" name="_wpcf7_locale" value="ja" /&gt;
&lt;input type="hidden" name="_wpcf7_unit_tag" value="wpcf7-f139-p26-o1" /&gt;
&lt;input type="hidden" name="_wpcf7_container_post" value="26"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&lt;p&gt;受講スタイル(必須)&lt;br /&gt;
&lt;span class="wpcf7-form-control-wrap" data-name="checkbox-171"&gt;&lt;span class="wpcf7-form-control wpcf7-checkbox wpcf7-validates-as-required"&gt;&lt;span class="wpcf7-list-item first"&gt;&lt;span class="wpcf7-list-item-label"&gt;教室&lt;/span&gt;&lt;input type="checkbox" name="checkbox-171[]" value="教室" /&gt;&lt;/span&gt;&lt;span class="wpcf7-list-item last"&gt;&lt;span class="wpcf7-list-item-label"&gt;オンライン&lt;/span&gt;&lt;input type="checkbox" name="checkbox-171[]"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t>
  </si>
  <si>
    <t>P2C_https___koten_kakitsubata_jp_school_exam_20260225_192349</t>
  </si>
  <si>
    <t>以下はサイトの階層マスタに基づく「親→子」内部リンク不足です。
親ページ本文（HTML）に、下記の子ページへのリンクを追加してください。
【親ページ】
- URL: https://koten-kakitsubata.jp/school-exam/
- タイトル: 中高一貫古文定期テスト対策強化個別指導講座｜オンライン対応塾
- 分類: SP
【リンク追加が必要な子ページ一覧（この親を持つ）】
1. https://koten-kakitsubata.jp/blog/zyodoushi/（古文 助動詞の接続 覚え方｜歌で暗記＋接続一覧｜高校古文）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&lt;div class="card border-primary mb-3"&gt;
&lt;div class="card-header bg-light text-primary"&gt;目次&lt;/div&gt;
&lt;div class="card-body"&gt;
&lt;ol&gt;
&lt;li&gt;開講講座
&lt;ul&gt;
&lt;li&gt;&lt;a href="#中高・定期試験対策"&gt;中高・定期試験対策&lt;/a&gt;&lt;/li&gt;
&lt;li&gt;&lt;a href="#個別指導のメリットとは？"&gt;個別指導のメリットとは？&lt;/a&gt;&lt;/li&gt;
&lt;li&gt;&lt;a href="#オンライン授業のメリットとは？"&gt;オンライン授業のメリットとは？&lt;/a&gt;&lt;/li&gt;
&lt;/ul&gt;
&lt;/li&gt;
&lt;li&gt;受講するには？
&lt;ul&gt;
&lt;li&gt;&lt;a href="#受講までの流れ"&gt;受講までの流れ&lt;/a&gt;&lt;/li&gt;
&lt;li&gt;&lt;a href="#指導料"&gt;指導料&lt;/a&gt;&lt;/li&gt;
&lt;/ul&gt;
&lt;/li&gt;
&lt;/ol&gt;
&lt;/div&gt;
&lt;/div&gt;
&lt;h2 id="中高・定期試験対策"&gt;中高・定期試験対策&lt;/h2&gt;
&lt;p&gt;定期試験対策を含む開講講座の全体像は、&lt;a href="https://koten-kakitsubata.jp/kouza/"&gt;&lt;strong&gt;全体像はこちら&lt;/strong&gt;&lt;/a&gt;でご確認ください。&lt;/p&gt;
&lt;h5&gt;「板書ノートや教科書ガイドの訳文を丸暗記するだけで毎回お茶を濁していませんか？」&lt;/h5&gt;
&lt;p&gt;一貫校の古典の授業は大学入試を意識しており、定期試験も大学入試の傾向を反映したものになっています。単なる傍線部訳だけならば&lt;span style="color: #ff00ff;"&gt;訳文の丸暗記&lt;/span&gt;で得点できるでしょうが、理由説明や心情説明の問題を解答するには&lt;span style="color: #008000;"&gt;出題範囲の文章の正確な解釈&lt;/span&gt;が不可欠です。&lt;/p&gt;
&lt;p&gt;また、定期試験で伸び悩む生徒は文法学習と読解の学習がバラバラになっています。試験範囲の文法事項をひたすら丸暗記するだけで、文法的知識を活用して古文を読解するという練習を怠って訳文を丸暗記するだけの定期試験対策をしていても、&lt;span style="color: #ff00ff;"&gt;初見の文章を読むことができるようにはならず&lt;/span&gt;、いつまでも&lt;span style="color: #0000ff;"&gt;入試につながる学力&lt;/span&gt;が身につくようになりません。&lt;/p&gt;
&lt;p&gt;文法と読解の学習順序（助動詞→古文常識）から見直したい場合は、&lt;a href="https://koten-kakitsubata.jp/blog/kotentokui/" target="_blank" rel="noopener"&gt;古典の勉強方法｜助動詞と古文常識の順番&lt;/a&gt;もあわせて参照してください。&lt;/p&gt;
&lt;p&gt;中学校・高等学校の定期試験対策は出題範囲の学習だけではなく、&lt;span style="color: #339966;"&gt;過去の定期試験の出題傾向を分析&lt;/span&gt;してどのような問題が出題されるかの予測が欠かせません。&lt;/p&gt;
&lt;p&gt;1週間前〜前日の具体的なやること（音読→単語→助動詞）を作業表で確認したい場合は、&lt;a href="https://koten-kakitsubata.jp/blog/teikitesuto/" target="_blank" rel="noopener"&gt;古典の定期テスト勉強法｜1週間前〜前日のやること表&lt;/a&gt;が進め方の目安として役立ちます。&lt;/p&gt;
&lt;p&gt;古典専門塾「かきつばた」は個別指導の利点を最大限に活かし、定期試験の過去問から出題傾向を分析することで&lt;span style="color: #339966;"&gt;定期試験でも確実に高得点を獲得&lt;/span&gt;できる授業を提供します。&lt;/p&gt;
&lt;p&gt;定期テスト対策についての動画はこちらをご覧ください。&lt;br /&gt;
&lt;iframe title="YouTube video player" src="https://www.youtube.com/embed/_IFHFuLMNM0" width="280" height="186" frameborder="0" allowfullscreen="allowfullscreen"&gt;&lt;/iframe&gt;&lt;/p&gt;
&lt;h3 id="個別指導のメリットとは？"&gt;個別指導のメリットとは？&lt;/h3&gt;
&lt;p&gt;当塾では、古典（古文・漢文）の個別指導をご提供しております。個別指導のメリットは以下の通りです。&lt;/p&gt;
&lt;p&gt;・ 個別に対応されるため、&lt;span style="color: #ff0000;"&gt;生徒一人ひとり&lt;/span&gt;の&lt;span style="color: #0000ff;"&gt;学習スタイル&lt;/span&gt;や&lt;span style="color: #0000ff;"&gt;理解度&lt;/span&gt;に合わせたカリキュラムが組まれます。これにより、生徒は自分のペースで学習を進めることができ、自信を持って取り組むことができます。 &lt;strong&gt;生徒の苦手な分野や課題に焦点を当てる&lt;/strong&gt;ことができます。&lt;/p&gt;
&lt;p&gt;・生徒の弱点や課題を把握し、それに対応した教材や演習を用意します。その結果、&lt;span style="color: #ff0000;"&gt;生徒の苦手意識を克服し、成績向上につなげることができます。&lt;/span&gt; 生徒とのコミュニケーションが密になります。&lt;/p&gt;
&lt;p&gt;・生徒と教師の距離が近くなります。そのため、生徒は教師に対して気軽に質問や相談をすることができ、自分の疑問点を解消することができます。 生徒の&lt;strong&gt;学習意欲を引き出す&lt;/strong&gt;ことができます。&lt;/p&gt;
&lt;p&gt;・生徒の興味や関心に合わせた教材やアプローチを用いることができます。これにより、生徒の学習意欲が高まり、授業への主体的な参加が促されます。 成果が早く実感できます。&lt;/p&gt;
&lt;p&gt;・生徒の&lt;span style="color: #0000ff;"&gt;進歩&lt;/span&gt;や&lt;span style="color: #0000ff;"&gt;成果&lt;/span&gt;を&lt;span style="color: #ff0000;"&gt;教師が的確に把握&lt;/span&gt;することができます。そのため、生徒は自分の成果を実感しやすくなり、モチベーションが向上します。&lt;/p&gt;
&lt;p&gt;当塾の個別指導では、これらのメリットを最大限に活かし、生徒一人ひとりの学習をサポートいたします。古典の力を向上させたい方は、ぜひ一度お試しください。&lt;/p&gt;
&lt;h3 id="オンライン授業のメリットとは？"&gt;オンライン授業のメリットとは？&lt;/h3&gt;
&lt;h4&gt;&lt;span style="background-color: lightgreen;"&gt;&lt;span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lightgreen;"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lightgreen;"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古典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&lt;h2 id="指導料"&gt;指導料&lt;/h2&gt;
&lt;div class="container mt-5"&gt;
&lt;div class="row"&gt;
&lt;div class="col-sm-4"&gt;
&lt;div class="card bg-primary mb-3 text-white"&gt;
&lt;div class="card-body"&gt;
&lt;h5 class="card-title"&gt;トライアル指導料&lt;/h5&gt;
&lt;p class="card-text"&gt;10,000円(税込)&lt;/p&gt;
&lt;p class="card-text"&gt;他塾様でいう「体験講座」の位置づけですので、通常より安価に設定させていただいております。まずは一度当塾の個別指導をお試し頂ければ幸いです。&lt;/p&gt;
&lt;/div&gt;
&lt;/div&gt;
&lt;/div&gt;
&lt;div class="col-sm-4"&gt;
&lt;div class="card bg-success mb-3 text-white"&gt;
&lt;div class="card-body"&gt;
&lt;h5 class="card-title"&gt;入塾金&lt;/h5&gt;
&lt;p class="card-text"&gt;22,000円(税込)&lt;/p&gt;
&lt;p class="card-text"&gt;入塾手続の際に頂戴致します。また、その時点・もしくは過去在籍されていた生徒さんの兄弟姉妹の場合には、全額免除させて頂きます。&lt;/p&gt;
&lt;/div&gt;
&lt;/div&gt;
&lt;/div&gt;
&lt;div class="col-sm-4"&gt;
&lt;div class="card bg-info mb-3 text-white"&gt;
&lt;div class="card-body"&gt;
&lt;h5 class="card-title"&gt;指導料&lt;/h5&gt;
&lt;p class="card-text"&gt;18,150円(税込)/110分&lt;/p&gt;
&lt;p class="card-text"&gt;前払いです。&lt;br /&gt;
※指導予定回数分を前月20日に集計し請求書を発行させて頂きますので、前月末までにお支払い下さいませ。&lt;/p&gt;
&lt;/div&gt;
&lt;/div&gt;
&lt;/div&gt;
&lt;/div&gt;
&lt;/div&gt;
&lt;p&gt;&amp;nbsp;&lt;/p&gt;
&lt;h2&gt;お問い合わせ&lt;/h2&gt;
&lt;div class="wpcf7 no-js" id="wpcf7-f137-p20-o1" lang="ja" dir="ltr"&gt;
&lt;div class="screen-reader-response"&gt;&lt;p role="status" aria-live="polite" aria-atomic="true"&gt;&lt;/p&gt; &lt;ul&gt;&lt;/ul&gt;&lt;/div&gt;
&lt;form action="/school-exam/#wpcf7-f137-p20-o1" method="post" class="wpcf7-form init" aria-label="コンタクトフォーム" novalidate="novalidate" data-status="init"&gt;
&lt;div style="display: none;"&gt;
&lt;input type="hidden" name="_wpcf7" value="137" /&gt;
&lt;input type="hidden" name="_wpcf7_version" value="5.8.7" /&gt;
&lt;input type="hidden" name="_wpcf7_locale" value="ja" /&gt;
&lt;input type="hidden" name="_wpcf7_unit_tag" value="wpcf7-f137-p20-o1" /&gt;
&lt;input type="hidden" name="_wpcf7_container_post" value="20" /&gt;
&lt;input type="hidden" name="_wpcf7_posted_data_hash" value="" /&gt;
&lt;input type="hidden" name="_wpcf7_recaptcha_response" value="" /&gt;
&lt;/div&gt;
&lt;p&gt;&lt;label&gt; 生徒氏名 (必須)&lt;br /&gt;
&lt;span class="wpcf7-form-control-wrap" data-name="your-name"&gt;&lt;input size="40" class="wpcf7-form-control wpcf7-text wpcf7-validates-as-required" aria-required="true" aria-invalid="false" value="" type="text" name="your-name" /&gt;&lt;/span&gt; &lt;/label&gt;
&lt;/p&gt;
&lt;p&gt;生徒性別 (必須)&lt;br /&gt;
&lt;span class="wpcf7-form-control-wrap" data-name="radio-553"&gt;&lt;span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
&lt;/p&gt;
&lt;p&gt;&lt;label&gt; 保護者氏名 (必須)&lt;br /&gt;
&lt;span class="wpcf7-form-control-wrap" data-name="text-734"&gt;&lt;input size="40" class="wpcf7-form-control wpcf7-text wpcf7-validates-as-required" aria-required="true" aria-invalid="false" value="" type="text" name="text-734" /&gt;&lt;/span&gt;&lt;/label&gt;
&lt;/p&gt;
&lt;p&gt;&lt;label&gt; メールアドレス (必須)&lt;br /&gt;
&lt;span class="wpcf7-form-control-wrap" data-name="your-email"&gt;&lt;input size="40" class="wpcf7-form-control wpcf7-email wpcf7-validates-as-required wpcf7-text wpcf7-validates-as-email" aria-required="true" aria-invalid="false" value="" type="email" name="your-email" /&gt;&lt;/span&gt; &lt;/label&gt;
&lt;/p&gt;
&lt;p&gt;電話番号(必須)&lt;br /&gt;
&lt;span class="wpcf7-form-control-wrap" data-name="tel-572"&gt;&lt;input size="40" class="wpcf7-form-control wpcf7-tel wpcf7-validates-as-required wpcf7-text wpcf7-validates-as-tel" aria-required="true" aria-invalid="false" value="" type="tel" name="tel-572" /&gt;&lt;/span&gt;
&lt;/p&gt;
&lt;p&gt;受講スタイル(必須)：&lt;span class="wpcf7-form-control-wrap" data-name="checkbox-498"&gt;&lt;span class="wpcf7-form-control wpcf7-checkbox wpcf7-validates-as-required"&gt;&lt;span class="wpcf7-list-item first"&gt;&lt;span class="wpcf7-list-item-label"&gt;教室&lt;/span&gt;&lt;input type="checkbox" name="checkbox-498[]" value="教室" /&gt;&lt;/span&gt;&lt;span class="wpcf7-list-item last"&gt;&lt;span class="wpcf7-list-item-label"&gt;オンライン&lt;/span&gt;&lt;input type="checkbox" name="checkbox-498[]" value="オンライン" /&gt;&lt;/span&gt;&lt;/span&gt;&lt;/span&gt;
&lt;/p&gt;
&lt;p&gt;&lt;label&gt; 備考&lt;br /&gt;
&lt;span class="wpcf7-form-control-wrap" data-name="your-message"&gt;&lt;textarea cols="40" rows="10" class="wpcf7-form-control wpcf7-textarea" aria-invalid="false" name="your-message"&gt;&lt;/textarea&gt;&lt;/span&gt; &lt;/label&gt;
&lt;/p&gt;
&lt;p&gt;&lt;input class="wpcf7-form-control wpcf7-submit has-spinner" type="submit" value="送信" /&gt;
&lt;/p&gt;&lt;div class="wpcf7-response-output" aria-hidden="true"&gt;&lt;/div&gt;
&lt;/form&gt;
&lt;/div&gt;
&lt;p&gt;&amp;nbsp;&lt;/p&gt;
```</t>
  </si>
  <si>
    <t>P2C_https___natsui_sansu_juku_com_column_hub_qa_jiki_20260225_192350</t>
  </si>
  <si>
    <t>以下はサイトの階層マスタに基づく「親→子」内部リンク不足です。
親ページ本文（HTML）に、下記の子ページへのリンクを追加してください。
【親ページ】
- URL: https://natsui-sansu-juku.com/column/hub-qa-jiki/
- タイトル: 中学受験の時期別Q&amp;amp;A｜志望校・模試・併願の判断と疑問解消
- 分類: MC
【リンク追加が必要な子ページ一覧（この親を持つ）】
1. https://natsui-sansu-juku.com/column/kokogachigau/（夏井算数塾・個別指導はココが違う！ - 中学受験専門 夏井算数塾）
2. https://natsui-sansu-juku.com/column/q＆a（3）/（中学受験Q＆A（3）～模試の活用法と伸び悩みの解消法～ - 中学受験専門 夏井算数塾）
3. https://natsui-sansu-juku.com/column/qa/（中学受験Q＆A（1）～中学受験は親の受験か？～ - 中学受験専門 夏井算数塾）
4. https://natsui-sansu-juku.com/column/qa2/（中学受験 学校見学 いつから｜学年別目安・説明会の見る点）
5. https://natsui-sansu-juku.com/column/qa4/（中学受験・小4算数の疑問を解決！Q&amp;amp;Aで悩みをスッキリ解消）
6. https://natsui-sansu-juku.com/column/qa5/（6年生から中学受験｜学校見学と直前期Q&amp;amp;A）
7. https://natsui-sansu-juku.com/column/qa6/（2月2日直前の判断｜学校を休む基準と午後入試｜中学受験算数）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&lt;div class="container my-4"&gt;
&lt;div class="card shadow-sm mb-4 border-0" style="background: linear-gradient(135deg, #e3f2fd, #bbdefb); color: #000;"&gt;
&lt;div class="card-body p-4"&gt;
&lt;div class="d-flex flex-wrap justify-content-between align-items-center mb-2"&gt;&lt;span class="badge bg-primary text-white mb-2" style="font-size: 0.8rem;"&gt;中学受験算数／オンライン授業の課題&lt;/span&gt;&lt;br /&gt;
&lt;span class="badge bg-light text-dark mb-2" style="font-size: 0.75rem;"&gt;通信環境・端末・指導体制をまとめて確認&lt;/span&gt;&lt;/div&gt;
&lt;h1 class="card-title mb-3" style="font-size: 1.9rem; line-height: 1.5;"&gt;算数のオンライン授業はなぜ難しい？──よくある弊害と「中学受験算数オンライン」の活かし方&lt;/h1&gt;
&lt;p class="card-text mb-2" style="font-size: 0.98rem;"&gt;中学受験や学校現場で一気に広がった&lt;strong&gt;算数のオンライン授業&lt;/strong&gt;ですが、「対面と同じ効果が得られない」「説明が伝わりにくい」といった声も少なくありません。&lt;br /&gt;
特に、&lt;strong&gt;途中式や考え方のプロセスが重要な算数&lt;/strong&gt;では、オンライン特有の弱点が学習効果にそのまま影響してしまいます。&lt;/p&gt;
&lt;p class="mb-2" style="font-size: 0.9rem;"&gt;本ページでは、算数をオンライン授業化する際に指摘される&lt;strong&gt;３つの大きな課題&lt;/strong&gt;（通信環境・端末・指導体制）をまとめつつ、&lt;br /&gt;
それを踏まえた上で&lt;strong&gt;「中学受験算数オンラインをどう準備すれば良いか」&lt;/strong&gt;という視点で解説します。&lt;/p&gt;
&lt;p class="mb-2" style="font-size: 0.9rem;"&gt;オンライン個別を選ぶときの比較軸（失敗しない見方・チェック項目）まで含めたまとめは、&lt;br /&gt;
&lt;a class="text-decoration-underline" href="https://natsui-sansu-juku.com/column/hub-online-guide/"&gt;全体像はこちら&lt;/a&gt;&lt;br /&gt;
にまとめています。&lt;/p&gt;
&lt;p class="mb-0" style="font-size: 0.9rem;"&gt;なお、具体的な指導スタイルやカリキュラム例については、当塾の&lt;br /&gt;
&lt;a class="text-decoration-underline" href="https://natsui-sansu-juku.com/kobetsu_online/"&gt;&lt;br /&gt;
オンライン算数 個別指導（中学受験算数オンライン）&lt;br /&gt;
&lt;/a&gt;&lt;br /&gt;
のページもあわせてご覧ください。&lt;/p&gt;
&lt;/div&gt;
&lt;/div&gt;
&lt;div class="card shadow-sm mb-4 border-0"&gt;
&lt;div class="card-body p-3 p-md-4"&gt;
&lt;h2 class="h5 mb-3"&gt;この記事でわかること&lt;/h2&gt;
&lt;ul class="mb-0"&gt;
&lt;li&gt;算数のオンライン授業が「対面より難しい」と言われる３つの理由&lt;/li&gt;
&lt;li&gt;通信環境・端末・講師側の指導体制が学習効果に与える影響&lt;/li&gt;
&lt;li&gt;偏差値推移を伴う&lt;strong&gt;実例（イメージケース）&lt;/strong&gt;と、オンライン学習を習慣化する仕組み&lt;/li&gt;
&lt;li&gt;大手集団塾・映像授業・双方向型オンライン算数 個別指導の違い&lt;/li&gt;
&lt;li&gt;中学受験算数オンラインを活かすために、学校・塾・家庭が押さえておきたいポイント&lt;/li&gt;
&lt;/ul&gt;
&lt;/div&gt;
&lt;/div&gt;
&lt;div class="card shadow-sm mb-4 border-0"&gt;
&lt;div class="card-body p-3 p-md-4"&gt;
&lt;h2 class="h4 mb-3"&gt;1. 算数のオンライン授業が難しいと言われる理由&lt;/h2&gt;
&lt;p&gt;元記事でも指摘されている通り、算数のオンライン授業が難しいと言われる背景には、主に次の３点があります。&lt;/p&gt;
&lt;ul&gt;
&lt;li&gt;&lt;strong&gt;通信環境が不安定&lt;/strong&gt;で、板書や途中式がリアルタイムで見えない&lt;/li&gt;
&lt;li&gt;&lt;strong&gt;端末（タブレット・PC・スマホ）が家庭に十分行き渡っていない&lt;/strong&gt;ため、授業自体に参加しづらい&lt;/li&gt;
&lt;li&gt;&lt;strong&gt;講師側の指導体制&lt;/strong&gt;がオンライン仕様に準備されておらず、理解度の把握やフォローが難しい&lt;/li&gt;
&lt;/ul&gt;
&lt;p class="mb-0"&gt;これらはすべて、元記事で述べられている&lt;strong&gt;「通信環境・端末の準備・講師側の指導体制」&lt;/strong&gt;という３つの課題に集約されます。&lt;br /&gt;
以下では、それぞれが算数学習にどのような弊害を生むのか、もう少し具体的に見ていきます。&lt;/p&gt;
&lt;/div&gt;
&lt;/div&gt;
&lt;div class="card shadow-sm mb-4 border-0"&gt;
&lt;div class="card-body p-3 p-md-4"&gt;
&lt;h2 class="h4 mb-3"&gt;2. 通信環境・設備が算数オンラインの「生命線」になる&lt;/h2&gt;
&lt;p&gt;算数をオンライン授業化する際にまず問題になるのが、&lt;strong&gt;学校側・家庭側でオンライン授業に耐えうる通信回線や設備が十分でない&lt;/strong&gt;という点です。&lt;/p&gt;
&lt;h3 class="h5 mt-3 mb-2"&gt;2-1. 途中式が見えないと「考え方」が伝わらない&lt;/h3&gt;
&lt;p&gt;オンラインで算数を教えるとき、講師は黒板やデジタルボード、画面共有などを使って数式を説明します。&lt;br /&gt;
しかし、家庭の通信環境が不安定な場合、次のようなトラブルが頻発します。&lt;/p&gt;
&lt;ul&gt;
&lt;li&gt;映像と音声に&lt;strong&gt;タイムラグ&lt;/strong&gt;が生じる&lt;/li&gt;
&lt;li&gt;画面が止まり、途中の式や図が見えないまま先に進んでしまう&lt;/li&gt;
&lt;li&gt;一部の板書だけが飛び飛びに見えて、変形のプロセスが追えない&lt;/li&gt;
&lt;/ul&gt;
&lt;p&gt;算数は、答えそのものよりも&lt;strong&gt;「途中の式やプロセスをどう追うか」&lt;/strong&gt;が理解のカギになります。&lt;br /&gt;
途中式が見えなければ、表面的に「こう書き換えればよい」と覚えてしまい、結果として&lt;strong&gt;応用が利かない解き方&lt;/strong&gt;になりがちです。&lt;/p&gt;
&lt;h3 class="h5 mt-3 mb-2"&gt;2-2. 「授業に耐えうる回線・機材」の目安&lt;/h3&gt;
&lt;p&gt;元記事では「オンライン授業に耐えうる通信回線や設備が十分でないと、学習効果に大きな影響を与える」とされています。&lt;br /&gt;
実際には、次のような条件がひとつの目安になります。&lt;/p&gt;
&lt;ul&gt;
&lt;li&gt;安定したWi-Fi環境（動画視聴が途切れずにできるレベル）&lt;/li&gt;
&lt;li&gt;板書がしっかり読めるサイズの画面（&lt;strong&gt;スマホだけよりタブレット・PCが望ましい&lt;/strong&gt;）&lt;/li&gt;
&lt;li&gt;マイク・スピーカーの音声がクリアで、ノイズが少ない状態&lt;/li&gt;
&lt;/ul&gt;
&lt;p class="mb-0"&gt;こうした条件を満たしていないと、「授業中のストレス」で子どもの集中が切れやすくなり、&lt;strong&gt;オンライン算数そのものに苦手意識がついてしまう&lt;/strong&gt;こともあります。&lt;/p&gt;
&lt;/div&gt;
&lt;/div&gt;
&lt;div class="card shadow-sm mb-4 border-0"&gt;
&lt;div class="card-body p-3 p-md-4"&gt;
&lt;h2 class="h4 mb-3"&gt;3. 端末・アクセス環境が生む「学習機会の格差」&lt;/h2&gt;
&lt;p&gt;元記事では、オンライン授業にアクセスするための&lt;strong&gt;タブレット端末・スマートフォン・ノートパソコン&lt;/strong&gt;が家庭に必ずしもあるとは限らない点も問題として挙げられています。&lt;br /&gt;
通信環境だけでなく、「端末」というもうひとつのハードルがあるのです。&lt;/p&gt;
&lt;h3 class="h5 mt-3 mb-2"&gt;3-1. 端末不足で起こりがちなトラブル&lt;/h3&gt;
&lt;p&gt;実際の現場では、次のようなケースが少なくありません。&lt;/p&gt;
&lt;ul&gt;
&lt;li&gt;兄弟で端末を共有しており、授業時間が重なると&lt;strong&gt;どちらかが授業に参加できない&lt;/strong&gt;&lt;/li&gt;
&lt;li&gt;画面の小さいスマホしかなく、板書の文字や図形が読み取りづらい&lt;/li&gt;
&lt;li&gt;古い端末で、アプリが落ちる／音声が途切れるなどのトラブルが頻発する&lt;/li&gt;
&lt;/ul&gt;
&lt;p&gt;元記事にも「ネット回線があっても、端末がなければオンライン授業には参加できない」とあるように、&lt;br /&gt;
&lt;strong&gt;通信環境と端末の両方が揃って初めてオンライン学習が成り立ちます。&lt;/strong&gt;&lt;/p&gt;
&lt;h3 class="h5 mt-3 mb-2"&gt;3-2. オンライン算数を習慣化するための「環境づくり」&lt;/h3&gt;
&lt;p&gt;端末・アクセス環境を整えることは、単に授業に参加するためだけでなく、&lt;strong&gt;学習習慣を安定させること&lt;/strong&gt;にもつながります。&lt;br /&gt;
例えば、次のような形で環境を整えておくと、継続しやすくなります。&lt;/p&gt;
&lt;ul&gt;
&lt;li&gt;算数オンライン用に、毎回同じ端末と場所を用意する（「ここに座ったら算数モード」になる）&lt;/li&gt;
&lt;li&gt;授業開始の10分前には、接続テストと教材準備を終えておくルールを決める&lt;/li&gt;
&lt;li&gt;必要であれば、&lt;strong&gt;ヘッドセットや外付けカメラ&lt;/strong&gt;を用いて音声・映像のクオリティを上げる&lt;/li&gt;
&lt;/ul&gt;
&lt;p class="mb-0"&gt;このように、オンライン算数を「特別なイベント」ではなく、&lt;strong&gt;日常の学習サイクルの一部&lt;/strong&gt;として習慣化するには、&lt;br /&gt;
端末や学習スペースをある程度決めておくことが効果的です。&lt;/p&gt;
&lt;/div&gt;
&lt;/div&gt;
&lt;div class="card shadow-sm border-0 my-4"&gt;
&lt;div class="card-body p-0"&gt;
&lt;div class="p-4 p-md-5" style="background: linear-gradient(135deg, #e8eaf6, #c5cae9); border-radius: 0.5rem; border: 1px solid #9fa8da; color: #1a237e;"&gt;
&lt;div class="row align-items-center g-3"&gt;
&lt;div class="col-md-8"&gt;
&lt;h2 class="h5 fw-bold mb-3"&gt;オンライン算数 個別指導「ウィズ・ユー」で弱点単元だけを集中的に伸ばす&lt;/h2&gt;
&lt;p class="mb-2" style="color: #283593;"&gt;「環境を整えたうえで、オンライン算数をきちんと活かしたい」というご家庭には、&lt;br /&gt;
弱点単元に絞って学べる&lt;strong&gt;中学受験算数オンラインの個別指導『ウィズ・ユー』&lt;/strong&gt;という選択肢もあります。&lt;/p&gt;
&lt;ul class="mb-0 small" style="color: #283593;"&gt;
&lt;li&gt;５年生秋に「割合」「速さ」だけを２か月集中で底上げするプラン&lt;/li&gt;
&lt;li&gt;６年生の夏前に「立体図形」だけを集中的に固めるプラン&lt;/li&gt;
&lt;li&gt;毎週同じ曜日・時間で決まり、&lt;strong&gt;「算数オンラインの習慣化」&lt;/strong&gt;をサポート&lt;/li&gt;
&lt;/ul&gt;
&lt;/div&gt;
&lt;div class="col-md-4 text-center text-md-end"&gt;
&lt;div class="d-grid gap-2 d-md-flex justify-content-md-end"&gt;&lt;a class="btn btn-primary btn-lg w-100 w-md-auto mb-2 mb-md-0" href="https://natsui-sansu-juku.com/kobetsu_online/"&gt;&lt;br /&gt;
オンライン算数 個別指導の詳細を見る&lt;br /&gt;
&lt;/a&gt;&lt;/div&gt;
&lt;/div&gt;
&lt;/div&gt;
&lt;/div&gt;
&lt;/div&gt;
&lt;/div&gt;
&lt;div class="card shadow-sm mb-4 border-0"&gt;
&lt;div class="card-body p-3 p-md-4"&gt;
&lt;h2 class="h4 mb-3"&gt;4. 講師側の指導体制とフォローがオンライン算数の成否を分ける&lt;/h2&gt;
&lt;p&gt;元記事では「オンライン授業では講師の負担が増える」と指摘されています。&lt;br /&gt;
対面授業とは異なり、オンライン算数では&lt;strong&gt;理解度の把握・宿題管理・フォロー&lt;/strong&gt;に別の工夫が必要になるからです。&lt;/p&gt;
&lt;h3 class="h5 mt-3 mb-2"&gt;4-1. 理解度把握の難しさと「理解の抜け」&lt;/h3&gt;
&lt;p&gt;対面授業では、生徒の表情やノートを直接確認しながら理解度を判断できます。&lt;br /&gt;
一方、オンラインでは次のような難しさがあります。&lt;/p&gt;
&lt;ul&gt;
&lt;li&gt;カメラ越しだと、&lt;strong&gt;「分かったふり」を見抜きにくい&lt;/strong&gt;&lt;/li&gt;
&lt;li&gt;全員のノートを細かくチェックするには時間がかかる&lt;/li&gt;
&lt;li&gt;カメラオフ・音声オフでは、反応そのものが見えない&lt;/li&gt;
&lt;/ul&gt;
&lt;p&gt;元記事が述べるように、算数は&lt;strong&gt;「理解の抜け」があるとすぐに成績に影響する科目&lt;/strong&gt;です。&lt;br /&gt;
小さなつまずきがオンライン上で見逃されると、次の単元で急に問題が解けなくなる、といった形で表面化します。&lt;/p&gt;
&lt;h3 class="h5 mt-3 mb-2"&gt;4-2. 宿題・課題管理と「習慣化の仕組み」&lt;/h3&gt;
&lt;p&gt;オンライン算数の弱点を補ううえで重要なのが、授業外の&lt;strong&gt;宿題・課題管理&lt;/strong&gt;と、学習の&lt;strong&gt;習慣化の仕組み&lt;/strong&gt;です。&lt;br /&gt;
例えば、中学受験算数オンラインの個別指導を想定すると、次のような運用が考えられます。&lt;/p&gt;
&lt;ul&gt;
&lt;li&gt;毎週同じ曜日・時間に決めて、&lt;strong&gt;生活リズムの中にオンライン算数を組み込む&lt;/strong&gt;&lt;/li&gt;
&lt;li&gt;宿題は「１日15〜20分で終わる量」に絞り、無理なく続けられる構成にする&lt;/li&gt;
&lt;li&gt;授業の最後に&lt;strong&gt;「次回までにやること」を３つ以内&lt;/strong&gt;に絞って共有する&lt;/li&gt;
&lt;li&gt;前回分の宿題のうち、特に間違いの多かった問題を次回冒頭で解き直す&lt;/li&gt;
&lt;/ul&gt;
&lt;p class="mb-2"&gt;こうした仕組みによって、「オンラインだから続かない」ではなく、&lt;br /&gt;
&lt;strong&gt;オンラインだからこそ、時間と場所を選ばず学習習慣を維持できる&lt;/strong&gt;環境づくりが可能になります。&lt;/p&gt;
&lt;p class="mb-0"&gt;例えば、小５の秋時点で算数偏差値&lt;strong&gt;42〜44前後&lt;/strong&gt;だった児童が、&lt;br /&gt;
２か月間オンライン算数 個別指導を週１回ペースで受講し、&lt;br /&gt;
毎週同じ時間に短時間の復習をセットで行った結果、次の模試で&lt;strong&gt;偏差値55前後まで到達した&lt;/strong&gt;というケースもあります（実例をもとに再構成したイメージです）。&lt;/p&gt;
&lt;/div&gt;
&lt;/div&gt;
&lt;div class="card shadow-sm mb-4 border-0"&gt;
&lt;div class="card-body p-3 p-md-4"&gt;
&lt;h2 class="h4 mb-3"&gt;5. 大手集団塾・映像授業との違い──オンライン算数サービスの比較&lt;/h2&gt;
&lt;p&gt;「オンライン授業」と一口に言っても、その形態はさまざまです。&lt;br /&gt;
算数を学ぶ場として見ると、代表的には次の３タイプに分けられます。&lt;/p&gt;
&lt;ul&gt;
&lt;li&gt;大手塾のオンライン配信（集団授業型）&lt;/li&gt;
&lt;li&gt;映像授業・オンデマンド講座（録画視聴型）&lt;/li&gt;
&lt;li&gt;&lt;strong&gt;双方向のオンライン算数 個別指導（１対１・少人数対話型）&lt;/strong&gt;&lt;/li&gt;
&lt;/ul&gt;
&lt;p&gt;元記事で挙げられている&lt;strong&gt;「通信環境・端末・講師体制の課題」&lt;/strong&gt;は、どの形態でも共通するテーマですが、&lt;br /&gt;
なかでも&lt;strong&gt;中学受験算数オンライン&lt;/strong&gt;で着実に力を伸ばしたい場合は、&lt;br /&gt;
「双方向で対話ができるか」「途中式まで丁寧に見てもらえるか」が重要になります。&lt;/p&gt;
&lt;div class="table-responsive mt-3"&gt;
&lt;table class="table table-bordered align-middle text-center"&gt;
&lt;thead style="background-color: #e3f2fd;"&gt;
&lt;tr&gt;
&lt;th scope="col"&gt;項目&lt;/th&gt;
&lt;th scope="col"&gt;大手集団塾オンライン&lt;/th&gt;
&lt;th scope="col"&gt;映像授業（録画）&lt;/th&gt;
&lt;th scope="col"&gt;オンライン算数 個別指導&lt;/th&gt;
&lt;/tr&gt;
&lt;/thead&gt;
&lt;tbody&gt;
&lt;tr&gt;
&lt;th class="text-nowrap" scope="row"&gt;授業スタイル&lt;/th&gt;
&lt;td&gt;一斉配信・板書中心&lt;/td&gt;
&lt;td&gt;録画を好きな時間に視聴&lt;/td&gt;
&lt;td&gt;&lt;strong&gt;双方向の対話型（１対１／少人数）&lt;/strong&gt;&lt;/td&gt;
&lt;/tr&gt;
&lt;tr&gt;
&lt;th scope="row"&gt;質問のしやすさ&lt;/th&gt;
&lt;td&gt;授業後の質問タイムに限定&lt;/td&gt;
&lt;td&gt;その場で質問はできない&lt;/td&gt;
&lt;td&gt;授業中に&lt;strong&gt;途中式レベルで質問&lt;/strong&gt;できる&lt;/td&gt;
&lt;/tr&gt;
&lt;tr&gt;
&lt;th scope="row"&gt;カリキュラム&lt;/th&gt;
&lt;td&gt;塾側の年間カリキュラムに準拠&lt;/td&gt;
&lt;td&gt;教材ごとに組み立てられた解き方の流れ&lt;/td&gt;
&lt;td&gt;苦手単元・志望校に合わせて&lt;strong&gt;個別に調整&lt;/strong&gt;&lt;/td&gt;
&lt;/tr&gt;
&lt;tr&gt;
&lt;th scope="row"&gt;習慣化のしやすさ&lt;/th&gt;
&lt;td&gt;通塾・接続時間に左右される&lt;/td&gt;
&lt;td&gt;「見っぱなし」で終わるリスク&lt;/td&gt;
&lt;td&gt;毎週同じ時間帯で&lt;strong&gt;中学受験算数オンラインの習慣化&lt;/strong&gt;が可能&lt;/td&gt;
&lt;/tr&gt;
&lt;/tbody&gt;
&lt;/table&gt;
&lt;/div&gt;
&lt;p class="mb-0"&gt;通信環境や端末などの課題をクリアしたうえで、&lt;br /&gt;
「どのサービス形態が自分の子に合うか」を考えるとき、&lt;strong&gt;オンライン算数 個別指導&lt;/strong&gt;は&lt;br /&gt;
「質問のしやすさ」「プロセスの見取り」「習慣化」の面で有力な選択肢になります。&lt;/p&gt;
&lt;/div&gt;
&lt;/div&gt;
&lt;div class="card shadow-sm mb-4 border-0"&gt;
&lt;div class="card-body p-3 p-md-4"&gt;
&lt;h2 class="h4 mb-3"&gt;6. オンライン算数を活かすためのポイントとまとめ&lt;/h2&gt;
&lt;p&gt;ここまで見てきたように、算数のオンライン授業には&lt;strong&gt;通信環境・端末・講師側の指導体制&lt;/strong&gt;という３つの課題があります。&lt;br /&gt;
しかし、これらはすべて&lt;strong&gt;事前の準備と工夫次第で改善できるポイント&lt;/strong&gt;でもあります。&lt;/p&gt;
&lt;p&gt;オンライン算数を活かすために、特に意識しておきたいポイントをまとめると次の通りです。&lt;/p&gt;
&lt;ul&gt;
&lt;li&gt;授業が途切れず、板書がはっきり見える&lt;strong&gt;通信環境と機材&lt;/strong&gt;を準備する&lt;/li&gt;
&lt;li&gt;オンライン授業に安定して参加できる&lt;strong&gt;端末と学習スペース&lt;/strong&gt;を用意する&lt;/li&gt;
&lt;li&gt;講師側で、オンライン用の&lt;strong&gt;理解度チェック・宿題管理・フィードバック&lt;/strong&gt;の仕組みを用意する&lt;/li&gt;
&lt;li&gt;毎週同じ曜日・時間に決めて、&lt;strong&gt;中学受験算数オンラインの学習を習慣化&lt;/strong&gt;する&lt;/li&gt;
&lt;li&gt;必要に応じて、&lt;strong&gt;オンライン算数 個別指導&lt;/strong&gt;で「苦手単元だけ」に絞った集中的な指導を活用する&lt;/li&gt;
&lt;/ul&gt;
&lt;p&gt;元記事が指摘しているように、算数はちょっとした「理解の抜け」がそのまま成績に直結します。&lt;br /&gt;
だからこそ、オンライン算数を導入する際は、弱点やリスクを踏まえたうえで、&lt;strong&gt;環境と指導体制をセットで準備すること&lt;/strong&gt;が大切です。&lt;/p&gt;
&lt;p class="mb-0"&gt;オンライン算数を「対面授業の代用品」としてではなく、&lt;br /&gt;
&lt;strong&gt;時間と場所の制約を超えて学べる新しい学習スタイル&lt;/strong&gt;として活かしたい方は、&lt;br /&gt;
オンライン個別を選ぶときの比較軸（失敗しない見方・チェック項目）まで含めたまとめは、&lt;br /&gt;
&lt;a class="text-decoration-underline" href="https://natsui-sansu-juku.com/column/hub-online-guide/"&gt;全体像はこちら&lt;/a&gt;&lt;br /&gt;
にまとめています。&lt;br /&gt;
当塾の&lt;br /&gt;
&lt;a class="text-decoration-underline" href="https://natsui-sansu-juku.com/kobetsu_online/"&gt;&lt;br /&gt;
オンライン算数 個別指導（中学受験算数オンライン）&lt;br /&gt;
&lt;/a&gt;&lt;br /&gt;
のページも、ぜひあわせてご覧ください。&lt;/p&gt;
&lt;/div&gt;
&lt;/div&gt;
&lt;div class="card shadow-sm mb-4 border-0"&gt;
&lt;div class="card-body p-3 p-md-4"&gt;
&lt;h3 class="h5 mb-3"&gt;関連コラムはこちら&lt;/h3&gt;
&lt;blockquote class="mb-0"&gt;&lt;p&gt;&lt;a href="https://natsui-sansu-juku.com/column/onlinekobetsu3/" target="_blank" rel="noopener noreferrer"&gt;&lt;br /&gt;
中学受験算数の成績を「オンライン個別指導」で伸ばすことができる３つの理由&lt;br /&gt;
&lt;/a&gt;&lt;/p&gt;&lt;/blockquote&gt;
&lt;/div&gt;
&lt;/div&gt;
&lt;div class="card shadow-sm border-0 my-5" style="background: linear-gradient(135deg, #e8f5e9, #c8e6c9);"&gt;
&lt;div class="card-body p-4 p-md-5"&gt;
&lt;div class="row align-items-center g-3"&gt;
&lt;div class="col-md-8"&gt;
&lt;h2 class="h4 fw-bold mb-3"&gt;夏井算数塾の全体像を知りたい方へ&lt;/h2&gt;
&lt;p class="mb-2"&gt;教室指導とオンライン指導の両方を行う&lt;strong&gt;夏井算数塾&lt;/strong&gt;では、&lt;br /&gt;
中学受験・非受験を問わず、一人ひとりに合わせた算数指導を行っています。&lt;/p&gt;
&lt;ul class="mb-0 small"&gt;
&lt;li&gt;中学受験算数オンライン『ウィズ・ユー』や教室個別指導の概要&lt;/li&gt;
&lt;li&gt;学年別コース案内・開講曜日・指導方針&lt;/li&gt;
&lt;li&gt;最新のご案内・お知らせ・各種コラムへのリンク&lt;/li&gt;
&lt;/ul&gt;
&lt;/div&gt;
&lt;div class="col-md-4 text-center text-md-end"&gt;
&lt;div class="d-grid gap-2 d-md-flex justify-content-md-end"&gt;&lt;a class="btn btn-primary btn-lg w-100 w-md-auto mb-2 mb-md-0" href="https://natsui-sansu-juku.com"&gt;&lt;br /&gt;
夏井算数塾トップページへ&lt;br /&gt;
&lt;/a&gt;&lt;/div&gt;
&lt;/div&gt;
&lt;/div&gt;
&lt;/div&gt;
&lt;/div&gt;
&lt;/div&gt;
&lt;p&gt;&amp;nbsp;&lt;/p&gt;
&lt;p&gt;&amp;nbsp;&lt;/p&gt;
&lt;!-- [ /.socialSet ] --&gt;
```</t>
  </si>
  <si>
    <t>C2P_https___natsui_sansu_juku_com_column_kobetsu_mayoi_judge_20260225_192448</t>
  </si>
  <si>
    <t>以下はサイトの階層マスタに基づく「子→親」内部リンク不足です。
子ページ本文（HTML）に、親ページへのリンクを追加してください。
【子ページ】
- URL: https://natsui-sansu-juku.com/column/kobetsu_mayoi_judge/
- タイトル: 夏井算数塾を検討している保護者の方へ～～いま外部の力を使うべきか迷っている場合の判断材料 - 中学受験専門 夏井算数塾
- 分類: MC
【親ページ（リンク先）】
- 親URL: https://rika-quest.com/column/science-nayami/
- 親タイトル: 中学受験理科の悩みを「原因→手順」でほどく総合案内（物理・化学・生物・地学） - 中学受験 理科の個別指導 | 受験理科専門塾「しゅん吉クエスト」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&lt;style&gt;
:root{&lt;br /&gt;  --g:#16a34a;&lt;br /&gt;  --g2:#0f7a35;&lt;br /&gt;  --bg:#f3fbf6;&lt;br /&gt;  --card:#ffffff;&lt;br /&gt;  --ink:#111827;&lt;br /&gt;  --muted:#6b7280;&lt;br /&gt;  --bd: rgba(0,0,0,.10);&lt;br /&gt;}&lt;/p&gt;
&lt;p&gt;.nj-wrap{ background:var(--bg); padding:26px 0; }&lt;br /&gt;.nj-container{ max-width:980px; margin:0 auto; padding:0 14px; }&lt;/p&gt;
&lt;p&gt;.nj-hero{&lt;br /&gt;  background: linear-gradient(135deg, rgba(22,163,74,.18), rgba(22,163,74,.03));&lt;br /&gt;  border:1px solid rgba(22,163,74,.22);&lt;br /&gt;  border-radius:18px;&lt;br /&gt;  padding:22px 18px;&lt;br /&gt;}&lt;br /&gt;.nj-badge{&lt;br /&gt;  display:inline-flex; align-items:center; gap:8px;&lt;br /&gt;  font-weight:800; font-size:.84rem;&lt;br /&gt;  color:var(--g2);&lt;br /&gt;  padding:6px 12px;&lt;br /&gt;  border-radius:999px;&lt;br /&gt;  border:1px solid rgba(22,163,74,.35);&lt;br /&gt;  background:rgba(22,163,74,.10);&lt;br /&gt;}&lt;br /&gt;.nj-h1{&lt;br /&gt;  margin:12px 0 10px;&lt;br /&gt;  font-weight:900;&lt;br /&gt;  color:var(--ink);&lt;br /&gt;  line-height:1.35;&lt;br /&gt;  font-size:1.55rem;&lt;br /&gt;}&lt;br /&gt;.nj-lead{&lt;br /&gt;  margin:0;&lt;br /&gt;  color:var(--ink);&lt;br /&gt;  font-size:1.02rem;&lt;br /&gt;}&lt;br /&gt;.nj-chips{ margin-top:12px; display:flex; flex-wrap:wrap; gap:8px; }&lt;br /&gt;.nj-chip{&lt;br /&gt;  display:inline-flex; align-items:center;&lt;br /&gt;  padding:5px 10px;&lt;br /&gt;  border-radius:999px;&lt;br /&gt;  background:rgba(17,24,39,.06);&lt;br /&gt;  color:var(--ink);&lt;br /&gt;  font-size:.86rem;&lt;br /&gt;  font-weight:700;&lt;br /&gt;}&lt;/p&gt;
&lt;p&gt;.nj-card{&lt;br /&gt;  background:var(--card);&lt;br /&gt;  border:1px solid var(--bd);&lt;br /&gt;  border-radius:16px;&lt;br /&gt;  padding:16px 16px;&lt;br /&gt;  box-shadow: 0 10px 24px rgba(0,0,0,.05);&lt;br /&gt;  margin-top:14px;&lt;br /&gt;}&lt;br /&gt;.nj-title{&lt;br /&gt;  margin:0 0 6px;&lt;br /&gt;  font-weight:900;&lt;br /&gt;  font-size:1.18rem;&lt;br /&gt;  color:var(--ink);&lt;br /&gt;}&lt;br /&gt;.nj-sub{ margin:0 0 10px; color:var(--muted); }&lt;br /&gt;.nj-hr{ border-top:1px solid var(--bd); margin:16px 0; }&lt;/p&gt;
&lt;p&gt;.nj-grid2{ display:grid; grid-template-columns: repeat(2, minmax(0,1fr)); gap:12px; }&lt;br /&gt;.nj-grid3{ display:grid; grid-template-columns: repeat(3, minmax(0,1fr)); gap:12px; }&lt;br /&gt;@media (max-width: 840px){ .nj-grid2,.nj-grid3{ grid-template-columns:1fr; } }&lt;/p&gt;
&lt;p&gt;.nj-box{&lt;br /&gt;  border:1px solid var(--bd);&lt;br /&gt;  border-radius:14px;&lt;br /&gt;  padding:14px 14px;&lt;br /&gt;  background:#fff;&lt;br /&gt;}&lt;br /&gt;.nj-kicker{&lt;br /&gt;  font-size:.9rem;&lt;br /&gt;  color:var(--g2);&lt;br /&gt;  font-weight:900;&lt;br /&gt;  margin-bottom:6px;&lt;br /&gt;}&lt;br /&gt;.nj-h3{&lt;br /&gt;  margin:0 0 8px;&lt;br /&gt;  font-weight:900;&lt;br /&gt;  color:var(--ink);&lt;br /&gt;  font-size:1.03rem;&lt;br /&gt;}&lt;br /&gt;.nj-ul{ margin:0; padding-left:18px; }&lt;br /&gt;.nj-ul li{ margin: 0 0 6px; }&lt;/p&gt;
&lt;p&gt;.nj-callout{&lt;br /&gt;  border-left:5px solid var(--g);&lt;br /&gt;  background:rgba(22,163,74,.07);&lt;br /&gt;  padding:12px 14px;&lt;br /&gt;  border-radius:12px;&lt;br /&gt;}&lt;br /&gt;.nj-note{ color:var(--muted); font-size:.93rem; margin:8px 0 0; }&lt;/p&gt;
&lt;p&gt;.nj-steps{ counter-reset: step; margin:0; padding:0; list-style:none; }&lt;br /&gt;.nj-steps li{&lt;br /&gt;  counter-increment: step;&lt;br /&gt;  border:1px solid var(--bd);&lt;br /&gt;  border-radius:14px;&lt;br /&gt;  background:#fff;&lt;br /&gt;  padding:12px 14px;&lt;br /&gt;  margin-bottom:10px;&lt;br /&gt;}&lt;br /&gt;.nj-steps li::before{&lt;br /&gt;  content: "STEP " counter(step);&lt;br /&gt;  display:inline-block;&lt;br /&gt;  font-weight:900;&lt;br /&gt;  color:var(--g2);&lt;br /&gt;  margin-right:10px;&lt;br /&gt;}&lt;/p&gt;
&lt;p&gt;.nj-btns{ display:flex; flex-wrap:wrap; gap:10px; }&lt;br /&gt;.nj-btn{&lt;br /&gt;  display:inline-flex; align-items:center; justify-content:center;&lt;br /&gt;  text-decoration:none !important;&lt;br /&gt;  font-weight:900;&lt;br /&gt;  border-radius:12px;&lt;br /&gt;  padding:11px 14px;&lt;br /&gt;}&lt;br /&gt;.nj-btn-primary{ background:var(--g); color:#fff !important; }&lt;br /&gt;.nj-btn-primary:hover{ background:var(--g2); }&lt;br /&gt;.nj-btn-outline{&lt;br /&gt;  background:#fff;&lt;br /&gt;  color:var(--g2) !important;&lt;br /&gt;  border:1px solid rgba(22,163,74,.55);&lt;br /&gt;}&lt;br /&gt;.nj-footer{&lt;br /&gt;  text-align:center;&lt;br /&gt;  font-size:.92rem;&lt;br /&gt;  color:var(--muted);&lt;br /&gt;  margin-top:10px;&lt;br /&gt;}&lt;/p&gt;
&lt;p&gt;/* クリックできる見た目（アコーディオン風） */&lt;br /&gt;details.nj-faq{&lt;br /&gt;  border:1px solid var(--bd);&lt;br /&gt;  border-radius:14px;&lt;br /&gt;  background:#fff;&lt;br /&gt;  overflow:hidden; /* 角丸を保つ */&lt;br /&gt;}&lt;/p&gt;
&lt;p&gt;details.nj-faq summary{&lt;br /&gt;  cursor:pointer;&lt;br /&gt;  user-select:none;&lt;br /&gt;  font-weight:900;&lt;br /&gt;  color:var(--ink);&lt;br /&gt;  padding:12px 14px;&lt;br /&gt;  background:rgba(22,163,74,.06);&lt;br /&gt;  display:flex;&lt;br /&gt;  align-items:center;&lt;br /&gt;  justify-content:space-between;&lt;br /&gt;  gap:12px;&lt;br /&gt;  list-style:none;&lt;br /&gt;}&lt;/p&gt;
&lt;p&gt;details.nj-faq summary::-webkit-details-marker{ display:none; }&lt;/p&gt;
&lt;p&gt;/* 右側の矢印（開閉の合図） */&lt;br /&gt;details.nj-faq summary::after{&lt;br /&gt;  content:"▾";&lt;br /&gt;  font-size:1.05rem;&lt;br /&gt;  color:var(--g2);&lt;br /&gt;  flex:0 0 auto;&lt;br /&gt;  transform: rotate(-90deg); /* 閉じてる時は右向きっぽく */&lt;br /&gt;  transition: transform .18s ease;&lt;br /&gt;}&lt;/p&gt;
&lt;p&gt;/* 開いているときは下向きに */&lt;br /&gt;details.nj-faq[open] summary::after{&lt;br /&gt;  transform: rotate(0deg);&lt;br /&gt;}&lt;/p&gt;
&lt;p&gt;/* ホバー・フォーカス：押せる感を強化 */&lt;br /&gt;details.nj-faq summary:hover{&lt;br /&gt;  background:rgba(22,163,74,.10);&lt;br /&gt;}&lt;/p&gt;
&lt;p&gt;details.nj-faq summary:focus{&lt;br /&gt;  outline: 3px solid rgba(22,163,74,.25);&lt;br /&gt;  outline-offset: -2px;&lt;br /&gt;}&lt;/p&gt;
&lt;p&gt;/* 中身（開いた内容）の余白 */&lt;br /&gt;details.nj-faq &gt; *:not(summary){&lt;br /&gt;  padding: 12px 14px;&lt;br /&gt;  border-top:1px solid var(--bd);&lt;br /&gt;}&lt;br /&gt;/* クリックできる見た目をさらに強化 */&lt;br /&gt;.nj-faq-hint{&lt;br /&gt;  font-weight:900;&lt;br /&gt;  font-size:.82rem;&lt;br /&gt;  color:var(--g2);&lt;br /&gt;  background:rgba(22,163,74,.12);&lt;br /&gt;  border:1px solid rgba(22,163,74,.35);&lt;br /&gt;  padding:4px 10px;&lt;br /&gt;  border-radius:999px;&lt;br /&gt;  flex:0 0 auto;&lt;br /&gt;}&lt;br /&gt;details.nj-faq summary{&lt;br /&gt;  box-shadow: 0 6px 16px rgba(0,0,0,.06);&lt;br /&gt;  transition: transform .12s ease, background .12s ease;&lt;br /&gt;}&lt;br /&gt;details.nj-faq summary:hover{&lt;br /&gt;  transform: translateY(-1px);&lt;br /&gt;}&lt;br /&gt;&lt;/style&gt;
&lt;p&gt;&lt;img fetchpriority="high" decoding="async" class="alignnone size-large wp-image-32451" src="https://natsui-sansu-juku.com/wp-content/uploads/2026/01/Gemini_Generated_Image_4e6yu04e6yu04e6y-1-1024x559.png" sizes="(max-width: 750px) 100vw, 750px" srcset="https://natsui-sansu-juku.com/wp-content/uploads/2026/01/Gemini_Generated_Image_4e6yu04e6yu04e6y-1-1024x559.png 1024w, https://natsui-sansu-juku.com/wp-content/uploads/2026/01/Gemini_Generated_Image_4e6yu04e6yu04e6y-1-300x164.png 300w, https://natsui-sansu-juku.com/wp-content/uploads/2026/01/Gemini_Generated_Image_4e6yu04e6yu04e6y-1-768x419.png 768w, https://natsui-sansu-juku.com/wp-content/uploads/2026/01/Gemini_Generated_Image_4e6yu04e6yu04e6y-1-1536x838.png 1536w, https://natsui-sansu-juku.com/wp-content/uploads/2026/01/Gemini_Generated_Image_4e6yu04e6yu04e6y-1-2048x1117.png 2048w" alt="夏井算数塾を検討している保護者の方へ いま外部の力を使うべきか迷っている場合の判断材料" width="750" height="409" /&gt;&lt;/p&gt;
&lt;div class="nj-wrap"&gt;
&lt;div class="nj-container"&gt;
&lt;div class="nj-hero"&gt;
&lt;div class="nj-badge"&gt;判断を整理するためのページ&lt;/div&gt;
&lt;div class="nj-h1"&gt;夏井算数塾を検討している保護者の方へ&lt;br /&gt;
いま外部の力を使うべきか迷っている場合の判断材料&lt;/div&gt;
&lt;p class="nj-lead"&gt;「このまま今の勉強を続けていて大丈夫なのか」「塾を変えるほどではない気もするが、噛み合っていない」。&lt;br /&gt;
その不安は自然です。ここでは、家庭で進められる段階か、第三者が入った方がスムーズな段階かを整理します。&lt;/p&gt;
&lt;div class="nj-chips"&gt;&lt;span class="nj-chip"&gt;未決断のままでOK&lt;/span&gt;&lt;span class="nj-chip"&gt;判断材料を増やす&lt;/span&gt;&lt;span class="nj-chip"&gt;合わないケースも明記&lt;/span&gt;&lt;/div&gt;
&lt;/div&gt;
&lt;div class="nj-card"&gt;
&lt;div class="nj-title"&gt;このページで整理すること&lt;/div&gt;
&lt;p class="nj-sub"&gt;ここで決めるのは「申し込むかどうか」ではなく、次の3点です。&lt;/p&gt;
&lt;ul class="nj-ul"&gt;
&lt;li&gt;&lt;strong&gt;理解の定着：&lt;/strong&gt;授業を受けても残らないのか、残るのか&lt;/li&gt;
&lt;li&gt;&lt;strong&gt;学習の回転：&lt;/strong&gt;宿題と直しが回っているのか、積み残し化しているのか&lt;/li&gt;
&lt;li&gt;&lt;strong&gt;優先順位：&lt;/strong&gt;何から手を付けるべきかが見えているのか、見失っているのか&lt;/li&gt;
&lt;/ul&gt;
&lt;div class="nj-hr"&gt;&lt;/div&gt;
&lt;div class="nj-callout"&gt;点数が低いこと自体よりも、「理解が残るか」「直しが回るか」「改善策が見えるか」で判断した方が失敗が減ります。&lt;/div&gt;
&lt;/div&gt;
&lt;div class="nj-card"&gt;
&lt;div class="nj-title"&gt;まだ外部の力が要らない可能性が高い状態&lt;/div&gt;
&lt;p class="nj-sub"&gt;次の条件が揃っているなら、今すぐ外部に頼らなくても改善する可能性があります。&lt;/p&gt;
&lt;div class="nj-grid2"&gt;
&lt;div class="nj-box"&gt;
&lt;div class="nj-kicker"&gt;理解&lt;/div&gt;
&lt;ul class="nj-ul"&gt;
&lt;li&gt;理解そのものは前に進んでいる&lt;/li&gt;
&lt;li&gt;分からない箇所を言葉で説明できる&lt;/li&gt;
&lt;li&gt;類題でも解法の再現ができる&lt;/li&gt;
&lt;/ul&gt;
&lt;/div&gt;
&lt;div class="nj-box"&gt;
&lt;div class="nj-kicker"&gt;運用&lt;/div&gt;
&lt;ul class="nj-ul"&gt;
&lt;li&gt;宿題・直しが週単位で回っている&lt;/li&gt;
&lt;li&gt;優先順位が家庭内で合意できている&lt;/li&gt;
&lt;li&gt;直しで原因が特定できている&lt;/li&gt;
&lt;/ul&gt;
&lt;/div&gt;
&lt;/div&gt;
&lt;p class="nj-note"&gt;この状態なら、まずは「宿題のやり方」「直しの順番」「演習の粒度」を微調整するだけで状況が好転することがあります。&lt;/p&gt;
&lt;/div&gt;
&lt;div class="nj-card"&gt;
&lt;div class="nj-title"&gt;外部の力を使った方がよい、具体的なサイン&lt;/div&gt;
&lt;p class="nj-sub"&gt;努力不足ではなく、学習の進め方の限界として現れることが多いサインです。&lt;/p&gt;
&lt;div class="nj-grid2"&gt;
&lt;div class="nj-box"&gt;
&lt;div class="nj-kicker"&gt;サインA&lt;/div&gt;
&lt;div class="nj-h3"&gt;授業を聴いて帰ってきたはずだが、全然覚えていない&lt;/div&gt;
&lt;ul class="nj-ul"&gt;
&lt;li&gt;翌日になると説明できない&lt;/li&gt;
&lt;li&gt;解き直しで最初の一歩が出ない&lt;/li&gt;
&lt;li&gt;「分かった」が再現に繋がっていない&lt;/li&gt;
&lt;/ul&gt;
&lt;p class="nj-note"&gt;理解させて、すぐ練習させて、再現させる。このプロセスが家庭だけで回らなくなっている合図です。&lt;/p&gt;
&lt;/div&gt;
&lt;div class="nj-box"&gt;
&lt;div class="nj-kicker"&gt;サインB&lt;/div&gt;
&lt;div class="nj-h3"&gt;宿題が全然回らない&lt;/div&gt;
&lt;ul class="nj-ul"&gt;
&lt;li&gt;量は多くないのに終わらない&lt;/li&gt;
&lt;li&gt;直しが後回しになり、積み残し化する&lt;/li&gt;
&lt;li&gt;同じミスが次のテストで再発する&lt;/li&gt;
&lt;/ul&gt;
&lt;p class="nj-note"&gt;補助がないと「手が止まる場所」が偏り、運用が続けて乱れます。&lt;/p&gt;
&lt;/div&gt;
&lt;div class="nj-box"&gt;
&lt;div class="nj-kicker"&gt;サインC&lt;/div&gt;
&lt;div class="nj-h3"&gt;後手に回りすぎて何から手をつけたらいいか分からない&lt;/div&gt;
&lt;ul class="nj-ul"&gt;
&lt;li&gt;優先順位が立たない&lt;/li&gt;
&lt;li&gt;結局、計算だけに逃げてしまう&lt;/li&gt;
&lt;li&gt;模試直しが溜まっていく&lt;/li&gt;
&lt;/ul&gt;
&lt;p class="nj-note"&gt;やるべき順番が見えない状態は、整理役が入るだけで負担が減りやすいです。&lt;/p&gt;
&lt;/div&gt;
&lt;div class="nj-box"&gt;
&lt;div class="nj-kicker"&gt;サインD&lt;/div&gt;
&lt;div class="nj-h3"&gt;分かった単元が時間を置くと乱れて戻らない&lt;/div&gt;
&lt;ul class="nj-ul"&gt;
&lt;li&gt;解説を見ると分かるが再現できない&lt;/li&gt;
&lt;li&gt;直しが「写す」になりやすい&lt;/li&gt;
&lt;li&gt;単元が終わっても点が伸びない&lt;/li&gt;
&lt;/ul&gt;
&lt;p class="nj-note"&gt;「定着のプロセス」が不足しているサインです。理解ではなく、再現までの計画が必要になります。&lt;/p&gt;
&lt;/div&gt;
&lt;/div&gt;
&lt;div class="nj-hr"&gt;&lt;/div&gt;
&lt;div class="nj-callout"&gt;目安として、上のサインが2つ以上重なる場合は、勉強量を増やす前に「進め方」を組み直した方が早いことが多いです。&lt;/div&gt;
&lt;/div&gt;
&lt;div class="nj-card"&gt;
&lt;div class="nj-title"&gt;放置すると起きやすい悪循環&lt;/div&gt;
&lt;p class="nj-sub"&gt;ここがお子さまの戸惑いを深くします。ただし、事実としてよく起きます。&lt;/p&gt;
&lt;ol class="nj-steps"&gt;
&lt;li&gt;分からない単元が残るが、先に進む&lt;/li&gt;
&lt;li&gt;宿題が重くなり、直しが後回しになる&lt;/li&gt;
&lt;li&gt;模試で結果が出ず、計算だけに逃げる&lt;/li&gt;
&lt;li&gt;時間だけが減り、焦りが増える&lt;/li&gt;
&lt;/ol&gt;
&lt;div class="nj-callout"&gt;悪循環が始まっているときは、「何を削るか」「どこを戻すか」を決める整理が最優先になります。&lt;/div&gt;
&lt;/div&gt;
&lt;div class="nj-card"&gt;
&lt;div class="nj-title"&gt;3日で分かるミニ実験&lt;/div&gt;
&lt;p class="nj-sub"&gt;家庭でできる小さな確認です。ここで詰まるなら、外部の整理役が必要になりやすいです。&lt;/p&gt;
&lt;div class="nj-grid3"&gt;
&lt;div class="nj-box"&gt;
&lt;div class="nj-kicker"&gt;1日目&lt;/div&gt;
&lt;div class="nj-h3"&gt;授業内容を短く説明&lt;/div&gt;
&lt;p class="nj-note"&gt;図・式・言葉のどれでも構いません。説明できないなら「記憶に残っていない」可能性が高いです。&lt;/p&gt;
&lt;/div&gt;
&lt;div class="nj-box"&gt;
&lt;div class="nj-kicker"&gt;2日目&lt;/div&gt;
&lt;div class="nj-h3"&gt;類題を1問だけ自力再現&lt;/div&gt;
&lt;p class="nj-note"&gt;解説なしで1問。最初の一歩が出ないなら、理解が再現に繋がっていない状態です。&lt;/p&gt;
&lt;/div&gt;
&lt;div class="nj-box"&gt;
&lt;div class="nj-kicker"&gt;3日目&lt;/div&gt;
&lt;div class="nj-h3"&gt;直しを「原因→修正」で書く&lt;/div&gt;
&lt;p class="nj-note"&gt;答え合わせではなく、ミスの原因を言語化して修正する。ここができないと直しが積み残し化します。&lt;/p&gt;
&lt;/div&gt;
&lt;/div&gt;
&lt;/div&gt;
&lt;div class="nj-card"&gt;
&lt;div class="nj-title"&gt;夏井算数塾が合うご家庭・合わないご家庭&lt;/div&gt;
&lt;div class="nj-grid2"&gt;
&lt;div class="nj-box" style="border-color: rgba(239,68,68,.28);"&gt;
&lt;div class="nj-kicker" style="color: #ef4444;"&gt;合わない可能性が高い&lt;/div&gt;
&lt;ul class="nj-ul"&gt;
&lt;li&gt;解法暗記中心で進めたい&lt;/li&gt;
&lt;li&gt;理由は後回しで点数だけを上げたい&lt;/li&gt;
&lt;li&gt;学習を完全に丸投げしたい&lt;/li&gt;
&lt;/ul&gt;
&lt;/div&gt;
&lt;div class="nj-box" style="border-color: rgba(22,163,74,.32);"&gt;
&lt;div class="nj-kicker"&gt;合いやすい&lt;/div&gt;
&lt;ul class="nj-ul"&gt;
&lt;li&gt;なぜそうなるかを理解し、再現できる力をつけたい&lt;/li&gt;
&lt;li&gt;つまずきを切り分け、最善ルートで組み直したい&lt;/li&gt;
&lt;li&gt;親子だけでは回らなくなってきた感覚がある&lt;/li&gt;
&lt;/ul&gt;
&lt;/div&gt;
&lt;/div&gt;
&lt;/div&gt;
&lt;div id="routes" class="nj-card"&gt;
&lt;div class="nj-title"&gt;次に何を見るべきか（まず「読む」→必要なら案内へ）&lt;/div&gt;
&lt;p class="nj-sub"&gt;いきなり申し込み判断をする必要はありません。&lt;br /&gt;
まずは「いちばん困っていること」から1つだけ選び、近い読み物を1本だけ読んでください。&lt;br /&gt;
読んだ上で、必要なら講座案内に進めば十分です。&lt;/p&gt;
&lt;div class="nj-grid2"&gt;
&lt;div class="nj-box"&gt;
&lt;div class="nj-kicker"&gt;タイプ1：授業が残らない（定着・再現）&lt;/div&gt;
&lt;div class="nj-h3"&gt;「分かったはず」が翌日に消える&lt;/div&gt;
&lt;ul class="nj-ul"&gt;
&lt;li&gt;翌日説明できない&lt;/li&gt;
&lt;li&gt;類題で最初の一歩が出ない&lt;/li&gt;
&lt;li&gt;解説を見ると分かるが再現できない&lt;/li&gt;
&lt;/ul&gt;
&lt;div class="nj-btns" style="margin-top: 10px;"&gt;&lt;a class="nj-btn nj-btn-primary" href="https://natsui-sansu-juku.com/col_blog/sansu-nobinai-online/"&gt;まず読む：伸びない理由の可視化&lt;/a&gt;&lt;br /&gt;
&lt;a class="nj-btn nj-btn-outline" href="https://natsui-sansu-juku.com/kobetsu_online/"&gt;その後に見る：オンライン個別の案内&lt;/a&gt;&lt;/div&gt;
&lt;p class="nj-note"&gt;狙い：原因が「努力不足」ではなく「思考の抜け」かどうかを先に把握する&lt;/p&gt;
&lt;/div&gt;
&lt;div class="nj-box"&gt;
&lt;div class="nj-kicker"&gt;タイプ2：宿題が回らない（運用・伴走）&lt;/div&gt;
&lt;div class="nj-h3"&gt;宿題と直しが積み残しになる&lt;/div&gt;
&lt;ul class="nj-ul"&gt;
&lt;li&gt;量は多くないのに終わらない&lt;/li&gt;
&lt;li&gt;直しが後回しになり、同じミスが再発する&lt;/li&gt;
&lt;li&gt;毎週どこかで乱れて、親子が疲弊する&lt;/li&gt;
&lt;/ul&gt;
&lt;div class="nj-btns" style="margin-top: 10px;"&gt;&lt;a class="nj-btn nj-btn-primary" href="https://natsui-sansu-juku.com/col_blog/online-math/"&gt;まず読む：宿題が終わらない原因と改善法&lt;/a&gt;&lt;br /&gt;
&lt;a class="nj-btn nj-btn-outline" href="https://natsui-sansu-juku.com/column/hub-online-use/"&gt;補助で読む：オンラインの使い方（全体像）&lt;/a&gt;&lt;/div&gt;
&lt;p class="nj-note"&gt;狙い：「手が止まる場所」を明確にし、週のサイクルを作り直す&lt;/p&gt;
&lt;/div&gt;
&lt;div class="nj-box"&gt;
&lt;div class="nj-kicker"&gt;タイプ3：何から手をつけるか分からない（計画）&lt;/div&gt;
&lt;div class="nj-h3"&gt;後手に回って整理できない&lt;/div&gt;
&lt;ul class="nj-ul"&gt;
&lt;li&gt;優先順位が立たない&lt;/li&gt;
&lt;li&gt;結局、計算だけに逃げがち&lt;/li&gt;
&lt;li&gt;模試直しが溜まる一方&lt;/li&gt;
&lt;/ul&gt;
&lt;div class="nj-btns" style="margin-top: 10px;"&gt;&lt;a class="nj-btn nj-btn-primary" href="https://natsui-sansu-juku.com/column/hub-online-use/"&gt;まず読む：計画→運用→症状別の整理&lt;/a&gt;&lt;br /&gt;
&lt;a class="nj-btn nj-btn-outline" href="https://natsui-sansu-juku.com/kobetsu_online/"&gt;その後に見る：オンライン個別の案内&lt;/a&gt;&lt;/div&gt;
&lt;p class="nj-note"&gt;狙い：やることを増やす前に「戻す順番」を決める&lt;/p&gt;
&lt;/div&gt;
&lt;div class="nj-box"&gt;
&lt;div class="nj-kicker"&gt;タイプ4：そもそも外部を使うべきか迷う（判断材料）&lt;/div&gt;
&lt;div class="nj-h3"&gt;比較ポイントが曖昧で、決めきれない&lt;/div&gt;
&lt;ul class="nj-ul"&gt;
&lt;li&gt;家庭教師・通塾・オンラインの違いが分からない&lt;/li&gt;
&lt;li&gt;向く／向かないの見極めが不安&lt;/li&gt;
&lt;li&gt;体験で「良かった気がする」で止まる&lt;/li&gt;
&lt;/ul&gt;
&lt;div class="nj-btns" style="margin-top: 10px;"&gt;&lt;a class="nj-btn nj-btn-primary" href="https://natsui-sansu-juku.com/column/hub-online-guide/"&gt;まず読む：オンライン個別の選び方&lt;/a&gt;&lt;br /&gt;
&lt;a class="nj-btn nj-btn-outline" href="https://natsui-sansu-juku.com/inquiry/"&gt;必要なら：相談する（問い合わせ）&lt;/a&gt;&lt;/div&gt;
&lt;p class="nj-note"&gt;狙い：「目的→比較→環境」の順で判断軸を確立する&lt;/p&gt;
&lt;/div&gt;
&lt;/div&gt;
&lt;div class="nj-hr"&gt;&lt;/div&gt;
&lt;div class="nj-box"&gt;
&lt;div class="nj-kicker"&gt;直前（残りが短い）に当てはまる場合&lt;/div&gt;
&lt;div class="nj-callout"&gt;&lt;strong&gt;直前は「足す」より「削って並べる」&lt;/strong&gt;&lt;br /&gt;
まず「捨てる・戻す・仕上げる」を整理してから動きます。&lt;/div&gt;
&lt;div class="nj-btns" style="margin-top: 10px;"&gt;&lt;a class="nj-btn nj-btn-outline" href="https://natsui-sansu-juku.com/lastmilers/"&gt;直前対策の案内を見る&lt;/a&gt;&lt;/div&gt;
&lt;/div&gt;
&lt;div class="nj-hr"&gt;&lt;/div&gt;
&lt;details class="nj-faq"&gt;
&lt;summary&gt;そのほかの講座や補強の選択肢&lt;span class="nj-faq-hint"&gt;開く&lt;/span&gt;&lt;/summary&gt;
&lt;p class="nj-note"&gt;目的が最初から決まっている場合のみ、こちらが近いことがあります。&lt;/p&gt;
&lt;ul class="nj-ul"&gt;
&lt;li&gt;&lt;a style="color: var(--g2); font-weight: 900; text-decoration: none;" href="https://natsui-sansu-juku.com/web/"&gt;WEB講座一覧&lt;/a&gt;&lt;/li&gt;
&lt;li&gt;&lt;a style="color: var(--g2); font-weight: 900; text-decoration: none;" href="https://natsui-sansu-juku.com/5master/"&gt;小5算数マスター講座&lt;/a&gt;&lt;/li&gt;
&lt;li&gt;&lt;a style="color: var(--g2); font-weight: 900; text-decoration: none;" href="https://natsui-sansu-juku.com/kouza/"&gt;開講講座&lt;/a&gt;&lt;/li&gt;
&lt;/ul&gt;
&lt;/details&gt;
&lt;/div&gt;
&lt;div class="nj-card"&gt;
&lt;div class="nj-title"&gt;よくあるご不安&lt;/div&gt;
&lt;details class="nj-faq" style="margin-top: 10px;"&gt;
&lt;summary&gt;まだ塾を変えるほどではない気がします&lt;/summary&gt;
&lt;p class="nj-note"&gt;点数の上下だけでは判断しづらいです。判断材料は「理解が残るか」「直しが回るか」「やるべきことが見えるか」です。&lt;br /&gt;
ここが乱れているなら、外部の力は「早すぎる」ではなく「整理役」として機能しやすいです。&lt;/p&gt;
&lt;/details&gt;
&lt;details class="nj-faq" style="margin-top: 10px;"&gt;
&lt;summary&gt;計算を増やせば何とかなると思っていました&lt;/summary&gt;
&lt;p class="nj-note"&gt;計算は必要ですが、後手に回っているときほど「計算だけ」に偏りやすく、状況が動きません。&lt;br /&gt;
先に、どの単元で止まっているか、使えていない考え方は何かを特定し、必要な計算だけを戻す方が結果が早いことが多いです。&lt;/p&gt;
&lt;/details&gt;
&lt;details class="nj-faq" style="margin-top: 10px;"&gt;
&lt;summary&gt;宿題が終わらないのに、やることを増やしてしまいます&lt;/summary&gt;
&lt;p class="nj-note"&gt;量を増やすほど直しが後回しになり、学習が回りにくくなります。&lt;br /&gt;
まずは「つまずき方」を切り分け、必要な練習だけに絞る計画が必要です。&lt;/p&gt;
&lt;/details&gt;
&lt;/div&gt;
&lt;div class="nj-card"&gt;
&lt;div class="nj-title"&gt;まだ迷っている方へ&lt;/div&gt;
&lt;p class="nj-sub"&gt;この段階で無理に結論を出す必要はありません。今どこで止まっているか、何から手を付けるべきかを整理してから判断していただいて構いません。&lt;/p&gt;
&lt;div class="nj-btns"&gt;&lt;a class="nj-btn nj-btn-primary" href="https://natsui-sansu-juku.com/inquiry/"&gt;お問い合わせへ&lt;/a&gt;&lt;br /&gt;
&lt;a class="nj-btn nj-btn-outline" href="https://natsui-sansu-juku.com/kobetsu_online/"&gt;講座案内へ&lt;/a&gt;&lt;/div&gt;
&lt;/div&gt;
&lt;div class="nj-footer"&gt;© 夏井算数塾&lt;/div&gt;
&lt;/div&gt;
&lt;/div&gt;
&lt;p&gt;&amp;nbsp;&lt;/p&gt;
&lt;!-- [ /.socialSet ] --&gt;
```</t>
  </si>
  <si>
    <t>C2P_https___rika_quest_com_column_nayami_calculation_slow_20260225_192448</t>
  </si>
  <si>
    <t>以下はサイトの階層マスタに基づく「子→親」内部リンク不足です。
子ページ本文（HTML）に、親ページへのリンクを追加してください。
【子ページ】
- URL: https://rika-quest.com/column/nayami-calculation-slow/
- タイトル: 理科計算が遅い→計算前の整理（単位/図/比例）→練習の順番 - 中学受験 理科の個別指導 | 受験理科専門塾「しゅん吉クエスト」
- 分類: MC
【親ページ（リンク先）】
- 親URL: https://rika-quest.com/column/science-nayami/
- 親タイトル: 中学受験理科の悩みを「原因→手順」でほどく総合案内（物理・化学・生物・地学） - 中学受験 理科の個別指導 | 受験理科専門塾「しゅん吉クエスト」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 MC本文（WordPress投稿用）｜しゅん吉クエスト URL想定：https://rika-quest.com/column/nayami-calculation-slow/ テーマ：理科計算が遅くて間に合わない ねらい：「計算前の整理」を習慣化して処理速度を安定させる ========================================================= --&gt;&lt;/p&gt;
&lt;div class="container my-4"&gt;
&lt;h1&gt;理科計算が遅い・間に合わないを解決する「計算前の整理術」&lt;/h1&gt;
&lt;p&gt;「最後まで解き切れない」「途中で時間が足りなくなる」――&lt;br /&gt;
理科計算が遅い生徒の多くは、計算力不足ではなく、&lt;br /&gt;
&lt;strong&gt;準備不足のまま式に入っている&lt;/strong&gt;ことが原因です。&lt;/p&gt;
&lt;p&gt;実際の入試問題では、計算そのものよりも、&lt;br /&gt;
&lt;strong&gt;計算前の整理ができているかどうか&lt;/strong&gt;で処理速度が大きく変わります。&lt;/p&gt;
&lt;div class="alert alert-primary"&gt;&lt;strong&gt;ポイント：&lt;/strong&gt;&lt;br /&gt;
速くなるかどうかは「計算前のわずかな時間」で決まる。&lt;/div&gt;
&lt;hr /&gt;
&lt;h2&gt;理科計算が遅くなる3つの原因（ビフォー状態）&lt;/h2&gt;
&lt;h3&gt;① 単位がバラバラのまま式を書く&lt;/h3&gt;
&lt;p&gt;g・kg、cm・m、分・秒などが混在したまま計算すると、&lt;br /&gt;
途中で直しが入り、時間を大きく失います。&lt;/p&gt;
&lt;h3&gt;② 図がなくイメージできていない&lt;/h3&gt;
&lt;p&gt;速さ・密度・電流・ばねなどを文章だけで処理すると、&lt;br /&gt;
条件を取り違えやすくなります。&lt;/p&gt;
&lt;h3&gt;③ 式の向きが整理されていない&lt;/h3&gt;
&lt;p&gt;「割るのか？かけるのか？」が曖昧なまま進むと、&lt;br /&gt;
考え込んで止まりやすくなります。&lt;/p&gt;
&lt;hr /&gt;
&lt;h2&gt;解決のカギは「計算前の整理」を習慣化すること&lt;/h2&gt;
&lt;p&gt;理科計算が安定する生徒は、必ず同じ準備をしています。&lt;br /&gt;
それが「計算前の整理」です。&lt;/p&gt;
&lt;div class="card shadow-sm mb-3"&gt;
&lt;div class="card-body"&gt;
&lt;p class="mb-2"&gt;&lt;strong&gt;習慣化したい整理ステップ&lt;/strong&gt;&lt;/p&gt;
&lt;ol class="mb-0"&gt;
&lt;li&gt;単位をそろえる&lt;/li&gt;
&lt;li&gt;図で対応関係を作る&lt;/li&gt;
&lt;li&gt;比例・式を確認&lt;/li&gt;
&lt;li&gt;検算視点を持つ&lt;/li&gt;
&lt;/ol&gt;
&lt;/div&gt;
&lt;/div&gt;
&lt;hr /&gt;
&lt;h2&gt;整理の流れ①：単位を先にそろえる（式の前）&lt;/h2&gt;
&lt;p&gt;最初にやるのは、必ず単位整理です。&lt;br /&gt;
ここを飛ばすと後で必ず時間を失います。&lt;/p&gt;
&lt;div class="table-responsive"&gt;
&lt;table class="table table-bordered"&gt;
&lt;thead class="table-light"&gt;
&lt;tr&gt;
&lt;th&gt;分野&lt;/th&gt;
&lt;th&gt;よくあるミス&lt;/th&gt;
&lt;th&gt;正解例&lt;/th&gt;
&lt;/tr&gt;
&lt;/thead&gt;
&lt;tbody&gt;
&lt;tr&gt;
&lt;td&gt;長さ&lt;/td&gt;
&lt;td&gt;cmとm混在&lt;/td&gt;
&lt;td&gt;すべてcmかmにそろえる&lt;/td&gt;
&lt;/tr&gt;
&lt;tr&gt;
&lt;td&gt;時間&lt;/td&gt;
&lt;td&gt;分と秒混在&lt;/td&gt;
&lt;td&gt;秒に直す&lt;/td&gt;
&lt;/tr&gt;
&lt;tr&gt;
&lt;td&gt;質量&lt;/td&gt;
&lt;td&gt;gとkg混在&lt;/td&gt;
&lt;td&gt;gにそろえる&lt;/td&gt;
&lt;/tr&gt;
&lt;tr&gt;
&lt;td&gt;電流&lt;/td&gt;
&lt;td&gt;mAとA混在&lt;/td&gt;
&lt;td&gt;Aに変換&lt;/td&gt;
&lt;/tr&gt;
&lt;/tbody&gt;
&lt;/table&gt;
&lt;/div&gt;
&lt;div class="alert alert-warning"&gt;単位は「計算前」にそろえる。計算後では遅い。&lt;/div&gt;
&lt;hr /&gt;
&lt;h2&gt;整理の流れ②：図で対応関係を習慣化する&lt;/h2&gt;
&lt;p&gt;次に、数値と条件の関係を図で整理します。&lt;/p&gt;
&lt;h3&gt;よく使う基本整理図&lt;/h3&gt;
&lt;ul&gt;
&lt;li&gt;速さ：道のり―時間―速さ&lt;/li&gt;
&lt;li&gt;密度：質量―体積&lt;/li&gt;
&lt;li&gt;ばね：重さ―伸び&lt;/li&gt;
&lt;li&gt;電流：電圧―電流―抵抗&lt;/li&gt;
&lt;/ul&gt;
&lt;p&gt;図を書くことで、条件の抜け・読み違いを防げます。&lt;/p&gt;
&lt;hr /&gt;
&lt;h2&gt;整理の流れ③：比例で処理できるか確認する&lt;/h2&gt;
&lt;p&gt;多くの理科計算は比例で素早く処理できます。&lt;br /&gt;
公式より先に、比例を疑います。&lt;/p&gt;
&lt;div class="card shadow-sm mb-3"&gt;
&lt;div class="card-body"&gt;
&lt;ul class="mb-0"&gt;
&lt;li&gt;速さ一定 → 道のり∝時間&lt;/li&gt;
&lt;li&gt;ばね → 伸び∝重さ&lt;/li&gt;
&lt;li&gt;電流 → 電流∝電圧&lt;/li&gt;
&lt;li&gt;密度一定 → 質量∝体積&lt;/li&gt;
&lt;/ul&gt;
&lt;/div&gt;
&lt;/div&gt;
&lt;p&gt;比例を使えるかどうかで、処理時間は倍以上変わります。&lt;/p&gt;
&lt;hr /&gt;
&lt;h2&gt;整理の流れ④：式は「＝」で整理して作る&lt;/h2&gt;
&lt;p&gt;式は暗記ではなく、関係式として整理します。&lt;/p&gt;
&lt;div class="card shadow-sm mb-3"&gt;
&lt;div class="card-body"&gt;
&lt;p class="mb-2"&gt;&lt;strong&gt;基本ルール&lt;/strong&gt;&lt;/p&gt;
&lt;ul class="mb-0"&gt;
&lt;li&gt;＝の左と右の意味をそろえる&lt;/li&gt;
&lt;li&gt;求めたい量を左に置く&lt;/li&gt;
&lt;li&gt;比例関係から逆算する&lt;/li&gt;
&lt;/ul&gt;
&lt;/div&gt;
&lt;/div&gt;
&lt;p&gt;式の意味を意識すると、ひっかかりが減ります。&lt;/p&gt;
&lt;hr /&gt;
&lt;h2&gt;整理の流れ⑤：検算ポイントを確認する&lt;/h2&gt;
&lt;p&gt;最後に、数字がおかしくないかを軽く確認します。&lt;/p&gt;
&lt;ul&gt;
&lt;li&gt;単位は合っているか&lt;/li&gt;
&lt;li&gt;値が極端でないか&lt;/li&gt;
&lt;li&gt;条件とズレていないか&lt;/li&gt;
&lt;/ul&gt;
&lt;p&gt;ここでの10秒が、ミス防止につながります。&lt;/p&gt;
&lt;hr /&gt;
&lt;h2&gt;よくあるミスと修正方法&lt;/h2&gt;
&lt;div class="card shadow-sm mb-3"&gt;
&lt;div class="card-body"&gt;
&lt;ul class="mb-0"&gt;
&lt;li&gt;単位後回し → 最初にそろえる&lt;/li&gt;
&lt;li&gt;図なし → 必ず対応図を書く&lt;/li&gt;
&lt;li&gt;比例無視 → まず比例確認&lt;/li&gt;
&lt;li&gt;検算省略 → 最後に単位チェック&lt;/li&gt;
&lt;/ul&gt;
&lt;/div&gt;
&lt;/div&gt;
&lt;hr /&gt;
&lt;h2&gt;家庭での回し方（7日運用モデル）&lt;/h2&gt;
&lt;div class="table-responsive"&gt;
&lt;table class="table table-striped table-bordered"&gt;
&lt;thead class="table-light"&gt;
&lt;tr&gt;
&lt;th&gt;日&lt;/th&gt;
&lt;th&gt;内容&lt;/th&gt;
&lt;/tr&gt;
&lt;/thead&gt;
&lt;tbody&gt;
&lt;tr&gt;
&lt;td&gt;1日目&lt;/td&gt;
&lt;td&gt;単位変換集中&lt;/td&gt;
&lt;/tr&gt;
&lt;tr&gt;
&lt;td&gt;2日目&lt;/td&gt;
&lt;td&gt;図整理練習&lt;/td&gt;
&lt;/tr&gt;
&lt;tr&gt;
&lt;td&gt;3日目&lt;/td&gt;
&lt;td&gt;比例問題演習&lt;/td&gt;
&lt;/tr&gt;
&lt;tr&gt;
&lt;td&gt;4日目&lt;/td&gt;
&lt;td&gt;基本計算10問&lt;/td&gt;
&lt;/tr&gt;
&lt;tr&gt;
&lt;td&gt;5日目&lt;/td&gt;
&lt;td&gt;ミス分析&lt;/td&gt;
&lt;/tr&gt;
&lt;tr&gt;
&lt;td&gt;6日目&lt;/td&gt;
&lt;td&gt;時間制限演習&lt;/td&gt;
&lt;/tr&gt;
&lt;tr&gt;
&lt;td&gt;7日目&lt;/td&gt;
&lt;td&gt;総復習&lt;/td&gt;
&lt;/tr&gt;
&lt;/tbody&gt;
&lt;/table&gt;
&lt;/div&gt;
&lt;div class="alert alert-info"&gt;短時間×反復が近道。&lt;/div&gt;
&lt;hr /&gt;
&lt;h2&gt;練習：計算前整理トレーニング&lt;/h2&gt;
&lt;div class="accordion"&gt;
&lt;details class="border rounded-3 mb-2" open=""&gt;
&lt;summary&gt;問1：1.5kmを5分で進んだ。速さは？&lt;/summary&gt;
&lt;p&gt;&lt;strong&gt;答：&lt;/strong&gt;1500m÷300s＝5m/s&lt;/p&gt;
&lt;/details&gt;
&lt;details class="border rounded-3 mb-2"&gt;
&lt;summary&gt;問2：0.8kgは何g？&lt;/summary&gt;
&lt;p&gt;&lt;strong&gt;答：&lt;/strong&gt;800g&lt;/p&gt;
&lt;/details&gt;
&lt;details class="border rounded-3 mb-2"&gt;
&lt;summary&gt;問3：3Nで6cm伸びるばね。9Nでは？&lt;/summary&gt;
&lt;p&gt;&lt;strong&gt;答：&lt;/strong&gt;18cm&lt;/p&gt;
&lt;/details&gt;
&lt;details class="border rounded-3 mb-2"&gt;
&lt;summary&gt;問4：4Vで0.4A。2Vでは？&lt;/summary&gt;
&lt;p&gt;&lt;strong&gt;答：&lt;/strong&gt;0.2A&lt;/p&gt;
&lt;/details&gt;
&lt;details class="border rounded-3"&gt;
&lt;summary&gt;問5：密度3g/cm³、体積4cm³の質量は？&lt;/summary&gt;
&lt;p&gt;&lt;strong&gt;答：&lt;/strong&gt;12g&lt;/p&gt;
&lt;/details&gt;
&lt;/div&gt;
&lt;hr /&gt;
&lt;h2&gt;FAQ&lt;/h2&gt;
&lt;div class="accordion"&gt;
&lt;details class="border rounded-3 mb-2" open=""&gt;
&lt;summary&gt;Q：計算が遅くて焦る&lt;/summary&gt;
&lt;p&gt;&lt;strong&gt;A：&lt;/strong&gt;整理を飛ばしている可能性が高い。&lt;/p&gt;
&lt;/details&gt;
&lt;details class="border rounded-3 mb-2"&gt;
&lt;summary&gt;Q：公式が出てこない&lt;/summary&gt;
&lt;p&gt;&lt;strong&gt;A：&lt;/strong&gt;比例と関係図に戻す。&lt;/p&gt;
&lt;/details&gt;
&lt;details class="border rounded-3 mb-2"&gt;
&lt;summary&gt;Q：ミスが減らない&lt;/summary&gt;
&lt;p&gt;&lt;strong&gt;A：&lt;/strong&gt;単位チェックを習慣化する。&lt;/p&gt;
&lt;/details&gt;
&lt;details class="border rounded-3"&gt;
&lt;summary&gt;Q：どこから復習すべき？&lt;/summary&gt;
&lt;p&gt;&lt;strong&gt;A：&lt;/strong&gt;単位→図→比例の順。&lt;/p&gt;
&lt;/details&gt;
&lt;/div&gt;
&lt;hr /&gt;
&lt;h2&gt;まとめ&lt;/h2&gt;
&lt;ul&gt;
&lt;li&gt;単位を先にそろえる&lt;/li&gt;
&lt;li&gt;図で整理する&lt;/li&gt;
&lt;li&gt;比例を使う&lt;/li&gt;
&lt;li&gt;式の意味を確認&lt;/li&gt;
&lt;li&gt;最後に検算&lt;/li&gt;
&lt;/ul&gt;
&lt;p&gt;この「計算前の整理」を習慣化すれば、理科計算は確実に速くなります。&lt;br /&gt;
速さは才能ではなく、準備で決まります。&lt;/p&gt;
&lt;/div&gt;
```</t>
  </si>
  <si>
    <t>C2P_https___rika_quest_com_column_nayami_classification_mixup_20260225_192448</t>
  </si>
  <si>
    <t>以下はサイトの階層マスタに基づく「子→親」内部リンク不足です。
子ページ本文（HTML）に、親ページへのリンクを追加してください。
【子ページ】
- URL: https://rika-quest.com/column/nayami-classification-mixup/
- タイトル: 植物/動物の分類が混線→覚える軸と順番を固定（迷いを減らす） - 中学受験 理科の個別指導 | 受験理科専門塾「しゅん吉クエスト」
- 分類: MC
【親ページ（リンク先）】
- 親URL: https://rika-quest.com/column/science-nayami/
- 親タイトル: 中学受験理科の悩みを「原因→手順」でほどく総合案内（物理・化学・生物・地学） - 中学受験 理科の個別指導 | 受験理科専門塾「しゅん吉クエスト」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 MC本文（WordPress投稿用）｜しゅん吉クエスト URL想定：https://rika-quest.com/column/nayami-classification-mixup/ テーマ：植物・動物の分類が混線して覚えられない ねらい：判断軸→分岐→名称の順で処理をそろえ、混乱を減らす ========================================================= --&gt;&lt;/p&gt;
&lt;div class="container my-4"&gt;
&lt;h1&gt;植物/動物の分類が混線→覚える軸と順番をそろえる（混乱を減らす）&lt;/h1&gt;
&lt;p&gt;「被子植物と裸子植物がごちゃごちゃになる」「節足動物と軟体動物が毎回あやふやになる」――分類のつまずきは、&lt;br /&gt;
覚え方の問題というより、&lt;strong&gt;見る順番と判断の基準が毎回ブレる&lt;/strong&gt;ことが原因になりがちです。&lt;/p&gt;
&lt;p&gt;分類は“名前を思い出す勝負”に見えて、実際は&lt;strong&gt;条件→分岐→名称&lt;/strong&gt;の処理がほぼ全てです。&lt;br /&gt;
このページでは、植物と動物を同じ考え方で扱えるように、覚える軸と進める順番をそろえます。&lt;/p&gt;
&lt;div class="alert alert-primary" role="alert"&gt;&lt;strong&gt;最初にこれだけ：&lt;/strong&gt;&lt;br /&gt;
分類は「名称を当てる」のではなく「条件でふるい分ける」。&lt;br /&gt;
名前が出てこないときほど、条件に戻す方が速い。&lt;/div&gt;
&lt;hr /&gt;
&lt;h2&gt;なぜ分類は混乱しやすいのか&lt;/h2&gt;
&lt;h3&gt;① 丸暗記で条件の順番がない&lt;/h3&gt;
&lt;p&gt;代表例だけを覚えると、少し形を変えた問題に対応できません。&lt;br /&gt;
分類は「例」より「分かれ道」を覚える方が安定します。&lt;/p&gt;
&lt;h3&gt;② 見る視点が毎回違う&lt;/h3&gt;
&lt;p&gt;植物は繁殖の仕組み、動物は体の構造が中心です。&lt;br /&gt;
この違いを意識しないと、情報が混ざります。&lt;/p&gt;
&lt;h3&gt;③ 似た分類を比較していない&lt;/h3&gt;
&lt;p&gt;似たグループほど、並べて違いを整理しないと入れ替わります。&lt;/p&gt;
&lt;hr /&gt;
&lt;h2&gt;分類は「判断軸→分岐→名称」で処理する&lt;/h2&gt;
&lt;div class="card shadow-sm mb-3"&gt;
&lt;div class="card-body"&gt;
&lt;ol class="mb-0"&gt;
&lt;li&gt;&lt;strong&gt;判断軸を決める&lt;/strong&gt;&lt;/li&gt;
&lt;li&gt;&lt;strong&gt;条件で分ける&lt;/strong&gt;&lt;/li&gt;
&lt;li&gt;&lt;strong&gt;最後に名称を当てる&lt;/strong&gt;&lt;/li&gt;
&lt;/ol&gt;
&lt;/div&gt;
&lt;/div&gt;
&lt;p&gt;まず条件、最後に名前。この順番を守るだけで安定します。&lt;/p&gt;
&lt;hr /&gt;
&lt;h2&gt;植物の分類：種子→子房→子葉でそろえる&lt;/h2&gt;
&lt;div class="table-responsive"&gt;
&lt;table class="table table-bordered align-middle"&gt;
&lt;thead class="table-light"&gt;
&lt;tr&gt;
&lt;th&gt;順番&lt;/th&gt;
&lt;th&gt;見るポイント&lt;/th&gt;
&lt;th&gt;分かれ方&lt;/th&gt;
&lt;/tr&gt;
&lt;/thead&gt;
&lt;tbody&gt;
&lt;tr&gt;
&lt;td&gt;① 種子&lt;/td&gt;
&lt;td&gt;種子の有無&lt;/td&gt;
&lt;td&gt;なし：コケ・シダ／あり：種子植物&lt;/td&gt;
&lt;/tr&gt;
&lt;tr&gt;
&lt;td&gt;② 子房&lt;/td&gt;
&lt;td&gt;胚珠が包まれるか&lt;/td&gt;
&lt;td&gt;包まれない：裸子／包まれる：被子&lt;/td&gt;
&lt;/tr&gt;
&lt;tr&gt;
&lt;td&gt;③ 子葉&lt;/td&gt;
&lt;td&gt;子葉の枚数&lt;/td&gt;
&lt;td&gt;1枚：単子葉／2枚：双子葉&lt;/td&gt;
&lt;/tr&gt;
&lt;/tbody&gt;
&lt;/table&gt;
&lt;/div&gt;
&lt;div class="alert alert-warning"&gt;裸子植物と被子植物は「種子の有無」で分けない。&lt;br /&gt;
違いは「子房に包まれるか」。&lt;/div&gt;
&lt;hr /&gt;
&lt;h2&gt;動物の分類：まず背骨で分ける&lt;/h2&gt;
&lt;div class="table-responsive"&gt;
&lt;table class="table table-bordered align-middle"&gt;
&lt;thead class="table-light"&gt;
&lt;tr&gt;
&lt;th&gt;順番&lt;/th&gt;
&lt;th&gt;見るポイント&lt;/th&gt;
&lt;th&gt;分かれ方&lt;/th&gt;
&lt;/tr&gt;
&lt;/thead&gt;
&lt;tbody&gt;
&lt;tr&gt;
&lt;td&gt;① 背骨&lt;/td&gt;
&lt;td&gt;脊椎／無脊椎&lt;/td&gt;
&lt;td&gt;ある：脊椎動物／ない：無脊椎動物&lt;/td&gt;
&lt;/tr&gt;
&lt;tr&gt;
&lt;td&gt;② 体の構造&lt;/td&gt;
&lt;td&gt;外骨格・節など&lt;/td&gt;
&lt;td&gt;節足・軟体など&lt;/td&gt;
&lt;/tr&gt;
&lt;/tbody&gt;
&lt;/table&gt;
&lt;/div&gt;
&lt;div class="alert alert-warning"&gt;節足動物と環形動物は混ざりやすい。&lt;br /&gt;
外骨格の有無で見分ける。&lt;/div&gt;
&lt;hr /&gt;
&lt;h2&gt;共通フォーマットで考える&lt;/h2&gt;
&lt;div class="card shadow-sm mb-3"&gt;
&lt;div class="card-body"&gt;
&lt;ul class="mb-0"&gt;
&lt;li&gt;最初の判断軸をそろえる&lt;/li&gt;
&lt;li&gt;2番目の条件を見る&lt;/li&gt;
&lt;li&gt;最後に名称&lt;/li&gt;
&lt;/ul&gt;
&lt;/div&gt;
&lt;/div&gt;
&lt;p&gt;この流れを植物・動物で共通化します。&lt;/p&gt;
&lt;hr /&gt;
&lt;h2&gt;入試で多いミス&lt;/h2&gt;
&lt;ul&gt;
&lt;li&gt;種子がある＝被子と決めつける&lt;/li&gt;
&lt;li&gt;代表例だけで判断する&lt;/li&gt;
&lt;li&gt;1条件だけで決める&lt;/li&gt;
&lt;li&gt;言葉のイメージで誤判定&lt;/li&gt;
&lt;/ul&gt;
&lt;hr /&gt;
&lt;h2&gt;7日ミニ学習プラン&lt;/h2&gt;
&lt;div class="table-responsive"&gt;
&lt;table class="table table-striped table-bordered"&gt;
&lt;thead class="table-light"&gt;
&lt;tr&gt;
&lt;th&gt;日&lt;/th&gt;
&lt;th&gt;内容&lt;/th&gt;
&lt;/tr&gt;
&lt;/thead&gt;
&lt;tbody&gt;
&lt;tr&gt;
&lt;td&gt;1&lt;/td&gt;
&lt;td&gt;植物の分岐図を書く&lt;/td&gt;
&lt;/tr&gt;
&lt;tr&gt;
&lt;td&gt;2&lt;/td&gt;
&lt;td&gt;動物の分岐図を書く&lt;/td&gt;
&lt;/tr&gt;
&lt;tr&gt;
&lt;td&gt;3&lt;/td&gt;
&lt;td&gt;例題を条件に戻す&lt;/td&gt;
&lt;/tr&gt;
&lt;tr&gt;
&lt;td&gt;4&lt;/td&gt;
&lt;td&gt;短問演習&lt;/td&gt;
&lt;/tr&gt;
&lt;tr&gt;
&lt;td&gt;5&lt;/td&gt;
&lt;td&gt;比較整理&lt;/td&gt;
&lt;/tr&gt;
&lt;tr&gt;
&lt;td&gt;6&lt;/td&gt;
&lt;td&gt;間違い直し&lt;/td&gt;
&lt;/tr&gt;
&lt;tr&gt;
&lt;td&gt;7&lt;/td&gt;
&lt;td&gt;総確認&lt;/td&gt;
&lt;/tr&gt;
&lt;/tbody&gt;
&lt;/table&gt;
&lt;/div&gt;
&lt;hr /&gt;
&lt;h2&gt;練習：条件→分岐→名称&lt;/h2&gt;
&lt;div class="accordion"&gt;
&lt;details class="border rounded-3 mb-2" open=""&gt;
&lt;summary&gt;問1：胚珠が子房に包まれている分類は？&lt;/summary&gt;
&lt;p&gt;&lt;strong&gt;答：&lt;/strong&gt;被子植物&lt;/p&gt;
&lt;/details&gt;
&lt;details class="border rounded-3 mb-2"&gt;
&lt;summary&gt;問2：種子がない植物はどこに入る？&lt;/summary&gt;
&lt;p&gt;&lt;strong&gt;答：&lt;/strong&gt;コケ植物・シダ植物&lt;/p&gt;
&lt;/details&gt;
&lt;details class="border rounded-3 mb-2"&gt;
&lt;summary&gt;問3：背骨がある動物は？&lt;/summary&gt;
&lt;p&gt;&lt;strong&gt;答：&lt;/strong&gt;脊椎動物&lt;/p&gt;
&lt;/details&gt;
&lt;details class="border rounded-3 mb-2"&gt;
&lt;summary&gt;問4：外骨格と節がある動物は？&lt;/summary&gt;
&lt;p&gt;&lt;strong&gt;答：&lt;/strong&gt;節足動物&lt;/p&gt;
&lt;/details&gt;
&lt;details class="border rounded-3"&gt;
&lt;summary&gt;問5：子葉が1枚の植物は？&lt;/summary&gt;
&lt;p&gt;&lt;strong&gt;答：&lt;/strong&gt;単子葉類&lt;/p&gt;
&lt;/details&gt;
&lt;/div&gt;
&lt;hr /&gt;
&lt;h2&gt;FAQ&lt;/h2&gt;
&lt;div class="accordion"&gt;
&lt;details class="border rounded-3 mb-2" open=""&gt;
&lt;summary&gt;Q：何から復習すべき？&lt;/summary&gt;
&lt;p&gt;&lt;strong&gt;A：&lt;/strong&gt;まず分岐図を書き直す。&lt;/p&gt;
&lt;/details&gt;
&lt;details class="border rounded-3 mb-2"&gt;
&lt;summary&gt;Q：代表例は必要？&lt;/summary&gt;
&lt;p&gt;&lt;strong&gt;A：&lt;/strong&gt;条件確認用に少数で十分。&lt;/p&gt;
&lt;/details&gt;
&lt;details class="border rounded-3 mb-2"&gt;
&lt;summary&gt;Q：写真問題が苦手&lt;/summary&gt;
&lt;p&gt;&lt;strong&gt;A：&lt;/strong&gt;条件を言語化して判断する。&lt;/p&gt;
&lt;/details&gt;
&lt;details class="border rounded-3"&gt;
&lt;summary&gt;Q：単子葉と双子葉が混ざる&lt;/summary&gt;
&lt;p&gt;&lt;strong&gt;A：&lt;/strong&gt;必ず被子植物確認→子葉。&lt;/p&gt;
&lt;/details&gt;
&lt;/div&gt;
&lt;hr /&gt;
&lt;h2&gt;まとめ&lt;/h2&gt;
&lt;ul&gt;
&lt;li&gt;植物：種子→子房→子葉&lt;/li&gt;
&lt;li&gt;動物：背骨→体の構造&lt;/li&gt;
&lt;li&gt;名称は最後&lt;/li&gt;
&lt;/ul&gt;
&lt;p&gt;この順番をそろえれば、分類は安定します。&lt;/p&gt;
&lt;/div&gt;
```</t>
  </si>
  <si>
    <t>C2P_https___rika_quest_com_column_nayami_dislike_science_20260225_192448</t>
  </si>
  <si>
    <t>以下はサイトの階層マスタに基づく「子→親」内部リンク不足です。
子ページ本文（HTML）に、親ページへのリンクを追加してください。
【子ページ】
- URL: https://rika-quest.com/column/nayami-dislike-science/
- タイトル: 理科が嫌い・避けてしまう→「できた感」を作る教材の選び方／家庭の声かけ - 中学受験 理科の個別指導 | 受験理科専門塾「しゅん吉クエスト」
- 分類: MC
【親ページ（リンク先）】
- 親URL: https://rika-quest.com/column/science-nayami/
- 親タイトル: 中学受験理科の悩みを「原因→手順」でほどく総合案内（物理・化学・生物・地学） - 中学受験 理科の個別指導 | 受験理科専門塾「しゅん吉クエスト」
- 親分類: MC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&lt;p&gt;&amp;lt;div class=&amp;#8221;rq-wrap rq-green&amp;#8221;&amp;gt;&lt;br /&gt;
&amp;lt;div id=&amp;#8221;rq-top&amp;#8221;&amp;gt;&amp;lt;/div&amp;gt;&lt;br /&gt;
&amp;lt;div class=&amp;#8221;rq-topmeta&amp;#8221; aria-label=&amp;#8221;この記事の対象とテーマ&amp;#8221;&amp;gt;&lt;br /&gt;
&amp;lt;div class=&amp;#8221;rq-topmeta__line1&amp;#8243;&amp;gt;小学生理科／学習の見直し&amp;lt;/div&amp;gt;&lt;br /&gt;
&amp;lt;div class=&amp;#8221;rq-topmeta__line2&amp;#8243;&amp;gt;テーマ：&amp;lt;b&amp;gt;理科を避ける&amp;lt;/b&amp;gt;・&amp;lt;b&amp;gt;苦手意識の定着&amp;lt;/b&amp;gt;を解消する&amp;lt;/div&amp;gt;&lt;br /&gt;
&amp;lt;/p&amp;gt;&amp;lt;/div&amp;gt;&lt;br /&gt;
&amp;lt;div class=&amp;#8221;rq-microhead&amp;#8221;&amp;gt;&lt;br /&gt;
&amp;lt;span class=&amp;#8221;rq-pill&amp;#8221;&amp;gt;&amp;lt;span class=&amp;#8221;rq-dot&amp;#8221;&amp;gt;&amp;lt;/span&amp;gt;中学受験理科&amp;lt;/span&amp;gt;&amp;lt;br /&amp;gt;&lt;br /&gt;
&amp;lt;span class=&amp;#8221;rq-pill&amp;#8221;&amp;gt;&amp;lt;span class=&amp;#8221;rq-dot&amp;#8221;&amp;gt;&amp;lt;/span&amp;gt;学習のコツ／改善&amp;lt;/span&amp;gt;&lt;br /&gt;
&amp;lt;/div&amp;gt;&lt;br /&gt;
&amp;lt;div class=&amp;#8221;rq-lead&amp;#8221;&amp;gt;&lt;br /&gt;
&amp;lt;div class=&amp;#8221;rq-badge&amp;#8221;&amp;gt;理科が嫌いで避けてしまうときの改善策&amp;lt;/div&amp;gt;&lt;br /&gt;
&amp;lt;p&amp;gt; 理科の時間になると手が止まる。ワークを開いても、問題を読む前に気持ちが引いてしまう。&amp;lt;br /&amp;gt;&lt;br /&gt;
「理科が苦手」というより、「理科を避けている」状態に近い――こうした相談は少なくありません。&amp;lt;/p&amp;gt;&lt;br /&gt;
&amp;lt;p&amp;gt; この状態は、能力の問題ではなく、&amp;lt;strong&amp;gt;学習体験の積み重なり方&amp;lt;/strong&amp;gt;に原因があります。&amp;lt;br /&amp;gt;&lt;br /&gt;
一度「分からないまま進んだ」「やっても手応えがなかった」という経験が続くと、理科は後回しにされ、&amp;lt;br /&amp;gt;&lt;br /&gt;
やがて“嫌いな教科”として定着していきます。&amp;lt;/p&amp;gt;&lt;br /&gt;
&amp;lt;p&amp;gt; この記事では、理科を避けてしまう状態を「やる気」ではなく「構造」の問題として整理し、&amp;lt;/p&amp;gt;&lt;br /&gt;
&amp;lt;ul class=&amp;#8221;rq-checklist&amp;#8221;&amp;gt;&lt;br /&gt;
&amp;lt;li&amp;gt;今どこで詰まっているのか&amp;lt;/li&amp;gt;&lt;br /&gt;
&amp;lt;li&amp;gt;なぜ「できた感」が生まれなくなったのか&amp;lt;/li&amp;gt;&lt;br /&gt;
&amp;lt;li&amp;gt;教材の選び方と家庭での声かけをどう変えるか&amp;lt;/li&amp;gt;&lt;br /&gt;
&amp;lt;/ul&amp;gt;&lt;br /&gt;
&amp;lt;p&amp;gt; を具体的に解きほぐしていきます。&lt;br /&gt;
&amp;lt;/p&amp;gt;&amp;lt;/div&amp;gt;&lt;br /&gt;
&amp;lt;div class=&amp;#8221;rq-ketsuron&amp;#8221;&amp;gt;&lt;br /&gt;
&amp;lt;strong&amp;gt;結論：&amp;lt;/strong&amp;gt;&amp;lt;br /&amp;gt;&lt;br /&gt;
最初に作るべきは、量ではなく&amp;lt;strong&amp;gt;「今日はここまでできたら終わり」という到達点&amp;lt;/strong&amp;gt;です。&amp;lt;br /&amp;gt;&lt;br /&gt;
ここが決まると、「できた感」が戻り、避ける状態がほどけていきます。&lt;br /&gt;
&amp;lt;/div&amp;gt;&lt;br /&gt;
&amp;lt;nav class=&amp;#8221;rq-toc&amp;#8221; aria-label=&amp;#8221;目次&amp;#8221;&amp;gt;&lt;br /&gt;
&amp;lt;p class=&amp;#8221;rq-toc__title&amp;#8221;&amp;gt;目次&amp;lt;/p&amp;gt;&lt;br /&gt;
&amp;lt;ul&amp;gt;&lt;br /&gt;
&amp;lt;li&amp;gt;&amp;lt;a href=&amp;#8221;#rq-0&amp;#8243;&amp;gt;この記事で分かること&amp;lt;/a&amp;gt;&amp;lt;/li&amp;gt;&lt;br /&gt;
&amp;lt;li&amp;gt;&amp;lt;a href=&amp;#8221;#rq-1&amp;#8243;&amp;gt;まず状況整理：理科のどこで止まっているか&amp;lt;/a&amp;gt;&amp;lt;/li&amp;gt;&lt;br /&gt;
&amp;lt;li&amp;gt;&amp;lt;a href=&amp;#8221;#rq-2&amp;#8243;&amp;gt;原因の切り分け：理科を避けるようになる典型パターン&amp;lt;/a&amp;gt;&amp;lt;/li&amp;gt;&lt;br /&gt;
&amp;lt;li&amp;gt;&amp;lt;a href=&amp;#8221;#rq-3&amp;#8243;&amp;gt;改善へのステップ：「できた感」を作り直す&amp;lt;/a&amp;gt;&amp;lt;/li&amp;gt;&lt;br /&gt;
&amp;lt;li&amp;gt;&amp;lt;a href=&amp;#8221;#rq-4&amp;#8243;&amp;gt;よくあるミスと修正&amp;lt;/a&amp;gt;&amp;lt;/li&amp;gt;&lt;br /&gt;
&amp;lt;li&amp;gt;&amp;lt;a href=&amp;#8221;#rq-5&amp;#8243;&amp;gt;家庭での回し方：１週間のスケジュール例&amp;lt;/a&amp;gt;&amp;lt;/li&amp;gt;&lt;br /&gt;
&amp;lt;li&amp;gt;&amp;lt;a href=&amp;#8221;#rq-6&amp;#8243;&amp;gt;FAQ&amp;lt;/a&amp;gt;&amp;lt;/li&amp;gt;&lt;br /&gt;
&amp;lt;li&amp;gt;&amp;lt;a href=&amp;#8221;#rq-7&amp;#8243;&amp;gt;次に読む：悩み別・分野別の整理&amp;lt;/a&amp;gt;&amp;lt;/li&amp;gt;&lt;br /&gt;
&amp;lt;li&amp;gt;&amp;lt;a href=&amp;#8221;#rq-8&amp;#8243;&amp;gt;講座・個別相談について&amp;lt;/a&amp;gt;&amp;lt;/li&amp;gt;&lt;br /&gt;
&amp;lt;/ul&amp;gt;&lt;br /&gt;
&amp;lt;/nav&amp;gt;&lt;br /&gt;
&amp;lt;hr&amp;gt;&lt;br /&gt;
&amp;lt;section id=&amp;#8221;rq-0&amp;#8243; class=&amp;#8221;rq-section&amp;#8221;&amp;gt;&lt;br /&gt;
&amp;lt;h2 class=&amp;#8221;rq-h2&amp;#8243;&amp;gt;この記事で分かること&amp;lt;/h2&amp;gt;&lt;br /&gt;
&amp;lt;ul&amp;gt;&lt;br /&gt;
&amp;lt;li&amp;gt;理科を避けてしまう子に共通する詰まり方&amp;lt;/li&amp;gt;&lt;br /&gt;
&amp;lt;li&amp;gt;「嫌い」が定着してしまう典型的な原因パターン&amp;lt;/li&amp;gt;&lt;br /&gt;
&amp;lt;li&amp;gt;できた感を取り戻すための教材選びの視点&amp;lt;/li&amp;gt;&lt;br /&gt;
&amp;lt;li&amp;gt;家庭での声かけをどう変えると前向きになるか&amp;lt;/li&amp;gt;&lt;br /&gt;
&amp;lt;li&amp;gt;次に読むべき悩み記事・分野ページの整理&amp;lt;/li&amp;gt;&lt;br /&gt;
&amp;lt;/ul&amp;gt;&lt;br /&gt;
&amp;lt;div class=&amp;#8221;rq-summary&amp;#8221;&amp;gt;&lt;br /&gt;
&amp;lt;p class=&amp;#8221;rq-summary__title&amp;#8221;&amp;gt;この記事のゴール&amp;lt;/p&amp;gt;&lt;br /&gt;
&amp;lt;ul&amp;gt;&lt;br /&gt;
&amp;lt;li&amp;gt;「避けている」の中身を、状態として言葉にできる&amp;lt;/li&amp;gt;&lt;br /&gt;
&amp;lt;li&amp;gt;量ではなく到達点で「できた感」を作る計画に変えられる&amp;lt;/li&amp;gt;&lt;br /&gt;
&amp;lt;li&amp;gt;家庭の声かけを“結果評価”から“前進確認”に寄せられる&amp;lt;/li&amp;gt;&lt;br /&gt;
&amp;lt;/ul&amp;gt;&amp;lt;/div&amp;gt;&lt;br /&gt;
&amp;lt;/section&amp;gt;&lt;br /&gt;
&amp;lt;hr&amp;gt;&lt;br /&gt;
&amp;lt;section id=&amp;#8221;rq-1&amp;#8243; class=&amp;#8221;rq-section&amp;#8221;&amp;gt;&lt;br /&gt;
&amp;lt;h2 class=&amp;#8221;rq-h2&amp;#8243;&amp;gt;まず状況整理：理科のどこで止まっているか&amp;lt;/h2&amp;gt;&lt;br /&gt;
&amp;lt;p&amp;gt; 「理科が嫌い」という言葉の中身は、実は一様ではありません。まずは、どこで止まっているのかを整理します。&amp;lt;/p&amp;gt;&lt;br /&gt;
&amp;lt;h3 class=&amp;#8221;rq-h3&amp;#8243;&amp;gt;よくある３つの状態&amp;lt;/h3&amp;gt;&lt;br /&gt;
&amp;lt;div class=&amp;#8221;rq-grid&amp;#8221;&amp;gt;&lt;br /&gt;
&amp;lt;div class=&amp;#8221;rq-card&amp;#8221;&amp;gt;&lt;br /&gt;
&amp;lt;div class=&amp;#8221;rq-card__head&amp;#8221;&amp;gt;&amp;lt;span class=&amp;#8221;rq-chip&amp;#8221;&amp;gt;1&amp;lt;/span&amp;gt;問題以前に、教科書やワークを開けない&amp;lt;/div&amp;gt;&lt;br /&gt;
&amp;lt;p&amp;gt; → 理解以前に、心理的な抵抗が強い状態。&lt;br /&gt;
&amp;lt;/p&amp;gt;&amp;lt;/div&amp;gt;&lt;br /&gt;
&amp;lt;div class=&amp;#8221;rq-card&amp;#8221;&amp;gt;&lt;br /&gt;
&amp;lt;div class=&amp;#8221;rq-card__head&amp;#8221;&amp;gt;&amp;lt;span class=&amp;#8221;rq-chip&amp;#8221;&amp;gt;2&amp;lt;/span&amp;gt;用語や図は見ているが、問題になると解けない&amp;lt;/div&amp;gt;&lt;br /&gt;
&amp;lt;p&amp;gt; → 覚えたつもりでも、使う場面に結びついていない。&lt;br /&gt;
&amp;lt;/p&amp;gt;&amp;lt;/div&amp;gt;&lt;br /&gt;
&amp;lt;div class=&amp;#8221;rq-card&amp;#8221;&amp;gt;&lt;br /&gt;
&amp;lt;div class=&amp;#8221;rq-card__head&amp;#8221;&amp;gt;&amp;lt;span class=&amp;#8221;rq-chip&amp;#8221;&amp;gt;3&amp;lt;/span&amp;gt;計算や記述が遅く、途中で投げてしまう&amp;lt;/div&amp;gt;&lt;br /&gt;
&amp;lt;p&amp;gt; → 進め方が曖昧なまま進み、疲労感だけが残る。&lt;br /&gt;
&amp;lt;/p&amp;gt;&amp;lt;/div&amp;gt;&lt;br /&gt;
&amp;lt;/p&amp;gt;&amp;lt;/div&amp;gt;&lt;br /&gt;
&amp;lt;p&amp;gt; この段階で重要なのは、「勉強量が足りない」と判断しないことです。多くの場合、&amp;lt;strong&amp;gt;やり方が合っていないだけ&amp;lt;/strong&amp;gt;です。&amp;lt;br /&amp;gt;&lt;br /&gt;
&amp;lt;/section&amp;gt;&lt;br /&gt;
&amp;lt;hr&amp;gt;&lt;br /&gt;
&amp;lt;section id=&amp;#8221;rq-2&amp;#8243; class=&amp;#8221;rq-section&amp;#8221;&amp;gt;&lt;br /&gt;
&amp;lt;h2 class=&amp;#8221;rq-h2&amp;#8243;&amp;gt;原因の切り分け：理科を避けるようになる典型パターン&amp;lt;/h2&amp;gt;&lt;br /&gt;
&amp;lt;h3 class=&amp;#8221;rq-h3&amp;#8243;&amp;gt;原因①「分かる前に進んでしまった」&amp;lt;/h3&amp;gt;&lt;br /&gt;
&amp;lt;p&amp;gt; 理科は積み重ねが重要な教科です。一つの観察・一つの原理が分からないまま進むと、後の単元で必ず違和感が残ります。&amp;lt;/p&amp;gt;&lt;br /&gt;
&amp;lt;p&amp;gt; その違和感が蓄積すると、「どうせ分からない」という前提で問題を見るようになります。&amp;lt;/p&amp;gt;&lt;br /&gt;
&amp;lt;h3 class=&amp;#8221;rq-h3&amp;#8243;&amp;gt;原因②「できた感のない教材を使っている」&amp;lt;/h3&amp;gt;&lt;br /&gt;
&amp;lt;ul&amp;gt;&lt;br /&gt;
&amp;lt;li&amp;gt;説明が長い&amp;lt;/li&amp;gt;&lt;br /&gt;
&amp;lt;li&amp;gt;問題数が多すぎる&amp;lt;/li&amp;gt;&lt;br /&gt;
&amp;lt;li&amp;gt;正解しても、なぜ合ったのかが分からない&amp;lt;/li&amp;gt;&lt;br /&gt;
&amp;lt;/ul&amp;gt;&lt;br /&gt;
&amp;lt;p&amp;gt; こうした教材では、&amp;lt;strong&amp;gt;達成感が生まれる前に疲れてしまう&amp;lt;/strong&amp;gt;ことが多くなります。&amp;lt;/p&amp;gt;&lt;br /&gt;
&amp;lt;h3 class=&amp;#8221;rq-h3&amp;#8243;&amp;gt;原因③「声かけが結果評価になっている」&amp;lt;/h3&amp;gt;&lt;br /&gt;
&amp;lt;p&amp;gt; 「何点だった？」&amp;lt;br /&amp;gt;&lt;br /&gt;
「まだ終わってないの？」&amp;lt;/p&amp;gt;&lt;br /&gt;
&amp;lt;p&amp;gt; 悪気のない声かけでも、結果だけが注目されると、過程での小さな前進が消えてしまいます。&amp;lt;br /&amp;gt;&lt;br /&gt;
&amp;lt;/section&amp;gt;&lt;br /&gt;
&amp;lt;hr&amp;gt;&lt;br /&gt;
&amp;lt;section id=&amp;#8221;rq-3&amp;#8243; class=&amp;#8221;rq-section&amp;#8221;&amp;gt;&lt;br /&gt;
&amp;lt;h2 class=&amp;#8221;rq-h2&amp;#8243;&amp;gt;改善へのステップ：「できた感」を作り直す&amp;lt;/h2&amp;gt;&lt;br /&gt;
&amp;lt;h3 class=&amp;#8221;rq-h3&amp;#8243;&amp;gt;ステップ① 量を減らし、到達点をはっきり決める&amp;lt;/h3&amp;gt;&lt;br /&gt;
&amp;lt;p&amp;gt; まずは「今日はここまでできたら終わり」という&amp;lt;strong&amp;gt;明確なゴール&amp;lt;/strong&amp;gt;を作ります。問題数は少なくて構いません。大切なのは「終わった」と実感できることです。&amp;lt;/p&amp;gt;&lt;br /&gt;
&amp;lt;h3 class=&amp;#8221;rq-h3&amp;#8243;&amp;gt;ステップ② 教材は「説明→即確認」ができるものを選ぶ&amp;lt;/h3&amp;gt;&lt;br /&gt;
&amp;lt;ul&amp;gt;&lt;br /&gt;
&amp;lt;li&amp;gt;１ページで完結する&amp;lt;/li&amp;gt;&lt;br /&gt;
&amp;lt;li&amp;gt;読んだ直後に確認問題がある&amp;lt;/li&amp;gt;&lt;br /&gt;
&amp;lt;li&amp;gt;正解理由が短く示されている&amp;lt;/li&amp;gt;&lt;br /&gt;
&amp;lt;/ul&amp;gt;&lt;br /&gt;
&amp;lt;p&amp;gt; こうした教材は、理解と成功体験が分断されません。&amp;lt;br /&amp;gt;&lt;br /&gt;
&amp;lt;span class=&amp;#8221;rq-muted rq-small&amp;#8221;&amp;gt;※単元解説に深く入りすぎないことが重要です。&amp;lt;/span&amp;gt;&amp;lt;/p&amp;gt;&lt;br /&gt;
&amp;lt;h3 class=&amp;#8221;rq-h3&amp;#8243;&amp;gt;ステップ③ 正解より「自力で再現できたか」を確認する&amp;lt;/h3&amp;gt;&lt;br /&gt;
&amp;lt;p&amp;gt; 「合っていた」ではなく、「もう一回同じ流れで解けるか」を確認します。&amp;lt;/p&amp;gt;&lt;br /&gt;
&amp;lt;p&amp;gt; 再現できた瞬間が、理科における本当の「できた感」です。&amp;lt;br /&amp;gt;&lt;br /&gt;
&amp;lt;/section&amp;gt;&lt;br /&gt;
&amp;lt;hr&amp;gt;&lt;br /&gt;
&amp;lt;section id=&amp;#8221;rq-4&amp;#8243; class=&amp;#8221;rq-section&amp;#8221;&amp;gt;&lt;br /&gt;
&amp;lt;h2 class=&amp;#8221;rq-h2&amp;#8243;&amp;gt;よくあるミスと修正&amp;lt;/h2&amp;gt;&lt;br /&gt;
&amp;lt;div class=&amp;#8221;rq-miss&amp;#8221;&amp;gt;&lt;br /&gt;
&amp;lt;div class=&amp;#8221;rq-tag&amp;#8221;&amp;gt;ミス① とにかく簡単な問題だけをやらせる&amp;lt;/div&amp;gt;&lt;br /&gt;
&amp;lt;p&amp;gt; → &amp;lt;strong&amp;gt;修正&amp;lt;/strong&amp;gt;： 「考えたら分かる」レベルを選び、思考が一段入る問題を混ぜる。&lt;br /&gt;
&amp;lt;/div&amp;gt;&lt;br /&gt;
&amp;lt;div class=&amp;#8221;rq-miss&amp;#8221;&amp;gt;&lt;br /&gt;
&amp;lt;div class=&amp;#8221;rq-tag&amp;#8221;&amp;gt;ミス② 分からないとすぐ説明してしまう&amp;lt;/div&amp;gt;&lt;br /&gt;
&amp;lt;p&amp;gt; → &amp;lt;strong&amp;gt;修正&amp;lt;/strong&amp;gt;： 「どこまで分かっている？」と区切りを確認する。分かっている部分を言語化させるだけでも前進です。&lt;br /&gt;
&amp;lt;/div&amp;gt;&lt;br /&gt;
&amp;lt;div class=&amp;#8221;rq-miss&amp;#8221;&amp;gt;&lt;br /&gt;
&amp;lt;div class=&amp;#8221;rq-tag&amp;#8221;&amp;gt;ミス③ 他教科と比較してしまう&amp;lt;/div&amp;gt;&lt;br /&gt;
&amp;lt;p&amp;gt; → &amp;lt;strong&amp;gt;修正&amp;lt;/strong&amp;gt;： 理科は単元ごとに得意・不得意が分かれます。教科内での比較に留めます。&lt;br /&gt;
&amp;lt;/div&amp;gt;&lt;br /&gt;
&amp;lt;/section&amp;gt;&lt;br /&gt;
&amp;lt;hr&amp;gt;&lt;br /&gt;
&amp;lt;section id=&amp;#8221;rq-5&amp;#8243; class=&amp;#8221;rq-section&amp;#8221;&amp;gt;&lt;br /&gt;
&amp;lt;h2 class=&amp;#8221;rq-h2&amp;#8243;&amp;gt;家庭での回し方：１週間のスケジュール例&amp;lt;/h2&amp;gt;&lt;br /&gt;
&amp;lt;ul&amp;gt;&lt;br /&gt;
&amp;lt;li&amp;gt;&amp;lt;strong&amp;gt;平日２日&amp;lt;/strong&amp;gt;： ・短時間（15〜20分） ・確認問題中心&amp;lt;/li&amp;gt;&lt;br /&gt;
&amp;lt;li&amp;gt;&amp;lt;strong&amp;gt;休日１日&amp;lt;/strong&amp;gt;： ・図や実験結果を見直す ・「なぜそうなるか」を一言でまとめる&amp;lt;/li&amp;gt;&lt;br /&gt;
&amp;lt;/ul&amp;gt;&lt;br /&gt;
&amp;lt;div class=&amp;#8221;rq-note&amp;#8221;&amp;gt;&amp;lt;strong&amp;gt;チェックポイント：&amp;lt;/strong&amp;gt;「嫌がらずに机に向かったか」 ここを最初の合格ラインにします。&amp;lt;/div&amp;gt;&lt;br /&gt;
&amp;lt;/section&amp;gt;&lt;br /&gt;
&amp;lt;hr&amp;gt;&lt;br /&gt;
&amp;lt;section id=&amp;#8221;rq-6&amp;#8243; class=&amp;#8221;rq-section rq-faq&amp;#8221;&amp;gt;&lt;br /&gt;
&amp;lt;h2 class=&amp;#8221;rq-h2&amp;#8243;&amp;gt;FAQ&amp;lt;/h2&amp;gt;&lt;br /&gt;
&amp;lt;details&amp;gt;&lt;br /&gt;
&amp;lt;summary&amp;gt;Q. 本当に教材を変えるだけで変わりますか？&amp;lt;/summary&amp;gt;&lt;br /&gt;
&amp;lt;div class=&amp;#8221;rq-faq__a&amp;#8221;&amp;gt;教材だけで全て解決するわけではありませんが、「できた感」を作れる教材に変えることで、取り組み方が大きく変わるケースは多いです。&amp;lt;/div&amp;gt;&lt;br /&gt;
&amp;lt;/details&amp;gt;&lt;br /&gt;
&amp;lt;details&amp;gt;&lt;br /&gt;
&amp;lt;summary&amp;gt;Q. 親が教えられなくても大丈夫ですか？&amp;lt;/summary&amp;gt;&lt;br /&gt;
&amp;lt;div class=&amp;#8221;rq-faq__a&amp;#8221;&amp;gt;問題ありません。説明役になる必要はなく、進み具合を一緒に確認するだけで十分です。&amp;lt;/div&amp;gt;&lt;br /&gt;
&amp;lt;/details&amp;gt;&lt;br /&gt;
&amp;lt;details&amp;gt;&lt;br /&gt;
&amp;lt;summary&amp;gt;Q. 理科全体が嫌いな場合は？&amp;lt;/summary&amp;gt;&lt;br /&gt;
&amp;lt;div class=&amp;#8221;rq-faq__a&amp;#8221;&amp;gt;まずは分野を絞ります。生物が入りやすい子もいれば、物理の方が整理しやすい子もいます。&amp;lt;/div&amp;gt;&lt;br /&gt;
&amp;lt;/details&amp;gt;&lt;br /&gt;
&amp;lt;/section&amp;gt;&lt;br /&gt;
&amp;lt;hr&amp;gt;&lt;br /&gt;
&amp;lt;section id=&amp;#8221;rq-7&amp;#8243; class=&amp;#8221;rq-section&amp;#8221;&amp;gt;&lt;br /&gt;
&amp;lt;h2 class=&amp;#8221;rq-h2&amp;#8243;&amp;gt;次に読む：悩み別・分野別の整理&amp;lt;/h2&amp;gt;&lt;br /&gt;
&amp;lt;ul&amp;gt;&lt;br /&gt;
&amp;lt;li&amp;gt;理科の悩み全体を整理したHub → &amp;lt;a href=&amp;#8221;https://rika-quest.com/column/science-nayami/&amp;#8221;&amp;gt;理科の悩み一覧&amp;lt;/a&amp;gt;&amp;lt;/li&amp;gt;&lt;br /&gt;
&amp;lt;li&amp;gt;理科コラムの全体一覧 → &amp;lt;a href=&amp;#8221;https://rika-quest.com/column/&amp;#8221;&amp;gt;理科コラム一覧&amp;lt;/a&amp;gt;&amp;lt;/li&amp;gt;&lt;br /&gt;
&amp;lt;li&amp;gt;学習のコツを症状別にまとめたカテゴリ → &amp;lt;a href=&amp;#8221;https://rika-quest.com/ct/理科のコツ/&amp;#8221;&amp;gt;理科のコツ&amp;lt;/a&amp;gt;&amp;lt;/li&amp;gt;&lt;br /&gt;
&amp;lt;li&amp;gt;分野別に入り直したい場合 → &amp;lt;a href=&amp;#8221;https://rika-quest.com/column/physics/&amp;#8221;&amp;gt;物理分野&amp;lt;/a&amp;gt; → &amp;lt;a href=&amp;#8221;https://rika-quest.com/column/creature/&amp;#8221;&amp;gt;生物分野&amp;lt;/a&amp;gt;&amp;lt;/li&amp;gt;&lt;br /&gt;
&amp;lt;li&amp;gt;関連する悩み記事 → &amp;lt;a href=&amp;#8221;https://rika-quest.com/column/nayami-how-to-start/&amp;#8221;&amp;gt;理科の勉強、どこから始めるか分からない&amp;lt;/a&amp;gt; → &amp;lt;a href=&amp;#8221;https://rika-quest.com/column/nayami-calculation-slow/&amp;#8221;&amp;gt;理科の計算が遅い・合わない&amp;lt;/a&amp;gt;&amp;lt;/li&amp;gt;&lt;br /&gt;
&amp;lt;/ul&amp;gt;&lt;br /&gt;
&amp;lt;/section&amp;gt;&lt;br /&gt;
&amp;lt;hr&amp;gt;&lt;br /&gt;
&amp;lt;section id=&amp;#8221;rq-8&amp;#8243; class=&amp;#8221;rq-section&amp;#8221;&amp;gt;&lt;br /&gt;
&amp;lt;h2 class=&amp;#8221;rq-h2&amp;#8243;&amp;gt;講座・個別相談について&amp;lt;/h2&amp;gt;&lt;br /&gt;
&amp;lt;p&amp;gt; 家庭だけでは改善が難しい場合、「どこで止まっているか」を一緒に整理するところから対応しています。&amp;lt;/p&amp;gt;&lt;br /&gt;
&amp;lt;div class=&amp;#8221;rq-links&amp;#8221;&amp;gt;&lt;br /&gt;
&amp;lt;div class=&amp;#8221;rq-link&amp;#8221;&amp;gt;&lt;br /&gt;
&amp;lt;p class=&amp;#8221;rq-link__title&amp;#8221;&amp;gt;講座のご案内&amp;lt;/p&amp;gt;&lt;br /&gt;
&amp;lt;p&amp;gt; &amp;lt;a href=&amp;#8221;https://rika-quest.com/kouza/&amp;#8221;&amp;gt;開講講座一覧&amp;lt;/a&amp;gt;&lt;br /&gt;
&amp;lt;/p&amp;gt;&amp;lt;/div&amp;gt;&lt;br /&gt;
&amp;lt;div class=&amp;#8221;rq-link&amp;#8221;&amp;gt;&lt;br /&gt;
&amp;lt;p class=&amp;#8221;rq-link__title&amp;#8221;&amp;gt;学習状況の相談・問い合わせ&amp;lt;/p&amp;gt;&lt;br /&gt;
&amp;lt;p&amp;gt; &amp;lt;a href=&amp;#8221;https://rika-quest.com/inquiry/&amp;#8221;&amp;gt;お問い合わせ&amp;lt;/a&amp;gt;&lt;br /&gt;
&amp;lt;/p&amp;gt;&amp;lt;/div&amp;gt;&lt;br /&gt;
&amp;lt;/p&amp;gt;&amp;lt;/div&amp;gt;&lt;br /&gt;
&amp;lt;div class=&amp;#8221;rq-note&amp;#8221; style=&amp;#8221;margin-top: 14px;&amp;#8221;&amp;gt;無理に進める前に、一度状況を言語化するだけでも、具体的な一歩が見えてきます。&amp;lt;/div&amp;gt;&lt;br /&gt;
&amp;lt;/section&amp;gt;&lt;br /&gt;
&amp;lt;p&amp;gt; &amp;lt;a class=&amp;#8221;rq-toTop&amp;#8221; href=&amp;#8221;#rq-top&amp;#8221; aria-label=&amp;#8221;ページ上部へ&amp;#8221;&amp;gt;▲&amp;lt;/a&amp;gt;&lt;br /&gt;
&amp;lt;/div&amp;gt;&lt;/p&gt;
&lt;div class="rq-wrap rq-green"&gt;&lt;/div&gt;
&lt;p&gt;&lt;!-- ▲ 見栄え改善：緑テーマ（ここまで） --&gt;&lt;/p&gt;
```</t>
  </si>
  <si>
    <t>P2C_https___rika_quest_com_column_science_nayami_20260225_192350</t>
  </si>
  <si>
    <t>以下はサイトの階層マスタに基づく「親→子」内部リンク不足です。
親ページ本文（HTML）に、下記の子ページへのリンクを追加してください。
【親ページ】
- URL: https://rika-quest.com/column/science-nayami/
- タイトル: 中学受験理科の悩みを「原因→手順」でほどく総合案内（物理・化学・生物・地学） - 中学受験 理科の個別指導 | 受験理科専門塾「しゅん吉クエスト」
- 分類: MC
【リンク追加が必要な子ページ一覧（この親を持つ）】
1. https://rika-quest.com/column/nayami-physics-diagram/（物理の図が描けない（力・つり合い）→図→関係→式の順番を固定 - 中学受験 理科の個別指導 | 受験理科専門塾「しゅん吉クエスト」）
2. https://rika-quest.com/column/nayami-lever-pulley/（てこ/かっ車で混乱→比と図の置き方（どこをそろえるか）でミスを止める - 中学受験 理科の個別指導 | 受験理科専門塾「しゅん吉クエスト」）
3. https://rika-quest.com/column/nayami-electric-circuits/（回路（直列/並列・明るさ）が苦手→「同じ/分かれる」の見抜き方＋条件整理 - 中学受験 理科の個別指導 | 受験理科専門塾「しゅん吉クエスト」）
4. https://rika-quest.com/column/nayami-light-optics/（光の作図が苦手→作図手順の固定＋間違えやすい形の整理 - 中学受験 理科の個別指導 | 受験理科専門塾「しゅん吉クエスト」）
5. https://rika-quest.com/column/nayami-pressure-buoyancy/（圧力・水圧・浮力が混乱→比べる量（面積/深さ/体積）を整理して解く - 中学受験 理科の個別指導 | 受験理科専門塾「しゅん吉クエスト」）
6. https://natsui-sansu-juku.com/column/kobetsu_mayoi_judge/（夏井算数塾を検討している保護者の方へ～～いま外部の力を使うべきか迷っている場合の判断材料 - 中学受験専門 夏井算数塾）
7. https://rika-quest.com/column/nayami-neutralization/（中和が苦手→「何が残るか」の見抜き＋指示薬の読み取り - 中学受験 理科の個別指導 | 受験理科専門塾「しゅん吉クエスト」）
8. https://rika-quest.com/column/nayami-gas-experiment/（気体が苦手→発生/集め方/性質を「実験問題の視点」で整理 - 中学受験 理科の個別指導 | 受験理科専門塾「しゅん吉クエスト」）
9. https://rika-quest.com/column/nayami-solubility-graph/（溶解度グラフが読めない→「何が増えると何が起きるか」を言葉→計算へ - 中学受験 理科の個別指導 | 受験理科専門塾「しゅん吉クエスト」）
10. https://rika-quest.com/column/nayami-combustion/（ものの燃え方で落とす→結果から“空気の変化”を説明する型（記述対策） - 中学受験 理科の個別指導 | 受験理科専門塾「しゅん吉クエスト」）
11. https://rika-quest.com/column/nayami-photosynthesis-transpiration/（光合成・呼吸・蒸散がごちゃごちゃ→“出入りする物質”と“条件”で整理 - 中学受験 理科の個別指導 | 受験理科専門塾「しゅん吉クエスト」）
12. https://rika-quest.com/column/nayami-biology-experiment/（生物実験が苦手→対照の立て方／結果の読み取り／書き方をセットで - 中学受験 理科の個別指導 | 受験理科専門塾「しゅん吉クエスト」）
13. https://rika-quest.com/column/nayami-human-body/（人体が整理できない→流れ（入口→出口）で覚え、設問処理へ接続 - 中学受験 理科の個別指導 | 受験理科専門塾「しゅん吉クエスト」）
14. https://rika-quest.com/column/nayami-ecosystem-increase-decrease/（増減（食物連鎖など）が苦手→因果を図にして読む／表・グラフの扱い方 - 中学受験 理科の個別指導 | 受験理科専門塾「しゅん吉クエスト」）
15. https://rika-quest.com/column/nayami-strata-column/（地層・柱状図が読めない→新旧/上下/傾きのルール→読み取り手順 - 中学受験 理科の個別指導 | 受験理科専門塾「しゅん吉クエスト」）
16. https://rika-quest.com/column/nayami-weather-map/（天気図が苦手→観測→前線→風→天気の順で整理し、設問処理に落とす - 中学受験 理科の個別指導 | 受験理科専門塾「しゅん吉クエスト」）
17. https://rika-quest.com/column/nayami-astronomy-diagram/（天体がイメージできない→位置関係を図にする手順（太陽/地球/月、星の動き） - 中学受験 理科の個別指導 | 受験理科専門塾「しゅん吉クエスト」）
18. https://rika-quest.com/column/nayami-earthquake-volcano/（地震・火山が混乱→用語→図→計算/記述の順で整理（失点パターンを固定） - 中学受験 理科の個別指導 | 受験理科専門塾「しゅん吉クエスト」）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&lt;style&gt;
  /* Bootstrapを主役にしつつ「縦長になりにくい」最小追加CSSのみ */&lt;br /&gt;  .rq-hub-bs{&lt;br /&gt;    --rq-green:#1f8f5a;&lt;br /&gt;    --rq-green2:rgba(31,143,90,.10);&lt;br /&gt;    --rq-border:#e6efe9;&lt;br /&gt;    --rq-text:#0f172a;&lt;br /&gt;  }&lt;br /&gt;  .rq-hub-bs a{ text-decoration-thickness:.08em; text-underline-offset:.18em; }&lt;br /&gt;  .rq-hub-bs .rq-hero{&lt;br /&gt;    background: linear-gradient(135deg, rgba(31,143,90,.14), rgba(31,143,90,.04));&lt;br /&gt;    border: 1px solid var(--rq-border);&lt;br /&gt;  }&lt;br /&gt;  .rq-hub-bs .rq-badge{&lt;br /&gt;    background: rgba(31,143,90,.10);&lt;br /&gt;    color: var(--rq-green);&lt;br /&gt;    border: 1px solid rgba(31,143,90,.20);&lt;br /&gt;    font-weight: 700;&lt;br /&gt;  }&lt;br /&gt;  .rq-hub-bs .rq-pill{&lt;br /&gt;    background: rgba(31,143,90,.12);&lt;br /&gt;    color: var(--rq-green);&lt;br /&gt;    border: 1px solid rgba(31,143,90,.25);&lt;br /&gt;    font-weight:700;&lt;br /&gt;  }&lt;br /&gt;  .rq-hub-bs .rq-callout{&lt;br /&gt;    border-left: .35rem solid var(--rq-green);&lt;br /&gt;    background: #fbfdfc;&lt;br /&gt;    border: 1px solid var(--rq-border);&lt;br /&gt;  }&lt;br /&gt;  .rq-hub-bs .rq-card-hover{ transition: transform .12s ease, box-shadow .12s ease; }&lt;br /&gt;  .rq-hub-bs .rq-card-hover:hover{&lt;br /&gt;    transform: translateY(-2px);&lt;br /&gt;    box-shadow: 0 .5rem 1.25rem rgba(0,0,0,.08);&lt;br /&gt;  }&lt;br /&gt;  .rq-hub-bs .btn-rq{&lt;br /&gt;    background: var(--rq-green);&lt;br /&gt;    border-color: var(--rq-green);&lt;br /&gt;    color:#fff;&lt;br /&gt;  }&lt;br /&gt;  .rq-hub-bs .btn-rq:hover{ filter:brightness(.96); color:#fff; }&lt;br /&gt;  .rq-hub-bs .border-rq{ border-color: rgba(31,143,90,.25) !important; }&lt;/p&gt;
&lt;p&gt;  /* ▼ 縦長対策：カードの余白/行数/リスト余白を圧縮 */&lt;br /&gt;  .rq-hub-bs .rq-card-compact .card-body{ padding: 1.05rem !important; }&lt;br /&gt;  .rq-hub-bs .rq-desc{ font-size:.92rem; line-height:1.45; color:#475569; }&lt;br /&gt;  .rq-hub-bs .list-group-item{ padding:.45rem .75rem; }&lt;br /&gt;  .rq-hub-bs .btn{ white-space:nowrap; }&lt;/p&gt;
&lt;p&gt;  /* 行数制限（長文でカードが伸びるのを防ぐ） */&lt;br /&gt;  .rq-hub-bs .rq-clamp-2,&lt;br /&gt;  .rq-hub-bs .rq-clamp-3{&lt;br /&gt;    display:-webkit-box;&lt;br /&gt;    -webkit-box-orient:vertical;&lt;br /&gt;    overflow:hidden;&lt;br /&gt;  }&lt;br /&gt;  .rq-hub-bs .rq-clamp-2{ -webkit-line-clamp:2; }&lt;br /&gt;  .rq-hub-bs .rq-clamp-3{ -webkit-line-clamp:3; }&lt;br /&gt;&lt;/style&gt;
&lt;div class="rq-hub-bs"&gt;
&lt;div class="container my-4 my-lg-5"&gt;
&lt;section class="rq-hero rounded-4 p-4 p-lg-5 mb-4"&gt;
&lt;div class="row align-items-center g-4"&gt;
&lt;div class="col-lg-8"&gt;
&lt;h1 class="mb-3" style="color: var(--rq-text);"&gt;中学受験理科の悩みを「原因分析と解決への道筋」でほどく総合案内（物理・化学・生物・地学）&lt;/h1&gt;
&lt;p class="mb-3" style="color: var(--rq-text);"&gt;理科が伸びないときは、暗記量や努力量の問題ではなく、&lt;strong&gt;つまずき方の種類&lt;/strong&gt;と&lt;strong&gt;復習の回し方&lt;/strong&gt;が合っていないケースがよくあります。&lt;br /&gt;
たとえば「用語は覚えたのに点が取れない」「実験問題だけ落とす」「グラフが出ると手が止まる」など、症状は似ていても原因は別です。&lt;/p&gt;
&lt;div class="rq-callout rounded-4 p-3 p-lg-4"&gt;
&lt;div class="fw-bold mb-2"&gt;このページで分かること&lt;/div&gt;
&lt;ul class="mb-0"&gt;
&lt;li&gt;いまの悩みが「どこで詰まっているか」を整理する観点&lt;/li&gt;
&lt;li&gt;原因の典型パターン（3つ）と、改善へのステップ&lt;/li&gt;
&lt;li&gt;よくある誤答の直し方（読み方・根拠・計算・記述）&lt;/li&gt;
&lt;li&gt;家庭での週学習プラン（テスト直し／復習／演習の配分）&lt;/li&gt;
&lt;li&gt;症状別の記事・分野ページへの案内（関連記事）&lt;/li&gt;
&lt;/ul&gt;
&lt;/div&gt;
&lt;/div&gt;
&lt;div class="col-lg-4"&gt;
&lt;div class="bg-white rounded-4 border border-rq p-3 p-lg-4"&gt;
&lt;div class="fw-bold mb-2"&gt;クイックメニュー&lt;/div&gt;
&lt;div class="d-flex flex-wrap gap-2"&gt;&lt;a class="btn btn-rq btn-sm px-3" href="https://rika-quest.com/kouza/"&gt;講座の案内&lt;/a&gt;&lt;br /&gt;
&lt;a class="btn btn-outline-success btn-sm px-3" href="https://rika-quest.com/inquiry/"&gt;問い合わせ&lt;/a&gt;&lt;br /&gt;
&lt;a class="btn btn-outline-secondary btn-sm px-3" href="https://rika-quest.com/column/"&gt;コラム一覧&lt;/a&gt;&lt;br /&gt;
&lt;a class="btn btn-outline-secondary btn-sm px-3" href="https://rika-quest.com/"&gt;トップ&lt;/a&gt;&lt;/div&gt;
&lt;hr class="my-3" /&gt;
&lt;div class="fw-bold mb-2"&gt;このページの目次&lt;/div&gt;
&lt;div class="list-group list-group-flush small"&gt;&lt;a class="list-group-item list-group-item-action" href="#rq-skill"&gt;まず状況整理（4つの技術）&lt;/a&gt;&lt;br /&gt;
&lt;a class="list-group-item list-group-item-action" href="#rq-cause"&gt;原因の切り分け（3パターン）&lt;/a&gt;&lt;br /&gt;
&lt;a class="list-group-item list-group-item-action" href="#rq-steps"&gt;改善のための学習サイクル&lt;/a&gt;&lt;br /&gt;
&lt;a class="list-group-item list-group-item-action" href="#rq-miss"&gt;よくあるミスと修正&lt;/a&gt;&lt;br /&gt;
&lt;a class="list-group-item list-group-item-action" href="#rq-home"&gt;家庭での回し方&lt;/a&gt;&lt;br /&gt;
&lt;a class="list-group-item list-group-item-action" href="#rq-faq"&gt;FAQ&lt;/a&gt;&lt;br /&gt;
&lt;a class="list-group-item list-group-item-action" href="#rq-next"&gt;関連記事&lt;/a&gt;&lt;br /&gt;
&lt;a class="list-group-item list-group-item-action" href="#rq-cta"&gt;講座・問い合わせ&lt;/a&gt;&lt;/div&gt;
&lt;/div&gt;
&lt;/div&gt;
&lt;/div&gt;
&lt;/section&gt;
&lt;section id="rq-skill" class="mb-5"&gt;
&lt;div class="d-flex align-items-center gap-2 mb-2"&gt;
&lt;p&gt;&lt;span class="badge rq-badge rounded-pill"&gt;STEP 1&lt;/span&gt;&lt;/p&gt;
&lt;h2 class="mb-0"&gt;まず状況整理：理科は「4つのポイント」でつまずきます&lt;/h2&gt;
&lt;/div&gt;
&lt;p class="text-secondary mb-3"&gt;中学受験理科の得点は、知識量だけで決まるわけではありません。多くの&lt;strong&gt;取りこぼし&lt;/strong&gt;は、次の4つのどこかで起きています。&lt;br /&gt;
最近の答案を見ながら「自分はどこで混乱しているのか」を言語化してください。&lt;/p&gt;
&lt;div class="row g-3"&gt;
&lt;div class="col-12 col-md-6"&gt;
&lt;div class="card rq-card-hover rq-card-compact h-100 border-0 shadow-sm rounded-4"&gt;
&lt;div class="card-body"&gt;
&lt;div class="d-flex align-items-center gap-2 mb-2"&gt;&lt;span class="badge rq-pill rounded-pill"&gt;① 読む&lt;/span&gt;&lt;br /&gt;
&lt;span class="text-secondary small"&gt;条件・図表・実験アプローチ&lt;/span&gt;&lt;/div&gt;
&lt;p class="rq-desc mb-2 rq-clamp-3"&gt;実験・観察の文章、グラフ、表、模式図から「根拠」を拾う力&lt;/p&gt;
&lt;div class="list-group list-group-flush"&gt;&lt;a class="list-group-item list-group-item-action" href="https://rika-quest.com/column/nayami-experiment-reading/"&gt;実験問題の読み取りで落とす&lt;/a&gt;&lt;br /&gt;
&lt;a class="list-group-item list-group-item-action" href="https://rika-quest.com/column/nayami-graph-table-reading/"&gt;グラフ・表の読み取りが苦手&lt;/a&gt;&lt;/div&gt;
&lt;/div&gt;
&lt;/div&gt;
&lt;/div&gt;
&lt;div class="col-12 col-md-6"&gt;
&lt;div class="card rq-card-hover rq-card-compact h-100 border-0 shadow-sm rounded-4"&gt;
&lt;div class="card-body"&gt;
&lt;div class="d-flex align-items-center gap-2 mb-2"&gt;&lt;span class="badge rq-pill rounded-pill"&gt;② つなぐ&lt;/span&gt;&lt;br /&gt;
&lt;span class="text-secondary small"&gt;知識の活用&lt;/span&gt;&lt;/div&gt;
&lt;p class="rq-desc mb-2 rq-clamp-3"&gt;覚えた知識を、問題の条件に合わせて使い分ける力&lt;/p&gt;
&lt;div class="list-group list-group-flush"&gt;&lt;a class="list-group-item list-group-item-action" href="https://rika-quest.com/column/nayami-cant-apply-knowledge/"&gt;知識があっても解けない&lt;/a&gt;&lt;br /&gt;
&lt;a class="list-group-item list-group-item-action" href="https://rika-quest.com/column/nayami-solution-classification/"&gt;水溶液の分類で混乱する&lt;/a&gt;&lt;/div&gt;
&lt;/div&gt;
&lt;/div&gt;
&lt;/div&gt;
&lt;div class="col-12 col-md-6"&gt;
&lt;div class="card rq-card-hover rq-card-compact h-100 border-0 shadow-sm rounded-4"&gt;
&lt;div class="card-body"&gt;
&lt;div class="d-flex align-items-center gap-2 mb-2"&gt;&lt;span class="badge rq-pill rounded-pill"&gt;③ 処理する&lt;/span&gt;&lt;br /&gt;
&lt;span class="text-secondary small"&gt;計算・作業スピード&lt;/span&gt;&lt;/div&gt;
&lt;p class="rq-desc mb-2 rq-clamp-3"&gt;単位・比例・グラフ処理などを、ミスなく時間内に解き進める力&lt;/p&gt;
&lt;div class="list-group list-group-flush"&gt;&lt;a class="list-group-item list-group-item-action" href="https://rika-quest.com/column/nayami-calculation-slow/"&gt;計算が遅くて間に合わない&lt;/a&gt;&lt;br /&gt;
&lt;a class="list-group-item list-group-item-action" href="https://rika-quest.com/column/nayami-physics-graph/"&gt;物理のグラフ問題が苦手&lt;/a&gt;&lt;/div&gt;
&lt;/div&gt;
&lt;/div&gt;
&lt;/div&gt;
&lt;div class="col-12 col-md-6"&gt;
&lt;div class="card rq-card-hover rq-card-compact h-100 border-0 shadow-sm rounded-4"&gt;
&lt;div class="card-body"&gt;
&lt;div class="d-flex align-items-center gap-2 mb-2"&gt;&lt;span class="badge rq-pill rounded-pill"&gt;④ 書く&lt;/span&gt;&lt;br /&gt;
&lt;span class="text-secondary small"&gt;理由説明・記述&lt;/span&gt;&lt;/div&gt;
&lt;p class="rq-desc mb-2 rq-clamp-3"&gt;根拠→結論の順に短く正確に書く力（部分点を狙う）&lt;/p&gt;
&lt;div class="list-group list-group-flush"&gt;&lt;a class="list-group-item list-group-item-action" href="https://rika-quest.com/column/nayami-writing/"&gt;理科の記述で点が取れない&lt;/a&gt;&lt;br /&gt;
&lt;a class="list-group-item list-group-item-action" href="https://rika-quest.com/column/nayami-review-not-working/"&gt;復習しているのに次で同じミス&lt;/a&gt;&lt;/div&gt;
&lt;/div&gt;
&lt;/div&gt;
&lt;/div&gt;
&lt;/div&gt;
&lt;div class="alert rq-callout rounded-4 p-4 mt-4 mb-0"&gt;
&lt;div class="fw-bold mb-2"&gt;「理科が苦手／手が止まる」も、原因は分解できます。&lt;/div&gt;
&lt;ul class="mb-2"&gt;
&lt;li&gt;範囲が広く、優先順位が立たない（学習プランの問題）&lt;/li&gt;
&lt;li&gt;読めない・つながらない・処理できない（技術の不足）&lt;/li&gt;
&lt;li&gt;直し方が分からず、復習が空回りしている（復習サイクルの問題）&lt;/li&gt;
&lt;/ul&gt;
&lt;div class="small text-secondary mb-2"&gt;まずは「学習の始め方」や「苦手意識」から整理したい場合は、次の記事から入るとスムーズです。&lt;/div&gt;
&lt;div class="d-flex flex-wrap gap-2"&gt;&lt;a class="btn btn-outline-success btn-sm" href="https://rika-quest.com/column/nayami-how-to-start/"&gt;何から始めるべきか分からない&lt;/a&gt;&lt;br /&gt;
&lt;a class="btn btn-outline-success btn-sm" href="https://rika-quest.com/column/nayami-dislike-science/"&gt;理科が苦手・嫌いになってしまった&lt;/a&gt;&lt;/div&gt;
&lt;/div&gt;
&lt;/section&gt;
&lt;section id="rq-cause" class="mb-5"&gt;
&lt;div class="d-flex align-items-center gap-2 mb-2"&gt;
&lt;p&gt;&lt;span class="badge rq-badge rounded-pill"&gt;STEP 2&lt;/span&gt;&lt;/p&gt;
&lt;h2 class="mb-0"&gt;原因の切り分け：典型パターンは3つです&lt;/h2&gt;
&lt;/div&gt;
&lt;p class="text-secondary"&gt;悩みは細かく見えても、原因は大きく3つに集約されます。いまの状況に近いものを選ぶと、対策の優先順位が決まります。&lt;/p&gt;
&lt;div class="row g-3"&gt;
&lt;div class="col-12 col-lg-4"&gt;
&lt;div class="card rq-card-hover rq-card-compact h-100 border-0 shadow-sm rounded-4"&gt;
&lt;div class="card-body d-flex flex-column"&gt;
&lt;div class="d-flex flex-wrap align-items-center gap-2 mb-2"&gt;&lt;span class="badge bg-success rounded-pill"&gt;パターンA&lt;/span&gt;&lt;br /&gt;
&lt;span class="fw-bold"&gt;定着していない（覚えても抜ける）&lt;/span&gt;&lt;/div&gt;
&lt;ul class="mb-2 small"&gt;
&lt;li&gt;「言える」けれど、選択肢になると判断が鈍る&lt;/li&gt;
&lt;li&gt;似たもの（気体・水溶液・分類）を混同する&lt;/li&gt;
&lt;/ul&gt;
&lt;p class="mb-2 rq-desc rq-clamp-3"&gt;暗記量より、&lt;strong&gt;分類の軸&lt;/strong&gt;と&lt;strong&gt;確認テストの作り方&lt;/strong&gt;を見直す方が効きます。&lt;/p&gt;
&lt;div class="mt-auto d-flex flex-wrap gap-2"&gt;&lt;a class="btn btn-outline-success btn-sm" href="https://rika-quest.com/column/nayami-memorize-not-sticking/"&gt;暗記しても身につかない&lt;/a&gt;&lt;br /&gt;
&lt;a class="btn btn-outline-success btn-sm" href="https://rika-quest.com/column/nayami-classification-mixup/"&gt;分類問題で混同する&lt;/a&gt;&lt;/div&gt;
&lt;/div&gt;
&lt;/div&gt;
&lt;/div&gt;
&lt;div class="col-12 col-lg-4"&gt;
&lt;div class="card rq-card-hover rq-card-compact h-100 border-0 shadow-sm rounded-4"&gt;
&lt;div class="card-body d-flex flex-column"&gt;
&lt;div class="d-flex flex-wrap align-items-center gap-2 mb-2"&gt;&lt;span class="badge bg-success rounded-pill"&gt;パターンB&lt;/span&gt;&lt;br /&gt;
&lt;span class="fw-bold"&gt;活用できていない（状況に合わせて使えない）&lt;/span&gt;&lt;/div&gt;
&lt;ul class="mb-2 small"&gt;
&lt;li&gt;単元は分かるのに、初見の問題で得点を逃す&lt;/li&gt;
&lt;li&gt;条件を読み飛ばして、ズレた答えになる&lt;/li&gt;
&lt;/ul&gt;
&lt;p class="mb-2 rq-desc rq-clamp-3"&gt;&lt;strong&gt;条件→根拠→結論&lt;/strong&gt;の順に「使う情報」を選ぶトレーニングが必要です。&lt;/p&gt;
&lt;div class="mt-auto d-flex flex-wrap gap-2"&gt;&lt;a class="btn btn-outline-success btn-sm" href="https://rika-quest.com/column/nayami-cant-apply-knowledge/"&gt;知識があっても解けない&lt;/a&gt;&lt;br /&gt;
&lt;a class="btn btn-outline-success btn-sm" href="https://rika-quest.com/column/nayami-experiment-reading/"&gt;実験問題の読み取りで落とす&lt;/a&gt;&lt;/div&gt;
&lt;/div&gt;
&lt;/div&gt;
&lt;/div&gt;
&lt;div class="col-12 col-lg-4"&gt;
&lt;div class="card rq-card-hover rq-card-compact h-100 border-0 shadow-sm rounded-4"&gt;
&lt;div class="card-body d-flex flex-column"&gt;
&lt;div class="d-flex flex-wrap align-items-center gap-2 mb-2"&gt;&lt;span class="badge bg-success rounded-pill"&gt;パターンC&lt;/span&gt;&lt;br /&gt;
&lt;span class="fw-bold"&gt;精度が低い／ミスが多い（時間内に終わらない）&lt;/span&gt;&lt;/div&gt;
&lt;ul class="mb-2 small"&gt;
&lt;li&gt;計算・グラフ・作図が絡むと時間が足りない&lt;/li&gt;
&lt;li&gt;単位・比例・読み取りのミスで落とす&lt;/li&gt;
&lt;/ul&gt;
&lt;p class="mb-2 rq-desc rq-clamp-3"&gt;難問を増やすより、&lt;strong&gt;基本的な解き方&lt;/strong&gt;を定着させて安定させます。&lt;/p&gt;
&lt;div class="mt-auto d-flex flex-wrap gap-2"&gt;&lt;a class="btn btn-outline-success btn-sm" href="https://rika-quest.com/column/nayami-calculation-slow/"&gt;計算が遅い&lt;/a&gt;&lt;br /&gt;
&lt;a class="btn btn-outline-success btn-sm" href="https://rika-quest.com/column/nayami-graph-table-reading/"&gt;図表で詰まる&lt;/a&gt;&lt;/div&gt;
&lt;/div&gt;
&lt;/div&gt;
&lt;/div&gt;
&lt;/div&gt;
&lt;/section&gt;
&lt;section id="rq-steps" class="mb-5"&gt;
&lt;div class="d-flex align-items-center gap-2 mb-2"&gt;
&lt;p&gt;&lt;span class="badge rq-badge rounded-pill"&gt;STEP 3&lt;/span&gt;&lt;/p&gt;
&lt;h2 class="mb-0"&gt;改善のための学習サイクル：1週間単位で「戻す→積む→確かめる」&lt;/h2&gt;
&lt;/div&gt;
&lt;p class="text-secondary"&gt;理科は「その場で分かったつもり」になりやすい科目です。&lt;strong&gt;伸ばす&lt;/strong&gt;ときは、次の順で回すと再現性が上がります。&lt;/p&gt;
&lt;div class="card rq-callout rounded-4 p-0"&gt;
&lt;div class="card-body p-4"&gt;
&lt;ol class="list-group list-group-numbered"&gt;
&lt;li class="list-group-item"&gt;
&lt;div class="fw-bold"&gt;現状を分析する&lt;/div&gt;
&lt;p&gt;直近の答案から「&lt;strong&gt;ミスの傾向&lt;/strong&gt;」を3つに絞る（読み／活用／精度）&lt;/li&gt;
&lt;li class="list-group-item"&gt;
&lt;div class="fw-bold"&gt;集中的にトレーニングする&lt;/div&gt;
&lt;p&gt;苦手なパターンだけを、短い演習で集中補強（範囲を広げすぎない）&lt;/li&gt;
&lt;li class="list-group-item"&gt;
&lt;div class="fw-bold"&gt;定着を確認する&lt;/div&gt;
&lt;p&gt;翌日～3日後に「類似問題チェック」で再テスト（定着の穴を埋める）&lt;/li&gt;
&lt;li class="list-group-item"&gt;
&lt;div class="fw-bold"&gt;分野をミックスする&lt;/div&gt;
&lt;p&gt;週末に複数の単元を混ぜて小テスト（本番形式に寄せる）&lt;/li&gt;
&lt;/ol&gt;
&lt;div class="mt-3 small text-secondary"&gt;「復習しているのに同じミス」を減らしたい場合は、復習の組み立てを先に直す方が早いです。&lt;br /&gt;
→ &lt;a href="https://rika-quest.com/column/nayami-review-not-working/"&gt;復習が効かないときの整理&lt;/a&gt;&lt;/div&gt;
&lt;/div&gt;
&lt;/div&gt;
&lt;div class="mt-4"&gt;
&lt;p class="mb-2"&gt;分野別に補強したい場合は、下の分野ページ（物理／化学／生物／地学）を入口にしてください。&lt;br /&gt;
単元解説ではなく、悩み記事から必要なところだけ選んで学べるように構成しています。&lt;/p&gt;
&lt;div class="d-flex flex-wrap gap-2"&gt;&lt;a class="btn btn-outline-success btn-sm" href="https://rika-quest.com/column/physics/"&gt;物理（力・電気・光・圧力 など）&lt;/a&gt;&lt;br /&gt;
&lt;a class="btn btn-outline-success btn-sm" href="https://rika-quest.com/column/chemistry/"&gt;化学（水溶液・気体・燃焼 など）&lt;/a&gt;&lt;br /&gt;
&lt;a class="btn btn-outline-success btn-sm" href="https://rika-quest.com/column/creature/"&gt;生物（植物・人体・生態系 など）&lt;/a&gt;&lt;br /&gt;
&lt;a class="btn btn-outline-success btn-sm" href="https://rika-quest.com/column/geoscience/"&gt;地学（天体・天気・地層・地震火山 など）&lt;/a&gt;&lt;/div&gt;
&lt;/div&gt;
&lt;/section&gt;
&lt;section id="rq-miss" class="mb-5"&gt;
&lt;div class="d-flex align-items-center gap-2 mb-2"&gt;
&lt;p&gt;&lt;span class="badge rq-badge rounded-pill"&gt;STEP 4&lt;/span&gt;&lt;/p&gt;
&lt;h2 class="mb-0"&gt;よくあるミスと修正：誤答の「根拠」を言えるようにする&lt;/h2&gt;
&lt;/div&gt;
&lt;p class="text-secondary"&gt;&lt;strong&gt;取りこぼし&lt;/strong&gt;が続くときは、答え合わせの時間が「正解を見て終わり」になっています。&lt;br /&gt;
直すべきは、答えではなく&lt;strong&gt;誤答に至った流れ&lt;/strong&gt;です。次の観点でメモを残すと、同じ傾向の問題が出たときに対応できます。&lt;/p&gt;
&lt;div class="row g-3 mb-3"&gt;
&lt;div class="col-12 col-lg-6"&gt;
&lt;div class="card border-0 shadow-sm rounded-4 h-100"&gt;
&lt;div class="card-body p-4"&gt;
&lt;div class="fw-bold mb-2"&gt;直しメモの観点（4つ）&lt;/div&gt;
&lt;ul class="mb-0"&gt;
&lt;li&gt;&lt;strong&gt;読み落とし：&lt;/strong&gt;条件（増やした／減らした、温度、時間、向き）を拾えていたか&lt;/li&gt;
&lt;li&gt;&lt;strong&gt;根拠不足：&lt;/strong&gt;グラフ・表・図から「必要な情報」を抜き出せていたか&lt;/li&gt;
&lt;li&gt;&lt;strong&gt;使い分け：&lt;/strong&gt;似た知識を区別するポイントを言語化できるか&lt;/li&gt;
&lt;li&gt;&lt;strong&gt;処理ミス：&lt;/strong&gt;単位、比例、読み取り、計算の進め方のどこで&lt;strong&gt;ミスが起きた&lt;/strong&gt;か&lt;/li&gt;
&lt;/ul&gt;
&lt;/div&gt;
&lt;/div&gt;
&lt;/div&gt;
&lt;div class="col-12 col-lg-6"&gt;
&lt;div class="card rq-callout rounded-4 h-100"&gt;
&lt;div class="card-body p-4"&gt;
&lt;div class="fw-bold mb-2"&gt;ここから「症状別」へ進む&lt;/div&gt;
&lt;div class="d-flex flex-wrap gap-2"&gt;&lt;a class="btn btn-outline-success btn-sm" href="https://rika-quest.com/column/nayami-experiment-reading/"&gt;実験の読み取り&lt;/a&gt;&lt;br /&gt;
&lt;a class="btn btn-outline-success btn-sm" href="https://rika-quest.com/column/nayami-graph-table-reading/"&gt;図表の読み取り&lt;/a&gt;&lt;br /&gt;
&lt;a class="btn btn-outline-success btn-sm" href="https://rika-quest.com/column/nayami-calculation-slow/"&gt;計算が遅い&lt;/a&gt;&lt;br /&gt;
&lt;a class="btn btn-outline-success btn-sm" href="https://rika-quest.com/column/nayami-writing/"&gt;記述が苦手&lt;/a&gt;&lt;/div&gt;
&lt;div class="small text-secondary mt-2"&gt;「どれが自分に当てはまるか分からない」場合は、上から順に読み、該当する記事にだけ進むのが効率的です。&lt;/div&gt;
&lt;/div&gt;
&lt;/div&gt;
&lt;/div&gt;
&lt;/div&gt;
&lt;p&gt;&lt;!-- （中略：カード群はそのまま） --&gt;&lt;/p&gt;
&lt;/section&gt;
&lt;section id="rq-home" class="mb-5"&gt;
&lt;div class="d-flex align-items-center gap-2 mb-2"&gt;
&lt;p&gt;&lt;span class="badge rq-badge rounded-pill"&gt;STEP 5&lt;/span&gt;&lt;/p&gt;
&lt;h2 class="mb-0"&gt;家庭での回し方：週の学習プラン（テスト直し→弱点補強→確認）&lt;/h2&gt;
&lt;/div&gt;
&lt;p class="text-secondary"&gt;家庭学習で最も差がつくのは「どれだけやったか」ではなく、「同じ&lt;strong&gt;取りこぼし&lt;/strong&gt;が減る仕組みになっているか」です。&lt;br /&gt;
次の3点だけでも意識すると、復習の精度が変わります。&lt;/p&gt;
&lt;div class="card rq-callout rounded-4"&gt;
&lt;div class="card-body p-4"&gt;
&lt;div class="row g-3"&gt;
&lt;div class="col-12 col-lg-8"&gt;
&lt;ul class="mb-2"&gt;
&lt;li&gt;&lt;strong&gt;テスト直しは“分析メモ”まで：&lt;/strong&gt;「なぜ誤ったか」を1行で書く（読み落とし／分析ミス／混同／計算ミス）&lt;/li&gt;
&lt;li&gt;&lt;strong&gt;直しは“類似問題”で終える：&lt;/strong&gt;翌日～3日後に、似た傾向の問題で再テストする&lt;/li&gt;
&lt;li&gt;&lt;strong&gt;増やすのは“苦手なパターン”だけ：&lt;/strong&gt;範囲を広げすぎない（弱点が散らばるほど、復習が追いつかなくなるため）&lt;/li&gt;
&lt;/ul&gt;
&lt;div class="small text-secondary mb-0"&gt;直前期の取り組み（残り2週間の優先順位）に悩む場合は、こちらから入ってください。&lt;br /&gt;
→ &lt;a href="https://rika-quest.com/column/nayami-last-2weeks/"&gt;残り2週間、理科をどう&lt;strong&gt;仕上げる&lt;/strong&gt;か&lt;/a&gt;&lt;/div&gt;
&lt;/div&gt;
&lt;div class="col-12 col-lg-4"&gt;
&lt;div class="bg-white border border-rq rounded-4 p-3 h-100"&gt;
&lt;div class="fw-bold mb-2"&gt;週の基本セット&lt;/div&gt;
&lt;div class="small text-secondary mb-2"&gt;&lt;strong&gt;迷った&lt;/strong&gt;ら、まずこれだけで十分です。&lt;/div&gt;
&lt;div class="list-group list-group-flush small"&gt;
&lt;div class="list-group-item"&gt;① テスト直し（原因の分析）&lt;/div&gt;
&lt;div class="list-group-item"&gt;② 苦手パターンの演習&lt;/div&gt;
&lt;div class="list-group-item"&gt;③ 類題チェック（再テスト）&lt;/div&gt;
&lt;/div&gt;
&lt;/div&gt;
&lt;/div&gt;
&lt;/div&gt;
&lt;/div&gt;
&lt;/div&gt;
&lt;/section&gt;
&lt;p&gt;&lt;!-- ▼ ここが今回の修正ポイント：FAQ（BS4 → BS5） --&gt;&lt;/p&gt;
&lt;section id="rq-faq" class="mb-5"&gt;
&lt;div class="d-flex align-items-center gap-2 mb-2"&gt;
&lt;p&gt;&lt;span class="badge rq-badge rounded-pill"&gt;FAQ&lt;/span&gt;&lt;/p&gt;
&lt;h2 class="mb-0"&gt;よくある質問&lt;/h2&gt;
&lt;/div&gt;
&lt;div id="rqFaq" class="accordion"&gt;
&lt;div class="card"&gt;
&lt;div id="rqFaqH1" class="card-header"&gt;
&lt;h3 class="mb-0"&gt;&lt;button class="btn btn-link text-left w-100" type="button" data-bs-toggle="collapse" data-bs-target="#rqFaqC1" aria-expanded="true" aria-controls="rqFaqC1"&gt;&lt;br /&gt;
Q1. 理科は「暗記」だけで間に合いますか？&lt;br /&gt;
&lt;/button&gt;&lt;/h3&gt;
&lt;/div&gt;
&lt;div id="rqFaqC1" class="collapse show" aria-labelledby="rqFaqH1" data-bs-parent="#rqFaq"&gt;
&lt;div class="card-body"&gt;用語暗記は必要ですが、得点を分けるのは「条件を読む」「根拠を拾う」「知識を活用する」「図表を処理する」部分です。&lt;br /&gt;
暗記を増やす前に、&lt;strong&gt;取りこぼし&lt;/strong&gt;がどこで起きているかを分析すると、解決への道筋が見えます。&lt;/div&gt;
&lt;/div&gt;
&lt;/div&gt;
&lt;div class="card"&gt;
&lt;div id="rqFaqH2" class="card-header"&gt;
&lt;h3 class="mb-0"&gt;&lt;button class="btn btn-link text-left w-100 collapsed" type="button" data-bs-toggle="collapse" data-bs-target="#rqFaqC2" aria-expanded="false" aria-controls="rqFaqC2"&gt;&lt;br /&gt;
Q2. 実験問題が苦手です。どこから改善すればいいですか？&lt;br /&gt;
&lt;/button&gt;&lt;/h3&gt;
&lt;/div&gt;
&lt;div id="rqFaqC2" class="collapse" aria-labelledby="rqFaqH2" data-bs-parent="#rqFaq"&gt;
&lt;div class="card-body"&gt;まずは「&lt;strong&gt;段階&lt;/strong&gt;・条件・結果」を線で結ぶ読み方に戻すのが有効です。答えの数値だけを見るのではなく、表やグラフの“根拠”を言葉にする練習から始めてください。&lt;br /&gt;
→ &lt;a href="https://rika-quest.com/column/nayami-experiment-reading/"&gt;実験問題の読み取り&lt;/a&gt;&lt;/div&gt;
&lt;/div&gt;
&lt;/div&gt;
&lt;div class="card"&gt;
&lt;div id="rqFaqH3" class="card-header"&gt;
&lt;h3 class="mb-0"&gt;&lt;button class="btn btn-link text-left w-100 collapsed" type="button" data-bs-toggle="collapse" data-bs-target="#rqFaqC3" aria-expanded="false" aria-controls="rqFaqC3"&gt;&lt;br /&gt;
Q3. グラフが出ると時間が足りません。&lt;br /&gt;
&lt;/button&gt;&lt;/h3&gt;
&lt;/div&gt;
&lt;div id="rqFaqC3" class="collapse" aria-labelledby="rqFaqH3" data-bs-parent="#rqFaq"&gt;
&lt;div class="card-body"&gt;読み取りに混乱が生じている可能性が高いです。「増える／減る」「比例」「単位」を最初に明確にし、どの量を比較するかを決めてから読み始めると安定します。&lt;br /&gt;
→ &lt;a href="https://rika-quest.com/column/nayami-graph-table-reading/"&gt;グラフ・表の読み方&lt;/a&gt; ／ &lt;a href="https://rika-quest.com/column/nayami-physics-graph/"&gt;物理のグラフ&lt;/a&gt;&lt;/div&gt;
&lt;/div&gt;
&lt;/div&gt;
&lt;div class="card"&gt;
&lt;div id="rqFaqH4" class="card-header"&gt;
&lt;h3 class="mb-0"&gt;&lt;button class="btn btn-link text-left w-100 collapsed" type="button" data-bs-toggle="collapse" data-bs-target="#rqFaqC4" aria-expanded="false" aria-controls="rqFaqC4"&gt;&lt;br /&gt;
Q4. どの記事から読むべきか迷います。&lt;br /&gt;
&lt;/button&gt;&lt;/h3&gt;
&lt;/div&gt;
&lt;div id="rqFaqC4" class="collapse" aria-labelledby="rqFaqH4" data-bs-parent="#rqFaq"&gt;
&lt;div class="card-body"&gt;「何から始めるか分からない」場合は、まず学習環境を&lt;strong&gt;整えて&lt;/strong&gt;から、現在の状況に合う記事へ進むのがスムーズです。&lt;br /&gt;
→ &lt;a href="https://rika-quest.com/column/nayami-how-to-start/"&gt;理科の勉強の始め方&lt;/a&gt;&lt;/div&gt;
&lt;/div&gt;
&lt;/div&gt;
&lt;div class="card"&gt;
&lt;div id="rqFaqH5" class="card-header"&gt;
&lt;h3 class="mb-0"&gt;&lt;button class="btn btn-link text-left w-100 collapsed" type="button" data-bs-toggle="collapse" data-bs-target="#rqFaqC5" aria-expanded="false" aria-controls="rqFaqC5"&gt;&lt;br /&gt;
Q5. 復習しているのに点が変わりません。&lt;br /&gt;
&lt;/button&gt;&lt;/h3&gt;
&lt;/div&gt;
&lt;div id="rqFaqC5" class="collapse" aria-labelledby="rqFaqH5" data-bs-parent="#rqFaq"&gt;
&lt;div class="card-body"&gt;直しが「理解で終わっている」可能性があります。翌日～数日後に同じ傾向の問題で再テストし、&lt;strong&gt;ミス&lt;/strong&gt;が減るかを確認してください。&lt;br /&gt;
→ &lt;a href="https://rika-quest.com/column/nayami-review-not-working/"&gt;復習が効かないときの整理&lt;/a&gt;&lt;/div&gt;
&lt;/div&gt;
&lt;/div&gt;
&lt;/div&gt;
&lt;/section&gt;
&lt;p&gt;&lt;!-- （以下、rq-next / rq-cta はそのまま） --&gt;&lt;/p&gt;
&lt;/div&gt;
&lt;/div&gt;
```</t>
  </si>
  <si>
    <t>P2C_https___www_kokugo_trigger_com_column_20260225_192350</t>
  </si>
  <si>
    <t>以下はサイトの階層マスタに基づく「親→子」内部リンク不足です。
親ページ本文（HTML）に、下記の子ページへのリンクを追加してください。
【親ページ】
- URL: https://www.kokugo-trigger.com/column/
- タイトル: コラム - 基礎力Stadium「国語のトリガー」
- 分類: -
【リンク追加が必要な子ページ一覧（この親を持つ）】
1. https://www.kokugo-trigger.com/column/jikangatarinai/（中学受験 国語の長文で時間が足りない対策｜時間計測と読む速度｜国語のトリガー）
2. https://www.kokugo-trigger.com/column/jyuku/（中学受験の国語に塾は必要？独学の限界と個別指導で伸ばす方法｜国語のトリガー）
3. https://www.kokugo-trigger.com/column/kiso/（国語の基礎読解力を鍛える｜意味把握と要点整理の基本ルール）
4. https://www.kokugo-trigger.com/column/kokugobenkyou/（四ツ谷の国語専門塾｜国語が苦手な受験生専門の完全1対1個別指導（教室・オンライン））
5. https://www.kokugo-trigger.com/column/kokugonotesuto/（国語テスト時間配分｜目安表と解く順番で時間切れ防止｜中学生）
6. https://www.kokugo-trigger.com/column/nigate/（国語が苦手｜家庭で克服する手順｜中学受験（急にできなくなった時も））
7. https://www.kokugo-trigger.com/column/seiseki/（中学受験 国語の勉強法｜語彙・文法・時間配分・記述を2週間で整える｜国語のトリガー）
8. https://www.kokugo-trigger.com/column/syuuchuuryoku/（国語を得意にするために必要な力とは - 基礎力Stadium「国語のトリガー」）
【重要：リンク挿入ルール】
- まず既存本文の流れを壊さない位置に自然挿入（段落内 / 箇条書き / 関連箇所の直後）。
- どうしても自然挿入できない場合のみ、本文内に最小限の導線セクションを新設してよい（例：H2「関連ページ」/「次に読む」）。
- ただし内容を膨らませない（導線セクションも1行＋リンク一覧程度）。
- 文末CTA（veu_cta）やSNSブロック、snsboxに入れて逃げるのは禁止。本文導線として成立させる。
- 出力は「修正版HTML全文（親ページの本文HTML）」のみ。差分説明は不要。
- 同一段落にリンクを詰め込みすぎない（目安：1段落あたり1〜2リンク）。
- アンカーテキストは「こちら」禁止。子ページのテーマが分かる文言にする。
- 子リンクが多い場合は、既存H2の該当箇所に分散して挿入し、リンク集1箇所に偏らせない。
【親ページ本文HTML（文末CTA/SNS/snsboxは除外済み）】
```html
```</t>
  </si>
  <si>
    <t>C2P_https___www_kokugo_trigger_com_column_jikangatarinai_20260225_192446</t>
  </si>
  <si>
    <t>以下はサイトの階層マスタに基づく「子→親」内部リンク不足です。
子ページ本文（HTML）に、親ページへのリンクを追加してください。
【子ページ】
- URL: https://www.kokugo-trigger.com/column/jikangatarinai/
- タイトル: 中学受験 国語の長文で時間が足りない対策｜時間計測と読む速度｜国語のトリガー
- 分類: MC
【親ページ（リンク先）】
- 親URL: https://www.kokugo-trigger.com/column/
- 親タイトル: コラム - 基礎力Stadium「国語のトリガー」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class="container my-4"&gt;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.85rem;"&gt;長文読解&lt;/span&gt;&lt;br /&gt;
&lt;span class="badge bg-dark" style="font-size: .85rem;"&gt;時間不足対策&lt;/span&gt;&lt;/div&gt;
&lt;p class="mb-3" style="font-size: 1.15rem; line-height: 1.95; font-weight: bold;"&gt;長文で「時間が足りない」は、速読よりも“測って整理する”で改善しやすい&lt;/p&gt;
&lt;p class="mb-0" style="opacity: .95; line-height: 1.95;"&gt;長文で時間が足りないとき、読む速度だけを上げるほど読み返しが増えることがあります。&lt;br /&gt;
先にやりたいのは、&lt;strong&gt;読む／解く／見直し&lt;/strong&gt;のどこで時間がかかっているかを測って、&lt;br /&gt;
&lt;strong&gt;正確に読み取れるスピード&lt;/strong&gt;に合わせて配分を調整することです。&lt;/p&gt;
&lt;div class="mt-4 d-flex flex-wrap gap-2"&gt;&lt;a class="btn btn-warning text-dark" style="font-weight: bold;" href="#quick"&gt;要点だけ先に押さえる&lt;/a&gt;&lt;br /&gt;
&lt;a class="btn btn-outline-light" style="font-weight: bold;" href="#measure"&gt;時間の測り方&lt;/a&gt;&lt;/div&gt;
&lt;/div&gt;
&lt;/section&gt;
&lt;section id="quick" class="card border-0 shadow-sm mb-4"&gt;
&lt;div class="card-body p-4"&gt;
&lt;h2 class="h5 mb-3"&gt;最初に押さえる要点（迷ったらここへ戻る）&lt;/h2&gt;
&lt;div class="row g-3"&gt;
&lt;div class="col-12 col-md-6"&gt;
&lt;div class="p-3 rounded-3" style="background: #fff8f2; border: 1px solid #ffd7b8;"&gt;
&lt;h3 class="h6 mb-2"&gt;やることは2つ&lt;/h3&gt;
&lt;ul class="mb-0" style="line-height: 1.95;"&gt;
&lt;li&gt;&lt;strong&gt;読む時間&lt;/strong&gt;と&lt;strong&gt;解く時間&lt;/strong&gt;を分けて測る&lt;/li&gt;
&lt;li&gt;&lt;strong&gt;内容を理解できるスピード&lt;/strong&gt;を見つけて定着させる&lt;/li&gt;
&lt;/ul&gt;
&lt;/div&gt;
&lt;/div&gt;
&lt;div class="col-12 col-md-6"&gt;
&lt;div class="p-3 rounded-3" style="background: #f3f8ff; border: 1px solid #cfe1ff;"&gt;
&lt;h3 class="h6 mb-2"&gt;改善が進みやすい状態&lt;/h3&gt;
&lt;ul class="mb-0" style="line-height: 1.95;"&gt;
&lt;li&gt;本番で焦りにくくなり、ミスが減りやすい&lt;/li&gt;
&lt;li&gt;遅い原因が見えるので、練習が的外れになりにくい&lt;/li&gt;
&lt;/ul&gt;
&lt;/div&gt;
&lt;/div&gt;
&lt;/div&gt;
&lt;div class="alert alert-warning mt-4 mb-0" style="border: 0; background: #fff3cd;"&gt;速く読むことだけに意識を向けると、内容のつながりが薄れて読み返しが増え、時間が足りなくなることがあります。&lt;br /&gt;
先に「測る→整理する」の順で進める方が、安定しやすくなります。&lt;/div&gt;
&lt;/div&gt;
&lt;/section&gt;
&lt;section id="measure" class="card border-0 shadow-sm mb-4"&gt;
&lt;div class="card-body p-4"&gt;
&lt;h2 class="h5 mb-3"&gt;時間を測ってみる（長文の“内訳”を見える化）&lt;/h2&gt;
&lt;p style="line-height: 1.95;"&gt;長文は「読む」だけでなく、その後の「設問の処理」で時間がかかっていることもあります。&lt;br /&gt;
テストのときだけ意識しても、自分の配分が分からないままだと改善のポイントが決まりにくいので、&lt;br /&gt;
普段の演習から内訳を分けて記録しておくと調整しやすくなります。&lt;/p&gt;
&lt;div class="table-responsive mt-3"&gt;
&lt;table class="table table-bordered align-middle mb-0"&gt;
&lt;thead style="background: #1a237e; color: #fff;"&gt;
&lt;tr&gt;
&lt;th style="width: 24%;"&gt;測る項目&lt;/th&gt;
&lt;th&gt;内容&lt;/th&gt;
&lt;th style="width: 24%;"&gt;記録例&lt;/th&gt;
&lt;/tr&gt;
&lt;/thead&gt;
&lt;tbody&gt;
&lt;tr&gt;
&lt;td&gt;&lt;strong&gt;読む時間&lt;/strong&gt;&lt;/td&gt;
&lt;td&gt;本文を読み切る（途中で戻らず、段落の要点を追う）&lt;/td&gt;
&lt;td&gt;7分30秒&lt;/td&gt;
&lt;/tr&gt;
&lt;tr style="background: #f7f9ff;"&gt;
&lt;td&gt;&lt;strong&gt;解く時間&lt;/strong&gt;&lt;/td&gt;
&lt;td&gt;設問（選択・抜き出し・記述）を最後まで解く&lt;/td&gt;
&lt;td&gt;10分40秒&lt;/td&gt;
&lt;/tr&gt;
&lt;tr&gt;
&lt;td&gt;&lt;strong&gt;見直し&lt;/strong&gt;&lt;/td&gt;
&lt;td&gt;条件の確認・抜き出し範囲・記述の要素を確認&lt;/td&gt;
&lt;td&gt;約60秒&lt;/td&gt;
&lt;/tr&gt;
&lt;/tbody&gt;
&lt;/table&gt;
&lt;/div&gt;
&lt;div class="alert alert-info mt-3 mb-0" style="border: 0; background: #e7f3ff;"&gt;時間と一緒に「何で止まったか」を一言メモしておくと、次の見直し方が決めやすいです。&lt;br /&gt;
例：戻り読みが多い／選択肢で悩む／記述で手が止まる。&lt;/div&gt;
&lt;/div&gt;
&lt;/section&gt;
&lt;section class="card border-0 shadow-sm mb-4"&gt;
&lt;div class="card-body p-4"&gt;
&lt;h2 class="h5 mb-3"&gt;目標の時間配分を作る（計測結果を“改善計画”にする）&lt;/h2&gt;
&lt;p style="line-height: 1.95;"&gt;測っただけで終わると改善が進みにくいので、次は「次回の配分」を組み立てます。&lt;br /&gt;
やることは&lt;strong&gt;①現状→②目標→③差が出る原因&lt;/strong&gt;を一度だけ書き出すことです。&lt;/p&gt;
&lt;div class="table-responsive mt-3"&gt;
&lt;table class="table table-bordered align-middle mb-0"&gt;
&lt;thead style="background: #f1f5ff;"&gt;
&lt;tr class="text-center"&gt;
&lt;th style="width: 22%;"&gt;項目&lt;/th&gt;
&lt;th style="width: 26%;"&gt;現状（計測）&lt;/th&gt;
&lt;th style="width: 26%;"&gt;目標（次回）&lt;/th&gt;
&lt;th&gt;差が出る理由（1行）&lt;/th&gt;
&lt;/tr&gt;
&lt;/thead&gt;
&lt;tbody&gt;
&lt;tr&gt;
&lt;td&gt;&lt;strong&gt;読む&lt;/strong&gt;&lt;/td&gt;
&lt;td&gt;7分30秒&lt;/td&gt;
&lt;td&gt;6分45秒&lt;/td&gt;
&lt;td&gt;段落ごとに止まりすぎ／戻り読みが多い&lt;/td&gt;
&lt;/tr&gt;
&lt;tr style="background: #f7f9ff;"&gt;
&lt;td&gt;&lt;strong&gt;解く&lt;/strong&gt;&lt;/td&gt;
&lt;td&gt;10分40秒&lt;/td&gt;
&lt;td&gt;10分00秒&lt;/td&gt;
&lt;td&gt;選択肢で悩む／根拠を取らずに比較している&lt;/td&gt;
&lt;/tr&gt;
&lt;tr&gt;
&lt;td&gt;&lt;strong&gt;見直し&lt;/strong&gt;&lt;/td&gt;
&lt;td&gt;約60秒&lt;/td&gt;
&lt;td&gt;75秒&lt;/td&gt;
&lt;td&gt;条件の読み落としが多いので最後にチェックを入れる&lt;/td&gt;
&lt;/tr&gt;
&lt;/tbody&gt;
&lt;/table&gt;
&lt;/div&gt;
&lt;div class="alert alert-info mt-3 mb-0" style="border: 0; background: #e7f3ff;"&gt;目標は「速読」ではなく&lt;strong&gt;“戻り読みが減ってトータルが短くなる”&lt;/strong&gt;方向で組み立てるのが安全です。&lt;br /&gt;
1回で大きく変えず、読む時間はまず&lt;strong&gt;30〜60秒&lt;/strong&gt;の改善から始めると、内容のつながりが薄れにくくなります。&lt;/div&gt;
&lt;/div&gt;
&lt;/section&gt;
&lt;section class="card border-0 shadow-sm mb-4"&gt;
&lt;div class="card-body p-4"&gt;
&lt;h2 class="h5 mb-3"&gt;読むスピードを理解する（確実な速さを見つける）&lt;/h2&gt;
&lt;p style="line-height: 1.95;"&gt;長文で時間が足りないからといって、速く読めば解決するとは限りません。&lt;br /&gt;
反対に、丁寧すぎて設問に時間が残らないこともあります。&lt;br /&gt;
目標は、&lt;strong&gt;正確に読み取れる速さ&lt;/strong&gt;で読み進め、設問に必要な時間を確保することです。&lt;/p&gt;
&lt;div class="row g-3"&gt;
&lt;div class="col-12 col-lg-6"&gt;
&lt;div class="p-3 rounded-3" style="background: #f3f8ff; border: 1px solid #cfe1ff;"&gt;
&lt;h3 class="h6 mb-2"&gt;速すぎるサイン&lt;/h3&gt;
&lt;ul class="mb-0" style="line-height: 1.95;"&gt;
&lt;li&gt;設問のたびに本文へ戻る回数が多い&lt;/li&gt;
&lt;li&gt;指示語（これ・それ）が何を指すか曖昧&lt;/li&gt;
&lt;li&gt;理由を問われると説明できない&lt;/li&gt;
&lt;/ul&gt;
&lt;/div&gt;
&lt;/div&gt;
&lt;div class="col-12 col-lg-6"&gt;
&lt;div class="p-3 rounded-3" style="background: #fff8f2; border: 1px solid #ffd7b8;"&gt;
&lt;h3 class="h6 mb-2"&gt;遅すぎるサイン&lt;/h3&gt;
&lt;ul class="mb-0" style="line-height: 1.95;"&gt;
&lt;li&gt;細部にこだわりすぎて先に進めない&lt;/li&gt;
&lt;li&gt;段落の要点がまとめられないまま読んでいる&lt;/li&gt;
&lt;li&gt;設問を解く時間が残りにくい&lt;/li&gt;
&lt;/ul&gt;
&lt;/div&gt;
&lt;/div&gt;
&lt;/div&gt;
&lt;div class="p-3 rounded-3 mt-3" style="background: #f3fbf6; border: 1px solid #bfe6cd;"&gt;
&lt;h3 class="h6 mb-2"&gt;短時間でも回しやすい練習&lt;/h3&gt;
&lt;ol class="mb-0" style="line-height: 1.95;"&gt;
&lt;li&gt;&lt;strong&gt;物語文&lt;/strong&gt;と&lt;strong&gt;説明文&lt;/strong&gt;で、読む時間を別々に測る&lt;/li&gt;
&lt;li&gt;設問で本文へ戻った回数を数える（戻り読みが多いほど理解が不安定になりやすい）&lt;/li&gt;
&lt;li&gt;次回は「接続語・指示語」だけ丁寧にして、戻り読みが減るか確認する&lt;/li&gt;
&lt;/ol&gt;
&lt;/div&gt;
&lt;p class="mt-3 mb-0" style="line-height: 1.95;"&gt;物語文は読みやすいが説明文は時間がかかる、といった得意不得意でスピードは変わります。&lt;br /&gt;
先に傾向を把握して、配分がぶれる原因から整理していく方が、解き方を身につけやすくなります。&lt;/p&gt;
&lt;/div&gt;
&lt;/section&gt;
&lt;section class="card border-0 shadow-sm mb-4"&gt;
&lt;div class="card-body p-4"&gt;
&lt;h2 class="h5 mb-3"&gt;時間が足りなくなる場所別：典型パターンと直し方&lt;/h2&gt;
&lt;p style="line-height: 1.95;"&gt;「時間が足りない」は原因が1つとは限りません。&lt;br /&gt;
どこで時間がかかっているかを&lt;strong&gt;読む／解く／見直し&lt;/strong&gt;に分けて、対策も分けると、着実に改善できます。&lt;/p&gt;
&lt;div class="table-responsive mt-3"&gt;
&lt;table class="table table-bordered align-middle mb-0"&gt;
&lt;thead style="background: #fff8f2;"&gt;
&lt;tr class="text-center"&gt;
&lt;th style="width: 18%;"&gt;時間がかかる所&lt;/th&gt;
&lt;th style="width: 28%;"&gt;よくある症状&lt;/th&gt;
&lt;th&gt;原因のパターン&lt;/th&gt;
&lt;th style="width: 28%;"&gt;1回の練習でやること&lt;/th&gt;
&lt;/tr&gt;
&lt;/thead&gt;
&lt;tbody&gt;
&lt;tr&gt;
&lt;td&gt;&lt;strong&gt;読む&lt;/strong&gt;&lt;/td&gt;
&lt;td&gt;戻り読みが多い／段落で止まる&lt;/td&gt;
&lt;td&gt;要点が取れておらず、設問で探し直している&lt;/td&gt;
&lt;td&gt;&lt;strong&gt;接続語・指示語&lt;/strong&gt;だけ丁寧にして、戻り読み回数を数える&lt;/td&gt;
&lt;/tr&gt;
&lt;tr style="background: #f7f9ff;"&gt;
&lt;td&gt;&lt;strong&gt;解く&lt;/strong&gt;&lt;/td&gt;
&lt;td&gt;選択肢で悩む／根拠が決まらない&lt;/td&gt;
&lt;td&gt;本文の根拠位置が曖昧なまま比較している&lt;/td&gt;
&lt;td&gt;各選択肢に「本文の根拠箇所」を1つだけメモしてから選ぶ&lt;/td&gt;
&lt;/tr&gt;
&lt;tr&gt;
&lt;td&gt;&lt;strong&gt;記述&lt;/strong&gt;&lt;/td&gt;
&lt;td&gt;手が止まる／長くなってまとまりが悪い&lt;/td&gt;
&lt;td&gt;材料の整理がなく、書きながら考えている&lt;/td&gt;
&lt;td&gt;先に&lt;strong&gt;材料を3点まで箇条書き&lt;/strong&gt;→短文2つ→接続語でつなぐ&lt;/td&gt;
&lt;/tr&gt;
&lt;tr style="background: #f7f9ff;"&gt;
&lt;td&gt;&lt;strong&gt;見直し&lt;/strong&gt;&lt;/td&gt;
&lt;td&gt;時間が残らない／条件の見落としが多い&lt;/td&gt;
&lt;td&gt;最後にチェックする項目が決まっていない&lt;/td&gt;
&lt;td&gt;見直しは&lt;strong&gt;条件を表す言葉・設問の要求・抜き出し範囲&lt;/strong&gt;だけに絞る&lt;/td&gt;
&lt;/tr&gt;
&lt;/tbody&gt;
&lt;/table&gt;
&lt;/div&gt;
&lt;div class="alert alert-warning mt-3 mb-0" style="border: 0; background: #fff3cd;"&gt;「読むのが遅い」よりも、実際は&lt;strong&gt;“探し直し（戻り読み）”が多い&lt;/strong&gt;ことが原因になりがちです。&lt;br /&gt;
まずは戻り読み回数を減らす仕組みを作ると、速度を上げなくても時間に余裕が生まれます。&lt;/div&gt;
&lt;/div&gt;
&lt;/section&gt;
&lt;section class="card border-0 shadow-sm"&gt;
&lt;div class="card-body p-4"&gt;
&lt;h2 class="h5 mb-3"&gt;最初に取り組むべきこと&lt;/h2&gt;
&lt;ul class="mb-3" style="line-height: 1.95;"&gt;
&lt;li&gt;国語の長文は&lt;strong&gt;読む時間／解く時間／見直し&lt;/strong&gt;に分けて、普段から測る&lt;/li&gt;
&lt;li&gt;速読ではなく、&lt;strong&gt;正確に読み取れる速さ&lt;/strong&gt;を見つけて習慣にする&lt;/li&gt;
&lt;li&gt;物語文・説明文の違いを踏まえ、&lt;strong&gt;自分の傾向&lt;/strong&gt;に合わせて調整する&lt;/li&gt;
&lt;/ul&gt;
&lt;p class="mb-0" style="line-height: 1.95;"&gt;かかった時間の記録が残ると、「読むのが原因か」「解くのが原因か」が切り分けやすくなります。&lt;br /&gt;
改善のポイント（接続語・指示語、戻り読み、設問処理など）も決めやすくなります。&lt;/p&gt;
&lt;/div&gt;
&lt;/section&gt;
&lt;section class="card border-0 shadow-sm mt-4"&gt;
&lt;div class="card-body p-4"&gt;
&lt;h2 class="h5 mb-3"&gt;1週間で回す練習メニュー（短時間でズレを直す）&lt;/h2&gt;
&lt;div class="rounded" style="background: #f3fbf6; border: 1px solid #bfe6cd; padding: 12px;"&gt;
&lt;ul class="mb-0" style="line-height: 1.95; padding-left: 1.2em;"&gt;
&lt;li&gt;&lt;strong&gt;Day1&lt;/strong&gt;：物語文で「読む／解く／見直し」を計測（戻り読み回数も記録）&lt;/li&gt;
&lt;li&gt;&lt;strong&gt;Day2&lt;/strong&gt;：説明文でも同じ計測（物語文との差を確認）&lt;/li&gt;
&lt;li&gt;&lt;strong&gt;Day3&lt;/strong&gt;：戻り読み対策（接続語・指示語だけ丁寧に読む）で再計測&lt;/li&gt;
&lt;li&gt;&lt;strong&gt;Day4&lt;/strong&gt;：選択肢対策（根拠メモを入れてから選ぶ）で再計測&lt;/li&gt;
&lt;li&gt;&lt;strong&gt;Day5&lt;/strong&gt;：記述対策（材料3点→短文2つ→接続語）で再計測&lt;/li&gt;
&lt;li&gt;&lt;strong&gt;Day6&lt;/strong&gt;：苦手な1点だけ集中（読む/解く/記述から1つ）&lt;/li&gt;
&lt;li&gt;&lt;strong&gt;Day7&lt;/strong&gt;：本番想定で通し（目標配分に近づいたか確認）&lt;/li&gt;
&lt;/ul&gt;
&lt;/div&gt;
&lt;h2 class="h5 mt-4 mb-3"&gt;家庭学習用：時間計測チェック表（コピペで使える）&lt;/h2&gt;
&lt;div class="table-responsive"&gt;
&lt;table class="table table-bordered align-middle mb-0"&gt;
&lt;thead style="background: #eef6ff;"&gt;
&lt;tr class="text-center"&gt;
&lt;th style="width: 18%;"&gt;日付&lt;/th&gt;
&lt;th style="width: 18%;"&gt;文章（物語/説明）&lt;/th&gt;
&lt;th style="width: 16%;"&gt;読む&lt;/th&gt;
&lt;th style="width: 16%;"&gt;解く&lt;/th&gt;
&lt;th style="width: 16%;"&gt;見直し&lt;/th&gt;
&lt;th&gt;メモ（止まった所）&lt;/th&gt;
&lt;/tr&gt;
&lt;/thead&gt;
&lt;tbody&gt;
&lt;tr&gt;
&lt;td&gt;／&lt;/td&gt;
&lt;td&gt;物語&lt;/td&gt;
&lt;td&gt;分秒&lt;/td&gt;
&lt;td&gt;分秒&lt;/td&gt;
&lt;td&gt;分秒&lt;/td&gt;
&lt;td&gt;戻り読み多い／悩む／記述で停止 など&lt;/td&gt;
&lt;/tr&gt;
&lt;tr style="background: #f7f9ff;"&gt;
&lt;td&gt;／&lt;/td&gt;
&lt;td&gt;説明&lt;/td&gt;
&lt;td&gt;分秒&lt;/td&gt;
&lt;td&gt;分秒&lt;/td&gt;
&lt;td&gt;分秒&lt;/td&gt;
&lt;td&gt;接続語で止まる／根拠探し など&lt;/td&gt;
&lt;/tr&gt;
&lt;/tbody&gt;
&lt;/table&gt;
&lt;/div&gt;
&lt;h2 class="h5 mt-4 mb-3"&gt;よくある質問（FAQ）&lt;/h2&gt;
&lt;div class="rounded" style="background: #fff8f2; border: 1px solid #ffd7b8; padding: 12px;"&gt;
&lt;p style="margin: 0 0 10px;"&gt;&lt;strong&gt;Q1. 読むのが遅いので、とにかく速く読めばいい？&lt;/strong&gt;&lt;br /&gt;
A. 速く読むほど戻り読みが増えるタイプもいます。まず&lt;strong&gt;読む時間&lt;/strong&gt;より&lt;strong&gt;戻り読み回数&lt;/strong&gt;を減らす工夫（接続語・指示語の処理）から始めると、内容のつながりが薄れにくくなります。&lt;/p&gt;
&lt;p style="margin: 0 0 10px;"&gt;&lt;strong&gt;Q2. 解く時間が長いのはどうして？&lt;/strong&gt;&lt;br /&gt;
A. 多くは「根拠が取れていないまま悩む」ことが原因です。選択肢は&lt;strong&gt;本文の根拠箇所を1つメモ&lt;/strong&gt;してから比べるだけで判断しやすくなります。&lt;/p&gt;
&lt;p style="margin: 0 0 10px;"&gt;&lt;strong&gt;Q3. 見直しの時間が取れません。&lt;/strong&gt;&lt;br /&gt;
A. 見直しは全部やろうとすると無理が出ます。最後は&lt;strong&gt;条件を表す言葉（〜二つ／〜理由）・抜き出し範囲・記述の要素漏れ&lt;/strong&gt;だけに絞ると約60秒でも機能します。&lt;/p&gt;
&lt;p style="margin: 0;"&gt;&lt;strong&gt;Q4. 物語文は間に合うのに説明文だけ時間切れです。&lt;/strong&gt;&lt;br /&gt;
A. よくある傾向です。物語文・説明文で&lt;strong&gt;別々に計測&lt;/strong&gt;し、説明文だけ「接続語・因果・言い換え」に反応する練習を入れると改善のポイントが定まりやすいです。&lt;/p&gt;
&lt;/div&gt;
&lt;/div&gt;
&lt;/section&gt;
&lt;/div&gt;
```</t>
  </si>
  <si>
    <t>C2P_https___www_kokugo_trigger_com_column_jyuku_20260225_192446</t>
  </si>
  <si>
    <t>以下はサイトの階層マスタに基づく「子→親」内部リンク不足です。
子ページ本文（HTML）に、親ページへのリンクを追加してください。
【子ページ】
- URL: https://www.kokugo-trigger.com/column/jyuku/
- タイトル: 中学受験の国語に塾は必要？独学の限界と個別指導で伸ばす方法｜国語のトリガー
- 分類: MC
【親ページ（リンク先）】
- 親URL: https://www.kokugo-trigger.com/column/
- 親タイトル: コラム - 基礎力Stadium「国語のトリガー」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【SEOタイトル（titleタグ）推奨】 中学受験の国語に塾は必要？独学の限界と個別指導で伸ばす方法｜国語のトリガー 【SEOメタディスクリプション（170〜180字目安）推奨】 中学受験の国語は文章量・設問条件・記述の採点基準が絡み、独学だけでは原因特定と改善が難しいことがあります。過去問でのつまずき分析、語彙・漢字の定着チェック、苦手ジャンルに合わせた教材選定まで、国語塾を活用するメリットと注意点を整理します。 【代替タイトル案】 ・中学受験 国語の塾は必要？苦手な子ほど伸びる理由と塾選びのポイント｜国語のトリガー ・国語が苦手でも伸ばせる｜入試国語の難しさと塾で補えるポイント｜国語のトリガー 【代替メタ案（短め）】 国語は「解説を読んでも分からない」「苦手ジャンルでつまずく」などが起きやすい科目。過去問対策の進め方、語彙・漢字の継続チェック、記述の添削まで、塾のサポートが効く理由をまとめます。 --&gt;&lt;/p&gt;
&lt;div class="container my-4"&gt;
&lt;p&gt;&lt;!-- Hero --&gt;&lt;/p&gt;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.85rem;"&gt;塾の必要性&lt;/span&gt;&lt;br /&gt;
&lt;span class="badge bg-dark" style="font-size: .85rem;"&gt;学習の組み立て&lt;/span&gt;&lt;/div&gt;
&lt;p&gt;&lt;!-- WordPress側でH1（記事タイトル）が出る前提 --&gt;&lt;/p&gt;
&lt;p class="mb-3" style="font-size: 1.15rem; line-height: 1.95; font-weight: bold;"&gt;国語の学習にあたり塾は必要なのでしょうか？&lt;/p&gt;
&lt;p class="mb-0" style="opacity: .95; line-height: 1.95;"&gt;結論としては、&lt;strong&gt;「多くの場合、塾のサポートがあった方が伸び方が安定しやすい」&lt;/strong&gt;です。&lt;br /&gt;
中学受験の国語は、文章理解だけでなく、&lt;strong&gt;設問条件の処理&lt;/strong&gt;や&lt;strong&gt;根拠の取り方&lt;/strong&gt;、&lt;strong&gt;記述の作り方&lt;/strong&gt;まで複合的に求められます。&lt;br /&gt;
独学でも進められるケースはありますが、苦手意識が強い場合ほど「何を直すべきか」が見えにくく、遠回りになりやすい点に注意が必要です。&lt;/p&gt;
&lt;div class="mt-4 d-flex flex-wrap gap-2"&gt;&lt;a class="btn btn-warning text-dark" style="font-weight: bold;" href="#quick"&gt;30秒で要点&lt;/a&gt;&lt;br /&gt;
&lt;a class="btn btn-outline-light" style="font-weight: bold;" href="#check"&gt;必要度チェック&lt;/a&gt;&lt;br /&gt;
&lt;a class="btn btn-light" style="font-weight: bold;" href="https://kokugo-trigger.com/concept/" target="_blank" rel="noopener noreferrer"&gt;当塾のコンセプト&lt;/a&gt;&lt;/div&gt;
&lt;/div&gt;
&lt;/section&gt;
&lt;p&gt;&lt;!-- Quick --&gt;&lt;/p&gt;
&lt;section id="quick" class="card border-0 shadow-sm mb-4"&gt;
&lt;div class="card-body p-4"&gt;
&lt;h2 class="h5 mb-3"&gt;まずはここから（30秒で要点）&lt;/h2&gt;
&lt;div class="row g-3"&gt;
&lt;div class="col-12 col-md-4"&gt;
&lt;div class="p-3 rounded-3" style="background: #fff8f2; border: 1px solid #ffd7b8;"&gt;
&lt;h3 class="h6 mb-2"&gt;入試国語は難度が高い&lt;/h3&gt;
&lt;p class="mb-0" style="line-height: 1.85;"&gt;過去問の解説を読んでも納得できない／根拠が取れない、が起きやすいです。&lt;/p&gt;
&lt;/div&gt;
&lt;/div&gt;
&lt;div class="col-12 col-md-4"&gt;
&lt;div class="p-3 rounded-3" style="background: #f3f8ff; border: 1px solid #cfe1ff;"&gt;
&lt;h3 class="h6 mb-2"&gt;独学は原因特定が難しい&lt;/h3&gt;
&lt;p class="mb-0" style="line-height: 1.85;"&gt;「読めていない」のか「設問処理の手順が弱い」なのかで、対策が変わります。&lt;/p&gt;
&lt;/div&gt;
&lt;/div&gt;
&lt;div class="col-12 col-md-4"&gt;
&lt;div class="p-3 rounded-3" style="background: #f3fbf6; border: 1px solid #bfe6cd;"&gt;
&lt;h3 class="h6 mb-2"&gt;継続管理が得点を分ける&lt;/h3&gt;
&lt;p class="mb-0" style="line-height: 1.85;"&gt;語彙・漢字・読解は「やったつもり」になりやすく、チェックが効きます。&lt;/p&gt;
&lt;/div&gt;
&lt;/div&gt;
&lt;/div&gt;
&lt;div class="alert alert-warning mt-4 mb-0" style="border: 0; background: #fff3cd;"&gt;&lt;strong&gt;ポイント：&lt;/strong&gt;塾は「問題をたくさん解かせる場所」というより、&lt;strong&gt;つまずきの原因を特定し、練習のやり方を揃える場所&lt;/strong&gt;として使うと成果が出やすいです。&lt;/div&gt;
&lt;/div&gt;
&lt;/section&gt;
&lt;p&gt;&lt;!-- Section 1 --&gt;&lt;/p&gt;
&lt;section class="card border-0 shadow-sm mb-4"&gt;
&lt;div class="card-body p-4"&gt;
&lt;h2 class="h5 mb-3"&gt;中学受験の国語の入試問題は難易度が高い&lt;/h2&gt;
&lt;p style="line-height: 1.95;"&gt;中学受験の国語は、文章量・抽象度・設問条件（字数、理由、指示語、言い換え、心情など）が絡み合います。&lt;br /&gt;
そのため、過去問を自力で解き進めても、&lt;strong&gt;「なぜこの答えになるのか」&lt;/strong&gt;が腑に落ちないまま進んでしまうことがあります。&lt;br /&gt;
分からない問題に出会ったとき、解説を読んでも理解しづらいのは珍しくありません。&lt;/p&gt;
&lt;div class="table-responsive mt-3"&gt;
&lt;table class="table table-bordered align-middle mb-0"&gt;
&lt;thead style="background: #1a237e; color: #fff;"&gt;
&lt;tr&gt;
&lt;th style="width: 28%;"&gt;独学で起きやすいこと&lt;/th&gt;
&lt;th&gt;原因（ありがち）&lt;/th&gt;
&lt;th style="width: 34%;"&gt;塾で補いやすい点&lt;/th&gt;
&lt;/tr&gt;
&lt;/thead&gt;
&lt;tbody&gt;
&lt;tr&gt;
&lt;td&gt;&lt;strong&gt;解説を読んでも納得できない&lt;/strong&gt;&lt;/td&gt;
&lt;td&gt;根拠箇所が取れない／言い換えの方向がズレる&lt;/td&gt;
&lt;td&gt;根拠の位置→言い換え→設問条件の当てはめを順番で揃える&lt;/td&gt;
&lt;/tr&gt;
&lt;tr style="background: #f7f9ff;"&gt;
&lt;td&gt;&lt;strong&gt;読めたのに取りこぼしが続く&lt;/strong&gt;&lt;/td&gt;
&lt;td&gt;条件落ち（字数・対象・理由）／比較が甘い&lt;/td&gt;
&lt;td&gt;設問処理の手順（条件→根拠→比較）を答案で反復&lt;/td&gt;
&lt;/tr&gt;
&lt;tr&gt;
&lt;td&gt;&lt;strong&gt;記述が安定しない&lt;/strong&gt;&lt;/td&gt;
&lt;td&gt;要素不足／本文語彙不足／採点基準が不明&lt;/td&gt;
&lt;td&gt;添削で不足要素を可視化し、次回の修正ルールを1つ決める&lt;/td&gt;
&lt;/tr&gt;
&lt;/tbody&gt;
&lt;/table&gt;
&lt;/div&gt;
&lt;div class="alert alert-info mt-3 mb-0" style="border: 0; background: #e7f3ff;"&gt;&lt;strong&gt;注意点：&lt;/strong&gt;集団塾で難度の高い問題ばかりが続くと、理解が追いつかず苦手意識が強まることもあります。&lt;br /&gt;
大切なのは、&lt;strong&gt;志望校・現在地に合わせて教材と負荷を調整できること&lt;/strong&gt;です。&lt;/div&gt;
&lt;/div&gt;
&lt;/section&gt;
&lt;p&gt;&lt;!-- Section 2 --&gt;&lt;/p&gt;
&lt;section class="card border-0 shadow-sm mb-4"&gt;
&lt;div class="card-body p-4"&gt;
&lt;h2 class="h5 mb-3"&gt;継続的な学習のサポートが必要&lt;/h2&gt;
&lt;p style="line-height: 1.95;"&gt;国語力を上げるためには、まず&lt;strong&gt;語彙力&lt;/strong&gt;の底上げが欠かせません。&lt;br /&gt;
語彙力は、漢字や言葉を毎日コツコツ積み重ねることで伸びますが、&lt;br /&gt;
家庭学習だけだと「覚えたつもり」「勘違い」「復習不足」が残りやすい側面があります。&lt;br /&gt;
定期的なチェックが入ると、漏れを早めに修正できます。&lt;/p&gt;
&lt;div class="row g-3"&gt;
&lt;div class="col-12 col-lg-6"&gt;
&lt;div class="p-3 rounded-3" style="background: #fff8f2; border: 1px solid #ffd7b8;"&gt;
&lt;h3 class="h6 mb-2"&gt;家庭学習で起きやすいこと&lt;/h3&gt;
&lt;ul class="mb-0" style="line-height: 1.95;"&gt;
&lt;li&gt;語彙・漢字が「見たら分かる」止まりで、即答できない&lt;/li&gt;
&lt;li&gt;得意な文章は取れるが、苦手ジャンルで集中が続かない&lt;/li&gt;
&lt;li&gt;復習が「正解・不正解」だけになり、原因が残る&lt;/li&gt;
&lt;/ul&gt;
&lt;/div&gt;
&lt;/div&gt;
&lt;div class="col-12 col-lg-6"&gt;
&lt;div class="p-3 rounded-3" style="background: #f3fbf6; border: 1px solid #bfe6cd;"&gt;
&lt;h3 class="h6 mb-2"&gt;塾のサポートが活きる点&lt;/h3&gt;
&lt;ul class="mb-0" style="line-height: 1.95;"&gt;
&lt;li&gt;語彙・漢字の定着チェック（勘違いの修正）&lt;/li&gt;
&lt;li&gt;苦手ジャンルに合わせた問題選定と段階調整&lt;/li&gt;
&lt;li&gt;同じ問題の反復ではなく、類題で再現性を確認&lt;/li&gt;
&lt;/ul&gt;
&lt;/div&gt;
&lt;/div&gt;
&lt;/div&gt;
&lt;p class="mt-3 mb-0" style="line-height: 1.95;"&gt;また、国語は「読みやすい文章」では点が取れても、文章のテイストが変わると取りこぼすケースがあります。&lt;br /&gt;
同じ問題を繰り返すより、講師が生徒の状態に合わせて問題を選び、&lt;strong&gt;苦手を分解して埋める&lt;/strong&gt;方が得点に直結しやすいです。&lt;/p&gt;
&lt;/div&gt;
&lt;/section&gt;
&lt;p&gt;&lt;!-- Checklist --&gt;&lt;/p&gt;
&lt;section id="check" class="card border-0 shadow-sm mb-4"&gt;
&lt;div class="card-body p-4"&gt;
&lt;h2 class="h5 mb-3"&gt;塾が特に効果を出しやすいケース（チェック）&lt;/h2&gt;
&lt;div class="row g-3"&gt;
&lt;div class="col-12 col-lg-6"&gt;
&lt;ul class="list-group"&gt;
&lt;li class="list-group-item d-flex gap-2"&gt;&lt;span class="badge bg-primary"&gt;1&lt;/span&gt;解説を読んでも「なぜそうなるか」を説明できない&lt;/li&gt;
&lt;li class="list-group-item d-flex gap-2"&gt;&lt;span class="badge bg-primary"&gt;2&lt;/span&gt;選択肢が最後まで絞れず、勘で選びがち&lt;/li&gt;
&lt;li class="list-group-item d-flex gap-2"&gt;&lt;span class="badge bg-primary"&gt;3&lt;/span&gt;記述が白紙／要素不足と言われる&lt;/li&gt;
&lt;/ul&gt;
&lt;/div&gt;
&lt;div class="col-12 col-lg-6"&gt;
&lt;ul class="list-group"&gt;
&lt;li class="list-group-item d-flex gap-2"&gt;&lt;span class="badge bg-success"&gt;4&lt;/span&gt;語彙・漢字が不安で、読むのがしんどくなる&lt;/li&gt;
&lt;li class="list-group-item d-flex gap-2"&gt;&lt;span class="badge bg-success"&gt;5&lt;/span&gt;得意ジャンルは取れるが、苦手ジャンルで大きくつまずく&lt;/li&gt;
&lt;li class="list-group-item d-flex gap-2"&gt;&lt;span class="badge bg-success"&gt;6&lt;/span&gt;家庭学習が続かず、復習が「やったつもり」で終わる&lt;/li&gt;
&lt;/ul&gt;
&lt;/div&gt;
&lt;/div&gt;
&lt;div class="alert alert-warning mt-4 mb-0" style="border: 0; background: #fff3cd;"&gt;&lt;strong&gt;当てはまるほど：&lt;/strong&gt;塾は「演習量」より、&lt;strong&gt;修正と継続の仕組み&lt;/strong&gt;として効果が出やすくなります。&lt;/div&gt;
&lt;/div&gt;
&lt;/section&gt;
&lt;p&gt;&lt;!-- FAQ --&gt;&lt;/p&gt;
&lt;section class="card border-0 shadow-sm mb-4"&gt;
&lt;div class="card-body p-4"&gt;
&lt;h2 class="h5 mb-3"&gt;よくある質問&lt;/h2&gt;
&lt;div class="d-grid gap-2"&gt;
&lt;details class="border rounded-3 p-3" style="background: #fff;"&gt;
&lt;summary style="cursor: pointer; font-weight: bold; line-height: 1.7;"&gt;国語は家庭学習だけでも伸びますか？&lt;/summary&gt;
&lt;div class="pt-2" style="line-height: 1.95;"&gt;伸びる可能性はあります。ただ、苦手な場合は「原因特定」が難しく、練習が的外れになりやすい点が課題です。&lt;br /&gt;
つまずきの原因を早めに分解できるほど、伸び方が安定しやすくなります。&lt;/div&gt;
&lt;/details&gt;
&lt;details class="border rounded-3 p-3" style="background: #fff;"&gt;
&lt;summary style="cursor: pointer; font-weight: bold; line-height: 1.7;"&gt;集団塾と個別指導、どちらが向きますか？&lt;/summary&gt;
&lt;div class="pt-2" style="line-height: 1.95;"&gt;得意で自走できる場合は集団のペースが合うこともあります。&lt;br /&gt;
一方、国語が苦手で取りこぼしが続く場合は、答案を見て原因を分解しやすい個別（特に1対1）が合うことがあります。&lt;/div&gt;
&lt;/details&gt;
&lt;/div&gt;
&lt;/div&gt;
&lt;/section&gt;
&lt;p&gt;&lt;!-- Summary + CTA --&gt;&lt;/p&gt;
&lt;section class="card border-0 shadow-sm"&gt;
&lt;div class="card-body p-4"&gt;
&lt;h2 class="h5 mb-3"&gt;まとめ：国語は「合う対策」で伸ばすのが近道&lt;/h2&gt;
&lt;p style="line-height: 1.95;"&gt;国語は、むやみに問題を解くだけでは点数を上げにくい科目です。&lt;br /&gt;
それぞれの現在地に合わせて「語彙」「根拠」「設問処理」「記述」を揃えていくことが大切です。&lt;/p&gt;
&lt;div class="p-3 rounded-3 mb-3" style="background: #f3f8ff; border: 1px solid #cfe1ff;"&gt;
&lt;ul class="mb-0" style="line-height: 1.95;"&gt;
&lt;li&gt;入試国語は難度が高く、独学では原因特定が難しいことがある&lt;/li&gt;
&lt;li&gt;語彙・漢字・読解は継続チェックで漏れが減りやすい&lt;/li&gt;
&lt;li&gt;苦手ジャンルに合わせた問題選定と、記述の添削が得点を安定させる&lt;/li&gt;
&lt;/ul&gt;
&lt;/div&gt;
&lt;p class="mb-3" style="line-height: 1.95;"&gt;&lt;a href="https://kokugo-trigger.com/concept/" target="_blank" rel="noopener noreferrer"&gt;当塾のコンセプト&lt;/a&gt;にもあるように、&lt;br /&gt;
当塾は「国語が苦手な受験生」専門の国語塾として、つまずきを丁寧に分解し、解ける形へ揃える指導を行います。&lt;br /&gt;
無理のない形で、苦手克服を進めていきましょう。&lt;/p&gt;
&lt;p&gt;&lt;a class="btn btn-warning text-dark" style="font-weight: bold;" href="https://kokugo-trigger.com/concept/" target="_blank" rel="noopener noreferrer"&gt;&lt;br /&gt;
国語のトリガーの指導方針（コンセプト）を見る&lt;br /&gt;
&lt;/a&gt;&lt;/p&gt;
&lt;/div&gt;
&lt;/section&gt;
&lt;/div&gt;
&lt;p&gt;&lt;!-- [ /.socialSet ] --&gt;&lt;/p&gt;
```</t>
  </si>
  <si>
    <t>C2P_https___www_kokugo_trigger_com_column_kiso_20260225_192446</t>
  </si>
  <si>
    <t>以下はサイトの階層マスタに基づく「子→親」内部リンク不足です。
子ページ本文（HTML）に、親ページへのリンクを追加してください。
【子ページ】
- URL: https://www.kokugo-trigger.com/column/kiso/
- タイトル: 国語の基礎読解力を鍛える｜意味把握と要点整理の基本ルール
- 分類: MC
【親ページ（リンク先）】
- 親URL: https://www.kokugo-trigger.com/column/
- 親タイトル: コラム - 基礎力Stadium「国語のトリガー」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&lt;p&gt;&lt;!-- 【SEOタイトル（titleタグ）推奨】 国語の基礎力を伸ばす方法｜小学生の学習習慣・語彙力・解説の読み方をそろえる｜国語のトリガー 【SEOメタディスクリプション（170〜180字目安）推奨】 国語は全教科の土台。小学生のうちに学習習慣を作り、短文→長文へ段階的に読解を伸ばすことが重要です。語彙力は「読める・書ける・意味を言える」をセットで積み上げ、問題演習は丸付けで終わらず解説でつまずきの原因を確認。家庭で回せる1週間モデルも紹介します。 【パーマリンク案（短くKW入り）】 kokugo-kiso-benkyou / kokugo-kiso-ryoku / kokugo-vocabulary-dokkai --&gt;&lt;/p&gt;
&lt;div class="container my-4"&gt;
&lt;p&gt;&lt;!-- Hero --&gt;&lt;/p&gt;
&lt;section class="card shadow-sm border-0 mb-4" style="background: linear-gradient(135deg,#1a237e,#006064); color: #fff;"&gt;
&lt;div class="card-body p-4 p-md-5"&gt;
&lt;div class="d-flex flex-wrap gap-2 align-items-center mb-3"&gt;&lt;span class="badge bg-warning text-dark" style="font-size: .85rem;"&gt;小学生／国語&lt;/span&gt;&lt;br /&gt;
&lt;span class="badge bg-light text-dark" style="font-size: .85rem;"&gt;基礎づくり&lt;/span&gt;&lt;br /&gt;
&lt;span class="badge bg-dark" style="font-size: .85rem;"&gt;勉強法&lt;/span&gt;&lt;/div&gt;
&lt;p&gt;&lt;!-- WordPress側でH1（記事タイトル）が出る前提 --&gt;&lt;/p&gt;
&lt;p class="mb-3" style="font-size: 1.15rem; line-height: 1.95; font-weight: bold;"&gt;国語の基礎は、どうやって身につける？&lt;/p&gt;
&lt;p class="mb-0" style="opacity: .95; line-height: 1.95;"&gt;国語は、すべての学習の土台になる教科です。国語が安定すると、算数の文章題・理科社会の資料読み取り・英語の設問理解など、&lt;br /&gt;
&lt;strong&gt;「問題文を正確に読む力」&lt;/strong&gt;が他教科にも波及します。&lt;br /&gt;
ただし国語は、一気に伸びる科目ではありません。だからこそ、&lt;strong&gt;習慣&lt;/strong&gt;と&lt;strong&gt;語彙&lt;/strong&gt;と&lt;strong&gt;振り返り&lt;/strong&gt;を「小さく確実に」積み上げるのが近道です。&lt;/p&gt;
&lt;div class="mt-4 d-flex flex-wrap gap-2"&gt;&lt;a class="btn btn-warning text-dark" style="font-weight: bold;" href="#quick"&gt;要点だけ先に&lt;/a&gt;&lt;br /&gt;
&lt;a class="btn btn-outline-light" style="font-weight: bold;" href="#weekly"&gt;1週間の回し方&lt;/a&gt;&lt;br /&gt;
&lt;a class="btn btn-light" style="font-weight: bold;" href="#mistakes"&gt;よくあるつまずき&lt;/a&gt;&lt;/div&gt;
&lt;/div&gt;
&lt;/section&gt;
&lt;p&gt;&lt;!-- Quick --&gt;&lt;/p&gt;
&lt;section id="quick" class="card border-0 shadow-sm mb-4"&gt;
&lt;div class="card-body p-4"&gt;
&lt;h2 class="h5 mb-3"&gt;まずはここから（要点だけ）&lt;/h2&gt;
&lt;div class="row g-3"&gt;
&lt;div class="col-12 col-md-4"&gt;
&lt;div class="p-3 rounded-3" style="background: #fff8f2; border: 1px solid #ffd7b8;"&gt;
&lt;h3 class="h6 mb-2"&gt;学習習慣を作る&lt;/h3&gt;
&lt;p class="mb-0" style="line-height: 1.85;"&gt;低学年ほど&lt;strong&gt;「読む・書く」&lt;/strong&gt;を短時間で習慣化。短文→長文へ段階的に。&lt;/p&gt;
&lt;/div&gt;
&lt;/div&gt;
&lt;div class="col-12 col-md-4"&gt;
&lt;div class="p-3 rounded-3" style="background: #f3f8ff; border: 1px solid #cfe1ff;"&gt;
&lt;h3 class="h6 mb-2"&gt;語彙力を積み上げる&lt;/h3&gt;
&lt;p class="mb-0" style="line-height: 1.85;"&gt;&lt;strong&gt;読める・書ける・意味を言える&lt;/strong&gt;をセットにして曖昧理解を残さない。&lt;/p&gt;
&lt;/div&gt;
&lt;/div&gt;
&lt;div class="col-12 col-md-4"&gt;
&lt;div class="p-3 rounded-3" style="background: #f3fbf6; border: 1px solid #bfe6cd;"&gt;
&lt;h3 class="h6 mb-2"&gt;解説で“つまずき”を回収&lt;/h3&gt;
&lt;p class="mb-0" style="line-height: 1.85;"&gt;丸付けで終わらず、&lt;strong&gt;なぜ引っかかったか&lt;/strong&gt;を解説で確認して次に繋げる。&lt;/p&gt;
&lt;/div&gt;
&lt;/div&gt;
&lt;/div&gt;
&lt;div class="alert alert-warning mt-4 mb-0" style="border: 0; background: #fff3cd;"&gt;&lt;strong&gt;ポイント：&lt;/strong&gt;国語の基礎づくりは、量よりも&lt;strong&gt;「続く形にして、ズレを早めに修正する」&lt;/strong&gt;方が伸びやすいです。&lt;/div&gt;
&lt;/div&gt;
&lt;/section&gt;
&lt;p&gt;&lt;!-- 1: Habit --&gt;&lt;/p&gt;
&lt;section class="card border-0 shadow-sm mb-4"&gt;
&lt;div class="card-body p-4"&gt;
&lt;h2 class="h5 mb-3"&gt;1. 学習の習慣をつける（国語は“毎日少し”が強い）&lt;/h2&gt;
&lt;p style="line-height: 1.95;"&gt;まずは&lt;strong&gt;学習の習慣づけ&lt;/strong&gt;を意識しましょう。特に小学校低学年のうちに「書くこと・読むこと」を習慣化できると、&lt;br /&gt;
国語の勉強を抵抗なく進めやすくなります。国語は急に伸びる科目ではないため、日々コツコツの積み重ねが重要です。&lt;/p&gt;
&lt;div class="row g-3"&gt;
&lt;div class="col-12 col-lg-6"&gt;
&lt;div class="p-3 rounded-3" style="background: #f3f8ff; border: 1px solid #cfe1ff;"&gt;
&lt;h3 class="h6 mb-2"&gt;段階を踏むコツ&lt;/h3&gt;
&lt;ul class="mb-0" style="line-height: 1.95;"&gt;
&lt;li&gt;最初は&lt;strong&gt;短めの文章&lt;/strong&gt;で「最後まで集中」を優先&lt;/li&gt;
&lt;li&gt;慣れたら、少しずつ長く（いきなり長文は避ける）&lt;/li&gt;
&lt;li&gt;時間は伸ばすより、&lt;strong&gt;頻度を確保&lt;/strong&gt;して続ける&lt;/li&gt;
&lt;/ul&gt;
&lt;/div&gt;
&lt;/div&gt;
&lt;div class="col-12 col-lg-6"&gt;
&lt;div class="p-3 rounded-3" style="background: #fff8f2; border: 1px solid #ffd7b8;"&gt;
&lt;h3 class="h6 mb-2"&gt;続けやすい形（おすすめ）&lt;/h3&gt;
&lt;ul class="mb-0" style="line-height: 1.95;"&gt;
&lt;li&gt;毎日10〜15分：読む（短文）＋漢字（ミスだけ）&lt;/li&gt;
&lt;li&gt;週2〜3回：読解1題（時間を測る）&lt;/li&gt;
&lt;li&gt;週1回：間違いの原因を1つだけ整理&lt;/li&gt;
&lt;/ul&gt;
&lt;/div&gt;
&lt;/div&gt;
&lt;/div&gt;
&lt;p class="mt-3 mb-0" style="line-height: 1.95;"&gt;「できるところから継続する」ことに重きを置き、少しずつ負荷を上げていきましょう。&lt;/p&gt;
&lt;/div&gt;
&lt;/section&gt;
&lt;p&gt;&lt;!-- 2: Vocabulary --&gt;&lt;/p&gt;
&lt;section class="card border-0 shadow-sm mb-4"&gt;
&lt;div class="card-body p-4"&gt;
&lt;h2 class="h5 mb-3"&gt;2. 語彙力を高める（曖昧な理解を残さない）&lt;/h2&gt;
&lt;p style="line-height: 1.95;"&gt;分からない単語があると、文章を正しく理解できません。漢字や言葉は、&lt;br /&gt;
&lt;strong&gt;読める・書ける・意味を説明できる&lt;/strong&gt;をセットにして語彙力を高めていきましょう。&lt;br /&gt;
一度にまとめて覚えるよりも、日々の積み上げの方が定着しやすいです。&lt;/p&gt;
&lt;div class="alert alert-info mb-4" style="border: 0; background: #e7f3ff;"&gt;&lt;strong&gt;注意：&lt;/strong&gt;「だいたいこんな意味だろう」で済ませると、設問（理由・言い換え・心情）でズレが出やすくなります。&lt;/div&gt;
&lt;h3 class="h6 mb-2"&gt;語彙を増やす3ステップ（最小で回す）&lt;/h3&gt;
&lt;ol style="line-height: 1.95;"&gt;
&lt;li&gt;&lt;strong&gt;印をつける&lt;/strong&gt;：本文中の「分からない語・弱い語」に丸&lt;/li&gt;
&lt;li&gt;&lt;strong&gt;調べる&lt;/strong&gt;：国語辞典で意味を確認（可能なら類義語を1つ）&lt;/li&gt;
&lt;li&gt;&lt;strong&gt;一言＋例&lt;/strong&gt;：自分の言葉で一言説明し、短い例文を1つ作る&lt;/li&gt;
&lt;/ol&gt;
&lt;div class="table-responsive mt-3"&gt;
&lt;table class="table table-bordered align-middle mb-0"&gt;
&lt;thead style="background: #1a237e; color: #fff;"&gt;
&lt;tr&gt;
&lt;th style="width: 22%;"&gt;やるタイミング&lt;/th&gt;
&lt;th&gt;やること&lt;/th&gt;
&lt;th style="width: 22%;"&gt;目安&lt;/th&gt;
&lt;/tr&gt;
&lt;/thead&gt;
&lt;tbody&gt;
&lt;tr&gt;
&lt;td&gt;&lt;strong&gt;読解中&lt;/strong&gt;&lt;/td&gt;
&lt;td&gt;分からない語に丸（推測しすぎない）&lt;/td&gt;
&lt;td&gt;数十秒〜&lt;/td&gt;
&lt;/tr&gt;
&lt;tr style="background: #f7f9ff;"&gt;
&lt;td&gt;&lt;strong&gt;読解後&lt;/strong&gt;&lt;/td&gt;
&lt;td&gt;辞書→一言説明→例文（1行）&lt;/td&gt;
&lt;td&gt;1語あたり数分&lt;/td&gt;
&lt;/tr&gt;
&lt;tr&gt;
&lt;td&gt;&lt;strong&gt;翌日&lt;/strong&gt;&lt;/td&gt;
&lt;td&gt;メモ（単語カード）で即答チェック&lt;/td&gt;
&lt;td&gt;3〜5分&lt;/td&gt;
&lt;/tr&gt;
&lt;/tbody&gt;
&lt;/table&gt;
&lt;/div&gt;
&lt;p class="mt-3 mb-0" style="line-height: 1.95;"&gt;重点は「書き続ける」より、&lt;strong&gt;見てパッと答えられる状態&lt;/strong&gt;を作ることです。&lt;/p&gt;
&lt;/div&gt;
&lt;/section&gt;
&lt;p&gt;&lt;!-- 3: Explanation --&gt;&lt;/p&gt;
&lt;section class="card border-0 shadow-sm mb-4"&gt;
&lt;div class="card-body p-4"&gt;
&lt;h2 class="h5 mb-3"&gt;3. 解説を読む（“当たった”を“分かった”に変える）&lt;/h2&gt;
&lt;p style="line-height: 1.95;"&gt;問題集を解いたら、丸付けで終わらずに&lt;strong&gt;解説まで読む&lt;/strong&gt;ようにしましょう。&lt;br /&gt;
国語は「なんとなく選んで正解だった」「引っかかったけど当たっていた」が起きやすい科目です。&lt;br /&gt;
そのままにすると、次のテストで再現できません。&lt;/p&gt;
&lt;div class="row g-3"&gt;
&lt;div class="col-12 col-lg-6"&gt;
&lt;div class="p-3 rounded-3" style="background: #fff8f2; border: 1px solid #ffd7b8;"&gt;
&lt;h3 class="h6 mb-2"&gt;解説で見るべきポイント&lt;/h3&gt;
&lt;ul class="mb-0" style="line-height: 1.95;"&gt;
&lt;li&gt;正解の&lt;strong&gt;根拠の文&lt;/strong&gt;はどこか&lt;/li&gt;
&lt;li&gt;設問の&lt;strong&gt;条件&lt;/strong&gt;（誰の気持ち／理由／言い換え等）は何か&lt;/li&gt;
&lt;li&gt;引っかかった選択肢が×な理由（言い過ぎ・不足・範囲外）&lt;/li&gt;
&lt;/ul&gt;
&lt;/div&gt;
&lt;/div&gt;
&lt;div class="col-12 col-lg-6"&gt;
&lt;div class="p-3 rounded-3" style="background: #f3fbf6; border: 1px solid #bfe6cd;"&gt;
&lt;h3 class="h6 mb-2"&gt;書けると伸びやすい一言メモ&lt;/h3&gt;
&lt;ul class="mb-0" style="line-height: 1.95;"&gt;
&lt;li&gt;「引っかかった原因：条件の見落とし」&lt;/li&gt;
&lt;li&gt;「根拠：第3段落のこの一文」&lt;/li&gt;
&lt;li&gt;「次回：条件に下線→根拠に戻る」&lt;/li&gt;
&lt;/ul&gt;
&lt;/div&gt;
&lt;/div&gt;
&lt;/div&gt;
&lt;div class="alert alert-warning mt-3 mb-0" style="border: 0; background: #fff3cd;"&gt;&lt;strong&gt;筆記（記述）問題の注意：&lt;/strong&gt;自己採点で丸をつけるとズレが残りやすいです。&lt;br /&gt;
可能なら塾や先生など第三者にチェックしてもらい、&lt;strong&gt;伝わる答案&lt;/strong&gt;に直していきましょう。&lt;/div&gt;
&lt;/div&gt;
&lt;/section&gt;
&lt;p&gt;&lt;!-- Weekly --&gt;&lt;/p&gt;
&lt;section id="weekly" class="card border-0 shadow-sm mb-4"&gt;
&lt;div class="card-body p-4"&gt;
&lt;h2 class="h5 mb-3"&gt;家庭で回せる1週間モデル（国語の基礎力づくり）&lt;/h2&gt;
&lt;p class="mb-3" style="line-height: 1.95;"&gt;国語は、まとめて長時間より&lt;strong&gt;短時間×高頻度&lt;/strong&gt;が続きやすいです。下は一例なので、学年・宿題量に合わせて調整してください。&lt;/p&gt;
&lt;div class="table-responsive"&gt;
&lt;table class="table table-bordered align-middle mb-0"&gt;
&lt;thead style="background: #006064; color: #fff;"&gt;
&lt;tr&gt;
&lt;th style="width: 18%;"&gt;頻度&lt;/th&gt;
&lt;th&gt;内容&lt;/th&gt;
&lt;th style="width: 22%;"&gt;時間目安&lt;/th&gt;
&lt;/tr&gt;
&lt;/thead&gt;
&lt;tbody&gt;
&lt;tr&gt;
&lt;td&gt;&lt;strong&gt;毎日&lt;/strong&gt;&lt;/td&gt;
&lt;td&gt;漢字（ミス中心）＋語彙（5語）＋短文を読む&lt;/td&gt;
&lt;td&gt;10〜15分&lt;/td&gt;
&lt;/tr&gt;
&lt;tr style="background: #f7f9ff;"&gt;
&lt;td&gt;&lt;strong&gt;週2〜3&lt;/strong&gt;&lt;/td&gt;
&lt;td&gt;読解1題：読む→解く→解説（つまずきの原因を1つメモ）&lt;/td&gt;
&lt;td&gt;30〜50分&lt;/td&gt;
&lt;/tr&gt;
&lt;tr&gt;
&lt;td&gt;&lt;strong&gt;週1&lt;/strong&gt;&lt;/td&gt;
&lt;td&gt;振り返り：間違いの種類→次回のルールを1つ決める&lt;/td&gt;
&lt;td&gt;15〜20分&lt;/td&gt;
&lt;/tr&gt;
&lt;/tbody&gt;
&lt;/table&gt;
&lt;/div&gt;
&lt;p class="mt-3 mb-0" style="line-height: 1.95;"&gt;まずは2週間、無理のない形で回し、続く形にそろえていきましょう。&lt;/p&gt;
&lt;/div&gt;
&lt;/section&gt;
&lt;p&gt;&lt;!-- Mistakes --&gt;&lt;/p&gt;
&lt;section id="mistakes" class="card border-0 shadow-sm mb-4"&gt;
&lt;div class="card-body p-4"&gt;
&lt;h2 class="h5 mb-3"&gt;よくあるつまずきと対策（原因を小さく分解）&lt;/h2&gt;
&lt;div class="table-responsive"&gt;
&lt;table class="table table-striped table-bordered align-middle mb-0"&gt;
&lt;thead style="background: #333; color: #fff;"&gt;
&lt;tr&gt;
&lt;th style="width: 28%;"&gt;つまずき&lt;/th&gt;
&lt;th&gt;起きやすい原因&lt;/th&gt;
&lt;th style="width: 32%;"&gt;対策（次回の1手）&lt;/th&gt;
&lt;/tr&gt;
&lt;/thead&gt;
&lt;tbody&gt;
&lt;tr&gt;
&lt;td&gt;&lt;strong&gt;文章が頭に入らない&lt;/strong&gt;&lt;/td&gt;
&lt;td&gt;いきなり長文／集中が切れる&lt;/td&gt;
&lt;td&gt;短文→長文に段階化、まず「最後まで読む」を優先&lt;/td&gt;
&lt;/tr&gt;
&lt;tr&gt;
&lt;td&gt;&lt;strong&gt;選択肢で迷う&lt;/strong&gt;&lt;/td&gt;
&lt;td&gt;根拠の文が曖昧／条件を落とす&lt;/td&gt;
&lt;td&gt;解説で根拠の一文を特定→つまずきの原因を1行メモ&lt;/td&gt;
&lt;/tr&gt;
&lt;tr&gt;
&lt;td&gt;&lt;strong&gt;語彙不足で読むのが苦しい&lt;/strong&gt;&lt;/td&gt;
&lt;td&gt;曖昧理解が蓄積&lt;/td&gt;
&lt;td&gt;「調べる→一言→例文→翌日即答」を5分で回す&lt;/td&gt;
&lt;/tr&gt;
&lt;/tbody&gt;
&lt;/table&gt;
&lt;/div&gt;
&lt;p class="mt-3 mb-0" style="line-height: 1.95;"&gt;国語は“才能”より、&lt;strong&gt;原因の切り分けと、続く仕組み&lt;/strong&gt;で伸びやすい科目です。&lt;/p&gt;
&lt;/div&gt;
&lt;/section&gt;
&lt;p&gt;&lt;!-- FAQ --&gt;&lt;/p&gt;
&lt;section class="card border-0 shadow-sm mb-4"&gt;
&lt;div class="card-body p-4"&gt;
&lt;h2 class="h5 mb-3"&gt;よくある質問&lt;/h2&gt;
&lt;div class="d-grid gap-2"&gt;
&lt;details class="border rounded-3 p-3" style="background: #fff;"&gt;
&lt;summary style="cursor: pointer; font-weight: bold; line-height: 1.7;"&gt;国語は毎日どれくらいやるべき？&lt;/summary&gt;
&lt;div class="pt-2" style="line-height: 1.95;"&gt;まずは10〜15分でも十分です。大切なのは時間より「毎日続く形」にすること。&lt;br /&gt;
語彙・漢字を短時間で回し、週2〜3回の読解で解説まで確認できると伸びやすくなります。&lt;/div&gt;
&lt;/details&gt;
&lt;details class="border rounded-3 p-3" style="background: #fff;"&gt;
&lt;summary style="cursor: pointer; font-weight: bold; line-height: 1.7;"&gt;解説は全部読む必要がありますか？&lt;/summary&gt;
&lt;div class="pt-2" style="line-height: 1.95;"&gt;すべて完璧に読む必要はありません。まずは「引っかかった問題」だけでもOKです。&lt;br /&gt;
つまずきの原因（条件の見落とし／根拠不足など）を1つメモするだけでも次に繋がります。&lt;/div&gt;
&lt;/details&gt;
&lt;/div&gt;
&lt;/div&gt;
&lt;/section&gt;
&lt;p&gt;&lt;!-- Summary --&gt;&lt;/p&gt;
&lt;section class="card border-0 shadow-sm"&gt;
&lt;div class="card-body p-4"&gt;
&lt;h2 class="h5 mb-3"&gt;まとめ：国語の基礎力は「習慣×語彙×振り返り」で作る&lt;/h2&gt;
&lt;ul class="mb-3" style="line-height: 1.95;"&gt;
&lt;li&gt;学習習慣を作り、短文→長文へ段階的に読解を伸ばす&lt;/li&gt;
&lt;li&gt;語彙は「読める・書ける・意味を言える」をセットで積み上げる&lt;/li&gt;
&lt;li&gt;演習は丸付けで終わらず、解説で「つまずきの原因」を回収する&lt;/li&gt;
&lt;/ul&gt;
&lt;div class="alert alert-warning mb-0" style="border: 0; background: #fff3cd;"&gt;&lt;strong&gt;次の一歩：&lt;/strong&gt;まずは2週間、毎日10分＋週2〜3回の読解を回してみてください。&lt;br /&gt;
続ける中で「どこで詰まるか」が見えると、改善が速くなります。&lt;/div&gt;
&lt;/div&gt;
&lt;/section&gt;
&lt;/div&gt;
&lt;p&gt;&lt;!-- =============================== 追記案：不足補完（例文・練習・チェックリスト・比較） ※既存本文はそのまま、末尾に追加 =============================== --&gt;&lt;/p&gt;
&lt;hr /&gt;
&lt;section class="card border-0 shadow-sm mb-4"&gt;
&lt;div class="card-body p-4"&gt;
&lt;h2 class="h5 mb-3"&gt;その場で直せる：国語の“基礎力”チェックリスト&lt;/h2&gt;
&lt;div class="row g-3"&gt;
&lt;div class="col-12 col-lg-6"&gt;
&lt;div class="p-3 rounded-3" style="background: #f7f9ff; border: 1px solid #cfe1ff;"&gt;
&lt;h3 class="h6 mb-2"&gt;読む前（さっと）&lt;/h3&gt;
&lt;ul class="mb-0" style="line-height: 1.95;"&gt;
&lt;li&gt;設問の条件に下線（&lt;strong&gt;誰／いつ／どこ／理由／気持ち&lt;/strong&gt;）&lt;/li&gt;
&lt;li&gt;本文の段落に軽く番号（根拠に戻るため）&lt;/li&gt;
&lt;li&gt;分からない語に丸（推測しすぎない）&lt;/li&gt;
&lt;/ul&gt;
&lt;/div&gt;
&lt;/div&gt;
&lt;div class="col-12 col-lg-6"&gt;
&lt;div class="p-3 rounded-3" style="background: #fff8f2; border: 1px solid #ffd7b8;"&gt;
&lt;h3 class="h6 mb-2"&gt;解いた後（手短に）&lt;/h3&gt;
&lt;ul class="mb-0" style="line-height: 1.95;"&gt;
&lt;li&gt;正解の根拠を本文に線（&lt;strong&gt;1文でOK&lt;/strong&gt;）&lt;/li&gt;
&lt;li&gt;つまずきの原因を一言でメモ（例：条件見落とし／言い過ぎ）&lt;/li&gt;
&lt;li&gt;次回のルールを1つだけ決める（例：&lt;strong&gt;根拠1文に戻って選ぶ&lt;/strong&gt;）&lt;/li&gt;
&lt;/ul&gt;
&lt;/div&gt;
&lt;/div&gt;
&lt;/div&gt;
&lt;div class="alert alert-warning mt-3 mb-0" style="border: 0; background: #fff3cd;"&gt;&lt;strong&gt;基礎の合格ライン：&lt;/strong&gt;「当たった」ではなく、&lt;strong&gt;根拠の1文を指させる&lt;/strong&gt;状態にする。&lt;/div&gt;
&lt;/div&gt;
&lt;/section&gt;
&lt;section class="card border-0 shadow-sm mb-4"&gt;
&lt;div class="card-body p-4"&gt;
&lt;h2 class="h5 mb-3"&gt;語彙の3ステップを“家庭で回る形”にする（テンプレ付き）&lt;/h2&gt;
&lt;p class="mb-3" style="line-height: 1.95;"&gt;語彙は量よりも、&lt;strong&gt;「説明できる状態」&lt;/strong&gt;を増やすと読解が安定します。&lt;br /&gt;
下のテンプレをそのまま使ってください。&lt;/p&gt;
&lt;div class="table-responsive"&gt;
&lt;table class="table table-bordered align-middle mb-0"&gt;
&lt;thead style="background: #1a237e; color: #fff;"&gt;
&lt;tr&gt;
&lt;th style="width: 22%;"&gt;項目&lt;/th&gt;
&lt;th&gt;書く内容（最小）&lt;/th&gt;
&lt;th style="width: 22%;"&gt;例&lt;/th&gt;
&lt;/tr&gt;
&lt;/thead&gt;
&lt;tbody&gt;
&lt;tr&gt;
&lt;td&gt;&lt;strong&gt;ことば&lt;/strong&gt;&lt;/td&gt;
&lt;td&gt;本文で丸をつけた語&lt;/td&gt;
&lt;td&gt;たとえば「解決」&lt;/td&gt;
&lt;/tr&gt;
&lt;tr style="background: #f7f9ff;"&gt;
&lt;td&gt;&lt;strong&gt;一言&lt;/strong&gt;&lt;/td&gt;
&lt;td&gt;自分の言葉で短く&lt;/td&gt;
&lt;td&gt;「困りごとを終わらせる」&lt;/td&gt;
&lt;/tr&gt;
&lt;tr&gt;
&lt;td&gt;&lt;strong&gt;例&lt;/strong&gt;&lt;/td&gt;
&lt;td&gt;5〜10文字でもOK&lt;/td&gt;
&lt;td&gt;「けんかを解決」&lt;/td&gt;
&lt;/tr&gt;
&lt;tr style="background: #f7f9ff;"&gt;
&lt;td&gt;&lt;strong&gt;反対/似た&lt;/strong&gt;&lt;/td&gt;
&lt;td&gt;どちらか1つでOK&lt;/td&gt;
&lt;td&gt;反：悪化／似：解消&lt;/td&gt;
&lt;/tr&gt;
&lt;/tbody&gt;
&lt;/table&gt;
&lt;/div&gt;
&lt;div class="alert alert-info mt-3 mb-0" style="border: 0; background: #e7f3ff;"&gt;&lt;strong&gt;回し方：&lt;/strong&gt;1日5語まで。翌日は&lt;strong&gt;「一言が言えるか」&lt;/strong&gt;だけチェック（書き直しは不要）。&lt;/div&gt;
&lt;/div&gt;
&lt;/section&gt;
&lt;section class="card border-0 shadow-sm mb-4"&gt;
&lt;div class="card-body p-4"&gt;
&lt;h2 class="h5 mb-3"&gt;選択肢で迷う子のための“3分類”&lt;/h2&gt;
&lt;p class="mb-3" style="line-height: 1.95;"&gt;国語の選択肢は、だいたいこの3つの理由で×になります。引っかかったときは分類して捨てます。&lt;/p&gt;
&lt;div class="row g-3"&gt;
&lt;div class="col-12 col-md-4"&gt;
&lt;div class="p-3 rounded-3" style="background: #fff; border: 1px solid #e0e0e0;"&gt;
&lt;h3 class="h6 mb-2"&gt;言い過ぎ（強すぎる）&lt;/h3&gt;
&lt;p class="mb-0" style="line-height: 1.85;"&gt;「必ず」「いつも」「すべて」など。本文に&lt;strong&gt;同じ強さ&lt;/strong&gt;がなければ疑う。&lt;/p&gt;
&lt;/div&gt;
&lt;/div&gt;
&lt;div class="col-12 col-md-4"&gt;
&lt;div class="p-3 rounded-3" style="background: #fff; border: 1px solid #e0e0e0;"&gt;
&lt;h3 class="h6 mb-2"&gt;不足（条件が足りない）&lt;/h3&gt;
&lt;p class="mb-0" style="line-height: 1.85;"&gt;設問が「理由」なのに、理由になっていない／誰の気持ちかが抜ける。&lt;/p&gt;
&lt;/div&gt;
&lt;/div&gt;
&lt;div class="col-12 col-md-4"&gt;
&lt;div class="p-3 rounded-3" style="background: #fff; border: 1px solid #e0e0e0;"&gt;
&lt;h3 class="h6 mb-2"&gt;範囲外（本文にない）&lt;/h3&gt;
&lt;p class="mb-0" style="line-height: 1.85;"&gt;もっともらしいが、本文の根拠に戻れない。&lt;strong&gt;戻れない時点で×&lt;/strong&gt;。&lt;/p&gt;
&lt;/div&gt;
&lt;/div&gt;
&lt;/div&gt;
&lt;div class="alert alert-warning mt-3 mb-0" style="border: 0; background: #fff3cd;"&gt;&lt;strong&gt;運用：&lt;/strong&gt;引っかかったら「根拠の1文」→「言い過ぎ/不足/範囲外」→残った1つを選ぶ。&lt;/div&gt;
&lt;/div&gt;
&lt;/section&gt;
&lt;section class="card border-0 shadow-sm mb-4"&gt;
&lt;div class="card-body p-4"&gt;
&lt;h2 class="h5 mb-3"&gt;ミニ練習（5分）：根拠を1文で答える&lt;/h2&gt;
&lt;p class="mb-3" style="line-height: 1.95;"&gt;国語が伸びる子は「答え」より&lt;strong&gt;根拠の探し方&lt;/strong&gt;が安定しています。&lt;br /&gt;
家でできる最小練習はこれです。&lt;/p&gt;
&lt;div class="p-3 rounded-3" style="background: #f3fbf6; border: 1px solid #bfe6cd;"&gt;
&lt;h3 class="h6 mb-2"&gt;やり方&lt;/h3&gt;
&lt;ol class="mb-0" style="line-height: 1.95;"&gt;
&lt;li&gt;読解を1題解く（短めでOK）&lt;/li&gt;
&lt;li&gt;正解した問題を1つ選ぶ&lt;/li&gt;
&lt;li&gt;本文から&lt;strong&gt;根拠の1文&lt;/strong&gt;に線を引く&lt;/li&gt;
&lt;li&gt;ノートに「根拠：◯段落のこの1文」とだけ書く&lt;/li&gt;
&lt;/ol&gt;
&lt;/div&gt;
&lt;div class="alert alert-info mt-3 mb-0" style="border: 0; background: #e7f3ff;"&gt;&lt;strong&gt;ポイント：&lt;/strong&gt;解説を写す必要はありません。&lt;strong&gt;根拠の場所が特定できれば合格&lt;/strong&gt;です。&lt;/div&gt;
&lt;/div&gt;
&lt;/section&gt;
&lt;section class="card border-0 shadow-sm mb-4"&gt;
&lt;div class="card-body p-4"&gt;
&lt;h2 class="h5 mb-3"&gt;FAQ（家庭学習で詰まりやすい点）&lt;/h2&gt;
&lt;div class="d-grid gap-2"&gt;
&lt;details class="border rounded-3 p-3" style="background: #fff;"&gt;
&lt;summary style="cursor: pointer; font-weight: bold; line-height: 1.7;"&gt;読解は毎回どれくらい時間をかけるべき？&lt;/summary&gt;
&lt;div class="pt-2" style="line-height: 1.95;"&gt;まずは&lt;strong&gt;30〜50分で終わる教材&lt;/strong&gt;に絞るのが安全です。長すぎると解説まで届かず、伸びの材料が残りません。&lt;/div&gt;
&lt;/details&gt;
&lt;details class="border rounded-3 p-3" style="background: #fff;"&gt;
&lt;summary style="cursor: pointer; font-weight: bold; line-height: 1.7;"&gt;語彙ノートが続きません&lt;/summary&gt;
&lt;div class="pt-2" style="line-height: 1.95;"&gt;1日&lt;strong&gt;5語まで&lt;/strong&gt;に減らし、「一言が言えるか」チェックだけにします。書く量を増やすより、&lt;strong&gt;即答できる語&lt;/strong&gt;を増やす方が効果が出ます。&lt;/div&gt;
&lt;/details&gt;
&lt;details class="border rounded-3 p-3" style="background: #fff;"&gt;
&lt;summary style="cursor: pointer; font-weight: bold; line-height: 1.7;"&gt;丸付けは親がすべき？&lt;/summary&gt;
&lt;div class="pt-2" style="line-height: 1.95;"&gt;選択問題は本人でも回せます。重要なのは「正誤」より、&lt;strong&gt;根拠の1文に戻る&lt;/strong&gt;習慣です。記述はズレが残りやすいので、可能なら第三者チェックがあると安心です。&lt;/div&gt;
&lt;/details&gt;
&lt;/div&gt;
&lt;/div&gt;
&lt;/section&gt;
&lt;p&gt;&lt;!-- =============================== 追記ここまで =============================== --&gt;&lt;/p&gt;
&lt;p&gt;&amp;nbsp;&lt;/p&gt;
```</t>
  </si>
  <si>
    <t>C2P_https___www_kokugo_trigger_com_column_kokugobenkyou_20260225_192446</t>
  </si>
  <si>
    <t>以下はサイトの階層マスタに基づく「子→親」内部リンク不足です。
子ページ本文（HTML）に、親ページへのリンクを追加してください。
【子ページ】
- URL: https://www.kokugo-trigger.com/column/kokugobenkyou/
- タイトル: 四ツ谷の国語専門塾｜国語が苦手な受験生専門の完全1対1個別指導（教室・オンライン）
- 分類: MC
【親ページ（リンク先）】
- 親URL: https://www.kokugo-trigger.com/column/
- 親タイトル: コラム - 基礎力Stadium「国語のトリガー」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class="container my-4"&gt;
&lt;section class="card shadow-sm border-0 mb-4" style="background: linear-gradient(135deg,#1a237e,#006064); color: #fff;"&gt;
&lt;div class="card-body p-4 p-md-5"&gt;
&lt;div class="d-flex flex-wrap gap-2 align-items-center mb-3"&gt;&lt;span class="badge bg-warning text-dark" style="font-size: .85rem;"&gt;国語&lt;/span&gt;&lt;br /&gt;
&lt;span class="badge bg-light text-dark" style="font-size: .85rem;"&gt;学年別&lt;/span&gt;&lt;br /&gt;
&lt;span class="badge bg-dark" style="font-size: .85rem;"&gt;家庭学習&lt;/span&gt;&lt;/div&gt;
&lt;p class="mb-3" style="font-size: 1.15rem; line-height: 1.95; font-weight: bold;"&gt;国語は「読む・書く・言葉」を年齢に合わせて太くすると、学年が上がっても伸びが止まりにくい。&lt;/p&gt;
&lt;p class="mb-0" style="opacity: .95; line-height: 1.95;"&gt;読解テクニックの前に、&lt;strong&gt;習慣&lt;/strong&gt;・&lt;strong&gt;文章の骨組み&lt;/strong&gt;・&lt;strong&gt;根拠に戻る&lt;/strong&gt;の3つを固めると、国語だけでなく他教科の「文章を正しく読む力」も安定しやすくなります。&lt;/p&gt;
&lt;div class="mt-4 d-flex flex-wrap gap-2"&gt;&lt;a class="btn btn-warning text-dark" style="font-weight: bold;" href="#quick"&gt;まず押さえる3本柱&lt;/a&gt;&lt;br /&gt;
&lt;a class="btn btn-outline-light" style="font-weight: bold;" href="#grade"&gt;学年別のやり方を見る&lt;/a&gt;&lt;br /&gt;
&lt;a class="btn btn-outline-light" style="font-weight: bold;" href="#plan"&gt;続けやすい学習プラン&lt;/a&gt;&lt;/div&gt;
&lt;/div&gt;
&lt;/section&gt;
&lt;section id="quick" class="card border-0 shadow-sm mb-4"&gt;
&lt;div class="card-body p-4"&gt;
&lt;h2 class="h5 mb-3"&gt;まず押さえる3本柱&lt;/h2&gt;
&lt;div class="row g-3"&gt;
&lt;div class="col-12 col-md-4"&gt;
&lt;div class="p-3 rounded-3 h-100" style="background: #fff8f2; border: 1px solid #ffd7b8;"&gt;
&lt;h3 class="h6 mb-2"&gt;① 習慣（短く、毎日）&lt;/h3&gt;
&lt;p class="mb-0" style="line-height: 1.85;"&gt;長時間より&lt;strong&gt;短時間×頻度&lt;/strong&gt;。低学年ほど「触れる回数」を最優先にして、読むこと・書くことを当たり前にします。&lt;/p&gt;
&lt;/div&gt;
&lt;/div&gt;
&lt;div class="col-12 col-md-4"&gt;
&lt;div class="p-3 rounded-3 h-100" style="background: #f3f8ff; border: 1px solid #cfe1ff;"&gt;
&lt;h3 class="h6 mb-2"&gt;② 骨組み（段落・主語述語）&lt;/h3&gt;
&lt;p class="mb-0" style="line-height: 1.85;"&gt;「何の話か」を段落ごとに押さえる。&lt;strong&gt;主語・述語／接続語／指示語&lt;/strong&gt;が見えると、読み違いが減りやすいです。&lt;/p&gt;
&lt;/div&gt;
&lt;/div&gt;
&lt;div class="col-12 col-md-4"&gt;
&lt;div class="p-3 rounded-3 h-100" style="background: #f3fbf6; border: 1px solid #bfe6cd;"&gt;
&lt;h3 class="h6 mb-2"&gt;③ 根拠に戻る（設問処理）&lt;/h3&gt;
&lt;p class="mb-0" style="line-height: 1.85;"&gt;正解を当てるより、&lt;strong&gt;本文のどこが根拠か&lt;/strong&gt;を残す。直しで本文に戻れるほど、点が安定しやすくなります。&lt;/p&gt;
&lt;/div&gt;
&lt;/div&gt;
&lt;/div&gt;
&lt;hr class="my-4" /&gt;
&lt;div class="table-responsive"&gt;
&lt;table class="table table-bordered align-middle mb-0"&gt;
&lt;thead style="background: #1a237e; color: #fff;"&gt;
&lt;tr&gt;
&lt;th style="width: 18%;"&gt;学年&lt;/th&gt;
&lt;th style="width: 30%;"&gt;優先テーマ&lt;/th&gt;
&lt;th&gt;家庭学習（例）&lt;/th&gt;
&lt;/tr&gt;
&lt;/thead&gt;
&lt;tbody&gt;
&lt;tr&gt;
&lt;td&gt;&lt;strong&gt;小1〜小2&lt;/strong&gt;&lt;/td&gt;
&lt;td&gt;読む・書くに慣れる&lt;/td&gt;
&lt;td&gt;音読／読み聞かせ、短い1文日記、言葉に気づく&lt;/td&gt;
&lt;/tr&gt;
&lt;tr style="background: #f7f9ff;"&gt;
&lt;td&gt;&lt;strong&gt;小3〜小4&lt;/strong&gt;&lt;/td&gt;
&lt;td&gt;段落で内容をつかむ&lt;/td&gt;
&lt;td&gt;段落要約（1行）、接続語チェック、漢字は「読める」を先&lt;/td&gt;
&lt;/tr&gt;
&lt;tr&gt;
&lt;td&gt;&lt;strong&gt;小5〜小6&lt;/strong&gt;&lt;/td&gt;
&lt;td&gt;根拠・解法を確立する&lt;/td&gt;
&lt;td&gt;本文→設問→本文、要点と理由、記述は条件を先に特定&lt;/td&gt;
&lt;/tr&gt;
&lt;tr style="background: #f7f9ff;"&gt;
&lt;td&gt;&lt;strong&gt;中学生&lt;/strong&gt;&lt;/td&gt;
&lt;td&gt;教科書本文で定期テスト&lt;/td&gt;
&lt;td&gt;本文の言い換え・要約、語句・漢字は本文の中で定着&lt;/td&gt;
&lt;/tr&gt;
&lt;tr&gt;
&lt;td&gt;&lt;strong&gt;高校生&lt;/strong&gt;&lt;/td&gt;
&lt;td&gt;構造と言い換え&lt;/td&gt;
&lt;td&gt;対比、抽象↔具体、主張と理由の配置、設問条件の厳守&lt;/td&gt;
&lt;/tr&gt;
&lt;/tbody&gt;
&lt;/table&gt;
&lt;/div&gt;
&lt;p class="mt-3 mb-0 text-muted small" style="line-height: 1.7;"&gt;※「できることを増やす」より「ズレを減らす」ほうが、国語は伸びが見えやすい傾向があります。&lt;/p&gt;
&lt;/div&gt;
&lt;/section&gt;
&lt;section id="grade" class="card border-0 shadow-sm mb-4"&gt;
&lt;div class="card-body p-4"&gt;
&lt;h2 class="h5 mb-3"&gt;【学年別】国語の勉強方法&lt;/h2&gt;
&lt;div id="accGrade" class="accordion"&gt;
&lt;div class="accordion-item"&gt;
&lt;h3 id="g12-h" class="accordion-header"&gt;&lt;button class="accordion-button" type="button" data-bs-toggle="collapse" data-bs-target="#g12" aria-expanded="true" aria-controls="g12"&gt;&lt;br /&gt;
小1〜小2：読むこと・書くことを「当たり前」にする&lt;br /&gt;
&lt;/button&gt;&lt;/h3&gt;
&lt;div id="g12" class="accordion-collapse collapse show" aria-labelledby="g12-h" data-bs-parent="#accGrade"&gt;
&lt;div class="accordion-body" style="line-height: 1.95;"&gt;
&lt;p class="mb-3"&gt;この時期は「読解テクニック」より、文字と言葉に慣れることが最優先です。長時間より、短い時間を毎日続けるほうが効果が出やすい学年です。&lt;/p&gt;
&lt;ul class="mb-3"&gt;
&lt;li&gt;&lt;strong&gt;音読&lt;/strong&gt;：目安は1日3〜5分。スラスラ読める文章を増やして、読むことへの抵抗を下げます。&lt;/li&gt;
&lt;li&gt;&lt;strong&gt;語彙を増やす&lt;/strong&gt;：知らない言葉が出たら、まず会話で意味を確認。「調べる練習」より先に「言葉に気づく練習」を優先します。&lt;/li&gt;
&lt;li&gt;&lt;strong&gt;短い文章を書く&lt;/strong&gt;：日記が難しければ「今日したことを1文」「楽しかったことを1文」からで問題ありません。&lt;/li&gt;
&lt;li&gt;&lt;strong&gt;読書は量より継続&lt;/strong&gt;：好きなジャンルで構いません。読み聞かせでも、自分で読むでもOKです。&lt;/li&gt;
&lt;/ul&gt;
&lt;div class="alert alert-warning mb-0" style="border: 0; background: #fff3cd;"&gt;&lt;strong&gt;つまずきの入口：&lt;/strong&gt;「読むのが遅い」「面倒」に寄ると、学年が上がったときに抵抗が強くなりやすいです。低学年は正確さより「毎日少し触れる」を優先します。&lt;/div&gt;
&lt;/div&gt;
&lt;/div&gt;
&lt;/div&gt;
&lt;div class="accordion-item"&gt;
&lt;h3 id="g34-h" class="accordion-header"&gt;&lt;button class="accordion-button collapsed" type="button" data-bs-toggle="collapse" data-bs-target="#g34" aria-expanded="false" aria-controls="g34"&gt;&lt;br /&gt;
小3〜小4：段落を意識し、内容を“つかむ”練習を始める&lt;br /&gt;
&lt;/button&gt;&lt;/h3&gt;
&lt;div id="g34" class="accordion-collapse collapse" aria-labelledby="g34-h" data-bs-parent="#accGrade"&gt;
&lt;div class="accordion-body" style="line-height: 1.95;"&gt;
&lt;p class="mb-3"&gt;文章が長くなり、説明文・物語文ともに「内容を理解して答える」問題が増えてきます。なんとなく読むのではなく、文章の骨組みを意識すると読みが安定しやすくなります。&lt;/p&gt;
&lt;div class="row g-3"&gt;
&lt;div class="col-12 col-lg-6"&gt;
&lt;div class="p-3 rounded-3 h-100" style="background: #f3f8ff; border: 1px solid #cfe1ff;"&gt;
&lt;h4 class="h6 mb-2"&gt;読みが安定しやすい4点&lt;/h4&gt;
&lt;ul class="mb-0"&gt;
&lt;li&gt;&lt;strong&gt;段落ごとに一言&lt;/strong&gt;：「この段落は何の話？」を1行で答える（ノートでも口頭でもOK）。&lt;/li&gt;
&lt;li&gt;&lt;strong&gt;接続語に反応&lt;/strong&gt;：「しかし／つまり／例えば」で内容がどう動くかに気づく。&lt;/li&gt;
&lt;li&gt;&lt;strong&gt;主語と述語&lt;/strong&gt;：文の中心を外すと設問でズレやすい。短文で確認する癖をつける。&lt;/li&gt;
&lt;li&gt;&lt;strong&gt;語彙・漢字&lt;/strong&gt;：語彙不足は読解不足に直結。漢字は「書ける」より「読める」を先に固める。&lt;/li&gt;
&lt;/ul&gt;
&lt;/div&gt;
&lt;/div&gt;
&lt;div class="col-12 col-lg-6"&gt;
&lt;div class="p-3 rounded-3 h-100" style="background: #fff8f2; border: 1px solid #ffd7b8;"&gt;
&lt;h4 class="h6 mb-2"&gt;伸びやすい復習の形&lt;/h4&gt;
&lt;ul class="mb-0"&gt;
&lt;li&gt;選択肢を外したら、&lt;strong&gt;本文の根拠に戻る&lt;/strong&gt;（どの段落・どの文か）。&lt;/li&gt;
&lt;li&gt;ズレた理由を一言で残す（例：接続語を見落とした／指示語の指す先が違った）。&lt;/li&gt;
&lt;li&gt;「解く量」より「解いたあとに何がズレたか」を確認する。&lt;/li&gt;
&lt;/ul&gt;
&lt;/div&gt;
&lt;/div&gt;
&lt;/div&gt;
&lt;p class="mt-3 mb-0 text-muted small"&gt;※この学年は、答え合わせだけで終わらせず「どこでズレたか」を一緒に確認すると成果が出やすいです。&lt;/p&gt;
&lt;/div&gt;
&lt;/div&gt;
&lt;/div&gt;
&lt;div class="accordion-item"&gt;
&lt;h3 id="g56-h" class="accordion-header"&gt;&lt;button class="accordion-button collapsed" type="button" data-bs-toggle="collapse" data-bs-target="#g56" aria-expanded="false" aria-controls="g56"&gt;&lt;br /&gt;
小5〜小6：入試レベルの読解に向けて“基本の形”を確立する&lt;br /&gt;
&lt;/button&gt;&lt;/h3&gt;
&lt;div id="g56" class="accordion-collapse collapse" aria-labelledby="g56-h" data-bs-parent="#accGrade"&gt;
&lt;div class="accordion-body" style="line-height: 1.95;"&gt;
&lt;p class="mb-3"&gt;中学受験を意識するなら、この時期から「本文→設問→本文」に戻る動き、根拠の取り方、記述の作り方を固めます。テクニック以前に&lt;strong&gt;本文に立ち返る習慣&lt;/strong&gt;が得点の土台になります。&lt;/p&gt;
&lt;div class="row g-3"&gt;
&lt;div class="col-12 col-lg-4"&gt;
&lt;div class="p-3 rounded-3 h-100" style="background: #f3f8ff; border: 1px solid #cfe1ff;"&gt;
&lt;h4 class="h6 mb-2"&gt;説明文：要点と理由をセットで&lt;/h4&gt;
&lt;ul class="mb-0"&gt;
&lt;li&gt;&lt;strong&gt;要点（結論）&lt;/strong&gt;と&lt;strong&gt;理由（根拠）&lt;/strong&gt;をペアで押さえる（説明文はこの繰り返しが多い）。&lt;/li&gt;
&lt;li&gt;「筆者の主張はどこか」「なぜそう言えるのか」を段落単位で整理する。&lt;/li&gt;
&lt;li&gt;言い換え（同内容の別表現）に気づけると選択肢が安定しやすい。&lt;/li&gt;
&lt;/ul&gt;
&lt;/div&gt;
&lt;/div&gt;
&lt;div class="col-12 col-lg-4"&gt;
&lt;div class="p-3 rounded-3 h-100" style="background: #fff8f2; border: 1px solid #ffd7b8;"&gt;
&lt;h4 class="h6 mb-2"&gt;物語文：出来事→心情→行動&lt;/h4&gt;
&lt;ul class="mb-0"&gt;
&lt;li&gt;気持ち問題は、本文に書かれた&lt;strong&gt;出来事&lt;/strong&gt;と&lt;strong&gt;言動&lt;/strong&gt;を根拠にする。&lt;/li&gt;
&lt;li&gt;心情語がないときは会話・行動・情景描写から推測するが、本文の根拠を残す。&lt;/li&gt;
&lt;li&gt;人物関係（誰が誰にどう思うか）が乱れる場面をチェックする。&lt;/li&gt;
&lt;/ul&gt;
&lt;/div&gt;
&lt;/div&gt;
&lt;div class="col-12 col-lg-4"&gt;
&lt;div class="p-3 rounded-3 h-100" style="background: #f3fbf6; border: 1px solid #bfe6cd;"&gt;
&lt;h4 class="h6 mb-2"&gt;設問処理：先に「聞かれていること」&lt;/h4&gt;
&lt;ul class="mb-0"&gt;
&lt;li&gt;選択肢は「本文に書いてあること」ではなく、&lt;strong&gt;設問が聞く内容&lt;/strong&gt;に合うものを選ぶ。&lt;/li&gt;
&lt;li&gt;記述は&lt;strong&gt;条件（字数・要素・理由/気持ち）&lt;/strong&gt;を先に特定してから書き始める。&lt;/li&gt;
&lt;li&gt;直しは最重要。間違えたほど&lt;strong&gt;根拠がどこだったか&lt;/strong&gt;を本文に戻って確かめる。&lt;/li&gt;
&lt;/ul&gt;
&lt;/div&gt;
&lt;/div&gt;
&lt;/div&gt;
&lt;div class="alert alert-info mt-3 mb-0" style="border: 0; background: #e7f3ff;"&gt;&lt;strong&gt;伸びが鈍いときの着眼点：&lt;/strong&gt;「解いた量」ではなく「根拠が本文のどこか」「設問条件を満たしたか」を確認する時間を確保すると、取りこぼしが減りやすくなります。&lt;/div&gt;
&lt;/div&gt;
&lt;/div&gt;
&lt;/div&gt;
&lt;div class="accordion-item"&gt;
&lt;h3 id="jhs-test-h" class="accordion-header"&gt;&lt;button class="accordion-button collapsed" type="button" data-bs-toggle="collapse" data-bs-target="#jhs-test" aria-expanded="false" aria-controls="jhs-test"&gt;&lt;br /&gt;
中学生：定期テストは“授業本文の理解”が一番の近道&lt;br /&gt;
&lt;/button&gt;&lt;/h3&gt;
&lt;div id="jhs-test" class="accordion-collapse collapse" aria-labelledby="jhs-test-h" data-bs-parent="#accGrade"&gt;
&lt;div class="accordion-body" style="line-height: 1.95;"&gt;
&lt;p class="mb-3"&gt;中学生の国語は、定期テストと入試で求められる力が少し異なります。まずは定期テストで点が取れる基本形式を確立すると、入試対策にもつながりやすいです。&lt;/p&gt;
&lt;ul class="mb-0"&gt;
&lt;li&gt;&lt;strong&gt;教科書本文を繰り返す&lt;/strong&gt;：本文を読まずにワークだけ進めると伸びにくい。本文の言い換えや要約が出やすい。&lt;/li&gt;
&lt;li&gt;&lt;strong&gt;語句・漢字は本文の中で&lt;/strong&gt;：単語帳的にやるより、文脈で覚えるほうが定着しやすい。&lt;/li&gt;
&lt;li&gt;&lt;strong&gt;記述は模範解答の構成を真似る&lt;/strong&gt;：最初からオリジナルで書かず、学校の解答例の言い回しを取り入れる。&lt;/li&gt;
&lt;li&gt;&lt;strong&gt;文法・品詞は短時間反復&lt;/strong&gt;：一度に詰めるより、5〜10分を分散して回すほうが安定しやすい。&lt;/li&gt;
&lt;/ul&gt;
&lt;/div&gt;
&lt;/div&gt;
&lt;/div&gt;
&lt;div class="accordion-item"&gt;
&lt;h3 id="jhs-exam-h" class="accordion-header"&gt;&lt;button class="accordion-button collapsed" type="button" data-bs-toggle="collapse" data-bs-target="#jhs-exam" aria-expanded="false" aria-controls="jhs-exam"&gt;&lt;br /&gt;
中学生：高校受験を意識するなら“時間配分”と“根拠”&lt;br /&gt;
&lt;/button&gt;&lt;/h3&gt;
&lt;div id="jhs-exam" class="accordion-collapse collapse" aria-labelledby="jhs-exam-h" data-bs-parent="#accGrade"&gt;
&lt;div class="accordion-body" style="line-height: 1.95;"&gt;
&lt;p class="mb-3"&gt;入試になると文章量が増え、時間が足りなりがちです。読むスピードを上げる前に、読む姿勢（根拠に戻る癖）と時間配分を調整するほうが取りこぼしが減りやすいです。&lt;/p&gt;
&lt;ul class="mb-0"&gt;
&lt;li&gt;&lt;strong&gt;設問を先に軽く見てから読む&lt;/strong&gt;：何を探す読みかが決まると迷子になりにくい。&lt;/li&gt;
&lt;li&gt;&lt;strong&gt;根拠に線を引く&lt;/strong&gt;：根拠の場所が残っていないと、見直しで時間を失いやすい。&lt;/li&gt;
&lt;li&gt;&lt;strong&gt;解き直しは本文に戻るまで&lt;/strong&gt;：答えを覚えるのではなく、根拠を再確認して終える。&lt;/li&gt;
&lt;/ul&gt;
&lt;/div&gt;
&lt;/div&gt;
&lt;/div&gt;
&lt;div class="accordion-item"&gt;
&lt;h3 id="hs-h" class="accordion-header"&gt;&lt;button class="accordion-button collapsed" type="button" data-bs-toggle="collapse" data-bs-target="#hs" aria-expanded="false" aria-controls="hs"&gt;&lt;br /&gt;
高校生：現代文は“構造”と“言い換え”で安定する&lt;br /&gt;
&lt;/button&gt;&lt;/h3&gt;
&lt;div id="hs" class="accordion-collapse collapse" aria-labelledby="hs-h" data-bs-parent="#accGrade"&gt;
&lt;div class="accordion-body" style="line-height: 1.95;"&gt;
&lt;p class="mb-3"&gt;高校生の現代文（評論）は、構造で点が取りやすくなります。筆者の主張と、それを支える理由・対立・具体例の配置を押さえることが中心です。&lt;/p&gt;
&lt;ul class="mb-0"&gt;
&lt;li&gt;&lt;strong&gt;対比（AではなくB）&lt;/strong&gt;に注目：否定と採用が主張の核になりやすい。&lt;/li&gt;
&lt;li&gt;&lt;strong&gt;抽象↔具体&lt;/strong&gt;の往復：具体例は主張の説明材料。具体例だけで満足しない。&lt;/li&gt;
&lt;li&gt;&lt;strong&gt;言い換え&lt;/strong&gt;を拾う：同じ内容を別表現で繰り返す箇所が根拠になりやすい。&lt;/li&gt;
&lt;li&gt;&lt;strong&gt;設問条件の厳守&lt;/strong&gt;：字数、理由、傍線部の範囲など、条件落ちは減点につながりやすい。&lt;/li&gt;
&lt;/ul&gt;
&lt;/div&gt;
&lt;/div&gt;
&lt;/div&gt;
&lt;/div&gt;
&lt;/div&gt;
&lt;/section&gt;
&lt;section class="card border-0 shadow-sm mb-4"&gt;
&lt;div class="card-body p-4"&gt;
&lt;h2 class="h5 mb-3"&gt;国語が伸びにくいときに起きやすいこと&lt;/h2&gt;
&lt;div class="row g-3"&gt;
&lt;div class="col-12 col-lg-7"&gt;
&lt;div class="p-3 rounded-3" style="background: #fff8f2; border: 1px solid #ffd7b8;"&gt;
&lt;ul class="mb-0" style="line-height: 1.95;"&gt;
&lt;li&gt;&lt;strong&gt;読んだつもり&lt;/strong&gt;になっている（根拠に戻れていない）&lt;/li&gt;
&lt;li&gt;&lt;strong&gt;選択肢を雰囲気で選ぶ&lt;/strong&gt;（言い換え・条件確認が不足）&lt;/li&gt;
&lt;li&gt;&lt;strong&gt;解きっぱなし&lt;/strong&gt;で終わる（直しで伸びるポイントを捨てている）&lt;/li&gt;
&lt;li&gt;&lt;strong&gt;語彙不足&lt;/strong&gt;で内容が入らない（分からない言葉を放置している）&lt;/li&gt;
&lt;/ul&gt;
&lt;/div&gt;
&lt;/div&gt;
&lt;div class="col-12 col-lg-5"&gt;
&lt;div class="p-3 rounded-3" style="background: #f3f8ff; border: 1px solid #cfe1ff;"&gt;
&lt;h3 class="h6 mb-2"&gt;チェック（当てはまるものに印）&lt;/h3&gt;
&lt;div class="form-check"&gt;&lt;input id="c1" class="form-check-input" disabled="disabled" type="checkbox" value="" /&gt;&lt;br /&gt;
&lt;label class="form-check-label" for="c1"&gt;本文に線が残らず、根拠がどこか分からない&lt;/label&gt;&lt;/div&gt;
&lt;div class="form-check"&gt;&lt;input id="c2" class="form-check-input" disabled="disabled" type="checkbox" value="" /&gt;&lt;br /&gt;
&lt;label class="form-check-label" for="c2"&gt;設問の条件（字数・理由など）を落としやすい&lt;/label&gt;&lt;/div&gt;
&lt;div class="form-check"&gt;&lt;input id="c3" class="form-check-input" disabled="disabled" type="checkbox" value="" /&gt;&lt;br /&gt;
&lt;label class="form-check-label" for="c3"&gt;直しが「答え確認」で止まり、本文に戻らない&lt;/label&gt;&lt;/div&gt;
&lt;div class="form-check"&gt;&lt;input id="c4" class="form-check-input" disabled="disabled" type="checkbox" value="" /&gt;&lt;br /&gt;
&lt;label class="form-check-label" for="c4"&gt;知らない言葉をそのまま読み進めてしまう&lt;/label&gt;&lt;/div&gt;
&lt;/div&gt;
&lt;/div&gt;
&lt;/div&gt;
&lt;div class="alert alert-info mt-3 mb-0" style="border: 0; background: #e7f3ff;"&gt;国語は「解いた回数」よりも&lt;strong&gt;ズレを直した回数&lt;/strong&gt;が力になりやすい教科です。間違えた問題ほど、本文に戻って根拠を確認し、次に同じミスをしない形に改善していくのが着実な道になります。&lt;/div&gt;
&lt;/div&gt;
&lt;/section&gt;
&lt;section id="plan" class="card border-0 shadow-sm mb-4"&gt;
&lt;div class="card-body p-4"&gt;
&lt;h2 class="h5 mb-3"&gt;家庭で続けやすい学習プラン（例）&lt;/h2&gt;
&lt;div class="table-responsive"&gt;
&lt;table class="table table-bordered align-middle mb-0"&gt;
&lt;thead style="background: #006064; color: #fff;"&gt;
&lt;tr&gt;
&lt;th style="width: 18%;"&gt;タイミング&lt;/th&gt;
&lt;th&gt;やること&lt;/th&gt;
&lt;th style="width: 22%;"&gt;目安&lt;/th&gt;
&lt;/tr&gt;
&lt;/thead&gt;
&lt;tbody&gt;
&lt;tr&gt;
&lt;td&gt;&lt;strong&gt;平日&lt;/strong&gt;&lt;/td&gt;
&lt;td&gt;音読＋語彙＋短い読解（短く回す）&lt;/td&gt;
&lt;td&gt;合計15〜25分&lt;/td&gt;
&lt;/tr&gt;
&lt;tr style="background: #f7f9ff;"&gt;
&lt;td&gt;&lt;strong&gt;週末&lt;/strong&gt;&lt;/td&gt;
&lt;td&gt;少し長めの読解（1題）＋直し（根拠確認まで）&lt;/td&gt;
&lt;td&gt;60〜90分&lt;/td&gt;
&lt;/tr&gt;
&lt;tr&gt;
&lt;td&gt;&lt;strong&gt;仕上げ&lt;/strong&gt;&lt;/td&gt;
&lt;td&gt;学年が上がるほど&lt;strong&gt;直しの比率&lt;/strong&gt;を増やす&lt;/td&gt;
&lt;td&gt;目安：解く：直す＝1：1&lt;/td&gt;
&lt;/tr&gt;
&lt;/tbody&gt;
&lt;/table&gt;
&lt;/div&gt;
&lt;div class="row g-3 mt-3"&gt;
&lt;div class="col-12 col-lg-6"&gt;
&lt;div class="p-3 rounded-3 h-100" style="background: #fff8f2; border: 1px solid #ffd7b8;"&gt;
&lt;h3 class="h6 mb-2"&gt;平日の最小セット（続けるための形）&lt;/h3&gt;
&lt;ul class="mb-0" style="line-height: 1.95;"&gt;
&lt;li&gt;音読：3分（短く、毎日）&lt;/li&gt;
&lt;li&gt;語彙：5分（分からない語を1〜3語だけ）&lt;/li&gt;
&lt;li&gt;読解：10〜15分（段落ごとに一言 → 設問 → 根拠確認）&lt;/li&gt;
&lt;/ul&gt;
&lt;/div&gt;
&lt;/div&gt;
&lt;div class="col-12 col-lg-6"&gt;
&lt;div class="p-3 rounded-3 h-100" style="background: #f3fbf6; border: 1px solid #bfe6cd;"&gt;
&lt;h3 class="h6 mb-2"&gt;週末の直し（伸びる部分）&lt;/h3&gt;
&lt;ul class="mb-0" style="line-height: 1.95;"&gt;
&lt;li&gt;間違いの種類を分ける（条件落ち／根拠ズレ／読み違い）&lt;/li&gt;
&lt;li&gt;本文に戻り、根拠の文に線を引いて残す&lt;/li&gt;
&lt;li&gt;次回のルールを1つだけ決める（例：設問条件に必ず下線）&lt;/li&gt;
&lt;/ul&gt;
&lt;/div&gt;
&lt;/div&gt;
&lt;/div&gt;
&lt;p class="mt-3 mb-0 text-muted small" style="line-height: 1.7;"&gt;※「増やす」より「定着させる」。やることを絞って回すほうが、家庭学習は続きやすくなります。&lt;/p&gt;
&lt;/div&gt;
&lt;/section&gt;
&lt;section class="card border-0 shadow-sm"&gt;
&lt;div class="card-body p-4"&gt;
&lt;section id="practical-tips" class="card border-0 shadow-sm mb-4"&gt;
&lt;div class="card-body p-4"&gt;
&lt;h2 class="h5 mb-4" style="border-bottom: 2px solid #1a237e; padding-bottom: 10px;"&gt;得点を安定させる「具体的な実践テクニック」&lt;/h2&gt;
&lt;div class="row g-4 mb-5"&gt;
&lt;div class="col-12 col-lg-6"&gt;
&lt;h3 class="h6 mb-3" style="color: #1a237e; display: flex; align-items: center;"&gt;&lt;span style="background: #1a237e; color: #fff; border-radius: 50%; width: 24px; height: 24px; display: inline-flex; justify-content: center; align-items: center; margin-right: 8px; font-size: 0.8rem;"&gt;1&lt;/span&gt;&lt;br /&gt;
記述問題で部分点を取る「3ステップ」&lt;/h3&gt;
&lt;p style="line-height: 1.85; font-size: 0.95rem;"&gt;「何を書けばいいかわからない」を防ぐための、当塾でも推奨している手順です。&lt;/p&gt;
&lt;div class="p-3 rounded-3" style="background: #f8f9fa; border: 1px solid #dee2e6;"&gt;
&lt;ol class="mb-0" style="line-height: 1.95; font-size: 0.9rem; padding-left: 1.2rem;"&gt;
&lt;li&gt;&lt;strong&gt;設問の「条件」を特定する&lt;/strong&gt;：理由を聞かれているなら「〜だから」、気持ちなら「〜という気持ち」と末尾を先に決める。&lt;/li&gt;
&lt;li&gt;&lt;strong&gt;「要素」を本文から探す&lt;/strong&gt;：必要なキーワードを本文から2〜3個拾い、箇書きにする。&lt;/li&gt;
&lt;li&gt;&lt;strong&gt;つなげて調整する&lt;/strong&gt;：拾った要素を、字数制限に合わせてつなげる。最初から完璧な文章を書こうとしないのがコツです。&lt;/li&gt;
&lt;/ol&gt;
&lt;/div&gt;
&lt;/div&gt;
&lt;div class="col-12 col-lg-6"&gt;
&lt;h3 class="h6 mb-3" style="color: #006064; display: flex; align-items: center;"&gt;&lt;span style="background: #006064; color: #fff; border-radius: 50%; width: 24px; height: 24px; display: inline-flex; justify-content: center; align-items: center; margin-right: 8px; font-size: 0.8rem;"&gt;2&lt;/span&gt;&lt;br /&gt;
レベル別・おすすめ推奨教材&lt;/h3&gt;
&lt;p style="line-height: 1.85; font-size: 0.95rem;"&gt;家庭学習で取り入れやすい、定評のある問題集の例です。&lt;/p&gt;
&lt;div class="table-responsive"&gt;
&lt;table class="table table-sm table-bordered mb-0" style="font-size: 0.85rem;"&gt;
&lt;tbody&gt;
&lt;tr&gt;
&lt;th style="width: 30%; background: #e0f2f1; vertical-align: middle;"&gt;基礎（語彙）&lt;/th&gt;
&lt;td class="p-2"&gt;ふくしま式「本当の国語力」が身につく問題集シリーズ&lt;/td&gt;
&lt;/tr&gt;
&lt;tr&gt;
&lt;th style="background: #e0f2f1; vertical-align: middle;"&gt;標準（読解）&lt;/th&gt;
&lt;td class="p-2"&gt;論理エンジン ／ 予習シリーズ（四谷大塚）&lt;/td&gt;
&lt;/tr&gt;
&lt;tr&gt;
&lt;th style="background: #e0f2f1; vertical-align: middle;"&gt;応用（記述）&lt;/th&gt;
&lt;td class="p-2"&gt;最高クラス問題集 ／ 記述演習の完成&lt;/td&gt;
&lt;/tr&gt;
&lt;/tbody&gt;
&lt;/table&gt;
&lt;/div&gt;
&lt;/div&gt;
&lt;/div&gt;
&lt;hr class="my-5" /&gt;
&lt;h2 class="h5 mb-4" style="border-bottom: 2px solid #1a237e; padding-bottom: 10px;"&gt;国語の勉強方法に関するよくある質問（FAQ）&lt;/h2&gt;
&lt;div class="mb-4"&gt;
&lt;p class="mb-2" style="font-weight: bold; color: #1a237e; font-size: 1rem;"&gt;Q. 文章を読むスピードを上げるにはどうすればいいですか？&lt;/p&gt;
&lt;div class="p-3 rounded-3" style="background: #f3f8ff; line-height: 1.85; font-size: 0.95rem; border-left: 4px solid #1a237e;"&gt;A. 速く読む練習の前に、&lt;strong&gt;「正確に読む」&lt;/strong&gt;練習を優先してください。読み飛ばしによる「読み直し」が一番時間をロスします。主語と述語を意識して、一度で内容を掴む習慣ができると、結果的に読了スピードは劇的に上がります。&lt;/div&gt;
&lt;/div&gt;
&lt;div class="mb-4"&gt;
&lt;p class="mb-2" style="font-weight: bold; color: #1a237e; font-size: 1rem;"&gt;Q. 本をたくさん読めば国語は得意になりますか？&lt;/p&gt;
&lt;div class="p-3 rounded-3" style="background: #f3f8ff; line-height: 1.85; font-size: 0.95rem; border-left: 4px solid #1a237e;"&gt;A. 読書は「語彙や背景知識」を増やす助けにはなりますが、それだけで点数には直結しません。テストには「本文を根拠に、設問に答える」というルールがあるため、読書とは別に&lt;strong&gt;「設問の解き方」&lt;/strong&gt;を学ぶ訓練が必要です。&lt;/div&gt;
&lt;/div&gt;
&lt;div class="mb-0"&gt;
&lt;p class="mb-2" style="font-weight: bold; color: #1a237e; font-size: 1rem;"&gt;Q. 漢字や言葉の暗記が苦手です。&lt;/p&gt;
&lt;div class="p-3 rounded-3" style="background: #f3f8ff; line-height: 1.85; font-size: 0.95rem; border-left: 4px solid #1a237e;"&gt;A. 単語帳のように言葉だけ覚えるのは避けましょう。&lt;strong&gt;「文脈の中で覚える」&lt;/strong&gt;ことが重要です。短文作成をセットにするか、読んでいる文章の中で出てきた言葉をその都度確認するほうが、記憶への定着が早くなります。&lt;/div&gt;
&lt;/div&gt;
&lt;/div&gt;
&lt;/section&gt;
&lt;h2 class="h5 mb-3"&gt;国語は“習慣”と“根拠”で伸びる&lt;/h2&gt;
&lt;p style="line-height: 1.95;"&gt;国語の力は、短期間で急に伸びるというより、積み重ねが形になって伸びていく教科です。低学年は習慣づくり、中学年は段落と要点、高学年以降は根拠と形式。学年に合わせて「今やるべきこと」を整理すると、遠回りが減っていきます。&lt;/p&gt;
&lt;div class="row g-3"&gt;
&lt;div class="col-12 col-md-4"&gt;
&lt;div class="p-3 rounded-3 h-100" style="background: #f3f8ff; border: 1px solid #cfe1ff;"&gt;
&lt;h3 class="h6 mb-2"&gt;低学年&lt;/h3&gt;
&lt;p class="mb-0" style="line-height: 1.85;"&gt;短く毎日。読む・書く・言葉に触れる回数を増やす。&lt;/p&gt;
&lt;/div&gt;
&lt;/div&gt;
&lt;div class="col-12 col-md-4"&gt;
&lt;div class="p-3 rounded-3 h-100" style="background: #fff8f2; border: 1px solid #ffd7b8;"&gt;
&lt;h3 class="h6 mb-2"&gt;中学年&lt;/h3&gt;
&lt;p class="mb-0" style="line-height: 1.85;"&gt;段落で内容をつかむ。接続語・主語述語で骨組みを作る。&lt;/p&gt;
&lt;/div&gt;
&lt;/div&gt;
&lt;div class="col-12 col-md-4"&gt;
&lt;div class="p-3 rounded-3 h-100" style="background: #f3fbf6; border: 1px solid #bfe6cd;"&gt;
&lt;h3 class="h6 mb-2"&gt;高学年〜&lt;/h3&gt;
&lt;p class="mb-0" style="line-height: 1.85;"&gt;本文に戻る癖を定着。設問条件と根拠で答案を安定させる。&lt;/p&gt;
&lt;/div&gt;
&lt;/div&gt;
&lt;/div&gt;
&lt;/div&gt;
&lt;/section&gt;
&lt;/div&gt;
```</t>
  </si>
  <si>
    <t>C2P_https___www_kokugo_trigger_com_column_kokugonotesuto_20260225_192447</t>
  </si>
  <si>
    <t>以下はサイトの階層マスタに基づく「子→親」内部リンク不足です。
子ページ本文（HTML）に、親ページへのリンクを追加してください。
【子ページ】
- URL: https://www.kokugo-trigger.com/column/kokugonotesuto/
- タイトル: 国語テスト時間配分｜目安表と解く順番で時間切れ防止｜中学生
- 分類: MC
【親ページ（リンク先）】
- 親URL: https://www.kokugo-trigger.com/column/
- 親タイトル: コラム - 基礎力Stadium「国語のトリガー」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.85rem;"&gt;時間配分&lt;/span&gt;&lt;br /&gt;
&lt;span class="badge bg-dark" style="font-size: .85rem;"&gt;テスト対策&lt;/span&gt;&lt;/div&gt;
&lt;p class="h4 mb-3" style="line-height: 1.6; font-weight: bold;"&gt;「時間が足りなくて最後が白紙…」を卒業する&lt;br class="d-none d-md-block" /&gt;焦って速読する前に知っておきたい、国語テスト攻略の鉄則&lt;/p&gt;
&lt;p class="mb-0" style="opacity: .95; line-height: 1.95;"&gt;中学生の国語テストで時間が足りなくなる最大の理由は、読むのが遅いからではなく&lt;strong&gt;「迷っている時間」が長すぎるから&lt;/strong&gt;です。&lt;br /&gt;
この記事では、読む速度を無理に上げず、&lt;strong&gt;設問処理のプロセス&lt;/strong&gt;と&lt;strong&gt;時間配分&lt;/strong&gt;を&lt;strong&gt;確立&lt;/strong&gt;するだけで空欄を激減させる方法を解説します。&lt;br /&gt;
「迷ったら飛ばす」「記述は部分点を狙う」——明日から試せる&lt;strong&gt;解き終わるための黄金ルール&lt;/strong&gt;を身につけましょう。&lt;/p&gt;
&lt;div class="mt-4 d-flex flex-wrap gap-2"&gt;&lt;a class="btn btn-warning text-dark" style="font-weight: bold;" href="#quick"&gt;今すぐ試せる3つの対策&lt;/a&gt;&lt;br /&gt;
&lt;a class="btn btn-outline-light" style="font-weight: bold;" href="#table"&gt;理想の時間配分表&lt;/a&gt;&lt;br /&gt;
&lt;a class="btn btn-outline-light" style="font-weight: bold;" href="#check"&gt;本番直前のチェックリスト&lt;/a&gt;&lt;/div&gt;
&lt;/div&gt;
&lt;/section&gt;
&lt;h2 class="h5 mb-3"&gt;最初に押さえる3つ（迷ったときの戻り先）&lt;/h2&gt;
&lt;div class="row g-3"&gt;
&lt;div class="col-12 col-md-4"&gt;
&lt;div class="p-3 rounded-3" style="background: #fff8f2; border: 1px solid #ffd7b8;"&gt;
&lt;h3 class="h6 mb-2"&gt;読む速度&lt;/h3&gt;
&lt;p class="mb-0" style="line-height: 1.85;"&gt;速く読むより、&lt;strong&gt;理解できる速さ&lt;/strong&gt;を守る。読み直しが減る方が結果的に速い。&lt;/p&gt;
&lt;/div&gt;
&lt;/div&gt;
&lt;div class="col-12 col-md-4"&gt;
&lt;div class="p-3 rounded-3" style="background: #f3f8ff; border: 1px solid #cfe1ff;"&gt;
&lt;h3 class="h6 mb-2"&gt;設問の順番&lt;/h3&gt;
&lt;p class="mb-0" style="line-height: 1.85;"&gt;迷ったら&lt;strong&gt;飛ばす→印→最後に戻る&lt;/strong&gt;。1問に張り付かない。&lt;/p&gt;
&lt;/div&gt;
&lt;/div&gt;
&lt;div class="col-12 col-md-4"&gt;
&lt;div class="p-3 rounded-3" style="background: #f3fbf6; border: 1px solid #bfe6cd;"&gt;
&lt;h3 class="h6 mb-2"&gt;記述&lt;/h3&gt;
&lt;p class="mb-0" style="line-height: 1.85;"&gt;&lt;strong&gt;部分点を取りに行く&lt;/strong&gt;。空欄を作らないことが合計点を押し上げる。&lt;/p&gt;
&lt;/div&gt;
&lt;/div&gt;
&lt;/div&gt;
&lt;div class="alert alert-warning mt-4 mb-0" style="border: 0; background: #fff3cd;"&gt;読む速さよりも、&lt;strong&gt;ルール（飛ばす・戻る）&lt;/strong&gt;と&lt;strong&gt;配分&lt;/strong&gt;が決まると、最後まで解き切れる確率が上がります。&lt;/div&gt;
&lt;section class="card border-0 shadow-sm mb-4"&gt;
&lt;div class="card-body p-4"&gt;
&lt;h2 class="h5 mb-3"&gt;当てはまったら「解法の確立」から&lt;/h2&gt;
&lt;div class="row g-3"&gt;
&lt;div class="col-12 col-lg-6"&gt;
&lt;div class="p-3 rounded-3" style="background: #f7f9ff; border: 1px solid #dbe3ff;"&gt;
&lt;h3 class="h6 mb-2"&gt;時間が溶けやすいサイン&lt;/h3&gt;
&lt;ul class="mb-0" style="line-height: 1.95;"&gt;
&lt;li&gt;本文を同じ場所で何度も読み直す&lt;/li&gt;
&lt;li&gt;選択肢で迷って、止まる時間が長い&lt;/li&gt;
&lt;li&gt;抜き出しの条件（字数・形式）を後から見落とす&lt;/li&gt;
&lt;li&gt;記述は「完璧」を狙って白紙になりやすい&lt;/li&gt;
&lt;/ul&gt;
&lt;/div&gt;
&lt;/div&gt;
&lt;div class="col-12 col-lg-6"&gt;
&lt;div class="p-3 rounded-3" style="background: #fff8f2; border: 1px solid #ffd7b8;"&gt;
&lt;h3 class="h6 mb-2"&gt;今日からの最小ルール&lt;/h3&gt;
&lt;ul class="mb-0" style="line-height: 1.95;"&gt;
&lt;li&gt;迷ったら飛ばす（必ず印を残す）&lt;/li&gt;
&lt;li&gt;漢字は10秒を超えたら一旦次へ&lt;/li&gt;
&lt;li&gt;記述は「結論→理由→具体」で要素を入れて空欄を避ける&lt;/li&gt;
&lt;/ul&gt;
&lt;/div&gt;
&lt;/div&gt;
&lt;/div&gt;
&lt;/div&gt;
&lt;/section&gt;
&lt;section class="card border-0 shadow-sm mb-4"&gt;
&lt;div class="card-body p-4"&gt;
&lt;h2 class="h5 mb-3"&gt;国語の時間切れが起きる理由&lt;/h2&gt;
&lt;p style="line-height: 1.95;"&gt;国語のテストで時間が足りなくなる原因は、大きく分けて3つです。&lt;/p&gt;
&lt;div class="row g-3"&gt;
&lt;div class="col-12 col-lg-4"&gt;
&lt;div class="p-3 rounded-3" style="background: #f7f9ff; border: 1px solid #dbe3ff;"&gt;
&lt;h3 class="h6 mb-2"&gt;読み直しが多い&lt;/h3&gt;
&lt;p class="mb-0" style="line-height: 1.85;"&gt;急いで読んで理解が曖昧になり、本文に何度も戻ってしまう。&lt;/p&gt;
&lt;/div&gt;
&lt;/div&gt;
&lt;div class="col-12 col-lg-4"&gt;
&lt;div class="p-3 rounded-3" style="background: #fff8f2; border: 1px solid #ffd7b8;"&gt;
&lt;h3 class="h6 mb-2"&gt;1問に張り付く&lt;/h3&gt;
&lt;p class="mb-0" style="line-height: 1.85;"&gt;迷う問題を粘って時間を消費し、後半の得点源に届かない。&lt;/p&gt;
&lt;/div&gt;
&lt;/div&gt;
&lt;div class="col-12 col-lg-4"&gt;
&lt;div class="p-3 rounded-3" style="background: #f3fbf6; border: 1px solid #bfe6cd;"&gt;
&lt;h3 class="h6 mb-2"&gt;記述が空欄&lt;/h3&gt;
&lt;p class="mb-0" style="line-height: 1.85;"&gt;完璧を狙いすぎて書けず、配点が高い問題を落とす。&lt;/p&gt;
&lt;/div&gt;
&lt;/div&gt;
&lt;/div&gt;
&lt;p class="mt-3 mb-0" style="line-height: 1.95;"&gt;対策は「速読」ではなく、&lt;strong&gt;理解の安定&lt;/strong&gt;と&lt;strong&gt;ルールの徹底&lt;/strong&gt;です。&lt;br /&gt;
次から、読むときに増やしすぎない工夫と、設問の“飛ばす・戻る”を具体化します。&lt;/p&gt;
&lt;/div&gt;
&lt;/section&gt;
&lt;section class="card border-0 shadow-sm mb-4"&gt;
&lt;div class="card-body p-4"&gt;
&lt;h2 class="h5 mb-3"&gt;文章を読むスピードを意識する&lt;/h2&gt;
&lt;p style="line-height: 1.95;"&gt;無理に速く読むと本文が頭に入らず、設問で&lt;strong&gt;読み返し&lt;/strong&gt;が増えて二度手間になります。&lt;br /&gt;
まずは&lt;span style="color: #0d6efd; font-weight: bold;"&gt;理解できるスピード&lt;/span&gt;を守る方が、結果的に時間が残りやすいです。&lt;/p&gt;
&lt;div class="alert alert-info mb-4" style="border: 0; background: #e7f3ff;"&gt;&lt;strong&gt;ポイント：&lt;/strong&gt;「速く読む」より「読み直しを減らす」方が、トータル時間は短くなりやすいです。&lt;/div&gt;
&lt;h3 class="h6 mb-2"&gt;読むときにやること（増やしすぎない）&lt;/h3&gt;
&lt;ul class="mb-0" style="line-height: 1.95;"&gt;
&lt;li&gt;段落ごとに「何の話か」を一言で追う（細部に固執しすぎない）&lt;/li&gt;
&lt;li&gt;接続語（しかし／だから／つまり）に軽く印をつけ、流れを見失わない&lt;/li&gt;
&lt;li&gt;登場人物や主張の変化点（対比・転換）だけは丁寧に押さえる&lt;/li&gt;
&lt;/ul&gt;
&lt;/div&gt;
&lt;/section&gt;
&lt;section class="card border-0 shadow-sm mb-4"&gt;
&lt;div class="card-body p-4"&gt;
&lt;h2 class="h5 mb-3"&gt;設問の解き方：時間を守る“流れ”を作る&lt;/h2&gt;
&lt;p style="line-height: 1.95;"&gt;時間切れを防ぐには、読む速度よりも&lt;span style="color: #0d6efd; font-weight: bold;"&gt;迷ったときの動き&lt;/span&gt;を決める方が効きます。&lt;br /&gt;
「迷ったら飛ばす」「最後に戻る」を徹底すると、1問に時間が吸われにくくなります。&lt;/p&gt;
&lt;div class="p-3 rounded-3 mb-4" style="background: #fff8f2; border: 1px solid #ffd7b8;"&gt;
&lt;h3 class="h6 mb-2"&gt;ルール（これだけ）&lt;/h3&gt;
&lt;ul class="mb-0" style="line-height: 1.95;"&gt;
&lt;li&gt;&lt;strong&gt;迷ったら飛ばす&lt;/strong&gt;（時間を溶かさない）&lt;/li&gt;
&lt;li&gt;&lt;strong&gt;候補に印をつける&lt;/strong&gt;（戻る場所を明確に）&lt;/li&gt;
&lt;li&gt;&lt;strong&gt;最後にまとめて再考&lt;/strong&gt;（流れが見えた状態で判断）&lt;/li&gt;
&lt;/ul&gt;
&lt;/div&gt;
&lt;h3 class="h6 mb-2"&gt;分からない問題は飛ばして先に進む&lt;/h3&gt;
&lt;div class="row g-3 mt-1"&gt;
&lt;div class="col-12 col-lg-4"&gt;
&lt;div class="p-3 rounded-3" style="background: #f3f8ff; border: 1px solid #cfe1ff;"&gt;
&lt;h4 class="h6 mb-2"&gt;漢字（知識問題）&lt;/h4&gt;
&lt;p class="mb-2" style="line-height: 1.85;"&gt;思い出せなければ一旦次へ。後で回収できることもあります。&lt;/p&gt;
&lt;p class="mb-0 small text-muted" style="line-height: 1.6;"&gt;※目安として「長く止まらない」を&lt;strong&gt;徹底&lt;/strong&gt;。&lt;/p&gt;
&lt;/div&gt;
&lt;/div&gt;
&lt;div class="col-12 col-lg-4"&gt;
&lt;div class="p-3 rounded-3" style="background: #f3fbf6; border: 1px solid #bfe6cd;"&gt;
&lt;h4 class="h6 mb-2"&gt;選択肢&lt;/h4&gt;
&lt;p class="mb-0" style="line-height: 1.85;"&gt;迷ったら&lt;strong&gt;候補番号に印&lt;/strong&gt;をつけて次へ。解き終わってから再考します。&lt;/p&gt;
&lt;/div&gt;
&lt;/div&gt;
&lt;div class="col-12 col-lg-4"&gt;
&lt;div class="p-3 rounded-3" style="background: #fff8f2; border: 1px solid #ffd7b8;"&gt;
&lt;h4 class="h6 mb-2"&gt;抜き出し&lt;/h4&gt;
&lt;p class="mb-0" style="line-height: 1.85;"&gt;条件（字数・答え方）を確認し、見つからなければ一旦次へ。後半で理解が深まってから戻る方が効率的です。&lt;/p&gt;
&lt;/div&gt;
&lt;/div&gt;
&lt;/div&gt;
&lt;div class="alert alert-warning mt-4 mb-0" style="border: 0; background: #fff3cd;"&gt;1問に粘らない。&lt;strong&gt;最後まで到達してから回収&lt;/strong&gt;する方が、合計点は上がりやすいです。&lt;/div&gt;
&lt;/div&gt;
&lt;/section&gt;
&lt;section class="card border-0 shadow-sm mb-4"&gt;
&lt;div class="card-body p-4"&gt;
&lt;h2 class="h5 mb-3"&gt;記述問題は部分点を取りに行く（空欄を作らない）&lt;/h2&gt;
&lt;p style="line-height: 1.95;"&gt;記述は完全解答でなくても、根拠が合っていれば点になる可能性があります。&lt;br /&gt;
配点が高いことが多いので、白紙は&lt;strong&gt;減点&lt;/strong&gt;が大きくなりやすいです。&lt;br /&gt;
まずは「点になる形」を優先します。&lt;/p&gt;
&lt;div class="row g-3"&gt;
&lt;div class="col-12 col-lg-6"&gt;
&lt;div class="p-3 rounded-3" style="background: #f3f8ff; border: 1px solid #cfe1ff;"&gt;
&lt;h3 class="h6 mb-2"&gt;最初にやること&lt;/h3&gt;
&lt;ul class="mb-0" style="line-height: 1.95;"&gt;
&lt;li&gt;文末（〜から／〜ため／〜こと）を確認してメモ&lt;/li&gt;
&lt;li&gt;本文の該当箇所に線を引き、要素を拾う&lt;/li&gt;
&lt;li&gt;字数条件があるなら、先に分量の目安を決める&lt;/li&gt;
&lt;/ul&gt;
&lt;/div&gt;
&lt;/div&gt;
&lt;div class="col-12 col-lg-6"&gt;
&lt;div class="p-3 rounded-3" style="background: #fff8f2; border: 1px solid #ffd7b8;"&gt;
&lt;h3 class="h6 mb-2"&gt;&lt;strong&gt;構成&lt;/strong&gt;（迷ったらこれ）&lt;/h3&gt;
&lt;ul class="mb-0" style="line-height: 1.95;"&gt;
&lt;li&gt;&lt;strong&gt;結論&lt;/strong&gt;：問いに対する答えを一言で&lt;/li&gt;
&lt;li&gt;&lt;strong&gt;理由&lt;/strong&gt;：本文根拠を短くつなぐ&lt;/li&gt;
&lt;li&gt;&lt;strong&gt;具体&lt;/strong&gt;：本文のキーワードを1つ入れる（言い換えでも可）&lt;/li&gt;
&lt;/ul&gt;
&lt;/div&gt;
&lt;/div&gt;
&lt;/div&gt;
&lt;div class="alert alert-info mt-4 mb-0" style="border: 0; background: #e7f3ff;"&gt;&lt;strong&gt;押さえどころ：&lt;/strong&gt;字数より先に「要素が入っているか」。空欄を避けるだけでも合計点が動きやすいです。&lt;/div&gt;
&lt;/div&gt;
&lt;p&gt;&lt;!-- =============================== 追記：配分の「ケース別目安」＋3回練習（家庭で再現） 置き場所：#table（理想の時間配分表）の直前 =============================== --&gt;&lt;/p&gt;
&lt;section id="practice" class="card border-0 shadow-sm mb-4"&gt;
&lt;div class="card-body p-4"&gt;
&lt;h2 class="h5 mb-3"&gt;ケース別の時間目安（テスト時間に合わせる）&lt;/h2&gt;
&lt;p class="mb-3" style="line-height: 1.95;"&gt;「国語 テスト 時間配分 中学生」で調べる人は、テスト時間が学校で違います。&lt;br /&gt;
まずは&lt;span style="font-weight: bold;"&gt;40分／45分／50分&lt;/span&gt;のどれに近いかで、目安を分けて使ってください。&lt;/p&gt;
&lt;div class="table-responsive"&gt;
&lt;table class="table table-bordered align-middle mb-0"&gt;
&lt;thead style="background: #1a237e; color: #fff;"&gt;
&lt;tr&gt;
&lt;th style="width: 18%;"&gt;テスト時間&lt;/th&gt;
&lt;th style="width: 27%;"&gt;読む&lt;/th&gt;
&lt;th style="width: 27%;"&gt;解く&lt;/th&gt;
&lt;th style="width: 28%;"&gt;見直す&lt;/th&gt;
&lt;/tr&gt;
&lt;/thead&gt;
&lt;tbody&gt;
&lt;tr&gt;
&lt;td&gt;&lt;strong&gt;40分&lt;/strong&gt;&lt;/td&gt;
&lt;td&gt;14〜16分&lt;/td&gt;
&lt;td&gt;21〜23分&lt;/td&gt;
&lt;td&gt;2〜4分&lt;/td&gt;
&lt;/tr&gt;
&lt;tr style="background: #f7f9ff;"&gt;
&lt;td&gt;&lt;strong&gt;45分&lt;/strong&gt;&lt;/td&gt;
&lt;td&gt;16〜18分&lt;/td&gt;
&lt;td&gt;24〜27分&lt;/td&gt;
&lt;td&gt;3〜5分&lt;/td&gt;
&lt;/tr&gt;
&lt;tr&gt;
&lt;td&gt;&lt;strong&gt;50分&lt;/strong&gt;&lt;/td&gt;
&lt;td&gt;18〜22分&lt;/td&gt;
&lt;td&gt;27〜30分&lt;/td&gt;
&lt;td&gt;3〜5分&lt;/td&gt;
&lt;/tr&gt;
&lt;/tbody&gt;
&lt;/table&gt;
&lt;/div&gt;
&lt;div class="alert alert-info mt-3 mb-0" style="border: 0; background: #e7f3ff; line-height: 1.9;"&gt;&lt;strong&gt;使い方：&lt;/strong&gt;家で解くときに「読む終了の時刻」だけ先に決めて、時計を見ながら進めます。&lt;br /&gt;
読む時間が伸びるほど、後半の空欄が増えやすいので、まずは&lt;span style="font-weight: bold;"&gt;読む終了の線引き&lt;/span&gt;を作ります。&lt;/div&gt;
&lt;/div&gt;
&lt;/section&gt;
&lt;section class="card border-0 shadow-sm mb-4"&gt;
&lt;div class="card-body p-4"&gt;
&lt;h2 class="h5 mb-3"&gt;3回だけ練習（家で再現する用のミニメニュー）&lt;/h2&gt;
&lt;p class="mb-3" style="line-height: 1.95;"&gt;速く読む練習より、&lt;strong&gt;止まる場面を短くする&lt;/strong&gt;練習の方が点に直結します。&lt;br /&gt;
下の3回だけやると、「時間が消える場所」がはっきりします。&lt;/p&gt;
&lt;div class="row g-3"&gt;
&lt;div class="col-12 col-lg-4"&gt;
&lt;div class="p-3 rounded-3 h-100" style="background: #fff8f2; border: 1px solid #ffd7b8;"&gt;
&lt;div class="d-flex align-items-center justify-content-between mb-2"&gt;&lt;span class="badge bg-warning text-dark"&gt;1回目&lt;/span&gt;&lt;br /&gt;
&lt;span class="small text-muted"&gt;10〜12分&lt;/span&gt;&lt;/div&gt;
&lt;h3 class="h6 mb-2"&gt;読むだけ（要点だけ拾う）&lt;/h3&gt;
&lt;ul class="mb-0" style="line-height: 1.9;"&gt;
&lt;li&gt;段落ごとに「何の話か」を一言メモ&lt;/li&gt;
&lt;li&gt;接続語（しかし／だから／つまり）に印&lt;/li&gt;
&lt;li&gt;対比・変化点だけ丁寧に&lt;/li&gt;
&lt;/ul&gt;
&lt;/div&gt;
&lt;/div&gt;
&lt;div class="col-12 col-lg-4"&gt;
&lt;div class="p-3 rounded-3 h-100" style="background: #f3f8ff; border: 1px solid #cfe1ff;"&gt;
&lt;div class="d-flex align-items-center justify-content-between mb-2"&gt;&lt;span class="badge bg-primary"&gt;2回目&lt;/span&gt;&lt;br /&gt;
&lt;span class="small text-muted"&gt;15〜18分&lt;/span&gt;&lt;/div&gt;
&lt;h3 class="h6 mb-2"&gt;選択・抜き出し（止まらない練習）&lt;/h3&gt;
&lt;ul class="mb-0" style="line-height: 1.9;"&gt;
&lt;li&gt;選択：根拠の一文に線→候補を2つまで&lt;/li&gt;
&lt;li&gt;抜き出し：字数・語尾の条件を先に丸&lt;/li&gt;
&lt;li&gt;見つからない時は、本文の場所だけメモして進む&lt;/li&gt;
&lt;/ul&gt;
&lt;/div&gt;
&lt;/div&gt;
&lt;div class="col-12 col-lg-4"&gt;
&lt;div class="p-3 rounded-3 h-100" style="background: #f3fbf6; border: 1px solid #bfe6cd;"&gt;
&lt;div class="d-flex align-items-center justify-content-between mb-2"&gt;&lt;span class="badge bg-success"&gt;3回目&lt;/span&gt;&lt;br /&gt;
&lt;span class="small text-muted"&gt;10〜12分&lt;/span&gt;&lt;/div&gt;
&lt;h3 class="h6 mb-2"&gt;記述（空欄を減らす形）&lt;/h3&gt;
&lt;ul class="mb-0" style="line-height: 1.9;"&gt;
&lt;li&gt;答え：問いにそのまま返す一文&lt;/li&gt;
&lt;li&gt;理由：本文の根拠を短くつなぐ&lt;/li&gt;
&lt;li&gt;具体：本文の語を1つ入れる（言い換えでも可）&lt;/li&gt;
&lt;/ul&gt;
&lt;/div&gt;
&lt;/div&gt;
&lt;/div&gt;
&lt;div class="alert alert-warning mt-3 mb-0" style="border: 0; background: #fff3cd; line-height: 1.9;"&gt;&lt;strong&gt;記録すると伸びます：&lt;/strong&gt;終わったあとに「止まった原因」を1行だけ残します。&lt;br /&gt;
例）選択で根拠に戻らず雰囲気で選んだ／抜き出しで字数条件を後から見た／記述で要素が足りず書き直した&lt;/div&gt;
&lt;/div&gt;
&lt;/section&gt;
&lt;section id="qa-plus" class="card border-0 shadow-sm mb-4"&gt;
&lt;div class="card-body p-4"&gt;
&lt;h2 class="h5 mb-3"&gt;追加のよくある質問&lt;/h2&gt;
&lt;div class="d-grid gap-2"&gt;
&lt;details class="border rounded-3 p-3" style="background: #fff;"&gt;
&lt;summary style="cursor: pointer; font-weight: bold; line-height: 1.7;"&gt;国語のテストが50分じゃないときはどうする？&lt;/summary&gt;
&lt;div class="pt-2" style="line-height: 1.95;"&gt;上の「40分／45分／50分」の目安表を使います。特に&lt;strong&gt;読む終了の時刻&lt;/strong&gt;だけ先に決めると、後半の空欄が減りやすいです。&lt;/div&gt;
&lt;/details&gt;
&lt;details class="border rounded-3 p-3" style="background: #fff;"&gt;
&lt;summary style="cursor: pointer; font-weight: bold; line-height: 1.7;"&gt;抜き出しで時間を使いすぎます&lt;/summary&gt;
&lt;div class="pt-2" style="line-height: 1.95;"&gt;探し始める前に「字数」「語尾」「指定（〜を抜き出せ）」を先に丸で囲みます。&lt;br /&gt;
見つからない時は、本文の場所だけメモして先へ進み、最後に戻って探す方が早いことが多いです。&lt;/div&gt;
&lt;/details&gt;
&lt;details class="border rounded-3 p-3" style="background: #fff;"&gt;
&lt;summary style="cursor: pointer; font-weight: bold; line-height: 1.7;"&gt;選択肢で2つに絞った後に決めきれません&lt;/summary&gt;
&lt;div class="pt-2" style="line-height: 1.95;"&gt;本文の根拠の一文に線を引き、&lt;strong&gt;その一文と合う言い方か&lt;/strong&gt;だけで比べます。&lt;br /&gt;
「それっぽい」より、「本文の言い方に近い」を優先すると決まりやすいです。&lt;/div&gt;
&lt;/details&gt;
&lt;details class="border rounded-3 p-3" style="background: #fff;"&gt;
&lt;summary style="cursor: pointer; font-weight: bold; line-height: 1.7;"&gt;記述で何を書けばいいか分かりません&lt;/summary&gt;
&lt;div class="pt-2" style="line-height: 1.95;"&gt;まず「答え」を一文で書き、その後に本文の根拠を短くつなげます。最後に本文の語を1つ入れると、内容が薄くなりにくいです。&lt;/div&gt;
&lt;/details&gt;
&lt;/div&gt;
&lt;/div&gt;
&lt;/section&gt;
&lt;p&gt;&amp;nbsp;&lt;/p&gt;
&lt;/section&gt;
&lt;section id="table" class="card border-0 shadow-sm mb-4"&gt;
&lt;div class="card-body p-4"&gt;
&lt;h2 class="h5 mb-3"&gt;時間配分の目安（家庭学習で定着させる）&lt;/h2&gt;
&lt;p class="mb-3" style="line-height: 1.95;"&gt;本番だけで変えようとすると&lt;strong&gt;乱れ&lt;/strong&gt;やすいので、普段の演習から&lt;strong&gt;時間を測って&lt;/strong&gt;配分を寄せます。&lt;br /&gt;
下の表は目安として使い、少しずつ自分用に調整してください。&lt;/p&gt;
&lt;div class="table-responsive"&gt;
&lt;table class="table table-bordered align-middle mb-0"&gt;
&lt;thead style="background: #1a237e; color: #fff;"&gt;
&lt;tr&gt;
&lt;th style="width: 24%;"&gt;工程&lt;/th&gt;
&lt;th&gt;やること&lt;/th&gt;
&lt;th style="width: 22%;"&gt;目安&lt;/th&gt;
&lt;/tr&gt;
&lt;/thead&gt;
&lt;tbody&gt;
&lt;tr&gt;
&lt;td&gt;&lt;strong&gt;読む&lt;/strong&gt;&lt;/td&gt;
&lt;td&gt;流れ（対比・因果・言い換え）をつかむ／段落の要点を追う&lt;/td&gt;
&lt;td&gt;全体の35〜45%&lt;/td&gt;
&lt;/tr&gt;
&lt;tr style="background: #f7f9ff;"&gt;
&lt;td&gt;&lt;strong&gt;解く&lt;/strong&gt;&lt;/td&gt;
&lt;td&gt;条件確認→根拠に戻る→答えを作る（&lt;strong&gt;順序の徹底&lt;/strong&gt;）&lt;/td&gt;
&lt;td&gt;全体の50〜60%&lt;/td&gt;
&lt;/tr&gt;
&lt;tr&gt;
&lt;td&gt;&lt;strong&gt;見直す&lt;/strong&gt;&lt;/td&gt;
&lt;td&gt;条件落ち／抜き出し範囲／記述の字数・要素を確認&lt;/td&gt;
&lt;td&gt;全体の5〜10%&lt;/td&gt;
&lt;/tr&gt;
&lt;/tbody&gt;
&lt;/table&gt;
&lt;/div&gt;
&lt;p class="mt-3 mb-0" style="line-height: 1.95;"&gt;「読むのが遅い」よりも、「読み直しが多い」「1問に粘りすぎ」が原因になっていることもあります。&lt;br /&gt;
工程別に時間を記録すると、直す場所が見えやすくなります。&lt;/p&gt;
&lt;/div&gt;
&lt;/section&gt;
&lt;section id="check" class="card border-0 shadow-sm mb-4"&gt;
&lt;div class="card-body p-4"&gt;
&lt;h2 class="h5 mb-3"&gt;本番チェック（これだけ確認）&lt;/h2&gt;
&lt;div class="row g-3"&gt;
&lt;div class="col-12 col-md-6"&gt;
&lt;div class="p-3 rounded-3" style="background: #f3f8ff; border: 1px solid #cfe1ff;"&gt;
&lt;h3 class="h6 mb-2"&gt;時間切れ防止&lt;/h3&gt;
&lt;ul class="mb-0" style="line-height: 1.95;"&gt;
&lt;li&gt;迷ったら飛ばす（印をつける）&lt;/li&gt;
&lt;li&gt;漢字で止まりすぎない&lt;/li&gt;
&lt;li&gt;選択肢は「最後に回収」で進める&lt;/li&gt;
&lt;/ul&gt;
&lt;/div&gt;
&lt;/div&gt;
&lt;div class="col-12 col-md-6"&gt;
&lt;div class="p-3 rounded-3" style="background: #fff8f2; border: 1px solid #ffd7b8;"&gt;
&lt;h3 class="h6 mb-2"&gt;&lt;strong&gt;減点&lt;/strong&gt;防止&lt;/h3&gt;
&lt;ul class="mb-0" style="line-height: 1.95;"&gt;
&lt;li&gt;設問条件（字数・理由・心情）に下線&lt;/li&gt;
&lt;li&gt;抜き出しは前後3文字を見直す&lt;/li&gt;
&lt;li&gt;記述は空欄を避ける（結論→理由→具体）&lt;/li&gt;
&lt;/ul&gt;
&lt;/div&gt;
&lt;/div&gt;
&lt;/div&gt;
&lt;/div&gt;
&lt;/section&gt;
&lt;section class="card border-0 shadow-sm mb-4"&gt;
&lt;div class="card-body p-4"&gt;
&lt;h2 class="h5 mb-3"&gt;よくある質問&lt;/h2&gt;
&lt;div class="d-grid gap-2"&gt;
&lt;details class="border rounded-3 p-3" style="background: #fff;"&gt;
&lt;summary style="cursor: pointer; font-weight: bold; line-height: 1.7;"&gt;読むのを速くすれば時間切れは解決しますか？&lt;/summary&gt;
&lt;div class="pt-2" style="line-height: 1.95;"&gt;速く読むこと自体は有効ですが、理解が&lt;strong&gt;追いつかず&lt;/strong&gt;読み直しが増えると逆効果です。&lt;br /&gt;
まずは「理解できる速さ」を守り、設問処理の&lt;strong&gt;プロセス&lt;/strong&gt;と時間配分を&lt;strong&gt;確立&lt;/strong&gt;する方が改善しやすいです。&lt;/div&gt;
&lt;/details&gt;
&lt;details class="border rounded-3 p-3" style="background: #fff;"&gt;
&lt;summary style="cursor: pointer; font-weight: bold; line-height: 1.7;"&gt;記述は完璧に書けないと意味がないですか？&lt;/summary&gt;
&lt;div class="pt-2" style="line-height: 1.95;"&gt;完璧でなくても点になる可能性があります。配点が高いことが多いので、空欄を避けるだけでも合計点が動きやすいです。&lt;br /&gt;
まずは「結論→理由→具体」で要素を入れます。&lt;/div&gt;
&lt;/details&gt;
&lt;/div&gt;
&lt;/div&gt;
&lt;/section&gt;
&lt;section class="card border-0 shadow-sm"&gt;
&lt;div class="card-body p-4"&gt;
&lt;h2 class="h5 mb-3"&gt;最後まで解き切るための3原則&lt;/h2&gt;
&lt;ul class="mb-3" style="line-height: 1.95;"&gt;
&lt;li&gt;&lt;strong&gt;読む速度&lt;/strong&gt;は「理解できる速さ」を守り、読み直しを減らす&lt;/li&gt;
&lt;li&gt;&lt;strong&gt;迷ったら飛ばす&lt;/strong&gt;（印→最後に戻る）で時間を溶かさない&lt;/li&gt;
&lt;li&gt;&lt;strong&gt;記述は部分点&lt;/strong&gt;を取りに行き、空欄を避ける&lt;/li&gt;
&lt;/ul&gt;
&lt;p class="mb-0" style="line-height: 1.95;"&gt;本番だけでなく、普段の演習から時間を測って「読む→解く→見直す」の配分を寄せると、&lt;br /&gt;
どこで時間が消えるかが見え、直しやすくなります。&lt;/p&gt;
&lt;/div&gt;
&lt;/section&gt;
```</t>
  </si>
  <si>
    <t>C2P_https___www_kokugo_trigger_com_column_nigate_20260225_192447</t>
  </si>
  <si>
    <t>以下はサイトの階層マスタに基づく「子→親」内部リンク不足です。
子ページ本文（HTML）に、親ページへのリンクを追加してください。
【子ページ】
- URL: https://www.kokugo-trigger.com/column/nigate/
- タイトル: 国語が苦手｜家庭で克服する手順｜中学受験（急にできなくなった時も）
- 分類: MC
【親ページ（リンク先）】
- 親URL: https://www.kokugo-trigger.com/column/
- 親タイトル: コラム - 基礎力Stadium「国語のトリガー」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class="container my-4"&gt;
&lt;p&gt;&lt;!-- Hero / 導入（見栄え強化） --&gt;&lt;/p&gt;
&lt;section class="card shadow-sm border-0 mb-4"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.85rem;"&gt;苦手克服&lt;/span&gt;&lt;br /&gt;
&lt;span class="badge bg-dark" style="font-size: .85rem;"&gt;家庭学習&lt;/span&gt;&lt;/div&gt;
&lt;p class="mb-3" style="font-size: 1.15rem; line-height: 1.95; font-weight: bold;"&gt;国語が急にできなくなったときは、才能よりも「読み取りと答え方の噛み合わなさ」が積み重なっている&lt;/p&gt;
&lt;p class="mb-0" style="opacity: .95; line-height: 1.95;"&gt;昨日まで解けていたのに点が落ちる。選択肢が全部それっぽく見える。記述が途中で止まって空欄になる──このパターンは珍しくありません。&lt;br /&gt;
原因は大きく3つで、&lt;strong&gt;①語彙の穴が増えて本文を追いにくい&lt;/strong&gt;、&lt;strong&gt;②設問の条件を拾えず根拠に戻れない&lt;/strong&gt;、&lt;strong&gt;③音読やイメージが足りず内容が頭に残らない&lt;/strong&gt;。&lt;br /&gt;
対策は「全部やる」より、&lt;strong&gt;毎日15分で回せる順番&lt;/strong&gt;を決めて戻すのが現実的です。まずは&lt;strong&gt;会話の要約&lt;/strong&gt;で言葉を磨き、&lt;strong&gt;短文→音読→漢字&lt;/strong&gt;で読みの土台を戻し、最後に&lt;strong&gt;設問の考え方と記述の書き方&lt;/strong&gt;で点のブレを小さくしていきます。&lt;/p&gt;
&lt;div class="mt-4 d-flex flex-wrap gap-2"&gt;&lt;a class="btn btn-warning text-dark" style="font-weight: bold;" href="#quick"&gt;要点だけ先に&lt;/a&gt;&lt;br /&gt;
&lt;a class="btn btn-outline-light" style="font-weight: bold;" href="#plan"&gt;1週間モデルを見る&lt;/a&gt;&lt;/div&gt;
&lt;/div&gt;
&lt;/section&gt;
&lt;p&gt;&lt;!-- 以下、本文は元データと同一のため省略せず続けて使用してください --&gt;&lt;/p&gt;
&lt;/div&gt;
&lt;h2 class="h5 mb-3"&gt;まずはここから&lt;/h2&gt;
&lt;div class="row g-3"&gt;
&lt;div class="col-12 col-md-4"&gt;
&lt;div class="p-3 rounded-3" style="background: #fff8f2; border: 1px solid #ffd7b8;"&gt;
&lt;h3 class="h6 mb-2"&gt;会話＋要約&lt;/h3&gt;
&lt;p class="mb-0" style="line-height: 1.85;"&gt;国語の土台は「言葉で説明する力」。&lt;strong&gt;話す→短くまとめる&lt;/strong&gt;が効きます。&lt;/p&gt;
&lt;/div&gt;
&lt;/div&gt;
&lt;div class="col-12 col-md-4"&gt;
&lt;div class="p-3 rounded-3" style="background: #f3f8ff; border: 1px solid #cfe1ff;"&gt;
&lt;h3 class="h6 mb-2"&gt;短文読書＋質問&lt;/h3&gt;
&lt;p class="mb-0" style="line-height: 1.85;"&gt;いきなり長文は負担。&lt;strong&gt;短い文章→親の質問&lt;/strong&gt;で理解を固めます。&lt;/p&gt;
&lt;/div&gt;
&lt;/div&gt;
&lt;div class="col-12 col-md-4"&gt;
&lt;div class="p-3 rounded-3" style="background: #f3fbf6; border: 1px solid #bfe6cd;"&gt;
&lt;h3 class="h6 mb-2"&gt;漢字・設問・記述&lt;/h3&gt;
&lt;p class="mb-0" style="line-height: 1.85;"&gt;&lt;strong&gt;知らない漢字は即調べる&lt;/strong&gt;。設問条件と記述の考え方で得点が安定します。&lt;/p&gt;
&lt;/div&gt;
&lt;/div&gt;
&lt;/div&gt;
&lt;div class="alert alert-warning mt-4 mb-0" style="border: 0; background: #fff3cd;"&gt;&lt;strong&gt;コツ：&lt;/strong&gt;国語は「まとめて長時間」より、&lt;strong&gt;短時間×高頻度&lt;/strong&gt;の方が続きやすく、苦手意識も減りやすいです。&lt;/div&gt;
&lt;p&gt;&lt;!-- 1. 会話 --&gt;&lt;br /&gt;
&lt;!-- ▼追加：タイプ別セルフ診断＋即効ミニ対処法 --&gt;&lt;/p&gt;
&lt;section id="type-check" class="card border-0 shadow-sm mb-4"&gt;
&lt;div class="card-body p-4"&gt;
&lt;h2 class="h5 mb-3"&gt;あなたはどのタイプ？&lt;/h2&gt;
&lt;p class="mb-3" style="line-height: 1.95;"&gt;「国語ができなくなった」と感じる原因は、大きく4つに分かれます。&lt;br /&gt;
まずは当てはまるものを選んでください。&lt;/p&gt;
&lt;div class="table-responsive"&gt;
&lt;table class="table table-bordered align-middle mb-0"&gt;
&lt;thead style="background: #1a237e; color: #fff;"&gt;
&lt;tr&gt;
&lt;th style="width: 28%;"&gt;タイプ&lt;/th&gt;
&lt;th&gt;よくある状態&lt;/th&gt;
&lt;th style="width: 28%;"&gt;最初にやること&lt;/th&gt;
&lt;/tr&gt;
&lt;/thead&gt;
&lt;tbody&gt;
&lt;tr&gt;
&lt;td&gt;&lt;strong&gt;語彙不足タイプ&lt;/strong&gt;&lt;/td&gt;
&lt;td&gt;本文がぼんやりして内容が入らない&lt;/td&gt;
&lt;td&gt;知らない語を毎日2つ調べる&lt;/td&gt;
&lt;/tr&gt;
&lt;tr style="background: #f7f9ff;"&gt;
&lt;td&gt;&lt;strong&gt;条件見落としタイプ&lt;/strong&gt;&lt;/td&gt;
&lt;td&gt;設問を読み飛ばして減点&lt;/td&gt;
&lt;td&gt;字数・理由・範囲に必ず下線&lt;/td&gt;
&lt;/tr&gt;
&lt;tr&gt;
&lt;td&gt;&lt;strong&gt;根拠不足タイプ&lt;/strong&gt;&lt;/td&gt;
&lt;td&gt;雰囲気で選択肢を選ぶ&lt;/td&gt;
&lt;td&gt;本文の一文に線を引く&lt;/td&gt;
&lt;/tr&gt;
&lt;tr style="background: #f7f9ff;"&gt;
&lt;td&gt;&lt;strong&gt;表現停止タイプ&lt;/strong&gt;&lt;/td&gt;
&lt;td&gt;記述が途中で止まる&lt;/td&gt;
&lt;td&gt;答え一文＋根拠語1つ&lt;/td&gt;
&lt;/tr&gt;
&lt;/tbody&gt;
&lt;/table&gt;
&lt;/div&gt;
&lt;div class="alert alert-info mt-3 mb-0" style="border: 0; background: #e7f3ff; line-height: 1.9;"&gt;&lt;strong&gt;ポイント：&lt;/strong&gt;まずは1タイプだけ集中して直す方が、結果が出やすいです。&lt;/div&gt;
&lt;/div&gt;
&lt;/section&gt;
&lt;section id="mini-fix" class="card border-0 shadow-sm mb-4"&gt;
&lt;div class="card-body p-4"&gt;
&lt;h2 class="h5 mb-3"&gt;点が落ちた直後にやる3分リセット&lt;/h2&gt;
&lt;p class="mb-3" style="line-height: 1.95;"&gt;テストや宿題でうまくいかなかった日は、次の3分だけやってください。&lt;/p&gt;
&lt;ol style="line-height: 1.9;"&gt;
&lt;li&gt;間違えた問題を1問選ぶ&lt;/li&gt;
&lt;li&gt;本文の根拠文に線を引く&lt;/li&gt;
&lt;li&gt;答えを一文で書き直す&lt;/li&gt;
&lt;/ol&gt;
&lt;p class="mb-0" style="line-height: 1.95;"&gt;これだけでも「なぜ間違えたか」が整理され、次に生きやすくなります。&lt;/p&gt;
&lt;/div&gt;
&lt;/section&gt;
&lt;section id="mistake-pattern" class="card border-0 shadow-sm mb-4"&gt;
&lt;div class="card-body p-4"&gt;
&lt;h2 class="h5 mb-3"&gt;国語が伸びない家庭で多い3つの例&lt;/h2&gt;
&lt;ul style="line-height: 1.95;"&gt;
&lt;li&gt;&lt;strong&gt;長時間まとめてやろうとする&lt;/strong&gt; → 続かず定着しない&lt;/li&gt;
&lt;li&gt;&lt;strong&gt;丸つけだけで終わる&lt;/strong&gt; → 原因が残る&lt;/li&gt;
&lt;li&gt;&lt;strong&gt;漢字だけに偏る&lt;/strong&gt; → 読解が伸びにくい&lt;/li&gt;
&lt;/ul&gt;
&lt;div class="alert alert-warning mt-3 mb-0" style="border: 0; background: #fff3cd; line-height: 1.9;"&gt;&lt;strong&gt;改善：&lt;/strong&gt;短時間・原因確認・読む＋答えるのセットが基本です。&lt;/div&gt;
&lt;/div&gt;
&lt;/section&gt;
&lt;p&gt;&lt;!-- ▲追加ここまで --&gt;&lt;br /&gt;
&lt;!-- =============================== 追記：症状別チェック＋家庭で回す15分メニュー＋ミニ練習＋FAQ追加 置き場所：#quick（即答ブロック）の直後 言い換えメモ：進め方/決め打ち/やり直し/いちばん早く/パターン/ためらい/決定/整理 等に置換 =============================== --&gt;&lt;/p&gt;
&lt;section id="diagnosis" class="card border-0 shadow-sm mb-4"&gt;
&lt;div class="card-body p-4"&gt;
&lt;h2 class="h5 mb-3"&gt;国語苦手な人に多い「詰まりどころ」チェック&lt;/h2&gt;
&lt;p class="mb-3" style="line-height: 1.95;"&gt;国語が急にできなくなったように見えるときも、原因はだいたい「いつもの詰まりどころ」に戻ります。&lt;br /&gt;
まずは当てはまるものを選び、家庭でやる内容を絞ってください。&lt;/p&gt;
&lt;div class="table-responsive"&gt;
&lt;table class="table table-bordered align-middle mb-0"&gt;
&lt;thead style="background: #1a237e; color: #fff;"&gt;
&lt;tr&gt;
&lt;th style="width: 34%;"&gt;よくある状態&lt;/th&gt;
&lt;th&gt;起きやすい理由&lt;/th&gt;
&lt;th style="width: 28%;"&gt;家庭で最初にやること&lt;/th&gt;
&lt;/tr&gt;
&lt;/thead&gt;
&lt;tbody&gt;
&lt;tr&gt;
&lt;td&gt;&lt;strong&gt;本文が頭に残らず、読み返しが増える&lt;/strong&gt;&lt;/td&gt;
&lt;td&gt;語彙の穴／情景や関係が浮かばない&lt;/td&gt;
&lt;td&gt;短い文章＋音読1段落（3分）&lt;/td&gt;
&lt;/tr&gt;
&lt;tr style="background: #f7f9ff;"&gt;
&lt;td&gt;&lt;strong&gt;選択肢が全部それっぽく見える&lt;/strong&gt;&lt;/td&gt;
&lt;td&gt;根拠の一文に戻らず雰囲気で決める&lt;/td&gt;
&lt;td&gt;根拠の一文に線→言い方比較（3分）&lt;/td&gt;
&lt;/tr&gt;
&lt;tr&gt;
&lt;td&gt;&lt;strong&gt;抜き出しが見つからず止まる&lt;/strong&gt;&lt;/td&gt;
&lt;td&gt;条件（字数・語尾・範囲）を後から見る&lt;/td&gt;
&lt;td&gt;条件に丸→探す範囲だけ決める（3分）&lt;/td&gt;
&lt;/tr&gt;
&lt;tr style="background: #f7f9ff;"&gt;
&lt;td&gt;&lt;strong&gt;記述が白紙になりやすい&lt;/strong&gt;&lt;/td&gt;
&lt;td&gt;要素が拾えず、書き出しで止まる&lt;/td&gt;
&lt;td&gt;答え一文→根拠語を1つ入れる（3分）&lt;/td&gt;
&lt;/tr&gt;
&lt;tr&gt;
&lt;td&gt;&lt;strong&gt;漢字や言葉で嫌になって進まない&lt;/strong&gt;&lt;/td&gt;
&lt;td&gt;読めない語が増え、気持ちが下がる&lt;/td&gt;
&lt;td&gt;知らない語を2つ調べて例文（3分）&lt;/td&gt;
&lt;/tr&gt;
&lt;/tbody&gt;
&lt;/table&gt;
&lt;/div&gt;
&lt;div class="alert alert-info mt-3 mb-0" style="border: 0; background: #e7f3ff; line-height: 1.9;"&gt;&lt;strong&gt;ポイント：&lt;/strong&gt;「全部やる」より、&lt;strong&gt;当てはまる2つ&lt;/strong&gt;だけを毎日回す方が戻りが早いです。&lt;/div&gt;
&lt;/div&gt;
&lt;/section&gt;
&lt;section id="menu15" class="card border-0 shadow-sm mb-4"&gt;
&lt;div class="card-body p-4"&gt;
&lt;h2 class="h5 mb-3"&gt;毎日15分で回すメニュー（家庭用）&lt;/h2&gt;
&lt;p class="mb-3" style="line-height: 1.95;"&gt;国語の家庭学習は、長時間より「短く・高い頻度」が続きやすいです。&lt;br /&gt;
次の3つを、順番どおりに毎日回してください（合計15分）。&lt;/p&gt;
&lt;div class="row g-3"&gt;
&lt;div class="col-12 col-lg-4"&gt;
&lt;div class="p-3 rounded-3 h-100" style="background: #fff8f2; border: 1px solid #ffd7b8;"&gt;
&lt;div class="d-flex align-items-center justify-content-between mb-2"&gt;&lt;span class="badge bg-warning text-dark"&gt;5分&lt;/span&gt;&lt;br /&gt;
&lt;span class="small text-muted"&gt;言葉&lt;/span&gt;&lt;/div&gt;
&lt;h3 class="h6 mb-2"&gt;語彙・漢字（2つだけ）&lt;/h3&gt;
&lt;ul class="mb-0" style="line-height: 1.9;"&gt;
&lt;li&gt;分からない語を2つ選ぶ&lt;/li&gt;
&lt;li&gt;意味を調べて一言で言う&lt;/li&gt;
&lt;li&gt;短い例文を1つ作る&lt;/li&gt;
&lt;/ul&gt;
&lt;/div&gt;
&lt;/div&gt;
&lt;div class="col-12 col-lg-4"&gt;
&lt;div class="p-3 rounded-3 h-100" style="background: #f3f8ff; border: 1px solid #cfe1ff;"&gt;
&lt;div class="d-flex align-items-center justify-content-between mb-2"&gt;&lt;span class="badge bg-primary"&gt;5分&lt;/span&gt;&lt;br /&gt;
&lt;span class="small text-muted"&gt;読む&lt;/span&gt;&lt;/div&gt;
&lt;h3 class="h6 mb-2"&gt;短い文章（1段落）&lt;/h3&gt;
&lt;ul class="mb-0" style="line-height: 1.9;"&gt;
&lt;li&gt;1段落だけ音読&lt;/li&gt;
&lt;li&gt;「何の話？」を一言&lt;/li&gt;
&lt;li&gt;接続語に印（しかし／だから）&lt;/li&gt;
&lt;/ul&gt;
&lt;/div&gt;
&lt;/div&gt;
&lt;div class="col-12 col-lg-4"&gt;
&lt;div class="p-3 rounded-3 h-100" style="background: #f3fbf6; border: 1px solid #bfe6cd;"&gt;
&lt;div class="d-flex align-items-center justify-content-between mb-2"&gt;&lt;span class="badge bg-success"&gt;5分&lt;/span&gt;&lt;br /&gt;
&lt;span class="small text-muted"&gt;答える&lt;/span&gt;&lt;/div&gt;
&lt;h3 class="h6 mb-2"&gt;1問だけ（選択or抜き出しor記述）&lt;/h3&gt;
&lt;ul class="mb-0" style="line-height: 1.9;"&gt;
&lt;li&gt;条件（字数・語尾・理由）に下線&lt;/li&gt;
&lt;li&gt;本文の根拠の一文に線&lt;/li&gt;
&lt;li&gt;答えを一文で書く&lt;/li&gt;
&lt;/ul&gt;
&lt;/div&gt;
&lt;/div&gt;
&lt;/div&gt;
&lt;div class="alert alert-warning mt-3 mb-0" style="border: 0; background: #fff3cd; line-height: 1.9;"&gt;&lt;strong&gt;保護者の一言：&lt;/strong&gt;「どれが要点？」「それはなぜ？」「具体的にどこ？」の3つだけで十分です。&lt;/div&gt;
&lt;/div&gt;
&lt;/section&gt;
&lt;section id="mini-practice" class="card border-0 shadow-sm mb-4"&gt;
&lt;div class="card-body p-4"&gt;
&lt;h2 class="h5 mb-3"&gt;ミニ練習（そのまま使える例）&lt;/h2&gt;
&lt;p class="mb-3" style="line-height: 1.95;"&gt;受験勉強の中で国語だけが重く感じるときは、「やる内容があいまい」になっていることが多いです。&lt;br /&gt;
下の例を、ノートにそのまま写して1〜2分でやってください。&lt;/p&gt;
&lt;div class="row g-3"&gt;
&lt;div class="col-12 col-lg-6"&gt;
&lt;div class="p-3 rounded-3" style="background: #f7f9ff; border: 1px solid #dbe3ff;"&gt;
&lt;h3 class="h6 mb-2"&gt;要約（会話→記述につながる）&lt;/h3&gt;
&lt;p class="mb-2" style="line-height: 1.9;"&gt;&lt;strong&gt;一文で言う：&lt;/strong&gt;この段落は「（　　　）について述べている」&lt;/p&gt;
&lt;p class="mb-0" style="line-height: 1.9;"&gt;&lt;strong&gt;二文にする：&lt;/strong&gt;要点は（　　　）。その理由は（　　　）。&lt;/p&gt;
&lt;/div&gt;
&lt;/div&gt;
&lt;div class="col-12 col-lg-6"&gt;
&lt;div class="p-3 rounded-3" style="background: #fff8f2; border: 1px solid #ffd7b8;"&gt;
&lt;h3 class="h6 mb-2"&gt;選択（根拠の一文から決める）&lt;/h3&gt;
&lt;ul class="mb-0" style="line-height: 1.9;"&gt;
&lt;li&gt;本文の根拠の一文に線&lt;/li&gt;
&lt;li&gt;選択肢の中で「言い方が近い」ものを選ぶ&lt;/li&gt;
&lt;li&gt;違うものは「言いすぎ／書いてない」で外す&lt;/li&gt;
&lt;/ul&gt;
&lt;/div&gt;
&lt;/div&gt;
&lt;div class="col-12 col-lg-6"&gt;
&lt;div class="p-3 rounded-3" style="background: #f3fbf6; border: 1px solid #bfe6cd;"&gt;
&lt;h3 class="h6 mb-2"&gt;抜き出し（条件を先に丸）&lt;/h3&gt;
&lt;ul class="mb-0" style="line-height: 1.9;"&gt;
&lt;li&gt;字数（　）字／語尾（　）で終わる を丸&lt;/li&gt;
&lt;li&gt;指定が「理由」「心情」なら、その語を丸&lt;/li&gt;
&lt;li&gt;見つからない時は、範囲だけメモして先へ&lt;/li&gt;
&lt;/ul&gt;
&lt;/div&gt;
&lt;/div&gt;
&lt;div class="col-12 col-lg-6"&gt;
&lt;div class="p-3 rounded-3" style="background: #f3f8ff; border: 1px solid #cfe1ff;"&gt;
&lt;h3 class="h6 mb-2"&gt;記述（白紙を減らす書き出し）&lt;/h3&gt;
&lt;p class="mb-2" style="line-height: 1.9;"&gt;&lt;strong&gt;答え：&lt;/strong&gt;（問いにそのまま返す一文）&lt;/p&gt;
&lt;p class="mb-0" style="line-height: 1.9;"&gt;&lt;strong&gt;根拠語：&lt;/strong&gt;本文の語を1つ入れてつなぐ&lt;/p&gt;
&lt;/div&gt;
&lt;/div&gt;
&lt;/div&gt;
&lt;/div&gt;
&lt;/section&gt;
&lt;section id="faq-plus" class="card border-0 shadow-sm mb-4"&gt;
&lt;div class="card-body p-4"&gt;
&lt;h2 class="h5 mb-3"&gt;よくある質問&lt;/h2&gt;
&lt;div class="d-grid gap-2"&gt;
&lt;details class="border rounded-3 p-3" style="background: #fff;"&gt;
&lt;summary style="cursor: pointer; font-weight: bold; line-height: 1.7;"&gt;国語が急にできなくなったのは、読書不足が原因ですか？&lt;/summary&gt;
&lt;div class="pt-2" style="line-height: 1.95;"&gt;読書量が関係することもありますが、それだけではありません。&lt;br /&gt;
「条件を見るのが後回し」「根拠に戻らず選ぶ」「本文が頭に残らない」など、解き方のクセで点が落ちることが多いです。&lt;br /&gt;
まずは上のチェック表で当てはまる所を2つだけ選び、毎日15分で回してください。&lt;/div&gt;
&lt;/details&gt;
&lt;details class="border rounded-3 p-3" style="background: #fff;"&gt;
&lt;summary style="cursor: pointer; font-weight: bold; line-height: 1.7;"&gt;国語苦手な人は、まず漢字からやるべきですか？&lt;/summary&gt;
&lt;div class="pt-2" style="line-height: 1.95;"&gt;漢字は大切ですが、漢字だけだと読解の点が上がりにくいことがあります。&lt;br /&gt;
「語を2つ調べる」＋「短い文章を1段落読む」＋「1問だけ答える」をセットで回すと、読解に効きやすいです。&lt;/div&gt;
&lt;/details&gt;
&lt;details class="border rounded-3 p-3" style="background: #fff;"&gt;
&lt;summary style="cursor: pointer; font-weight: bold; line-height: 1.7;"&gt;親ができる関わり方はありますか？&lt;/summary&gt;
&lt;div class="pt-2" style="line-height: 1.95;"&gt;長く教えなくて大丈夫です。&lt;br /&gt;
「要点は？」「なぜ？」「具体的には？」の3つだけを、読んだ後に短く聞くだけで、説明する力につながります。&lt;/div&gt;
&lt;/details&gt;
&lt;/div&gt;
&lt;/div&gt;
&lt;/section&gt;
&lt;section class="card border-0 shadow-sm mb-4"&gt;
&lt;div class="card-body p-4"&gt;
&lt;h2 class="h5 mb-3"&gt;1. 会話量を増やしてみよう（説明する力の土台）&lt;/h2&gt;
&lt;p style="line-height: 1.95;"&gt;家族や友達との会話を増やすと、&lt;strong&gt;自分の気持ちを分かりやすく伝える力&lt;/strong&gt;が鍛えられます。&lt;br /&gt;
「順序立てて話す」「正しい言葉を選ぶ」「語彙を増やす」など、国語に直結する力が自然に身につきます。&lt;br /&gt;
学校や塾の先生など身近な大人と話すときは、言葉遣いを意識し、&lt;strong&gt;端的に伝える&lt;/strong&gt;練習にもなります。&lt;/p&gt;
&lt;div class="p-3 rounded-3" style="background: #f3f8ff; border: 1px solid #cfe1ff;"&gt;
&lt;h3 class="h6 mb-2"&gt;おすすめ：会話を国語につなげる「3つの質問」&lt;/h3&gt;
&lt;ul class="mb-0" style="line-height: 1.95;"&gt;
&lt;li&gt;&lt;strong&gt;今日いちばん大事だったことは何？&lt;/strong&gt;（要点）&lt;/li&gt;
&lt;li&gt;&lt;strong&gt;それはなぜ？&lt;/strong&gt;（理由）&lt;/li&gt;
&lt;li&gt;&lt;strong&gt;具体的にどうだった？&lt;/strong&gt;（具体）&lt;/li&gt;
&lt;/ul&gt;
&lt;/div&gt;
&lt;p class="mt-3 mb-0" style="line-height: 1.95;"&gt;この「要点→理由→具体」は、記述の書き方にもつながります。会話を“練習の場”として使うのが効果的です。&lt;/p&gt;
&lt;/div&gt;
&lt;/section&gt;
&lt;p&gt;&lt;!-- 2. 読書 --&gt;&lt;/p&gt;
&lt;section class="card border-0 shadow-sm mb-4"&gt;
&lt;div class="card-body p-4"&gt;
&lt;h2 class="h5 mb-3"&gt;2. 文章を読もう（短い文章からでOK）&lt;/h2&gt;
&lt;p style="line-height: 1.95;"&gt;国語は文章を読み解く科目です。文章に触れることを避け続けると、苦手は克服しにくくなります。&lt;br /&gt;
長文が苦手な場合は、まず&lt;strong&gt;短い文章を読む&lt;/strong&gt;習慣を作りましょう。&lt;br /&gt;
本が苦手なら、対象年齢を少し下げた文章や、興味を持てる題材から始めるのも有効です。&lt;/p&gt;
&lt;div class="alert alert-info mb-4" style="border: 0; background: #e7f3ff;"&gt;&lt;strong&gt;保護者の関わり方：&lt;/strong&gt;「文章に触れること」と「会話」をセットにすると負担が減ります。&lt;br /&gt;
読んだ後に、短い質問で内容を言葉にする練習ができます。&lt;/div&gt;
&lt;div class="table-responsive"&gt;
&lt;table class="table table-bordered align-middle mb-0"&gt;
&lt;thead style="background: #006064; color: #fff;"&gt;
&lt;tr&gt;
&lt;th style="width: 26%;"&gt;読む素材&lt;/th&gt;
&lt;th&gt;やること&lt;/th&gt;
&lt;th style="width: 22%;"&gt;目安&lt;/th&gt;
&lt;/tr&gt;
&lt;/thead&gt;
&lt;tbody&gt;
&lt;tr&gt;
&lt;td&gt;&lt;strong&gt;短い文章&lt;/strong&gt;&lt;/td&gt;
&lt;td&gt;最後まで読む → 「何の話？」を一言で言う&lt;/td&gt;
&lt;td&gt;5〜10分&lt;/td&gt;
&lt;/tr&gt;
&lt;tr style="background: #f7f9ff;"&gt;
&lt;td&gt;&lt;strong&gt;興味のある本&lt;/strong&gt;&lt;/td&gt;
&lt;td&gt;1章だけ読む → 感想ではなく「内容」を説明する&lt;/td&gt;
&lt;td&gt;10〜15分&lt;/td&gt;
&lt;/tr&gt;
&lt;tr&gt;
&lt;td&gt;&lt;strong&gt;説明文&lt;/strong&gt;&lt;/td&gt;
&lt;td&gt;接続語（しかし／だから／つまり）に印 → 要点を2文でまとめる&lt;/td&gt;
&lt;td&gt;10〜15分&lt;/td&gt;
&lt;/tr&gt;
&lt;/tbody&gt;
&lt;/table&gt;
&lt;/div&gt;
&lt;p class="mt-3 mb-0" style="line-height: 1.95;"&gt;いきなり長文を増やすより、「短く読んで、短く説明する」を繰り返す方が、抵抗が減りやすいです。&lt;/p&gt;
&lt;/div&gt;
&lt;/section&gt;
&lt;p&gt;&lt;!-- 3. 想像・音読 --&gt;&lt;/p&gt;
&lt;section class="card border-0 shadow-sm mb-4"&gt;
&lt;div class="card-body p-4"&gt;
&lt;h2 class="h5 mb-3"&gt;3. 文章を想像してみよう（音読・イメージ化）&lt;/h2&gt;
&lt;p style="line-height: 1.95;"&gt;文章を「文字のまま」追ってしまい、言葉として理解できていないケースがあります。&lt;br /&gt;
声を出せる環境なら、黙読ではなく&lt;strong&gt;音読&lt;/strong&gt;を試してみてください。&lt;br /&gt;
目だけで読むよりも五感を使えるため、理解が安定しやすくなります。&lt;/p&gt;
&lt;div class="row g-3"&gt;
&lt;div class="col-12 col-lg-6"&gt;
&lt;div class="p-3 rounded-3" style="background: #fff8f2; border: 1px solid #ffd7b8;"&gt;
&lt;h3 class="h6 mb-2"&gt;音読のやり方（短く）&lt;/h3&gt;
&lt;ul class="mb-0" style="line-height: 1.95;"&gt;
&lt;li&gt;最初は&lt;strong&gt;1段落だけ&lt;/strong&gt;でOK&lt;/li&gt;
&lt;li&gt;区切り（句点）で一度止まり、意味を確認&lt;/li&gt;
&lt;li&gt;分からない語は印をつけて後で調べる&lt;/li&gt;
&lt;/ul&gt;
&lt;/div&gt;
&lt;/div&gt;
&lt;div class="col-12 col-lg-6"&gt;
&lt;div class="p-3 rounded-3" style="background: #f3fbf6; border: 1px solid #bfe6cd;"&gt;
&lt;h3 class="h6 mb-2"&gt;イメージ化のやり方&lt;/h3&gt;
&lt;ul class="mb-0" style="line-height: 1.95;"&gt;
&lt;li&gt;情景が浮かぶ場面は&lt;strong&gt;簡単な絵&lt;/strong&gt;にする&lt;/li&gt;
&lt;li&gt;説明文なら「原因→結果」を矢印で図にする&lt;/li&gt;
&lt;li&gt;慣れたら頭の中でイメージしてOK&lt;/li&gt;
&lt;/ul&gt;
&lt;/div&gt;
&lt;/div&gt;
&lt;/div&gt;
&lt;p class="mt-3 mb-0" style="line-height: 1.95;"&gt;「パッと情景が浮かぶ」まで、まずは描いてみるのが近道です。&lt;/p&gt;
&lt;/div&gt;
&lt;/section&gt;
&lt;p&gt;&lt;!-- 4. 漢字 --&gt;&lt;/p&gt;
&lt;section class="card border-0 shadow-sm mb-4"&gt;
&lt;div class="card-body p-4"&gt;
&lt;h2 class="h5 mb-3"&gt;4. 漢字を覚えよう（嫌な気持ちを減らす）&lt;/h2&gt;
&lt;p style="line-height: 1.95;"&gt;読めない漢字があると、それだけで嫌な気持ちになり、理解できないと思ってしまいがちです。&lt;br /&gt;
分からない単語があれば前後から推測しつつ、分からない漢字に出会ったら&lt;strong&gt;そのままにしない&lt;/strong&gt;ことが大切です。&lt;br /&gt;
読み方と意味を調べ、次に出会ったときに読める・書ける状態を目指しましょう。&lt;/p&gt;
&lt;div class="alert alert-warning mb-0" style="border: 0; background: #fff3cd;"&gt;&lt;strong&gt;習慣化：&lt;/strong&gt;中学受験だけでなく高校受験・大学受験でも漢字は必須です。&lt;br /&gt;
「知らない言葉に出会ったら調べて覚える」を日常にしましょう。&lt;/div&gt;
&lt;/div&gt;
&lt;/section&gt;
&lt;p&gt;&lt;!-- 5. 解き方 --&gt;&lt;/p&gt;
&lt;section class="card border-0 shadow-sm mb-4"&gt;
&lt;div class="card-body p-4"&gt;
&lt;h2 class="h5 mb-3"&gt;5. 問題の解き方を理解しよう（設問の条件に沿う）&lt;/h2&gt;
&lt;p style="line-height: 1.95;"&gt;国語は「読めたつもり」でも、設問で求められている形で答えられないと得点になりにくいです。&lt;br /&gt;
字数指定、抜き出し、理由説明など、それぞれ&lt;strong&gt;条件に沿った解答&lt;/strong&gt;に慣れておきましょう。&lt;/p&gt;
&lt;div class="table-responsive"&gt;
&lt;table class="table table-bordered align-middle mb-0"&gt;
&lt;thead style="background: #1a237e; color: #fff;"&gt;
&lt;tr&gt;
&lt;th style="width: 26%;"&gt;設問タイプ&lt;/th&gt;
&lt;th&gt;見るべき条件&lt;/th&gt;
&lt;th style="width: 30%;"&gt;答え方の考え方&lt;/th&gt;
&lt;/tr&gt;
&lt;/thead&gt;
&lt;tbody&gt;
&lt;tr&gt;
&lt;td&gt;&lt;strong&gt;字数指定&lt;/strong&gt;&lt;/td&gt;
&lt;td&gt;字数／何について／理由か心情か&lt;/td&gt;
&lt;td&gt;要点→理由→具体（字数に合わせて調整）&lt;/td&gt;
&lt;/tr&gt;
&lt;tr style="background: #f7f9ff;"&gt;
&lt;td&gt;&lt;strong&gt;抜き出し&lt;/strong&gt;&lt;/td&gt;
&lt;td&gt;何を抜くか／範囲／字数／文末&lt;/td&gt;
&lt;td&gt;条件に合う箇所だけを正確に抜く&lt;/td&gt;
&lt;/tr&gt;
&lt;tr&gt;
&lt;td&gt;&lt;strong&gt;理由&lt;/strong&gt;&lt;/td&gt;
&lt;td&gt;「なぜ」か／根拠の段落&lt;/td&gt;
&lt;td&gt;文末を「〜から。」にするなど、形を守る&lt;/td&gt;
&lt;/tr&gt;
&lt;/tbody&gt;
&lt;/table&gt;
&lt;/div&gt;
&lt;p class="mt-3 mb-0" style="line-height: 1.95;"&gt;「設問条件に下線→考え方に沿って答える」を習慣化すると、点が安定しやすくなります。&lt;/p&gt;
&lt;/div&gt;
&lt;/section&gt;
&lt;p&gt;&lt;!-- 6. 主観と客観 --&gt;&lt;/p&gt;
&lt;section class="card border-0 shadow-sm mb-4"&gt;
&lt;div class="card-body p-4"&gt;
&lt;h2 class="h5 mb-3"&gt;6. 本文の内容を答えられるようにしよう（主観を混ぜない）&lt;/h2&gt;
&lt;p style="line-height: 1.95;"&gt;国語の問題は、文章に書かれている内容を答えるのが基本です。&lt;br /&gt;
「あなたの意見を述べなさい」と言われない限り、自分の主観を解答に混ぜてはいけません。&lt;br /&gt;
&lt;strong&gt;本文の内容（根拠）&lt;/strong&gt;に沿って答えることを意識し、客観と主観を混合しないようにしましょう。&lt;/p&gt;
&lt;div class="p-3 rounded-3" style="background: #f3f8ff; border: 1px solid #cfe1ff;"&gt;
&lt;h3 class="h6 mb-2"&gt;チェック（簡単）&lt;/h3&gt;
&lt;ul class="mb-0" style="line-height: 1.95;"&gt;
&lt;li&gt;答えの根拠が本文のどこか、説明できる&lt;/li&gt;
&lt;li&gt;「私は〜と思う」など主観の言葉が混ざっていない&lt;/li&gt;
&lt;li&gt;本文の言葉（キーワード）が入っている&lt;/li&gt;
&lt;/ul&gt;
&lt;/div&gt;
&lt;/div&gt;
&lt;/section&gt;
&lt;p&gt;&lt;!-- 7. 記述 --&gt;&lt;/p&gt;
&lt;section class="card border-0 shadow-sm mb-4"&gt;
&lt;div class="card-body p-4"&gt;
&lt;h2 class="h5 mb-3"&gt;7. 記述は白紙にしない（部分点を拾う）&lt;/h2&gt;
&lt;p style="line-height: 1.95;"&gt;記述問題は完全解答でなくても部分点があります。&lt;br /&gt;
分からないからといって白紙にすると、部分点すら得られません。&lt;br /&gt;
まずは「書き切る」ことを目標にしましょう。&lt;/p&gt;
&lt;div class="alert alert-warning mb-0" style="border: 0; background: #fff3cd;"&gt;&lt;strong&gt;書き方：&lt;/strong&gt;引っかかったら「結論→理由→具体」。&lt;br /&gt;
まずは字数を埋め、本文に触れた要素を入れて部分点を狙います。&lt;/div&gt;
&lt;/div&gt;
&lt;/section&gt;
&lt;p&gt;&lt;!-- 1週間モデル --&gt;&lt;/p&gt;
&lt;section id="plan" class="card border-0 shadow-sm mb-4"&gt;
&lt;div class="card-body p-4"&gt;
&lt;h2 class="h5 mb-3"&gt;1週間の回し方（家庭学習モデル）&lt;/h2&gt;
&lt;p class="mb-3" style="line-height: 1.95;"&gt;国語の苦手克服は、やることを絞って継続するのが大切です。下は一例なので、宿題量に合わせて調整してください。&lt;/p&gt;
&lt;div class="table-responsive"&gt;
&lt;table class="table table-bordered align-middle mb-0"&gt;
&lt;thead style="background: #006064; color: #fff;"&gt;
&lt;tr&gt;
&lt;th style="width: 18%;"&gt;頻度&lt;/th&gt;
&lt;th&gt;やること&lt;/th&gt;
&lt;th style="width: 22%;"&gt;目安&lt;/th&gt;
&lt;/tr&gt;
&lt;/thead&gt;
&lt;tbody&gt;
&lt;tr&gt;
&lt;td&gt;&lt;strong&gt;毎日&lt;/strong&gt;&lt;/td&gt;
&lt;td&gt;漢字・語彙（知らない言葉は即調べる）＋短文読書（5分）&lt;/td&gt;
&lt;td&gt;15分&lt;/td&gt;
&lt;/tr&gt;
&lt;tr style="background: #f7f9ff;"&gt;
&lt;td&gt;&lt;strong&gt;週2〜3&lt;/strong&gt;&lt;/td&gt;
&lt;td&gt;読解1題：設問条件に下線→本文根拠→考え方に沿って答える（時間を測る）&lt;/td&gt;
&lt;td&gt;40〜60分&lt;/td&gt;
&lt;/tr&gt;
&lt;tr&gt;
&lt;td&gt;&lt;strong&gt;週1&lt;/strong&gt;&lt;/td&gt;
&lt;td&gt;会話＋要約：読んだ文章を「要点→理由→具体」で説明する&lt;/td&gt;
&lt;td&gt;10〜15分&lt;/td&gt;
&lt;/tr&gt;
&lt;/tbody&gt;
&lt;/table&gt;
&lt;/div&gt;
&lt;p class="mt-3 mb-0" style="line-height: 1.95;"&gt;毎日少しずつ積み重ねると、苦手意識が薄れ、国語の作業が“当たり前”になっていきます。&lt;/p&gt;
&lt;/div&gt;
&lt;/section&gt;
&lt;p&gt;&lt;!-- まとめ --&gt;&lt;/p&gt;
&lt;section class="card border-0 shadow-sm"&gt;
&lt;div class="card-body p-4"&gt;
&lt;h2 class="h5 mb-3"&gt;まとめ：焦らず、毎日の積み重ねで克服する&lt;/h2&gt;
&lt;ul class="mb-3" style="line-height: 1.95;"&gt;
&lt;li&gt;会話で「伝える力」を鍛え、要約につなげる&lt;/li&gt;
&lt;li&gt;短い文章から読み、質問で内容を言葉にする&lt;/li&gt;
&lt;li&gt;音読・イメージ化で理解を安定させる&lt;/li&gt;
&lt;li&gt;漢字は“即調べる”を習慣化する&lt;/li&gt;
&lt;li&gt;設問条件と答え方の考え方を守り、記述は白紙ゼロにする&lt;/li&gt;
&lt;/ul&gt;
&lt;p class="mb-0" style="line-height: 1.95;"&gt;国語力は急に身につくものではありません。毎日の積み重ねで少しずつ語彙力や読解力が伸びていきます。&lt;br /&gt;
焦らずに、コツコツと苦手を克服していきましょう。&lt;/p&gt;
&lt;/div&gt;
&lt;/section&gt;
```</t>
  </si>
  <si>
    <t>C2P_https___www_kokugo_trigger_com_column_seiseki_20260225_192447</t>
  </si>
  <si>
    <t>以下はサイトの階層マスタに基づく「子→親」内部リンク不足です。
子ページ本文（HTML）に、親ページへのリンクを追加してください。
【子ページ】
- URL: https://www.kokugo-trigger.com/column/seiseki/
- タイトル: 中学受験 国語の勉強法｜語彙・文法・時間配分・記述を2週間で整える｜国語のトリガー
- 分類: MC
【親ページ（リンク先）】
- 親URL: https://www.kokugo-trigger.com/column/
- 親タイトル: コラム - 基礎力Stadium「国語のトリガー」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class="container my-4"&gt;
&lt;p&gt;&lt;!-- Header / 導入（見栄え強化） --&gt;&lt;/p&gt;
&lt;header class="entry-header mb-4"&gt;
&lt;section class="card shadow-sm border-0 mb-0" style="background: linear-gradient(135deg,#1a237e,#006064); color: #fff;"&gt;
&lt;div class="card-body p-4 p-md-5"&gt;
&lt;div class="d-flex flex-wrap gap-2 align-items-center mb-3"&gt;&lt;span class="badge bg-warning text-dark" style="font-size: .85rem;"&gt;中学受験／国語&lt;/span&gt;&lt;br /&gt;
&lt;span class="badge bg-light text-dark" style="font-size: .85rem;"&gt;勉強法&lt;/span&gt;&lt;br /&gt;
&lt;span class="badge bg-dark" style="font-size: .85rem;"&gt;家庭学習&lt;/span&gt;&lt;/div&gt;
&lt;p&gt;&lt;!-- ※WordPress側で記事タイトル（H1）が出る前提なので、ここはH2相当に --&gt;&lt;/p&gt;
&lt;p class="entry-title mb-3" style="font-size: 1.15rem; line-height: 1.95; font-weight: bold;"&gt;国語が伸びにくいと感じるとき、原因は「センス」ではなく、進め方が決まっていないことにある。&lt;/p&gt;
&lt;p class="mb-0" style="opacity: .95; line-height: 1.95;"&gt;語彙が曖昧なまま読む／主語・述語が取れない／設問条件を先に押さえない——このズレが積み上がると、演習量を増やしても点が安定しにくくなります。初動を決め、1週間の回し方まで落とすと、家庭学習でも再現性が出やすくなります。&lt;/p&gt;
&lt;div class="mt-4 d-flex flex-wrap gap-2"&gt;&lt;a class="btn btn-warning text-dark" style="font-weight: bold;" href="#quick"&gt;要点（初動）を確認&lt;/a&gt;&lt;br /&gt;
&lt;a class="btn btn-outline-light" style="font-weight: bold;" href="#weekly"&gt;1週間の回し方を見る&lt;/a&gt;&lt;/div&gt;
&lt;/div&gt;
&lt;/section&gt;
&lt;/header&gt;
&lt;div class="entry-body"&gt;
&lt;p&gt;&lt;!-- 即答ブロック --&gt;&lt;/p&gt;
&lt;section id="quick" class="card border-0 shadow-sm mb-4"&gt;
&lt;div class="card-body p-4"&gt;
&lt;h2 class="h5 mb-3"&gt;先に押さえる3点（要点）&lt;/h2&gt;
&lt;div class="row g-3"&gt;
&lt;div class="col-12 col-md-4"&gt;
&lt;div class="p-3 rounded-3" style="background: #fff8f2; border: 1px solid #ffd7b8;"&gt;
&lt;h3 class="h6 mb-2"&gt;語彙を増やす&lt;/h3&gt;
&lt;p class="mb-0" style="line-height: 1.85;"&gt;わからない言葉を放置しない。&lt;strong&gt;調べる→一言で言う→例文&lt;/strong&gt;で定着。&lt;/p&gt;
&lt;/div&gt;
&lt;/div&gt;
&lt;div class="col-12 col-md-4"&gt;
&lt;div class="p-3 rounded-3" style="background: #f3f8ff; border: 1px solid #cfe1ff;"&gt;
&lt;h3 class="h6 mb-2"&gt;文の骨組みを取る&lt;/h3&gt;
&lt;p class="mb-0" style="line-height: 1.85;"&gt;&lt;strong&gt;主語・述語／指示語／接続語&lt;/strong&gt;を押さえるだけで、読み違いが減りやすいです。&lt;/p&gt;
&lt;/div&gt;
&lt;/div&gt;
&lt;div class="col-12 col-md-4"&gt;
&lt;div class="p-3 rounded-3" style="background: #f3fbf6; border: 1px solid #bfe6cd;"&gt;
&lt;h3 class="h6 mb-2"&gt;時間の使い方を決める&lt;/h3&gt;
&lt;p class="mb-0" style="line-height: 1.85;"&gt;「何となく解く」から卒業。&lt;strong&gt;読む・解く・見直す&lt;/strong&gt;の配分を先に決めます。&lt;/p&gt;
&lt;/div&gt;
&lt;/div&gt;
&lt;/div&gt;
&lt;hr class="my-4" /&gt;
&lt;p class="mb-0" style="line-height: 1.95;"&gt;国語が伸びにくいのは、努力が足りないというより、&lt;strong&gt;勉強の“対象”がぼんやりしている&lt;/strong&gt;ことが原因になりがちです。語彙／文法（文のルール）／スピード／ミス対策／記述の5つに分けて考えると、家庭学習で「何を直すか」が絞りやすくなります。&lt;/p&gt;
&lt;/div&gt;
&lt;/section&gt;
&lt;p&gt;&lt;!-- 1. 語彙 --&gt;&lt;/p&gt;
&lt;section class="card border-0 shadow-sm mb-4"&gt;
&lt;div class="card-body p-4"&gt;
&lt;h2 class="h5 mb-3"&gt;1. 語彙力をあげる（“わかったつもり”を減らす）&lt;/h2&gt;
&lt;p style="line-height: 1.95;"&gt;分からない言葉や漢字が出てきたとき、文脈から推測できることもあります。ただ、推測だけに頼ると解釈が曖昧になり、設問（特に「理由」「言い換え」「心情」）でズレが出やすくなります。だからこそ、国語が苦手な時期ほど&lt;strong&gt;「分からないを、その場で小さく解決する」&lt;/strong&gt;のが効率的です。&lt;/p&gt;
&lt;div class="alert alert-warning mb-4" style="border: 0; background: #fff3cd;"&gt;&lt;strong&gt;ポイント：&lt;/strong&gt;語彙は「一気に覚える」より、&lt;strong&gt;毎日5分の積み重ね&lt;/strong&gt;の方が伸びやすいです。&lt;/div&gt;
&lt;h3 class="h6 mb-2"&gt;語彙を増やす3段取り（これだけでOK）&lt;/h3&gt;
&lt;ol style="line-height: 1.95;"&gt;
&lt;li&gt;&lt;strong&gt;印をつける&lt;/strong&gt;：本文中の「不明語」「意味が弱い語」「場面を決める語（例：ためらう、あっけない）」に丸。&lt;/li&gt;
&lt;li&gt;&lt;strong&gt;調べる&lt;/strong&gt;：国語辞典で意味を確認（可能なら類義語も1つだけ）。&lt;/li&gt;
&lt;li&gt;&lt;strong&gt;一言＋例文&lt;/strong&gt;：自分の言葉で一言説明し、短い例文を作る（長文は不要）。&lt;/li&gt;
&lt;/ol&gt;
&lt;div class="table-responsive mt-3"&gt;
&lt;table class="table table-bordered align-middle mb-0"&gt;
&lt;thead style="background: #1a237e; color: #fff;"&gt;
&lt;tr&gt;
&lt;th style="width: 22%;"&gt;場面&lt;/th&gt;
&lt;th&gt;やること&lt;/th&gt;
&lt;th style="width: 20%;"&gt;目安&lt;/th&gt;
&lt;/tr&gt;
&lt;/thead&gt;
&lt;tbody&gt;
&lt;tr&gt;
&lt;td&gt;&lt;strong&gt;読解中&lt;/strong&gt;&lt;/td&gt;
&lt;td&gt;わからない語に丸／メモ（意味はその場で無理に推測しすぎない）&lt;/td&gt;
&lt;td&gt;30秒〜&lt;/td&gt;
&lt;/tr&gt;
&lt;tr style="background: #f7f9ff;"&gt;
&lt;td&gt;&lt;strong&gt;読解後&lt;/strong&gt;&lt;/td&gt;
&lt;td&gt;辞書で意味確認 → 自分の一言 → 例文（1行）&lt;/td&gt;
&lt;td&gt;1語あたり1〜2分&lt;/td&gt;
&lt;/tr&gt;
&lt;tr&gt;
&lt;td&gt;&lt;strong&gt;翌日&lt;/strong&gt;&lt;/td&gt;
&lt;td&gt;単語帳（or メモ）で「パッと見て答える」復習&lt;/td&gt;
&lt;td&gt;3〜5分&lt;/td&gt;
&lt;/tr&gt;
&lt;/tbody&gt;
&lt;/table&gt;
&lt;/div&gt;
&lt;p class="mt-3 mb-0" style="line-height: 1.95;"&gt;「書き続ける」よりも、&lt;strong&gt;見て即答できる状態&lt;/strong&gt;を作る方が定着しやすいです。通学・移動などのスキマ時間に、短時間で回せる形にしておきましょう。&lt;/p&gt;
&lt;/div&gt;
&lt;/section&gt;
&lt;p&gt;&lt;!-- 2. 文法 --&gt;&lt;/p&gt;
&lt;section class="card border-0 shadow-sm mb-4"&gt;
&lt;div class="card-body p-4"&gt;
&lt;h2 class="h5 mb-3"&gt;2. 文法を確実にする（読解の土台を固める）&lt;/h2&gt;
&lt;p style="line-height: 1.95;"&gt;文章をたくさん読むことは大切ですが、読むだけで読解力が上がるとは限りません。国語が苦手な子ほど、本文の中で&lt;strong&gt;「何が」「どうした」&lt;/strong&gt;や、&lt;strong&gt;「これ」「それ」が何を指すか&lt;/strong&gt;が曖昧になりやすいです。ここを押さえると、難しい文章でも読み解きやすくなります。&lt;/p&gt;
&lt;div class="row g-3"&gt;
&lt;div class="col-12 col-lg-6"&gt;
&lt;div class="p-3 rounded-3" style="background: #f3f8ff; border: 1px solid #cfe1ff;"&gt;
&lt;h3 class="h6 mb-2"&gt;最低限ここをチェック&lt;/h3&gt;
&lt;ul class="mb-0" style="line-height: 1.95;"&gt;
&lt;li&gt;&lt;strong&gt;主語・述語&lt;/strong&gt;：だれ（何）が、どうした／どうだ&lt;/li&gt;
&lt;li&gt;&lt;strong&gt;指示語&lt;/strong&gt;：「これ・それ・この・その」が指す内容&lt;/li&gt;
&lt;li&gt;&lt;strong&gt;接続語&lt;/strong&gt;：しかし（対比）／だから（因果）／つまり（言い換え）&lt;/li&gt;
&lt;/ul&gt;
&lt;/div&gt;
&lt;/div&gt;
&lt;div class="col-12 col-lg-6"&gt;
&lt;div class="p-3 rounded-3" style="background: #fff8f2; border: 1px solid #ffd7b8;"&gt;
&lt;h3 class="h6 mb-2"&gt;読み違いが減る“ひと工夫”&lt;/h3&gt;
&lt;ul class="mb-0" style="line-height: 1.95;"&gt;
&lt;li&gt;主語に下線、述語に二重線（1〜2文だけでもOK）&lt;/li&gt;
&lt;li&gt;指示語の右に「＝○○」と一言メモ&lt;/li&gt;
&lt;li&gt;接続語の横に「対比／因果／言い換え」だけ書く&lt;/li&gt;
&lt;/ul&gt;
&lt;/div&gt;
&lt;/div&gt;
&lt;/div&gt;
&lt;p class="mt-3 mb-0" style="line-height: 1.95;"&gt;文法は「難しいことを全部やる」より、&lt;strong&gt;基本の観点を習慣にする&lt;/strong&gt;方が成果につながりやすいです。まずは上のチェックだけでも、設問のズレが減っていくかを確認してみてください。&lt;/p&gt;
&lt;/div&gt;
&lt;/section&gt;
&lt;p&gt;&lt;!-- 3. スピード --&gt;&lt;/p&gt;
&lt;section class="card border-0 shadow-sm mb-4"&gt;
&lt;div class="card-body p-4"&gt;
&lt;h2 class="h5 mb-3"&gt;3. 問題を解くスピードを知る（時間配分は“技術”）&lt;/h2&gt;
&lt;p style="line-height: 1.95;"&gt;テスト本番で焦る原因の多くは、実は「能力」よりも&lt;strong&gt;時間配分が決まっていない&lt;/strong&gt;ことです。家庭学習の段階から、読む時間・解く時間・見直す時間を分けて測っておくと、ケアレスミスも減りやすくなります。&lt;/p&gt;
&lt;div class="table-responsive mt-3"&gt;
&lt;table class="table table-striped table-bordered align-middle mb-0"&gt;
&lt;thead style="background: #006064; color: #fff;"&gt;
&lt;tr&gt;
&lt;th style="width: 26%;"&gt;工程&lt;/th&gt;
&lt;th&gt;やること&lt;/th&gt;
&lt;th style="width: 22%;"&gt;目安（例）&lt;/th&gt;
&lt;/tr&gt;
&lt;/thead&gt;
&lt;tbody&gt;
&lt;tr&gt;
&lt;td&gt;&lt;strong&gt;読む&lt;/strong&gt;&lt;/td&gt;
&lt;td&gt;段落ごとに「何の話か」を一言で追う（細部に固執しすぎない）&lt;/td&gt;
&lt;td&gt;全体の35〜45%&lt;/td&gt;
&lt;/tr&gt;
&lt;tr&gt;
&lt;td&gt;&lt;strong&gt;解く&lt;/strong&gt;&lt;/td&gt;
&lt;td&gt;設問条件を確認 → 根拠に戻る → 答えを作る（順番を決める）&lt;/td&gt;
&lt;td&gt;全体の50〜60%&lt;/td&gt;
&lt;/tr&gt;
&lt;tr&gt;
&lt;td&gt;&lt;strong&gt;見直す&lt;/strong&gt;&lt;/td&gt;
&lt;td&gt;設問の条件落ち／抜き出しの範囲／記述の字数を確認&lt;/td&gt;
&lt;td&gt;全体の5〜10%&lt;/td&gt;
&lt;/tr&gt;
&lt;/tbody&gt;
&lt;/table&gt;
&lt;/div&gt;
&lt;div class="alert alert-info mt-3 mb-0" style="border: 0; background: #e7f3ff;"&gt;&lt;strong&gt;コツ：&lt;/strong&gt;最初から速くしようとせず、&lt;strong&gt;「どこで時間が溶けるか」&lt;/strong&gt;を見つけるのが先です。1回分の演習でも、工程別に時間を記録すると改善点が見つかりやすくなります。&lt;/div&gt;
&lt;/div&gt;
&lt;/section&gt;
&lt;p&gt;&lt;!-- 4. ケアレスミス --&gt;&lt;/p&gt;
&lt;section class="card border-0 shadow-sm mb-4"&gt;
&lt;div class="card-body p-4"&gt;
&lt;h2 class="h5 mb-3"&gt;4. ケアレスミスを減らす（“ミスの種類”を分ける）&lt;/h2&gt;
&lt;p style="line-height: 1.95;"&gt;本番は環境が変わるため、普段しないミスが出やすくなります。ただ、ケアレスミスは「気をつける」だけでは減りにくいので、&lt;strong&gt;ミスを種類別に分解&lt;/strong&gt;し、対策を決めておくのがおすすめです。&lt;/p&gt;
&lt;div class="row g-3"&gt;
&lt;div class="col-12 col-md-6"&gt;
&lt;div class="p-3 rounded-3" style="background: #fff8f2; border: 1px solid #ffd7b8;"&gt;
&lt;h3 class="h6 mb-2"&gt;よくあるミス（例）&lt;/h3&gt;
&lt;ul class="mb-0" style="line-height: 1.95;"&gt;
&lt;li&gt;設問条件（字数・理由・心情など）の見落とし&lt;/li&gt;
&lt;li&gt;抜き出し範囲のズレ（段落またぎ／末尾の欠落）&lt;/li&gt;
&lt;li&gt;選択肢の読み飛ばし（「最も適切」「適切でない」）&lt;/li&gt;
&lt;/ul&gt;
&lt;/div&gt;
&lt;/div&gt;
&lt;div class="col-12 col-md-6"&gt;
&lt;div class="p-3 rounded-3" style="background: #f3fbf6; border: 1px solid #bfe6cd;"&gt;
&lt;h3 class="h6 mb-2"&gt;対策（やり方を決める）&lt;/h3&gt;
&lt;ul class="mb-0" style="line-height: 1.95;"&gt;
&lt;li&gt;設問を読んだら最初に&lt;strong&gt;条件に下線&lt;/strong&gt;（字数・理由・何について）&lt;/li&gt;
&lt;li&gt;抜き出しは&lt;strong&gt;前後3文字&lt;/strong&gt;を見直し（句点まで含むか確認）&lt;/li&gt;
&lt;li&gt;選択肢は&lt;strong&gt;根拠が同じ段落にあるか&lt;/strong&gt;で絞る&lt;/li&gt;
&lt;/ul&gt;
&lt;/div&gt;
&lt;/div&gt;
&lt;/div&gt;
&lt;div class="table-responsive mt-3"&gt;
&lt;table class="table table-bordered align-middle mb-0"&gt;
&lt;thead style="background: #333; color: #fff;"&gt;
&lt;tr&gt;
&lt;th style="width: 22%;"&gt;ミスの種類&lt;/th&gt;
&lt;th&gt;原因（ありがち）&lt;/th&gt;
&lt;th style="width: 28%;"&gt;次回の対策（決めておく）&lt;/th&gt;
&lt;/tr&gt;
&lt;/thead&gt;
&lt;tbody&gt;
&lt;tr&gt;
&lt;td&gt;&lt;strong&gt;条件落ち&lt;/strong&gt;&lt;/td&gt;
&lt;td&gt;急いで答えに飛ぶ／設問の言い回しを流す&lt;/td&gt;
&lt;td&gt;条件に下線→「何を」「どの形で」書くか一言メモ&lt;/td&gt;
&lt;/tr&gt;
&lt;tr style="background: #f7f7f7;"&gt;
&lt;td&gt;&lt;strong&gt;根拠ズレ&lt;/strong&gt;&lt;/td&gt;
&lt;td&gt;印象で選ぶ／本文に戻る場所が決まっていない&lt;/td&gt;
&lt;td&gt;根拠段落に線→その文を言い換えてから選択肢へ&lt;/td&gt;
&lt;/tr&gt;
&lt;tr&gt;
&lt;td&gt;&lt;strong&gt;記述の欠落&lt;/strong&gt;&lt;/td&gt;
&lt;td&gt;要素が足りない／字数を見ていない&lt;/td&gt;
&lt;td&gt;「結論＋理由＋具体」3点チェック→字数確認&lt;/td&gt;
&lt;/tr&gt;
&lt;/tbody&gt;
&lt;/table&gt;
&lt;/div&gt;
&lt;p class="mt-3 mb-0" style="line-height: 1.95;"&gt;ミスは「起きた事実」なので、責めるより&lt;strong&gt;次回の修正ルールを1つ決める&lt;/strong&gt;方が前に進みます。1回の演習で全部直そうとせず、ミスの種類ごとに改善していきましょう。&lt;/p&gt;
&lt;/div&gt;
&lt;/section&gt;
&lt;p&gt;&lt;!-- 5. 記述 --&gt;&lt;/p&gt;
&lt;section class="card border-0 shadow-sm mb-4"&gt;
&lt;div class="card-body p-4"&gt;
&lt;h2 class="h5 mb-3"&gt;5. 記述問題を空欄にしない（部分点を拾う）&lt;/h2&gt;
&lt;p style="line-height: 1.95;"&gt;分からないからといって空欄にすると、得点の可能性がゼロになります。一方で、本文に触れた内容が書けていれば、部分点が得られるケースもあります。まずは「何を書けばよいか」の考え方を用意するのが大切です。&lt;/p&gt;
&lt;div class="p-3 rounded-3 mb-3" style="background: #f3f8ff; border: 1px solid #cfe1ff;"&gt;
&lt;h3 class="h6 mb-2"&gt;記述の考え方（迷ったらこれ）&lt;/h3&gt;
&lt;ul class="mb-0" style="line-height: 1.95;"&gt;
&lt;li&gt;&lt;strong&gt;結論&lt;/strong&gt;：問われている内容を一言で（主語を置く）&lt;/li&gt;
&lt;li&gt;&lt;strong&gt;理由&lt;/strong&gt;：本文根拠を短く（接続語に合わせる）&lt;/li&gt;
&lt;li&gt;&lt;strong&gt;具体&lt;/strong&gt;：本文のキーワードを1つ入れる（言い換えでもOK）&lt;/li&gt;
&lt;/ul&gt;
&lt;/div&gt;
&lt;div class="alert alert-warning mb-0" style="border: 0; background: #fff3cd;"&gt;&lt;strong&gt;チェック：&lt;/strong&gt;字数が足りない／長い、の前に&lt;strong&gt;「要素が入っているか」&lt;/strong&gt;を確認すると、点につながりやすくなります。&lt;/div&gt;
&lt;/div&gt;
&lt;/section&gt;
&lt;p&gt;&lt;!-- 1週間の回し方 --&gt;&lt;/p&gt;
&lt;section id="weekly" class="card border-0 shadow-sm mb-4"&gt;
&lt;div class="card-body p-4"&gt;
&lt;h2 class="h5 mb-3"&gt;1週間の回し方（家庭学習モデル）&lt;/h2&gt;
&lt;p class="mb-3" style="line-height: 1.95;"&gt;「やることが多すぎて続かない」場合は、負担の少ない形に分解して回すのがおすすめです。下は一例なので、学年や宿題量に合わせて調整してください。&lt;/p&gt;
&lt;div class="table-responsive"&gt;
&lt;table class="table table-bordered align-middle mb-0"&gt;
&lt;thead style="background: #1a237e; color: #fff;"&gt;
&lt;tr&gt;
&lt;th style="width: 18%;"&gt;頻度&lt;/th&gt;
&lt;th&gt;内容&lt;/th&gt;
&lt;th style="width: 22%;"&gt;時間目安&lt;/th&gt;
&lt;/tr&gt;
&lt;/thead&gt;
&lt;tbody&gt;
&lt;tr&gt;
&lt;td&gt;&lt;strong&gt;毎日&lt;/strong&gt;&lt;/td&gt;
&lt;td&gt;語彙（5〜10語）／漢字の確認（ミスだけ）&lt;/td&gt;
&lt;td&gt;10〜15分&lt;/td&gt;
&lt;/tr&gt;
&lt;tr style="background: #f7f9ff;"&gt;
&lt;td&gt;&lt;strong&gt;週2〜3&lt;/strong&gt;&lt;/td&gt;
&lt;td&gt;読解1題：読む→解く→見直し（時間を測る）&lt;/td&gt;
&lt;td&gt;40〜60分&lt;/td&gt;
&lt;/tr&gt;
&lt;tr&gt;
&lt;td&gt;&lt;strong&gt;週1&lt;/strong&gt;&lt;/td&gt;
&lt;td&gt;ミス整理：ミスの種類→次回の対策ルールを1つ決める&lt;/td&gt;
&lt;td&gt;15〜20分&lt;/td&gt;
&lt;/tr&gt;
&lt;/tbody&gt;
&lt;/table&gt;
&lt;/div&gt;
&lt;p class="mt-3 mb-0" style="line-height: 1.95;"&gt;国語は「まとめて長時間」よりも、&lt;strong&gt;短時間で頻度を確保&lt;/strong&gt;した方が伸びやすいことがあります。まずは2週間、無理のない形で積み重ねてみてください。&lt;/p&gt;
&lt;/div&gt;
&lt;/section&gt;
&lt;p&gt;&lt;!-- FAQ（PCでも確実：JS不要 details/summary） --&gt;&lt;/p&gt;
&lt;section class="card border-0 shadow-sm mb-4"&gt;
&lt;div class="card-body p-4"&gt;
&lt;h2 class="h5 mb-3"&gt;よくある質問&lt;/h2&gt;
&lt;div class="d-grid gap-2"&gt;
&lt;details class="border rounded-3 p-3" style="background: #fff;"&gt;
&lt;summary style="cursor: pointer; font-weight: bold; line-height: 1.7;"&gt;読書をすれば国語は伸びますか？&lt;/summary&gt;
&lt;div class="pt-2" style="line-height: 1.95;"&gt;読書は大切ですが、点数に直結させるには「語彙」「文の骨組み」「設問処理のやり方」も必要になりやすいです。読書＋本文での確認（指示語・接続語・根拠）をセットにすると、学習としての効果が出やすくなります。&lt;/div&gt;
&lt;/details&gt;
&lt;details class="border rounded-3 p-3" style="background: #fff;"&gt;
&lt;summary style="cursor: pointer; font-weight: bold; line-height: 1.7;"&gt;何からやるべきか迷います&lt;/summary&gt;
&lt;div class="pt-2" style="line-height: 1.95;"&gt;迷ったら、まずは「語彙（毎日5分）」と「時間を測って1題」の2つから始めるのがおすすめです。成果が出ない場合も、時間記録やミスの種類が残っていれば、改善点が見えやすくなります。&lt;/div&gt;
&lt;/details&gt;
&lt;details class="border rounded-3 p-3" style="background: #fff;"&gt;
&lt;summary style="cursor: pointer; font-weight: bold; line-height: 1.7;"&gt;記述が書けません（白紙になりがち）&lt;/summary&gt;
&lt;div class="pt-2" style="line-height: 1.95;"&gt;最初から「きれいな文章」を目指すと止まりやすいです。「結論→理由→具体」の3点を揃えることを優先し、本文の言葉を1つ入れるだけでも、部分点につながる可能性が出ます。&lt;/div&gt;
&lt;/details&gt;
&lt;/div&gt;
&lt;p class="small text-muted mt-3 mb-0" style="line-height: 1.6;"&gt;※このFAQはJavaScript不要のため、PCプレビューでも表示が乱れず確認できます。&lt;/p&gt;
&lt;/div&gt;
&lt;/section&gt;
&lt;p&gt;&lt;!-- まとめ --&gt;&lt;/p&gt;
&lt;section class="card border-0 shadow-sm"&gt;
&lt;div class="card-body p-4"&gt;
&lt;h2 class="h5 mb-3"&gt;まとめ：国語は「正しい積み重ね」で伸ばせます&lt;/h2&gt;
&lt;ul class="mb-3" style="line-height: 1.95;"&gt;
&lt;li&gt;語彙は&lt;strong&gt;調べる→一言→例文→翌日復習&lt;/strong&gt;で定着&lt;/li&gt;
&lt;li&gt;文法は&lt;strong&gt;主語・述語／指示語／接続語&lt;/strong&gt;だけでも効果が出やすい&lt;/li&gt;
&lt;li&gt;スピードは&lt;strong&gt;工程別の時間記録&lt;/strong&gt;で改善点が見つかる&lt;/li&gt;
&lt;li&gt;ケアレスミスは&lt;strong&gt;種類分け→対策を決めておく&lt;/strong&gt;で減らしやすい&lt;/li&gt;
&lt;li&gt;記述は空欄にせず、まず&lt;strong&gt;要素（結論・理由・具体）&lt;/strong&gt;を揃える&lt;/li&gt;
&lt;/ul&gt;
&lt;p class="mb-0" style="line-height: 1.95;"&gt;国語は、焦って一気に変えるより、やることを絞って回した方が成果につながりやすいです。まずは2週間、無理のない形で積み重ねてみてください。&lt;/p&gt;
&lt;/div&gt;
&lt;/section&gt;
&lt;/div&gt;
&lt;/div&gt;
&lt;p&gt;&lt;!-- [ /.socialSet ] --&gt;&lt;/p&gt;
```</t>
  </si>
  <si>
    <t>C2P_https___www_kokugo_trigger_com_column_syuuchuuryoku_20260225_192447</t>
  </si>
  <si>
    <t>以下はサイトの階層マスタに基づく「子→親」内部リンク不足です。
子ページ本文（HTML）に、親ページへのリンクを追加してください。
【子ページ】
- URL: https://www.kokugo-trigger.com/column/syuuchuuryoku/
- タイトル: 国語を得意にするために必要な力とは - 基礎力Stadium「国語のトリガー」
- 分類: MC
【親ページ（リンク先）】
- 親URL: https://www.kokugo-trigger.com/column/
- 親タイトル: コラム - 基礎力Stadium「国語のトリガー」
- 親分類: -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&lt;p&gt;国語は文章をきちんと読むことができないと問題を解くことができません。国語は文章中にほとんど答えが書いてありますから、それを探し出す力が必要です。しかし、&lt;span style="color: #0000ff;"&gt;答えを探す力をつけるよりも前に身につけなくてはならない&lt;/span&gt;ものがあります。それは&lt;span style="color: #ff0000;"&gt;集中力&lt;/span&gt;です。国語は長文を読み進めたうえで設問を解かなくてはならないので、&lt;strong&gt;かなりの集中力が必要&lt;/strong&gt;になります。集中できずに問題に取り組んでしまうと、勘違いしたまま、曖昧に解釈したまま文章を読み進めることになったり、文章を一度読んだにも関わらず、設問を解くときにもう一度該当箇所を読み直すことになってしまったりしてしまいます。&lt;/p&gt;
&lt;p&gt;知識や方法論を身にをつけることはもちろん大切ですが、それ以前のことができていなければ、国語の勉強をしたとしてもそれを十分に活かせないのです。とりわけ&lt;strong&gt;国語が苦手な生徒さんは集中して学習に向き合うことができないことが多い&lt;/strong&gt;のです。では、どのようにして集中力を身に着けていけばよいのでしょうか。&lt;/p&gt;
&lt;h3&gt;学習机の上に必要なもの以外を置かない&lt;/h3&gt;
&lt;p&gt;リビングで勉強したり、学習机で勉強したりと様々だと思いますが、&lt;span style="color: #0000ff;"&gt;勉強するときは目の届く範囲に学習で必要なもの以外は置かないようにしましょう&lt;/span&gt;。スマートフォンや漫画やゲームなど学習に使わないものは見えないところに置いておきましょう。いろいろなものが置いてあると、&lt;strong&gt;視界に入ってしまうだけでいらない情報を知らず知らずのうちに取り込んでしまいます&lt;/strong&gt;。勉強だけに集中するために、学習の際に近くに置くものは&lt;span style="color: #0000ff;"&gt;必要最低限&lt;/span&gt;にしましょう。&lt;/p&gt;
&lt;h3&gt;一気にまとめて勉強しようとしない&lt;/h3&gt;
&lt;p&gt;集中力はもって「&lt;span style="color: #0000ff;"&gt;15分程度&lt;/span&gt;」です。何時間も勉強を続けても集中できなくては意味がありません。短めに集中できる時間内で無理なく学習時間を設定して国語の勉強を進めていきましょう。&lt;/p&gt;
&lt;h3&gt;適度な休憩を取る&lt;/h3&gt;
&lt;p&gt;勉強をしたら適度に休憩を取りましょう。水分補給をしたり、少し椅子から立ったりしてリフレッシュしましょう。脳は勉強をしていないときにも情報を整理しています。短時間の勉強→休憩→勉強&amp;#8230;を続けることで集中力を保ったまま学習をすることができます。無理に学習しても身につかないので、適度に休憩をはさみながら学習を進めていきましょう。&lt;/p&gt;
&lt;h4&gt;まとめ&lt;/h4&gt;
&lt;p&gt;国語を得意にするためにはまず集中力を身に着けていきましょう。集中力は急に身につくものではありません。自分が集中できる時間を知るためにも、まずは確実に集中して取り組める時間だけ勉強していきましょう。自分の集中力がどれくらいか理解することができれば、その時間を精一杯国語の学習に使うことで国語の学力を上げることができます。無理のない範囲での学習をまずは続けてみましょう。&lt;/p&gt;
&lt;!-- [ /.socialSet ] --&gt;
```</t>
  </si>
  <si>
    <t>C2P_https___www_kokugo_trigger_com_kouza_20260225_192447</t>
  </si>
  <si>
    <t>以下はサイトの階層マスタに基づく「子→親」内部リンク不足です。
子ページ本文（HTML）に、親ページへのリンクを追加してください。
【子ページ】
- URL: https://www.kokugo-trigger.com/kouza/
- タイトル: 国語苦手克服と得点力強化の個別指導講座｜オンライン対応塾
- 分類: SP
【親ページ（リンク先）】
- 親URL: https://www.kokugo-trigger.com/
- 親タイトル: 中学受験 国語専門塾 オンライン｜完全1対1個別｜四ツ谷
- 親分類: TP
【重要：リンク挿入ルール】
- まず既存本文の流れを壊さない位置に自然挿入（導入直後 / まとめ直前 / 関連段落内）。
- どうしても自然挿入できない場合のみ、本文内に最小限の導線セクションを新設してよい。
- ただし内容を膨らませない（導線セクションも1行＋リンク1本程度）。
- 文末CTA（veu_cta）やSNSブロック、snsboxに入れて逃げるのは禁止。本文導線として成立させる。
- 出力は「修正版HTML全文（子ページの本文HTML）」のみ。差分説明は不要。
- 親リンクは原則1本。パンくず等と重複しても“本文導線”として意味がある位置に置く。
- 親リンクのアンカーは「全体像はこちら」など、親がハブであることが伝わる文言にする。
【子ページ本文HTML（文末CTA/SNS/snsboxは除外済み）】
```html
&lt;div style="background: #fff8f2; border: 1px solid #ffd7b8; padding: 16px; border-radius: 10px; margin: 16px 0;"&gt;
&lt;p style="margin: 0 0 10px 0;"&gt;漢字・語彙などの知識で落としているのか、読解の演習量が足りないのか、本文の捉え方が毎回ぶれるのか――つまずき方が違うと、必要な練習も変わります。&lt;/p&gt;
&lt;ul style="margin: 0; padding-left: 1.2em; line-height: 1.9;"&gt;
&lt;li&gt;&lt;strong&gt;漢字・語彙・知識の抜けを埋めたい&lt;/strong&gt;：知識分野フォローアップ講座&lt;/li&gt;
&lt;li&gt;&lt;strong&gt;解き方は分かるが得点が安定しない&lt;/strong&gt;：演習徹底ゼミ（演習量と時間管理）&lt;/li&gt;
&lt;li&gt;&lt;strong&gt;本文理解が曖昧／考え方がぶれる&lt;/strong&gt;：思考力養成講座（易しめ題材で思考回路づくり）&lt;/li&gt;
&lt;/ul&gt;
&lt;p style="margin: 10px 0 0 0;"&gt;3講座は目的別に組み合わせ可能。教室・オンラインのどちらでも受講できます。&lt;/p&gt;
&lt;/div&gt;
&lt;div class="card border-primary mb-3"&gt;
&lt;div class="card-header bg-light text-primary"&gt;目次&lt;/div&gt;
&lt;div class="card-body"&gt;
&lt;ol&gt;
&lt;li&gt;開講講座
&lt;ul&gt;
&lt;li&gt;&lt;a href="#知識分野フォローアップ講座"&gt;知識分野フォローアップ講座&lt;/a&gt;&lt;/li&gt;
&lt;li&gt;&lt;a href="#演習徹底ゼミ"&gt;演習徹底ゼミ&lt;/a&gt;&lt;/li&gt;
&lt;li&gt;&lt;a href="#思考力養成講座"&gt;思考力養成講座&lt;/a&gt;&lt;/li&gt;
&lt;/ul&gt;
&lt;/li&gt;
&lt;li&gt;受講するには？
&lt;ul&gt;
&lt;li&gt;&lt;a href="#受講までの流れ"&gt;受講までの流れ&lt;/a&gt;&lt;/li&gt;
&lt;li&gt;&lt;a href="#指導料"&gt;指導料&lt;/a&gt;&lt;/li&gt;
&lt;/ul&gt;
&lt;/li&gt;
&lt;/ol&gt;
&lt;/div&gt;
&lt;/div&gt;
&lt;h3 id="知識分野フォローアップ講座"&gt;知識分野フォローアップ講座&lt;/h3&gt;
&lt;p&gt;塾で出された知識分野の宿題をフォローしていく講座となります。その場でご本人様の疑問を解消するのはもちろん、必要であればこちらで週間学習スケジュールを作り、&lt;span style="color: #ff0000;"&gt;知識分野の定着&lt;/span&gt;を目指します。&lt;/p&gt;
&lt;p&gt;また、単に暗記をしていくのではなく、「&lt;strong&gt;なぜそうなるのか&lt;/strong&gt;」を詰めながら学習していくことで、&lt;span style="color: #0000ff;"&gt;思考力も養成&lt;/span&gt;していきます。&lt;/p&gt;
&lt;p&gt;お通いの塾でチェックテストがあるならば、それで&lt;strong&gt;９割以上得点できる状態&lt;/strong&gt;を目指します。&lt;/p&gt;
&lt;h3 id="演習徹底ゼミ"&gt;演習徹底ゼミ&lt;/h3&gt;
&lt;p&gt;読解問題の得点を上げるためには、量をこなすことも重要です。この講座はその「&lt;span style="color: #ff0000;"&gt;量&lt;/span&gt;」に重きを置いた講座です。&lt;/p&gt;
&lt;p&gt;例外もありますが、解説は間違えた問題のみ、それも手短に済ませることを原則とし、生徒様にサクサクと解き進めていただきます。&lt;/p&gt;
&lt;p&gt;なお、&lt;strong&gt;演習時には目標タイムを設定&lt;/strong&gt;し、タイマーで時間を計ります。それによって、&lt;span style="color: #0000ff;"&gt;スピード感&lt;/span&gt;も養って参ります。&lt;/p&gt;
&lt;h3 id="思考力養成講座"&gt;思考力養成講座&lt;/h3&gt;
&lt;p&gt;演習徹底ゼミと異なり、「&lt;span style="color: #ff0000;"&gt;質&lt;/span&gt;」に重きを置いた講座です。塾で扱っている教材よりも易しい問題を題材にすることで、ご本人様に思考しながら問題をお解きいただきます。&lt;/p&gt;
&lt;p&gt;それによって、問題を解くときに求められる&lt;span style="color: #ff0000;"&gt;思考回路を確実なもの&lt;/span&gt;にして参ります。また、それをより定着させるためにも、&lt;strong&gt;「演習徹底管理」講座との併用を推奨&lt;/strong&gt;しております。&lt;/p&gt;
&lt;div class="rounded"&gt;
&lt;h3&gt;オンライン指導&lt;/h3&gt;
&lt;p&gt;当塾で開講中の講座は、すべてオンラインでも受講可能となっております。&lt;/p&gt;
&lt;p&gt;当塾では開業以来、オンライン授業と非常に親和性の高い電子黒板を使用しており、ホワイトボードや机上で行う指導と比べ「&lt;strong&gt;視認性&lt;/strong&gt;」「&lt;strong&gt;即応性&lt;/strong&gt;」「&lt;strong&gt;再現性&lt;/strong&gt;」に優れた指導を可能にしています。&lt;/p&gt;
&lt;p&gt;そのような強みを持った当塾の指導を、オンライン授業にそのまま適用することで教室で受ける授業さながらの授業を、オンライン授業でも再現しております。&lt;/p&gt;
&lt;p&gt;&lt;img decoding="async" class="aligncenter wp-image-56 size-full" src="http://www.kokugo-trigger.com/wp-content/uploads/2020/12/トリガー画像１.jpg" alt="" width="1280" height="720" srcset="https://www.kokugo-trigger.com/wp-content/uploads/2020/12/トリガー画像１.jpg 1280w, https://www.kokugo-trigger.com/wp-content/uploads/2020/12/トリガー画像１-300x169.jpg 300w, https://www.kokugo-trigger.com/wp-content/uploads/2020/12/トリガー画像１-1024x576.jpg 1024w, https://www.kokugo-trigger.com/wp-content/uploads/2020/12/トリガー画像１-768x432.jpg 768w, https://www.kokugo-trigger.com/wp-content/uploads/2020/12/トリガー画像１-320x180.jpg 320w" sizes="(max-width: 1280px) 100vw, 1280px" /&gt;&lt;/p&gt;
&lt;h3&gt;オンライン授業のメリットとは？&lt;/h3&gt;
&lt;h4&gt;&lt;span style="background-color: skyblue;"&gt;&lt;span data-custom-pc-fontsize="18px"&gt;①画面と音声に情報量が集約されるので、集中しやすい&lt;/span&gt;&lt;/span&gt;&lt;/h4&gt;
&lt;p&gt;&lt;span data-custom-pc-fontsize="16px"&gt;教室型の場合、家庭学習とは環境が異なります。&lt;br /&gt;
オンライン個別指導では、ご自宅での受講が可能なため、&lt;span style="color: #0000ff;"&gt;自分の勉強しやすい環境、慣れた環境で授業を受けることができます&lt;/span&gt;。&lt;br /&gt;
また、ＰＣやタブレットからの音声と映像のみに集中できるので、意識を向ける対象が少なく、教室型に比べてより授業に集中して取り組むことができます。&lt;/span&gt;&lt;/p&gt;
&lt;h4&gt;&lt;span style="background-color: skyblue;" data-custom-pc-fontsize="20px"&gt;②手元がはっきりと確認できるので、的確な指摘・改善作業を行いやすい&lt;/span&gt;&lt;/h4&gt;
&lt;p&gt;&lt;span data-custom-pc-fontsize="16px"&gt;塾のオンライン個別指導では、生徒さんの手元をカメラで写しながら授業を進めていきます。&lt;br /&gt;
いま生徒さんが解いている状況を&lt;span style="color: #ff0000;"&gt;リアルタイムで判断&lt;/span&gt;できるため、生徒さんが&lt;span style="color: #ff0000;"&gt;つまづきやすいポイントを瞬時に把握&lt;/span&gt;することができます。そのため、類似問題を出題したり、その場でヒントを出すことで思考を変換させたりすることができます。&lt;/span&gt;&lt;/p&gt;
&lt;h4&gt;&lt;span data-custom-pc-fontsize="16px"&gt;&lt;span style="background-color: skyblue;" data-custom-pc-fontsize="20px"&gt;③通塾の必要がないので、体力を温存した状態で指導を受けることができる&lt;/span&gt;&lt;/span&gt;&lt;/h4&gt;
&lt;p&gt;ご自宅からの通塾に電車を使ったり歩いたりすると、勉強に必要な体力がその分減ってしまいます。&lt;br /&gt;
オンライン個別指導では塾に通う必要がないため、体力がなくなってしまったり疲れたりすることなく授業を受けることができます。親御さんの送り迎えも必要ありませんので、&lt;span style="color: #ff0000;"&gt;より効率的に学習&lt;/span&gt;することができます。&lt;/p&gt;
&lt;p&gt;当塾のオンライン個別指導では、教室型の授業をほぼ100％体現しているうえに、オンラインならではのメリットでより効率的に学習することが可能です。より集中して問題に取り組み、オンラインの強みを活かすことで、国語の成績をのばすことができます。&lt;/p&gt;
&lt;h2 id="受講までの流れ"&gt;受講までの流れ&lt;/h2&gt;
&lt;style&gt;
  .bg-pink {background-color: #ffc0cb !important;}&lt;/style&gt;
&lt;div class="container mt-5"&gt;
&lt;div class="row"&gt;
&lt;div class="col-6"&gt;
&lt;div class="card bg-pink mb-3"&gt;
&lt;div class="card-body"&gt;
&lt;h5 class="card-title"&gt;1. 事前ヒアリング&lt;/h5&gt;
&lt;p class="card-text"&gt;保護者様からの情報を基に、大まかな指導計画を提示します。&lt;/p&gt;
&lt;/div&gt;
&lt;/div&gt;
&lt;/div&gt;
&lt;div class="col-6"&gt;
&lt;div class="card bg-info mb-3 text-white"&gt;
&lt;div class="card-body"&gt;
&lt;h5 class="card-title"&gt;2. トライアル指導&lt;/h5&gt;
&lt;p class="card-text"&gt;事前ヒアリングの情報をもとに指導を行い、指導計画をブラッシュアップし、再度提示します。&lt;/p&gt;
&lt;/div&gt;
&lt;/div&gt;
&lt;/div&gt;
&lt;/div&gt;
&lt;div class="row"&gt;
&lt;div class="col-6"&gt;
&lt;div class="card bg-success mb-3 text-white"&gt;
&lt;div class="card-body"&gt;
&lt;h5 class="card-title"&gt;3. ご契約&lt;/h5&gt;
&lt;p class="card-text"&gt;指導計画にご納得いただいたら、入塾手続きを進めます。&lt;/p&gt;
&lt;/div&gt;
&lt;/div&gt;
&lt;/div&gt;
&lt;div class="col-6"&gt;
&lt;div class="card bg-warning mb-3"&gt;
&lt;div class="card-body"&gt;
&lt;h5 class="card-title"&gt;4. 指導開始&lt;/h5&gt;
&lt;p class="card-text"&gt;ご契約時に決定した曜日/時間で指導を開始します。&lt;/p&gt;
&lt;/div&gt;
&lt;/div&gt;
&lt;/div&gt;
&lt;/div&gt;
&lt;/div&gt;
&lt;/div&gt;
&lt;p&gt;&amp;nbsp;&lt;/p&gt;
&lt;h2 id="指導料"&gt;指導料&lt;/h2&gt;
&lt;h4&gt;トライアル指導料&lt;/h4&gt;
&lt;p&gt;10,000円(税込)&lt;/p&gt;
&lt;div class="rounded" style="background-color: whitesmoke; padding: 10px;"&gt;他塾様でいう「&lt;span style="color: #3366ff;"&gt;体験講座&lt;/span&gt;」の位置づけですので、通常より安価に設定させていただいております。まずは一度当塾の個別指導をお試し頂ければ幸いです。&lt;/div&gt;
&lt;h3&gt;入塾金&lt;/h3&gt;
&lt;p&gt;22,000円(税込)&lt;/p&gt;
&lt;div class="rounded" style="background-color: whitesmoke; padding: 10px;"&gt;入塾手続の際に頂戴致します。また、その時点・もしくは過去在籍されていた生徒さんの兄弟姉妹の場合には、&lt;span style="color: #3366ff;"&gt;全額免除&lt;/span&gt;させて頂きます。&lt;/div&gt;
&lt;h3&gt;授業料&lt;/h3&gt;
&lt;p&gt;１コマ　40分&lt;br /&gt;
思考力養成講座　7,260円(税込)&lt;br /&gt;
知識分野フォローアップ講座・演習徹底ゼミ　7,260円(税込)&lt;/p&gt;
&lt;div class="rounded" style="background-color: whitesmoke; padding: 10px;"&gt;指導料は&lt;span style="color: #3366ff;"&gt;前払い&lt;/span&gt;です。&lt;br /&gt;
※指導予定回数分を前月20日に集計し請求書を発行させて頂きますので、&lt;span style="color: #3366ff;"&gt;前月末まで&lt;/span&gt;にお支払い下さいませ。&lt;/div&gt;
&lt;div&gt;&lt;/div&gt;
&lt;h2&gt;トライアルお申込みフォーム&lt;/h2&gt;
&lt;div role="form" class="wpcf7" id="wpcf7-f101-p35-o1" lang="ja" dir="ltr"&gt;
&lt;div class="screen-reader-response"&gt;&lt;p role="status" aria-live="polite" aria-atomic="true"&gt;&lt;/p&gt; &lt;ul&gt;&lt;/ul&gt;&lt;/div&gt;
&lt;form action="/kouza/#wpcf7-f101-p35-o1" method="post" class="wpcf7-form init" novalidate="novalidate" data-status="init"&gt;
&lt;div style="display: none;"&gt;
&lt;input type="hidden" name="_wpcf7" value="101" /&gt;
&lt;input type="hidden" name="_wpcf7_version" value="5.3.1" /&gt;
&lt;input type="hidden" name="_wpcf7_locale" value="ja" /&gt;
&lt;input type="hidden" name="_wpcf7_unit_tag" value="wpcf7-f101-p35-o1" /&gt;
&lt;input type="hidden" name="_wpcf7_container_post" value="35" /&gt;
&lt;input type="hidden" name="_wpcf7_posted_data_hash" value="" /&gt;
&lt;input type="hidden" name="_wpcf7_recaptcha_response" value="" /&gt;
&lt;/div&gt;
&lt;p&gt;&lt;label&gt; 生徒氏名 (必須)&lt;br /&gt;
    &lt;span class="wpcf7-form-control-wrap your-name"&gt;&lt;input type="text" name="your-name" value="" size="40" class="wpcf7-form-control wpcf7-text wpcf7-validates-as-required" aria-required="true" aria-invalid="false" /&gt;&lt;/span&gt; &lt;/label&gt;&lt;/p&gt;
&lt;p&gt;生徒性別 (必須)&lt;br /&gt;
&lt;span class="wpcf7-form-control-wrap radio-553"&gt;&lt;span class="wpcf7-form-control wpcf7-radio"&gt;&lt;span class="wpcf7-list-item first"&gt;&lt;span class="wpcf7-list-item-label"&gt;男&lt;/span&gt;&lt;input type="radio" name="radio-553" value="男" checked="checked" /&gt;&lt;/span&gt;&lt;span class="wpcf7-list-item last"&gt;&lt;span class="wpcf7-list-item-label"&gt;女&lt;/span&gt;&lt;input type="radio" name="radio-553" value="女" /&gt;&lt;/span&gt;&lt;/span&gt;&lt;/span&gt;&lt;/p&gt;
&lt;p&gt;&lt;label&gt; 保護者氏名 (必須)&lt;br /&gt;
&lt;span class="wpcf7-form-control-wrap text-734"&gt;&lt;input type="text" name="text-734" value="" size="40" class="wpcf7-form-control wpcf7-text wpcf7-validates-as-required" aria-required="true" aria-invalid="false" /&gt;&lt;/span&gt;&lt;/label&gt;&lt;/p&gt;
&lt;p&gt;&lt;label&gt; メールアドレス (必須)&lt;br /&gt;
    &lt;span class="wpcf7-form-control-wrap your-email"&gt;&lt;input type="email" name="your-email" value="" size="40" class="wpcf7-form-control wpcf7-text wpcf7-email wpcf7-validates-as-required wpcf7-validates-as-email" aria-required="true" aria-invalid="false" /&gt;&lt;/span&gt; &lt;/label&gt;&lt;/p&gt;
&lt;p&gt;電話番号(必須)&lt;br /&gt;
&lt;span class="wpcf7-form-control-wrap tel-572"&gt;&lt;input type="tel" name="tel-572" value="" size="40" class="wpcf7-form-control wpcf7-text wpcf7-tel wpcf7-validates-as-required wpcf7-validates-as-tel" aria-required="true" aria-invalid="false" /&gt;&lt;/span&gt;&lt;/p&gt;
&lt;p&gt;&lt;label&gt; 学年(必須)&lt;/label&gt;&lt;br /&gt;
&lt;span class="wpcf7-form-control-wrap checkbox-226"&gt;&lt;span class="wpcf7-form-control wpcf7-checkbox wpcf7-validates-as-required"&gt;&lt;span class="wpcf7-list-item first"&gt;&lt;span class="wpcf7-list-item-label"&gt;小１&lt;/span&gt;&lt;input type="checkbox" name="checkbox-226[]" value="小１" /&gt;&lt;/span&gt;&lt;span class="wpcf7-list-item"&gt;&lt;span class="wpcf7-list-item-label"&gt;小２&lt;/span&gt;&lt;input type="checkbox" name="checkbox-226[]" value="小２" /&gt;&lt;/span&gt;&lt;span class="wpcf7-list-item"&gt;&lt;span class="wpcf7-list-item-label"&gt;小３&lt;/span&gt;&lt;input type="checkbox" name="checkbox-226[]" value="小３" /&gt;&lt;/span&gt;&lt;span class="wpcf7-list-item"&gt;&lt;span class="wpcf7-list-item-label"&gt;小４&lt;/span&gt;&lt;input type="checkbox" name="checkbox-226[]" value="小４" /&gt;&lt;/span&gt;&lt;span class="wpcf7-list-item"&gt;&lt;span class="wpcf7-list-item-label"&gt;小５&lt;/span&gt;&lt;input type="checkbox" name="checkbox-226[]" value="小５" /&gt;&lt;/span&gt;&lt;span class="wpcf7-list-item"&gt;&lt;span class="wpcf7-list-item-label"&gt;小６&lt;/span&gt;&lt;input type="checkbox" name="checkbox-226[]" value="小６" /&gt;&lt;/span&gt;&lt;span class="wpcf7-list-item last"&gt;&lt;span class="wpcf7-list-item-label"&gt;その他&lt;/span&gt;&lt;input type="checkbox" name="checkbox-226[]" value="その他" /&gt;&lt;/span&gt;&lt;/span&gt;&lt;/span&gt;&lt;/p&gt;
&lt;p&gt;講座(必須)&lt;br /&gt;
&lt;span class="wpcf7-form-control-wrap checkbox-632"&gt;&lt;span class="wpcf7-form-control wpcf7-checkbox wpcf7-validates-as-required"&gt;&lt;span class="wpcf7-list-item first"&gt;&lt;label&gt;&lt;span class="wpcf7-list-item-label"&gt;知識分野フォローアップ講座&lt;/span&gt;&lt;input type="checkbox" name="checkbox-632[]" value="知識分野フォローアップ講座" /&gt;&lt;/label&gt;&lt;/span&gt;&lt;span class="wpcf7-list-item"&gt;&lt;label&gt;&lt;span class="wpcf7-list-item-label"&gt;演習徹底ゼミ&lt;/span&gt;&lt;input type="checkbox" name="checkbox-632[]" value="演習徹底ゼミ" /&gt;&lt;/label&gt;&lt;/span&gt;&lt;span class="wpcf7-list-item last"&gt;&lt;label&gt;&lt;span class="wpcf7-list-item-label"&gt;思考力養成講座&lt;/span&gt;&lt;input type="checkbox" name="checkbox-632[]" value="思考力養成講座" /&gt;&lt;/label&gt;&lt;/span&gt;&lt;/span&gt;&lt;/span&gt;&lt;/p&gt;
&lt;p&gt;受講スタイル(必須)&lt;br /&gt;
&lt;span class="wpcf7-form-control-wrap checkbox-171"&gt;&lt;span class="wpcf7-form-control wpcf7-checkbox wpcf7-validates-as-required"&gt;&lt;span class="wpcf7-list-item first"&gt;&lt;span class="wpcf7-list-item-label"&gt;教室&lt;/span&gt;&lt;input type="checkbox" name="checkbox-171[]" value="教室" /&gt;&lt;/span&gt;&lt;span class="wpcf7-list-item last"&gt;&lt;span class="wpcf7-list-item-label"&gt;オンライン&lt;/span&gt;&lt;input type="checkbox" name="checkbox-171[]" value="オンライン" /&gt;&lt;/span&gt;&lt;/span&gt;&lt;/span&gt;&lt;/p&gt;
&lt;p&gt;&lt;label&gt; 備考&lt;br /&gt;
    &lt;span class="wpcf7-form-control-wrap your-message"&gt;&lt;textarea name="your-message" cols="40" rows="10" class="wpcf7-form-control wpcf7-textarea" aria-invalid="false"&gt;&lt;/textarea&gt;&lt;/span&gt; &lt;/label&gt;&lt;/p&gt;
&lt;p&gt;&lt;input type="submit" value="送信" class="wpcf7-form-control wpcf7-submit" /&gt;&lt;/p&gt;
&lt;div class="wpcf7-response-output" aria-hidden="true"&gt;&lt;/div&gt;&lt;/form&gt;&lt;/div&gt;
```</t>
  </si>
  <si>
    <t>prompt_key</t>
  </si>
  <si>
    <t>prompt_txt_url(Drive)</t>
  </si>
  <si>
    <t>不足子数</t>
  </si>
  <si>
    <t>不足子URL一覧</t>
  </si>
  <si>
    <t>https://eigo-rewrite.com/column/eisakubunmae2/
https://eigo-rewrite.com/column/reibun/
https://eigo-rewrite.com/column/sankousyo/</t>
  </si>
  <si>
    <t>大学受験の英作文講座｜和文英訳・自由英作文を添削で得点源化｜個別指導（オンライン可）</t>
  </si>
  <si>
    <t>英語の基本的な勉強方法 - 受験英語専門ゼミ「Re-Write」(リライト)</t>
  </si>
  <si>
    <t>https://eigo-rewrite.com/column/nigateup/
https://eigo-rewrite.com/column/schedule/
https://eigo-rewrite.com/column/torikumimae/
https://eigo-rewrite.com/column/zyugyou/</t>
  </si>
  <si>
    <t>https://eng-support.com/column/298/
https://eng-support.com/column/book1-lesson19-scene2/
https://eng-support.com/column/book1-lesson19-scene3/
https://eng-support.com/column/progress-book1-8-1/
https://eng-support.com/column/progress-book1-lesson10-1/
https://eng-support.com/column/progress-book1-lesson10-2/
https://eng-support.com/column/progress-book1-lesson10-3/
https://eng-support.com/column/progress-book1-lesson11-1/
https://eng-support.com/column/progress-book1-lesson11-2/
https://eng-support.com/column/progress-book1-lesson11-3/
https://eng-support.com/column/progress-book1-lesson12-1/
https://eng-support.com/column/progress-book1-lesson12-2/
https://eng-support.com/column/progress-book1-lesson12-3/
https://eng-support.com/column/progress-book1-lesson13-1/
https://eng-support.com/column/progress-book1-lesson13-2/
https://eng-support.com/column/progress-book1-lesson13-3/
https://eng-support.com/column/progress-book1-lesson14-1/
https://eng-support.com/column/progress-book1-lesson14-2/
https://eng-support.com/column/progress-book1-lesson14-3/
https://eng-support.com/column/progress-book1-lesson14-4/
https://eng-support.com/column/progress-book1-lesson15-1/
https://eng-support.com/column/progress-book1-lesson15-2/
https://eng-support.com/column/progress-book1-lesson15-3/
https://eng-support.com/column/progress-book1-lesson15-4/
https://eng-support.com/column/progress-book1-lesson16-1/
https://eng-support.com/column/progress-book1-lesson16-2/
https://eng-support.com/column/progress-book1-lesson16-3/
https://eng-support.com/column/progress-book1-lesson16-4/
https://eng-support.com/column/progress-book1-lesson17-1/
https://eng-support.com/column/progress-book1-lesson17-2/
https://eng-support.com/column/progress-book1-lesson17-3/
https://eng-support.com/column/progress-book1-lesson17-4/
https://eng-support.com/column/progress-book1-lesson18-1/
https://eng-support.com/column/progress-book1-lesson18-2/
https://eng-support.com/column/progress-book1-lesson18-3/
https://eng-support.com/column/progress-book1-lesson18-4/
https://eng-support.com/column/progress-book1-lesson19-1/
https://eng-support.com/column/progress-book1-lesson19-4/
https://eng-support.com/column/progress-book1-lesson20-1/
https://eng-support.com/column/progress-book1-lesson20-2/
https://eng-support.com/column/progress-book1-lesson20-3/
https://eng-support.com/column/progress-book1-lesson20-4/
https://eng-support.com/column/progress-book1-lesson8/
https://eng-support.com/column/progress-book1-lesson9-1/
https://eng-support.com/column/progress-book1-lesson9-2/
https://eng-support.com/column/progress-book1-lesson9-3/
https://eng-support.com/column/progressbook1-1-1/
https://eng-support.com/column/progressbook1-1-2/
https://eng-support.com/column/progressbook1-1-3/
https://eng-support.com/column/progressbook1-2-1/
https://eng-support.com/column/progressbook1-2-2/
https://eng-support.com/column/progressbook1-2-3/
https://eng-support.com/column/progressbook1-3-1/
https://eng-support.com/column/progressbook1-3-2/
https://eng-support.com/column/progressbook1-3-3/
https://eng-support.com/column/progressbook1-4-1/
https://eng-support.com/column/progressbook1-4-2/
https://eng-support.com/column/progressbook1-4-3/
https://eng-support.com/column/progressbook1-5-1/
https://eng-support.com/column/progressbook1-5-2/
https://eng-support.com/column/progressbook1-5-3/
https://eng-support.com/column/progressbook1-6-1/
https://eng-support.com/column/progressbook1-6-2/
https://eng-support.com/column/progressbook1-6-3/
https://eng-support.com/column/progressbook1-7-1/
https://eng-support.com/column/progressbook1-7-2/
https://eng-support.com/column/progressbook1-7-3/</t>
  </si>
  <si>
    <t>https://eng-support.com/column/book2-lesson1-scene2/
https://eng-support.com/column/book2-lesson1-scene3/
https://eng-support.com/column/book2-lesson10-scene1/
https://eng-support.com/column/book2-lesson10-scene2/
https://eng-support.com/column/book2-lesson10-scene3/
https://eng-support.com/column/book2-lesson11-scene1/
https://eng-support.com/column/book2-lesson11-scene2/
https://eng-support.com/column/book2-lesson11-scene3/
https://eng-support.com/column/book2-lesson12-scene1/
https://eng-support.com/column/book2-lesson12-scene2/
https://eng-support.com/column/book2-lesson12-scene3/
https://eng-support.com/column/book2-lesson13-scene/
https://eng-support.com/column/book2-lesson13-scene1/
https://eng-support.com/column/book2-lesson13-scene3/
https://eng-support.com/column/book2-lesson14-scene1/
https://eng-support.com/column/book2-lesson2-scene1/
https://eng-support.com/column/book2-lesson2-scene2/
https://eng-support.com/column/book2-lesson2-scene3/
https://eng-support.com/column/book2-lesson3-scene1/
https://eng-support.com/column/book2-lesson3-scene2/
https://eng-support.com/column/book2-lesson3-scene3/
https://eng-support.com/column/book2-lesson4-scene1/
https://eng-support.com/column/book2-lesson4-scene2/
https://eng-support.com/column/book2-lesson4-scene3/
https://eng-support.com/column/book2-lesson5-scene1/
https://eng-support.com/column/book2-lesson5-scene2/
https://eng-support.com/column/book2-lesson5-scene3/
https://eng-support.com/column/book2-lesson6-scene1/
https://eng-support.com/column/book2-lesson6-scene2/
https://eng-support.com/column/book2-lesson6-scene3/
https://eng-support.com/column/book2-lesson7-scene1/
https://eng-support.com/column/book2-lesson7-scene2/
https://eng-support.com/column/book2-lesson7-scene3/
https://eng-support.com/column/book2-lesson8-scene1/
https://eng-support.com/column/book2-lesson8-scene2/
https://eng-support.com/column/book2-lesson8-scene3/
https://eng-support.com/column/book2-lesson9-scene1/
https://eng-support.com/column/book2-lesson9-scene2/
https://eng-support.com/column/book2-lesson9-scene3/
https://eng-support.com/column/progress-book2-lesson1-1/</t>
  </si>
  <si>
    <t>https://eng-support.com/column/progress-2/
https://eng-support.com/column/progress/</t>
  </si>
  <si>
    <t>https://juku-escot.com/2020-2/
https://juku-escot.com/column/anki/
https://juku-escot.com/column/butsurikagaku/
https://juku-escot.com/column/chokuzen/
https://juku-escot.com/column/daisuubennkyouhou/
https://juku-escot.com/column/eigobenkyouhou/
https://juku-escot.com/column/eiken/
https://juku-escot.com/column/eitango/
https://juku-escot.com/column/fuyuyasumi/
https://juku-escot.com/column/genbun_benkyouhou/
https://juku-escot.com/column/haruyasumibenkyouhou/
https://juku-escot.com/column/itukara/
https://juku-escot.com/column/junnikyuu/
https://juku-escot.com/column/keikaku_tatekata/
https://juku-escot.com/column/kobetsuigi_h/
https://juku-escot.com/column/kobetsuigi_j/
https://juku-escot.com/column/merit/
https://juku-escot.com/column/nakadarumiochikobore/
https://juku-escot.com/column/ochikobore/
https://juku-escot.com/column/onlinejuku/
https://juku-escot.com/column/ryouritsu/
https://juku-escot.com/column/suugaku_miss/
https://juku-escot.com/column/suugaku_ouyoumondai/
https://juku-escot.com/column/suugakudekinai/
https://juku-escot.com/column/suugakukika/
https://juku-escot.com/column/syuutyuukankyou/
https://juku-escot.com/column/waseda/
https://juku-escot.com/column/yaruki/
https://juku-escot.com/column/yokunaibenkyouhou/
https://juku-escot.com/column/zaigaku/</t>
  </si>
  <si>
    <t>https://juku-escot.com/c_blogs/1dayanki/
https://juku-escot.com/c_blogs/30minanki/
https://juku-escot.com/c_blogs/cyokuzen/
https://juku-escot.com/c_blogs/dousuru/
https://juku-escot.com/c_blogs/eigoanki/
https://juku-escot.com/c_blogs/eikenbenkyouhou/
https://juku-escot.com/c_blogs/image/
https://juku-escot.com/c_blogs/issyunanki/
https://juku-escot.com/c_blogs/j-eikenbenkyouhou/
https://juku-escot.com/c_blogs/j-goukakuritsu/
https://juku-escot.com/c_blogs/j-goukakusurutameniha/
https://juku-escot.com/c_blogs/jyukenbenkyouyaruki/
https://juku-escot.com/c_blogs/jyukenyaruki/
https://juku-escot.com/c_blogs/kakujitsunianki/
https://juku-escot.com/c_blogs/kashikoibenkyou/
https://juku-escot.com/c_blogs/note/
https://juku-escot.com/c_blogs/oyakokorogamae/
https://juku-escot.com/c_blogs/programming/
https://juku-escot.com/c_blogs/riyuutotaisyohou/
https://juku-escot.com/c_blogs/sakubunanki/
https://juku-escot.com/c_blogs/suugakubenkyouhou/
https://juku-escot.com/c_blogs/suugakudekinai/
https://juku-escot.com/c_blogs/suugakuhito/
https://juku-escot.com/c_blogs/suugakukyouhu/
https://juku-escot.com/c_blogs/suugakunaze/
https://juku-escot.com/c_blogs/suugakurikei/
https://juku-escot.com/c_blogs/suugakusyuusyoku/
https://juku-escot.com/c_blogs/suugakutaisaku/
https://juku-escot.com/c_blogs/syakaibenkyouhou/
https://juku-escot.com/c_blogs/syakaijinbenkyou/
https://juku-escot.com/c_blogs/taisaku4/
https://juku-escot.com/c_blogs/yarukihouhou/
https://juku-escot.com/c_blogs/yarukipoint/
https://juku-escot.com/c_blogs/yarukitaisyohou/</t>
  </si>
  <si>
    <t>https://juku-escot.com/kouza/h1-english/
https://juku-escot.com/kouza/j1-english/
https://juku-escot.com/kouza/j2-english/
https://juku-escot.com/kouza/j3-english/
https://juku-escot.com/kouza/jyuken-english/</t>
  </si>
  <si>
    <t>https://juku-escot.com/kouza/h1-math/
https://juku-escot.com/kouza/j1-math/
https://juku-escot.com/kouza/j2-math/
https://juku-escot.com/kouza/j3-math/
https://juku-escot.com/kouza/jyuken-math/</t>
  </si>
  <si>
    <t>https://jukureiwa.com/tips/katakana/
https://jukureiwa.com/tips/machigaeyasui/
https://jukureiwa.com/tips/naaymi_hub/</t>
  </si>
  <si>
    <t>https://koten-kakitsubata.jp/blog/【読解に役立つ古典常識】月について/
https://koten-kakitsubata.jp/blog/【読解に役立つ古典常識】暦について/
https://koten-kakitsubata.jp/blog/■大学入試共通テスト対策、を大真面目に考えよ/
https://koten-kakitsubata.jp/blog/2022年共通テスト本文・訳『増鏡』『とはずがたり/
https://koten-kakitsubata.jp/blog/2022國學院大学a日程『源氏物語』「浮舟」/
https://koten-kakitsubata.jp/blog/chinese-writing/
https://koten-kakitsubata.jp/blog/daidairi/
https://koten-kakitsubata.jp/blog/direction/
https://koten-kakitsubata.jp/blog/imperial-palace/
https://koten-kakitsubata.jp/blog/isemonogatari/
https://koten-kakitsubata.jp/blog/kanbunnokotsu/
https://koten-kakitsubata.jp/blog/kansaigakuin2020/
https://koten-kakitsubata.jp/blog/seiryoden/
https://koten-kakitsubata.jp/blog/taketorimonogatari/
https://koten-kakitsubata.jp/blog/times-of-day/
https://koten-kakitsubata.jp/blog/utokyo/</t>
  </si>
  <si>
    <t>代表ブログ - 古典専門塾 かきつばた</t>
  </si>
  <si>
    <t>https://koten-kakitsubata.jp/blog/2022東京大学本文現代語訳/
https://koten-kakitsubata.jp/blog/jyodoushikatuyouhyou/</t>
  </si>
  <si>
    <t>中高一貫古文定期テスト対策強化個別指導講座｜オンライン対応塾</t>
  </si>
  <si>
    <t>古典を得意にする勉強法｜助動詞・単語・演習で土台を鍛える</t>
  </si>
  <si>
    <t>中学受験の時期別Q&amp;amp;A｜志望校・模試・併願の判断と疑問解消</t>
  </si>
  <si>
    <t>https://natsui-sansu-juku.com/column/kokogachigau/
https://natsui-sansu-juku.com/column/q＆a（3）/
https://natsui-sansu-juku.com/column/qa/
https://natsui-sansu-juku.com/column/qa2/
https://natsui-sansu-juku.com/column/qa4/
https://natsui-sansu-juku.com/column/qa5/
https://natsui-sansu-juku.com/column/qa6/</t>
  </si>
  <si>
    <t>https://www.kokugo-trigger.com/column/jikangatarinai/
https://www.kokugo-trigger.com/column/jyuku/
https://www.kokugo-trigger.com/column/kiso/
https://www.kokugo-trigger.com/column/kokugobenkyou/
https://www.kokugo-trigger.com/column/kokugonotesuto/
https://www.kokugo-trigger.com/column/nigate/
https://www.kokugo-trigger.com/column/seiseki/
https://www.kokugo-trigger.com/column/syuuchuuryoku/</t>
  </si>
  <si>
    <t>https://rika-quest.com/column/nayami-physics-diagram/
https://rika-quest.com/column/nayami-lever-pulley/
https://rika-quest.com/column/nayami-electric-circuits/
https://rika-quest.com/column/nayami-light-optics/
https://rika-quest.com/column/nayami-pressure-buoyancy/
https://natsui-sansu-juku.com/column/kobetsu_mayoi_judge/
https://rika-quest.com/column/nayami-neutralization/
https://rika-quest.com/column/nayami-gas-experiment/
https://rika-quest.com/column/nayami-solubility-graph/
https://rika-quest.com/column/nayami-combustion/
https://rika-quest.com/column/nayami-photosynthesis-transpiration/
https://rika-quest.com/column/nayami-biology-experiment/
https://rika-quest.com/column/nayami-human-body/
https://rika-quest.com/column/nayami-ecosystem-increase-decrease/
https://rika-quest.com/column/nayami-strata-column/
https://rika-quest.com/column/nayami-weather-map/
https://rika-quest.com/column/nayami-astronomy-diagram/
https://rika-quest.com/column/nayami-earthquake-volcano/</t>
  </si>
  <si>
    <t>子URL（親を持つ）</t>
  </si>
  <si>
    <t>英作文を書く前に身に着けるべき２つの力 - 受験英語専門ゼミ「Re-Write」(リライト)</t>
  </si>
  <si>
    <t>【英語ができない人向け】苦手でも点数をアップさせる方法 - 受験英語専門ゼミ「Re-Write」(リライト)</t>
  </si>
  <si>
    <t>英作文の例文暗記のやり方｜そのまま覚えない使える暗記法｜高校・受験英語</t>
  </si>
  <si>
    <t>高校受験対策！英語の時期別勉強スケジュール - 受験英語専門ゼミ「Re-Write」(リライト)</t>
  </si>
  <si>
    <t>高校生が英語の勉強に取り組む前にするべきこと - 受験英語専門ゼミ「Re-Write」(リライト)</t>
  </si>
  <si>
    <t>英語の授業の受け方完全ガイド｜予習で疑問・復習で定着</t>
  </si>
  <si>
    <t>中学受験社会のカタカナ用語｜意味つき一覧で政治・地理・公民・時事をまとめて確認</t>
  </si>
  <si>
    <t>中学受験社会の間違えやすい漢字｜地理・歴史・公民一覧</t>
  </si>
  <si>
    <t>有明の月の意味・十六夜｜古文の月名と時刻｜高校古文</t>
  </si>
  <si>
    <t>古典読解に役立つ暦の基本と旧暦新暦の違い</t>
  </si>
  <si>
    <t>眠れる分度器も話題｜共通テスト古文漢文の選択肢処理と精読</t>
  </si>
  <si>
    <t>浜松中納言物語現代語訳全文｜和歌・反語｜東大古文2022</t>
  </si>
  <si>
    <t>増鏡・とはずがたり現代語訳全文｜語句の意味｜共通テスト古文</t>
  </si>
  <si>
    <t>2022國學院大学A日程『源氏物語・浮舟』本文と現代語訳解説</t>
  </si>
  <si>
    <t>漢文の基礎勉強法｜共通テスト・大学入試で満点を狙う攻略</t>
  </si>
  <si>
    <t>古典常識「大内裏」とは？平安京の官庁街の場所と構造を図で解説 - 古典専門塾 かきつばた</t>
  </si>
  <si>
    <t>十二支（干支）の方角一覧｜子=北・卯=東・午=南・酉=西／艮（丑寅）ほか図解【古文】</t>
  </si>
  <si>
    <t>内裏とは｜読み方・意味・大内裏との違いを図で理解｜高校古文</t>
  </si>
  <si>
    <t>伊勢物語 東下り 現代語訳・品詞分解｜あらじ・えうなき意味</t>
  </si>
  <si>
    <t>古典「助動詞の活用」をマスターしよう！ - 古典専門塾 かきつばた</t>
  </si>
  <si>
    <t>漢文の勉強法｜返り点・句法で止まりにくい読み方｜高校生向け</t>
  </si>
  <si>
    <t>2020年関西学院大学『蜻蛉日記』現代語訳と語句解説</t>
  </si>
  <si>
    <t>清涼殿の位置と間取り図解｜殿上の間・昼御座・上の御局｜古典常識</t>
  </si>
  <si>
    <t>『竹取物語』本文・現代語訳・語句解説付き入試古典総合ガイド</t>
  </si>
  <si>
    <t>古文の時間帯表現｜時刻ごとの言い方と例文で基本を整理</t>
  </si>
  <si>
    <t>古文・漢文の現代語訳手順｜主語と指示語の確定｜東大国語</t>
  </si>
  <si>
    <t>古文 助動詞の接続 覚え方｜歌で暗記＋接続一覧｜高校古文</t>
  </si>
  <si>
    <t>古文の読み方｜初見・特殊な文章に強くなる勉強法｜高校生向け</t>
  </si>
  <si>
    <t>夏井算数塾・個別指導はココが違う！ - 中学受験専門 夏井算数塾</t>
  </si>
  <si>
    <t>中学受験Q＆A（3）～模試の活用法と伸び悩みの解消法～ - 中学受験専門 夏井算数塾</t>
  </si>
  <si>
    <t>中学受験Q＆A（1）～中学受験は親の受験か？～ - 中学受験専門 夏井算数塾</t>
  </si>
  <si>
    <t>中学受験 学校見学 いつから｜学年別目安・説明会の見る点</t>
  </si>
  <si>
    <t>中学受験・小4算数の疑問を解決！Q&amp;amp;Aで悩みをスッキリ解消</t>
  </si>
  <si>
    <t>6年生から中学受験｜学校見学と直前期Q&amp;amp;A</t>
  </si>
  <si>
    <t>2月2日直前の判断｜学校を休む基準と午後入試｜中学受験算数</t>
  </si>
  <si>
    <t>物理の図が描けない（力・つり合い）→図→関係→式の順番を固定 - 中学受験 理科の個別指導 | 受験理科専門塾「しゅん吉クエスト」</t>
  </si>
  <si>
    <t>てこ/かっ車で混乱→比と図の置き方（どこをそろえるか）でミスを止める - 中学受験 理科の個別指導 | 受験理科専門塾「しゅん吉クエスト」</t>
  </si>
  <si>
    <t>回路（直列/並列・明るさ）が苦手→「同じ/分かれる」の見抜き方＋条件整理 - 中学受験 理科の個別指導 | 受験理科専門塾「しゅん吉クエスト」</t>
  </si>
  <si>
    <t>光の作図が苦手→作図手順の固定＋間違えやすい形の整理 - 中学受験 理科の個別指導 | 受験理科専門塾「しゅん吉クエスト」</t>
  </si>
  <si>
    <t>圧力・水圧・浮力が混乱→比べる量（面積/深さ/体積）を整理して解く - 中学受験 理科の個別指導 | 受験理科専門塾「しゅん吉クエスト」</t>
  </si>
  <si>
    <t>中和が苦手→「何が残るか」の見抜き＋指示薬の読み取り - 中学受験 理科の個別指導 | 受験理科専門塾「しゅん吉クエスト」</t>
  </si>
  <si>
    <t>気体が苦手→発生/集め方/性質を「実験問題の視点」で整理 - 中学受験 理科の個別指導 | 受験理科専門塾「しゅん吉クエスト」</t>
  </si>
  <si>
    <t>溶解度グラフが読めない→「何が増えると何が起きるか」を言葉→計算へ - 中学受験 理科の個別指導 | 受験理科専門塾「しゅん吉クエスト」</t>
  </si>
  <si>
    <t>ものの燃え方で落とす→結果から“空気の変化”を説明する型（記述対策） - 中学受験 理科の個別指導 | 受験理科専門塾「しゅん吉クエスト」</t>
  </si>
  <si>
    <t>光合成・呼吸・蒸散がごちゃごちゃ→“出入りする物質”と“条件”で整理 - 中学受験 理科の個別指導 | 受験理科専門塾「しゅん吉クエスト」</t>
  </si>
  <si>
    <t>生物実験が苦手→対照の立て方／結果の読み取り／書き方をセットで - 中学受験 理科の個別指導 | 受験理科専門塾「しゅん吉クエスト」</t>
  </si>
  <si>
    <t>人体が整理できない→流れ（入口→出口）で覚え、設問処理へ接続 - 中学受験 理科の個別指導 | 受験理科専門塾「しゅん吉クエスト」</t>
  </si>
  <si>
    <t>増減（食物連鎖など）が苦手→因果を図にして読む／表・グラフの扱い方 - 中学受験 理科の個別指導 | 受験理科専門塾「しゅん吉クエスト」</t>
  </si>
  <si>
    <t>地層・柱状図が読めない→新旧/上下/傾きのルール→読み取り手順 - 中学受験 理科の個別指導 | 受験理科専門塾「しゅん吉クエスト」</t>
  </si>
  <si>
    <t>天気図が苦手→観測→前線→風→天気の順で整理し、設問処理に落とす - 中学受験 理科の個別指導 | 受験理科専門塾「しゅん吉クエスト」</t>
  </si>
  <si>
    <t>天体がイメージできない→位置関係を図にする手順（太陽/地球/月、星の動き） - 中学受験 理科の個別指導 | 受験理科専門塾「しゅん吉クエスト」</t>
  </si>
  <si>
    <t>地震・火山が混乱→用語→図→計算/記述の順で整理（失点パターンを固定） - 中学受験 理科の個別指導 | 受験理科専門塾「しゅん吉クエスト」</t>
  </si>
  <si>
    <t>タイトル</t>
  </si>
  <si>
    <t>サービス</t>
  </si>
  <si>
    <t>物語文</t>
  </si>
  <si>
    <t>説明文</t>
  </si>
  <si>
    <t>記述</t>
  </si>
  <si>
    <t>出版</t>
  </si>
  <si>
    <t>小論文</t>
  </si>
  <si>
    <t>現代文</t>
  </si>
  <si>
    <t>過去問</t>
  </si>
  <si>
    <t>勉強法</t>
  </si>
  <si>
    <t>文法</t>
  </si>
  <si>
    <t>読解法</t>
  </si>
  <si>
    <t>随筆文</t>
  </si>
  <si>
    <t>テスト対策</t>
  </si>
  <si>
    <t>家庭学習</t>
  </si>
  <si>
    <t>塾別</t>
  </si>
  <si>
    <t>詩</t>
  </si>
  <si>
    <t>解答技法</t>
  </si>
  <si>
    <t>語彙</t>
  </si>
  <si>
    <t>選択肢</t>
  </si>
  <si>
    <t>指導方針</t>
  </si>
  <si>
    <t>読解</t>
  </si>
  <si>
    <t>過去問・テスト</t>
  </si>
  <si>
    <t>英作文</t>
  </si>
  <si>
    <t>英単語</t>
  </si>
  <si>
    <t>リスニング</t>
  </si>
  <si>
    <t>ニュートレジャー</t>
  </si>
  <si>
    <t>指導指針</t>
  </si>
  <si>
    <t>プログレス</t>
  </si>
  <si>
    <t>教育時事</t>
  </si>
  <si>
    <t>Birdland</t>
  </si>
  <si>
    <t>暗記</t>
  </si>
  <si>
    <t>古文</t>
  </si>
  <si>
    <t>受験直前</t>
  </si>
  <si>
    <t>モチベ</t>
  </si>
  <si>
    <t>英語</t>
  </si>
  <si>
    <t>英検</t>
  </si>
  <si>
    <t>数学（図解）</t>
  </si>
  <si>
    <t>ノート術</t>
  </si>
  <si>
    <t>保護者</t>
  </si>
  <si>
    <t>数学</t>
  </si>
  <si>
    <t>社会</t>
  </si>
  <si>
    <t>社会人受験</t>
  </si>
  <si>
    <t>理科</t>
  </si>
  <si>
    <t>定期テスト直前</t>
  </si>
  <si>
    <t>数学（代数）</t>
  </si>
  <si>
    <t>英語（単語）</t>
  </si>
  <si>
    <t>学習計画</t>
  </si>
  <si>
    <t>国語（現代文）</t>
  </si>
  <si>
    <t>塾選び</t>
  </si>
  <si>
    <t>個別指導</t>
  </si>
  <si>
    <t>中高一貫の特徴</t>
  </si>
  <si>
    <t>中だるみ</t>
  </si>
  <si>
    <t>ついていけない</t>
  </si>
  <si>
    <t>オンライン塾</t>
  </si>
  <si>
    <t>部活両立</t>
  </si>
  <si>
    <t>学習環境</t>
  </si>
  <si>
    <t>セミナー</t>
  </si>
  <si>
    <t>勉強法NG</t>
  </si>
  <si>
    <t>指導方針(英語)</t>
  </si>
  <si>
    <t>受験対策</t>
  </si>
  <si>
    <t>指導方針(国語)</t>
  </si>
  <si>
    <t>開講講座(高1英語)</t>
  </si>
  <si>
    <t>開講講座(高1数学)</t>
  </si>
  <si>
    <t>開講講座(中1英語)</t>
  </si>
  <si>
    <t>開講講座(中1数学)</t>
  </si>
  <si>
    <t>開講講座(中2英語)</t>
  </si>
  <si>
    <t>開講講座(中2数学)</t>
  </si>
  <si>
    <t>開講講座(中3英語)</t>
  </si>
  <si>
    <t>開講講座(中3数学)</t>
  </si>
  <si>
    <t>開講講座(大学受験英語)</t>
  </si>
  <si>
    <t>開講講座(大学受験国語)</t>
  </si>
  <si>
    <t>開講講座(大学受験数学)</t>
  </si>
  <si>
    <t>指導方針(数学)</t>
  </si>
  <si>
    <t>ワンポイント講座</t>
  </si>
  <si>
    <t>オンライン</t>
  </si>
  <si>
    <t>学校対策(英語)</t>
  </si>
  <si>
    <t>学校対策(数学)</t>
  </si>
  <si>
    <t>学校対策</t>
  </si>
  <si>
    <t>体系数学</t>
  </si>
  <si>
    <t>古典常識</t>
  </si>
  <si>
    <t>共通テスト</t>
  </si>
  <si>
    <t>現代語訳</t>
  </si>
  <si>
    <t>漢文</t>
  </si>
  <si>
    <t>古典文法</t>
  </si>
  <si>
    <t>定期テスト</t>
  </si>
  <si>
    <t>大学受験</t>
  </si>
  <si>
    <t>講座一覧</t>
  </si>
  <si>
    <t>スポット</t>
  </si>
  <si>
    <t>思考力・計算力</t>
  </si>
  <si>
    <t>トップ</t>
  </si>
  <si>
    <t>文章題</t>
  </si>
  <si>
    <t>比</t>
  </si>
  <si>
    <t>日能研</t>
  </si>
  <si>
    <t>オンライン個別</t>
  </si>
  <si>
    <t>場合の数</t>
  </si>
  <si>
    <t>速さ</t>
  </si>
  <si>
    <t>比・割合</t>
  </si>
  <si>
    <t>計算</t>
  </si>
  <si>
    <t>立体図形</t>
  </si>
  <si>
    <t>家庭教師比較</t>
  </si>
  <si>
    <t>成績が伸びない</t>
  </si>
  <si>
    <t>SAPIX</t>
  </si>
  <si>
    <t>平面図形</t>
  </si>
  <si>
    <t>複合図形・円</t>
  </si>
  <si>
    <t>約数</t>
  </si>
  <si>
    <t>倍数</t>
  </si>
  <si>
    <t>総合</t>
  </si>
  <si>
    <t>分数・小数</t>
  </si>
  <si>
    <t>旅人算</t>
  </si>
  <si>
    <t>点の移動</t>
  </si>
  <si>
    <t>規則性</t>
  </si>
  <si>
    <t>概数</t>
  </si>
  <si>
    <t>和と差</t>
  </si>
  <si>
    <t>過去問解説</t>
  </si>
  <si>
    <t>塾紹介</t>
  </si>
  <si>
    <t>過去問対策</t>
  </si>
  <si>
    <r>
      <rPr>
        <color rgb="FF1155CC"/>
        <u/>
      </rPr>
      <t>https://natsui-sansu-juku.com/column/hub-qa-jiki/</t>
    </r>
  </si>
  <si>
    <t>Q&amp;A</t>
  </si>
  <si>
    <r>
      <rPr>
        <color rgb="FF1155CC"/>
        <u/>
      </rPr>
      <t>https://natsui-sansu-juku.com/column/hub-qa-jiki/</t>
    </r>
  </si>
  <si>
    <r>
      <rPr>
        <color rgb="FF1155CC"/>
        <u/>
      </rPr>
      <t>https://natsui-sansu-juku.com/column/hub-qa-jiki/</t>
    </r>
  </si>
  <si>
    <r>
      <rPr>
        <color rgb="FF1155CC"/>
        <u/>
      </rPr>
      <t>https://natsui-sansu-juku.com/column/hub-qa-jiki/</t>
    </r>
  </si>
  <si>
    <r>
      <rPr>
        <color rgb="FF1155CC"/>
        <u/>
      </rPr>
      <t>https://natsui-sansu-juku.com/column/hub-qa-jiki/</t>
    </r>
  </si>
  <si>
    <r>
      <rPr>
        <color rgb="FF1155CC"/>
        <u/>
      </rPr>
      <t>https://natsui-sansu-juku.com/column/hub-qa-jiki/</t>
    </r>
  </si>
  <si>
    <t>小4</t>
  </si>
  <si>
    <t>小5前半</t>
  </si>
  <si>
    <t>イベント</t>
  </si>
  <si>
    <t>早稲アカ</t>
  </si>
  <si>
    <t>図形</t>
  </si>
  <si>
    <t>四谷大塚</t>
  </si>
  <si>
    <t>小5マスター講座</t>
  </si>
  <si>
    <t>オンライン個別指導</t>
  </si>
  <si>
    <t>小5後半</t>
  </si>
  <si>
    <t>小6前半</t>
  </si>
  <si>
    <t>入試直前期</t>
  </si>
  <si>
    <t>塾別対策</t>
  </si>
  <si>
    <t>状況別</t>
  </si>
  <si>
    <t>ASEN</t>
  </si>
  <si>
    <t>WEB講座</t>
  </si>
  <si>
    <t>生物</t>
  </si>
  <si>
    <t>物理</t>
  </si>
  <si>
    <t>化学</t>
  </si>
  <si>
    <t>地学</t>
  </si>
  <si>
    <t>from_URL</t>
  </si>
  <si>
    <t>lastmod(from)</t>
  </si>
  <si>
    <t>from_分類</t>
  </si>
  <si>
    <t>link_type</t>
  </si>
  <si>
    <t>href_found</t>
  </si>
  <si>
    <t>resolved_http</t>
  </si>
  <si>
    <t>canonical_https</t>
  </si>
  <si>
    <t>cta_auto</t>
  </si>
  <si>
    <t>http://dokkai-labo.tokyo/basisonline/</t>
  </si>
  <si>
    <t>http://dokkai-labo.tokyo/basis/</t>
  </si>
  <si>
    <t>http://dokkai-labo.tokyo/hilevel_lec_univ_online/</t>
  </si>
  <si>
    <t>http://dokkai-labo.tokyo/summer/</t>
  </si>
  <si>
    <t>http://dokkai-labo.tokyo/tokuten_fifth/</t>
  </si>
  <si>
    <t>http://dokkai-labo.tokyo/bootcamp/</t>
  </si>
  <si>
    <t>http://dokkai-labo.tokyo/?s=【過去問】&amp;order=asc</t>
  </si>
  <si>
    <t>http://dokkai-labo.tokyo/</t>
  </si>
  <si>
    <t>http://dokkai-labo.tokyo/kobetsuonline02/</t>
  </si>
  <si>
    <t>http://dokkai-labo.tokyo/tokuten/</t>
  </si>
  <si>
    <t>http://dokkai-labo.tokyo/onlinetokuten/</t>
  </si>
  <si>
    <t>http://dokkai-labo.tokyo/grammer/</t>
  </si>
  <si>
    <t>http://dokkai-labo.tokyo/kobetsuonline01/</t>
  </si>
  <si>
    <t>content</t>
  </si>
  <si>
    <t>http://eng-support.com/inquiry/</t>
  </si>
  <si>
    <t>to_URL</t>
  </si>
  <si>
    <t>to_分類</t>
  </si>
  <si>
    <t>被リンク数_content</t>
  </si>
  <si>
    <t>リンク元ユニーク数_content</t>
  </si>
  <si>
    <t>被リンク数_cta_inline</t>
  </si>
  <si>
    <t>リンク元ユニーク数_cta_inline</t>
  </si>
  <si>
    <t>被リンク数_cta_auto</t>
  </si>
  <si>
    <t>リンク元ユニーク数_cta_auto</t>
  </si>
  <si>
    <t>anchor</t>
  </si>
  <si>
    <t>is_internal</t>
  </si>
  <si>
    <t>to_exists</t>
  </si>
  <si>
    <t>長島式読解講座「Basis」【中学受験】</t>
  </si>
  <si>
    <t>体験授業・ご相談はこちら</t>
  </si>
  <si>
    <t>cta_inline</t>
  </si>
  <si>
    <t>直近４週間の空きコマを見る</t>
  </si>
  <si>
    <t>ご面談可能時間帯を見る</t>
  </si>
  <si>
    <t>読解ラボ東京の考える受験国語対策とは？</t>
  </si>
  <si>
    <t>▶ 中学受験オンライン個別〖詳細〗</t>
  </si>
  <si>
    <t>▶ 中学受験 国語オンライン塾（LP）</t>
  </si>
  <si>
    <t>▶ 大学受験オンライン個別〖詳細〗</t>
  </si>
  <si>
    <t>▶ 記述対策現代文「check and collect」</t>
  </si>
  <si>
    <t>▶ 中学受験：完全１対１個別指導講座</t>
  </si>
  <si>
    <t>▶ 大学受験：完全１対１個別指導講座</t>
  </si>
  <si>
    <t>▶ 四谷教室へのアクセス</t>
  </si>
  <si>
    <t>開講講座のご案内</t>
  </si>
  <si>
    <t>2026年度生徒募集のお知らせ【個別】</t>
  </si>
  <si>
    <t>2025年度冬期講習開講のお知らせ</t>
  </si>
  <si>
    <t>2025年 夏期講習 開講のお知らせ</t>
  </si>
  <si>
    <t>指導指針（コラム）</t>
  </si>
  <si>
    <t>受験国語(現代文)指導「欺瞞」について（指導観）</t>
  </si>
  <si>
    <t>小３〜小６向けコース一覧</t>
  </si>
  <si>
    <t>中学受験 国語オンライン塾</t>
  </si>
  <si>
    <t>小６得点力養成講座</t>
  </si>
  <si>
    <t>小５得点力養成講座プライマル</t>
  </si>
  <si>
    <t>長島式読解講座「Basis」</t>
  </si>
  <si>
    <t>Basisオンライン</t>
  </si>
  <si>
    <t>読解／漢字演習道場</t>
  </si>
  <si>
    <t>文法速習講座</t>
  </si>
  <si>
    <t>小５夏期体験講座</t>
  </si>
  <si>
    <t>サピックス国語の成績が伸びないときの処方箋（語彙・記述・B問題）</t>
  </si>
  <si>
    <t>大手塾テキスト比較：新演習・予習シリーズ・SAPIXの難易度と併用法</t>
  </si>
  <si>
    <t>国公立大学向け 現代文対策</t>
  </si>
  <si>
    <t>私立大学向け 現代文対策</t>
  </si>
  <si>
    <t>ハイレベル現代文講座</t>
  </si>
  <si>
    <t>記述対策「check and collect」</t>
  </si>
  <si>
    <t>完全１対１個別指導講座</t>
  </si>
  <si>
    <t>中学受験・説明文の読み方</t>
  </si>
  <si>
    <t>説明文対策のポイント</t>
  </si>
  <si>
    <t>随筆文の解き方</t>
  </si>
  <si>
    <t>詩の学習が必要な理由</t>
  </si>
  <si>
    <t>物語文の読み方</t>
  </si>
  <si>
    <t>物語文へのアプローチ</t>
  </si>
  <si>
    <t>小学生でもできる読解法</t>
  </si>
  <si>
    <t>記述問題の解き方</t>
  </si>
  <si>
    <t>記述力とは何か（内容＋理由／心情は背景→出来事→心情）</t>
  </si>
  <si>
    <t>記述ミス３選</t>
  </si>
  <si>
    <t>記述力が伸びる鍵</t>
  </si>
  <si>
    <t>自分で採点する方法</t>
  </si>
  <si>
    <t>小論文の書き方</t>
  </si>
  <si>
    <t>小論文の攻略法</t>
  </si>
  <si>
    <t>文法問題の意義</t>
  </si>
  <si>
    <t>文法は必要か？</t>
  </si>
  <si>
    <t>自宅でできる“語彙力”強化（国語の伸びは語彙で決まる）</t>
  </si>
  <si>
    <t>語句の意味が取れず読解が乱れる子の改善ポイント</t>
  </si>
  <si>
    <t>早稲田中</t>
  </si>
  <si>
    <t>桜蔭中</t>
  </si>
  <si>
    <t>豊島岡女子</t>
  </si>
  <si>
    <t>灘中</t>
  </si>
  <si>
    <t>開成中</t>
  </si>
  <si>
    <t>武蔵中</t>
  </si>
  <si>
    <t>聖光学院中</t>
  </si>
  <si>
    <t>渋谷教育学園渋谷中</t>
  </si>
  <si>
    <t>ラ・サール中</t>
  </si>
  <si>
    <t>早稲田実業</t>
  </si>
  <si>
    <t>駒場東邦中</t>
  </si>
  <si>
    <t>浅野中</t>
  </si>
  <si>
    <t>海城中</t>
  </si>
  <si>
    <t>灘中（2日目）</t>
  </si>
  <si>
    <t>フェリス女学院中</t>
  </si>
  <si>
    <t>女子学院中</t>
  </si>
  <si>
    <t>雙葉中</t>
  </si>
  <si>
    <t>麻布中</t>
  </si>
  <si>
    <t>慶應義塾中等部</t>
  </si>
  <si>
    <t>筑波大学附属駒場中・高等学校</t>
  </si>
  <si>
    <t>中学受験 国語の家庭学習（読解量と漢字を増やす回し方）</t>
  </si>
  <si>
    <t>中学入試を目指すための国語勉強法</t>
  </si>
  <si>
    <t>国語を苦手と感じないための学習法</t>
  </si>
  <si>
    <t>長文読解の時間不足への対処法</t>
  </si>
  <si>
    <t>テストで効率的に時間を使う方法</t>
  </si>
  <si>
    <t>国語の偏差値を上げる方法</t>
  </si>
  <si>
    <t>模試の復習 完全ガイド</t>
  </si>
  <si>
    <t>中学受験 国語の過去問は何回？繰り返しの効果と限界／類題演習との順番</t>
  </si>
  <si>
    <t>小６国語の過去問はいつから？</t>
  </si>
  <si>
    <t>小６国語「何を捨てて何を残すか」</t>
  </si>
  <si>
    <t>長文読解のコツをつかむ方法</t>
  </si>
  <si>
    <t>代表プロフィール</t>
  </si>
  <si>
    <t>会社概要</t>
  </si>
  <si>
    <t>代表の出版書籍</t>
  </si>
  <si>
    <t>出版・メディア掲載</t>
  </si>
  <si>
    <t>WEB説明会のご案内</t>
  </si>
  <si>
    <t>直近４週間分の空きコマ状況</t>
  </si>
  <si>
    <t>季節講習の空きコマ状況</t>
  </si>
  <si>
    <t>ご面談実施可能時間帯</t>
  </si>
  <si>
    <t>アクセス（四谷教室）</t>
  </si>
  <si>
    <t>体験授業のお申し込みはこちら</t>
  </si>
  <si>
    <t>まずはWEB説明会を見る</t>
  </si>
  <si>
    <t>続きを読む</t>
  </si>
  <si>
    <t>【オンライン】長島式読解講座「Basis」【中学受験】</t>
  </si>
  <si>
    <t>【２回完結】文法速習講座【中学受験】</t>
  </si>
  <si>
    <t>開講講座のご案内（全体像はこちら）</t>
  </si>
  <si>
    <t>お問い合わせフォーム</t>
  </si>
  <si>
    <t>講座案内：小６得点力養成講座【集団授業(２～７月)】</t>
  </si>
  <si>
    <t>詳細を見る</t>
  </si>
  <si>
    <t>【オンライン】完全１対１個別指導【中学受験】</t>
  </si>
  <si>
    <t>国語専門塾のオンライン個別指導｜全体像はこちら</t>
  </si>
  <si>
    <t>言い換え・対比・因果がつかめない子のための読み方トレーニング</t>
  </si>
  <si>
    <t>物語文 解き方｜心情問題を背景×出来事で解く4ステップと傍線部の理由の拾い方｜中学受験国語</t>
  </si>
  <si>
    <t>国語専門塾のオンライン個別指導【全体像はこちら】</t>
  </si>
  <si>
    <t>物語文の選択肢が絞れない子の典型パターンと改善法</t>
  </si>
  <si>
    <t>物語文で点が取れない理由 人物像のつかみ方と心情把握をオンラインで鍛える</t>
  </si>
  <si>
    <t>個別相談で減点パターンを特定する</t>
  </si>
  <si>
    <t>指導方針と実績を確認する</t>
  </si>
  <si>
    <t>完全1対1個別指導の詳細</t>
  </si>
  <si>
    <t>物語文の読み方まとめ</t>
  </si>
  <si>
    <t>説明文の読み方まとめ</t>
  </si>
  <si>
    <t>アクセス</t>
  </si>
  <si>
    <t>【オンライン】ハイレベル現代文～既存の現代文教育に対するアンチテーゼ～【大学受験】</t>
  </si>
  <si>
    <t>国語個別指導の全体像はこちら</t>
  </si>
  <si>
    <t>中学受験国語の説明文・論説文が苦手な小学生へ｜点が取れる読み方と線引きのコツ</t>
  </si>
  <si>
    <t>中学受験国語 説明文の解き方｜読む順番・時間配分・飛ばす/部分点｜模試で時間が足りない対策</t>
  </si>
  <si>
    <t>説明文の読み方が分からない子へのオンライン指導アプローチ</t>
  </si>
  <si>
    <t>講座案内：【オンライン】小６得点力養成講座【集団授業(２～７月)】</t>
  </si>
  <si>
    <t>国語専門塾のオンライン個別指導（全体像はこちら）</t>
  </si>
  <si>
    <t>中学受験 国語の記述問題の書き方（説明文／物語文の形式）</t>
  </si>
  <si>
    <t>国語の記述答案ビフォーアフター集──NG答案がこう変わる！</t>
  </si>
  <si>
    <t>国語 記述 ルール｜3つの基本構成で書ける・言い換え2例外</t>
  </si>
  <si>
    <t>記述が書けないのは才能ではない？原因タイプ別に改善する方法</t>
  </si>
  <si>
    <t>書き散らしになる子の論理整理トレーニング</t>
  </si>
  <si>
    <t>国語の記述問題はこう自己採点する｜採点基準と部分点の付け方</t>
  </si>
  <si>
    <t>理由を答える問題で減点が止まる記述の書き方（解法パターンと見直しチェック）</t>
  </si>
  <si>
    <t>記述の構成を理解しているのに書けない子の原因と改善法</t>
  </si>
  <si>
    <t>語彙が弱い子のためのオンライン記述強化法</t>
  </si>
  <si>
    <t>記述式とは｜要素の抜き出しと文章化の流れ・最小チェック</t>
  </si>
  <si>
    <t>全体像はこちら</t>
  </si>
  <si>
    <t>https://www.amazon.co.jp/%E4%B8%AD%E5%AD%A6%E5%85%A5%E8%A9%A6%E5%9B%BD%E8%AA%9E-%E8%AA%AD%E8%A7%A3%E5%8A%9B%E3%81%84%E3%82%89%E3%81%9A%E3%81%AE%E8%A7%A3%E3%81%8D%E6%96%B9%E8%AC%9B%E5%BA%A7-%E4%BB%AE-%E9%95%B7%E5%B3%B6%E5%BA%B7%E4%BA%8C/dp/475393389X</t>
  </si>
  <si>
    <t>amazon</t>
  </si>
  <si>
    <t>http://books.rakuten.co.jp/rb/14869554/</t>
  </si>
  <si>
    <t>楽天ブックス</t>
  </si>
  <si>
    <t>http://tsutaya.tsite.jp/item/book/PTA0000SUPT7</t>
  </si>
  <si>
    <t>TSUTAYAオンラインショッピング</t>
  </si>
  <si>
    <t>http://boox.jp/index.php</t>
  </si>
  <si>
    <t>book FAN</t>
  </si>
  <si>
    <t>https://honto.jp/netstore/pd-book_28514726.html</t>
  </si>
  <si>
    <t>honto</t>
  </si>
  <si>
    <t>https://dokkai-labo.tokyo/kobetsu/</t>
  </si>
  <si>
    <t>完全１対１個別指導【中学受験/大学受験】</t>
  </si>
  <si>
    <t>http://gomashobo.com/book/b360542.html</t>
  </si>
  <si>
    <t>ごま書房新社</t>
  </si>
  <si>
    <t>https://www.amazon.co.jp/%E5%A4%A7%E5%AD%A6%E5%85%A5%E8%A9%A6%E7%8F%BE%E4%BB%A3%E6%96%87%E2%80%95%E3%81%BE%E3%81%9A%E2%80%9CMARCH%E7%AA%81%E7%A0%B4%E2%80%9D%E3%81%AE%E6%A5%B5%E6%84%8F%E3%82%92%E4%BC%9D%E6%8E%88-%E9%95%B7%E5%B3%B6-%E5%BA%B7%E4%BA%8C/dp/434108691X</t>
  </si>
  <si>
    <t>Amazon</t>
  </si>
  <si>
    <t>小論文の構成｜序論本論結論の割合と論点整理</t>
  </si>
  <si>
    <t>コチラ</t>
  </si>
  <si>
    <t>合格力を叩き込む個別指導の受講はこちら</t>
  </si>
  <si>
    <t>読解ラボの指導方針を詳しく知る</t>
  </si>
  <si>
    <t>体験授業・入塾相談の予約フォーム</t>
  </si>
  <si>
    <t>代表講師プロフィールと実績</t>
  </si>
  <si>
    <t>教室へのアクセス・所在地</t>
  </si>
  <si>
    <t>中学受験国語の攻略記事一覧</t>
  </si>
  <si>
    <t>【オンライン】完全１対１個別指導【大学受験】</t>
  </si>
  <si>
    <t>出版の全体像はこちら</t>
  </si>
  <si>
    <t>https://www.amazon.co.jp/%E5%9B%BD%E5%85%AC%E7%AB%8B%E5%A4%A7%E5%AD%A6-%E7%8F%BE%E4%BB%A3%E6%96%87%E6%94%BB%E7%95%A5-%E9%95%B7%E5%B3%B6%E5%BA%B7%E4%BA%8C/dp/4341087207/ref=sr_1_1</t>
  </si>
  <si>
    <t>https://honto.jp/netstore/pd-book_29393099.html</t>
  </si>
  <si>
    <t>ごま書房</t>
  </si>
  <si>
    <t>読解ラボ東京の過去問解説動画</t>
  </si>
  <si>
    <t>■大学入試共通テストの大まかな傾向を把握しよう！【大学入試共通テスト(国語)考察①】</t>
  </si>
  <si>
    <t>東大の国語について検討してみた(前半)【読解ラボ東京】【古典専門塾かきつばた】</t>
  </si>
  <si>
    <t>https://filmuy.com/dokkai-labo</t>
  </si>
  <si>
    <t>海城の記述を答案から直して得点に変える（完全1対1）</t>
  </si>
  <si>
    <t>A/B/Cの見切りと直し方の基準を確認する</t>
  </si>
  <si>
    <t>学校別の過去問解説一覧</t>
  </si>
  <si>
    <t>国語の過去問演習の回し方</t>
  </si>
  <si>
    <t>直近4週間の空きコマ状況</t>
  </si>
  <si>
    <t>お問い合わせ</t>
  </si>
  <si>
    <t>トップページ</t>
  </si>
  <si>
    <t>中学受験国語の攻略コラム一覧</t>
  </si>
  <si>
    <t>小５得点力養成≪出張≫講座【中学受験】</t>
  </si>
  <si>
    <t>過去問演習の全体像はこちら</t>
  </si>
  <si>
    <t>代表講師プロフィールと指導実績</t>
  </si>
  <si>
    <t>コラム</t>
  </si>
  <si>
    <t>こちら</t>
  </si>
  <si>
    <t>▶ 全問解説Ver.はコチラ（filmuy）</t>
  </si>
  <si>
    <t>合格力を身につける個別指導の受講はこちら</t>
  </si>
  <si>
    <t>国語のテストに臨むときの「効率的な時間の活用法」</t>
  </si>
  <si>
    <t>長文読解でよく起こる「時間が足りない」問題への対処法</t>
  </si>
  <si>
    <t>国語のテストを受けるときの３つの心構え</t>
  </si>
  <si>
    <t>完全１対１の個別指導</t>
  </si>
  <si>
    <t>https://youtu.be/tbifQTOXGeM</t>
  </si>
  <si>
    <t>読解/漢字演習道場【中学受験】</t>
  </si>
  <si>
    <t>原因と克服ステップの全体像はこちら</t>
  </si>
  <si>
    <t>読解/漢字演習道場</t>
  </si>
  <si>
    <t>国語文法の意味と勉強法3ステップ【全体像はこちら】</t>
  </si>
  <si>
    <t>受験国語対策</t>
  </si>
  <si>
    <t>文章の根拠が取れない子に共通する３つの弱点</t>
  </si>
  <si>
    <t>読み飛ばし 対策｜接続語・指示語・否定語で止まる矯正ルール｜中学受験国語（オンライン可）</t>
  </si>
  <si>
    <t>国語専門塾のオンライン個別指導｜読解力・記述を1対1で強化【全体像はこちら】</t>
  </si>
  <si>
    <t>時間が足りない原因は“読解力”ではない？処理速度の鍛え方</t>
  </si>
  <si>
    <t>https://www.amazon.co.jp/dp/4341087681</t>
  </si>
  <si>
    <t>https://books.rakuten.co.jp/search</t>
  </si>
  <si>
    <t>https://www.kinokuniya.co.jp/f/dsg-01-9784341087685</t>
  </si>
  <si>
    <t>KINOKUNIYA WEB STORE</t>
  </si>
  <si>
    <t>https://honto.jp/netstore/pd-book_30433488.html</t>
  </si>
  <si>
    <t>記述力とは何か（全体像はこちら）</t>
  </si>
  <si>
    <t>アクセス（教室で相談）</t>
  </si>
  <si>
    <t>オンライン1対1で採点基準と答案の決まりを合わせる</t>
  </si>
  <si>
    <t>代表プロフィールで指導の前提を確認する</t>
  </si>
  <si>
    <t>記述の決まり（全体像）を確認する</t>
  </si>
  <si>
    <t>指導指針（何をどう直すか）を見る</t>
  </si>
  <si>
    <t>空きコマ・面談の確認</t>
  </si>
  <si>
    <t>アクセス（教室での相談）</t>
  </si>
  <si>
    <t>トップページへ戻る</t>
  </si>
  <si>
    <t>本文引用で点を取り切る記述に変える（オンライン1対1）</t>
  </si>
  <si>
    <t>採点に合う直し方の基準を確認する（指導指針）</t>
  </si>
  <si>
    <t>記述力の全体像（説明と心情）</t>
  </si>
  <si>
    <t>完全1対1個別指導（中学受験）</t>
  </si>
  <si>
    <t>中学受験専門夏井算数塾</t>
  </si>
  <si>
    <t>古典専門塾かきつばた</t>
  </si>
  <si>
    <t>完全１対１個別指導講座〖中学受験〗</t>
  </si>
  <si>
    <t>中学受験国語のオンライン個別指導</t>
  </si>
  <si>
    <t>随筆文の判定と設問処理を答案ベースで定着させる（オンライン1対1）</t>
  </si>
  <si>
    <t>直し方の基準を確認する（指導指針）</t>
  </si>
  <si>
    <t>記述で点を落とす型を止める</t>
  </si>
  <si>
    <t>https://youtu.be/CJoYRu5PcGE</t>
  </si>
  <si>
    <t>中学受験 国語の偏差値を上げる方法（語彙・設問処理・時間配分・記述の構成）</t>
  </si>
  <si>
    <t>自宅でできる読解の“土台づくり”低学年 中受初期の国語準備</t>
  </si>
  <si>
    <t>読解とメンタルケア（不安・焦り・思考停止の扱い方）</t>
  </si>
  <si>
    <t>読解演習道場／読解演習講座（講座案内）</t>
  </si>
  <si>
    <t>小学生の読解力をどう伸ばす？「なんとなく読む」から論理的に考える読み方へ</t>
  </si>
  <si>
    <t>“本文を読んでいるのに”理解が浅い子へのオンライン指導</t>
  </si>
  <si>
    <t>読解の“処理の順番”がつかめない子のオンライン改善法</t>
  </si>
  <si>
    <t>読む順番と飛ばし基準を1対1で決める</t>
  </si>
  <si>
    <t>指導指針で修正の基準を確認する</t>
  </si>
  <si>
    <t>完全1対1個別指導講座 中学受験</t>
  </si>
  <si>
    <t>国語の処理の順番を身につける</t>
  </si>
  <si>
    <t>https://youtu.be/Zu1x92tqUpk</t>
  </si>
  <si>
    <t>理由記述の必須要素を答案から直して定着させる（オンライン1対1）</t>
  </si>
  <si>
    <t>減点されない直し方の基準を確認する（指導指針）</t>
  </si>
  <si>
    <t>中学受験国語｜説明文の「説明せよ」はイコール探し（2手法）【全体像はこちら】</t>
  </si>
  <si>
    <t>得点力養成講座</t>
  </si>
  <si>
    <t>得点力養成講座オンライン</t>
  </si>
  <si>
    <t>小6国語の過去問はいつから？中学受験の時期別スタート計画と復習の進め方</t>
  </si>
  <si>
    <t>中学受験 国語の過去問はどう解く？──年数・順番・時間配分の考え方ガイド</t>
  </si>
  <si>
    <t>過去問が解けない理由をオンライン個別で見抜く</t>
  </si>
  <si>
    <t>海城中学校〈国語〉2020過去問解説｜記述80字の読み方・直し方（家庭学習向け）</t>
  </si>
  <si>
    <t>武蔵中 国語の勉強法｜過去問で答案を作る流れ（設問分解→本文根拠→一文答案）｜2021大問1</t>
  </si>
  <si>
    <t>駒場東邦中 国語の過去問解説（2021）｜傍線部説明（イコール）と心情＋理由の記述プロセス</t>
  </si>
  <si>
    <t>聖光学院中 2021 国語過去問解説｜理由記述の根拠の拾い方と「X＝イコール」選択の解き方（動画あり）</t>
  </si>
  <si>
    <t>アクセス（教室・相談窓口）</t>
  </si>
  <si>
    <t>開成中学校・2020(令和２)年度【解説動画】</t>
  </si>
  <si>
    <t>女子学院中学校・2020(令和２)年度【解説動画】</t>
  </si>
  <si>
    <t>桜蔭中学校・2020(令和２)年度【解説動画】</t>
  </si>
  <si>
    <t>【灘中2020国語 2日目】出題傾向と記述の解き方｜厳選解説動画（背景・出来事・気持ち）</t>
  </si>
  <si>
    <t>早稲田中 国語 2020第1回 過去問解説｜記述25〜50字の構成・傍線部説明・指示語・抽象（解説動画付き）</t>
  </si>
  <si>
    <t>豊島岡女子学園中の国語 過去問分析と対策──記述・文章量に強くなる勉強法</t>
  </si>
  <si>
    <t>麻布中〈国語〉2021過去問解説動画｜大問1で学ぶブロック分け・根拠拾い・記述答案作成のセオリー</t>
  </si>
  <si>
    <t>フェリス女学院中学校 国語 過去問解説 2021｜指示語「それ」特定と「どういうことか」ブロック分け</t>
  </si>
  <si>
    <t>渋渋中2021国語の過去問｜心情変化記述と理由選択を厳選解説</t>
  </si>
  <si>
    <t>ラ・サール中2021国語｜傍線部理由をどう書く？最難関校向け記述解説</t>
  </si>
  <si>
    <t>開成中 国語過去問解説｜心情問題と比喩の解き方のポイント｜小6中学受験（2021）</t>
  </si>
  <si>
    <t>海城中学 国語2021の過去問厳選解説｜記述の二要素指定と要約の構成</t>
  </si>
  <si>
    <t>女子学院中 国語過去問解説｜記述・選択の解き方のポイント｜中学受験国語（令和3）</t>
  </si>
  <si>
    <t>桜蔭中学校・令和3年度入試国語｜記述問題の解き方と過去問解説</t>
  </si>
  <si>
    <t>灘中学校(２日目)・令和３(2021)年度の過去問解説</t>
  </si>
  <si>
    <t>早稲田中学校・令和３(2021)年度の過去問解説</t>
  </si>
  <si>
    <t>早稲田実業中等部 国語2021過去問解説｜心情読解のポイントと記述の骨格</t>
  </si>
  <si>
    <t>慶應義塾中等部・令和３(2021)年度の過去問解説</t>
  </si>
  <si>
    <t>筑波大学付属駒場中学校・令和３(2021)年度の過去問解説</t>
  </si>
  <si>
    <t>浅野中学校・令和３(2021)年度の過去問解説</t>
  </si>
  <si>
    <t>豊島岡女子学園中学校・令和3年度入試国語｜記述＆選択問題の過去問解説</t>
  </si>
  <si>
    <t>雙葉中学校・令和３(2021)年度の過去問解説</t>
  </si>
  <si>
    <t>過去問の減点パターンを1対1で潰す</t>
  </si>
  <si>
    <t>指導指針で判断基準を確認する</t>
  </si>
  <si>
    <t>直近の空きコマを見る</t>
  </si>
  <si>
    <t>過去問はいつから始めるか</t>
  </si>
  <si>
    <t>入試問題へのアプローチ</t>
  </si>
  <si>
    <t>読解ラボ東京の詳細を見る</t>
  </si>
  <si>
    <t>中学入試に国語文法は必要なのか？</t>
  </si>
  <si>
    <t>〖２回完結〗文法速習講座〖中学受験〗</t>
  </si>
  <si>
    <t>【２回完結】文法速習講座</t>
  </si>
  <si>
    <t>オンライン授業</t>
  </si>
  <si>
    <t>文法を2回で固めて減点ループを止める（文法速習講座）</t>
  </si>
  <si>
    <t>「どこで減点されるか」の基準を確認する（指導指針）</t>
  </si>
  <si>
    <t>完全1対1オンライン個別（中学受験）</t>
  </si>
  <si>
    <t>文法事項の基本一覧（品詞・活用・文の成分）</t>
  </si>
  <si>
    <t>私立大学への現代文【動画】</t>
  </si>
  <si>
    <t>国公立大学への現代文【動画】</t>
  </si>
  <si>
    <t>ハイレベル現代文～既存の現代文教育に対するアンチテーゼ～(オンライン)</t>
  </si>
  <si>
    <t>読解ラボ東京トップページ</t>
  </si>
  <si>
    <t>「国語のテストを受けるときの３つの心構え」</t>
  </si>
  <si>
    <t>中学受験国語「模試の復習」完全ガイド</t>
  </si>
  <si>
    <t>「記述力を向上させる」読解ラボ流のポイント</t>
  </si>
  <si>
    <t>小6国語の直前期、何を優先する？捨てる勉強・残す勉強</t>
  </si>
  <si>
    <t>読解演習道場</t>
  </si>
  <si>
    <t>個別相談・受講の問い合わせをする</t>
  </si>
  <si>
    <t>指導方針とプロフィールを見る</t>
  </si>
  <si>
    <t>空きコマ状況</t>
  </si>
  <si>
    <t>https://youtu.be/crtQX6bv4YE</t>
  </si>
  <si>
    <t>▶ YouTubeで視聴する（別タブで開く）</t>
  </si>
  <si>
    <t>▶ 駒場東邦中学校・令和３年度 厳選解説動画を見る</t>
  </si>
  <si>
    <t>国語 集中できない・時間が足りない対策｜解き順・10秒ルール・飛ばす判断・記述の部分点｜中学受験</t>
  </si>
  <si>
    <t>中学受験 国語の過去問演習の全体像はこちら</t>
  </si>
  <si>
    <t>https://youtu.be/UhDuS5Utcn0</t>
  </si>
  <si>
    <t>小6得点力養成講座オンラインを見る</t>
  </si>
  <si>
    <t>指導指針と解法の考え方を見る</t>
  </si>
  <si>
    <t>中学受験の完全1対1個別指導</t>
  </si>
  <si>
    <t>申込み・相談フォーム</t>
  </si>
  <si>
    <t>教室アクセス</t>
  </si>
  <si>
    <t>国語専門塾のオンライン個別指導｜読解力・記述を1対1で強化｜中学受験・大学受験（全体像はこちら）</t>
  </si>
  <si>
    <t>中学受験専門　夏井算数塾</t>
  </si>
  <si>
    <t>国語が伸びない家庭に共通する“学習パターンのズレ”</t>
  </si>
  <si>
    <t>塾の宿題を「こなしているのに」国語が伸びない子の改善パターン</t>
  </si>
  <si>
    <t>添削の読み方が分からない家庭向けガイド 記述答案を“改善の材料”に変える方法</t>
  </si>
  <si>
    <t>家庭で国語を教えるのが“極めて難しい”理由</t>
  </si>
  <si>
    <t>日能研国語の特徴と、オンラインで補強すべき“最新入試とのズレ”</t>
  </si>
  <si>
    <t>読解ラボ東京の指導・講座の全体像</t>
  </si>
  <si>
    <t>四谷大塚（予習シリーズ）国語の扱い方“知識×読解”のバランス調整</t>
  </si>
  <si>
    <t>早稲アカ生の国語で重要な“処理速度”の改善方法</t>
  </si>
  <si>
    <t>教材の弱点を答案の取りこぼしに直結させて潰す（オンライン1対1）</t>
  </si>
  <si>
    <t>指導指針で「何を直すか」の基準を確認する</t>
  </si>
  <si>
    <t>完全1対1個別指導講座（中学受験）</t>
  </si>
  <si>
    <t>日能研国語のズレと補い方</t>
  </si>
  <si>
    <t>▶ 記述問題の基本（書き方・直し方）</t>
  </si>
  <si>
    <t>▶ 完全1対1個別指導オンライン（中学受験）</t>
  </si>
  <si>
    <t>合格力を鍛える個別指導の詳細を見る</t>
  </si>
  <si>
    <t>読解ラボの指導方針を確認する</t>
  </si>
  <si>
    <t>体験授業・入塾相談のお申し込み</t>
  </si>
  <si>
    <t>代表講師プロフィール</t>
  </si>
  <si>
    <t>教室へのアクセス</t>
  </si>
  <si>
    <t>https://youtu.be/1GbeDmoKyR0</t>
  </si>
  <si>
    <t>サピックス国語の成績が伸びないときの処方箋｜語彙・記述・B問題の勉強法（全体像はこちら）</t>
  </si>
  <si>
    <t>国語専門塾のオンライン個別指導</t>
  </si>
  <si>
    <t>受験国語専門 読解ラボ東京</t>
  </si>
  <si>
    <t>公式サイトへ</t>
  </si>
  <si>
    <t>サピックス国語の成績が伸びないときの処方箋（全体像はこちら）</t>
  </si>
  <si>
    <t>オンライン個別指導の詳細を見る</t>
  </si>
  <si>
    <t>読解ラボ東京トップへ</t>
  </si>
  <si>
    <t>サピックス国語の勉強法まとめ（全体像はこちら）</t>
  </si>
  <si>
    <t>サピックス小5国語の要点（52B-01）</t>
  </si>
  <si>
    <t>SAPIX国語の記述対策 文章量と処理密度にどう対応するか</t>
  </si>
  <si>
    <t>サピックス小5国語の要点（52B-02）</t>
  </si>
  <si>
    <t>SAPIX生がつまずきやすい設問パターンの分析とオンライン改善法</t>
  </si>
  <si>
    <t>サピックス小5国語の要点（52B-03）</t>
  </si>
  <si>
    <t>サピックス小5国語の要点（52B-04）</t>
  </si>
  <si>
    <t>サピックス小5国語の要点（52B-05）</t>
  </si>
  <si>
    <t>サピックス小5国語の要点（52B-06）</t>
  </si>
  <si>
    <t>オンライン個別指導のご案内</t>
  </si>
  <si>
    <t>オンライン個別でSAPIX国語を立て直す</t>
  </si>
  <si>
    <t>点が取れる解き方の定番を見る</t>
  </si>
  <si>
    <t>相談したい・問い合わせ</t>
  </si>
  <si>
    <t>SAPIX生がつまずく設問パターン</t>
  </si>
  <si>
    <t>記述力とは何かを具体で確認</t>
  </si>
  <si>
    <t>国語が苦手の原因から切り分ける</t>
  </si>
  <si>
    <t>https://youtu.be/C-UVlCiAvSc</t>
  </si>
  <si>
    <t>https://youtu.be/01R2BMvKVUc</t>
  </si>
  <si>
    <t>心情変化と理由選択を「根拠→要素→答案」まで1対1でそろえる</t>
  </si>
  <si>
    <t>何を根拠に直すかの基準を確認する（指導指針）</t>
  </si>
  <si>
    <t>中学受験 国語の過去問演習の全体像</t>
  </si>
  <si>
    <t>中学受験 国語の過去問は何回？繰り返しの効果と限界／類題演習との順番まで整理</t>
  </si>
  <si>
    <t>読解ラボ東京の小論文対策の整理</t>
  </si>
  <si>
    <t>読解ラボ東京の考える受験国語対策</t>
  </si>
  <si>
    <t>中学受験国語｜文章理解に時間がかかる・長文が終わらない原因と時短術【全体像はこちら】</t>
  </si>
  <si>
    <t>時間配分・時短術の整理</t>
  </si>
  <si>
    <t>漢字演習道場</t>
  </si>
  <si>
    <t>■難しい問題に時間を取られるのはとてもイヤだ！【大学入試共通テスト(国語)考察②】</t>
  </si>
  <si>
    <t>読解ラボ東京の過去問解説</t>
  </si>
  <si>
    <t>豊島岡女子学園中の国語 過去問分析と対策</t>
  </si>
  <si>
    <t>https://youtu.be/2F77mNpV5YY</t>
  </si>
  <si>
    <t>オンライン個別指導の全体像はこちら</t>
  </si>
  <si>
    <t>復習の流れを答案に直結する形に変える</t>
  </si>
  <si>
    <t>直近のスケジュールを見る</t>
  </si>
  <si>
    <t>問い合わせフォーム</t>
  </si>
  <si>
    <t>長島式読解講座Basis</t>
  </si>
  <si>
    <t>完全1対1個別指導講座中学受験</t>
  </si>
  <si>
    <t>公式サイトを見る</t>
  </si>
  <si>
    <t>オンライン国語個別の詳細を見る</t>
  </si>
  <si>
    <t>指導の流れを見る</t>
  </si>
  <si>
    <t>説明文講座</t>
  </si>
  <si>
    <t>オンライン個別へ進む</t>
  </si>
  <si>
    <t>合格力を高める個別指導の受講はこちら</t>
  </si>
  <si>
    <t>正答に“近いのに落とす”子のための根拠精度の鍛え方</t>
  </si>
  <si>
    <t>設門の読み違いが減らない子へのオンライン改善アプローチ</t>
  </si>
  <si>
    <t>オンライン国語 個別指導</t>
  </si>
  <si>
    <t>オンライン国語個別を見る</t>
  </si>
  <si>
    <t>設問の読み違いが減らない子へのオンライン改善アプローチ</t>
  </si>
  <si>
    <t>オンライン国語個別を詳しく見る</t>
  </si>
  <si>
    <t>記述力講座</t>
  </si>
  <si>
    <t>中学受験国語の時間配分・時短術【全体像はこちら】</t>
  </si>
  <si>
    <t>オンライン個別指導を見る</t>
  </si>
  <si>
    <t>記述力の改善ポイントを見る</t>
  </si>
  <si>
    <t>記述力の専門記事を見る</t>
  </si>
  <si>
    <t>オンライン国語の個別指導</t>
  </si>
  <si>
    <t>記述力を鍛える（専門記事）</t>
  </si>
  <si>
    <t>オンライン国語の個別指導へ</t>
  </si>
  <si>
    <t>オンライン国語の個別指導を見る</t>
  </si>
  <si>
    <t>記述力</t>
  </si>
  <si>
    <t>オンライン国語個別へ</t>
  </si>
  <si>
    <t>説明文の読み方を整理する</t>
  </si>
  <si>
    <t>オンライン個別指導を確認する</t>
  </si>
  <si>
    <t>記述力を伸ばす専門記事を見る</t>
  </si>
  <si>
    <t>物語文講座をチェックする</t>
  </si>
  <si>
    <t>オンライン国語個別指導を確認する</t>
  </si>
  <si>
    <t>オンライン国語個別指導</t>
  </si>
  <si>
    <t>国語の長文読解のコツ【全体像はこちら】</t>
  </si>
  <si>
    <t>指導の詳細を見る</t>
  </si>
  <si>
    <t>説明文の読み方を確認する</t>
  </si>
  <si>
    <t>オンライン個別を見る</t>
  </si>
  <si>
    <t>オンライン国語 個別指導を見る</t>
  </si>
  <si>
    <t>合格力を高めるオンライン個別指導はこちら</t>
  </si>
  <si>
    <t>説明文の読み方を見る</t>
  </si>
  <si>
    <t>物語文の「背景」と心情の読み方【全体像はこちら】</t>
  </si>
  <si>
    <t>物語文講座</t>
  </si>
  <si>
    <t>オンライン個別の詳細を見る</t>
  </si>
  <si>
    <t>記述力の専門記事</t>
  </si>
  <si>
    <t>記述力の記事を読む</t>
  </si>
  <si>
    <t>相談・講座の詳細へ</t>
  </si>
  <si>
    <t>料金・進め方を見る</t>
  </si>
  <si>
    <t>オンライン個別指導の詳細へ</t>
  </si>
  <si>
    <t>説明文の読み方をチェック</t>
  </si>
  <si>
    <t>オンライン個別を確認する</t>
  </si>
  <si>
    <t>http://arithmetica.jp/wp/wp-content/uploads/2016/08/yoko.png</t>
  </si>
  <si>
    <t>https://filmuy.com/arithmetica/</t>
  </si>
  <si>
    <t>https://arithmetica.jp/support/</t>
  </si>
  <si>
    <t>詳細はこちら</t>
  </si>
  <si>
    <t>夏期講習時間割</t>
  </si>
  <si>
    <t>読解ラボ東京　四谷教室</t>
  </si>
  <si>
    <t>大学入試 現代文(ごま書房)</t>
  </si>
  <si>
    <t>１対１個別指導</t>
  </si>
  <si>
    <t>春期講習時間割</t>
  </si>
  <si>
    <t>受験社会専門塾令和</t>
  </si>
  <si>
    <t>読解/漢字演習道場【中受】</t>
  </si>
  <si>
    <t>２．今までにない、”業界初”のオンライン算数個別指導「ウィズ・ユー」</t>
  </si>
  <si>
    <t>国公立大学現代文攻略(ごま書房)</t>
  </si>
  <si>
    <t>中高一貫校専門塾エスコット</t>
  </si>
  <si>
    <t>早稲田大突破セミナー開催のお知らせ</t>
  </si>
  <si>
    <t>https://kokugo-trigger.com/</t>
  </si>
  <si>
    <t>国語のトリガー</t>
  </si>
  <si>
    <t>英語教室サポート</t>
  </si>
  <si>
    <t>しゅん吉クエスト</t>
  </si>
  <si>
    <t>http://dokkai-labo.tokyo/kobetsu/</t>
  </si>
  <si>
    <t>「春期講習時間割」</t>
  </si>
  <si>
    <t>公式トップ｜全体像はこちら</t>
  </si>
  <si>
    <t>〖オンライン〗長島式読解講座「Basis」〖中学受験〗</t>
  </si>
  <si>
    <t>完全１対１個別指導オンライン（中学受験）</t>
  </si>
  <si>
    <t>答案を見ながら記述の組み立てと採点基準を合わせる（オンライン1対1）</t>
  </si>
  <si>
    <t>何を基準に直すかを確認する（指導指針）</t>
  </si>
  <si>
    <t>2回完結 文法速習講座</t>
  </si>
  <si>
    <t>中学受験 国語オンライン｜単独で成立する条件と判断軸</t>
  </si>
  <si>
    <t>読解ラボ東京のオンライン個別指導が選ばれる理由</t>
  </si>
  <si>
    <t>オンライン国語塾の費用比較｜月謝だけで決めない5項目（添削・過去問・宿題）</t>
  </si>
  <si>
    <t>説明文の解き方</t>
  </si>
  <si>
    <t>物語文の解き方</t>
  </si>
  <si>
    <t>記述問題を得意にする２つのこと</t>
  </si>
  <si>
    <t>選択肢問題で落とす子の共通点（条件読みの精度を高めるオンライン指導）</t>
  </si>
  <si>
    <t>過去問を解くことの意義</t>
  </si>
  <si>
    <t>国語のオンライン個別指導とうまく付き合う方法</t>
  </si>
  <si>
    <t>予習シリーズ国語の回し方｜小4〜小6</t>
  </si>
  <si>
    <t>オンライン国語専門塾とは？ーーー中学受験の国語はオンラインでどこまで伸びるか</t>
  </si>
  <si>
    <t>WEB説明会ページへ</t>
  </si>
  <si>
    <t>教室型授業のご案内</t>
  </si>
  <si>
    <t>私大現代文の攻略法(動画)</t>
  </si>
  <si>
    <t>国公立大学現代文の攻略法(動画)</t>
  </si>
  <si>
    <t>http://medical-stage.com/topics/%E7%A7%81%E5%A4%A7%E5%8C%BB%E5%AD%A6%E9%83%A8%E3%80%80%E5%B0%8F%E8%AB%96%E6%96%87%E8%AC%9B%E5%BA%A7%E2%91%A0/</t>
  </si>
  <si>
    <t>読解ラボ東京　私大医学部　小論文講座①</t>
  </si>
  <si>
    <t>私大現代文の攻略法</t>
  </si>
  <si>
    <t>国公立大学現代文の攻略法</t>
  </si>
  <si>
    <t>読解ラボ東京　小論文の普遍的な書き方</t>
  </si>
  <si>
    <t>お問い合わせ・お申し込みはこちら</t>
  </si>
  <si>
    <t>講座の全体像を見る</t>
  </si>
  <si>
    <t>完全1対1個別指導（中学受験）の講座詳細</t>
  </si>
  <si>
    <t>完全1対1個別指導（大学受験）の講座詳細</t>
  </si>
  <si>
    <t>ハイレベル現代文～既存の現代文教育に対するアンチテーゼ～〖大学受験〗</t>
  </si>
  <si>
    <t>大学受験・国公立大学</t>
  </si>
  <si>
    <t>大学受験・私立大学</t>
  </si>
  <si>
    <t>国語専門塾のオンライン個別指導｜記述・選択・過去問を1対1添削｜中学受験国語</t>
  </si>
  <si>
    <t>大学受験 国語オンライン塾｜現代文の根拠取り・答案構成を1対1で徹底｜共通テスト〜難関大・小論文対応</t>
  </si>
  <si>
    <t>大学受験の現代文「記述添削」オンライン講座｜3日以内返却 check and collect</t>
  </si>
  <si>
    <t>国語専門塾のオンライン講座｜記述答案を添削して得点を安定｜小6中学受験 国語</t>
  </si>
  <si>
    <t>講座案内：〖オンライン〗小６得点力養成講座〖集団授業(２～７月)〗</t>
  </si>
  <si>
    <t>国語専門塾のオンライン個別｜中学受験国語の基礎固め｜小4・小5</t>
  </si>
  <si>
    <t>〖中受〗小５得点力養成講座プライマル〖オンライン〗</t>
  </si>
  <si>
    <t>〖オンライン〗タイパ重視の新講座「ちょこっとラボ」〖中学受験〗</t>
  </si>
  <si>
    <t>読解/漢字演習道場〖中受〗</t>
  </si>
  <si>
    <t>得点力養成講座（中学受験）の講座詳細</t>
  </si>
  <si>
    <t>〖２回完結〗文法速習講座〖中受〗</t>
  </si>
  <si>
    <t>夏期体験講座お申込みフォーム</t>
  </si>
  <si>
    <t>長島式読解講座「Basis」〖中受〗</t>
  </si>
  <si>
    <t>四谷教室</t>
  </si>
  <si>
    <t>中学受験説明文のポイント</t>
  </si>
  <si>
    <t>中学受験物語文のポイント</t>
  </si>
  <si>
    <t>中学入試の記述のポイント</t>
  </si>
  <si>
    <t>http://arithmetica.jp/wp/wp-content/uploads/2013/09/2015-01-02-12.16.35.jpg</t>
  </si>
  <si>
    <t>http://arithmetica.jp/wp/wp-content/uploads/2013/09/2015-01-02-12.14.27.jpg</t>
  </si>
  <si>
    <t>受験国語専門 読解ラボ東京｜全体像はこちら</t>
  </si>
  <si>
    <t>中学受験国語｜物語文の「背景」と心情はどう読む？【全体像はこちら】</t>
  </si>
  <si>
    <t>１対１で物語文の得点を上げる</t>
  </si>
  <si>
    <t>指導指針を確認する</t>
  </si>
  <si>
    <t>直近４週間の空きコマ状況</t>
  </si>
  <si>
    <t>開講講座の一覧</t>
  </si>
  <si>
    <t>スケジュール</t>
  </si>
  <si>
    <t>完全1対1のオンライン個別指導オンライン</t>
  </si>
  <si>
    <t>▶ スケジュール（空き状況）</t>
  </si>
  <si>
    <t>▶ お問い合わせ</t>
  </si>
  <si>
    <t>講座の相談をする（オンライン）</t>
  </si>
  <si>
    <t>日程・空き状況を見る</t>
  </si>
  <si>
    <t>完全1対1個別指導オンライン</t>
  </si>
  <si>
    <t>お問い合わせ（講座相談）</t>
  </si>
  <si>
    <t>塾の全体像はこちら</t>
  </si>
  <si>
    <t>中学受験のトリセツ（内容紹介・活用ポイント）</t>
  </si>
  <si>
    <t>国公立大学 現代文攻略</t>
  </si>
  <si>
    <t>大学入試 現代文</t>
  </si>
  <si>
    <t>中学入試国語 読解力いらずの解き方講座</t>
  </si>
  <si>
    <t>大学入試現代文・入門 書込み式学習で偏差値アップ！</t>
  </si>
  <si>
    <t>説明文の解き方を1対1で身につける（Basis）</t>
  </si>
  <si>
    <t>指導の判断軸を先に確認する（指導指針）</t>
  </si>
  <si>
    <t>オンライン1対1個別の詳細</t>
  </si>
  <si>
    <t>直近の空きコマ状況</t>
  </si>
  <si>
    <t>説明せよの解き方（イコール探し）</t>
  </si>
  <si>
    <t>開講講座の全体像はこちら</t>
  </si>
  <si>
    <t>▶ 講座の詳細を見る</t>
  </si>
  <si>
    <t>▶ 開講講座の全体像を見る</t>
  </si>
  <si>
    <t>開講講座：【個別指導】文法復習講座【高校受験】</t>
  </si>
  <si>
    <t>受験英語は英作文で伸ばす｜文法×4技能｜Re-Write</t>
  </si>
  <si>
    <t>受講相談（お問い合わせ）</t>
  </si>
  <si>
    <t>講座一覧を見る</t>
  </si>
  <si>
    <t>都立入試の英作文対策</t>
  </si>
  <si>
    <t>文法復習講座</t>
  </si>
  <si>
    <t>語彙強化講座</t>
  </si>
  <si>
    <t>音読リスニング講座</t>
  </si>
  <si>
    <t>大学受験の英作文講座</t>
  </si>
  <si>
    <t>読解の指導方針（記事）</t>
  </si>
  <si>
    <t>講座一覧（まとめて確認）</t>
  </si>
  <si>
    <t>受講相談へ</t>
  </si>
  <si>
    <t>英文法を定着させるステップ</t>
  </si>
  <si>
    <t>個別指導は意味ある？（文法編）</t>
  </si>
  <si>
    <t>英語の個別指導｜読解の癖を修正</t>
  </si>
  <si>
    <t>読解力を強化する勉強法</t>
  </si>
  <si>
    <t>中学生｜英作文のコツ</t>
  </si>
  <si>
    <t>英作文の前に身につける2つ</t>
  </si>
  <si>
    <t>例文暗記のやり方</t>
  </si>
  <si>
    <t>英語の基本的な勉強方法</t>
  </si>
  <si>
    <t>英語の授業の受け方</t>
  </si>
  <si>
    <t>定期テスト対策</t>
  </si>
  <si>
    <t>高校受験｜時期別スケジュール</t>
  </si>
  <si>
    <t>高校受験｜過去問の解き方</t>
  </si>
  <si>
    <t>記事を一覧で見る</t>
  </si>
  <si>
    <t>NEW TREASURE STAGE1｜中1英文法 総括＋Lesson一覧</t>
  </si>
  <si>
    <t>STAGE3｜高校英文法の総まとめ（時制・助動詞・不定詞・関係詞・名詞節）</t>
  </si>
  <si>
    <t>アクセス（四ツ谷教室）</t>
  </si>
  <si>
    <t>講師プロフィール</t>
  </si>
  <si>
    <t>お問い合わせフォームへ</t>
  </si>
  <si>
    <t>開講講座：【集団授業】都立自校作成校の自由英作文対策講座《８回完結》</t>
  </si>
  <si>
    <t>開講講座：【個別指導】読解強化講座【高校受験】</t>
  </si>
  <si>
    <t>英文法の定着の進め方｜1冊主義と反復</t>
  </si>
  <si>
    <t>STAGE2総括｜復習ポイント整理</t>
  </si>
  <si>
    <t>英語長文の読解力を強化するための勉強法</t>
  </si>
  <si>
    <t>受験英語専門ゼミ「Re-Write」（全体像はこちら）</t>
  </si>
  <si>
    <t>英語の個別指導｜長文読解（全体像はこちら）</t>
  </si>
  <si>
    <t>英文法を個別指導で学ぶ意味（全体像はこちら）</t>
  </si>
  <si>
    <t>Re-Write トップ（全体像）</t>
  </si>
  <si>
    <t>受験英語専門ゼミ「Re-Write」トップ（全体像はこちら）</t>
  </si>
  <si>
    <t>Re-Write トップ（全体像）を見る</t>
  </si>
  <si>
    <t>語彙強化講座を見る</t>
  </si>
  <si>
    <t>高校受験の英語過去問の解き方（全体像はこちら）</t>
  </si>
  <si>
    <t>英作文のコツ（全体像はこちら）</t>
  </si>
  <si>
    <t>例文を暗記して英作文を書くベースをつくろう</t>
  </si>
  <si>
    <t>語彙強化講座（全体像）</t>
  </si>
  <si>
    <t>語彙強化講座（全体像はこちら）</t>
  </si>
  <si>
    <t>開講講座を見る</t>
  </si>
  <si>
    <t>中高一貫の中1向け｜NEW TREASURE STAGE1 学期別つまずき総まとめ</t>
  </si>
  <si>
    <t>STAGE1（このページ）</t>
  </si>
  <si>
    <t>STAGE2</t>
  </si>
  <si>
    <t>STAGE3</t>
  </si>
  <si>
    <t>Are you from Chinaの基本文｜出身をたずねる英語の最初の形</t>
  </si>
  <si>
    <t>be動詞の疑問文Is that｜答え方itと短縮｜中1</t>
  </si>
  <si>
    <t>be動詞isとhe/she｜中1英語｜Treasure</t>
  </si>
  <si>
    <t>ニュートレジャーSTAGE1 2-2｜What is/What’sの違いと疑問詞の語順</t>
  </si>
  <si>
    <t>Who is she の意味と答え方｜She is ～で主語をそろえるルール</t>
  </si>
  <si>
    <t>一般動詞とbe動詞の違い｜Do/Areの見分けと誤答例｜中1英語</t>
  </si>
  <si>
    <t>stage1_Lesson3-2 一般動詞の文①(疑問詞を使う疑問文)【ニュートレジャーの道案内】</t>
  </si>
  <si>
    <t>三人称単数現在形（三単現のs）ルール｜主語の見分け方・s/es一覧と例外has</t>
  </si>
  <si>
    <t>stage1_Lesson4-2 一般動詞の文②(疑問文と否定文)【ニュートレジャーの道案内】</t>
  </si>
  <si>
    <t>Where疑問文｜do/does・is/are整理｜中1英語</t>
  </si>
  <si>
    <t>whose使い方｜答え方mineと’ｓ｜中学英語</t>
  </si>
  <si>
    <t>stage1_Lesson5-2 所有代名詞/疑問詞2(How～？)【ニュートレジャーの道案内】</t>
  </si>
  <si>
    <t>stage1_Lesson5-3 所有代名詞/疑問詞2(Who～？)【ニュートレジャーの道案内】</t>
  </si>
  <si>
    <t>Pleaseの位置｜文頭文末とカンマ｜中1英語</t>
  </si>
  <si>
    <t>cannot と can’t の違いを助動詞で整理｜canの後ろは原形・三単現でもs不要・否定文とnot veryまで</t>
  </si>
  <si>
    <t>stage1_Lesson6-3 命令文 canの文(疑問文/be動詞の命令文)【ニュートレジャーの道案内】</t>
  </si>
  <si>
    <t>stage1_Lesson7-1 現在進行形(～ingのつけ方)【ニュートレジャーの道案内】</t>
  </si>
  <si>
    <t>現在進行形の疑問文の作り方・答え方｜be動詞を前へ／Yes・Noの短い答え／否定文notまで</t>
  </si>
  <si>
    <t>stage1_Lesson7-3 現在進行形(現在形と進行形)【ニュートレジャーの道案内】</t>
  </si>
  <si>
    <t>stage1_Lesson8-1 一般動詞の過去形の作り方【ニュートレジャーの道案内】</t>
  </si>
  <si>
    <t>過去形の疑問文・否定文did｜作り方と答え方・原形に戻す｜中1英語</t>
  </si>
  <si>
    <t>make過去形made｜did後は原形｜中学英語</t>
  </si>
  <si>
    <t>be動詞の過去形was/were｜am/is/areの変化・否定疑問・短い答え・didとの違い｜中1英語</t>
  </si>
  <si>
    <t>過去進行形 was were＋ing の作り方｜疑問文と答え方Yes I wasまで整理｜中学英語（Re-Write）</t>
  </si>
  <si>
    <t>itの特別用法｜日付・曜日・時刻・天気・距離の言い方｜中1英語</t>
  </si>
  <si>
    <t>be going to の後は動詞の原形｜助動詞？品詞分解（be＋going＋to）と名詞との違い</t>
  </si>
  <si>
    <t>How/Why疑問文｜作り方・答え方｜中学英語</t>
  </si>
  <si>
    <t>中1英語：willとcanの違いを例文で整理｜won’t・天気の未来表現・否定文まで総復習【Re-Write】</t>
  </si>
  <si>
    <t>stage1_Lesson10-4 助動詞(may/mustの色々な用法)【ニュートレジャーの道案内】</t>
  </si>
  <si>
    <t>There is/There areの違い｜is/areの決め方と不可算名詞｜中1英語（NEW TREASURE Stage1）</t>
  </si>
  <si>
    <t>there構文の疑問文・否定文整理｜中学英語</t>
  </si>
  <si>
    <t>There is/are｜不可算名詞はThere is｜中学英語</t>
  </si>
  <si>
    <t>stage1_Lesson12-1 比較(原級を用いた比較)【ニュートレジャーの道案内】</t>
  </si>
  <si>
    <t>stage1_Lesson12-2 比較(比較級を用いた比較)【ニュートレジャーの道案内】</t>
  </si>
  <si>
    <t>stage1_Lesson12-3 比較(最上級/不規則変化を用いた比較)【ニュートレジャーの道案内】</t>
  </si>
  <si>
    <t>比較級・最上級の疑問文｜答え方のパターンと省略ルール</t>
  </si>
  <si>
    <t>STAGE2総括【ニュートレジャーの道案内】</t>
  </si>
  <si>
    <t>STAGE1 目次</t>
  </si>
  <si>
    <t>STAGE3（総まとめ）</t>
  </si>
  <si>
    <t>orの品詞ルール｜等位接続詞（中学英語）</t>
  </si>
  <si>
    <t>接続詞のあとに来る形｜when after before</t>
  </si>
  <si>
    <t>感嘆文How/Whatの作り方｜語順・a/an・複数形のミス整理｜中学英語（New Treasure Stage2）</t>
  </si>
  <si>
    <t>but if文頭｜if節現在形とカンマ｜中2英語</t>
  </si>
  <si>
    <t>接続詞thatの見分け方｜名詞節の形</t>
  </si>
  <si>
    <t>STAGE2 Lesson2-3 接続詞2 助動詞（have to等)【ニュートレジャーの道案内】</t>
  </si>
  <si>
    <t>STAGE2 Lesson3-1 文型（文の要素の理解)【ニュートレジャーの道案内】</t>
  </si>
  <si>
    <t>第4文型SVOOを効率よく整理｜to/forの使い分けと代表動詞【STAGE2 3-2】</t>
  </si>
  <si>
    <t>STAGE2 Lesson3-3 中学英文法 第5文型SVOCをとる動詞一覧【ニュートレジャーの道案内】</t>
  </si>
  <si>
    <t>STAGE2 Lesson4-1 不定詞（名詞的用法)【ニュートレジャーの道案内】</t>
  </si>
  <si>
    <t>不定詞の副詞的用法｜目的と原因の見分け｜中2英語</t>
  </si>
  <si>
    <t>to不定詞 形容詞的用法｜見分け方と訳し方・語順を例文で整理｜中学英語</t>
  </si>
  <si>
    <t>名詞的用法とは｜動名詞の基本と置き場所</t>
  </si>
  <si>
    <t>toとingの使い分け｜目的語の判定ルール｜英文法（STAGE2 5-2）</t>
  </si>
  <si>
    <t>受動態の作り方3ステップ｜by省略・否定/疑問・can beまで例文整理｜中2英語</t>
  </si>
  <si>
    <t>STAGE2 Lesson6-3 中学英文法SVOO・SVOCの受動態まとめ【ニュートレジャーの道案内】</t>
  </si>
  <si>
    <t>現在完了形〈経験〉｜been toとgone to｜中学英語</t>
  </si>
  <si>
    <t>【ニュートレジャーStage2】現在完了の継続用法を総整理｜forとsince・since節・How long・確認クイズ</t>
  </si>
  <si>
    <t>現在完了進行形（have been＋ing）｜since/for・How longと状態動詞knowの注意</t>
  </si>
  <si>
    <t>butterは不可算名詞｜可算・不可算の見分け方と数え方｜中学英語</t>
  </si>
  <si>
    <t>STAGE2 Lesson8-2 中学英語の「one・another・each」完全整理──不定代名詞の基本と使い分け</t>
  </si>
  <si>
    <t>再帰代名詞 self / selves を整理｜myself・ourselves の形と誤りをSTAGE2向けに確認</t>
  </si>
  <si>
    <t>後置修飾のルール｜例文で見分ける訳順｜中学英語</t>
  </si>
  <si>
    <t>後置修飾の過去分詞｜受け身と区別｜中学英語</t>
  </si>
  <si>
    <t>関係代名詞 主格｜who/which/thatの作り方と訳し方｜中学英語</t>
  </si>
  <si>
    <t>シーハーハー英語｜she/her/hers違い</t>
  </si>
  <si>
    <t>関係代名詞that｜使う場合7ルール｜中学英語</t>
  </si>
  <si>
    <t>it to構文｜for人の位置と訳し方｜中2英語（Stage2 L11-1）</t>
  </si>
  <si>
    <t>疑問詞＋to不定詞の語順と訳｜be後置きも整理｜中学英語</t>
  </si>
  <si>
    <t>STAGE2 Lesson11-3 enough to 構文｜too / enough to と so that の書き換え【ニュートレジャーの道案内】</t>
  </si>
  <si>
    <t>STAGE2 Lesson12-1 疑問文/仮定法(間接疑問)【ニュートレジャーの道案内】</t>
  </si>
  <si>
    <t>付加疑問文とは｜作り方3ステップと例外</t>
  </si>
  <si>
    <t>仮定法でwasではなくwereを使う理由｜If節が過去形になる判定｜中3〜高1（New Treasure Stage2）</t>
  </si>
  <si>
    <t>大学受験の英作文講座（全体像はこちら）</t>
  </si>
  <si>
    <t>英語の定期テスト対策</t>
  </si>
  <si>
    <t>英語の点数をあげるためのコツ</t>
  </si>
  <si>
    <t>音読リスニング講座（全体像はこちら）</t>
  </si>
  <si>
    <t>NEW TREASURE STAGE1（全体像はこちら）</t>
  </si>
  <si>
    <t>英語の基本的な勉強方法（全体像はこちら）</t>
  </si>
  <si>
    <t>英語の基本的な勉強方法（全体像）</t>
  </si>
  <si>
    <t>読解強化講座を見る</t>
  </si>
  <si>
    <t>音読リスニング講座を見る</t>
  </si>
  <si>
    <t>NEW TREASURE STAGE1｜中1英文法 総括＋Lesson一覧（全体像はこちら）</t>
  </si>
  <si>
    <t>アクセス（受講の相談・教室/オンライン）</t>
  </si>
  <si>
    <t>トップ（講座・指導の全体像）</t>
  </si>
  <si>
    <t>NEW TREASURE STAGE2｜中2英文法 総括＋Lesson一覧（全体像はこちら）</t>
  </si>
  <si>
    <t>STAGE2 Lesson5-2 接続詞・文と文のつなぎ方</t>
  </si>
  <si>
    <t>受動態の疑問文の作り方・答え方｜疑問詞Who/What/By whom</t>
  </si>
  <si>
    <t>中尾憲吾プロフィール</t>
  </si>
  <si>
    <t>STAGE3｜高校英文法の総まとめ（全体像はこちら）</t>
  </si>
  <si>
    <t>STAGE1</t>
  </si>
  <si>
    <t>トップページ（全体像はこちら）</t>
  </si>
  <si>
    <t>STAGE3 Lesson1-2：時制/完了形（過去完了）</t>
  </si>
  <si>
    <t>STAGE3 Lesson1-3：時制/完了形（大過去）</t>
  </si>
  <si>
    <t>STAGE3 Lesson2-1：助動詞の発展（推量/義務）</t>
  </si>
  <si>
    <t>STAGE3 Lesson2-2：助動詞の発展（可能性/推量）</t>
  </si>
  <si>
    <t>STAGE3 Lesson2-3：助動詞の発展（過去の推量）</t>
  </si>
  <si>
    <t>STAGE3 Lesson3-1：It is 形容詞 of/for 人 to の使い分け</t>
  </si>
  <si>
    <t>STAGE3 Lesson3-2：不定詞を使った表現（to V + 前置詞）</t>
  </si>
  <si>
    <t>STAGE3 Lesson3-3：不定詞を使った表現（知覚動詞）</t>
  </si>
  <si>
    <t>STAGE3 Lesson3-4：不定詞を使った表現（that節と書換）</t>
  </si>
  <si>
    <t>STAGE3 Lesson4-1：受動態の発展（復習/助動詞を含む）</t>
  </si>
  <si>
    <t>STAGE3 Lesson4-2：受動態の発展（復習/助動詞を含む）</t>
  </si>
  <si>
    <t>STAGE3 Lesson5-1：副詞節（相関接続詞）</t>
  </si>
  <si>
    <t>STAGE3 Lesson5-2：副詞節（接続詞の整理）</t>
  </si>
  <si>
    <t>STAGE3 Lesson5-3：副詞節（目的・条件など）</t>
  </si>
  <si>
    <t>STAGE3 Lesson6-1：関係代名詞（発展セクション1）</t>
  </si>
  <si>
    <t>STAGE3 Lesson6-2：関係代名詞（発展セクション2）</t>
  </si>
  <si>
    <t>STAGE3 Lesson6-3：関係代名詞（発展セクション3）</t>
  </si>
  <si>
    <t>STAGE3 Lesson7-1：前置詞＋関係代名詞（in which / to whom など）</t>
  </si>
  <si>
    <t>STAGE3 Lesson7-2：関係副詞（where / when など）</t>
  </si>
  <si>
    <t>STAGE3 Lesson7-3：関係副詞（how／省略など）</t>
  </si>
  <si>
    <t>STAGE3 Lesson8-1：名詞節（疑問詞の間接疑問）</t>
  </si>
  <si>
    <t>STAGE3 Lesson8-2：名詞節（if / whether の間接疑問）</t>
  </si>
  <si>
    <t>STAGE3 Lesson8-3：名詞節（that を使った名詞節）</t>
  </si>
  <si>
    <t>高校受験英語の過去問対策（全体像はこちら）</t>
  </si>
  <si>
    <t>開講講座：【個別指導】語彙強化講座【高校受験】</t>
  </si>
  <si>
    <t>開講講座：【個別指導】大学受験の英作文講座</t>
  </si>
  <si>
    <t>開講講座：【個別指導】リスニング+音読講座【高校受験】</t>
  </si>
  <si>
    <t>コラム：ニュートレジャーの道案内</t>
  </si>
  <si>
    <t>お問い合わせフォームはこちら</t>
  </si>
  <si>
    <t>リスニング力を鍛えるためのポイント</t>
  </si>
  <si>
    <t>都立高校入試 英語・英作文対策講座</t>
  </si>
  <si>
    <t>〖個別指導〗大学受験の英作文講座</t>
  </si>
  <si>
    <t>英語講座一覧（全体像はこちら）</t>
  </si>
  <si>
    <t>英単語を覚えるためのコツ</t>
  </si>
  <si>
    <t>開講講座「基礎力徹底講座」</t>
  </si>
  <si>
    <t>詳細ページ</t>
  </si>
  <si>
    <t>一覧</t>
  </si>
  <si>
    <t>指導指針を詳しく読む</t>
  </si>
  <si>
    <t>受講相談をする</t>
  </si>
  <si>
    <t>形容詞と副詞の違い｜修飾先で見分ける3つのステップ＋例外</t>
  </si>
  <si>
    <t>英語の文型と副詞の位置｜I go to schoolで文型を判定</t>
  </si>
  <si>
    <t>arriveは自動詞｜arrive at/inとreachの違い・前置詞不要判定</t>
  </si>
  <si>
    <t>プログレスって何｜進度と単語対策｜中高一貫英語</t>
  </si>
  <si>
    <t>PROGRESS教科書｜終わらない原因と宿題の回し方・ワーク活用</t>
  </si>
  <si>
    <t>相談して決める</t>
  </si>
  <si>
    <t>PROGRESSの回し方</t>
  </si>
  <si>
    <t>終わらない原因</t>
  </si>
  <si>
    <t>形容詞/副詞</t>
  </si>
  <si>
    <t>文型判定</t>
  </si>
  <si>
    <t>自動詞/他動詞</t>
  </si>
  <si>
    <t>代表あいさつ</t>
  </si>
  <si>
    <t>開講講座</t>
  </si>
  <si>
    <t>動画：PROGRESS IN ENGLISH 21 完全攻略</t>
  </si>
  <si>
    <t>今さら聞けない？英語の基礎</t>
  </si>
  <si>
    <t>基礎力徹底講座を見る</t>
  </si>
  <si>
    <t>過去問演習講座を見る</t>
  </si>
  <si>
    <t>ブレイクスルーゼミを見る</t>
  </si>
  <si>
    <t>https://youtu.be/rs6BOE6_y2c</t>
  </si>
  <si>
    <t>https://youtu.be/Q0nNF1HnGqc</t>
  </si>
  <si>
    <t>アクセスを見る</t>
  </si>
  <si>
    <t>トップへ</t>
  </si>
  <si>
    <t>代表あいさつを見る</t>
  </si>
  <si>
    <t>アクセスを確認</t>
  </si>
  <si>
    <t>プログレス対策を見る</t>
  </si>
  <si>
    <t>ニュートレジャー対策を見る</t>
  </si>
  <si>
    <t>バードランド対策を見る</t>
  </si>
  <si>
    <t>体系数学対策の詳細を見る</t>
  </si>
  <si>
    <t>開講講座の一覧を見る</t>
  </si>
  <si>
    <t>英語の指導方針</t>
  </si>
  <si>
    <t>数学の指導方針</t>
  </si>
  <si>
    <t>国語の指導方針</t>
  </si>
  <si>
    <t>国語</t>
  </si>
  <si>
    <t>中１英語</t>
  </si>
  <si>
    <t>中１数学</t>
  </si>
  <si>
    <t>中２英語</t>
  </si>
  <si>
    <t>中２数学</t>
  </si>
  <si>
    <t>中３英語</t>
  </si>
  <si>
    <t>中３数学</t>
  </si>
  <si>
    <t>高１英語</t>
  </si>
  <si>
    <t>高１数学</t>
  </si>
  <si>
    <t>大学受験英語</t>
  </si>
  <si>
    <t>大学受験数学</t>
  </si>
  <si>
    <t>大学受験国語</t>
  </si>
  <si>
    <t>開講講座一覧</t>
  </si>
  <si>
    <t>プログレス／ニュートレジャー対策（LP）</t>
  </si>
  <si>
    <t>プログレス対策</t>
  </si>
  <si>
    <t>ニュートレジャー対策</t>
  </si>
  <si>
    <t>Birdland対策</t>
  </si>
  <si>
    <t>体系数学対策</t>
  </si>
  <si>
    <t>学校対策（総合案内）</t>
  </si>
  <si>
    <t>学校対策【英語】</t>
  </si>
  <si>
    <t>学校対策【数学】</t>
  </si>
  <si>
    <t>ワンポイント講座（思考力養成講座・国文法ゼミ・古典文法ゼミなど）</t>
  </si>
  <si>
    <t>学習法・勉強法コラム一覧</t>
  </si>
  <si>
    <t>指導方針（理念・教育方針）</t>
  </si>
  <si>
    <t>代表挨拶</t>
  </si>
  <si>
    <t>体験授業・お問い合わせはこちら</t>
  </si>
  <si>
    <t>ワンポイント講座　思考力養成講座（5回完結）</t>
  </si>
  <si>
    <t>受験対策　医学部対策講座【英語・数学】</t>
  </si>
  <si>
    <t>受験対策　薬学部対策講座【数学】</t>
  </si>
  <si>
    <t>中１</t>
  </si>
  <si>
    <t>中２</t>
  </si>
  <si>
    <t>中３</t>
  </si>
  <si>
    <t>高１</t>
  </si>
  <si>
    <t>中高一貫校に通う生徒のための英語勉強法</t>
  </si>
  <si>
    <t>中高一貫校に通う生徒のための勉強計画の立て方</t>
  </si>
  <si>
    <t>中1英語</t>
  </si>
  <si>
    <t>中2英語</t>
  </si>
  <si>
    <t>中3英語</t>
  </si>
  <si>
    <t>定期試験前にまとめて暗記する方法</t>
  </si>
  <si>
    <t>合格圏へ引き上げる具体的試験対策を確認する</t>
  </si>
  <si>
    <t>一夜漬けを脱する「考え方の枠組み」を習得する</t>
  </si>
  <si>
    <t>ESCOTの指導全体像を見る</t>
  </si>
  <si>
    <t>ワンポイント指導の考え方</t>
  </si>
  <si>
    <t>試験・受験対策の整理</t>
  </si>
  <si>
    <t>体験授業・個別相談の予約</t>
  </si>
  <si>
    <t>こちらのコラム（学習計画の立て方）</t>
  </si>
  <si>
    <t>一瞬で暗記する方法</t>
  </si>
  <si>
    <t>確実に暗記する方法</t>
  </si>
  <si>
    <t>短時間で成果を出す「思考のコツ」を習得する</t>
  </si>
  <si>
    <t>合格ラインを突破する具体的な試験対策を確認する</t>
  </si>
  <si>
    <t>個別相談・体験授業の予約フォーム</t>
  </si>
  <si>
    <t>やる気をなくさず受験勉強を続けるために必要な心構えとは？</t>
  </si>
  <si>
    <t>合格を確実に手繰り寄せる試験対策を確認する</t>
  </si>
  <si>
    <t>土壇場での取りこぼしを防ぐ「考え方のコツ」を身につける</t>
  </si>
  <si>
    <t>直前対策・体験授業の予約フォーム</t>
  </si>
  <si>
    <t>中学生が陥りやすい「よくない」勉強法</t>
  </si>
  <si>
    <t>記憶のスピードを極める「思考の型」を習得する</t>
  </si>
  <si>
    <t>体験授業・個別相談の予約フォーム</t>
  </si>
  <si>
    <t>中学生でも英検準２級に合格できる勉強法</t>
  </si>
  <si>
    <t>合格を掴み取るための試験対策を確認する</t>
  </si>
  <si>
    <t>ESCOTの指導システムと全体像を見る</t>
  </si>
  <si>
    <t>やる気をなくさず受験勉強を続けるために必要な心構えとは？
外部リンク</t>
  </si>
  <si>
    <t>数学ができない学生向けの学習法</t>
  </si>
  <si>
    <t>合格を掴み取る試験対策の受講はこちら</t>
  </si>
  <si>
    <t>ESCOT独自の思考プロセスを確認する</t>
  </si>
  <si>
    <t>数学の恐怖を論理で克服する「考え方のコツ」を身につける</t>
  </si>
  <si>
    <t>弱点を克服し合格圏へ引き上げる試験対策を確認する</t>
  </si>
  <si>
    <t>「なぜ」を得点に変える「思考の定番パターン」を習得する</t>
  </si>
  <si>
    <t>合格ラインを突破する具体的試験対策を確認する</t>
  </si>
  <si>
    <t>論理的思考を武器にする「思考の型」を習得する</t>
  </si>
  <si>
    <t>論理的思考を武器にする「思考の定番パターン」を習得する</t>
  </si>
  <si>
    <t>数学の得点力を引き上げる試験対策を確認する</t>
  </si>
  <si>
    <t>「やる気」を結果に変える思考プロセスを確認する</t>
  </si>
  <si>
    <t>ESCOTの指導全体像と受講の流れを見る</t>
  </si>
  <si>
    <t>ワンポイント講座　二週間完結・定期試験対策ゼミ【英語・数学】</t>
  </si>
  <si>
    <t>中高一貫校</t>
  </si>
  <si>
    <t>陥りやすい「よくない」勉強法</t>
  </si>
  <si>
    <t>テスト直前の勉強計画の立て方</t>
  </si>
  <si>
    <t>学校対策　フォローアップコース【英語・数学】</t>
  </si>
  <si>
    <t>中高一貫校向けのオンライン塾とは</t>
  </si>
  <si>
    <t>理系科目を論理で制する「思考の型」を習得する</t>
  </si>
  <si>
    <t>志望校合格へ導く具体的試験対策を確認する</t>
  </si>
  <si>
    <t>「よくない」勉強法</t>
  </si>
  <si>
    <t>中高一貫校生の春休み勉強法</t>
  </si>
  <si>
    <t>中高一貫校生の冬休み勉強法</t>
  </si>
  <si>
    <t>ワンポイント講座　国文法ワンポイントゼミ【国語】</t>
  </si>
  <si>
    <t>体系数学の対策</t>
  </si>
  <si>
    <t>数学(幾何分野)が中々出来ない生徒さん向けの勉強法</t>
  </si>
  <si>
    <t>代数を論理的に解く「思考プロセス」を習得する</t>
  </si>
  <si>
    <t>受験対策　小論文講座【国語】</t>
  </si>
  <si>
    <t>英語講座の案内</t>
  </si>
  <si>
    <t>オンラインの案内</t>
  </si>
  <si>
    <t>勉強に集中するためにまずは環境づくりをしよう</t>
  </si>
  <si>
    <t>バードランド</t>
  </si>
  <si>
    <t>学校対策（英語・数学）</t>
  </si>
  <si>
    <t>体系数学の対策（レベル・勉強法）</t>
  </si>
  <si>
    <t>Birdland対策（進め方の整理）</t>
  </si>
  <si>
    <t>合格へ逆転する冬の試験対策を確認する</t>
  </si>
  <si>
    <t>冬期講習・入塾の個別相談予約</t>
  </si>
  <si>
    <t>受験対策　国公立二次対策講座【英語・数学・国語】</t>
  </si>
  <si>
    <t>新学期の勝敗を分ける具体的試験対策を確認する</t>
  </si>
  <si>
    <t>成績を劇的に変える「思考の型」を習得する</t>
  </si>
  <si>
    <t>春期講習・入塾の個別相談予約</t>
  </si>
  <si>
    <t>中高一貫校に通う</t>
  </si>
  <si>
    <t>やる気をなくさずに家庭学習</t>
  </si>
  <si>
    <t>やる気をが出ない</t>
  </si>
  <si>
    <t>覚えられないを克服する暗記法</t>
  </si>
  <si>
    <t>バードランド対策</t>
  </si>
  <si>
    <t>効率の良い英検対策</t>
  </si>
  <si>
    <t>中学生の英検準２級勉強法</t>
  </si>
  <si>
    <t>中学生で英検準２級に合格するためには</t>
  </si>
  <si>
    <t>中学生の英検準２級の合格率はどのくらいか</t>
  </si>
  <si>
    <t>合格ラインを確実に超える試験対策を確認する</t>
  </si>
  <si>
    <t>受験対策　難関私大対策講座【英語・数学・国語】</t>
  </si>
  <si>
    <t>中だるみで落ちこぼれにならないために学習法を見つめなおそう</t>
  </si>
  <si>
    <t>合格から逆算した具体的試験対策を確認する</t>
  </si>
  <si>
    <t>ESCOTの指導システムと合格への全体像を見る</t>
  </si>
  <si>
    <t>オンライン授業の案内</t>
  </si>
  <si>
    <t>中高一貫校生に塾が必要な理由</t>
  </si>
  <si>
    <t>オンライン授業について</t>
  </si>
  <si>
    <t>学校対策　先取りコース【英語・数学】</t>
  </si>
  <si>
    <t>中高一貫校で落ちこぼれないための勉強方法</t>
  </si>
  <si>
    <t>中高一貫校在学において塾は必要か？</t>
  </si>
  <si>
    <t>様々な講座と対策</t>
  </si>
  <si>
    <t>思考プロセスを根本から変える指導方針</t>
  </si>
  <si>
    <t>合格圏へ復帰させるESCOTの指導全体像を見る</t>
  </si>
  <si>
    <t>低迷期を脱する「考え方のコツ」を確認する</t>
  </si>
  <si>
    <t>中高一貫校に通うメリット・デメリット</t>
  </si>
  <si>
    <t>中高一貫校生向け国語</t>
  </si>
  <si>
    <t>ワンポイント講座　古典ワンポイントゼミ【国語】</t>
  </si>
  <si>
    <t>電子黒板システムの紹介</t>
  </si>
  <si>
    <t>学校数学の教材対策</t>
  </si>
  <si>
    <t>受験対策　文系数学対策講座【数学】</t>
  </si>
  <si>
    <t>数学(代数分野)が中々出来ない生徒さん向けの勉強法</t>
  </si>
  <si>
    <t>数学のケアレスミスをなくすための７つの方法</t>
  </si>
  <si>
    <t>学校対策、受験対策</t>
  </si>
  <si>
    <t>中1で数学が出来ない時の対策</t>
  </si>
  <si>
    <t>数学ができないのは脳が恐怖を感じているから</t>
  </si>
  <si>
    <t>数学ができないことは就職に不利か？</t>
  </si>
  <si>
    <t>図形を論理的に解く「思考の流れ」を身につける</t>
  </si>
  <si>
    <t>オンライン授業を見る</t>
  </si>
  <si>
    <t>受験対策　早慶対策講座【英語・数学・国語】</t>
  </si>
  <si>
    <t>https://filmuy.com/juku-escot</t>
  </si>
  <si>
    <t>https://filmuy.com/juku-escot/video/478781971</t>
  </si>
  <si>
    <t>早稲田大突破セミナー・文系</t>
  </si>
  <si>
    <t>https://filmuy.com/juku-escot/video/478785961</t>
  </si>
  <si>
    <t>早稲田大突破セミナー・理系</t>
  </si>
  <si>
    <t>部活と両立するための効率のいい勉強方法</t>
  </si>
  <si>
    <t>中高一貫校在学において塾は必要か</t>
  </si>
  <si>
    <t>受験勉強でやる気を出すための4つの対策</t>
  </si>
  <si>
    <t>高校受験のやる気を起こさせるポイント</t>
  </si>
  <si>
    <t>親が子の高校受験に対してやる気にさせる方法</t>
  </si>
  <si>
    <t>教室の案内</t>
  </si>
  <si>
    <t>部活と両立するための効率のいい勉強方法とは？</t>
  </si>
  <si>
    <t>中学生の英検の勉強法はこんなかんじでいかが</t>
  </si>
  <si>
    <t>中学生が行うべき数学の効果的な勉強法とは？</t>
  </si>
  <si>
    <t>中学生におすすめできる社会の勉強法とは？</t>
  </si>
  <si>
    <t>中高一貫校で採用されている３つの英語教科書の対策</t>
  </si>
  <si>
    <t>学習相談ページへ</t>
  </si>
  <si>
    <t>▶ 講座の全体像を見る</t>
  </si>
  <si>
    <t>中高一貫校専門塾　エスコット</t>
  </si>
  <si>
    <t>２．今までにない、”業界初”のオンライン算数個別指導「ウィズ・ユー」 - 中学受験専門 夏井算数塾</t>
  </si>
  <si>
    <t>中学受験専門　夏井算数塾 - 中学受験専門　夏井算数塾は「完全１対１の算数個別指導」塾です。完全１対１の個別指導で生徒１人１人に合わせた授業を行います。時間・場所問わず受講でき、費用も最低限に抑えるシステムでオンライン授業も受講可能。ICTを駆使した最先端の授業で無駄なく効率的に学習を進めることができます。</t>
  </si>
  <si>
    <t>中高一貫校専門塾 エスコット（四谷教室）</t>
  </si>
  <si>
    <t>開講講座（一覧）</t>
  </si>
  <si>
    <t>ワンポイント講座（国文法／古典／現代文 ほか）</t>
  </si>
  <si>
    <t>コラム：中高一貫校生の現代文の定期テスト勉強法</t>
  </si>
  <si>
    <t>オンライン個別指導について</t>
  </si>
  <si>
    <t>当塾の体系数学対策</t>
  </si>
  <si>
    <t>一貫校向け英語勉強法</t>
  </si>
  <si>
    <t>詳細</t>
  </si>
  <si>
    <t>当塾のオンライン個別指導について</t>
  </si>
  <si>
    <t>中高一貫校向けオンライン個別指導のご案内</t>
  </si>
  <si>
    <t>▶ 相談・お問い合わせ</t>
  </si>
  <si>
    <t>▶ オンライン個別指導について</t>
  </si>
  <si>
    <t>古典専門塾「かきつばた」</t>
  </si>
  <si>
    <t>受験英語ゼミ「Re-Write」</t>
  </si>
  <si>
    <t>be動詞の文１(I am[you are]~)</t>
  </si>
  <si>
    <t>be動詞の文１(This is[That] is~)</t>
  </si>
  <si>
    <t>be動詞の文2(He[She] is~)</t>
  </si>
  <si>
    <t>be動詞の文2(what is~?)</t>
  </si>
  <si>
    <t>be動詞の文2(who is~? A or B)</t>
  </si>
  <si>
    <t>一般動詞の文1(一般動詞の基本)</t>
  </si>
  <si>
    <t>一般動詞の文1(疑問詞を使う疑問文)</t>
  </si>
  <si>
    <t>一般動詞の文2(3・単・現)</t>
  </si>
  <si>
    <t>一般動詞の文2(疑問文と否定文)</t>
  </si>
  <si>
    <t>一般動詞の文2(場所/時間を問う疑問文)</t>
  </si>
  <si>
    <t>所有代名詞/疑問詞(whose~?)</t>
  </si>
  <si>
    <t>所有代名詞/疑問詞2(how~?)</t>
  </si>
  <si>
    <t>所有代名詞/疑問詞2(who~?)</t>
  </si>
  <si>
    <t>命令文(Canの文)</t>
  </si>
  <si>
    <t>命令文(Canの使い方)</t>
  </si>
  <si>
    <t>命令文(疑問文/be動詞の命令文)</t>
  </si>
  <si>
    <t>現在進行形(～ingのつけ方)</t>
  </si>
  <si>
    <t>現在進行形(否定文と疑問文/疑問詞の疑問文)</t>
  </si>
  <si>
    <t>現在進行形(現在形と進行形)</t>
  </si>
  <si>
    <t>一般動詞の過去形(規則動詞)</t>
  </si>
  <si>
    <t>一般動詞の過去形(否定文と疑問文/疑問詞の疑問文)</t>
  </si>
  <si>
    <t>一般動詞の過去形(不規則動詞/疑問詞の疑問文)</t>
  </si>
  <si>
    <t>be動詞の過去形(wasとwere/否定文と疑問文)</t>
  </si>
  <si>
    <t>be動詞の過去形(過去進行形/疑問詞の疑問文)</t>
  </si>
  <si>
    <t>be動詞の過去形(itの特別用法)</t>
  </si>
  <si>
    <t>助動詞(be going to~の文と疑問文)</t>
  </si>
  <si>
    <t>助動詞(how~?/why~?の疑問文)</t>
  </si>
  <si>
    <t>助動詞(willの文のつくり方/canの色々な用法)</t>
  </si>
  <si>
    <t>助動詞(may/mustの色々な用法)</t>
  </si>
  <si>
    <t>there is~の文(there is~)</t>
  </si>
  <si>
    <t>there is~の文(否定文/疑問文)</t>
  </si>
  <si>
    <t>there is~の文(数量表現)</t>
  </si>
  <si>
    <t>比較(原級を用いた比較)</t>
  </si>
  <si>
    <t>比較(比較級を用いた比較)</t>
  </si>
  <si>
    <t>比較(最上級/不規則変化)</t>
  </si>
  <si>
    <t>比較(比較級/最上級の疑問文)</t>
  </si>
  <si>
    <t>接続詞１/感嘆文(等位接続詞/命令文，～)</t>
  </si>
  <si>
    <t>接続詞１/感嘆文(時の接続詞)</t>
  </si>
  <si>
    <t>接続詞１/感嘆文(howの感嘆文)</t>
  </si>
  <si>
    <t>接続詞2/助動詞(条件のif)</t>
  </si>
  <si>
    <t>接続詞2/助動詞(接続詞that)</t>
  </si>
  <si>
    <t>接続詞2/助動詞(have to等)</t>
  </si>
  <si>
    <t>文型(文の要素の理解)</t>
  </si>
  <si>
    <t>文型(第4文型をとる動詞)</t>
  </si>
  <si>
    <t>文型(第5文型をとる動詞)</t>
  </si>
  <si>
    <t>不定詞(名詞的用法)</t>
  </si>
  <si>
    <t>不定詞(副詞的用法)</t>
  </si>
  <si>
    <t>不定詞(形容詞的用法)</t>
  </si>
  <si>
    <t>動名詞(動名詞の用法)</t>
  </si>
  <si>
    <t>動名詞(不定詞との区別)</t>
  </si>
  <si>
    <t>受動態</t>
  </si>
  <si>
    <t>受動態(疑問詞の疑問文)</t>
  </si>
  <si>
    <t>受動態(SVOO/Cの受動態)</t>
  </si>
  <si>
    <t>現在完了</t>
  </si>
  <si>
    <t>現在完了(経験用法)</t>
  </si>
  <si>
    <t>現在完了(継続用法の基本用法)</t>
  </si>
  <si>
    <t>現在完了(現在完了進行形)</t>
  </si>
  <si>
    <t>名詞(可算名詞と不可算名詞)</t>
  </si>
  <si>
    <t>名詞(不定代名詞oneの用法)</t>
  </si>
  <si>
    <t>名詞(再帰代名詞)</t>
  </si>
  <si>
    <t>後置修飾</t>
  </si>
  <si>
    <t>後置修飾(分詞の形容詞的用法)</t>
  </si>
  <si>
    <t>関係代名詞(主格の関係代名詞)</t>
  </si>
  <si>
    <t>関係代名詞(目的格の関係代名詞</t>
  </si>
  <si>
    <t>関係代名詞(thatが好まれる場合)</t>
  </si>
  <si>
    <t>不定詞の発展的用法(it～to...)</t>
  </si>
  <si>
    <t>不定詞の発展的用法(疑問詞＋to</t>
  </si>
  <si>
    <t>)</t>
  </si>
  <si>
    <t>不定詞の発展的用法(too/enough to...)</t>
  </si>
  <si>
    <t>疑問文/仮定法(間接疑問)</t>
  </si>
  <si>
    <t>疑問文/仮定法(付加疑問</t>
  </si>
  <si>
    <t>疑問文/仮定法(仮定法)</t>
  </si>
  <si>
    <t>時制/完了形(過去完了)</t>
  </si>
  <si>
    <t>時制/完了形(大過去)</t>
  </si>
  <si>
    <t>助動詞の発展用法(推量/義務)</t>
  </si>
  <si>
    <t>助動詞の発展用法(可能性/推量)</t>
  </si>
  <si>
    <t>助動詞の発展用法(過去の推量)</t>
  </si>
  <si>
    <t>不定詞を使った表現(判断の根拠)</t>
  </si>
  <si>
    <t>不定詞を使った表現(to V原+前置詞)</t>
  </si>
  <si>
    <t>不定詞を使った表現(知覚動詞)</t>
  </si>
  <si>
    <t>不定詞を使った表現(that節と書換)</t>
  </si>
  <si>
    <t>受動態の発展(復習/助動詞を含む)</t>
  </si>
  <si>
    <t>副詞節(相関接続詞)</t>
  </si>
  <si>
    <t>副詞節(いろいろな従位)</t>
  </si>
  <si>
    <t>副詞節(いろいろな従位接続詞)</t>
  </si>
  <si>
    <t>関係代名詞(所有格whose)</t>
  </si>
  <si>
    <t>関係代名詞(関係代名詞what)</t>
  </si>
  <si>
    <t>関係代名詞(非制限用法)</t>
  </si>
  <si>
    <t>関係副詞(前置詞+関係代名詞)</t>
  </si>
  <si>
    <t>関係副詞(where/when)</t>
  </si>
  <si>
    <t>関係副詞(関係副詞の省略)</t>
  </si>
  <si>
    <t>名詞節(疑問詞の関節疑問)</t>
  </si>
  <si>
    <t>名詞節(if/whetereの関節疑問)</t>
  </si>
  <si>
    <t>名詞節(名詞説を導くthat)</t>
  </si>
  <si>
    <t>まずは相談する（お問い合わせ）</t>
  </si>
  <si>
    <t>学校対策（英数の先取り・フォロー）</t>
  </si>
  <si>
    <t>受験対策（難関私大対策）</t>
  </si>
  <si>
    <t>短期ワンポイント講座</t>
  </si>
  <si>
    <t>学校対策トップ</t>
  </si>
  <si>
    <t>受験英語</t>
  </si>
  <si>
    <t>受験数学</t>
  </si>
  <si>
    <t>短期ワンポイント</t>
  </si>
  <si>
    <t>相談する</t>
  </si>
  <si>
    <t>中1数学</t>
  </si>
  <si>
    <t>中2数学</t>
  </si>
  <si>
    <t>中3数学</t>
  </si>
  <si>
    <t>高1英語</t>
  </si>
  <si>
    <t>高1数学</t>
  </si>
  <si>
    <t>環境の相談をする</t>
  </si>
  <si>
    <t>中1</t>
  </si>
  <si>
    <t>中2</t>
  </si>
  <si>
    <t>中3</t>
  </si>
  <si>
    <t>高1</t>
  </si>
  <si>
    <t>受験</t>
  </si>
  <si>
    <t>オンライン個別を相談する</t>
  </si>
  <si>
    <t>大学入試現代文 ― まず“MARCH突破”の極意を伝授</t>
  </si>
  <si>
    <t>https://www.amazon.co.jp/%E5%9B%BD%E5%85%AC%E7%AB%8B%E5%A4%A7%E5%AD%A6-%E7%8F%BE%E4%BB%A3%E6%96%87%E6%94%BB%E7%95%A5-%E9%95%B7%E5%B3%B6%E5%BA%B7%E4%BA%8C/dp/4341087207</t>
  </si>
  <si>
    <t>中学受験専門 夏井算数塾</t>
  </si>
  <si>
    <t>https://youtu.be/iNKjZUoW5JE</t>
  </si>
  <si>
    <t>【PROGRESS IN ENGLISH 21 完全攻略】はじめに（YouTube）</t>
  </si>
  <si>
    <t>this is~.</t>
  </si>
  <si>
    <t>be動詞・不定冠詞</t>
  </si>
  <si>
    <t>疑問文</t>
  </si>
  <si>
    <t>疑問詞whatで始まる疑問文</t>
  </si>
  <si>
    <t>Yes／Noの答え方</t>
  </si>
  <si>
    <t>名詞を修飾する形容詞</t>
  </si>
  <si>
    <t>複数形</t>
  </si>
  <si>
    <t>所有格</t>
  </si>
  <si>
    <t>疑問詞what/who・指示形容詞</t>
  </si>
  <si>
    <t>一般動詞の平叙文(１人称)</t>
  </si>
  <si>
    <t>一般動詞の疑問文</t>
  </si>
  <si>
    <t>色を尋ねる疑問詞</t>
  </si>
  <si>
    <t>疑問詞where・位置を表す前置詞</t>
  </si>
  <si>
    <t>定冠詞</t>
  </si>
  <si>
    <t>補語としての形容詞</t>
  </si>
  <si>
    <t>命令文</t>
  </si>
  <si>
    <t>Let'sを使う命令文</t>
  </si>
  <si>
    <t>Shall weを使う疑問文</t>
  </si>
  <si>
    <t>現在形の肯定文・３単現</t>
  </si>
  <si>
    <t>現在形の否定文</t>
  </si>
  <si>
    <t>現在形の疑問文</t>
  </si>
  <si>
    <t>疑問詞what、一般動詞</t>
  </si>
  <si>
    <t>疑問詞how many</t>
  </si>
  <si>
    <t>疑問詞when/whereと一般動詞</t>
  </si>
  <si>
    <t>現在進行形の平叙文</t>
  </si>
  <si>
    <t>現在進行形の疑問文</t>
  </si>
  <si>
    <t>代名詞の目的格</t>
  </si>
  <si>
    <t>規則動詞の過去形</t>
  </si>
  <si>
    <t>過去形の否定文</t>
  </si>
  <si>
    <t>過去形の疑問文</t>
  </si>
  <si>
    <t>不規則動詞の過去形</t>
  </si>
  <si>
    <t>疑問詞が主語となる疑問文</t>
  </si>
  <si>
    <t>nearとfar from</t>
  </si>
  <si>
    <t>be動詞の過去形</t>
  </si>
  <si>
    <t>過去進行形</t>
  </si>
  <si>
    <t>所有代名詞</t>
  </si>
  <si>
    <t>be going to~</t>
  </si>
  <si>
    <t>未来を表す否定文</t>
  </si>
  <si>
    <t>未来を表す疑問文</t>
  </si>
  <si>
    <t>Shall Iを使う疑問文</t>
  </si>
  <si>
    <t>否定文・疑問文で使われるany</t>
  </si>
  <si>
    <t>物質名詞</t>
  </si>
  <si>
    <t>否定疑問文と答え方</t>
  </si>
  <si>
    <t>many+複数形 / much+単数形</t>
  </si>
  <si>
    <t>how much+物質名詞</t>
  </si>
  <si>
    <t>物質名詞の数量</t>
  </si>
  <si>
    <t>a few，a little，a lot of</t>
  </si>
  <si>
    <t>助動詞can</t>
  </si>
  <si>
    <t>当然・勧告を表すshould</t>
  </si>
  <si>
    <t>義務・必要を表すhave to-v</t>
  </si>
  <si>
    <t>選択疑問文</t>
  </si>
  <si>
    <t>there+be動詞</t>
  </si>
  <si>
    <t>there+be動詞の疑問文</t>
  </si>
  <si>
    <t>there+be動詞の否定文</t>
  </si>
  <si>
    <t>不規則変化の複数形</t>
  </si>
  <si>
    <t>how oftenと頻度の表し方</t>
  </si>
  <si>
    <t>how longと時間の表し方</t>
  </si>
  <si>
    <t>how+形容詞</t>
  </si>
  <si>
    <t>複数名詞の所有格</t>
  </si>
  <si>
    <t>頻度を表す副詞</t>
  </si>
  <si>
    <t>前置詞のまとめ</t>
  </si>
  <si>
    <t>形容詞として働く前置詞句</t>
  </si>
  <si>
    <t>所有・所属を表すof+名詞</t>
  </si>
  <si>
    <t>SVOO文型</t>
  </si>
  <si>
    <t>不定詞(動詞の目的語)</t>
  </si>
  <si>
    <t>目的を表す不定詞</t>
  </si>
  <si>
    <t>every-／some-／any-／no-</t>
  </si>
  <si>
    <t>SVC文型</t>
  </si>
  <si>
    <t>https://eng-support.com/column/b00k2-lesson1-scene2/</t>
  </si>
  <si>
    <t>SVOC文型</t>
  </si>
  <si>
    <t>助動詞will/won't</t>
  </si>
  <si>
    <t>感嘆文</t>
  </si>
  <si>
    <t>副詞節：理由と時</t>
  </si>
  <si>
    <t>副詞節：条件</t>
  </si>
  <si>
    <t>比較（比較級）</t>
  </si>
  <si>
    <t>比較(比較級2)</t>
  </si>
  <si>
    <t>比較(原級)</t>
  </si>
  <si>
    <t>比較（最上級）</t>
  </si>
  <si>
    <t>Get＋become＋比較級＋and＋比較級/one of the＋最上級</t>
  </si>
  <si>
    <t>付加疑問</t>
  </si>
  <si>
    <t>withの用法</t>
  </si>
  <si>
    <t>関係詞節(関係代名詞：主格)</t>
  </si>
  <si>
    <t>関係詞節(関係代名詞：目的格)</t>
  </si>
  <si>
    <t>副詞の作り方</t>
  </si>
  <si>
    <t>say/think［that］SV(名詞節)</t>
  </si>
  <si>
    <t>不定詞の形容詞法</t>
  </si>
  <si>
    <t>現在完了(完了と結果)</t>
  </si>
  <si>
    <t>現在完了(経験)</t>
  </si>
  <si>
    <t>現在完了進行形(継続)</t>
  </si>
  <si>
    <t>過去完了</t>
  </si>
  <si>
    <t>過去完了(進行形)</t>
  </si>
  <si>
    <t>受動態の平叙文</t>
  </si>
  <si>
    <t>受動態の疑問文</t>
  </si>
  <si>
    <t>代名詞one</t>
  </si>
  <si>
    <t>be surprised at～</t>
  </si>
  <si>
    <t>be made of/from/into～</t>
  </si>
  <si>
    <t>比較級＋than　I eI expected・not as＋原級＋as I expected</t>
  </si>
  <si>
    <t>不定詞の副詞用法(1)</t>
  </si>
  <si>
    <t>不定詞の副詞用法(2)</t>
  </si>
  <si>
    <t>不定詞の副詞用法(3)</t>
  </si>
  <si>
    <t>不定詞の名詞用法(主語)</t>
  </si>
  <si>
    <t>不定詞の名詞用法(補語)</t>
  </si>
  <si>
    <t>不定詞の副詞用法(補語)</t>
  </si>
  <si>
    <t>動名詞の主語用法</t>
  </si>
  <si>
    <t>動名詞の動詞、前置詞、目的語</t>
  </si>
  <si>
    <t>動名詞を含む慣用句</t>
  </si>
  <si>
    <t>動名詞構文</t>
  </si>
  <si>
    <t>中１ 英語コース</t>
  </si>
  <si>
    <t>中２ 英語コース</t>
  </si>
  <si>
    <t>中３ 英語コース</t>
  </si>
  <si>
    <t>高１ 英語コース</t>
  </si>
  <si>
    <t>▶ 講座案内を見る</t>
  </si>
  <si>
    <t>指導の考え方</t>
  </si>
  <si>
    <t>学校対策（総合）を見る</t>
  </si>
  <si>
    <t>試験・対策</t>
  </si>
  <si>
    <t>指導の考え方を見る</t>
  </si>
  <si>
    <t>Progress対策ページへ</t>
  </si>
  <si>
    <t>New Treasure対策ページへ</t>
  </si>
  <si>
    <t>Birdland対策ページへ</t>
  </si>
  <si>
    <t>学校対策（総合）</t>
  </si>
  <si>
    <t>試験・対策を見る</t>
  </si>
  <si>
    <t>学校対策（総合）で流れを確認する</t>
  </si>
  <si>
    <t>体系数学の対策ページ</t>
  </si>
  <si>
    <t>英語の学校対策（詳細）</t>
  </si>
  <si>
    <t>数学の学校対策（詳細）</t>
  </si>
  <si>
    <t>高1 英語</t>
  </si>
  <si>
    <t>高1 数学</t>
  </si>
  <si>
    <t>中1 英語</t>
  </si>
  <si>
    <t>中1 数学</t>
  </si>
  <si>
    <t>中2 英語</t>
  </si>
  <si>
    <t>中2 数学</t>
  </si>
  <si>
    <t>中3 英語</t>
  </si>
  <si>
    <t>中3 数学</t>
  </si>
  <si>
    <t>数学（代数分野）が中々出来ない生徒さん向けの勉強法</t>
  </si>
  <si>
    <t>コラム：中学受験社会</t>
  </si>
  <si>
    <t>本科講座のご案内</t>
  </si>
  <si>
    <t>単発講座一覧を見る</t>
  </si>
  <si>
    <t>社会の悩み別ガイドを見る</t>
  </si>
  <si>
    <t>本科講座</t>
  </si>
  <si>
    <t>中学受験社会の個別指導講座案内</t>
  </si>
  <si>
    <t>単発講座</t>
  </si>
  <si>
    <t>コラム一覧</t>
  </si>
  <si>
    <t>代表よりのご挨拶を読む</t>
  </si>
  <si>
    <t>よく出るアルファベット略語の整理</t>
  </si>
  <si>
    <t>入試で間違えやすい漢字まとめ</t>
  </si>
  <si>
    <t>社会で頻出するカタカナ用語一覧</t>
  </si>
  <si>
    <t>社会の正しい勉強法（暗記・整理）</t>
  </si>
  <si>
    <t>中学受験社会の覚え方・暗記方法を体系的に整理</t>
  </si>
  <si>
    <t>地理の学習指針</t>
  </si>
  <si>
    <t>歴史の学習指針</t>
  </si>
  <si>
    <t>公民の学習指針</t>
  </si>
  <si>
    <t>「間に合わない」時の緊急対処法</t>
  </si>
  <si>
    <t>悩み別ガイド</t>
  </si>
  <si>
    <t>後回し</t>
  </si>
  <si>
    <t>整理できない</t>
  </si>
  <si>
    <t>15分ルーティン</t>
  </si>
  <si>
    <t>覚える→使う</t>
  </si>
  <si>
    <t>引き出せない</t>
  </si>
  <si>
    <t>テスト直し</t>
  </si>
  <si>
    <t>小６なのに…</t>
  </si>
  <si>
    <t>そもそも嫌い</t>
  </si>
  <si>
    <t>反復不足？</t>
  </si>
  <si>
    <t>白地図って…</t>
  </si>
  <si>
    <t>地理の「繋がり」</t>
  </si>
  <si>
    <t>雨温図が苦手</t>
  </si>
  <si>
    <t>地形図も苦手</t>
  </si>
  <si>
    <t>気候と農業</t>
  </si>
  <si>
    <t>歴史の流れが大事</t>
  </si>
  <si>
    <t>鎌倉〜室町</t>
  </si>
  <si>
    <t>明治維新</t>
  </si>
  <si>
    <t>資料問題</t>
  </si>
  <si>
    <t>三権分立</t>
  </si>
  <si>
    <t>お問い合わせ・体験授業はこちら</t>
  </si>
  <si>
    <t>悩み別ガイドを見る</t>
  </si>
  <si>
    <t>開講講座：本科「地理の完成」≪８回完結講座≫</t>
  </si>
  <si>
    <t>開講講座：本科「歴史の完成」≪８回完結講座≫</t>
  </si>
  <si>
    <t>悩み別ガイドから探す</t>
  </si>
  <si>
    <t>トップ（全体像）を見る</t>
  </si>
  <si>
    <t>悩み別ガイドへ</t>
  </si>
  <si>
    <t>地理の詳細（カリキュラム）</t>
  </si>
  <si>
    <t>歴史の詳細（カリキュラム）</t>
  </si>
  <si>
    <t>公民の詳細（カリキュラム）</t>
  </si>
  <si>
    <t>受験社会専門塾　令和</t>
  </si>
  <si>
    <t>受験社会専門塾 令和（四谷教室）</t>
  </si>
  <si>
    <t>受験社会専門塾「令和」トップ（全体像はこちら）</t>
  </si>
  <si>
    <t>▶ お問い合わせ（状況を送る）</t>
  </si>
  <si>
    <t>▶ 本科の詳細を見る</t>
  </si>
  <si>
    <t>▶ 本科講座の詳細を見る</t>
  </si>
  <si>
    <t>▶ 単発講座の詳細を見る</t>
  </si>
  <si>
    <t>アルファベット略称一覧（UN・NGO・APEC/OPECなど）</t>
  </si>
  <si>
    <t>本科コース（オンライン）</t>
  </si>
  <si>
    <t>社会の悩み一覧（ハブ）へ</t>
  </si>
  <si>
    <t>地理の基礎整理へ（判断軸を揃える）</t>
  </si>
  <si>
    <t>社会の勉強の進め方</t>
  </si>
  <si>
    <t>社会の悩み別整理を見る</t>
  </si>
  <si>
    <t>地理の基礎整理へ</t>
  </si>
  <si>
    <t>間違えやすいパターン別の直し方</t>
  </si>
  <si>
    <t>社会の暗記を点数に変える（進め方の作り方）</t>
  </si>
  <si>
    <t>暗記の扱い方を確認する</t>
  </si>
  <si>
    <t>地理の学習法を見る</t>
  </si>
  <si>
    <t>暗記の見直しへ</t>
  </si>
  <si>
    <t>単発講座のご案内</t>
  </si>
  <si>
    <t>用語の対策へ</t>
  </si>
  <si>
    <t>社会の暗記を点数に変える進め方</t>
  </si>
  <si>
    <t>本科での地理の進め方</t>
  </si>
  <si>
    <t>・社会の悩み別整理（全体像の整理）</t>
  </si>
  <si>
    <t>・社会の暗記を点数に変える進め方</t>
  </si>
  <si>
    <t>・本科での地理の進め方</t>
  </si>
  <si>
    <t>単発相談・学習診断</t>
  </si>
  <si>
    <t>本科講座の概要</t>
  </si>
  <si>
    <t>本科講座「地理の完成」≪８回完結講座≫</t>
  </si>
  <si>
    <t>本科コースの案内</t>
  </si>
  <si>
    <t>開講講座：本科「公民の完成」≪６回完結講座≫</t>
  </si>
  <si>
    <t>本科コース詳細を見る</t>
  </si>
  <si>
    <t>単発講座を見る</t>
  </si>
  <si>
    <t>本科コースを見る</t>
  </si>
  <si>
    <t>本科コース</t>
  </si>
  <si>
    <t>中学受験社会が「後回し」になる家庭の特徴と改善3ステップ</t>
  </si>
  <si>
    <t>1日15分で回る！中学受験社会の家庭学習ルーティン（小5〜小6）</t>
  </si>
  <si>
    <t>社会が伸びない原因は暗記量ではない｜得点につながる「整理」の作り方</t>
  </si>
  <si>
    <t>一問一答が効かない子のための「覚える→使う」社会勉強法</t>
  </si>
  <si>
    <t>模試で「知ってるのに解けない」を防ぐ｜用語の“引き出し”の作り方</t>
  </si>
  <si>
    <t>暗記が苦手でも伸びる子の共通点｜反復回数を増やす仕組み</t>
  </si>
  <si>
    <t>社会のテスト直しはここだけやる｜ミスの傾向別の効率的な復習</t>
  </si>
  <si>
    <t>小6 4月からの社会改善プラン｜遅れた子のための優先順位</t>
  </si>
  <si>
    <t>社会が嫌いな子が「少し好きになる」入り口の作り方</t>
  </si>
  <si>
    <t>5分で復習できる社会ノート術｜色分けより大事な3つのルール</t>
  </si>
  <si>
    <t>/tips/tips-syakai-note/</t>
  </si>
  <si>
    <t>白地図が最強｜都道府県・地方・山地山脈を一気に固める練習法</t>
  </si>
  <si>
    <t>地図が読めない子のための「位置→地形→気候→産業」</t>
  </si>
  <si>
    <t>雨温図の読み方｜季節風・梅雨・台風まで一気に分かる</t>
  </si>
  <si>
    <t>地形図の出題はここを見る｜等高線・縮尺・地図記号</t>
  </si>
  <si>
    <t>日本の気候と農業｜なぜその作物がそこで作られるのか</t>
  </si>
  <si>
    <t>歴史は年号より「流れ」｜5つの時代を1枚でつなぐ方法</t>
  </si>
  <si>
    <t>原因と結果で覚える鎌倉〜室町｜入試の正誤に強くなる</t>
  </si>
  <si>
    <t>明治維新が一番わからない子へ｜改革の順番と狙いを整理</t>
  </si>
  <si>
    <t>歴史資料問題の解き方｜絵・写真・文章史料の“見るべき点”</t>
  </si>
  <si>
    <t>受験社会専門塾「令和」サービスを見る</t>
  </si>
  <si>
    <t>コラム一覧を見る</t>
  </si>
  <si>
    <t>社会の暗記を点数に変える流れ</t>
  </si>
  <si>
    <t>社会で間違えやすいポイントの整理へ</t>
  </si>
  <si>
    <t>悩み別整理を見る</t>
  </si>
  <si>
    <t>歴史の基礎整理へ</t>
  </si>
  <si>
    <t>暗記の流れを確認</t>
  </si>
  <si>
    <t>間違えやすいポイント</t>
  </si>
  <si>
    <t>講座・問い合わせを見る</t>
  </si>
  <si>
    <t>社会暗記の回し方（点数仕様）</t>
  </si>
  <si>
    <t>間違えやすいパターンを先に潰す</t>
  </si>
  <si>
    <t>計画の立て方へ</t>
  </si>
  <si>
    <t>暗記の回し方を見る</t>
  </si>
  <si>
    <t>短期講座を見る</t>
  </si>
  <si>
    <t>本科（通年）を見る</t>
  </si>
  <si>
    <t>社会の暗記を得点力に変える方法</t>
  </si>
  <si>
    <t>歴史の基礎を“流れ中心”で整理する</t>
  </si>
  <si>
    <t>歴史の本質を整理する視点</t>
  </si>
  <si>
    <t>社会の勉強法を改善する</t>
  </si>
  <si>
    <t>歴史の本質へ</t>
  </si>
  <si>
    <t>社会の勉強法へ</t>
  </si>
  <si>
    <t>単発講座の案内へ</t>
  </si>
  <si>
    <t>講座・問い合わせへ</t>
  </si>
  <si>
    <t>勉強法（全体）へ</t>
  </si>
  <si>
    <t>問い合わせへ</t>
  </si>
  <si>
    <t>本科コース・体験授業を見る</t>
  </si>
  <si>
    <t>全体像の整理へ</t>
  </si>
  <si>
    <t>直前期対策へ</t>
  </si>
  <si>
    <t>定着のポイントへ</t>
  </si>
  <si>
    <t>講座のご案内を確認する</t>
  </si>
  <si>
    <t>整理ページを見る</t>
  </si>
  <si>
    <t>このページへ</t>
  </si>
  <si>
    <t>悩みを切り分ける</t>
  </si>
  <si>
    <t>具体的なやり方へ</t>
  </si>
  <si>
    <t>論理的減らし方へ</t>
  </si>
  <si>
    <t>体験授業の詳細へ</t>
  </si>
  <si>
    <t>講座・体験授業へ申し込む</t>
  </si>
  <si>
    <t>悩みの原因を切り分ける</t>
  </si>
  <si>
    <t>暗記のルールを確認</t>
  </si>
  <si>
    <t>体験授業・本科コース詳細へ</t>
  </si>
  <si>
    <t>暗記のコツを確認</t>
  </si>
  <si>
    <t>悩み別整理へ</t>
  </si>
  <si>
    <t>原因を切り分ける</t>
  </si>
  <si>
    <t>定着の仕組みを確認</t>
  </si>
  <si>
    <t>全体像の把握へ</t>
  </si>
  <si>
    <t>通年指導の詳細へ</t>
  </si>
  <si>
    <t>単発相談の詳細を見る</t>
  </si>
  <si>
    <t>社会の悩みを整理する｜今どこで点を取りこぼしているかを切り分け</t>
  </si>
  <si>
    <t>社会の悩みを整理する｜今どこで得点を逃しているかを切り分け</t>
  </si>
  <si>
    <t>体験・詳細へ</t>
  </si>
  <si>
    <t>指導内容を見る</t>
  </si>
  <si>
    <t>問い合わせはこちら</t>
  </si>
  <si>
    <t>悩み一覧を見る</t>
  </si>
  <si>
    <t>地理の判断軸を揃える</t>
  </si>
  <si>
    <t>基礎整理へ</t>
  </si>
  <si>
    <t>取り組み方を確認</t>
  </si>
  <si>
    <t>開講講座：大学受験対策</t>
  </si>
  <si>
    <t>お問い合わせ（トライアル相談）</t>
  </si>
  <si>
    <t>学習記事を読む</t>
  </si>
  <si>
    <t>まずは現状を相談する</t>
  </si>
  <si>
    <t>中高・定期試験対策の詳細</t>
  </si>
  <si>
    <t>大学受験対策の詳細</t>
  </si>
  <si>
    <t>スポット個別指導の詳細</t>
  </si>
  <si>
    <t>時間割</t>
  </si>
  <si>
    <t>中高・定期試験対策</t>
  </si>
  <si>
    <t>大学受験対策</t>
  </si>
  <si>
    <t>スポット個別指導</t>
  </si>
  <si>
    <t>まず相談する</t>
  </si>
  <si>
    <t>トライアルの相談をする</t>
  </si>
  <si>
    <t>時間割を見る</t>
  </si>
  <si>
    <t>古典塾｜古文・漢文の完全1対1個別指導（定期テスト〜大学受験／教室・オンライン）</t>
  </si>
  <si>
    <t>オンライン1対1個別指導サービス開始のお知らせ</t>
  </si>
  <si>
    <t>開講講座：ワンポイント講座</t>
  </si>
  <si>
    <t>大学受験の古典（古文・漢文）個別指導｜論述・選択・融合まで対応｜かきつばた（全体像はこちら）</t>
  </si>
  <si>
    <t>読解ラボ東京</t>
  </si>
  <si>
    <t>代表ブログ（全体像はこちら）</t>
  </si>
  <si>
    <t>大学受験の古典（古文・漢文）個別指導（全体像はこちら）</t>
  </si>
  <si>
    <t>浜松中納言物語「中納言の帰参」現代語訳｜本文全文・品詞分解・読解ポイント〖東大2022〗</t>
  </si>
  <si>
    <t>共通テスト2022古文（第3問）全文・現代語訳｜増鏡／とはずがたり 語句・敬語・文法まとめ</t>
  </si>
  <si>
    <t>古典文法「助動詞の活用」をマスターしよう！</t>
  </si>
  <si>
    <t>古文の初見文が読めない人へ──「なんとなく読み」を脱出する3つのコツ</t>
  </si>
  <si>
    <t>古典の定期テスト勉強法｜1週間で仕上げる古文テスト対策5ステップ</t>
  </si>
  <si>
    <t>古典文法「助動詞の活用」をマスターしよう！（ぬ・めり など推定／完了の整理）</t>
  </si>
  <si>
    <t>共通テスト2022古文（第3問）全文・現代語訳｜増鏡／とはずがたり（語句・敬語・文法）</t>
  </si>
  <si>
    <t>東大古文・漢文 記述と現代語訳の攻略｜主語・指示語を外さない答案の作り方</t>
  </si>
  <si>
    <t>学習相談・お問い合わせはこちら</t>
  </si>
  <si>
    <t>夏井算数塾</t>
  </si>
  <si>
    <t>無料相談・お問い合わせはこちら</t>
  </si>
  <si>
    <t>定期試験対策</t>
  </si>
  <si>
    <t>お問い合わせフォーム（古典専門塾かきつばた）</t>
  </si>
  <si>
    <t>→ 助動詞の活用表で全体を整理する</t>
  </si>
  <si>
    <t>「古典を得意にする勉強法」</t>
  </si>
  <si>
    <t>https://koten-kakitsubata.jp/wp-content/uploads/2020/09/助動詞活用表-1.pdf</t>
  </si>
  <si>
    <t>かきつばた助動詞活用表（PDF）</t>
  </si>
  <si>
    <t>https://koten-kakitsubata.jp/wp-content/uploads/2020/09/助動詞活用表_空欄.pdf</t>
  </si>
  <si>
    <t>かきつばた助動詞活用表 空欄バージョン（PDF）</t>
  </si>
  <si>
    <t>歌で覚える古典の助動詞</t>
  </si>
  <si>
    <t>暦について</t>
  </si>
  <si>
    <t>助動詞の活用表（PDFあり）</t>
  </si>
  <si>
    <t>古典「助動詞の活用」をマスターしよう！</t>
  </si>
  <si>
    <t>コンセプト</t>
  </si>
  <si>
    <t>講座案内ページ</t>
  </si>
  <si>
    <t>こちらのフォーム</t>
  </si>
  <si>
    <t>古典が得意科目になる勉強法</t>
  </si>
  <si>
    <t>定期試験対策を見る</t>
  </si>
  <si>
    <t>東大古文・漢文 記述と現代語訳の攻略（後半）</t>
  </si>
  <si>
    <t>古典専門塾 かきつばた（トップ）</t>
  </si>
  <si>
    <t>→ 古典「助動詞の活用」をマスターしよう！</t>
  </si>
  <si>
    <t>https://youtu.be/CV0wB8H_fRI</t>
  </si>
  <si>
    <t>▶ 古典専門塾が考える古文学習の落とし穴（YouTube）</t>
  </si>
  <si>
    <t>▶ 中高・定期試験対策のご案内</t>
  </si>
  <si>
    <t>▶ 大学受験対策のご案内</t>
  </si>
  <si>
    <t>▶ オンライン受講のご案内</t>
  </si>
  <si>
    <t>▶ お問い合わせ（相談・申込み）</t>
  </si>
  <si>
    <t>古典専門塾　かきつばた</t>
  </si>
  <si>
    <t>代表ブログ</t>
  </si>
  <si>
    <t>詳しく見る</t>
  </si>
  <si>
    <t>開講講座の全体像を見る</t>
  </si>
  <si>
    <t>古典の勉強方法｜助動詞と古文常識の順番</t>
  </si>
  <si>
    <t>古典の定期テスト勉強法｜1週間前〜前日のやること表</t>
  </si>
  <si>
    <t>代表ブログを見る</t>
  </si>
  <si>
    <t>開講講座：オンライン算数個別指導「ウィズ・ユー」</t>
  </si>
  <si>
    <t>状況別指導方針</t>
  </si>
  <si>
    <t>ウィズ・ユー詳細</t>
  </si>
  <si>
    <t>教室個別指導の詳細</t>
  </si>
  <si>
    <t>ウィズ・ユー（オンライン個別指導）の詳細を見る</t>
  </si>
  <si>
    <t>教室個別指導の詳細を見る</t>
  </si>
  <si>
    <t>小４対策の詳細を見る</t>
  </si>
  <si>
    <t>小５算数マスター講座</t>
  </si>
  <si>
    <t>小５（前半）対策の詳細を見る</t>
  </si>
  <si>
    <t>開講講座一覧を見る</t>
  </si>
  <si>
    <t>サピックス対策</t>
  </si>
  <si>
    <t>四谷大塚対策</t>
  </si>
  <si>
    <t>日能研対策</t>
  </si>
  <si>
    <t>早稲アカ対策</t>
  </si>
  <si>
    <t>文章題ハブ</t>
  </si>
  <si>
    <t>文章題の考え方（全体像）</t>
  </si>
  <si>
    <t>図形・速さハブ</t>
  </si>
  <si>
    <t>図形の苦手克服のポイント</t>
  </si>
  <si>
    <t>立体図形の基本とつまずきやすい箇所</t>
  </si>
  <si>
    <t>速さの問題が得意になるための考え方</t>
  </si>
  <si>
    <t>過去問ハブ</t>
  </si>
  <si>
    <t>開成中学校・令和２年度 過去問分析</t>
  </si>
  <si>
    <t>早稲田中学校・令和２年度 過去問分析</t>
  </si>
  <si>
    <t>女子学院中学校・令和２年度 過去問分析</t>
  </si>
  <si>
    <t>渋谷教育学園渋谷中学校・令和２年度 過去問分析</t>
  </si>
  <si>
    <t>中学入試過去問における「難問」の扱い方</t>
  </si>
  <si>
    <t>過去問一覧はこちら</t>
  </si>
  <si>
    <t>夏井算数塾が目指すもの</t>
  </si>
  <si>
    <t>当塾が選ばれる理由（1）</t>
  </si>
  <si>
    <t>当塾が選ばれる理由（2）</t>
  </si>
  <si>
    <t>個別指導システム「ASEN」について</t>
  </si>
  <si>
    <t>時期別Q&amp;amp;Aハブ</t>
  </si>
  <si>
    <t>Q＆A（1）中学受験は親の受験か？</t>
  </si>
  <si>
    <t>Q＆A（2）親のサポートと受験環境の整え方</t>
  </si>
  <si>
    <t>Q＆A（4）併願校の選び方と通学の重要性</t>
  </si>
  <si>
    <t>Q＆A（5）学校見学と受験準備のタイミング</t>
  </si>
  <si>
    <t>Q＆A（6）苦手科目への取り組み方とそのステップ</t>
  </si>
  <si>
    <t>塾活用ハブ</t>
  </si>
  <si>
    <t>お知らせ一覧を見る</t>
  </si>
  <si>
    <t>当塾のご紹介</t>
  </si>
  <si>
    <t>https://feedly.com/i/subscription/feed/https://natsui-sansu-juku.com/feed/</t>
  </si>
  <si>
    <t>動画：過去問解説</t>
  </si>
  <si>
    <t>時期別対策</t>
  </si>
  <si>
    <t>https://natsui-sansu-juku.com/ct/%e4%b8%ad%e5%ad%a6%e5%8f%97%e9%a8%93q%ef%bc%86%ef%bd%81/</t>
  </si>
  <si>
    <t>動画：中学受験Q&amp;amp;A</t>
  </si>
  <si>
    <t>https://www.google.com/maps/search/</t>
  </si>
  <si>
    <t>Googleマップで「装美ビル301」を検索して開く</t>
  </si>
  <si>
    <t>文章題の解き方まとめ（全体像はこちら）</t>
  </si>
  <si>
    <t>判断材料（整理ページ）</t>
  </si>
  <si>
    <t>中学受験における算数で文章題の正答率を上げるためのポイント</t>
  </si>
  <si>
    <t>判断材料を見る</t>
  </si>
  <si>
    <t>夏井算数塾・個別指導はココが違う！</t>
  </si>
  <si>
    <t>今までにない、”業界初”のオンライン算数個別指導「ウィズ・ユー」</t>
  </si>
  <si>
    <t>中学受験算数｜文章題の解き方まとめ（全体像はこちら）</t>
  </si>
  <si>
    <t>中学受験算数過去問の進め方（全体像はこちら）</t>
  </si>
  <si>
    <t>開講講座：完全１対１の個別指導</t>
  </si>
  <si>
    <t>日能研・SAPIX・早稲アカ・四谷大塚｜塾別の算数対策（全体像はこちら）</t>
  </si>
  <si>
    <t>オンライン算数 個別指導コース</t>
  </si>
  <si>
    <t>オンライン算数 個別指導</t>
  </si>
  <si>
    <t>中学受験算数｜オンライン塾の使い方（全体像はこちら）</t>
  </si>
  <si>
    <t>オンライン算数 個別指導の詳細を見る</t>
  </si>
  <si>
    <t>動画：サピックスの算数を15分で講義してみた</t>
  </si>
  <si>
    <t>判断材料（まとめページ）</t>
  </si>
  <si>
    <t>中学受験算数｜オンライン塾の使い方</t>
  </si>
  <si>
    <t>図形・速さ・場合の数の全体像はこちら</t>
  </si>
  <si>
    <t>オンラインの算数個別指導コース</t>
  </si>
  <si>
    <t>文章題の解き方まとめの全体像はこちら</t>
  </si>
  <si>
    <t>オンライン算数 個別指導コースのご案内</t>
  </si>
  <si>
    <t>中学受験算数｜オンライン個別指導の選び方まとめ</t>
  </si>
  <si>
    <t>中学受験算数の成績を「オンライン個別指導」で伸ばすことができる３つの理由</t>
  </si>
  <si>
    <t>夏井算数塾トップページへ</t>
  </si>
  <si>
    <t>中学受験算数オンラインの詳細を見る</t>
  </si>
  <si>
    <t>中学受験算数オンライン</t>
  </si>
  <si>
    <t>オンライン算数 個別指導（中学受験算数オンライン）</t>
  </si>
  <si>
    <t>中学受験算数オンライン（オンライン算数 個別指導）</t>
  </si>
  <si>
    <t>オンライン算数 個別指導「ウィズ・ユー」</t>
  </si>
  <si>
    <t>中学受験専門 夏井算数塾トップへ</t>
  </si>
  <si>
    <t>オンライン塾の使い方の全体像はこちら</t>
  </si>
  <si>
    <t>中学受験算数オンラインの個別指導</t>
  </si>
  <si>
    <t>中学受験算数オンライン個別の選び方の全体像はこちら</t>
  </si>
  <si>
    <t>オンライン算数個別指導「ウィズ・ユー」</t>
  </si>
  <si>
    <t>夏井算数塾トップページを見る</t>
  </si>
  <si>
    <t>オンライン算数 個別指導／中学受験算数オンライン</t>
  </si>
  <si>
    <t>中学受験算数｜オンライン塾の使い方の全体像はこちら</t>
  </si>
  <si>
    <t>オンライン活用の全体像に戻る</t>
  </si>
  <si>
    <t>塾別の算数対策の全体像はこちら</t>
  </si>
  <si>
    <t>教室1対1を見る</t>
  </si>
  <si>
    <t>オンライン1対1を見る</t>
  </si>
  <si>
    <t>サピックス小5算数 15分まとめ｜全体像はこちら</t>
  </si>
  <si>
    <t>サピックス小5算数 15分まとめ（全体像はこちら）</t>
  </si>
  <si>
    <t>中学受験算数｜図形・速さ・場合の数｜全体像はこちら</t>
  </si>
  <si>
    <t>場合の数の建て直し（オンライン個別指導）</t>
  </si>
  <si>
    <t>授業形態・全体像（トップ）</t>
  </si>
  <si>
    <t>中学受験算数｜文章題の解き方まとめ｜全体像はこちら</t>
  </si>
  <si>
    <t>文章題のつまずき解消（オンライン個別指導）</t>
  </si>
  <si>
    <t>夏井算数塾（トップ）</t>
  </si>
  <si>
    <t>授業システム</t>
  </si>
  <si>
    <t>アクセス（四ツ谷）</t>
  </si>
  <si>
    <t>中学受験算数の比の文章題</t>
  </si>
  <si>
    <t>中学受験における算数、文章題の勉強法</t>
  </si>
  <si>
    <t>中学受験算数における様々な種類の文章題対策</t>
  </si>
  <si>
    <t>中学受験算数｜図形・速さ・場合の数（全体像はこちら）</t>
  </si>
  <si>
    <t>速さの復習（オンライン個別指導）</t>
  </si>
  <si>
    <t>今までにない、“業界初”のオンライン算数個別指導「ウィズ・ユー」</t>
  </si>
  <si>
    <t>夏井算数塾（全体像はこちら）</t>
  </si>
  <si>
    <t>文章題に強くなるには？</t>
  </si>
  <si>
    <t>中学受験算数の文章題の苦手を克服するには</t>
  </si>
  <si>
    <t>中学受験で算数の文章題の苦手を克服するコツ</t>
  </si>
  <si>
    <t>比の文章題の解き方｜数字→関係→式立ての整理法</t>
  </si>
  <si>
    <t>文章題対策｜配布プリントで式の立て方を固める反復の流れ</t>
  </si>
  <si>
    <t>文章題が解けない子がオンライン個別で伸びる3つの理由</t>
  </si>
  <si>
    <t>割合が苦手な子の共通点｜オンライン個別で「線分図→式」を安定させる流れ</t>
  </si>
  <si>
    <t>日能研生向け：オンライン算数でつまずきを埋めるチェックポイント</t>
  </si>
  <si>
    <t>Sapix(サピックス)対策</t>
  </si>
  <si>
    <t>SAPIX算数の弱点をオンライン個別で効率よく補強する方法</t>
  </si>
  <si>
    <t>早稲田アカデミー対策</t>
  </si>
  <si>
    <t>早稲アカ生向け：オンライン算数で得点源を作る単元別対策</t>
  </si>
  <si>
    <t>四谷大塚の予習シリーズをオンライン個別で使い倒す方法</t>
  </si>
  <si>
    <t>過去問をオンラインで回すためのチェックリスト｜採点・直し・復習の流れまとめ</t>
  </si>
  <si>
    <t>直前期のオンライン算数｜過去問の回し方・時間配分・弱点補強のやり方</t>
  </si>
  <si>
    <t>難問への向き合い方</t>
  </si>
  <si>
    <t>女子学院・令和２年度</t>
  </si>
  <si>
    <t>開成・令和２年度</t>
  </si>
  <si>
    <t>渋谷教育学園渋谷中学校・令和２年度</t>
  </si>
  <si>
    <t>早稲田中学 算数過去問解説｜令和2年度</t>
  </si>
  <si>
    <t>得点力向上YoutubeLive～実施詳細～</t>
  </si>
  <si>
    <t>チェックリスト</t>
  </si>
  <si>
    <t>難問の扱い</t>
  </si>
  <si>
    <t>直前期の動き方</t>
  </si>
  <si>
    <t>オンライン個別指導（全体像はこちら）</t>
  </si>
  <si>
    <t>中学受験 算数 家庭教師｜失敗しない選び方と向く子の見極め</t>
  </si>
  <si>
    <t>中学受験はオンライン算数 個別指導が新定番？</t>
  </si>
  <si>
    <t>オンライン算数教室で本当に成績は伸びる？</t>
  </si>
  <si>
    <t>オンライン個別指導で伸ばせる3つの理由</t>
  </si>
  <si>
    <t>算数オンライン学習で成績アップ（比較表・習慣化例）</t>
  </si>
  <si>
    <t>オンライン授業を選ぶ4メリット</t>
  </si>
  <si>
    <t>オンライン授業はなぜ難しい？（通信・端末・体制）</t>
  </si>
  <si>
    <t>失敗しない選び方と続け方（講師・料金・家庭の工夫）</t>
  </si>
  <si>
    <t>中学受験算数をオンライン算数 個別指導で伸ばす（通塾との違い）</t>
  </si>
  <si>
    <t>中学受験算数のオンライン授業を選ぶ4つのメリット</t>
  </si>
  <si>
    <t>勉強嫌いでも続く！中学受験算数オンライン授業</t>
  </si>
  <si>
    <t>失敗しないオンライン算数個別指導の選び方と続け方</t>
  </si>
  <si>
    <t>オンライン授業はなぜ難しい？（通信・端末・指導体制）</t>
  </si>
  <si>
    <t>夏井算数塾トップページ</t>
  </si>
  <si>
    <t>小4→小5→小6でオンライン個別算数の“活用法”が変わる理由</t>
  </si>
  <si>
    <t>算数が苦手な小学生におすすめ｜オンライン算数 個別指導で「分からない」を解消する中学受験算数</t>
  </si>
  <si>
    <t>オンライン算数で算数嫌いを克服──楽しみながら伸ばす中学受験算数オンライン個別指導</t>
  </si>
  <si>
    <t>中学受験算数の宿題が終わらない…オンライン個別指導で解決する方法</t>
  </si>
  <si>
    <t>中学受験のオンライン授業は塾と何が違う？算数に強い家庭が選ぶ4つのメリット</t>
  </si>
  <si>
    <t>勉強嫌いでも続く！中学受験算数オンライン授業──4つのメリットと成功のコツ</t>
  </si>
  <si>
    <t>計算ミス 対策｜桁のずれ・写し間違い・途中式の省略を直す3ステップ</t>
  </si>
  <si>
    <t>思考力不足？計算力不足？オンライン個別で原因を切り分ける方法</t>
  </si>
  <si>
    <t>勉強しているのに算数が伸びない理由をオンラインで可視化する方法</t>
  </si>
  <si>
    <t>中学受験算数オンライン個別で「分かったつもり」を防ぐ方法｜理解の可視化・見直し方まで</t>
  </si>
  <si>
    <t>小学生の算数オンライン個別で苦手を克服するコツ</t>
  </si>
  <si>
    <t>まずは学年別の使い方（小4→小6）</t>
  </si>
  <si>
    <t>宿題が回らない</t>
  </si>
  <si>
    <t>計算ミス</t>
  </si>
  <si>
    <t>伸び悩み</t>
  </si>
  <si>
    <t>中学受験算数｜代表が全授業担当の完全１対１個別へ｜夏井算数塾（全体像はこちら）</t>
  </si>
  <si>
    <t>図形が苦手な小学生の3つの特徴と克服法</t>
  </si>
  <si>
    <t>中学入試算数で頻出する立体図形を克服する方法</t>
  </si>
  <si>
    <t>立体図形が想像できない子へ｜原因と改善ステップ</t>
  </si>
  <si>
    <t>速さ問題が苦手な小学生の特徴と克服法</t>
  </si>
  <si>
    <t>速さが苦手な小学生がオンライン算数で改善する理由</t>
  </si>
  <si>
    <t>場合の数の基本（足す/かける・場合分け・樹形図）</t>
  </si>
  <si>
    <t>場合の数がわからない子がオンラインでつまずきを超える方法</t>
  </si>
  <si>
    <t>計算問題を得意にする「3つのルーティーン」</t>
  </si>
  <si>
    <t>中学受験算数過去問の進め方｜夏井算数塾（全体像はこちら）</t>
  </si>
  <si>
    <t>まず読む：伸びない理由の可視化</t>
  </si>
  <si>
    <t>その後に見る：オンライン個別の案内</t>
  </si>
  <si>
    <t>まず読む：宿題が終わらない原因と改善法</t>
  </si>
  <si>
    <t>補助で読む：オンラインの使い方（全体像）</t>
  </si>
  <si>
    <t>まず読む：計画→運用→症状別の整理</t>
  </si>
  <si>
    <t>まず読む：オンライン個別の選び方</t>
  </si>
  <si>
    <t>必要なら：相談する（問い合わせ）</t>
  </si>
  <si>
    <t>直前対策の案内を見る</t>
  </si>
  <si>
    <t>WEB講座一覧</t>
  </si>
  <si>
    <t>小5算数マスター講座</t>
  </si>
  <si>
    <t>お問い合わせへ</t>
  </si>
  <si>
    <t>講座案内へ</t>
  </si>
  <si>
    <t>中学受験算数Q&amp;amp;A｜時期別の悩み整理（全体像はこちら）</t>
  </si>
  <si>
    <t>オンライン個別の全体像</t>
  </si>
  <si>
    <t>2画面方式の判断</t>
  </si>
  <si>
    <t>個別指導の仕組み</t>
  </si>
  <si>
    <t>ASENとは</t>
  </si>
  <si>
    <t>個別の違い</t>
  </si>
  <si>
    <t>得点力判断</t>
  </si>
  <si>
    <t>判断材料をまとめて見る</t>
  </si>
  <si>
    <t>中学受験算数オンライン個別の選び方（全体像はこちら）</t>
  </si>
  <si>
    <t>電子黒板のシステム</t>
  </si>
  <si>
    <t>選び方（全体像）へ戻る</t>
  </si>
  <si>
    <t>夏井算数塾のオンライン個別指導</t>
  </si>
  <si>
    <t>オンライン授業で中学受験対策をする塾にはない４つのメリットを紹介</t>
  </si>
  <si>
    <t>中学受験に最適!!オンラインで算数を学びライバル達と差を付けろ!!</t>
  </si>
  <si>
    <t>オンラインの算数教室を利用して十分な学習効果を得る事は可能か</t>
  </si>
  <si>
    <t>オンライン指導</t>
  </si>
  <si>
    <t>夏井塾が目指すもの</t>
  </si>
  <si>
    <t>中学受験算数のオンライン個別指導（全体像はこちら）</t>
  </si>
  <si>
    <t>H51-03 平面図形</t>
  </si>
  <si>
    <t>510-01 小6算数「平面図形」攻略（等高図形・角）</t>
  </si>
  <si>
    <t>510-02 複合図形と円</t>
  </si>
  <si>
    <t>510-12 点の移動</t>
  </si>
  <si>
    <t>510-03 約数</t>
  </si>
  <si>
    <t>510-04 倍数</t>
  </si>
  <si>
    <t>510-06 分数と小数</t>
  </si>
  <si>
    <t>H51-01 概数（四捨五入／未満・以下／範囲）</t>
  </si>
  <si>
    <t>510-08 旅人算(1)</t>
  </si>
  <si>
    <t>510-09 旅人算（ダイヤグラム）</t>
  </si>
  <si>
    <t>510-07 立体図形(1)（柱体・すい体・水そう）</t>
  </si>
  <si>
    <t>510-11 水そうとグラフ</t>
  </si>
  <si>
    <t>510-13 規則性（数列・周期）</t>
  </si>
  <si>
    <t>H51-02 和と差に関する問題</t>
  </si>
  <si>
    <t>510-05 総合(01〜04)</t>
  </si>
  <si>
    <t>510-10 総合</t>
  </si>
  <si>
    <t>小５（前半）対策</t>
  </si>
  <si>
    <t>小４対策（全体像はこちら）</t>
  </si>
  <si>
    <t>https://drive.google.com/file/d/1hIwKdOcjp4uzqPilXFEKpkcRHx6g3a0Q/view</t>
  </si>
  <si>
    <t>問題</t>
  </si>
  <si>
    <t>https://drive.google.com/file/d/1LkUiHAG03esT62ryVGkK2dRYETMG8z86/view</t>
  </si>
  <si>
    <t>解答</t>
  </si>
  <si>
    <t>https://youtube.com/live/cUxP9rLXjWU</t>
  </si>
  <si>
    <t>動画</t>
  </si>
  <si>
    <t>https://drive.google.com/file/d/1Yx_ihrPmGXm8ZRhymnNCa19AmSLXIkvu/view</t>
  </si>
  <si>
    <t>https://youtube.com/live/kzBtX_jyCz0</t>
  </si>
  <si>
    <t>https://drive.google.com/file/d/19lJqeS9EAoMnqKWOS_J2PR1aWfy-mGvk/view</t>
  </si>
  <si>
    <t>https://youtube.com/live/S52bW5pTce0</t>
  </si>
  <si>
    <t>https://drive.google.com/file/d/1gRB6l3LPzWTmJjYTShCisRzxEVoQOEZw/view</t>
  </si>
  <si>
    <t>https://youtube.com/live/YoyLEzOvNE0</t>
  </si>
  <si>
    <t>https://drive.google.com/file/d/1JHmggy2nJqeInnwpUHal1ZC04DO6ndrD/view</t>
  </si>
  <si>
    <t>https://youtube.com/live/1uvQhGov9JI</t>
  </si>
  <si>
    <t>https://drive.google.com/file/d/19pRqI5JNfUwzEHwmkBKo65p3Jtmd1_jZ/view</t>
  </si>
  <si>
    <t>https://youtube.com/live/3LH4jG_M9yg</t>
  </si>
  <si>
    <t>https://drive.google.com/file/d/1jh9s_fdM_iohQwGc3g6hFLGXlLfF2s-S/view</t>
  </si>
  <si>
    <t>https://youtube.com/live/NTDTr9oeN1w</t>
  </si>
  <si>
    <t>https://drive.google.com/file/d/1qtYeSZwPv8CFl2FGXoJemcHfAowEAQis/view</t>
  </si>
  <si>
    <t>https://www.youtube.com/channel/UCd2c97TvlKWYDdJpO1fr11w</t>
  </si>
  <si>
    <t>YouTubeチャンネルを見る</t>
  </si>
  <si>
    <t>→</t>
  </si>
  <si>
    <t>https://natsui-sansu-juku.com/wp-content/uploads/2017/10/10月度マンスリー確認プレテスト.pdf</t>
  </si>
  <si>
    <t>10月度マンスリー確認プレテスト</t>
  </si>
  <si>
    <t>夏井算数塾WEB～最速の算数講義～</t>
  </si>
  <si>
    <t>https://natsui-sansu-juku.com/wp-content/uploads/2017/11/11月度マンスリー確認プレテスト【STANDARD】.pdf</t>
  </si>
  <si>
    <t>11月度マンスリー確認プレテスト【STANDARD】</t>
  </si>
  <si>
    <t>https://filmuy.com/arithmetica/video/241470357</t>
  </si>
  <si>
    <t>11月マンスリー確認プレテスト・全問解説</t>
  </si>
  <si>
    <t>https://filmuy.com/arithmetica/video/242421268</t>
  </si>
  <si>
    <t>≪ハイレベル版≫11月マンスリー確認プレテスト全問解説・ハイレベル版</t>
  </si>
  <si>
    <t>夏井算数塾 四谷教室</t>
  </si>
  <si>
    <t>https://natsui-sansu-juku.com/wp-content/uploads/2018/06/６月度マンスリー確認プレテスト.pdf</t>
  </si>
  <si>
    <t>６月度マンスリー確認プレテスト</t>
  </si>
  <si>
    <t>https://filmuy.com/arithmetica/video/273452054</t>
  </si>
  <si>
    <t>オンライン夏期講習時間割</t>
  </si>
  <si>
    <t>中学受験専門　夏井算数塾 四谷教室/代々木教室</t>
  </si>
  <si>
    <t>夏期講習時間割(教室型)</t>
  </si>
  <si>
    <t>オンライン冬期講習時間割</t>
  </si>
  <si>
    <t>冬期講習時間割(教室型)</t>
  </si>
  <si>
    <t>「完全1対1個別指導」（教室型個別指導）</t>
  </si>
  <si>
    <t>「ウィズ・ユー」（オンライン個別指導）</t>
  </si>
  <si>
    <t>春期講習時間割(教室型)</t>
  </si>
  <si>
    <t>オンライン春期講習時間割</t>
  </si>
  <si>
    <t>中学受験専門　夏井算数塾 四谷教室</t>
  </si>
  <si>
    <t>完全1対1個別指導（教室型）</t>
  </si>
  <si>
    <t>ウィズ・ユー（オンライン個別指導）</t>
  </si>
  <si>
    <t>夏期講習時間割（教室型）</t>
  </si>
  <si>
    <t>こちら（教室型）</t>
  </si>
  <si>
    <t>春期講習時間割（教室型）</t>
  </si>
  <si>
    <t>https://www.amazon.co.jp/dp/4341132741</t>
  </si>
  <si>
    <t>https://gomashobo.com/book/index.php</t>
  </si>
  <si>
    <t>紀伊国屋書店</t>
  </si>
  <si>
    <t>https://gomashobo.com/news/n50883.html</t>
  </si>
  <si>
    <t>ビジュアリクス中学受験算数・正誤表</t>
  </si>
  <si>
    <t>ライブ配信詳細</t>
  </si>
  <si>
    <t>ライブ配信詳細を見る</t>
  </si>
  <si>
    <t>https://natsui-sansu-juku.com/wp-content/uploads/2018/04/5月度マンスリー確認プレテスト.pdf</t>
  </si>
  <si>
    <t>5月度マンスリー確認プレテスト</t>
  </si>
  <si>
    <t>https://filmuy.com/arithmetica/video/267197283</t>
  </si>
  <si>
    <t>オンライン個別指導の使い方（併用・単科の進め方）</t>
  </si>
  <si>
    <t>オンライン算数の選び方ガイド（失敗しない比較ポイント）</t>
  </si>
  <si>
    <t>完全１対１個別指導(教室（対面）)</t>
  </si>
  <si>
    <t>ウィズ・ユーの詳細はこちら</t>
  </si>
  <si>
    <t>SAPIX算数を15分で整理する（重要ポイントの総点検）</t>
  </si>
  <si>
    <t>SAPIX対策の詳細はこちら</t>
  </si>
  <si>
    <t>早稲田アカデミーの詳細はこちら</t>
  </si>
  <si>
    <t>日能研対策の詳細はこちら</t>
  </si>
  <si>
    <t>小4対策の詳細はこちら</t>
  </si>
  <si>
    <t>小5（前半）対策の詳細はこちら</t>
  </si>
  <si>
    <t>小5(後半)対策の詳細はこちら</t>
  </si>
  <si>
    <t>小6(前半)対策の詳細はこちら</t>
  </si>
  <si>
    <t>小6(後半)対策の詳細はこちら</t>
  </si>
  <si>
    <t>オンライン算数個別｜2画面×電子黒板｜中学受験</t>
  </si>
  <si>
    <t>ASEN(アゼン)｜算数個別を効率化</t>
  </si>
  <si>
    <t>サピックスの算数を15分で講義してみた</t>
  </si>
  <si>
    <t>▶ 1対1個別の詳細</t>
  </si>
  <si>
    <t>▶ オンライン個別の詳細を見る</t>
  </si>
  <si>
    <t>https://filmuy.com/arithmetica/category/477</t>
  </si>
  <si>
    <t>【Sapix】小５　日々の算数サポート</t>
  </si>
  <si>
    <t>https://filmuy.com/arithmetica/category/638</t>
  </si>
  <si>
    <t>【Sapix】小５　マンスリープレテスト</t>
  </si>
  <si>
    <t>https://filmuy.com/arithmetica/category/476</t>
  </si>
  <si>
    <t>【Sapix】小５　夏の算数サポート</t>
  </si>
  <si>
    <t>中学受験算数WEB講座一覧（SAPIX小5の算数サポート・マンスリー対策を動画で補強）</t>
  </si>
  <si>
    <t>▶ WEB講座一覧を見る</t>
  </si>
  <si>
    <t>小6 算数 直前対策｜過去問＋単元総復習を4時間で仕上げる特訓（オンライン可）</t>
  </si>
  <si>
    <t>http://doco-zemi.com/</t>
  </si>
  <si>
    <t>開講講座 &amp;#8211; 中学受験専門 夏井算数塾（全体像はこちら）</t>
  </si>
  <si>
    <t>https://www.yotsuyaotsuka.com/kyozai/6th_grade.php</t>
  </si>
  <si>
    <t>入試実戦問題集(難関校対策)算数</t>
  </si>
  <si>
    <t>塾別対策（全体像はこちら）</t>
  </si>
  <si>
    <t>オンライン算数個別指導「ウィズ・ユー」詳細を見る</t>
  </si>
  <si>
    <t>状況別指導方針（全体像はこちら）</t>
  </si>
  <si>
    <t>まずは学習状況をご相談ください（無料）</t>
  </si>
  <si>
    <t>オンライン個別指導「ウィズ・ユー」を見る</t>
  </si>
  <si>
    <t>指導システム「ASEN」</t>
  </si>
  <si>
    <t>教室型個別</t>
  </si>
  <si>
    <t>http://chugakujuken.studytown.jp/</t>
  </si>
  <si>
    <t>StudyTown 小学生</t>
  </si>
  <si>
    <t>https://natsui-sansu-juku.com/wp-admin/</t>
  </si>
  <si>
    <t>ダッシュボード</t>
  </si>
  <si>
    <t>日能研 算数フォロー｜テスト直し渋滞を解消する週テンプレ｜小4〜小6 中学受験</t>
  </si>
  <si>
    <t>日能研対応の算数個別指導｜中学受験</t>
  </si>
  <si>
    <t>サピックス（SAPIX）とは？特徴・費用・クラス替え（組分け/マンスリー）を塾選び目線で整理｜中学受験</t>
  </si>
  <si>
    <t>SAPIX算数の持ち直し｜未消化・復習管理を改善｜中学受験</t>
  </si>
  <si>
    <t>早稲田アカデミーの中学受験対策を整理｜コース体系・NN・宿題量まで保護者向けに解説</t>
  </si>
  <si>
    <t>早稲アカ算数｜宿題が回る予習の組み立て｜小4〜小6</t>
  </si>
  <si>
    <t>四谷大塚の特徴｜予習シリーズと週テスト｜中学受験</t>
  </si>
  <si>
    <t>塾の全体像（トップ）</t>
  </si>
  <si>
    <t>中学受験専門 夏井算数塾トップページ</t>
  </si>
  <si>
    <t>小4の指導方針</t>
  </si>
  <si>
    <t>小5前半の指導方針</t>
  </si>
  <si>
    <t>小5後半の指導方針</t>
  </si>
  <si>
    <t>小6前半の指導方針</t>
  </si>
  <si>
    <t>入試直前期の指導方針</t>
  </si>
  <si>
    <t>塾の全体像（トップ）を見る</t>
  </si>
  <si>
    <t>判断材料（整理ページ）を見る</t>
  </si>
  <si>
    <t>中学受験算数の個別指導（全体像はこちら）</t>
  </si>
  <si>
    <t>開講講座 – 中学受験専門 夏井算数塾（全体像はこちら）</t>
  </si>
  <si>
    <t>https://natsui-sansu-juku.com/contact/</t>
  </si>
  <si>
    <t>動画：理科のコツ</t>
  </si>
  <si>
    <t>物理分野</t>
  </si>
  <si>
    <t>化学分野</t>
  </si>
  <si>
    <t>生物分野</t>
  </si>
  <si>
    <t>地学分野</t>
  </si>
  <si>
    <t>アクセス詳細を見る</t>
  </si>
  <si>
    <t>いまの状況を相談する</t>
  </si>
  <si>
    <t>講座の選び方を見る</t>
  </si>
  <si>
    <t>代表挨拶（全文）を読む</t>
  </si>
  <si>
    <t>理科の悩み総合案内へ（原因別に探す）</t>
  </si>
  <si>
    <t>記事を見る</t>
  </si>
  <si>
    <t>化学分野の特徴と引っ掛かりポイント【動画解説】</t>
  </si>
  <si>
    <t>中学受験理科の個別指導（オンライン対応）講座一覧</t>
  </si>
  <si>
    <t>しゅん吉クエスト公式サイトを見る</t>
  </si>
  <si>
    <t>理科クエストの授業をチェック</t>
  </si>
  <si>
    <t>生物分野の特徴と引っ掛かりポイント【動画解説】（全体像はこちら）</t>
  </si>
  <si>
    <t>中学受験理科の物理分野（全体像はこちら）</t>
  </si>
  <si>
    <t>開講講座の詳細を見る</t>
  </si>
  <si>
    <t>無料体験・お問い合わせはこちら</t>
  </si>
  <si>
    <t>ものの溶け方（溶解の基本）</t>
  </si>
  <si>
    <t>水溶液のこさ（溶解度）</t>
  </si>
  <si>
    <t>気体と水よう液の基礎整理</t>
  </si>
  <si>
    <t>ものの溶け方</t>
  </si>
  <si>
    <t>溶解度</t>
  </si>
  <si>
    <t>いろいろな水溶液の性質（色・反応・性質の整理）</t>
  </si>
  <si>
    <t>理科個別指導の詳細を見る</t>
  </si>
  <si>
    <t>水よう液（中和）の要点整理</t>
  </si>
  <si>
    <t>水よう液と金属（反応の違い・発生気体）</t>
  </si>
  <si>
    <t>ものの燃え方（有機物・無機物と酸化物の整理）</t>
  </si>
  <si>
    <t>状態変化の名前一覧（融解・凝固・蒸発など）</t>
  </si>
  <si>
    <t>ものの体積と温度（体積変化の基礎）</t>
  </si>
  <si>
    <t>中学受験理科講座一覧を見る</t>
  </si>
  <si>
    <t>体験授業・学習相談を申し込む</t>
  </si>
  <si>
    <t>植物の分類</t>
  </si>
  <si>
    <t>動物の分類</t>
  </si>
  <si>
    <t>光合成</t>
  </si>
  <si>
    <t>蒸散</t>
  </si>
  <si>
    <t>プランクトンの観察</t>
  </si>
  <si>
    <t>発芽や成長の条件</t>
  </si>
  <si>
    <t>蒸散のしくみ・ワセリン実験と計算問題</t>
  </si>
  <si>
    <t>消化と吸収</t>
  </si>
  <si>
    <t>こん虫の分類</t>
  </si>
  <si>
    <t>血液の循環</t>
  </si>
  <si>
    <t>呼吸と肺のしくみ</t>
  </si>
  <si>
    <t>花のつくり</t>
  </si>
  <si>
    <t>種子のつくり</t>
  </si>
  <si>
    <t>生物分野の全体像はこちら</t>
  </si>
  <si>
    <t>化学分野の全体像はこちら</t>
  </si>
  <si>
    <t>地学分野の全体像はこちら</t>
  </si>
  <si>
    <t>受験理科専門塾しゅん吉クエストのご案内を見る</t>
  </si>
  <si>
    <t>詳しいカリキュラム・お問い合わせはこちら</t>
  </si>
  <si>
    <t>月の満ち欠け・日食・月食</t>
  </si>
  <si>
    <t>太陽と1日の動き</t>
  </si>
  <si>
    <t>太陽と1日の動き（自転）</t>
  </si>
  <si>
    <t>太陽と1年の動きと南中高度（公転）</t>
  </si>
  <si>
    <t>星の動き</t>
  </si>
  <si>
    <t>地震の基礎（P波・S波・到達時刻の整理）</t>
  </si>
  <si>
    <t>地層の基礎（読み取り・書き込みのコツ）</t>
  </si>
  <si>
    <t>季節と天気（風・気圧・天気の典型パターン）</t>
  </si>
  <si>
    <t>天気の観測（気温・湿度・気圧・風向の読み方）</t>
  </si>
  <si>
    <t>流れる水のはたらき</t>
  </si>
  <si>
    <t>川の様子と川がつくる地形</t>
  </si>
  <si>
    <t>火山と火成岩（火山灰・溶岩・鉱物の見分け）</t>
  </si>
  <si>
    <t>地層（地層の傾き・上下関係・柱状図の読み取り）</t>
  </si>
  <si>
    <t>地震（P波・S波・初期微動継続時間の計算）</t>
  </si>
  <si>
    <t>月の満ち欠け・日食・月食（位置関係と見え方）</t>
  </si>
  <si>
    <t>太陽と1日の動き（方位・時刻・自転の整理）</t>
  </si>
  <si>
    <t>太陽と1年の動きと南中高度（季節・影・高度の基本パターン）</t>
  </si>
  <si>
    <t>星の動き（星座早見・日周運動・見える位置）</t>
  </si>
  <si>
    <t>天気の観測（気温・気圧・湿度・風向の基本）</t>
  </si>
  <si>
    <t>季節と天気（天気図・季節風・前線のパターン）</t>
  </si>
  <si>
    <t>流れる水のはたらき（侵食・運搬・堆積の整理）</t>
  </si>
  <si>
    <t>川の様子と川がつくる地形（扇状地・三角州・河岸段丘）</t>
  </si>
  <si>
    <t>生物分野の特徴と引っ掛かりポイント（動画解説）</t>
  </si>
  <si>
    <t>しゅん吉クエストの理科講座を見る</t>
  </si>
  <si>
    <t>化学分野の特徴と引っ掛かりポイント（動画解説）</t>
  </si>
  <si>
    <t>カリキュラム・講座の詳細を見る</t>
  </si>
  <si>
    <t>詳細・お問い合わせはこちら</t>
  </si>
  <si>
    <t>表・グラフの読み取り（条件整理）</t>
  </si>
  <si>
    <t>月の満ち欠け（基礎の確認）</t>
  </si>
  <si>
    <t>表・グラフが読めない</t>
  </si>
  <si>
    <t>理科の悩み一覧（Hub）</t>
  </si>
  <si>
    <t>地学分野ページ（全体像）</t>
  </si>
  <si>
    <t>理科のコツ（カテゴリ）</t>
  </si>
  <si>
    <t>表・グラフが読めない（条件整理）</t>
  </si>
  <si>
    <t>地震・火山で混乱する（地学の読み取り）</t>
  </si>
  <si>
    <t>お問い合わせ・学習相談</t>
  </si>
  <si>
    <t>実験問題が読めないときの流れ（情報整理）</t>
  </si>
  <si>
    <t>発芽（条件の扱い）</t>
  </si>
  <si>
    <t>「理由を答えよ」で書けないときのコツ</t>
  </si>
  <si>
    <t>生物分野ページ（全体像）</t>
  </si>
  <si>
    <t>グラフ・表が読み取れないときの整理法</t>
  </si>
  <si>
    <t>実験問題の読み取り整理</t>
  </si>
  <si>
    <t>理科コラム一覧</t>
  </si>
  <si>
    <t>実験問題が読めないときの整理</t>
  </si>
  <si>
    <t>ものの燃え方（確認用）</t>
  </si>
  <si>
    <t>気体が苦手（実験問題の視点で整理）</t>
  </si>
  <si>
    <t>化学分野ページ</t>
  </si>
  <si>
    <t>直前2週間で点が伸びないときの持ち直し</t>
  </si>
  <si>
    <t>化学分野ページ（全体の地図）</t>
  </si>
  <si>
    <t>「理由を答えよ」で書けないときの流れ</t>
  </si>
  <si>
    <t>「理由を答えよ」で書けない（記述のやり方）</t>
  </si>
  <si>
    <t>地震（基礎のまとめ）</t>
  </si>
  <si>
    <t>記述の悩み記事</t>
  </si>
  <si>
    <t>地層・柱状図が読めない（地学の読み取り）</t>
  </si>
  <si>
    <t>理由を書けないときの構成（条件→変化→理由）</t>
  </si>
  <si>
    <t>表・グラフが読めないときの処理の流れ</t>
  </si>
  <si>
    <t>理由を書けないときのパターン</t>
  </si>
  <si>
    <t>理由（記述）が書けない</t>
  </si>
  <si>
    <t>図・表・グラフが読み取れないときの整理</t>
  </si>
  <si>
    <t>物理の図が描けない（図→関係→式の身につけ方）</t>
  </si>
  <si>
    <t>豆電球の回路（直列・並列／明るさのコツ）</t>
  </si>
  <si>
    <t>物理カテゴリ</t>
  </si>
  <si>
    <t>物理分野ページ</t>
  </si>
  <si>
    <t>物理の図が描けない（図→関係→式）</t>
  </si>
  <si>
    <t>理科の悩み一覧（全体の地図）</t>
  </si>
  <si>
    <t>物理カテゴリ（悩み・コツを横断）</t>
  </si>
  <si>
    <t>物理分野ページ（学習の指針）</t>
  </si>
  <si>
    <t>理科の記述が書けないときの整理法</t>
  </si>
  <si>
    <t>溶解の考え方（例題で解き方を身につける）</t>
  </si>
  <si>
    <t>実験問題が読めないときの整理（条件→操作→結果）</t>
  </si>
  <si>
    <t>気体と水溶液（基本の確認）</t>
  </si>
  <si>
    <t>燃焼が苦手（条件→結果→理由のやり方）</t>
  </si>
  <si>
    <t>実験問題が読めない（条件→操作→結果）</t>
  </si>
  <si>
    <t>用語は覚えたのに問題で使えない原因と克服法</t>
  </si>
  <si>
    <t>計算が遅い・間に合わないときの克服法</t>
  </si>
  <si>
    <t>天気のグラフ・表（読み取りの典型で練習）</t>
  </si>
  <si>
    <t>物理ページ</t>
  </si>
  <si>
    <t>化学ページ</t>
  </si>
  <si>
    <t>生物ページ</t>
  </si>
  <si>
    <t>地学ページ</t>
  </si>
  <si>
    <t>復習しているのに点が伸びない時の見直し方</t>
  </si>
  <si>
    <t>残り2週間の理科の持ち直し（やることの絞り方）</t>
  </si>
  <si>
    <t>講座案内を見る</t>
  </si>
  <si>
    <t>暗記が定着しないときの改善策</t>
  </si>
  <si>
    <t>知識を活用（応用）できないときの克服法</t>
  </si>
  <si>
    <t>生物分野ページ（学習の指針）</t>
  </si>
  <si>
    <t>暗記が定着しない（覚えられない）</t>
  </si>
  <si>
    <t>知識を使いこなせない（応用できない）</t>
  </si>
  <si>
    <t>復習しているのに伸びない原因と見直し</t>
  </si>
  <si>
    <t>「理由を答えよ」で書けない原因と見直し</t>
  </si>
  <si>
    <t>物理分野（計算・進め方の点の落ち方を置く）</t>
  </si>
  <si>
    <t>化学分野（条件→変化の接続を置く）</t>
  </si>
  <si>
    <t>生物分野（用語の言い換え・根拠を置く）</t>
  </si>
  <si>
    <t>地学分野（資料読み取りの点の落ち方を置く）</t>
  </si>
  <si>
    <t>受験理科専門塾 しゅん吉クエスト（トップ）</t>
  </si>
  <si>
    <t>物理の図が描けない原因と取り組み直し（図→関係→式）</t>
  </si>
  <si>
    <t>【理科のコツ】てこ・かっ車・ふりこ（典型形式）</t>
  </si>
  <si>
    <t>理科計算が遅い原因と取り組み直し（計算前の整理）</t>
  </si>
  <si>
    <t>理科計算が遅い原因と取り組み直し</t>
  </si>
  <si>
    <t>物理分野ページ（全体の地図）</t>
  </si>
  <si>
    <t>理科計算が遅い（計算前の整理を決める）</t>
  </si>
  <si>
    <t>物理の図が描けない（図→関係→式をそろえる）</t>
  </si>
  <si>
    <t>物理のグラフが読めないときの整理</t>
  </si>
  <si>
    <t>光の反射と屈折（典型の整理）</t>
  </si>
  <si>
    <t>知識を問題に活かせない原因と対策</t>
  </si>
  <si>
    <t>水溶液が覚えられない（分類→代表→問われ方）</t>
  </si>
  <si>
    <t>中和のまとめ（用語・基本の確認）</t>
  </si>
  <si>
    <t>溶解度曲線が読めない（増減の見抜き方）</t>
  </si>
  <si>
    <t>光合成の基本（確認用）</t>
  </si>
  <si>
    <t>生物の実験問題が苦手なときの整理</t>
  </si>
  <si>
    <t>理科計算が遅い原因と改善（計算前の整理）</t>
  </si>
  <si>
    <t>圧力・浮力が混乱する原因と改善</t>
  </si>
  <si>
    <t>理科計算が遅い原因と改善</t>
  </si>
  <si>
    <t>理科計算が遅い・間に合わない（計算前の整理）</t>
  </si>
  <si>
    <t>圧力・浮力が混乱する（図→関係の接続）</t>
  </si>
  <si>
    <t>光の作図が苦手（作図の進め方を安定させる）</t>
  </si>
  <si>
    <t>物理の図が描けない（図→関係→式の順番を一定にする）</t>
  </si>
  <si>
    <t>圧力・水圧（単元の要点）</t>
  </si>
  <si>
    <t>理科計算が遅い（単位→図→比例→式→検算の順番を一定にする）</t>
  </si>
  <si>
    <t>理科計算が遅い（処理順を一定にする）</t>
  </si>
  <si>
    <t>理科の勉強の始め方（つまずき別）</t>
  </si>
  <si>
    <t>入試直前2週間の理科の再調整</t>
  </si>
  <si>
    <t>溶解度の基本（確認用）</t>
  </si>
  <si>
    <t>中和が苦手（何が残るか／指示薬の読み取り）</t>
  </si>
  <si>
    <t>実験問題が読めない（条件整理のやり方）</t>
  </si>
  <si>
    <t>水溶液（用語・代表例の整理）</t>
  </si>
  <si>
    <t>中和が混乱する（条件→変化→結論までの流れ）</t>
  </si>
  <si>
    <t>表・グラフの読み取りの記事</t>
  </si>
  <si>
    <t>地層（基礎の確認）</t>
  </si>
  <si>
    <t>表・グラフの読み取りステップ</t>
  </si>
  <si>
    <t>理科のお悩み一覧（解決のヒント）</t>
  </si>
  <si>
    <t>地学分野のページ（全体像）</t>
  </si>
  <si>
    <t>理科の学習のコツ</t>
  </si>
  <si>
    <t>表・グラフが読めない（条件整理の方法）</t>
  </si>
  <si>
    <t>地震・火山で混乱しているなら</t>
  </si>
  <si>
    <t>天気（基礎の確認）</t>
  </si>
  <si>
    <t>実験問題が読めない（情報整理）</t>
  </si>
  <si>
    <t>実験の読み取りが苦手なときの整理</t>
  </si>
  <si>
    <t>生物分野の特徴と引っ掛かりポイント【動画解説】</t>
  </si>
  <si>
    <t>生物分野の特徴と引っ掛かりポイント【全体像はこちら】</t>
  </si>
  <si>
    <t>光の反射と屈折の整理（空気→水・水→空気）</t>
  </si>
  <si>
    <t>浮力の考え方（中学受験理科）</t>
  </si>
  <si>
    <t>てこの原理／かっ車と輪軸／ふりこの要点整理</t>
  </si>
  <si>
    <t>圧力・水圧・気圧の整理</t>
  </si>
  <si>
    <t>豆電球の記号と回路図（直列/並列・電流の向きまで）</t>
  </si>
  <si>
    <t>トップページを見る</t>
  </si>
  <si>
    <t>学習相談・体験授業を申し込む</t>
  </si>
  <si>
    <t>物理攻略講座の詳細を見る</t>
  </si>
  <si>
    <t>しゅん吉クエストの理科を見てみる</t>
  </si>
  <si>
    <t>講座の案内</t>
  </si>
  <si>
    <t>問い合わせ</t>
  </si>
  <si>
    <t>実験問題の読み取りで落とす</t>
  </si>
  <si>
    <t>グラフ・表の読み取りが苦手</t>
  </si>
  <si>
    <t>知識があっても解けない</t>
  </si>
  <si>
    <t>水溶液の分類で混乱する</t>
  </si>
  <si>
    <t>計算が遅くて間に合わない</t>
  </si>
  <si>
    <t>物理のグラフ問題が苦手</t>
  </si>
  <si>
    <t>理科の記述で点が取れない</t>
  </si>
  <si>
    <t>復習しているのに次で同じミス</t>
  </si>
  <si>
    <t>何から始めるべきか分からない</t>
  </si>
  <si>
    <t>理科が苦手・嫌いになってしまった</t>
  </si>
  <si>
    <t>暗記しても身につかない</t>
  </si>
  <si>
    <t>分類問題で混同する</t>
  </si>
  <si>
    <t>計算が遅い</t>
  </si>
  <si>
    <t>図表で詰まる</t>
  </si>
  <si>
    <t>復習が効かないときの整理</t>
  </si>
  <si>
    <t>物理（力・電気・光・圧力 など）</t>
  </si>
  <si>
    <t>化学（水溶液・気体・燃焼 など）</t>
  </si>
  <si>
    <t>生物（植物・人体・生態系 など）</t>
  </si>
  <si>
    <t>地学（天体・天気・地層・地震火山 など）</t>
  </si>
  <si>
    <t>実験の読み取り</t>
  </si>
  <si>
    <t>図表の読み取り</t>
  </si>
  <si>
    <t>記述が苦手</t>
  </si>
  <si>
    <t>残り2週間、理科をどう仕上げるか</t>
  </si>
  <si>
    <t>実験問題の読み取り</t>
  </si>
  <si>
    <t>グラフ・表の読み方</t>
  </si>
  <si>
    <t>物理のグラフ</t>
  </si>
  <si>
    <t>理科の勉強の始め方</t>
  </si>
  <si>
    <t>カリキュラム・問い合わせはこちら</t>
  </si>
  <si>
    <t>生物攻略講座の詳細を見る</t>
  </si>
  <si>
    <t>講座一覧・詳細を見る</t>
  </si>
  <si>
    <t>化学分野の特徴と引っ掛かりポイント【全体像はこちら】</t>
  </si>
  <si>
    <t>トップを見る</t>
  </si>
  <si>
    <t>理科講座の案内を見る</t>
  </si>
  <si>
    <t>代表挨拶を見る</t>
  </si>
  <si>
    <t>会社概要を見る</t>
  </si>
  <si>
    <t>トップへ戻る</t>
  </si>
  <si>
    <t>地学・物理講座の詳細を見る</t>
  </si>
  <si>
    <t>体験授業・学習相談はこちら</t>
  </si>
  <si>
    <t>地学分野の特徴と引っ掛かりポイント【動画解説】</t>
  </si>
  <si>
    <t>しゅん吉クエストの詳しいご案内を見る</t>
  </si>
  <si>
    <t>受験理科専門塾　しゅん吉クエスト</t>
  </si>
  <si>
    <t>受験理科専門塾　しゅん吉クエスト　四谷教室</t>
  </si>
  <si>
    <t>開講講座の詳細はこちら</t>
  </si>
  <si>
    <t>受験理科専門塾 しゅん吉クエスト（四谷教室）</t>
  </si>
  <si>
    <t>こちら（開講講座の詳細ページ）</t>
  </si>
  <si>
    <t>中学受験理科コラム一覧</t>
  </si>
  <si>
    <t>中学受験理科の物理分野（単位換算・条件整理・図の分解）</t>
  </si>
  <si>
    <t>中学受験理科の物理分野｜単位換算・条件整理・図の分解で取りこぼしを防ぐ</t>
  </si>
  <si>
    <t>https://rika-quest.com/wp/wp-admin/</t>
  </si>
  <si>
    <t>開講講座・料金を見る</t>
  </si>
  <si>
    <t>学習相談・お問い合わせ</t>
  </si>
  <si>
    <t>講座の詳細（内容・料金・流れ）へ</t>
  </si>
  <si>
    <t>受講の相談をする</t>
  </si>
  <si>
    <t>アクセス・場所はこちら</t>
  </si>
  <si>
    <t>2026年度生徒募集のお知らせ（個別）</t>
  </si>
  <si>
    <t>2025年度冬期講習会のお知らせ</t>
  </si>
  <si>
    <t>2025年度夏期講習会のお知らせ</t>
  </si>
  <si>
    <t>講座・料金を確認する</t>
  </si>
  <si>
    <t>https://kokugo-trigger.com/concept/</t>
  </si>
  <si>
    <t>当塾のコンセプト</t>
  </si>
  <si>
    <t>国語のトリガーの指導方針（コンセプト）を見る</t>
  </si>
  <si>
    <t>https://eng-support.com/wp-login.php</t>
  </si>
  <si>
    <t>https://kokugo-trigger.com/inquiry/</t>
  </si>
  <si>
    <t>基礎力Stadium「国語のトリガー」 四谷教室</t>
  </si>
  <si>
    <t>開講講座・料金</t>
  </si>
  <si>
    <t>国語のトリガー（四谷教室）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</si>
</sst>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quot;/&quot;mm&quot;/&quot;dd&quot; &quot;hh&quot;:&quot;mm&quot;:&quot;ss"/>
  </numFmts>
  <fonts count="7">
    <font>
      <sz val="10.0"/>
      <color rgb="FF000000"/>
      <name val="Arial"/>
      <scheme val="minor"/>
    </font>
    <font>
      <color theme="1"/>
      <name val="Arial"/>
      <scheme val="minor"/>
    </font>
    <font>
      <u/>
      <color rgb="FF0000FF"/>
    </font>
    <font>
      <u/>
      <color rgb="FF0000FF"/>
    </font>
    <font>
      <u/>
      <color rgb="FF0000FF"/>
    </font>
    <font>
      <u/>
      <color rgb="FF0000FF"/>
    </font>
    <font>
      <u/>
      <color rgb="FF0000FF"/>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Font="1"/>
    <xf borderId="0" fillId="0" fontId="1" numFmtId="164" xfId="0" applyFont="1" applyNumberFormat="1"/>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Font="1"/>
    <xf borderId="1" fillId="0" fontId="4" numFmtId="0" xfId="0" applyAlignment="1" applyBorder="1" applyFont="1">
      <alignment readingOrder="0"/>
    </xf>
    <xf borderId="1" fillId="0" fontId="1" numFmtId="0" xfId="0" applyAlignment="1" applyBorder="1" applyFont="1">
      <alignment readingOrder="0"/>
    </xf>
    <xf borderId="0" fillId="0" fontId="5" numFmtId="0" xfId="0" applyFont="1"/>
    <xf borderId="1" fillId="0" fontId="6" numFmtId="0" xfId="0" applyAlignment="1" applyBorder="1" applyFont="1">
      <alignment readingOrder="0"/>
    </xf>
    <xf borderId="0" fillId="0" fontId="1" numFmtId="14" xfId="0" applyAlignment="1" applyFont="1" applyNumberFormat="1">
      <alignment readingOrder="0"/>
    </xf>
    <xf borderId="0" fillId="0" fontId="1" numFmtId="1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kkai-labo.tokyo/info/2026/" TargetMode="External"/><Relationship Id="rId194" Type="http://schemas.openxmlformats.org/officeDocument/2006/relationships/hyperlink" Target="https://dokkai-labo.tokyo/kobetsuonline02/" TargetMode="External"/><Relationship Id="rId193" Type="http://schemas.openxmlformats.org/officeDocument/2006/relationships/hyperlink" Target="https://dokkai-labo.tokyo/kobetsuonline01/" TargetMode="External"/><Relationship Id="rId192" Type="http://schemas.openxmlformats.org/officeDocument/2006/relationships/hyperlink" Target="https://dokkai-labo.tokyo/kijutsuryoku/" TargetMode="External"/><Relationship Id="rId191" Type="http://schemas.openxmlformats.org/officeDocument/2006/relationships/hyperlink" Target="https://dokkai-labo.tokyo/intro/" TargetMode="External"/><Relationship Id="rId187" Type="http://schemas.openxmlformats.org/officeDocument/2006/relationships/hyperlink" Target="https://dokkai-labo.tokyo/info/20210709/" TargetMode="External"/><Relationship Id="rId186" Type="http://schemas.openxmlformats.org/officeDocument/2006/relationships/hyperlink" Target="https://dokkai-labo.tokyo/info/20210707/" TargetMode="External"/><Relationship Id="rId185" Type="http://schemas.openxmlformats.org/officeDocument/2006/relationships/hyperlink" Target="https://dokkai-labo.tokyo/info/20210406/" TargetMode="External"/><Relationship Id="rId184" Type="http://schemas.openxmlformats.org/officeDocument/2006/relationships/hyperlink" Target="https://dokkai-labo.tokyo/info/20210406-2/" TargetMode="External"/><Relationship Id="rId189" Type="http://schemas.openxmlformats.org/officeDocument/2006/relationships/hyperlink" Target="https://dokkai-labo.tokyo/info/20210921/" TargetMode="External"/><Relationship Id="rId188" Type="http://schemas.openxmlformats.org/officeDocument/2006/relationships/hyperlink" Target="https://dokkai-labo.tokyo/info/20210723/" TargetMode="External"/><Relationship Id="rId183" Type="http://schemas.openxmlformats.org/officeDocument/2006/relationships/hyperlink" Target="https://dokkai-labo.tokyo/info/20210308/" TargetMode="External"/><Relationship Id="rId182" Type="http://schemas.openxmlformats.org/officeDocument/2006/relationships/hyperlink" Target="https://dokkai-labo.tokyo/info/20201119/" TargetMode="External"/><Relationship Id="rId181" Type="http://schemas.openxmlformats.org/officeDocument/2006/relationships/hyperlink" Target="https://dokkai-labo.tokyo/info/20201022/" TargetMode="External"/><Relationship Id="rId180" Type="http://schemas.openxmlformats.org/officeDocument/2006/relationships/hyperlink" Target="https://dokkai-labo.tokyo/info/20200713/" TargetMode="External"/><Relationship Id="rId176" Type="http://schemas.openxmlformats.org/officeDocument/2006/relationships/hyperlink" Target="https://dokkai-labo.tokyo/info/20200204/" TargetMode="External"/><Relationship Id="rId175" Type="http://schemas.openxmlformats.org/officeDocument/2006/relationships/hyperlink" Target="https://dokkai-labo.tokyo/info/2019winter/" TargetMode="External"/><Relationship Id="rId174" Type="http://schemas.openxmlformats.org/officeDocument/2006/relationships/hyperlink" Target="https://dokkai-labo.tokyo/info/20190924/" TargetMode="External"/><Relationship Id="rId173" Type="http://schemas.openxmlformats.org/officeDocument/2006/relationships/hyperlink" Target="https://dokkai-labo.tokyo/info/20190620/" TargetMode="External"/><Relationship Id="rId179" Type="http://schemas.openxmlformats.org/officeDocument/2006/relationships/hyperlink" Target="https://dokkai-labo.tokyo/info/20200529/" TargetMode="External"/><Relationship Id="rId178" Type="http://schemas.openxmlformats.org/officeDocument/2006/relationships/hyperlink" Target="https://dokkai-labo.tokyo/info/20200516/" TargetMode="External"/><Relationship Id="rId177" Type="http://schemas.openxmlformats.org/officeDocument/2006/relationships/hyperlink" Target="https://dokkai-labo.tokyo/info/20200505/" TargetMode="External"/><Relationship Id="rId198" Type="http://schemas.openxmlformats.org/officeDocument/2006/relationships/hyperlink" Target="https://dokkai-labo.tokyo/lesson/chocolabo/" TargetMode="External"/><Relationship Id="rId197" Type="http://schemas.openxmlformats.org/officeDocument/2006/relationships/hyperlink" Target="https://dokkai-labo.tokyo/lesson/1-1high/" TargetMode="External"/><Relationship Id="rId196" Type="http://schemas.openxmlformats.org/officeDocument/2006/relationships/hyperlink" Target="https://dokkai-labo.tokyo/lesson/1-1elem/" TargetMode="External"/><Relationship Id="rId195" Type="http://schemas.openxmlformats.org/officeDocument/2006/relationships/hyperlink" Target="https://dokkai-labo.tokyo/lesson/" TargetMode="External"/><Relationship Id="rId199" Type="http://schemas.openxmlformats.org/officeDocument/2006/relationships/hyperlink" Target="https://dokkai-labo.tokyo/lesson/hilevel_lec_univ/" TargetMode="External"/><Relationship Id="rId150" Type="http://schemas.openxmlformats.org/officeDocument/2006/relationships/hyperlink" Target="https://dokkai-labo.tokyo/info/170707/" TargetMode="External"/><Relationship Id="rId392" Type="http://schemas.openxmlformats.org/officeDocument/2006/relationships/hyperlink" Target="https://eng-support.com/column/book2-lesson4-scene1/" TargetMode="External"/><Relationship Id="rId391" Type="http://schemas.openxmlformats.org/officeDocument/2006/relationships/hyperlink" Target="https://eng-support.com/column/book2-lesson3-scene3/" TargetMode="External"/><Relationship Id="rId390" Type="http://schemas.openxmlformats.org/officeDocument/2006/relationships/hyperlink" Target="https://eng-support.com/column/book2-lesson3-scene2/" TargetMode="External"/><Relationship Id="rId1" Type="http://schemas.openxmlformats.org/officeDocument/2006/relationships/hyperlink" Target="https://dokkai-labo.tokyo/" TargetMode="External"/><Relationship Id="rId2" Type="http://schemas.openxmlformats.org/officeDocument/2006/relationships/hyperlink" Target="https://dokkai-labo.tokyo/access/" TargetMode="External"/><Relationship Id="rId3" Type="http://schemas.openxmlformats.org/officeDocument/2006/relationships/hyperlink" Target="https://dokkai-labo.tokyo/basis/" TargetMode="External"/><Relationship Id="rId149" Type="http://schemas.openxmlformats.org/officeDocument/2006/relationships/hyperlink" Target="https://dokkai-labo.tokyo/info/170624/" TargetMode="External"/><Relationship Id="rId4" Type="http://schemas.openxmlformats.org/officeDocument/2006/relationships/hyperlink" Target="https://dokkai-labo.tokyo/basisonline/" TargetMode="External"/><Relationship Id="rId148" Type="http://schemas.openxmlformats.org/officeDocument/2006/relationships/hyperlink" Target="https://dokkai-labo.tokyo/info/170529_studyaidbook/" TargetMode="External"/><Relationship Id="rId9" Type="http://schemas.openxmlformats.org/officeDocument/2006/relationships/hyperlink" Target="https://dokkai-labo.tokyo/blog/17022403/" TargetMode="External"/><Relationship Id="rId143" Type="http://schemas.openxmlformats.org/officeDocument/2006/relationships/hyperlink" Target="https://dokkai-labo.tokyo/grade/elem-high/" TargetMode="External"/><Relationship Id="rId385" Type="http://schemas.openxmlformats.org/officeDocument/2006/relationships/hyperlink" Target="https://eng-support.com/column/book2-lesson14-scene1/" TargetMode="External"/><Relationship Id="rId142" Type="http://schemas.openxmlformats.org/officeDocument/2006/relationships/hyperlink" Target="https://dokkai-labo.tokyo/grade/elem-all/" TargetMode="External"/><Relationship Id="rId384" Type="http://schemas.openxmlformats.org/officeDocument/2006/relationships/hyperlink" Target="https://eng-support.com/column/book2-lesson13-scene3/" TargetMode="External"/><Relationship Id="rId141" Type="http://schemas.openxmlformats.org/officeDocument/2006/relationships/hyperlink" Target="https://dokkai-labo.tokyo/ct/strategy/" TargetMode="External"/><Relationship Id="rId383" Type="http://schemas.openxmlformats.org/officeDocument/2006/relationships/hyperlink" Target="https://eng-support.com/column/book2-lesson13-scene1/" TargetMode="External"/><Relationship Id="rId140" Type="http://schemas.openxmlformats.org/officeDocument/2006/relationships/hyperlink" Target="https://dokkai-labo.tokyo/ct/publish/" TargetMode="External"/><Relationship Id="rId382" Type="http://schemas.openxmlformats.org/officeDocument/2006/relationships/hyperlink" Target="https://eng-support.com/column/book2-lesson13-scene/" TargetMode="External"/><Relationship Id="rId5" Type="http://schemas.openxmlformats.org/officeDocument/2006/relationships/hyperlink" Target="https://dokkai-labo.tokyo/blog/" TargetMode="External"/><Relationship Id="rId147" Type="http://schemas.openxmlformats.org/officeDocument/2006/relationships/hyperlink" Target="https://dokkai-labo.tokyo/info/161214/" TargetMode="External"/><Relationship Id="rId389" Type="http://schemas.openxmlformats.org/officeDocument/2006/relationships/hyperlink" Target="https://eng-support.com/column/book2-lesson3-scene1/" TargetMode="External"/><Relationship Id="rId6" Type="http://schemas.openxmlformats.org/officeDocument/2006/relationships/hyperlink" Target="https://dokkai-labo.tokyo/blog/161214/" TargetMode="External"/><Relationship Id="rId146" Type="http://schemas.openxmlformats.org/officeDocument/2006/relationships/hyperlink" Target="https://dokkai-labo.tokyo/info/" TargetMode="External"/><Relationship Id="rId388" Type="http://schemas.openxmlformats.org/officeDocument/2006/relationships/hyperlink" Target="https://eng-support.com/column/book2-lesson2-scene3/" TargetMode="External"/><Relationship Id="rId7" Type="http://schemas.openxmlformats.org/officeDocument/2006/relationships/hyperlink" Target="https://dokkai-labo.tokyo/blog/17022401/" TargetMode="External"/><Relationship Id="rId145" Type="http://schemas.openxmlformats.org/officeDocument/2006/relationships/hyperlink" Target="https://dokkai-labo.tokyo/hilevel_lec_univ_online/" TargetMode="External"/><Relationship Id="rId387" Type="http://schemas.openxmlformats.org/officeDocument/2006/relationships/hyperlink" Target="https://eng-support.com/column/book2-lesson2-scene2/" TargetMode="External"/><Relationship Id="rId8" Type="http://schemas.openxmlformats.org/officeDocument/2006/relationships/hyperlink" Target="https://dokkai-labo.tokyo/blog/17022402/" TargetMode="External"/><Relationship Id="rId144" Type="http://schemas.openxmlformats.org/officeDocument/2006/relationships/hyperlink" Target="https://dokkai-labo.tokyo/grammer/" TargetMode="External"/><Relationship Id="rId386" Type="http://schemas.openxmlformats.org/officeDocument/2006/relationships/hyperlink" Target="https://eng-support.com/column/book2-lesson2-scene1/" TargetMode="External"/><Relationship Id="rId381" Type="http://schemas.openxmlformats.org/officeDocument/2006/relationships/hyperlink" Target="https://eng-support.com/column/book2-lesson12-scene3/" TargetMode="External"/><Relationship Id="rId380" Type="http://schemas.openxmlformats.org/officeDocument/2006/relationships/hyperlink" Target="https://eng-support.com/column/book2-lesson12-scene2/" TargetMode="External"/><Relationship Id="rId139" Type="http://schemas.openxmlformats.org/officeDocument/2006/relationships/hyperlink" Target="https://dokkai-labo.tokyo/ct/examovie/" TargetMode="External"/><Relationship Id="rId138" Type="http://schemas.openxmlformats.org/officeDocument/2006/relationships/hyperlink" Target="https://dokkai-labo.tokyo/ct/column/" TargetMode="External"/><Relationship Id="rId137" Type="http://schemas.openxmlformats.org/officeDocument/2006/relationships/hyperlink" Target="https://dokkai-labo.tokyo/corporate_data/" TargetMode="External"/><Relationship Id="rId379" Type="http://schemas.openxmlformats.org/officeDocument/2006/relationships/hyperlink" Target="https://eng-support.com/column/book2-lesson12-scene1/" TargetMode="External"/><Relationship Id="rId132" Type="http://schemas.openxmlformats.org/officeDocument/2006/relationships/hyperlink" Target="https://dokkai-labo.tokyo/col_blog/shallow-comprehension/" TargetMode="External"/><Relationship Id="rId374" Type="http://schemas.openxmlformats.org/officeDocument/2006/relationships/hyperlink" Target="https://eng-support.com/column/book2-lesson10-scene2/" TargetMode="External"/><Relationship Id="rId131" Type="http://schemas.openxmlformats.org/officeDocument/2006/relationships/hyperlink" Target="https://dokkai-labo.tokyo/col_blog/setsumon-yomichigai/" TargetMode="External"/><Relationship Id="rId373" Type="http://schemas.openxmlformats.org/officeDocument/2006/relationships/hyperlink" Target="https://eng-support.com/column/book2-lesson10-scene1/" TargetMode="External"/><Relationship Id="rId130" Type="http://schemas.openxmlformats.org/officeDocument/2006/relationships/hyperlink" Target="https://dokkai-labo.tokyo/col_blog/setsumeibun-online/" TargetMode="External"/><Relationship Id="rId372" Type="http://schemas.openxmlformats.org/officeDocument/2006/relationships/hyperlink" Target="https://eng-support.com/column/book2-lesson1-scene3/" TargetMode="External"/><Relationship Id="rId371" Type="http://schemas.openxmlformats.org/officeDocument/2006/relationships/hyperlink" Target="https://eng-support.com/column/book2-lesson1-scene2/" TargetMode="External"/><Relationship Id="rId136" Type="http://schemas.openxmlformats.org/officeDocument/2006/relationships/hyperlink" Target="https://dokkai-labo.tokyo/contact/" TargetMode="External"/><Relationship Id="rId378" Type="http://schemas.openxmlformats.org/officeDocument/2006/relationships/hyperlink" Target="https://eng-support.com/column/book2-lesson11-scene3/" TargetMode="External"/><Relationship Id="rId135" Type="http://schemas.openxmlformats.org/officeDocument/2006/relationships/hyperlink" Target="https://dokkai-labo.tokyo/col_blog/yomitobashi-online/" TargetMode="External"/><Relationship Id="rId377" Type="http://schemas.openxmlformats.org/officeDocument/2006/relationships/hyperlink" Target="https://eng-support.com/column/book2-lesson11-scene2/" TargetMode="External"/><Relationship Id="rId134" Type="http://schemas.openxmlformats.org/officeDocument/2006/relationships/hyperlink" Target="https://dokkai-labo.tokyo/col_blog/waseda-academy-kokugo-speed/" TargetMode="External"/><Relationship Id="rId376" Type="http://schemas.openxmlformats.org/officeDocument/2006/relationships/hyperlink" Target="https://eng-support.com/column/book2-lesson11-scene1/" TargetMode="External"/><Relationship Id="rId133" Type="http://schemas.openxmlformats.org/officeDocument/2006/relationships/hyperlink" Target="https://dokkai-labo.tokyo/col_blog/tensaku-guide/" TargetMode="External"/><Relationship Id="rId375" Type="http://schemas.openxmlformats.org/officeDocument/2006/relationships/hyperlink" Target="https://eng-support.com/column/book2-lesson10-scene3/" TargetMode="External"/><Relationship Id="rId172" Type="http://schemas.openxmlformats.org/officeDocument/2006/relationships/hyperlink" Target="https://dokkai-labo.tokyo/info/20190104/" TargetMode="External"/><Relationship Id="rId171" Type="http://schemas.openxmlformats.org/officeDocument/2006/relationships/hyperlink" Target="https://dokkai-labo.tokyo/info/20190101t/" TargetMode="External"/><Relationship Id="rId170" Type="http://schemas.openxmlformats.org/officeDocument/2006/relationships/hyperlink" Target="https://dokkai-labo.tokyo/info/20190101b/" TargetMode="External"/><Relationship Id="rId165" Type="http://schemas.openxmlformats.org/officeDocument/2006/relationships/hyperlink" Target="https://dokkai-labo.tokyo/info/200229/" TargetMode="External"/><Relationship Id="rId164" Type="http://schemas.openxmlformats.org/officeDocument/2006/relationships/hyperlink" Target="https://dokkai-labo.tokyo/info/200228/" TargetMode="External"/><Relationship Id="rId163" Type="http://schemas.openxmlformats.org/officeDocument/2006/relationships/hyperlink" Target="https://dokkai-labo.tokyo/info/200101_02/" TargetMode="External"/><Relationship Id="rId162" Type="http://schemas.openxmlformats.org/officeDocument/2006/relationships/hyperlink" Target="https://dokkai-labo.tokyo/info/200101_01/" TargetMode="External"/><Relationship Id="rId169" Type="http://schemas.openxmlformats.org/officeDocument/2006/relationships/hyperlink" Target="https://dokkai-labo.tokyo/info/20190101/" TargetMode="External"/><Relationship Id="rId168" Type="http://schemas.openxmlformats.org/officeDocument/2006/relationships/hyperlink" Target="https://dokkai-labo.tokyo/info/2018winter/" TargetMode="External"/><Relationship Id="rId167" Type="http://schemas.openxmlformats.org/officeDocument/2006/relationships/hyperlink" Target="https://dokkai-labo.tokyo/info/200410/" TargetMode="External"/><Relationship Id="rId166" Type="http://schemas.openxmlformats.org/officeDocument/2006/relationships/hyperlink" Target="https://dokkai-labo.tokyo/info/200402/" TargetMode="External"/><Relationship Id="rId161" Type="http://schemas.openxmlformats.org/officeDocument/2006/relationships/hyperlink" Target="https://dokkai-labo.tokyo/info/190507/" TargetMode="External"/><Relationship Id="rId160" Type="http://schemas.openxmlformats.org/officeDocument/2006/relationships/hyperlink" Target="https://dokkai-labo.tokyo/info/190507-2/" TargetMode="External"/><Relationship Id="rId159" Type="http://schemas.openxmlformats.org/officeDocument/2006/relationships/hyperlink" Target="https://dokkai-labo.tokyo/info/190303/" TargetMode="External"/><Relationship Id="rId154" Type="http://schemas.openxmlformats.org/officeDocument/2006/relationships/hyperlink" Target="https://dokkai-labo.tokyo/info/180208/" TargetMode="External"/><Relationship Id="rId396" Type="http://schemas.openxmlformats.org/officeDocument/2006/relationships/hyperlink" Target="https://eng-support.com/column/book2-lesson5-scene2/" TargetMode="External"/><Relationship Id="rId153" Type="http://schemas.openxmlformats.org/officeDocument/2006/relationships/hyperlink" Target="https://dokkai-labo.tokyo/info/180205/" TargetMode="External"/><Relationship Id="rId395" Type="http://schemas.openxmlformats.org/officeDocument/2006/relationships/hyperlink" Target="https://eng-support.com/column/book2-lesson5-scene1/" TargetMode="External"/><Relationship Id="rId152" Type="http://schemas.openxmlformats.org/officeDocument/2006/relationships/hyperlink" Target="https://dokkai-labo.tokyo/info/180101/" TargetMode="External"/><Relationship Id="rId394" Type="http://schemas.openxmlformats.org/officeDocument/2006/relationships/hyperlink" Target="https://eng-support.com/column/book2-lesson4-scene3/" TargetMode="External"/><Relationship Id="rId151" Type="http://schemas.openxmlformats.org/officeDocument/2006/relationships/hyperlink" Target="https://dokkai-labo.tokyo/info/180101_02/" TargetMode="External"/><Relationship Id="rId393" Type="http://schemas.openxmlformats.org/officeDocument/2006/relationships/hyperlink" Target="https://eng-support.com/column/book2-lesson4-scene2/" TargetMode="External"/><Relationship Id="rId158" Type="http://schemas.openxmlformats.org/officeDocument/2006/relationships/hyperlink" Target="https://dokkai-labo.tokyo/info/180726_iten/" TargetMode="External"/><Relationship Id="rId157" Type="http://schemas.openxmlformats.org/officeDocument/2006/relationships/hyperlink" Target="https://dokkai-labo.tokyo/info/180616_02/" TargetMode="External"/><Relationship Id="rId399" Type="http://schemas.openxmlformats.org/officeDocument/2006/relationships/hyperlink" Target="https://eng-support.com/column/book2-lesson6-scene2/" TargetMode="External"/><Relationship Id="rId156" Type="http://schemas.openxmlformats.org/officeDocument/2006/relationships/hyperlink" Target="https://dokkai-labo.tokyo/info/180616_01/" TargetMode="External"/><Relationship Id="rId398" Type="http://schemas.openxmlformats.org/officeDocument/2006/relationships/hyperlink" Target="https://eng-support.com/column/book2-lesson6-scene1/" TargetMode="External"/><Relationship Id="rId155" Type="http://schemas.openxmlformats.org/officeDocument/2006/relationships/hyperlink" Target="https://dokkai-labo.tokyo/info/180225/" TargetMode="External"/><Relationship Id="rId397" Type="http://schemas.openxmlformats.org/officeDocument/2006/relationships/hyperlink" Target="https://eng-support.com/column/book2-lesson5-scene3/" TargetMode="External"/><Relationship Id="rId808" Type="http://schemas.openxmlformats.org/officeDocument/2006/relationships/hyperlink" Target="https://natsui-sansu-juku.com/column/withyou/" TargetMode="External"/><Relationship Id="rId807" Type="http://schemas.openxmlformats.org/officeDocument/2006/relationships/hyperlink" Target="https://natsui-sansu-juku.com/column/waseda-2/" TargetMode="External"/><Relationship Id="rId806" Type="http://schemas.openxmlformats.org/officeDocument/2006/relationships/hyperlink" Target="https://natsui-sansu-juku.com/column/waseda_academy/" TargetMode="External"/><Relationship Id="rId805" Type="http://schemas.openxmlformats.org/officeDocument/2006/relationships/hyperlink" Target="https://natsui-sansu-juku.com/column/tokuten_detail/" TargetMode="External"/><Relationship Id="rId809" Type="http://schemas.openxmlformats.org/officeDocument/2006/relationships/hyperlink" Target="https://natsui-sansu-juku.com/column/zukei/" TargetMode="External"/><Relationship Id="rId800" Type="http://schemas.openxmlformats.org/officeDocument/2006/relationships/hyperlink" Target="https://natsui-sansu-juku.com/column/sapix-15/" TargetMode="External"/><Relationship Id="rId804" Type="http://schemas.openxmlformats.org/officeDocument/2006/relationships/hyperlink" Target="https://natsui-sansu-juku.com/column/syou5zenhan/" TargetMode="External"/><Relationship Id="rId803" Type="http://schemas.openxmlformats.org/officeDocument/2006/relationships/hyperlink" Target="https://natsui-sansu-juku.com/column/syou4/" TargetMode="External"/><Relationship Id="rId802" Type="http://schemas.openxmlformats.org/officeDocument/2006/relationships/hyperlink" Target="https://natsui-sansu-juku.com/column/shibushibu-2/" TargetMode="External"/><Relationship Id="rId801" Type="http://schemas.openxmlformats.org/officeDocument/2006/relationships/hyperlink" Target="https://natsui-sansu-juku.com/column/sapix/" TargetMode="External"/><Relationship Id="rId40" Type="http://schemas.openxmlformats.org/officeDocument/2006/relationships/hyperlink" Target="https://dokkai-labo.tokyo/blog/jyoshigakuin2021/" TargetMode="External"/><Relationship Id="rId42" Type="http://schemas.openxmlformats.org/officeDocument/2006/relationships/hyperlink" Target="https://dokkai-labo.tokyo/blog/kaizyou2021/" TargetMode="External"/><Relationship Id="rId41" Type="http://schemas.openxmlformats.org/officeDocument/2006/relationships/hyperlink" Target="https://dokkai-labo.tokyo/blog/kaisei2021/" TargetMode="External"/><Relationship Id="rId44" Type="http://schemas.openxmlformats.org/officeDocument/2006/relationships/hyperlink" Target="https://dokkai-labo.tokyo/blog/kijutsu_miss3/" TargetMode="External"/><Relationship Id="rId43" Type="http://schemas.openxmlformats.org/officeDocument/2006/relationships/hyperlink" Target="https://dokkai-labo.tokyo/blog/keiougizyuku2021/" TargetMode="External"/><Relationship Id="rId46" Type="http://schemas.openxmlformats.org/officeDocument/2006/relationships/hyperlink" Target="https://dokkai-labo.tokyo/blog/kokugo-kakomon/" TargetMode="External"/><Relationship Id="rId45" Type="http://schemas.openxmlformats.org/officeDocument/2006/relationships/hyperlink" Target="https://dokkai-labo.tokyo/blog/kokorogamae/" TargetMode="External"/><Relationship Id="rId509" Type="http://schemas.openxmlformats.org/officeDocument/2006/relationships/hyperlink" Target="https://juku-escot.com/c_blogs/kakujitsunianki/" TargetMode="External"/><Relationship Id="rId508" Type="http://schemas.openxmlformats.org/officeDocument/2006/relationships/hyperlink" Target="https://juku-escot.com/c_blogs/jyukenyaruki/" TargetMode="External"/><Relationship Id="rId503" Type="http://schemas.openxmlformats.org/officeDocument/2006/relationships/hyperlink" Target="https://juku-escot.com/c_blogs/issyunanki/" TargetMode="External"/><Relationship Id="rId745" Type="http://schemas.openxmlformats.org/officeDocument/2006/relationships/hyperlink" Target="https://natsui-sansu-juku.com/col_blog/online4/" TargetMode="External"/><Relationship Id="rId987" Type="http://schemas.openxmlformats.org/officeDocument/2006/relationships/hyperlink" Target="https://www.kokugo-trigger.com/column/syuuchuuryoku/" TargetMode="External"/><Relationship Id="rId502" Type="http://schemas.openxmlformats.org/officeDocument/2006/relationships/hyperlink" Target="https://juku-escot.com/c_blogs/image/" TargetMode="External"/><Relationship Id="rId744" Type="http://schemas.openxmlformats.org/officeDocument/2006/relationships/hyperlink" Target="https://natsui-sansu-juku.com/col_blog/online-tutor-math/" TargetMode="External"/><Relationship Id="rId986" Type="http://schemas.openxmlformats.org/officeDocument/2006/relationships/hyperlink" Target="https://www.kokugo-trigger.com/column/seiseki/" TargetMode="External"/><Relationship Id="rId501" Type="http://schemas.openxmlformats.org/officeDocument/2006/relationships/hyperlink" Target="https://juku-escot.com/c_blogs/eikenbenkyouhou/" TargetMode="External"/><Relationship Id="rId743" Type="http://schemas.openxmlformats.org/officeDocument/2006/relationships/hyperlink" Target="https://natsui-sansu-juku.com/col_blog/online-sansu-kobetsu-rittaizukei/" TargetMode="External"/><Relationship Id="rId985" Type="http://schemas.openxmlformats.org/officeDocument/2006/relationships/hyperlink" Target="https://www.kokugo-trigger.com/column/nigate/" TargetMode="External"/><Relationship Id="rId500" Type="http://schemas.openxmlformats.org/officeDocument/2006/relationships/hyperlink" Target="https://juku-escot.com/c_blogs/eigoanki/" TargetMode="External"/><Relationship Id="rId742" Type="http://schemas.openxmlformats.org/officeDocument/2006/relationships/hyperlink" Target="https://natsui-sansu-juku.com/col_blog/online-sansu-kobetsu-keisan-miss/" TargetMode="External"/><Relationship Id="rId984" Type="http://schemas.openxmlformats.org/officeDocument/2006/relationships/hyperlink" Target="https://www.kokugo-trigger.com/column/kokugonotesuto/" TargetMode="External"/><Relationship Id="rId507" Type="http://schemas.openxmlformats.org/officeDocument/2006/relationships/hyperlink" Target="https://juku-escot.com/c_blogs/jyukenbenkyouyaruki/" TargetMode="External"/><Relationship Id="rId749" Type="http://schemas.openxmlformats.org/officeDocument/2006/relationships/hyperlink" Target="https://natsui-sansu-juku.com/col_blog/onlinekoukateki/" TargetMode="External"/><Relationship Id="rId506" Type="http://schemas.openxmlformats.org/officeDocument/2006/relationships/hyperlink" Target="https://juku-escot.com/c_blogs/j-goukakusurutameniha/" TargetMode="External"/><Relationship Id="rId748" Type="http://schemas.openxmlformats.org/officeDocument/2006/relationships/hyperlink" Target="https://natsui-sansu-juku.com/col_blog/onlinekouka/" TargetMode="External"/><Relationship Id="rId505" Type="http://schemas.openxmlformats.org/officeDocument/2006/relationships/hyperlink" Target="https://juku-escot.com/c_blogs/j-goukakuritsu/" TargetMode="External"/><Relationship Id="rId747" Type="http://schemas.openxmlformats.org/officeDocument/2006/relationships/hyperlink" Target="https://natsui-sansu-juku.com/col_blog/onlineheigai/" TargetMode="External"/><Relationship Id="rId989" Type="http://schemas.openxmlformats.org/officeDocument/2006/relationships/hyperlink" Target="https://www.kokugo-trigger.com/corporate_data/" TargetMode="External"/><Relationship Id="rId504" Type="http://schemas.openxmlformats.org/officeDocument/2006/relationships/hyperlink" Target="https://juku-escot.com/c_blogs/j-eikenbenkyouhou/" TargetMode="External"/><Relationship Id="rId746" Type="http://schemas.openxmlformats.org/officeDocument/2006/relationships/hyperlink" Target="https://natsui-sansu-juku.com/col_blog/online4merit/" TargetMode="External"/><Relationship Id="rId988" Type="http://schemas.openxmlformats.org/officeDocument/2006/relationships/hyperlink" Target="https://www.kokugo-trigger.com/concept/" TargetMode="External"/><Relationship Id="rId48" Type="http://schemas.openxmlformats.org/officeDocument/2006/relationships/hyperlink" Target="https://dokkai-labo.tokyo/blog/kokugobunpouigi/" TargetMode="External"/><Relationship Id="rId47" Type="http://schemas.openxmlformats.org/officeDocument/2006/relationships/hyperlink" Target="https://dokkai-labo.tokyo/blog/kokugo-kijutsu-before-after/" TargetMode="External"/><Relationship Id="rId49" Type="http://schemas.openxmlformats.org/officeDocument/2006/relationships/hyperlink" Target="https://dokkai-labo.tokyo/blog/kokugoshidou/" TargetMode="External"/><Relationship Id="rId741" Type="http://schemas.openxmlformats.org/officeDocument/2006/relationships/hyperlink" Target="https://natsui-sansu-juku.com/col_blog/online-sansu-kobetsu-hi-wariai/" TargetMode="External"/><Relationship Id="rId983" Type="http://schemas.openxmlformats.org/officeDocument/2006/relationships/hyperlink" Target="https://www.kokugo-trigger.com/column/kokugobenkyou/" TargetMode="External"/><Relationship Id="rId740" Type="http://schemas.openxmlformats.org/officeDocument/2006/relationships/hyperlink" Target="https://natsui-sansu-juku.com/col_blog/online-sansu-kobetsu-hayasa-kaizen/" TargetMode="External"/><Relationship Id="rId982" Type="http://schemas.openxmlformats.org/officeDocument/2006/relationships/hyperlink" Target="https://www.kokugo-trigger.com/column/kiso/" TargetMode="External"/><Relationship Id="rId981" Type="http://schemas.openxmlformats.org/officeDocument/2006/relationships/hyperlink" Target="https://www.kokugo-trigger.com/column/jyuku/" TargetMode="External"/><Relationship Id="rId980" Type="http://schemas.openxmlformats.org/officeDocument/2006/relationships/hyperlink" Target="https://www.kokugo-trigger.com/column/jikangatarinai/" TargetMode="External"/><Relationship Id="rId31" Type="http://schemas.openxmlformats.org/officeDocument/2006/relationships/hyperlink" Target="https://dokkai-labo.tokyo/blog/description-2/" TargetMode="External"/><Relationship Id="rId30" Type="http://schemas.openxmlformats.org/officeDocument/2006/relationships/hyperlink" Target="https://dokkai-labo.tokyo/blog/chujutorisetsu/" TargetMode="External"/><Relationship Id="rId33" Type="http://schemas.openxmlformats.org/officeDocument/2006/relationships/hyperlink" Target="https://dokkai-labo.tokyo/blog/difficult-problem/" TargetMode="External"/><Relationship Id="rId32" Type="http://schemas.openxmlformats.org/officeDocument/2006/relationships/hyperlink" Target="https://dokkai-labo.tokyo/blog/description/" TargetMode="External"/><Relationship Id="rId35" Type="http://schemas.openxmlformats.org/officeDocument/2006/relationships/hyperlink" Target="https://dokkai-labo.tokyo/blog/ferisu2021/" TargetMode="External"/><Relationship Id="rId34" Type="http://schemas.openxmlformats.org/officeDocument/2006/relationships/hyperlink" Target="https://dokkai-labo.tokyo/blog/essay/" TargetMode="External"/><Relationship Id="rId739" Type="http://schemas.openxmlformats.org/officeDocument/2006/relationships/hyperlink" Target="https://natsui-sansu-juku.com/col_blog/online-sansu-kobetsu-bunshodai/" TargetMode="External"/><Relationship Id="rId734" Type="http://schemas.openxmlformats.org/officeDocument/2006/relationships/hyperlink" Target="https://natsui-sansu-juku.com/col_blog/online-math/" TargetMode="External"/><Relationship Id="rId976" Type="http://schemas.openxmlformats.org/officeDocument/2006/relationships/hyperlink" Target="https://rika-quest.com/timetable/" TargetMode="External"/><Relationship Id="rId733" Type="http://schemas.openxmlformats.org/officeDocument/2006/relationships/hyperlink" Target="https://natsui-sansu-juku.com/col_blog/online-math-juku/" TargetMode="External"/><Relationship Id="rId975" Type="http://schemas.openxmlformats.org/officeDocument/2006/relationships/hyperlink" Target="https://rika-quest.com/sample-page/" TargetMode="External"/><Relationship Id="rId732" Type="http://schemas.openxmlformats.org/officeDocument/2006/relationships/hyperlink" Target="https://natsui-sansu-juku.com/col_blog/online-math-4to6/" TargetMode="External"/><Relationship Id="rId974" Type="http://schemas.openxmlformats.org/officeDocument/2006/relationships/hyperlink" Target="https://rika-quest.com/kouza/" TargetMode="External"/><Relationship Id="rId731" Type="http://schemas.openxmlformats.org/officeDocument/2006/relationships/hyperlink" Target="https://natsui-sansu-juku.com/col_blog/nichinoken-online-sansu/" TargetMode="External"/><Relationship Id="rId973" Type="http://schemas.openxmlformats.org/officeDocument/2006/relationships/hyperlink" Target="https://rika-quest.com/inquiry/" TargetMode="External"/><Relationship Id="rId738" Type="http://schemas.openxmlformats.org/officeDocument/2006/relationships/hyperlink" Target="https://natsui-sansu-juku.com/col_blog/online-sansu-kobetsu-baino-kazu/" TargetMode="External"/><Relationship Id="rId737" Type="http://schemas.openxmlformats.org/officeDocument/2006/relationships/hyperlink" Target="https://natsui-sansu-juku.com/col_blog/online-sansu-chokuzen/" TargetMode="External"/><Relationship Id="rId979" Type="http://schemas.openxmlformats.org/officeDocument/2006/relationships/hyperlink" Target="https://www.kokugo-trigger.com/column/" TargetMode="External"/><Relationship Id="rId736" Type="http://schemas.openxmlformats.org/officeDocument/2006/relationships/hyperlink" Target="https://natsui-sansu-juku.com/col_blog/online-sansu-56/" TargetMode="External"/><Relationship Id="rId978" Type="http://schemas.openxmlformats.org/officeDocument/2006/relationships/hyperlink" Target="https://www.kokugo-trigger.com/access/" TargetMode="External"/><Relationship Id="rId735" Type="http://schemas.openxmlformats.org/officeDocument/2006/relationships/hyperlink" Target="https://natsui-sansu-juku.com/col_blog/online-sansu-34/" TargetMode="External"/><Relationship Id="rId977" Type="http://schemas.openxmlformats.org/officeDocument/2006/relationships/hyperlink" Target="https://www.kokugo-trigger.com/" TargetMode="External"/><Relationship Id="rId37" Type="http://schemas.openxmlformats.org/officeDocument/2006/relationships/hyperlink" Target="https://dokkai-labo.tokyo/blog/gakusyuuhou/" TargetMode="External"/><Relationship Id="rId36" Type="http://schemas.openxmlformats.org/officeDocument/2006/relationships/hyperlink" Target="https://dokkai-labo.tokyo/blog/futaba2021/" TargetMode="External"/><Relationship Id="rId39" Type="http://schemas.openxmlformats.org/officeDocument/2006/relationships/hyperlink" Target="https://dokkai-labo.tokyo/blog/jikanhaibun/" TargetMode="External"/><Relationship Id="rId38" Type="http://schemas.openxmlformats.org/officeDocument/2006/relationships/hyperlink" Target="https://dokkai-labo.tokyo/blog/hensachi/" TargetMode="External"/><Relationship Id="rId730" Type="http://schemas.openxmlformats.org/officeDocument/2006/relationships/hyperlink" Target="https://natsui-sansu-juku.com/col_blog/kakomon-online-checklist/" TargetMode="External"/><Relationship Id="rId972" Type="http://schemas.openxmlformats.org/officeDocument/2006/relationships/hyperlink" Target="https://rika-quest.com/info/492/" TargetMode="External"/><Relationship Id="rId971" Type="http://schemas.openxmlformats.org/officeDocument/2006/relationships/hyperlink" Target="https://rika-quest.com/info/2026/" TargetMode="External"/><Relationship Id="rId970" Type="http://schemas.openxmlformats.org/officeDocument/2006/relationships/hyperlink" Target="https://rika-quest.com/info/" TargetMode="External"/><Relationship Id="rId20" Type="http://schemas.openxmlformats.org/officeDocument/2006/relationships/hyperlink" Target="https://dokkai-labo.tokyo/blog/200228/" TargetMode="External"/><Relationship Id="rId22" Type="http://schemas.openxmlformats.org/officeDocument/2006/relationships/hyperlink" Target="https://dokkai-labo.tokyo/blog/200301/" TargetMode="External"/><Relationship Id="rId21" Type="http://schemas.openxmlformats.org/officeDocument/2006/relationships/hyperlink" Target="https://dokkai-labo.tokyo/blog/200229/" TargetMode="External"/><Relationship Id="rId24" Type="http://schemas.openxmlformats.org/officeDocument/2006/relationships/hyperlink" Target="https://dokkai-labo.tokyo/blog/approach/" TargetMode="External"/><Relationship Id="rId23" Type="http://schemas.openxmlformats.org/officeDocument/2006/relationships/hyperlink" Target="https://dokkai-labo.tokyo/blog/200328/" TargetMode="External"/><Relationship Id="rId525" Type="http://schemas.openxmlformats.org/officeDocument/2006/relationships/hyperlink" Target="https://juku-escot.com/c_blogs/syakaijinbenkyou/" TargetMode="External"/><Relationship Id="rId767" Type="http://schemas.openxmlformats.org/officeDocument/2006/relationships/hyperlink" Target="https://natsui-sansu-juku.com/column/510-08/" TargetMode="External"/><Relationship Id="rId524" Type="http://schemas.openxmlformats.org/officeDocument/2006/relationships/hyperlink" Target="https://juku-escot.com/c_blogs/syakaibenkyouhou/" TargetMode="External"/><Relationship Id="rId766" Type="http://schemas.openxmlformats.org/officeDocument/2006/relationships/hyperlink" Target="https://natsui-sansu-juku.com/column/510-07/" TargetMode="External"/><Relationship Id="rId523" Type="http://schemas.openxmlformats.org/officeDocument/2006/relationships/hyperlink" Target="https://juku-escot.com/c_blogs/suugakutaisaku/" TargetMode="External"/><Relationship Id="rId765" Type="http://schemas.openxmlformats.org/officeDocument/2006/relationships/hyperlink" Target="https://natsui-sansu-juku.com/column/510-06/" TargetMode="External"/><Relationship Id="rId522" Type="http://schemas.openxmlformats.org/officeDocument/2006/relationships/hyperlink" Target="https://juku-escot.com/c_blogs/suugakusyuusyoku/" TargetMode="External"/><Relationship Id="rId764" Type="http://schemas.openxmlformats.org/officeDocument/2006/relationships/hyperlink" Target="https://natsui-sansu-juku.com/column/510-05/" TargetMode="External"/><Relationship Id="rId529" Type="http://schemas.openxmlformats.org/officeDocument/2006/relationships/hyperlink" Target="https://juku-escot.com/c_blogs/yarukitaisyohou/" TargetMode="External"/><Relationship Id="rId528" Type="http://schemas.openxmlformats.org/officeDocument/2006/relationships/hyperlink" Target="https://juku-escot.com/c_blogs/yarukipoint/" TargetMode="External"/><Relationship Id="rId527" Type="http://schemas.openxmlformats.org/officeDocument/2006/relationships/hyperlink" Target="https://juku-escot.com/c_blogs/yarukihouhou/" TargetMode="External"/><Relationship Id="rId769" Type="http://schemas.openxmlformats.org/officeDocument/2006/relationships/hyperlink" Target="https://natsui-sansu-juku.com/column/510-10/" TargetMode="External"/><Relationship Id="rId526" Type="http://schemas.openxmlformats.org/officeDocument/2006/relationships/hyperlink" Target="https://juku-escot.com/c_blogs/taisaku4/" TargetMode="External"/><Relationship Id="rId768" Type="http://schemas.openxmlformats.org/officeDocument/2006/relationships/hyperlink" Target="https://natsui-sansu-juku.com/column/510-09/" TargetMode="External"/><Relationship Id="rId26" Type="http://schemas.openxmlformats.org/officeDocument/2006/relationships/hyperlink" Target="https://dokkai-labo.tokyo/blog/azabu2021/" TargetMode="External"/><Relationship Id="rId25" Type="http://schemas.openxmlformats.org/officeDocument/2006/relationships/hyperlink" Target="https://dokkai-labo.tokyo/blog/asano2021/" TargetMode="External"/><Relationship Id="rId28" Type="http://schemas.openxmlformats.org/officeDocument/2006/relationships/hyperlink" Target="https://dokkai-labo.tokyo/blog/bunpou/" TargetMode="External"/><Relationship Id="rId27" Type="http://schemas.openxmlformats.org/officeDocument/2006/relationships/hyperlink" Target="https://dokkai-labo.tokyo/blog/benkyouhou/" TargetMode="External"/><Relationship Id="rId521" Type="http://schemas.openxmlformats.org/officeDocument/2006/relationships/hyperlink" Target="https://juku-escot.com/c_blogs/suugakurikei/" TargetMode="External"/><Relationship Id="rId763" Type="http://schemas.openxmlformats.org/officeDocument/2006/relationships/hyperlink" Target="https://natsui-sansu-juku.com/column/510-04/" TargetMode="External"/><Relationship Id="rId29" Type="http://schemas.openxmlformats.org/officeDocument/2006/relationships/hyperlink" Target="https://dokkai-labo.tokyo/blog/chobunkotsu/" TargetMode="External"/><Relationship Id="rId520" Type="http://schemas.openxmlformats.org/officeDocument/2006/relationships/hyperlink" Target="https://juku-escot.com/c_blogs/suugakunaze/" TargetMode="External"/><Relationship Id="rId762" Type="http://schemas.openxmlformats.org/officeDocument/2006/relationships/hyperlink" Target="https://natsui-sansu-juku.com/column/510-03/" TargetMode="External"/><Relationship Id="rId761" Type="http://schemas.openxmlformats.org/officeDocument/2006/relationships/hyperlink" Target="https://natsui-sansu-juku.com/column/510-02/" TargetMode="External"/><Relationship Id="rId760" Type="http://schemas.openxmlformats.org/officeDocument/2006/relationships/hyperlink" Target="https://natsui-sansu-juku.com/column/200314/" TargetMode="External"/><Relationship Id="rId11" Type="http://schemas.openxmlformats.org/officeDocument/2006/relationships/hyperlink" Target="https://dokkai-labo.tokyo/blog/180203/" TargetMode="External"/><Relationship Id="rId10" Type="http://schemas.openxmlformats.org/officeDocument/2006/relationships/hyperlink" Target="https://dokkai-labo.tokyo/blog/170620/" TargetMode="External"/><Relationship Id="rId13" Type="http://schemas.openxmlformats.org/officeDocument/2006/relationships/hyperlink" Target="https://dokkai-labo.tokyo/blog/190104/" TargetMode="External"/><Relationship Id="rId12" Type="http://schemas.openxmlformats.org/officeDocument/2006/relationships/hyperlink" Target="https://dokkai-labo.tokyo/blog/181214/" TargetMode="External"/><Relationship Id="rId519" Type="http://schemas.openxmlformats.org/officeDocument/2006/relationships/hyperlink" Target="https://juku-escot.com/c_blogs/suugakukyouhu/" TargetMode="External"/><Relationship Id="rId514" Type="http://schemas.openxmlformats.org/officeDocument/2006/relationships/hyperlink" Target="https://juku-escot.com/c_blogs/riyuutotaisyohou/" TargetMode="External"/><Relationship Id="rId756" Type="http://schemas.openxmlformats.org/officeDocument/2006/relationships/hyperlink" Target="https://natsui-sansu-juku.com/col_blog/shiko-keisan-online/" TargetMode="External"/><Relationship Id="rId998" Type="http://schemas.openxmlformats.org/officeDocument/2006/relationships/hyperlink" Target="https://www.kokugo-trigger.com/strategy/" TargetMode="External"/><Relationship Id="rId513" Type="http://schemas.openxmlformats.org/officeDocument/2006/relationships/hyperlink" Target="https://juku-escot.com/c_blogs/programming/" TargetMode="External"/><Relationship Id="rId755" Type="http://schemas.openxmlformats.org/officeDocument/2006/relationships/hyperlink" Target="https://natsui-sansu-juku.com/col_blog/sansu-nobinai-online/" TargetMode="External"/><Relationship Id="rId997" Type="http://schemas.openxmlformats.org/officeDocument/2006/relationships/hyperlink" Target="https://www.kokugo-trigger.com/profile/" TargetMode="External"/><Relationship Id="rId512" Type="http://schemas.openxmlformats.org/officeDocument/2006/relationships/hyperlink" Target="https://juku-escot.com/c_blogs/oyakokorogamae/" TargetMode="External"/><Relationship Id="rId754" Type="http://schemas.openxmlformats.org/officeDocument/2006/relationships/hyperlink" Target="https://natsui-sansu-juku.com/col_blog/onlineservice/" TargetMode="External"/><Relationship Id="rId996" Type="http://schemas.openxmlformats.org/officeDocument/2006/relationships/hyperlink" Target="https://www.kokugo-trigger.com/kouza/" TargetMode="External"/><Relationship Id="rId511" Type="http://schemas.openxmlformats.org/officeDocument/2006/relationships/hyperlink" Target="https://juku-escot.com/c_blogs/note/" TargetMode="External"/><Relationship Id="rId753" Type="http://schemas.openxmlformats.org/officeDocument/2006/relationships/hyperlink" Target="https://natsui-sansu-juku.com/col_blog/onlinesansuu/" TargetMode="External"/><Relationship Id="rId995" Type="http://schemas.openxmlformats.org/officeDocument/2006/relationships/hyperlink" Target="https://www.kokugo-trigger.com/inquiry/" TargetMode="External"/><Relationship Id="rId518" Type="http://schemas.openxmlformats.org/officeDocument/2006/relationships/hyperlink" Target="https://juku-escot.com/c_blogs/suugakuhito/" TargetMode="External"/><Relationship Id="rId517" Type="http://schemas.openxmlformats.org/officeDocument/2006/relationships/hyperlink" Target="https://juku-escot.com/c_blogs/suugakudekinai/" TargetMode="External"/><Relationship Id="rId759" Type="http://schemas.openxmlformats.org/officeDocument/2006/relationships/hyperlink" Target="https://natsui-sansu-juku.com/column/" TargetMode="External"/><Relationship Id="rId516" Type="http://schemas.openxmlformats.org/officeDocument/2006/relationships/hyperlink" Target="https://juku-escot.com/c_blogs/suugakubenkyouhou/" TargetMode="External"/><Relationship Id="rId758" Type="http://schemas.openxmlformats.org/officeDocument/2006/relationships/hyperlink" Target="https://natsui-sansu-juku.com/col_blog/yoshu-series-online/" TargetMode="External"/><Relationship Id="rId515" Type="http://schemas.openxmlformats.org/officeDocument/2006/relationships/hyperlink" Target="https://juku-escot.com/c_blogs/sakubunanki/" TargetMode="External"/><Relationship Id="rId757" Type="http://schemas.openxmlformats.org/officeDocument/2006/relationships/hyperlink" Target="https://natsui-sansu-juku.com/col_blog/waseaka-online-sansu/" TargetMode="External"/><Relationship Id="rId999" Type="http://schemas.openxmlformats.org/officeDocument/2006/relationships/hyperlink" Target="https://dokkai-labo.tokyo/info/2026haru/" TargetMode="External"/><Relationship Id="rId15" Type="http://schemas.openxmlformats.org/officeDocument/2006/relationships/hyperlink" Target="https://dokkai-labo.tokyo/blog/19052602/" TargetMode="External"/><Relationship Id="rId990" Type="http://schemas.openxmlformats.org/officeDocument/2006/relationships/hyperlink" Target="https://www.kokugo-trigger.com/info/" TargetMode="External"/><Relationship Id="rId14" Type="http://schemas.openxmlformats.org/officeDocument/2006/relationships/hyperlink" Target="https://dokkai-labo.tokyo/blog/190526/" TargetMode="External"/><Relationship Id="rId17" Type="http://schemas.openxmlformats.org/officeDocument/2006/relationships/hyperlink" Target="https://dokkai-labo.tokyo/blog/20020702/" TargetMode="External"/><Relationship Id="rId16" Type="http://schemas.openxmlformats.org/officeDocument/2006/relationships/hyperlink" Target="https://dokkai-labo.tokyo/blog/20020701/" TargetMode="External"/><Relationship Id="rId19" Type="http://schemas.openxmlformats.org/officeDocument/2006/relationships/hyperlink" Target="https://dokkai-labo.tokyo/blog/200214/" TargetMode="External"/><Relationship Id="rId510" Type="http://schemas.openxmlformats.org/officeDocument/2006/relationships/hyperlink" Target="https://juku-escot.com/c_blogs/kashikoibenkyou/" TargetMode="External"/><Relationship Id="rId752" Type="http://schemas.openxmlformats.org/officeDocument/2006/relationships/hyperlink" Target="https://natsui-sansu-juku.com/col_blog/onlineryuukou/" TargetMode="External"/><Relationship Id="rId994" Type="http://schemas.openxmlformats.org/officeDocument/2006/relationships/hyperlink" Target="https://www.kokugo-trigger.com/info/2026/" TargetMode="External"/><Relationship Id="rId18" Type="http://schemas.openxmlformats.org/officeDocument/2006/relationships/hyperlink" Target="https://dokkai-labo.tokyo/blog/200212/" TargetMode="External"/><Relationship Id="rId751" Type="http://schemas.openxmlformats.org/officeDocument/2006/relationships/hyperlink" Target="https://natsui-sansu-juku.com/col_blog/onlinerival/" TargetMode="External"/><Relationship Id="rId993" Type="http://schemas.openxmlformats.org/officeDocument/2006/relationships/hyperlink" Target="https://www.kokugo-trigger.com/info/20210723/" TargetMode="External"/><Relationship Id="rId750" Type="http://schemas.openxmlformats.org/officeDocument/2006/relationships/hyperlink" Target="https://natsui-sansu-juku.com/col_blog/onlinerikai/" TargetMode="External"/><Relationship Id="rId992" Type="http://schemas.openxmlformats.org/officeDocument/2006/relationships/hyperlink" Target="https://www.kokugo-trigger.com/info/20210707/" TargetMode="External"/><Relationship Id="rId991" Type="http://schemas.openxmlformats.org/officeDocument/2006/relationships/hyperlink" Target="https://www.kokugo-trigger.com/info/20210406/" TargetMode="External"/><Relationship Id="rId84" Type="http://schemas.openxmlformats.org/officeDocument/2006/relationships/hyperlink" Target="https://dokkai-labo.tokyo/blog/yosyu_series_05j013/" TargetMode="External"/><Relationship Id="rId83" Type="http://schemas.openxmlformats.org/officeDocument/2006/relationships/hyperlink" Target="https://dokkai-labo.tokyo/blog/yosyu_series_05j012/" TargetMode="External"/><Relationship Id="rId86" Type="http://schemas.openxmlformats.org/officeDocument/2006/relationships/hyperlink" Target="https://dokkai-labo.tokyo/blog/yosyu_series_05j015/" TargetMode="External"/><Relationship Id="rId85" Type="http://schemas.openxmlformats.org/officeDocument/2006/relationships/hyperlink" Target="https://dokkai-labo.tokyo/blog/yosyu_series_05j014/" TargetMode="External"/><Relationship Id="rId88" Type="http://schemas.openxmlformats.org/officeDocument/2006/relationships/hyperlink" Target="https://dokkai-labo.tokyo/blog/yosyu_series_05j017-2/" TargetMode="External"/><Relationship Id="rId87" Type="http://schemas.openxmlformats.org/officeDocument/2006/relationships/hyperlink" Target="https://dokkai-labo.tokyo/blog/yosyu_series_05j016/" TargetMode="External"/><Relationship Id="rId89" Type="http://schemas.openxmlformats.org/officeDocument/2006/relationships/hyperlink" Target="https://dokkai-labo.tokyo/blog/yosyu_series_05j017/" TargetMode="External"/><Relationship Id="rId709" Type="http://schemas.openxmlformats.org/officeDocument/2006/relationships/hyperlink" Target="https://koten-kakitsubata.jp/info/2026/" TargetMode="External"/><Relationship Id="rId708" Type="http://schemas.openxmlformats.org/officeDocument/2006/relationships/hyperlink" Target="https://koten-kakitsubata.jp/info/20210723/" TargetMode="External"/><Relationship Id="rId707" Type="http://schemas.openxmlformats.org/officeDocument/2006/relationships/hyperlink" Target="https://koten-kakitsubata.jp/info/20210707/" TargetMode="External"/><Relationship Id="rId949" Type="http://schemas.openxmlformats.org/officeDocument/2006/relationships/hyperlink" Target="https://rika-quest.com/column/plant/" TargetMode="External"/><Relationship Id="rId706" Type="http://schemas.openxmlformats.org/officeDocument/2006/relationships/hyperlink" Target="https://koten-kakitsubata.jp/info/20210406/" TargetMode="External"/><Relationship Id="rId948" Type="http://schemas.openxmlformats.org/officeDocument/2006/relationships/hyperlink" Target="https://rika-quest.com/column/plankton/" TargetMode="External"/><Relationship Id="rId80" Type="http://schemas.openxmlformats.org/officeDocument/2006/relationships/hyperlink" Target="https://dokkai-labo.tokyo/blog/yosyu_series_05j01/" TargetMode="External"/><Relationship Id="rId82" Type="http://schemas.openxmlformats.org/officeDocument/2006/relationships/hyperlink" Target="https://dokkai-labo.tokyo/blog/yosyu_series_05j011/" TargetMode="External"/><Relationship Id="rId81" Type="http://schemas.openxmlformats.org/officeDocument/2006/relationships/hyperlink" Target="https://dokkai-labo.tokyo/blog/yosyu_series_05j010/" TargetMode="External"/><Relationship Id="rId701" Type="http://schemas.openxmlformats.org/officeDocument/2006/relationships/hyperlink" Target="https://koten-kakitsubata.jp/info/20200713/" TargetMode="External"/><Relationship Id="rId943" Type="http://schemas.openxmlformats.org/officeDocument/2006/relationships/hyperlink" Target="https://rika-quest.com/column/nayami-writing/" TargetMode="External"/><Relationship Id="rId700" Type="http://schemas.openxmlformats.org/officeDocument/2006/relationships/hyperlink" Target="https://koten-kakitsubata.jp/info/20200410/" TargetMode="External"/><Relationship Id="rId942" Type="http://schemas.openxmlformats.org/officeDocument/2006/relationships/hyperlink" Target="https://rika-quest.com/column/nayami-weather-map/" TargetMode="External"/><Relationship Id="rId941" Type="http://schemas.openxmlformats.org/officeDocument/2006/relationships/hyperlink" Target="https://rika-quest.com/column/nayami-strata-column/" TargetMode="External"/><Relationship Id="rId940" Type="http://schemas.openxmlformats.org/officeDocument/2006/relationships/hyperlink" Target="https://rika-quest.com/column/nayami-solution-classification/" TargetMode="External"/><Relationship Id="rId705" Type="http://schemas.openxmlformats.org/officeDocument/2006/relationships/hyperlink" Target="https://koten-kakitsubata.jp/info/20210406-2/" TargetMode="External"/><Relationship Id="rId947" Type="http://schemas.openxmlformats.org/officeDocument/2006/relationships/hyperlink" Target="https://rika-quest.com/column/physics/" TargetMode="External"/><Relationship Id="rId704" Type="http://schemas.openxmlformats.org/officeDocument/2006/relationships/hyperlink" Target="https://koten-kakitsubata.jp/info/20210308/" TargetMode="External"/><Relationship Id="rId946" Type="http://schemas.openxmlformats.org/officeDocument/2006/relationships/hyperlink" Target="https://rika-quest.com/column/photosynthesis/" TargetMode="External"/><Relationship Id="rId703" Type="http://schemas.openxmlformats.org/officeDocument/2006/relationships/hyperlink" Target="https://koten-kakitsubata.jp/info/20201119/" TargetMode="External"/><Relationship Id="rId945" Type="http://schemas.openxmlformats.org/officeDocument/2006/relationships/hyperlink" Target="https://rika-quest.com/column/phases-of-the-moon/" TargetMode="External"/><Relationship Id="rId702" Type="http://schemas.openxmlformats.org/officeDocument/2006/relationships/hyperlink" Target="https://koten-kakitsubata.jp/info/20201022/" TargetMode="External"/><Relationship Id="rId944" Type="http://schemas.openxmlformats.org/officeDocument/2006/relationships/hyperlink" Target="https://rika-quest.com/column/nimal/" TargetMode="External"/><Relationship Id="rId73" Type="http://schemas.openxmlformats.org/officeDocument/2006/relationships/hyperlink" Target="https://dokkai-labo.tokyo/blog/syougakuseidokkai/" TargetMode="External"/><Relationship Id="rId72" Type="http://schemas.openxmlformats.org/officeDocument/2006/relationships/hyperlink" Target="https://dokkai-labo.tokyo/blog/souzitsu2021/" TargetMode="External"/><Relationship Id="rId75" Type="http://schemas.openxmlformats.org/officeDocument/2006/relationships/hyperlink" Target="https://dokkai-labo.tokyo/blog/tosimagaoka2021/" TargetMode="External"/><Relationship Id="rId74" Type="http://schemas.openxmlformats.org/officeDocument/2006/relationships/hyperlink" Target="https://dokkai-labo.tokyo/blog/test/" TargetMode="External"/><Relationship Id="rId77" Type="http://schemas.openxmlformats.org/officeDocument/2006/relationships/hyperlink" Target="https://dokkai-labo.tokyo/blog/utokyo/" TargetMode="External"/><Relationship Id="rId76" Type="http://schemas.openxmlformats.org/officeDocument/2006/relationships/hyperlink" Target="https://dokkai-labo.tokyo/blog/tsukukoma2021/" TargetMode="External"/><Relationship Id="rId79" Type="http://schemas.openxmlformats.org/officeDocument/2006/relationships/hyperlink" Target="https://dokkai-labo.tokyo/blog/yoshu-series-kokugo-review-cycle/" TargetMode="External"/><Relationship Id="rId78" Type="http://schemas.openxmlformats.org/officeDocument/2006/relationships/hyperlink" Target="https://dokkai-labo.tokyo/blog/waseda2021/" TargetMode="External"/><Relationship Id="rId939" Type="http://schemas.openxmlformats.org/officeDocument/2006/relationships/hyperlink" Target="https://rika-quest.com/column/nayami-solubility-graph/" TargetMode="External"/><Relationship Id="rId938" Type="http://schemas.openxmlformats.org/officeDocument/2006/relationships/hyperlink" Target="https://rika-quest.com/column/nayami-review-not-working/" TargetMode="External"/><Relationship Id="rId937" Type="http://schemas.openxmlformats.org/officeDocument/2006/relationships/hyperlink" Target="https://rika-quest.com/column/nayami-pressure-buoyancy/" TargetMode="External"/><Relationship Id="rId71" Type="http://schemas.openxmlformats.org/officeDocument/2006/relationships/hyperlink" Target="https://dokkai-labo.tokyo/blog/shouronbunmaster/" TargetMode="External"/><Relationship Id="rId70" Type="http://schemas.openxmlformats.org/officeDocument/2006/relationships/hyperlink" Target="https://dokkai-labo.tokyo/blog/shogaku6-kokugo-priority-strategy/" TargetMode="External"/><Relationship Id="rId932" Type="http://schemas.openxmlformats.org/officeDocument/2006/relationships/hyperlink" Target="https://rika-quest.com/column/nayami-memorize-not-sticking/" TargetMode="External"/><Relationship Id="rId931" Type="http://schemas.openxmlformats.org/officeDocument/2006/relationships/hyperlink" Target="https://rika-quest.com/column/nayami-light-optics/" TargetMode="External"/><Relationship Id="rId930" Type="http://schemas.openxmlformats.org/officeDocument/2006/relationships/hyperlink" Target="https://rika-quest.com/column/nayami-lever-pulley/" TargetMode="External"/><Relationship Id="rId936" Type="http://schemas.openxmlformats.org/officeDocument/2006/relationships/hyperlink" Target="https://rika-quest.com/column/nayami-physics-graph/" TargetMode="External"/><Relationship Id="rId935" Type="http://schemas.openxmlformats.org/officeDocument/2006/relationships/hyperlink" Target="https://rika-quest.com/column/nayami-physics-diagram/" TargetMode="External"/><Relationship Id="rId934" Type="http://schemas.openxmlformats.org/officeDocument/2006/relationships/hyperlink" Target="https://rika-quest.com/column/nayami-photosynthesis-transpiration/" TargetMode="External"/><Relationship Id="rId933" Type="http://schemas.openxmlformats.org/officeDocument/2006/relationships/hyperlink" Target="https://rika-quest.com/column/nayami-neutralization/" TargetMode="External"/><Relationship Id="rId62" Type="http://schemas.openxmlformats.org/officeDocument/2006/relationships/hyperlink" Target="https://dokkai-labo.tokyo/blog/sapix_52b_03/" TargetMode="External"/><Relationship Id="rId61" Type="http://schemas.openxmlformats.org/officeDocument/2006/relationships/hyperlink" Target="https://dokkai-labo.tokyo/blog/sapix_52b_02/" TargetMode="External"/><Relationship Id="rId64" Type="http://schemas.openxmlformats.org/officeDocument/2006/relationships/hyperlink" Target="https://dokkai-labo.tokyo/blog/sapix_52b_05/" TargetMode="External"/><Relationship Id="rId63" Type="http://schemas.openxmlformats.org/officeDocument/2006/relationships/hyperlink" Target="https://dokkai-labo.tokyo/blog/sapix_52b_04/" TargetMode="External"/><Relationship Id="rId66" Type="http://schemas.openxmlformats.org/officeDocument/2006/relationships/hyperlink" Target="https://dokkai-labo.tokyo/blog/sapix/" TargetMode="External"/><Relationship Id="rId65" Type="http://schemas.openxmlformats.org/officeDocument/2006/relationships/hyperlink" Target="https://dokkai-labo.tokyo/blog/sapix_52b_06/" TargetMode="External"/><Relationship Id="rId68" Type="http://schemas.openxmlformats.org/officeDocument/2006/relationships/hyperlink" Target="https://dokkai-labo.tokyo/blog/shibushibu/" TargetMode="External"/><Relationship Id="rId67" Type="http://schemas.openxmlformats.org/officeDocument/2006/relationships/hyperlink" Target="https://dokkai-labo.tokyo/blog/seikou2021/" TargetMode="External"/><Relationship Id="rId729" Type="http://schemas.openxmlformats.org/officeDocument/2006/relationships/hyperlink" Target="https://natsui-sansu-juku.com/col_blog/bunsyoudaitaisaku/" TargetMode="External"/><Relationship Id="rId728" Type="http://schemas.openxmlformats.org/officeDocument/2006/relationships/hyperlink" Target="https://natsui-sansu-juku.com/col_blog/bunsyoudaipurint/" TargetMode="External"/><Relationship Id="rId60" Type="http://schemas.openxmlformats.org/officeDocument/2006/relationships/hyperlink" Target="https://dokkai-labo.tokyo/blog/sapix_52b_01/" TargetMode="External"/><Relationship Id="rId723" Type="http://schemas.openxmlformats.org/officeDocument/2006/relationships/hyperlink" Target="https://natsui-sansu-juku.com/col_blog/" TargetMode="External"/><Relationship Id="rId965" Type="http://schemas.openxmlformats.org/officeDocument/2006/relationships/hyperlink" Target="https://rika-quest.com/column/volume-and-temperature/" TargetMode="External"/><Relationship Id="rId722" Type="http://schemas.openxmlformats.org/officeDocument/2006/relationships/hyperlink" Target="https://natsui-sansu-juku.com/access/" TargetMode="External"/><Relationship Id="rId964" Type="http://schemas.openxmlformats.org/officeDocument/2006/relationships/hyperlink" Target="https://rika-quest.com/column/trimorphic_change/" TargetMode="External"/><Relationship Id="rId721" Type="http://schemas.openxmlformats.org/officeDocument/2006/relationships/hyperlink" Target="https://natsui-sansu-juku.com/5master/" TargetMode="External"/><Relationship Id="rId963" Type="http://schemas.openxmlformats.org/officeDocument/2006/relationships/hyperlink" Target="https://rika-quest.com/column/transpiration/" TargetMode="External"/><Relationship Id="rId720" Type="http://schemas.openxmlformats.org/officeDocument/2006/relationships/hyperlink" Target="https://natsui-sansu-juku.com/2025/11/08/tsurukamezanbanshover/" TargetMode="External"/><Relationship Id="rId962" Type="http://schemas.openxmlformats.org/officeDocument/2006/relationships/hyperlink" Target="https://rika-quest.com/column/terrain/" TargetMode="External"/><Relationship Id="rId727" Type="http://schemas.openxmlformats.org/officeDocument/2006/relationships/hyperlink" Target="https://natsui-sansu-juku.com/col_blog/bunsyoudaikotsu/" TargetMode="External"/><Relationship Id="rId969" Type="http://schemas.openxmlformats.org/officeDocument/2006/relationships/hyperlink" Target="https://rika-quest.com/greeting/" TargetMode="External"/><Relationship Id="rId726" Type="http://schemas.openxmlformats.org/officeDocument/2006/relationships/hyperlink" Target="https://natsui-sansu-juku.com/col_blog/bunsyoudaikokuhuku/" TargetMode="External"/><Relationship Id="rId968" Type="http://schemas.openxmlformats.org/officeDocument/2006/relationships/hyperlink" Target="https://rika-quest.com/company/" TargetMode="External"/><Relationship Id="rId725" Type="http://schemas.openxmlformats.org/officeDocument/2006/relationships/hyperlink" Target="https://natsui-sansu-juku.com/col_blog/bunsyoudaihi/" TargetMode="External"/><Relationship Id="rId967" Type="http://schemas.openxmlformats.org/officeDocument/2006/relationships/hyperlink" Target="https://rika-quest.com/column/weather/" TargetMode="External"/><Relationship Id="rId724" Type="http://schemas.openxmlformats.org/officeDocument/2006/relationships/hyperlink" Target="https://natsui-sansu-juku.com/col_blog/bunsyoudaibenkyouhou/" TargetMode="External"/><Relationship Id="rId966" Type="http://schemas.openxmlformats.org/officeDocument/2006/relationships/hyperlink" Target="https://rika-quest.com/column/water/" TargetMode="External"/><Relationship Id="rId69" Type="http://schemas.openxmlformats.org/officeDocument/2006/relationships/hyperlink" Target="https://dokkai-labo.tokyo/blog/shogaku6-kokugo-kakomon-start-timing/" TargetMode="External"/><Relationship Id="rId961" Type="http://schemas.openxmlformats.org/officeDocument/2006/relationships/hyperlink" Target="https://rika-quest.com/column/teko_kassya_furiko/" TargetMode="External"/><Relationship Id="rId960" Type="http://schemas.openxmlformats.org/officeDocument/2006/relationships/hyperlink" Target="https://rika-quest.com/column/sum/" TargetMode="External"/><Relationship Id="rId51" Type="http://schemas.openxmlformats.org/officeDocument/2006/relationships/hyperlink" Target="https://dokkai-labo.tokyo/blog/komatou2021/" TargetMode="External"/><Relationship Id="rId50" Type="http://schemas.openxmlformats.org/officeDocument/2006/relationships/hyperlink" Target="https://dokkai-labo.tokyo/blog/kokugotesuto/" TargetMode="External"/><Relationship Id="rId53" Type="http://schemas.openxmlformats.org/officeDocument/2006/relationships/hyperlink" Target="https://dokkai-labo.tokyo/blog/musashi2021/" TargetMode="External"/><Relationship Id="rId52" Type="http://schemas.openxmlformats.org/officeDocument/2006/relationships/hyperlink" Target="https://dokkai-labo.tokyo/blog/mogishiken_review/" TargetMode="External"/><Relationship Id="rId55" Type="http://schemas.openxmlformats.org/officeDocument/2006/relationships/hyperlink" Target="https://dokkai-labo.tokyo/blog/note/" TargetMode="External"/><Relationship Id="rId54" Type="http://schemas.openxmlformats.org/officeDocument/2006/relationships/hyperlink" Target="https://dokkai-labo.tokyo/blog/nada2021/" TargetMode="External"/><Relationship Id="rId57" Type="http://schemas.openxmlformats.org/officeDocument/2006/relationships/hyperlink" Target="https://dokkai-labo.tokyo/blog/ouin2021/" TargetMode="External"/><Relationship Id="rId56" Type="http://schemas.openxmlformats.org/officeDocument/2006/relationships/hyperlink" Target="https://dokkai-labo.tokyo/blog/ootechuugakuzyukunokokugotekisutohikaku/" TargetMode="External"/><Relationship Id="rId719" Type="http://schemas.openxmlformats.org/officeDocument/2006/relationships/hyperlink" Target="https://natsui-sansu-juku.com/2025/09/14/japan-and-singapore-two-paths-to-logical-thinking-in-elementary-math/" TargetMode="External"/><Relationship Id="rId718" Type="http://schemas.openxmlformats.org/officeDocument/2006/relationships/hyperlink" Target="https://natsui-sansu-juku.com/2025/09/06/japans-tokushu-san-vs-the-world-why-no-other-country-teaches-math-this-way/" TargetMode="External"/><Relationship Id="rId717" Type="http://schemas.openxmlformats.org/officeDocument/2006/relationships/hyperlink" Target="https://natsui-sansu-juku.com/" TargetMode="External"/><Relationship Id="rId959" Type="http://schemas.openxmlformats.org/officeDocument/2006/relationships/hyperlink" Target="https://rika-quest.com/column/stratum/" TargetMode="External"/><Relationship Id="rId712" Type="http://schemas.openxmlformats.org/officeDocument/2006/relationships/hyperlink" Target="https://koten-kakitsubata.jp/kouza/" TargetMode="External"/><Relationship Id="rId954" Type="http://schemas.openxmlformats.org/officeDocument/2006/relationships/hyperlink" Target="https://rika-quest.com/column/seasons-and-weather/" TargetMode="External"/><Relationship Id="rId711" Type="http://schemas.openxmlformats.org/officeDocument/2006/relationships/hyperlink" Target="https://koten-kakitsubata.jp/inquiry/" TargetMode="External"/><Relationship Id="rId953" Type="http://schemas.openxmlformats.org/officeDocument/2006/relationships/hyperlink" Target="https://rika-quest.com/column/science-nayami/" TargetMode="External"/><Relationship Id="rId710" Type="http://schemas.openxmlformats.org/officeDocument/2006/relationships/hyperlink" Target="https://koten-kakitsubata.jp/info/503/" TargetMode="External"/><Relationship Id="rId952" Type="http://schemas.openxmlformats.org/officeDocument/2006/relationships/hyperlink" Target="https://rika-quest.com/column/rotation/" TargetMode="External"/><Relationship Id="rId951" Type="http://schemas.openxmlformats.org/officeDocument/2006/relationships/hyperlink" Target="https://rika-quest.com/column/reflectionandrefraction/" TargetMode="External"/><Relationship Id="rId716" Type="http://schemas.openxmlformats.org/officeDocument/2006/relationships/hyperlink" Target="https://koten-kakitsubata.jp/timetable/" TargetMode="External"/><Relationship Id="rId958" Type="http://schemas.openxmlformats.org/officeDocument/2006/relationships/hyperlink" Target="https://rika-quest.com/column/star/" TargetMode="External"/><Relationship Id="rId715" Type="http://schemas.openxmlformats.org/officeDocument/2006/relationships/hyperlink" Target="https://koten-kakitsubata.jp/spot/" TargetMode="External"/><Relationship Id="rId957" Type="http://schemas.openxmlformats.org/officeDocument/2006/relationships/hyperlink" Target="https://rika-quest.com/column/south-middle-altitude/" TargetMode="External"/><Relationship Id="rId714" Type="http://schemas.openxmlformats.org/officeDocument/2006/relationships/hyperlink" Target="https://koten-kakitsubata.jp/school-exam/" TargetMode="External"/><Relationship Id="rId956" Type="http://schemas.openxmlformats.org/officeDocument/2006/relationships/hyperlink" Target="https://rika-quest.com/column/solubility/" TargetMode="External"/><Relationship Id="rId713" Type="http://schemas.openxmlformats.org/officeDocument/2006/relationships/hyperlink" Target="https://koten-kakitsubata.jp/sample-page/" TargetMode="External"/><Relationship Id="rId955" Type="http://schemas.openxmlformats.org/officeDocument/2006/relationships/hyperlink" Target="https://rika-quest.com/column/seed/" TargetMode="External"/><Relationship Id="rId59" Type="http://schemas.openxmlformats.org/officeDocument/2006/relationships/hyperlink" Target="https://dokkai-labo.tokyo/blog/rasa-ru2021/" TargetMode="External"/><Relationship Id="rId58" Type="http://schemas.openxmlformats.org/officeDocument/2006/relationships/hyperlink" Target="https://dokkai-labo.tokyo/blog/poetry/" TargetMode="External"/><Relationship Id="rId950" Type="http://schemas.openxmlformats.org/officeDocument/2006/relationships/hyperlink" Target="https://rika-quest.com/column/pressures/" TargetMode="External"/><Relationship Id="rId590" Type="http://schemas.openxmlformats.org/officeDocument/2006/relationships/hyperlink" Target="https://juku-escot.com/kouza/j1-math/" TargetMode="External"/><Relationship Id="rId107" Type="http://schemas.openxmlformats.org/officeDocument/2006/relationships/hyperlink" Target="https://dokkai-labo.tokyo/col_blog/goiryoku-kyoka/" TargetMode="External"/><Relationship Id="rId349" Type="http://schemas.openxmlformats.org/officeDocument/2006/relationships/hyperlink" Target="https://eigo-rewrite.com/corporate_data/" TargetMode="External"/><Relationship Id="rId106" Type="http://schemas.openxmlformats.org/officeDocument/2006/relationships/hyperlink" Target="https://dokkai-labo.tokyo/col_blog/goi-online/" TargetMode="External"/><Relationship Id="rId348" Type="http://schemas.openxmlformats.org/officeDocument/2006/relationships/hyperlink" Target="https://eigo-rewrite.com/contact/" TargetMode="External"/><Relationship Id="rId105" Type="http://schemas.openxmlformats.org/officeDocument/2006/relationships/hyperlink" Target="https://dokkai-labo.tokyo/col_blog/fuan-aseri-shikouteishi/" TargetMode="External"/><Relationship Id="rId347" Type="http://schemas.openxmlformats.org/officeDocument/2006/relationships/hyperlink" Target="https://eigo-rewrite.com/concept/" TargetMode="External"/><Relationship Id="rId589" Type="http://schemas.openxmlformats.org/officeDocument/2006/relationships/hyperlink" Target="https://juku-escot.com/kouza/j1-english/" TargetMode="External"/><Relationship Id="rId104" Type="http://schemas.openxmlformats.org/officeDocument/2006/relationships/hyperlink" Target="https://dokkai-labo.tokyo/col_blog/evidence-accuracy/" TargetMode="External"/><Relationship Id="rId346" Type="http://schemas.openxmlformats.org/officeDocument/2006/relationships/hyperlink" Target="https://eigo-rewrite.com/column/zyugyou/" TargetMode="External"/><Relationship Id="rId588" Type="http://schemas.openxmlformats.org/officeDocument/2006/relationships/hyperlink" Target="https://juku-escot.com/kouza/h1-math/" TargetMode="External"/><Relationship Id="rId109" Type="http://schemas.openxmlformats.org/officeDocument/2006/relationships/hyperlink" Target="https://dokkai-labo.tokyo/col_blog/home-study-mistakes/" TargetMode="External"/><Relationship Id="rId108" Type="http://schemas.openxmlformats.org/officeDocument/2006/relationships/hyperlink" Target="https://dokkai-labo.tokyo/col_blog/goku-imi-dokkai/" TargetMode="External"/><Relationship Id="rId341" Type="http://schemas.openxmlformats.org/officeDocument/2006/relationships/hyperlink" Target="https://eigo-rewrite.com/column/stage3-lesson8-2/" TargetMode="External"/><Relationship Id="rId583" Type="http://schemas.openxmlformats.org/officeDocument/2006/relationships/hyperlink" Target="https://juku-escot.com/info/2026/" TargetMode="External"/><Relationship Id="rId340" Type="http://schemas.openxmlformats.org/officeDocument/2006/relationships/hyperlink" Target="https://eigo-rewrite.com/column/stage3-lesson8-1/" TargetMode="External"/><Relationship Id="rId582" Type="http://schemas.openxmlformats.org/officeDocument/2006/relationships/hyperlink" Target="https://juku-escot.com/info/20210723/" TargetMode="External"/><Relationship Id="rId581" Type="http://schemas.openxmlformats.org/officeDocument/2006/relationships/hyperlink" Target="https://juku-escot.com/info/20210707/" TargetMode="External"/><Relationship Id="rId580" Type="http://schemas.openxmlformats.org/officeDocument/2006/relationships/hyperlink" Target="https://juku-escot.com/info/20210406/" TargetMode="External"/><Relationship Id="rId103" Type="http://schemas.openxmlformats.org/officeDocument/2006/relationships/hyperlink" Target="https://dokkai-labo.tokyo/col_blog/dokkai-shori-junban/" TargetMode="External"/><Relationship Id="rId345" Type="http://schemas.openxmlformats.org/officeDocument/2006/relationships/hyperlink" Target="https://eigo-rewrite.com/column/torikumimae/" TargetMode="External"/><Relationship Id="rId587" Type="http://schemas.openxmlformats.org/officeDocument/2006/relationships/hyperlink" Target="https://juku-escot.com/kouza/h1-english/" TargetMode="External"/><Relationship Id="rId102" Type="http://schemas.openxmlformats.org/officeDocument/2006/relationships/hyperlink" Target="https://dokkai-labo.tokyo/col_blog/dokkai-online-kobetsu/" TargetMode="External"/><Relationship Id="rId344" Type="http://schemas.openxmlformats.org/officeDocument/2006/relationships/hyperlink" Target="https://eigo-rewrite.com/column/tensuu/" TargetMode="External"/><Relationship Id="rId586" Type="http://schemas.openxmlformats.org/officeDocument/2006/relationships/hyperlink" Target="https://juku-escot.com/kouza/" TargetMode="External"/><Relationship Id="rId101" Type="http://schemas.openxmlformats.org/officeDocument/2006/relationships/hyperlink" Target="https://dokkai-labo.tokyo/col_blog/col_blog-iikae-taibi-inga/" TargetMode="External"/><Relationship Id="rId343" Type="http://schemas.openxmlformats.org/officeDocument/2006/relationships/hyperlink" Target="https://eigo-rewrite.com/column/stage3/" TargetMode="External"/><Relationship Id="rId585" Type="http://schemas.openxmlformats.org/officeDocument/2006/relationships/hyperlink" Target="https://juku-escot.com/japanese/" TargetMode="External"/><Relationship Id="rId100" Type="http://schemas.openxmlformats.org/officeDocument/2006/relationships/hyperlink" Target="https://dokkai-labo.tokyo/col_blog/balance/" TargetMode="External"/><Relationship Id="rId342" Type="http://schemas.openxmlformats.org/officeDocument/2006/relationships/hyperlink" Target="https://eigo-rewrite.com/column/stage3-lesson8-3/" TargetMode="External"/><Relationship Id="rId584" Type="http://schemas.openxmlformats.org/officeDocument/2006/relationships/hyperlink" Target="https://juku-escot.com/inquiry/" TargetMode="External"/><Relationship Id="rId338" Type="http://schemas.openxmlformats.org/officeDocument/2006/relationships/hyperlink" Target="https://eigo-rewrite.com/column/stage3-lesson7-2/" TargetMode="External"/><Relationship Id="rId337" Type="http://schemas.openxmlformats.org/officeDocument/2006/relationships/hyperlink" Target="https://eigo-rewrite.com/column/stage3-lesson7-1/" TargetMode="External"/><Relationship Id="rId579" Type="http://schemas.openxmlformats.org/officeDocument/2006/relationships/hyperlink" Target="https://juku-escot.com/info/20210406-2/" TargetMode="External"/><Relationship Id="rId336" Type="http://schemas.openxmlformats.org/officeDocument/2006/relationships/hyperlink" Target="https://eigo-rewrite.com/column/stage3-lesson6-3/" TargetMode="External"/><Relationship Id="rId578" Type="http://schemas.openxmlformats.org/officeDocument/2006/relationships/hyperlink" Target="https://juku-escot.com/info/20210308/" TargetMode="External"/><Relationship Id="rId335" Type="http://schemas.openxmlformats.org/officeDocument/2006/relationships/hyperlink" Target="https://eigo-rewrite.com/column/stage3-lesson6-2/" TargetMode="External"/><Relationship Id="rId577" Type="http://schemas.openxmlformats.org/officeDocument/2006/relationships/hyperlink" Target="https://juku-escot.com/info/20201119/" TargetMode="External"/><Relationship Id="rId339" Type="http://schemas.openxmlformats.org/officeDocument/2006/relationships/hyperlink" Target="https://eigo-rewrite.com/column/stage3-lesson7-3/" TargetMode="External"/><Relationship Id="rId330" Type="http://schemas.openxmlformats.org/officeDocument/2006/relationships/hyperlink" Target="https://eigo-rewrite.com/column/stage3-lesson4-2/" TargetMode="External"/><Relationship Id="rId572" Type="http://schemas.openxmlformats.org/officeDocument/2006/relationships/hyperlink" Target="https://juku-escot.com/info/20200101/" TargetMode="External"/><Relationship Id="rId571" Type="http://schemas.openxmlformats.org/officeDocument/2006/relationships/hyperlink" Target="https://juku-escot.com/info/2019winter/" TargetMode="External"/><Relationship Id="rId570" Type="http://schemas.openxmlformats.org/officeDocument/2006/relationships/hyperlink" Target="https://juku-escot.com/info/20190620/" TargetMode="External"/><Relationship Id="rId334" Type="http://schemas.openxmlformats.org/officeDocument/2006/relationships/hyperlink" Target="https://eigo-rewrite.com/column/stage3-lesson6-1/" TargetMode="External"/><Relationship Id="rId576" Type="http://schemas.openxmlformats.org/officeDocument/2006/relationships/hyperlink" Target="https://juku-escot.com/info/20200923/" TargetMode="External"/><Relationship Id="rId333" Type="http://schemas.openxmlformats.org/officeDocument/2006/relationships/hyperlink" Target="https://eigo-rewrite.com/column/stage3-lesson5-3/" TargetMode="External"/><Relationship Id="rId575" Type="http://schemas.openxmlformats.org/officeDocument/2006/relationships/hyperlink" Target="https://juku-escot.com/info/20200713/" TargetMode="External"/><Relationship Id="rId332" Type="http://schemas.openxmlformats.org/officeDocument/2006/relationships/hyperlink" Target="https://eigo-rewrite.com/column/stage3-lesson5-2/" TargetMode="External"/><Relationship Id="rId574" Type="http://schemas.openxmlformats.org/officeDocument/2006/relationships/hyperlink" Target="https://juku-escot.com/info/20200410/" TargetMode="External"/><Relationship Id="rId331" Type="http://schemas.openxmlformats.org/officeDocument/2006/relationships/hyperlink" Target="https://eigo-rewrite.com/column/stage3-lesson5-1/" TargetMode="External"/><Relationship Id="rId573" Type="http://schemas.openxmlformats.org/officeDocument/2006/relationships/hyperlink" Target="https://juku-escot.com/info/20200204/" TargetMode="External"/><Relationship Id="rId370" Type="http://schemas.openxmlformats.org/officeDocument/2006/relationships/hyperlink" Target="https://eng-support.com/column/book1-lesson19-scene3/" TargetMode="External"/><Relationship Id="rId129" Type="http://schemas.openxmlformats.org/officeDocument/2006/relationships/hyperlink" Target="https://dokkai-labo.tokyo/col_blog/sentakushi/" TargetMode="External"/><Relationship Id="rId128" Type="http://schemas.openxmlformats.org/officeDocument/2006/relationships/hyperlink" Target="https://dokkai-labo.tokyo/col_blog/sentakushi-kijutsu/" TargetMode="External"/><Relationship Id="rId127" Type="http://schemas.openxmlformats.org/officeDocument/2006/relationships/hyperlink" Target="https://dokkai-labo.tokyo/col_blog/sapix-kokugo-tsumazuki/" TargetMode="External"/><Relationship Id="rId369" Type="http://schemas.openxmlformats.org/officeDocument/2006/relationships/hyperlink" Target="https://eng-support.com/column/book1-lesson19-scene2/" TargetMode="External"/><Relationship Id="rId126" Type="http://schemas.openxmlformats.org/officeDocument/2006/relationships/hyperlink" Target="https://dokkai-labo.tokyo/col_blog/sapix-kokugo-kijutsu/" TargetMode="External"/><Relationship Id="rId368" Type="http://schemas.openxmlformats.org/officeDocument/2006/relationships/hyperlink" Target="https://eng-support.com/column/298/" TargetMode="External"/><Relationship Id="rId121" Type="http://schemas.openxmlformats.org/officeDocument/2006/relationships/hyperlink" Target="https://dokkai-labo.tokyo/col_blog/monogataribun-choice/" TargetMode="External"/><Relationship Id="rId363" Type="http://schemas.openxmlformats.org/officeDocument/2006/relationships/hyperlink" Target="https://eigo-rewrite.com/toritsu/" TargetMode="External"/><Relationship Id="rId120" Type="http://schemas.openxmlformats.org/officeDocument/2006/relationships/hyperlink" Target="https://dokkai-labo.tokyo/col_blog/kokugo-speed-up/" TargetMode="External"/><Relationship Id="rId362" Type="http://schemas.openxmlformats.org/officeDocument/2006/relationships/hyperlink" Target="https://eigo-rewrite.com/profile/" TargetMode="External"/><Relationship Id="rId361" Type="http://schemas.openxmlformats.org/officeDocument/2006/relationships/hyperlink" Target="https://eigo-rewrite.com/live/" TargetMode="External"/><Relationship Id="rId360" Type="http://schemas.openxmlformats.org/officeDocument/2006/relationships/hyperlink" Target="https://eigo-rewrite.com/listening/" TargetMode="External"/><Relationship Id="rId125" Type="http://schemas.openxmlformats.org/officeDocument/2006/relationships/hyperlink" Target="https://dokkai-labo.tokyo/col_blog/online-kokugo/" TargetMode="External"/><Relationship Id="rId367" Type="http://schemas.openxmlformats.org/officeDocument/2006/relationships/hyperlink" Target="https://eng-support.com/column/" TargetMode="External"/><Relationship Id="rId124" Type="http://schemas.openxmlformats.org/officeDocument/2006/relationships/hyperlink" Target="https://dokkai-labo.tokyo/col_blog/online-kokugo-home/" TargetMode="External"/><Relationship Id="rId366" Type="http://schemas.openxmlformats.org/officeDocument/2006/relationships/hyperlink" Target="https://eng-support.com/access/" TargetMode="External"/><Relationship Id="rId123" Type="http://schemas.openxmlformats.org/officeDocument/2006/relationships/hyperlink" Target="https://dokkai-labo.tokyo/col_blog/nichinoken-kokugo-latest-gap/" TargetMode="External"/><Relationship Id="rId365" Type="http://schemas.openxmlformats.org/officeDocument/2006/relationships/hyperlink" Target="https://eng-support.com/" TargetMode="External"/><Relationship Id="rId122" Type="http://schemas.openxmlformats.org/officeDocument/2006/relationships/hyperlink" Target="https://dokkai-labo.tokyo/col_blog/monogataribun-online/" TargetMode="External"/><Relationship Id="rId364" Type="http://schemas.openxmlformats.org/officeDocument/2006/relationships/hyperlink" Target="https://eigo-rewrite.com/vocabulary/" TargetMode="External"/><Relationship Id="rId95" Type="http://schemas.openxmlformats.org/officeDocument/2006/relationships/hyperlink" Target="https://dokkai-labo.tokyo/blog/yosyu_series_05j07/" TargetMode="External"/><Relationship Id="rId94" Type="http://schemas.openxmlformats.org/officeDocument/2006/relationships/hyperlink" Target="https://dokkai-labo.tokyo/blog/yosyu_series_05j06/" TargetMode="External"/><Relationship Id="rId97" Type="http://schemas.openxmlformats.org/officeDocument/2006/relationships/hyperlink" Target="https://dokkai-labo.tokyo/blog/yosyu_series_05j09/" TargetMode="External"/><Relationship Id="rId96" Type="http://schemas.openxmlformats.org/officeDocument/2006/relationships/hyperlink" Target="https://dokkai-labo.tokyo/blog/yosyu_series_05j08/" TargetMode="External"/><Relationship Id="rId99" Type="http://schemas.openxmlformats.org/officeDocument/2006/relationships/hyperlink" Target="https://dokkai-labo.tokyo/col_blog/" TargetMode="External"/><Relationship Id="rId98" Type="http://schemas.openxmlformats.org/officeDocument/2006/relationships/hyperlink" Target="https://dokkai-labo.tokyo/bootcamp/" TargetMode="External"/><Relationship Id="rId91" Type="http://schemas.openxmlformats.org/officeDocument/2006/relationships/hyperlink" Target="https://dokkai-labo.tokyo/blog/yosyu_series_05j03/" TargetMode="External"/><Relationship Id="rId90" Type="http://schemas.openxmlformats.org/officeDocument/2006/relationships/hyperlink" Target="https://dokkai-labo.tokyo/blog/yosyu_series_05j02/" TargetMode="External"/><Relationship Id="rId93" Type="http://schemas.openxmlformats.org/officeDocument/2006/relationships/hyperlink" Target="https://dokkai-labo.tokyo/blog/yosyu_series_05j05/" TargetMode="External"/><Relationship Id="rId92" Type="http://schemas.openxmlformats.org/officeDocument/2006/relationships/hyperlink" Target="https://dokkai-labo.tokyo/blog/yosyu_series_05j04/" TargetMode="External"/><Relationship Id="rId118" Type="http://schemas.openxmlformats.org/officeDocument/2006/relationships/hyperlink" Target="https://dokkai-labo.tokyo/col_blog/kokugo-foundation/" TargetMode="External"/><Relationship Id="rId117" Type="http://schemas.openxmlformats.org/officeDocument/2006/relationships/hyperlink" Target="https://dokkai-labo.tokyo/col_blog/kokugo-fix/" TargetMode="External"/><Relationship Id="rId359" Type="http://schemas.openxmlformats.org/officeDocument/2006/relationships/hyperlink" Target="https://eigo-rewrite.com/kobetsueisakubun/" TargetMode="External"/><Relationship Id="rId116" Type="http://schemas.openxmlformats.org/officeDocument/2006/relationships/hyperlink" Target="https://dokkai-labo.tokyo/col_blog/kokugo-fee/" TargetMode="External"/><Relationship Id="rId358" Type="http://schemas.openxmlformats.org/officeDocument/2006/relationships/hyperlink" Target="https://eigo-rewrite.com/info/20210723/" TargetMode="External"/><Relationship Id="rId115" Type="http://schemas.openxmlformats.org/officeDocument/2006/relationships/hyperlink" Target="https://dokkai-labo.tokyo/col_blog/kokugo-evidence/" TargetMode="External"/><Relationship Id="rId357" Type="http://schemas.openxmlformats.org/officeDocument/2006/relationships/hyperlink" Target="https://eigo-rewrite.com/info/20210707/" TargetMode="External"/><Relationship Id="rId599" Type="http://schemas.openxmlformats.org/officeDocument/2006/relationships/hyperlink" Target="https://juku-escot.com/mathematics/" TargetMode="External"/><Relationship Id="rId119" Type="http://schemas.openxmlformats.org/officeDocument/2006/relationships/hyperlink" Target="https://dokkai-labo.tokyo/col_blog/kokugo-online-only/" TargetMode="External"/><Relationship Id="rId110" Type="http://schemas.openxmlformats.org/officeDocument/2006/relationships/hyperlink" Target="https://dokkai-labo.tokyo/col_blog/kakomon-tsumazuki/" TargetMode="External"/><Relationship Id="rId352" Type="http://schemas.openxmlformats.org/officeDocument/2006/relationships/hyperlink" Target="https://eigo-rewrite.com/info/20200601/" TargetMode="External"/><Relationship Id="rId594" Type="http://schemas.openxmlformats.org/officeDocument/2006/relationships/hyperlink" Target="https://juku-escot.com/kouza/j3-math/" TargetMode="External"/><Relationship Id="rId351" Type="http://schemas.openxmlformats.org/officeDocument/2006/relationships/hyperlink" Target="https://eigo-rewrite.com/info/" TargetMode="External"/><Relationship Id="rId593" Type="http://schemas.openxmlformats.org/officeDocument/2006/relationships/hyperlink" Target="https://juku-escot.com/kouza/j3-english/" TargetMode="External"/><Relationship Id="rId350" Type="http://schemas.openxmlformats.org/officeDocument/2006/relationships/hyperlink" Target="https://eigo-rewrite.com/dokkaikyouka/" TargetMode="External"/><Relationship Id="rId592" Type="http://schemas.openxmlformats.org/officeDocument/2006/relationships/hyperlink" Target="https://juku-escot.com/kouza/j2-math/" TargetMode="External"/><Relationship Id="rId591" Type="http://schemas.openxmlformats.org/officeDocument/2006/relationships/hyperlink" Target="https://juku-escot.com/kouza/j2-english/" TargetMode="External"/><Relationship Id="rId114" Type="http://schemas.openxmlformats.org/officeDocument/2006/relationships/hyperlink" Target="https://dokkai-labo.tokyo/col_blog/kijutsu-train/" TargetMode="External"/><Relationship Id="rId356" Type="http://schemas.openxmlformats.org/officeDocument/2006/relationships/hyperlink" Target="https://eigo-rewrite.com/info/20210406/" TargetMode="External"/><Relationship Id="rId598" Type="http://schemas.openxmlformats.org/officeDocument/2006/relationships/hyperlink" Target="https://juku-escot.com/lp_eng01/" TargetMode="External"/><Relationship Id="rId113" Type="http://schemas.openxmlformats.org/officeDocument/2006/relationships/hyperlink" Target="https://dokkai-labo.tokyo/col_blog/kijutsu-process/" TargetMode="External"/><Relationship Id="rId355" Type="http://schemas.openxmlformats.org/officeDocument/2006/relationships/hyperlink" Target="https://eigo-rewrite.com/info/20210308/" TargetMode="External"/><Relationship Id="rId597" Type="http://schemas.openxmlformats.org/officeDocument/2006/relationships/hyperlink" Target="https://juku-escot.com/kouza/jyuken-math/" TargetMode="External"/><Relationship Id="rId112" Type="http://schemas.openxmlformats.org/officeDocument/2006/relationships/hyperlink" Target="https://dokkai-labo.tokyo/col_blog/kijutsu-improve-by-type/" TargetMode="External"/><Relationship Id="rId354" Type="http://schemas.openxmlformats.org/officeDocument/2006/relationships/hyperlink" Target="https://eigo-rewrite.com/info/20201119/" TargetMode="External"/><Relationship Id="rId596" Type="http://schemas.openxmlformats.org/officeDocument/2006/relationships/hyperlink" Target="https://juku-escot.com/kouza/jyuken-japanese/" TargetMode="External"/><Relationship Id="rId111" Type="http://schemas.openxmlformats.org/officeDocument/2006/relationships/hyperlink" Target="https://dokkai-labo.tokyo/col_blog/katei-kokugo-oshi-enai/" TargetMode="External"/><Relationship Id="rId353" Type="http://schemas.openxmlformats.org/officeDocument/2006/relationships/hyperlink" Target="https://eigo-rewrite.com/info/20201022/" TargetMode="External"/><Relationship Id="rId595" Type="http://schemas.openxmlformats.org/officeDocument/2006/relationships/hyperlink" Target="https://juku-escot.com/kouza/jyuken-english/" TargetMode="External"/><Relationship Id="rId305" Type="http://schemas.openxmlformats.org/officeDocument/2006/relationships/hyperlink" Target="https://eigo-rewrite.com/column/stage2-lesson5-1/" TargetMode="External"/><Relationship Id="rId547" Type="http://schemas.openxmlformats.org/officeDocument/2006/relationships/hyperlink" Target="https://juku-escot.com/column/nakadarumiochikobore/" TargetMode="External"/><Relationship Id="rId789" Type="http://schemas.openxmlformats.org/officeDocument/2006/relationships/hyperlink" Target="https://natsui-sansu-juku.com/column/kokogachigau/" TargetMode="External"/><Relationship Id="rId304" Type="http://schemas.openxmlformats.org/officeDocument/2006/relationships/hyperlink" Target="https://eigo-rewrite.com/column/stage2-lesson4-3/" TargetMode="External"/><Relationship Id="rId546" Type="http://schemas.openxmlformats.org/officeDocument/2006/relationships/hyperlink" Target="https://juku-escot.com/column/merit/" TargetMode="External"/><Relationship Id="rId788" Type="http://schemas.openxmlformats.org/officeDocument/2006/relationships/hyperlink" Target="https://natsui-sansu-juku.com/column/kobetsu_mayoi_judge/" TargetMode="External"/><Relationship Id="rId303" Type="http://schemas.openxmlformats.org/officeDocument/2006/relationships/hyperlink" Target="https://eigo-rewrite.com/column/stage2-lesson4-2/" TargetMode="External"/><Relationship Id="rId545" Type="http://schemas.openxmlformats.org/officeDocument/2006/relationships/hyperlink" Target="https://juku-escot.com/column/kobetsuigi_j/" TargetMode="External"/><Relationship Id="rId787" Type="http://schemas.openxmlformats.org/officeDocument/2006/relationships/hyperlink" Target="https://natsui-sansu-juku.com/column/kaisei-2/" TargetMode="External"/><Relationship Id="rId302" Type="http://schemas.openxmlformats.org/officeDocument/2006/relationships/hyperlink" Target="https://eigo-rewrite.com/column/stage2-lesson4-1/" TargetMode="External"/><Relationship Id="rId544" Type="http://schemas.openxmlformats.org/officeDocument/2006/relationships/hyperlink" Target="https://juku-escot.com/column/kobetsuigi_h/" TargetMode="External"/><Relationship Id="rId786" Type="http://schemas.openxmlformats.org/officeDocument/2006/relationships/hyperlink" Target="https://natsui-sansu-juku.com/column/jyoshigakuin-2/" TargetMode="External"/><Relationship Id="rId309" Type="http://schemas.openxmlformats.org/officeDocument/2006/relationships/hyperlink" Target="https://eigo-rewrite.com/column/stage2-lesson6-3/" TargetMode="External"/><Relationship Id="rId308" Type="http://schemas.openxmlformats.org/officeDocument/2006/relationships/hyperlink" Target="https://eigo-rewrite.com/column/stage2-lesson6-2/" TargetMode="External"/><Relationship Id="rId307" Type="http://schemas.openxmlformats.org/officeDocument/2006/relationships/hyperlink" Target="https://eigo-rewrite.com/column/stage2-lesson6-1/" TargetMode="External"/><Relationship Id="rId549" Type="http://schemas.openxmlformats.org/officeDocument/2006/relationships/hyperlink" Target="https://juku-escot.com/column/onlinejuku/" TargetMode="External"/><Relationship Id="rId306" Type="http://schemas.openxmlformats.org/officeDocument/2006/relationships/hyperlink" Target="https://eigo-rewrite.com/column/stage2-lesson5-2/" TargetMode="External"/><Relationship Id="rId548" Type="http://schemas.openxmlformats.org/officeDocument/2006/relationships/hyperlink" Target="https://juku-escot.com/column/ochikobore/" TargetMode="External"/><Relationship Id="rId781" Type="http://schemas.openxmlformats.org/officeDocument/2006/relationships/hyperlink" Target="https://natsui-sansu-juku.com/column/hub-kakomon/" TargetMode="External"/><Relationship Id="rId780" Type="http://schemas.openxmlformats.org/officeDocument/2006/relationships/hyperlink" Target="https://natsui-sansu-juku.com/column/hub-juku/" TargetMode="External"/><Relationship Id="rId301" Type="http://schemas.openxmlformats.org/officeDocument/2006/relationships/hyperlink" Target="https://eigo-rewrite.com/column/stage2-lesson3-3/" TargetMode="External"/><Relationship Id="rId543" Type="http://schemas.openxmlformats.org/officeDocument/2006/relationships/hyperlink" Target="https://juku-escot.com/column/keikaku_tatekata/" TargetMode="External"/><Relationship Id="rId785" Type="http://schemas.openxmlformats.org/officeDocument/2006/relationships/hyperlink" Target="https://natsui-sansu-juku.com/column/hub-zukei-hayasa/" TargetMode="External"/><Relationship Id="rId300" Type="http://schemas.openxmlformats.org/officeDocument/2006/relationships/hyperlink" Target="https://eigo-rewrite.com/column/stage2-lesson3-2/" TargetMode="External"/><Relationship Id="rId542" Type="http://schemas.openxmlformats.org/officeDocument/2006/relationships/hyperlink" Target="https://juku-escot.com/column/junnikyuu/" TargetMode="External"/><Relationship Id="rId784" Type="http://schemas.openxmlformats.org/officeDocument/2006/relationships/hyperlink" Target="https://natsui-sansu-juku.com/column/hub-qa-jiki/" TargetMode="External"/><Relationship Id="rId541" Type="http://schemas.openxmlformats.org/officeDocument/2006/relationships/hyperlink" Target="https://juku-escot.com/column/itukara/" TargetMode="External"/><Relationship Id="rId783" Type="http://schemas.openxmlformats.org/officeDocument/2006/relationships/hyperlink" Target="https://natsui-sansu-juku.com/column/hub-online-use/" TargetMode="External"/><Relationship Id="rId540" Type="http://schemas.openxmlformats.org/officeDocument/2006/relationships/hyperlink" Target="https://juku-escot.com/column/haruyasumibenkyouhou/" TargetMode="External"/><Relationship Id="rId782" Type="http://schemas.openxmlformats.org/officeDocument/2006/relationships/hyperlink" Target="https://natsui-sansu-juku.com/column/hub-online-guide/" TargetMode="External"/><Relationship Id="rId536" Type="http://schemas.openxmlformats.org/officeDocument/2006/relationships/hyperlink" Target="https://juku-escot.com/column/eiken/" TargetMode="External"/><Relationship Id="rId778" Type="http://schemas.openxmlformats.org/officeDocument/2006/relationships/hyperlink" Target="https://natsui-sansu-juku.com/column/hayasamondai/" TargetMode="External"/><Relationship Id="rId535" Type="http://schemas.openxmlformats.org/officeDocument/2006/relationships/hyperlink" Target="https://juku-escot.com/column/eigobenkyouhou/" TargetMode="External"/><Relationship Id="rId777" Type="http://schemas.openxmlformats.org/officeDocument/2006/relationships/hyperlink" Target="https://natsui-sansu-juku.com/column/h51-03/" TargetMode="External"/><Relationship Id="rId534" Type="http://schemas.openxmlformats.org/officeDocument/2006/relationships/hyperlink" Target="https://juku-escot.com/column/daisuubennkyouhou/" TargetMode="External"/><Relationship Id="rId776" Type="http://schemas.openxmlformats.org/officeDocument/2006/relationships/hyperlink" Target="https://natsui-sansu-juku.com/column/h51-02/" TargetMode="External"/><Relationship Id="rId533" Type="http://schemas.openxmlformats.org/officeDocument/2006/relationships/hyperlink" Target="https://juku-escot.com/column/chokuzen/" TargetMode="External"/><Relationship Id="rId775" Type="http://schemas.openxmlformats.org/officeDocument/2006/relationships/hyperlink" Target="https://natsui-sansu-juku.com/column/h51-01/" TargetMode="External"/><Relationship Id="rId539" Type="http://schemas.openxmlformats.org/officeDocument/2006/relationships/hyperlink" Target="https://juku-escot.com/column/genbun_benkyouhou/" TargetMode="External"/><Relationship Id="rId538" Type="http://schemas.openxmlformats.org/officeDocument/2006/relationships/hyperlink" Target="https://juku-escot.com/column/fuyuyasumi/" TargetMode="External"/><Relationship Id="rId537" Type="http://schemas.openxmlformats.org/officeDocument/2006/relationships/hyperlink" Target="https://juku-escot.com/column/eitango/" TargetMode="External"/><Relationship Id="rId779" Type="http://schemas.openxmlformats.org/officeDocument/2006/relationships/hyperlink" Target="https://natsui-sansu-juku.com/column/hub-bunshodai/" TargetMode="External"/><Relationship Id="rId770" Type="http://schemas.openxmlformats.org/officeDocument/2006/relationships/hyperlink" Target="https://natsui-sansu-juku.com/column/510-11/" TargetMode="External"/><Relationship Id="rId532" Type="http://schemas.openxmlformats.org/officeDocument/2006/relationships/hyperlink" Target="https://juku-escot.com/column/butsurikagaku/" TargetMode="External"/><Relationship Id="rId774" Type="http://schemas.openxmlformats.org/officeDocument/2006/relationships/hyperlink" Target="https://natsui-sansu-juku.com/column/bunsyoudai/" TargetMode="External"/><Relationship Id="rId531" Type="http://schemas.openxmlformats.org/officeDocument/2006/relationships/hyperlink" Target="https://juku-escot.com/column/anki/" TargetMode="External"/><Relationship Id="rId773" Type="http://schemas.openxmlformats.org/officeDocument/2006/relationships/hyperlink" Target="https://natsui-sansu-juku.com/column/baainokazu/" TargetMode="External"/><Relationship Id="rId530" Type="http://schemas.openxmlformats.org/officeDocument/2006/relationships/hyperlink" Target="https://juku-escot.com/column/" TargetMode="External"/><Relationship Id="rId772" Type="http://schemas.openxmlformats.org/officeDocument/2006/relationships/hyperlink" Target="https://natsui-sansu-juku.com/column/510-13/" TargetMode="External"/><Relationship Id="rId771" Type="http://schemas.openxmlformats.org/officeDocument/2006/relationships/hyperlink" Target="https://natsui-sansu-juku.com/column/510-12/" TargetMode="External"/><Relationship Id="rId327" Type="http://schemas.openxmlformats.org/officeDocument/2006/relationships/hyperlink" Target="https://eigo-rewrite.com/column/stage3-lesson3-3/" TargetMode="External"/><Relationship Id="rId569" Type="http://schemas.openxmlformats.org/officeDocument/2006/relationships/hyperlink" Target="https://juku-escot.com/info/190507-2/" TargetMode="External"/><Relationship Id="rId326" Type="http://schemas.openxmlformats.org/officeDocument/2006/relationships/hyperlink" Target="https://eigo-rewrite.com/column/stage3-lesson3-2/" TargetMode="External"/><Relationship Id="rId568" Type="http://schemas.openxmlformats.org/officeDocument/2006/relationships/hyperlink" Target="https://juku-escot.com/info/" TargetMode="External"/><Relationship Id="rId325" Type="http://schemas.openxmlformats.org/officeDocument/2006/relationships/hyperlink" Target="https://eigo-rewrite.com/column/stage3-lesson3-1/" TargetMode="External"/><Relationship Id="rId567" Type="http://schemas.openxmlformats.org/officeDocument/2006/relationships/hyperlink" Target="https://juku-escot.com/grade/jh3/" TargetMode="External"/><Relationship Id="rId324" Type="http://schemas.openxmlformats.org/officeDocument/2006/relationships/hyperlink" Target="https://eigo-rewrite.com/column/stage3-lesson2-3/" TargetMode="External"/><Relationship Id="rId566" Type="http://schemas.openxmlformats.org/officeDocument/2006/relationships/hyperlink" Target="https://juku-escot.com/grade/jh2/" TargetMode="External"/><Relationship Id="rId329" Type="http://schemas.openxmlformats.org/officeDocument/2006/relationships/hyperlink" Target="https://eigo-rewrite.com/column/stage3-lesson4-1/" TargetMode="External"/><Relationship Id="rId328" Type="http://schemas.openxmlformats.org/officeDocument/2006/relationships/hyperlink" Target="https://eigo-rewrite.com/column/stage3-lesson3-4/" TargetMode="External"/><Relationship Id="rId561" Type="http://schemas.openxmlformats.org/officeDocument/2006/relationships/hyperlink" Target="https://juku-escot.com/english/" TargetMode="External"/><Relationship Id="rId560" Type="http://schemas.openxmlformats.org/officeDocument/2006/relationships/hyperlink" Target="https://juku-escot.com/company/" TargetMode="External"/><Relationship Id="rId323" Type="http://schemas.openxmlformats.org/officeDocument/2006/relationships/hyperlink" Target="https://eigo-rewrite.com/column/stage3-lesson2-2/" TargetMode="External"/><Relationship Id="rId565" Type="http://schemas.openxmlformats.org/officeDocument/2006/relationships/hyperlink" Target="https://juku-escot.com/grade/jh1/" TargetMode="External"/><Relationship Id="rId322" Type="http://schemas.openxmlformats.org/officeDocument/2006/relationships/hyperlink" Target="https://eigo-rewrite.com/column/stage3-lesson2-1/" TargetMode="External"/><Relationship Id="rId564" Type="http://schemas.openxmlformats.org/officeDocument/2006/relationships/hyperlink" Target="https://juku-escot.com/grade/h1/" TargetMode="External"/><Relationship Id="rId321" Type="http://schemas.openxmlformats.org/officeDocument/2006/relationships/hyperlink" Target="https://eigo-rewrite.com/column/stage3-lesson1-3/" TargetMode="External"/><Relationship Id="rId563" Type="http://schemas.openxmlformats.org/officeDocument/2006/relationships/hyperlink" Target="https://juku-escot.com/grade/exam/" TargetMode="External"/><Relationship Id="rId320" Type="http://schemas.openxmlformats.org/officeDocument/2006/relationships/hyperlink" Target="https://eigo-rewrite.com/column/stage3-lesson1-2/" TargetMode="External"/><Relationship Id="rId562" Type="http://schemas.openxmlformats.org/officeDocument/2006/relationships/hyperlink" Target="https://juku-escot.com/examination/" TargetMode="External"/><Relationship Id="rId316" Type="http://schemas.openxmlformats.org/officeDocument/2006/relationships/hyperlink" Target="https://eigo-rewrite.com/column/stage2-lesson8-3/" TargetMode="External"/><Relationship Id="rId558" Type="http://schemas.openxmlformats.org/officeDocument/2006/relationships/hyperlink" Target="https://juku-escot.com/column/yokunaibenkyouhou/" TargetMode="External"/><Relationship Id="rId315" Type="http://schemas.openxmlformats.org/officeDocument/2006/relationships/hyperlink" Target="https://eigo-rewrite.com/column/stage2-lesson8-2/" TargetMode="External"/><Relationship Id="rId557" Type="http://schemas.openxmlformats.org/officeDocument/2006/relationships/hyperlink" Target="https://juku-escot.com/column/yaruki/" TargetMode="External"/><Relationship Id="rId799" Type="http://schemas.openxmlformats.org/officeDocument/2006/relationships/hyperlink" Target="https://natsui-sansu-juku.com/column/routine/" TargetMode="External"/><Relationship Id="rId314" Type="http://schemas.openxmlformats.org/officeDocument/2006/relationships/hyperlink" Target="https://eigo-rewrite.com/column/stage2-lesson8-1/" TargetMode="External"/><Relationship Id="rId556" Type="http://schemas.openxmlformats.org/officeDocument/2006/relationships/hyperlink" Target="https://juku-escot.com/column/waseda/" TargetMode="External"/><Relationship Id="rId798" Type="http://schemas.openxmlformats.org/officeDocument/2006/relationships/hyperlink" Target="https://natsui-sansu-juku.com/column/rittaizukei/" TargetMode="External"/><Relationship Id="rId313" Type="http://schemas.openxmlformats.org/officeDocument/2006/relationships/hyperlink" Target="https://eigo-rewrite.com/column/stage2-lesson7-4/" TargetMode="External"/><Relationship Id="rId555" Type="http://schemas.openxmlformats.org/officeDocument/2006/relationships/hyperlink" Target="https://juku-escot.com/column/syuutyuukankyou/" TargetMode="External"/><Relationship Id="rId797" Type="http://schemas.openxmlformats.org/officeDocument/2006/relationships/hyperlink" Target="https://natsui-sansu-juku.com/column/qa6/" TargetMode="External"/><Relationship Id="rId319" Type="http://schemas.openxmlformats.org/officeDocument/2006/relationships/hyperlink" Target="https://eigo-rewrite.com/column/stage2soukatu/" TargetMode="External"/><Relationship Id="rId318" Type="http://schemas.openxmlformats.org/officeDocument/2006/relationships/hyperlink" Target="https://eigo-rewrite.com/column/stage2-lesson9-2/" TargetMode="External"/><Relationship Id="rId317" Type="http://schemas.openxmlformats.org/officeDocument/2006/relationships/hyperlink" Target="https://eigo-rewrite.com/column/stage2-lesson9-1/" TargetMode="External"/><Relationship Id="rId559" Type="http://schemas.openxmlformats.org/officeDocument/2006/relationships/hyperlink" Target="https://juku-escot.com/column/zaigaku/" TargetMode="External"/><Relationship Id="rId550" Type="http://schemas.openxmlformats.org/officeDocument/2006/relationships/hyperlink" Target="https://juku-escot.com/column/ryouritsu/" TargetMode="External"/><Relationship Id="rId792" Type="http://schemas.openxmlformats.org/officeDocument/2006/relationships/hyperlink" Target="https://natsui-sansu-juku.com/column/onlinekobetsu3/" TargetMode="External"/><Relationship Id="rId791" Type="http://schemas.openxmlformats.org/officeDocument/2006/relationships/hyperlink" Target="https://natsui-sansu-juku.com/column/nichinouken/" TargetMode="External"/><Relationship Id="rId790" Type="http://schemas.openxmlformats.org/officeDocument/2006/relationships/hyperlink" Target="https://natsui-sansu-juku.com/column/nanmon/" TargetMode="External"/><Relationship Id="rId312" Type="http://schemas.openxmlformats.org/officeDocument/2006/relationships/hyperlink" Target="https://eigo-rewrite.com/column/stage2-lesson7-3/" TargetMode="External"/><Relationship Id="rId554" Type="http://schemas.openxmlformats.org/officeDocument/2006/relationships/hyperlink" Target="https://juku-escot.com/column/suugakukika/" TargetMode="External"/><Relationship Id="rId796" Type="http://schemas.openxmlformats.org/officeDocument/2006/relationships/hyperlink" Target="https://natsui-sansu-juku.com/column/qa5/" TargetMode="External"/><Relationship Id="rId311" Type="http://schemas.openxmlformats.org/officeDocument/2006/relationships/hyperlink" Target="https://eigo-rewrite.com/column/stage2-lesson7-2/" TargetMode="External"/><Relationship Id="rId553" Type="http://schemas.openxmlformats.org/officeDocument/2006/relationships/hyperlink" Target="https://juku-escot.com/column/suugakudekinai/" TargetMode="External"/><Relationship Id="rId795" Type="http://schemas.openxmlformats.org/officeDocument/2006/relationships/hyperlink" Target="https://natsui-sansu-juku.com/column/qa4/" TargetMode="External"/><Relationship Id="rId310" Type="http://schemas.openxmlformats.org/officeDocument/2006/relationships/hyperlink" Target="https://eigo-rewrite.com/column/stage2-lesson7-1/" TargetMode="External"/><Relationship Id="rId552" Type="http://schemas.openxmlformats.org/officeDocument/2006/relationships/hyperlink" Target="https://juku-escot.com/column/suugaku_ouyoumondai/" TargetMode="External"/><Relationship Id="rId794" Type="http://schemas.openxmlformats.org/officeDocument/2006/relationships/hyperlink" Target="https://natsui-sansu-juku.com/column/qa2/" TargetMode="External"/><Relationship Id="rId551" Type="http://schemas.openxmlformats.org/officeDocument/2006/relationships/hyperlink" Target="https://juku-escot.com/column/suugaku_miss/" TargetMode="External"/><Relationship Id="rId793" Type="http://schemas.openxmlformats.org/officeDocument/2006/relationships/hyperlink" Target="https://natsui-sansu-juku.com/column/qa/" TargetMode="External"/><Relationship Id="rId297" Type="http://schemas.openxmlformats.org/officeDocument/2006/relationships/hyperlink" Target="https://eigo-rewrite.com/column/stage2-lesson2-2/" TargetMode="External"/><Relationship Id="rId296" Type="http://schemas.openxmlformats.org/officeDocument/2006/relationships/hyperlink" Target="https://eigo-rewrite.com/column/stage2-lesson2-1/" TargetMode="External"/><Relationship Id="rId295" Type="http://schemas.openxmlformats.org/officeDocument/2006/relationships/hyperlink" Target="https://eigo-rewrite.com/column/stage2-lesson12-3/" TargetMode="External"/><Relationship Id="rId294" Type="http://schemas.openxmlformats.org/officeDocument/2006/relationships/hyperlink" Target="https://eigo-rewrite.com/column/stage2-lesson12-2/" TargetMode="External"/><Relationship Id="rId299" Type="http://schemas.openxmlformats.org/officeDocument/2006/relationships/hyperlink" Target="https://eigo-rewrite.com/column/stage2-lesson3-1/" TargetMode="External"/><Relationship Id="rId298" Type="http://schemas.openxmlformats.org/officeDocument/2006/relationships/hyperlink" Target="https://eigo-rewrite.com/column/stage2-lesson2-3/" TargetMode="External"/><Relationship Id="rId271" Type="http://schemas.openxmlformats.org/officeDocument/2006/relationships/hyperlink" Target="https://eigo-rewrite.com/column/stage1_lesson7-3/" TargetMode="External"/><Relationship Id="rId270" Type="http://schemas.openxmlformats.org/officeDocument/2006/relationships/hyperlink" Target="https://eigo-rewrite.com/column/stage1_lesson7-2/" TargetMode="External"/><Relationship Id="rId269" Type="http://schemas.openxmlformats.org/officeDocument/2006/relationships/hyperlink" Target="https://eigo-rewrite.com/column/stage1_lesson7-1/" TargetMode="External"/><Relationship Id="rId264" Type="http://schemas.openxmlformats.org/officeDocument/2006/relationships/hyperlink" Target="https://eigo-rewrite.com/column/stage1_lesson5-2-2/" TargetMode="External"/><Relationship Id="rId263" Type="http://schemas.openxmlformats.org/officeDocument/2006/relationships/hyperlink" Target="https://eigo-rewrite.com/column/stage1_lesson5-1/" TargetMode="External"/><Relationship Id="rId262" Type="http://schemas.openxmlformats.org/officeDocument/2006/relationships/hyperlink" Target="https://eigo-rewrite.com/column/stage1_lesson4-3/" TargetMode="External"/><Relationship Id="rId261" Type="http://schemas.openxmlformats.org/officeDocument/2006/relationships/hyperlink" Target="https://eigo-rewrite.com/column/stage1_lesson4-2/" TargetMode="External"/><Relationship Id="rId268" Type="http://schemas.openxmlformats.org/officeDocument/2006/relationships/hyperlink" Target="https://eigo-rewrite.com/column/stage1_lesson6-3/" TargetMode="External"/><Relationship Id="rId267" Type="http://schemas.openxmlformats.org/officeDocument/2006/relationships/hyperlink" Target="https://eigo-rewrite.com/column/stage1_lesson6-2/" TargetMode="External"/><Relationship Id="rId266" Type="http://schemas.openxmlformats.org/officeDocument/2006/relationships/hyperlink" Target="https://eigo-rewrite.com/column/stage1_lesson6-1/" TargetMode="External"/><Relationship Id="rId265" Type="http://schemas.openxmlformats.org/officeDocument/2006/relationships/hyperlink" Target="https://eigo-rewrite.com/column/stage1_lesson5-2/" TargetMode="External"/><Relationship Id="rId260" Type="http://schemas.openxmlformats.org/officeDocument/2006/relationships/hyperlink" Target="https://eigo-rewrite.com/column/stage1_lesson4-1/" TargetMode="External"/><Relationship Id="rId259" Type="http://schemas.openxmlformats.org/officeDocument/2006/relationships/hyperlink" Target="https://eigo-rewrite.com/column/stage1_lesson3-2/" TargetMode="External"/><Relationship Id="rId258" Type="http://schemas.openxmlformats.org/officeDocument/2006/relationships/hyperlink" Target="https://eigo-rewrite.com/column/stage1_lesson12-4/" TargetMode="External"/><Relationship Id="rId253" Type="http://schemas.openxmlformats.org/officeDocument/2006/relationships/hyperlink" Target="https://eigo-rewrite.com/column/stage1_lesson11-2/" TargetMode="External"/><Relationship Id="rId495" Type="http://schemas.openxmlformats.org/officeDocument/2006/relationships/hyperlink" Target="https://juku-escot.com/c_blogs/" TargetMode="External"/><Relationship Id="rId252" Type="http://schemas.openxmlformats.org/officeDocument/2006/relationships/hyperlink" Target="https://eigo-rewrite.com/column/stage1_lesson11-1/" TargetMode="External"/><Relationship Id="rId494" Type="http://schemas.openxmlformats.org/officeDocument/2006/relationships/hyperlink" Target="https://juku-escot.com/birdland/" TargetMode="External"/><Relationship Id="rId251" Type="http://schemas.openxmlformats.org/officeDocument/2006/relationships/hyperlink" Target="https://eigo-rewrite.com/column/stage1_lesson10-4/" TargetMode="External"/><Relationship Id="rId493" Type="http://schemas.openxmlformats.org/officeDocument/2006/relationships/hyperlink" Target="https://juku-escot.com/access/" TargetMode="External"/><Relationship Id="rId250" Type="http://schemas.openxmlformats.org/officeDocument/2006/relationships/hyperlink" Target="https://eigo-rewrite.com/column/stage1_lesson10-3/" TargetMode="External"/><Relationship Id="rId492" Type="http://schemas.openxmlformats.org/officeDocument/2006/relationships/hyperlink" Target="https://juku-escot.com/2020-2/" TargetMode="External"/><Relationship Id="rId257" Type="http://schemas.openxmlformats.org/officeDocument/2006/relationships/hyperlink" Target="https://eigo-rewrite.com/column/stage1_lesson12-3/" TargetMode="External"/><Relationship Id="rId499" Type="http://schemas.openxmlformats.org/officeDocument/2006/relationships/hyperlink" Target="https://juku-escot.com/c_blogs/dousuru/" TargetMode="External"/><Relationship Id="rId256" Type="http://schemas.openxmlformats.org/officeDocument/2006/relationships/hyperlink" Target="https://eigo-rewrite.com/column/stage1_lesson12-2/" TargetMode="External"/><Relationship Id="rId498" Type="http://schemas.openxmlformats.org/officeDocument/2006/relationships/hyperlink" Target="https://juku-escot.com/c_blogs/cyokuzen/" TargetMode="External"/><Relationship Id="rId255" Type="http://schemas.openxmlformats.org/officeDocument/2006/relationships/hyperlink" Target="https://eigo-rewrite.com/column/stage1_lesson12-1/" TargetMode="External"/><Relationship Id="rId497" Type="http://schemas.openxmlformats.org/officeDocument/2006/relationships/hyperlink" Target="https://juku-escot.com/c_blogs/30minanki/" TargetMode="External"/><Relationship Id="rId254" Type="http://schemas.openxmlformats.org/officeDocument/2006/relationships/hyperlink" Target="https://eigo-rewrite.com/column/stage1_lesson11-3/" TargetMode="External"/><Relationship Id="rId496" Type="http://schemas.openxmlformats.org/officeDocument/2006/relationships/hyperlink" Target="https://juku-escot.com/c_blogs/1dayanki/" TargetMode="External"/><Relationship Id="rId293" Type="http://schemas.openxmlformats.org/officeDocument/2006/relationships/hyperlink" Target="https://eigo-rewrite.com/column/stage2-lesson12-1/" TargetMode="External"/><Relationship Id="rId292" Type="http://schemas.openxmlformats.org/officeDocument/2006/relationships/hyperlink" Target="https://eigo-rewrite.com/column/stage2-lesson11-3/" TargetMode="External"/><Relationship Id="rId291" Type="http://schemas.openxmlformats.org/officeDocument/2006/relationships/hyperlink" Target="https://eigo-rewrite.com/column/stage2-lesson11-2/" TargetMode="External"/><Relationship Id="rId290" Type="http://schemas.openxmlformats.org/officeDocument/2006/relationships/hyperlink" Target="https://eigo-rewrite.com/column/stage2-lesson11-1/" TargetMode="External"/><Relationship Id="rId286" Type="http://schemas.openxmlformats.org/officeDocument/2006/relationships/hyperlink" Target="https://eigo-rewrite.com/column/stage2-lesson1-3/" TargetMode="External"/><Relationship Id="rId285" Type="http://schemas.openxmlformats.org/officeDocument/2006/relationships/hyperlink" Target="https://eigo-rewrite.com/column/stage2_lesson1-2/" TargetMode="External"/><Relationship Id="rId284" Type="http://schemas.openxmlformats.org/officeDocument/2006/relationships/hyperlink" Target="https://eigo-rewrite.com/column/stage2_lesson1-1/" TargetMode="External"/><Relationship Id="rId283" Type="http://schemas.openxmlformats.org/officeDocument/2006/relationships/hyperlink" Target="https://eigo-rewrite.com/column/stage1/" TargetMode="External"/><Relationship Id="rId289" Type="http://schemas.openxmlformats.org/officeDocument/2006/relationships/hyperlink" Target="https://eigo-rewrite.com/column/stage2-lesson10-3/" TargetMode="External"/><Relationship Id="rId288" Type="http://schemas.openxmlformats.org/officeDocument/2006/relationships/hyperlink" Target="https://eigo-rewrite.com/column/stage2-lesson10-2/" TargetMode="External"/><Relationship Id="rId287" Type="http://schemas.openxmlformats.org/officeDocument/2006/relationships/hyperlink" Target="https://eigo-rewrite.com/column/stage2-lesson10-1/" TargetMode="External"/><Relationship Id="rId282" Type="http://schemas.openxmlformats.org/officeDocument/2006/relationships/hyperlink" Target="https://eigo-rewrite.com/column/stage1-3-1/" TargetMode="External"/><Relationship Id="rId281" Type="http://schemas.openxmlformats.org/officeDocument/2006/relationships/hyperlink" Target="https://eigo-rewrite.com/column/stage1-2-2/" TargetMode="External"/><Relationship Id="rId280" Type="http://schemas.openxmlformats.org/officeDocument/2006/relationships/hyperlink" Target="https://eigo-rewrite.com/column/stage1-2-2-2/" TargetMode="External"/><Relationship Id="rId275" Type="http://schemas.openxmlformats.org/officeDocument/2006/relationships/hyperlink" Target="https://eigo-rewrite.com/column/stage1_lesson9-1/" TargetMode="External"/><Relationship Id="rId274" Type="http://schemas.openxmlformats.org/officeDocument/2006/relationships/hyperlink" Target="https://eigo-rewrite.com/column/stage1_lesson8-3/" TargetMode="External"/><Relationship Id="rId273" Type="http://schemas.openxmlformats.org/officeDocument/2006/relationships/hyperlink" Target="https://eigo-rewrite.com/column/stage1_lesson8-2/" TargetMode="External"/><Relationship Id="rId272" Type="http://schemas.openxmlformats.org/officeDocument/2006/relationships/hyperlink" Target="https://eigo-rewrite.com/column/stage1_lesson8-1/" TargetMode="External"/><Relationship Id="rId279" Type="http://schemas.openxmlformats.org/officeDocument/2006/relationships/hyperlink" Target="https://eigo-rewrite.com/column/stage1-2-1/" TargetMode="External"/><Relationship Id="rId278" Type="http://schemas.openxmlformats.org/officeDocument/2006/relationships/hyperlink" Target="https://eigo-rewrite.com/column/stage1-1-2/" TargetMode="External"/><Relationship Id="rId277" Type="http://schemas.openxmlformats.org/officeDocument/2006/relationships/hyperlink" Target="https://eigo-rewrite.com/column/stage1_lesson9-3/" TargetMode="External"/><Relationship Id="rId276" Type="http://schemas.openxmlformats.org/officeDocument/2006/relationships/hyperlink" Target="https://eigo-rewrite.com/column/stage1_lesson9-2/" TargetMode="External"/><Relationship Id="rId907" Type="http://schemas.openxmlformats.org/officeDocument/2006/relationships/hyperlink" Target="https://rika-quest.com/column/germination/" TargetMode="External"/><Relationship Id="rId906" Type="http://schemas.openxmlformats.org/officeDocument/2006/relationships/hyperlink" Target="https://rika-quest.com/column/geoscience/" TargetMode="External"/><Relationship Id="rId905" Type="http://schemas.openxmlformats.org/officeDocument/2006/relationships/hyperlink" Target="https://rika-quest.com/column/gas_and_aqueous_liquid/" TargetMode="External"/><Relationship Id="rId904" Type="http://schemas.openxmlformats.org/officeDocument/2006/relationships/hyperlink" Target="https://rika-quest.com/column/flower/" TargetMode="External"/><Relationship Id="rId909" Type="http://schemas.openxmlformats.org/officeDocument/2006/relationships/hyperlink" Target="https://rika-quest.com/column/igneous-rock/" TargetMode="External"/><Relationship Id="rId908" Type="http://schemas.openxmlformats.org/officeDocument/2006/relationships/hyperlink" Target="https://rika-quest.com/column/how-to-burn/" TargetMode="External"/><Relationship Id="rId903" Type="http://schemas.openxmlformats.org/officeDocument/2006/relationships/hyperlink" Target="https://rika-quest.com/column/earthquake/" TargetMode="External"/><Relationship Id="rId902" Type="http://schemas.openxmlformats.org/officeDocument/2006/relationships/hyperlink" Target="https://rika-quest.com/column/dissolution/" TargetMode="External"/><Relationship Id="rId901" Type="http://schemas.openxmlformats.org/officeDocument/2006/relationships/hyperlink" Target="https://rika-quest.com/column/digestion/" TargetMode="External"/><Relationship Id="rId900" Type="http://schemas.openxmlformats.org/officeDocument/2006/relationships/hyperlink" Target="https://rika-quest.com/column/creature/" TargetMode="External"/><Relationship Id="rId929" Type="http://schemas.openxmlformats.org/officeDocument/2006/relationships/hyperlink" Target="https://rika-quest.com/column/nayami-last-2weeks/" TargetMode="External"/><Relationship Id="rId928" Type="http://schemas.openxmlformats.org/officeDocument/2006/relationships/hyperlink" Target="https://rika-quest.com/column/nayami-human-body/" TargetMode="External"/><Relationship Id="rId927" Type="http://schemas.openxmlformats.org/officeDocument/2006/relationships/hyperlink" Target="https://rika-quest.com/column/nayami-how-to-start/" TargetMode="External"/><Relationship Id="rId926" Type="http://schemas.openxmlformats.org/officeDocument/2006/relationships/hyperlink" Target="https://rika-quest.com/column/nayami-graph-table-reading/" TargetMode="External"/><Relationship Id="rId921" Type="http://schemas.openxmlformats.org/officeDocument/2006/relationships/hyperlink" Target="https://rika-quest.com/column/nayami-earthquake-volcano/" TargetMode="External"/><Relationship Id="rId920" Type="http://schemas.openxmlformats.org/officeDocument/2006/relationships/hyperlink" Target="https://rika-quest.com/column/nayami-dislike-science/" TargetMode="External"/><Relationship Id="rId925" Type="http://schemas.openxmlformats.org/officeDocument/2006/relationships/hyperlink" Target="https://rika-quest.com/column/nayami-gas-experiment/" TargetMode="External"/><Relationship Id="rId924" Type="http://schemas.openxmlformats.org/officeDocument/2006/relationships/hyperlink" Target="https://rika-quest.com/column/nayami-experiment-reading/" TargetMode="External"/><Relationship Id="rId923" Type="http://schemas.openxmlformats.org/officeDocument/2006/relationships/hyperlink" Target="https://rika-quest.com/column/nayami-electric-circuits/" TargetMode="External"/><Relationship Id="rId922" Type="http://schemas.openxmlformats.org/officeDocument/2006/relationships/hyperlink" Target="https://rika-quest.com/column/nayami-ecosystem-increase-decrease/" TargetMode="External"/><Relationship Id="rId918" Type="http://schemas.openxmlformats.org/officeDocument/2006/relationships/hyperlink" Target="https://rika-quest.com/column/nayami-classification-mixup/" TargetMode="External"/><Relationship Id="rId917" Type="http://schemas.openxmlformats.org/officeDocument/2006/relationships/hyperlink" Target="https://rika-quest.com/column/nayami-cant-apply-knowledge/" TargetMode="External"/><Relationship Id="rId916" Type="http://schemas.openxmlformats.org/officeDocument/2006/relationships/hyperlink" Target="https://rika-quest.com/column/nayami-calculation-slow/" TargetMode="External"/><Relationship Id="rId915" Type="http://schemas.openxmlformats.org/officeDocument/2006/relationships/hyperlink" Target="https://rika-quest.com/column/nayami-biology-experiment/" TargetMode="External"/><Relationship Id="rId919" Type="http://schemas.openxmlformats.org/officeDocument/2006/relationships/hyperlink" Target="https://rika-quest.com/column/nayami-combustion/" TargetMode="External"/><Relationship Id="rId910" Type="http://schemas.openxmlformats.org/officeDocument/2006/relationships/hyperlink" Target="https://rika-quest.com/column/insect/" TargetMode="External"/><Relationship Id="rId914" Type="http://schemas.openxmlformats.org/officeDocument/2006/relationships/hyperlink" Target="https://rika-quest.com/column/nayami-astronomy-diagram/" TargetMode="External"/><Relationship Id="rId913" Type="http://schemas.openxmlformats.org/officeDocument/2006/relationships/hyperlink" Target="https://rika-quest.com/column/metal/" TargetMode="External"/><Relationship Id="rId912" Type="http://schemas.openxmlformats.org/officeDocument/2006/relationships/hyperlink" Target="https://rika-quest.com/column/mamedenkyu/" TargetMode="External"/><Relationship Id="rId911" Type="http://schemas.openxmlformats.org/officeDocument/2006/relationships/hyperlink" Target="https://rika-quest.com/column/lung/" TargetMode="External"/><Relationship Id="rId629" Type="http://schemas.openxmlformats.org/officeDocument/2006/relationships/hyperlink" Target="https://jukureiwa.com/info/20200101/" TargetMode="External"/><Relationship Id="rId624" Type="http://schemas.openxmlformats.org/officeDocument/2006/relationships/hyperlink" Target="https://jukureiwa.com/honka/" TargetMode="External"/><Relationship Id="rId866" Type="http://schemas.openxmlformats.org/officeDocument/2006/relationships/hyperlink" Target="https://natsui-sansu-juku.com/nichinouken/" TargetMode="External"/><Relationship Id="rId623" Type="http://schemas.openxmlformats.org/officeDocument/2006/relationships/hyperlink" Target="https://jukureiwa.com/greeting/" TargetMode="External"/><Relationship Id="rId865" Type="http://schemas.openxmlformats.org/officeDocument/2006/relationships/hyperlink" Target="https://natsui-sansu-juku.com/nichinoken-2/" TargetMode="External"/><Relationship Id="rId622" Type="http://schemas.openxmlformats.org/officeDocument/2006/relationships/hyperlink" Target="https://jukureiwa.com/company/" TargetMode="External"/><Relationship Id="rId864" Type="http://schemas.openxmlformats.org/officeDocument/2006/relationships/hyperlink" Target="https://natsui-sansu-juku.com/lp1801/" TargetMode="External"/><Relationship Id="rId621" Type="http://schemas.openxmlformats.org/officeDocument/2006/relationships/hyperlink" Target="https://jukureiwa.com/access/" TargetMode="External"/><Relationship Id="rId863" Type="http://schemas.openxmlformats.org/officeDocument/2006/relationships/hyperlink" Target="https://natsui-sansu-juku.com/lp1701/" TargetMode="External"/><Relationship Id="rId628" Type="http://schemas.openxmlformats.org/officeDocument/2006/relationships/hyperlink" Target="https://jukureiwa.com/info/2019winter/" TargetMode="External"/><Relationship Id="rId627" Type="http://schemas.openxmlformats.org/officeDocument/2006/relationships/hyperlink" Target="https://jukureiwa.com/info/20190620/" TargetMode="External"/><Relationship Id="rId869" Type="http://schemas.openxmlformats.org/officeDocument/2006/relationships/hyperlink" Target="https://natsui-sansu-juku.com/p5_a/" TargetMode="External"/><Relationship Id="rId626" Type="http://schemas.openxmlformats.org/officeDocument/2006/relationships/hyperlink" Target="https://jukureiwa.com/info/190507/" TargetMode="External"/><Relationship Id="rId868" Type="http://schemas.openxmlformats.org/officeDocument/2006/relationships/hyperlink" Target="https://natsui-sansu-juku.com/p4/" TargetMode="External"/><Relationship Id="rId625" Type="http://schemas.openxmlformats.org/officeDocument/2006/relationships/hyperlink" Target="https://jukureiwa.com/info/" TargetMode="External"/><Relationship Id="rId867" Type="http://schemas.openxmlformats.org/officeDocument/2006/relationships/hyperlink" Target="https://natsui-sansu-juku.com/notice_start/" TargetMode="External"/><Relationship Id="rId620" Type="http://schemas.openxmlformats.org/officeDocument/2006/relationships/hyperlink" Target="https://jukureiwa.com/" TargetMode="External"/><Relationship Id="rId862" Type="http://schemas.openxmlformats.org/officeDocument/2006/relationships/hyperlink" Target="https://natsui-sansu-juku.com/lastmilers/" TargetMode="External"/><Relationship Id="rId861" Type="http://schemas.openxmlformats.org/officeDocument/2006/relationships/hyperlink" Target="https://natsui-sansu-juku.com/kouza/" TargetMode="External"/><Relationship Id="rId860" Type="http://schemas.openxmlformats.org/officeDocument/2006/relationships/hyperlink" Target="https://natsui-sansu-juku.com/kobetsu/" TargetMode="External"/><Relationship Id="rId619" Type="http://schemas.openxmlformats.org/officeDocument/2006/relationships/hyperlink" Target="https://juku-escot.com/top/" TargetMode="External"/><Relationship Id="rId618" Type="http://schemas.openxmlformats.org/officeDocument/2006/relationships/hyperlink" Target="https://juku-escot.com/timetable/" TargetMode="External"/><Relationship Id="rId613" Type="http://schemas.openxmlformats.org/officeDocument/2006/relationships/hyperlink" Target="https://juku-escot.com/subject/math/" TargetMode="External"/><Relationship Id="rId855" Type="http://schemas.openxmlformats.org/officeDocument/2006/relationships/hyperlink" Target="https://natsui-sansu-juku.com/info/481/" TargetMode="External"/><Relationship Id="rId612" Type="http://schemas.openxmlformats.org/officeDocument/2006/relationships/hyperlink" Target="https://juku-escot.com/subject/janpanese/" TargetMode="External"/><Relationship Id="rId854" Type="http://schemas.openxmlformats.org/officeDocument/2006/relationships/hyperlink" Target="https://natsui-sansu-juku.com/info/250215/" TargetMode="External"/><Relationship Id="rId611" Type="http://schemas.openxmlformats.org/officeDocument/2006/relationships/hyperlink" Target="https://juku-escot.com/subject/english/" TargetMode="External"/><Relationship Id="rId853" Type="http://schemas.openxmlformats.org/officeDocument/2006/relationships/hyperlink" Target="https://natsui-sansu-juku.com/info/221212/" TargetMode="External"/><Relationship Id="rId610" Type="http://schemas.openxmlformats.org/officeDocument/2006/relationships/hyperlink" Target="https://juku-escot.com/school/" TargetMode="External"/><Relationship Id="rId852" Type="http://schemas.openxmlformats.org/officeDocument/2006/relationships/hyperlink" Target="https://natsui-sansu-juku.com/info/2025sixyunkikousixyu/" TargetMode="External"/><Relationship Id="rId617" Type="http://schemas.openxmlformats.org/officeDocument/2006/relationships/hyperlink" Target="https://juku-escot.com/timetable-m/" TargetMode="External"/><Relationship Id="rId859" Type="http://schemas.openxmlformats.org/officeDocument/2006/relationships/hyperlink" Target="https://natsui-sansu-juku.com/kobetsu_online/" TargetMode="External"/><Relationship Id="rId616" Type="http://schemas.openxmlformats.org/officeDocument/2006/relationships/hyperlink" Target="https://juku-escot.com/timetable-j/" TargetMode="External"/><Relationship Id="rId858" Type="http://schemas.openxmlformats.org/officeDocument/2006/relationships/hyperlink" Target="https://natsui-sansu-juku.com/keisantesuto/" TargetMode="External"/><Relationship Id="rId615" Type="http://schemas.openxmlformats.org/officeDocument/2006/relationships/hyperlink" Target="https://juku-escot.com/timetable-e/" TargetMode="External"/><Relationship Id="rId857" Type="http://schemas.openxmlformats.org/officeDocument/2006/relationships/hyperlink" Target="https://natsui-sansu-juku.com/inquiry/" TargetMode="External"/><Relationship Id="rId614" Type="http://schemas.openxmlformats.org/officeDocument/2006/relationships/hyperlink" Target="https://juku-escot.com/taikeisuugaku/" TargetMode="External"/><Relationship Id="rId856" Type="http://schemas.openxmlformats.org/officeDocument/2006/relationships/hyperlink" Target="https://natsui-sansu-juku.com/info/iten/" TargetMode="External"/><Relationship Id="rId851" Type="http://schemas.openxmlformats.org/officeDocument/2006/relationships/hyperlink" Target="https://natsui-sansu-juku.com/info/2025kakikousixyu/" TargetMode="External"/><Relationship Id="rId850" Type="http://schemas.openxmlformats.org/officeDocument/2006/relationships/hyperlink" Target="https://natsui-sansu-juku.com/info/20210921/" TargetMode="External"/><Relationship Id="rId409" Type="http://schemas.openxmlformats.org/officeDocument/2006/relationships/hyperlink" Target="https://eng-support.com/column/book2-lesson9-scene3/" TargetMode="External"/><Relationship Id="rId404" Type="http://schemas.openxmlformats.org/officeDocument/2006/relationships/hyperlink" Target="https://eng-support.com/column/book2-lesson8-scene1/" TargetMode="External"/><Relationship Id="rId646" Type="http://schemas.openxmlformats.org/officeDocument/2006/relationships/hyperlink" Target="https://jukureiwa.com/tips/alphabet/" TargetMode="External"/><Relationship Id="rId888" Type="http://schemas.openxmlformats.org/officeDocument/2006/relationships/hyperlink" Target="https://natsui-sansu-juku.com/waseaca-2/" TargetMode="External"/><Relationship Id="rId403" Type="http://schemas.openxmlformats.org/officeDocument/2006/relationships/hyperlink" Target="https://eng-support.com/column/book2-lesson7-scene3/" TargetMode="External"/><Relationship Id="rId645" Type="http://schemas.openxmlformats.org/officeDocument/2006/relationships/hyperlink" Target="https://jukureiwa.com/tips/" TargetMode="External"/><Relationship Id="rId887" Type="http://schemas.openxmlformats.org/officeDocument/2006/relationships/hyperlink" Target="https://natsui-sansu-juku.com/vacant_sum/" TargetMode="External"/><Relationship Id="rId402" Type="http://schemas.openxmlformats.org/officeDocument/2006/relationships/hyperlink" Target="https://eng-support.com/column/book2-lesson7-scene2/" TargetMode="External"/><Relationship Id="rId644" Type="http://schemas.openxmlformats.org/officeDocument/2006/relationships/hyperlink" Target="https://jukureiwa.com/timetable/" TargetMode="External"/><Relationship Id="rId886" Type="http://schemas.openxmlformats.org/officeDocument/2006/relationships/hyperlink" Target="https://natsui-sansu-juku.com/vacant_online/" TargetMode="External"/><Relationship Id="rId401" Type="http://schemas.openxmlformats.org/officeDocument/2006/relationships/hyperlink" Target="https://eng-support.com/column/book2-lesson7-scene1/" TargetMode="External"/><Relationship Id="rId643" Type="http://schemas.openxmlformats.org/officeDocument/2006/relationships/hyperlink" Target="https://jukureiwa.com/tanpatsu/" TargetMode="External"/><Relationship Id="rId885" Type="http://schemas.openxmlformats.org/officeDocument/2006/relationships/hyperlink" Target="https://natsui-sansu-juku.com/vacant_online_season/" TargetMode="External"/><Relationship Id="rId408" Type="http://schemas.openxmlformats.org/officeDocument/2006/relationships/hyperlink" Target="https://eng-support.com/column/book2-lesson9-scene2/" TargetMode="External"/><Relationship Id="rId407" Type="http://schemas.openxmlformats.org/officeDocument/2006/relationships/hyperlink" Target="https://eng-support.com/column/book2-lesson9-scene1/" TargetMode="External"/><Relationship Id="rId649" Type="http://schemas.openxmlformats.org/officeDocument/2006/relationships/hyperlink" Target="https://jukureiwa.com/tips/chiri-tsunage/" TargetMode="External"/><Relationship Id="rId406" Type="http://schemas.openxmlformats.org/officeDocument/2006/relationships/hyperlink" Target="https://eng-support.com/column/book2-lesson8-scene3/" TargetMode="External"/><Relationship Id="rId648" Type="http://schemas.openxmlformats.org/officeDocument/2006/relationships/hyperlink" Target="https://jukureiwa.com/tips/chiri-kikou-nougyou/" TargetMode="External"/><Relationship Id="rId405" Type="http://schemas.openxmlformats.org/officeDocument/2006/relationships/hyperlink" Target="https://eng-support.com/column/book2-lesson8-scene2/" TargetMode="External"/><Relationship Id="rId647" Type="http://schemas.openxmlformats.org/officeDocument/2006/relationships/hyperlink" Target="https://jukureiwa.com/tips/chikeizu/" TargetMode="External"/><Relationship Id="rId889" Type="http://schemas.openxmlformats.org/officeDocument/2006/relationships/hyperlink" Target="https://natsui-sansu-juku.com/waseda_academy/" TargetMode="External"/><Relationship Id="rId880" Type="http://schemas.openxmlformats.org/officeDocument/2006/relationships/hyperlink" Target="https://natsui-sansu-juku.com/story001/" TargetMode="External"/><Relationship Id="rId400" Type="http://schemas.openxmlformats.org/officeDocument/2006/relationships/hyperlink" Target="https://eng-support.com/column/book2-lesson6-scene3/" TargetMode="External"/><Relationship Id="rId642" Type="http://schemas.openxmlformats.org/officeDocument/2006/relationships/hyperlink" Target="https://jukureiwa.com/sample-page/" TargetMode="External"/><Relationship Id="rId884" Type="http://schemas.openxmlformats.org/officeDocument/2006/relationships/hyperlink" Target="https://natsui-sansu-juku.com/tsurukamezan/" TargetMode="External"/><Relationship Id="rId641" Type="http://schemas.openxmlformats.org/officeDocument/2006/relationships/hyperlink" Target="https://jukureiwa.com/kouza/" TargetMode="External"/><Relationship Id="rId883" Type="http://schemas.openxmlformats.org/officeDocument/2006/relationships/hyperlink" Target="https://natsui-sansu-juku.com/timetable/" TargetMode="External"/><Relationship Id="rId640" Type="http://schemas.openxmlformats.org/officeDocument/2006/relationships/hyperlink" Target="https://jukureiwa.com/inquiry/" TargetMode="External"/><Relationship Id="rId882" Type="http://schemas.openxmlformats.org/officeDocument/2006/relationships/hyperlink" Target="https://natsui-sansu-juku.com/timetable_season/" TargetMode="External"/><Relationship Id="rId881" Type="http://schemas.openxmlformats.org/officeDocument/2006/relationships/hyperlink" Target="https://natsui-sansu-juku.com/story002/" TargetMode="External"/><Relationship Id="rId635" Type="http://schemas.openxmlformats.org/officeDocument/2006/relationships/hyperlink" Target="https://jukureiwa.com/info/20210406/" TargetMode="External"/><Relationship Id="rId877" Type="http://schemas.openxmlformats.org/officeDocument/2006/relationships/hyperlink" Target="https://natsui-sansu-juku.com/sapix/" TargetMode="External"/><Relationship Id="rId634" Type="http://schemas.openxmlformats.org/officeDocument/2006/relationships/hyperlink" Target="https://jukureiwa.com/info/20210406-2/" TargetMode="External"/><Relationship Id="rId876" Type="http://schemas.openxmlformats.org/officeDocument/2006/relationships/hyperlink" Target="https://natsui-sansu-juku.com/sapix-2/" TargetMode="External"/><Relationship Id="rId633" Type="http://schemas.openxmlformats.org/officeDocument/2006/relationships/hyperlink" Target="https://jukureiwa.com/info/20201022/" TargetMode="External"/><Relationship Id="rId875" Type="http://schemas.openxmlformats.org/officeDocument/2006/relationships/hyperlink" Target="https://natsui-sansu-juku.com/sample-page/" TargetMode="External"/><Relationship Id="rId632" Type="http://schemas.openxmlformats.org/officeDocument/2006/relationships/hyperlink" Target="https://jukureiwa.com/info/20200713/" TargetMode="External"/><Relationship Id="rId874" Type="http://schemas.openxmlformats.org/officeDocument/2006/relationships/hyperlink" Target="https://natsui-sansu-juku.com/purpose/" TargetMode="External"/><Relationship Id="rId639" Type="http://schemas.openxmlformats.org/officeDocument/2006/relationships/hyperlink" Target="https://jukureiwa.com/info/388/" TargetMode="External"/><Relationship Id="rId638" Type="http://schemas.openxmlformats.org/officeDocument/2006/relationships/hyperlink" Target="https://jukureiwa.com/info/2026/" TargetMode="External"/><Relationship Id="rId637" Type="http://schemas.openxmlformats.org/officeDocument/2006/relationships/hyperlink" Target="https://jukureiwa.com/info/20210723/" TargetMode="External"/><Relationship Id="rId879" Type="http://schemas.openxmlformats.org/officeDocument/2006/relationships/hyperlink" Target="https://natsui-sansu-juku.com/situation/" TargetMode="External"/><Relationship Id="rId636" Type="http://schemas.openxmlformats.org/officeDocument/2006/relationships/hyperlink" Target="https://jukureiwa.com/info/20210707/" TargetMode="External"/><Relationship Id="rId878" Type="http://schemas.openxmlformats.org/officeDocument/2006/relationships/hyperlink" Target="https://natsui-sansu-juku.com/school/" TargetMode="External"/><Relationship Id="rId631" Type="http://schemas.openxmlformats.org/officeDocument/2006/relationships/hyperlink" Target="https://jukureiwa.com/info/20200410/" TargetMode="External"/><Relationship Id="rId873" Type="http://schemas.openxmlformats.org/officeDocument/2006/relationships/hyperlink" Target="https://natsui-sansu-juku.com/profile/" TargetMode="External"/><Relationship Id="rId630" Type="http://schemas.openxmlformats.org/officeDocument/2006/relationships/hyperlink" Target="https://jukureiwa.com/info/20200204/" TargetMode="External"/><Relationship Id="rId872" Type="http://schemas.openxmlformats.org/officeDocument/2006/relationships/hyperlink" Target="https://natsui-sansu-juku.com/p6_b/" TargetMode="External"/><Relationship Id="rId871" Type="http://schemas.openxmlformats.org/officeDocument/2006/relationships/hyperlink" Target="https://natsui-sansu-juku.com/p6_a/" TargetMode="External"/><Relationship Id="rId870" Type="http://schemas.openxmlformats.org/officeDocument/2006/relationships/hyperlink" Target="https://natsui-sansu-juku.com/p5_b/" TargetMode="External"/><Relationship Id="rId829" Type="http://schemas.openxmlformats.org/officeDocument/2006/relationships/hyperlink" Target="https://natsui-sansu-juku.com/info/180605/" TargetMode="External"/><Relationship Id="rId828" Type="http://schemas.openxmlformats.org/officeDocument/2006/relationships/hyperlink" Target="https://natsui-sansu-juku.com/info/180301/" TargetMode="External"/><Relationship Id="rId827" Type="http://schemas.openxmlformats.org/officeDocument/2006/relationships/hyperlink" Target="https://natsui-sansu-juku.com/info/180228/" TargetMode="External"/><Relationship Id="rId822" Type="http://schemas.openxmlformats.org/officeDocument/2006/relationships/hyperlink" Target="https://natsui-sansu-juku.com/info/170524/" TargetMode="External"/><Relationship Id="rId821" Type="http://schemas.openxmlformats.org/officeDocument/2006/relationships/hyperlink" Target="https://natsui-sansu-juku.com/info/170311/" TargetMode="External"/><Relationship Id="rId820" Type="http://schemas.openxmlformats.org/officeDocument/2006/relationships/hyperlink" Target="https://natsui-sansu-juku.com/info/170101/" TargetMode="External"/><Relationship Id="rId826" Type="http://schemas.openxmlformats.org/officeDocument/2006/relationships/hyperlink" Target="https://natsui-sansu-juku.com/info/180101/" TargetMode="External"/><Relationship Id="rId825" Type="http://schemas.openxmlformats.org/officeDocument/2006/relationships/hyperlink" Target="https://natsui-sansu-juku.com/info/171105/" TargetMode="External"/><Relationship Id="rId824" Type="http://schemas.openxmlformats.org/officeDocument/2006/relationships/hyperlink" Target="https://natsui-sansu-juku.com/info/171007/" TargetMode="External"/><Relationship Id="rId823" Type="http://schemas.openxmlformats.org/officeDocument/2006/relationships/hyperlink" Target="https://natsui-sansu-juku.com/info/170611/" TargetMode="External"/><Relationship Id="rId819" Type="http://schemas.openxmlformats.org/officeDocument/2006/relationships/hyperlink" Target="https://natsui-sansu-juku.com/info/" TargetMode="External"/><Relationship Id="rId818" Type="http://schemas.openxmlformats.org/officeDocument/2006/relationships/hyperlink" Target="https://natsui-sansu-juku.com/era/" TargetMode="External"/><Relationship Id="rId817" Type="http://schemas.openxmlformats.org/officeDocument/2006/relationships/hyperlink" Target="https://natsui-sansu-juku.com/ct/zikibetsu/" TargetMode="External"/><Relationship Id="rId816" Type="http://schemas.openxmlformats.org/officeDocument/2006/relationships/hyperlink" Target="https://natsui-sansu-juku.com/ct/tokutenlive/" TargetMode="External"/><Relationship Id="rId811" Type="http://schemas.openxmlformats.org/officeDocument/2006/relationships/hyperlink" Target="https://natsui-sansu-juku.com/ct/intro/" TargetMode="External"/><Relationship Id="rId810" Type="http://schemas.openxmlformats.org/officeDocument/2006/relationships/hyperlink" Target="https://natsui-sansu-juku.com/corporate_data/" TargetMode="External"/><Relationship Id="rId815" Type="http://schemas.openxmlformats.org/officeDocument/2006/relationships/hyperlink" Target="https://natsui-sansu-juku.com/ct/tips/" TargetMode="External"/><Relationship Id="rId814" Type="http://schemas.openxmlformats.org/officeDocument/2006/relationships/hyperlink" Target="https://natsui-sansu-juku.com/ct/sapix-15/" TargetMode="External"/><Relationship Id="rId813" Type="http://schemas.openxmlformats.org/officeDocument/2006/relationships/hyperlink" Target="https://natsui-sansu-juku.com/ct/kakomon/" TargetMode="External"/><Relationship Id="rId812" Type="http://schemas.openxmlformats.org/officeDocument/2006/relationships/hyperlink" Target="https://natsui-sansu-juku.com/ct/jyukubetsu/" TargetMode="External"/><Relationship Id="rId609" Type="http://schemas.openxmlformats.org/officeDocument/2006/relationships/hyperlink" Target="https://juku-escot.com/school_math/" TargetMode="External"/><Relationship Id="rId608" Type="http://schemas.openxmlformats.org/officeDocument/2006/relationships/hyperlink" Target="https://juku-escot.com/school_english/" TargetMode="External"/><Relationship Id="rId607" Type="http://schemas.openxmlformats.org/officeDocument/2006/relationships/hyperlink" Target="https://juku-escot.com/sample-page/" TargetMode="External"/><Relationship Id="rId849" Type="http://schemas.openxmlformats.org/officeDocument/2006/relationships/hyperlink" Target="https://natsui-sansu-juku.com/info/20210723/" TargetMode="External"/><Relationship Id="rId602" Type="http://schemas.openxmlformats.org/officeDocument/2006/relationships/hyperlink" Target="https://juku-escot.com/online/" TargetMode="External"/><Relationship Id="rId844" Type="http://schemas.openxmlformats.org/officeDocument/2006/relationships/hyperlink" Target="https://natsui-sansu-juku.com/info/20210101/" TargetMode="External"/><Relationship Id="rId601" Type="http://schemas.openxmlformats.org/officeDocument/2006/relationships/hyperlink" Target="https://juku-escot.com/onepoint/" TargetMode="External"/><Relationship Id="rId843" Type="http://schemas.openxmlformats.org/officeDocument/2006/relationships/hyperlink" Target="https://natsui-sansu-juku.com/info/20201119/" TargetMode="External"/><Relationship Id="rId600" Type="http://schemas.openxmlformats.org/officeDocument/2006/relationships/hyperlink" Target="https://juku-escot.com/newtreasure/" TargetMode="External"/><Relationship Id="rId842" Type="http://schemas.openxmlformats.org/officeDocument/2006/relationships/hyperlink" Target="https://natsui-sansu-juku.com/info/20201022/" TargetMode="External"/><Relationship Id="rId841" Type="http://schemas.openxmlformats.org/officeDocument/2006/relationships/hyperlink" Target="https://natsui-sansu-juku.com/info/20200204/" TargetMode="External"/><Relationship Id="rId606" Type="http://schemas.openxmlformats.org/officeDocument/2006/relationships/hyperlink" Target="https://juku-escot.com/representative/" TargetMode="External"/><Relationship Id="rId848" Type="http://schemas.openxmlformats.org/officeDocument/2006/relationships/hyperlink" Target="https://natsui-sansu-juku.com/info/20210707/" TargetMode="External"/><Relationship Id="rId605" Type="http://schemas.openxmlformats.org/officeDocument/2006/relationships/hyperlink" Target="https://juku-escot.com/purpose/" TargetMode="External"/><Relationship Id="rId847" Type="http://schemas.openxmlformats.org/officeDocument/2006/relationships/hyperlink" Target="https://natsui-sansu-juku.com/info/20210406/" TargetMode="External"/><Relationship Id="rId604" Type="http://schemas.openxmlformats.org/officeDocument/2006/relationships/hyperlink" Target="https://juku-escot.com/progress/" TargetMode="External"/><Relationship Id="rId846" Type="http://schemas.openxmlformats.org/officeDocument/2006/relationships/hyperlink" Target="https://natsui-sansu-juku.com/info/20210406-2/" TargetMode="External"/><Relationship Id="rId603" Type="http://schemas.openxmlformats.org/officeDocument/2006/relationships/hyperlink" Target="https://juku-escot.com/profile/" TargetMode="External"/><Relationship Id="rId845" Type="http://schemas.openxmlformats.org/officeDocument/2006/relationships/hyperlink" Target="https://natsui-sansu-juku.com/info/20210308/" TargetMode="External"/><Relationship Id="rId840" Type="http://schemas.openxmlformats.org/officeDocument/2006/relationships/hyperlink" Target="https://natsui-sansu-juku.com/info/2019winter/" TargetMode="External"/><Relationship Id="rId839" Type="http://schemas.openxmlformats.org/officeDocument/2006/relationships/hyperlink" Target="https://natsui-sansu-juku.com/info/20190620/" TargetMode="External"/><Relationship Id="rId838" Type="http://schemas.openxmlformats.org/officeDocument/2006/relationships/hyperlink" Target="https://natsui-sansu-juku.com/info/20190101w/" TargetMode="External"/><Relationship Id="rId833" Type="http://schemas.openxmlformats.org/officeDocument/2006/relationships/hyperlink" Target="https://natsui-sansu-juku.com/info/190507/" TargetMode="External"/><Relationship Id="rId832" Type="http://schemas.openxmlformats.org/officeDocument/2006/relationships/hyperlink" Target="https://natsui-sansu-juku.com/info/190507-2/" TargetMode="External"/><Relationship Id="rId831" Type="http://schemas.openxmlformats.org/officeDocument/2006/relationships/hyperlink" Target="https://natsui-sansu-juku.com/info/190303/" TargetMode="External"/><Relationship Id="rId830" Type="http://schemas.openxmlformats.org/officeDocument/2006/relationships/hyperlink" Target="https://natsui-sansu-juku.com/info/180617_01/" TargetMode="External"/><Relationship Id="rId837" Type="http://schemas.openxmlformats.org/officeDocument/2006/relationships/hyperlink" Target="https://natsui-sansu-juku.com/info/20190101/" TargetMode="External"/><Relationship Id="rId836" Type="http://schemas.openxmlformats.org/officeDocument/2006/relationships/hyperlink" Target="https://natsui-sansu-juku.com/info/2018winter/" TargetMode="External"/><Relationship Id="rId835" Type="http://schemas.openxmlformats.org/officeDocument/2006/relationships/hyperlink" Target="https://natsui-sansu-juku.com/info/200708/" TargetMode="External"/><Relationship Id="rId834" Type="http://schemas.openxmlformats.org/officeDocument/2006/relationships/hyperlink" Target="https://natsui-sansu-juku.com/info/200101/" TargetMode="External"/><Relationship Id="rId228" Type="http://schemas.openxmlformats.org/officeDocument/2006/relationships/hyperlink" Target="https://eigo-rewrite.com/bunpou/" TargetMode="External"/><Relationship Id="rId227" Type="http://schemas.openxmlformats.org/officeDocument/2006/relationships/hyperlink" Target="https://eigo-rewrite.com/access/" TargetMode="External"/><Relationship Id="rId469" Type="http://schemas.openxmlformats.org/officeDocument/2006/relationships/hyperlink" Target="https://eng-support.com/column/progressbook1-4-2/" TargetMode="External"/><Relationship Id="rId226" Type="http://schemas.openxmlformats.org/officeDocument/2006/relationships/hyperlink" Target="https://eigo-rewrite.com/" TargetMode="External"/><Relationship Id="rId468" Type="http://schemas.openxmlformats.org/officeDocument/2006/relationships/hyperlink" Target="https://eng-support.com/column/progressbook1-4-1/" TargetMode="External"/><Relationship Id="rId225" Type="http://schemas.openxmlformats.org/officeDocument/2006/relationships/hyperlink" Target="https://dokkai-labo.tokyo/webinfomation/" TargetMode="External"/><Relationship Id="rId467" Type="http://schemas.openxmlformats.org/officeDocument/2006/relationships/hyperlink" Target="https://eng-support.com/column/progressbook1-3-3/" TargetMode="External"/><Relationship Id="rId229" Type="http://schemas.openxmlformats.org/officeDocument/2006/relationships/hyperlink" Target="https://eigo-rewrite.com/column/" TargetMode="External"/><Relationship Id="rId220" Type="http://schemas.openxmlformats.org/officeDocument/2006/relationships/hyperlink" Target="https://dokkai-labo.tokyo/tokuten_fifth/" TargetMode="External"/><Relationship Id="rId462" Type="http://schemas.openxmlformats.org/officeDocument/2006/relationships/hyperlink" Target="https://eng-support.com/column/progressbook1-2-1/" TargetMode="External"/><Relationship Id="rId461" Type="http://schemas.openxmlformats.org/officeDocument/2006/relationships/hyperlink" Target="https://eng-support.com/column/progressbook1-1-3/" TargetMode="External"/><Relationship Id="rId460" Type="http://schemas.openxmlformats.org/officeDocument/2006/relationships/hyperlink" Target="https://eng-support.com/column/progressbook1-1-2/" TargetMode="External"/><Relationship Id="rId224" Type="http://schemas.openxmlformats.org/officeDocument/2006/relationships/hyperlink" Target="https://dokkai-labo.tokyo/vacant_sum/" TargetMode="External"/><Relationship Id="rId466" Type="http://schemas.openxmlformats.org/officeDocument/2006/relationships/hyperlink" Target="https://eng-support.com/column/progressbook1-3-2/" TargetMode="External"/><Relationship Id="rId223" Type="http://schemas.openxmlformats.org/officeDocument/2006/relationships/hyperlink" Target="https://dokkai-labo.tokyo/univ02/" TargetMode="External"/><Relationship Id="rId465" Type="http://schemas.openxmlformats.org/officeDocument/2006/relationships/hyperlink" Target="https://eng-support.com/column/progressbook1-3-1/" TargetMode="External"/><Relationship Id="rId222" Type="http://schemas.openxmlformats.org/officeDocument/2006/relationships/hyperlink" Target="https://dokkai-labo.tokyo/univ01/" TargetMode="External"/><Relationship Id="rId464" Type="http://schemas.openxmlformats.org/officeDocument/2006/relationships/hyperlink" Target="https://eng-support.com/column/progressbook1-2-3/" TargetMode="External"/><Relationship Id="rId221" Type="http://schemas.openxmlformats.org/officeDocument/2006/relationships/hyperlink" Target="https://dokkai-labo.tokyo/tokuten/" TargetMode="External"/><Relationship Id="rId463" Type="http://schemas.openxmlformats.org/officeDocument/2006/relationships/hyperlink" Target="https://eng-support.com/column/progressbook1-2-2/" TargetMode="External"/><Relationship Id="rId217" Type="http://schemas.openxmlformats.org/officeDocument/2006/relationships/hyperlink" Target="https://dokkai-labo.tokyo/timetable_mtg/" TargetMode="External"/><Relationship Id="rId459" Type="http://schemas.openxmlformats.org/officeDocument/2006/relationships/hyperlink" Target="https://eng-support.com/column/progressbook1-1-1/" TargetMode="External"/><Relationship Id="rId216" Type="http://schemas.openxmlformats.org/officeDocument/2006/relationships/hyperlink" Target="https://dokkai-labo.tokyo/tag_ori/sapix/" TargetMode="External"/><Relationship Id="rId458" Type="http://schemas.openxmlformats.org/officeDocument/2006/relationships/hyperlink" Target="https://eng-support.com/column/progress/" TargetMode="External"/><Relationship Id="rId215" Type="http://schemas.openxmlformats.org/officeDocument/2006/relationships/hyperlink" Target="https://dokkai-labo.tokyo/summercourse/" TargetMode="External"/><Relationship Id="rId457" Type="http://schemas.openxmlformats.org/officeDocument/2006/relationships/hyperlink" Target="https://eng-support.com/column/progress-book2-lesson1-1/" TargetMode="External"/><Relationship Id="rId699" Type="http://schemas.openxmlformats.org/officeDocument/2006/relationships/hyperlink" Target="https://koten-kakitsubata.jp/info/200201/" TargetMode="External"/><Relationship Id="rId214" Type="http://schemas.openxmlformats.org/officeDocument/2006/relationships/hyperlink" Target="https://dokkai-labo.tokyo/summer/" TargetMode="External"/><Relationship Id="rId456" Type="http://schemas.openxmlformats.org/officeDocument/2006/relationships/hyperlink" Target="https://eng-support.com/column/progress-book1-lesson9-3/" TargetMode="External"/><Relationship Id="rId698" Type="http://schemas.openxmlformats.org/officeDocument/2006/relationships/hyperlink" Target="https://koten-kakitsubata.jp/info/" TargetMode="External"/><Relationship Id="rId219" Type="http://schemas.openxmlformats.org/officeDocument/2006/relationships/hyperlink" Target="https://dokkai-labo.tokyo/timetable/" TargetMode="External"/><Relationship Id="rId218" Type="http://schemas.openxmlformats.org/officeDocument/2006/relationships/hyperlink" Target="https://dokkai-labo.tokyo/timetable_season/" TargetMode="External"/><Relationship Id="rId451" Type="http://schemas.openxmlformats.org/officeDocument/2006/relationships/hyperlink" Target="https://eng-support.com/column/progress-book1-lesson20-3/" TargetMode="External"/><Relationship Id="rId693" Type="http://schemas.openxmlformats.org/officeDocument/2006/relationships/hyperlink" Target="https://koten-kakitsubata.jp/blog/utokyo/" TargetMode="External"/><Relationship Id="rId450" Type="http://schemas.openxmlformats.org/officeDocument/2006/relationships/hyperlink" Target="https://eng-support.com/column/progress-book1-lesson20-2/" TargetMode="External"/><Relationship Id="rId692" Type="http://schemas.openxmlformats.org/officeDocument/2006/relationships/hyperlink" Target="https://koten-kakitsubata.jp/blog/times-of-day/" TargetMode="External"/><Relationship Id="rId691" Type="http://schemas.openxmlformats.org/officeDocument/2006/relationships/hyperlink" Target="https://koten-kakitsubata.jp/blog/teikitesuto/" TargetMode="External"/><Relationship Id="rId690" Type="http://schemas.openxmlformats.org/officeDocument/2006/relationships/hyperlink" Target="https://koten-kakitsubata.jp/blog/taketorimonogatari/" TargetMode="External"/><Relationship Id="rId213" Type="http://schemas.openxmlformats.org/officeDocument/2006/relationships/hyperlink" Target="https://dokkai-labo.tokyo/style/lec/" TargetMode="External"/><Relationship Id="rId455" Type="http://schemas.openxmlformats.org/officeDocument/2006/relationships/hyperlink" Target="https://eng-support.com/column/progress-book1-lesson9-2/" TargetMode="External"/><Relationship Id="rId697" Type="http://schemas.openxmlformats.org/officeDocument/2006/relationships/hyperlink" Target="https://koten-kakitsubata.jp/greeting/" TargetMode="External"/><Relationship Id="rId212" Type="http://schemas.openxmlformats.org/officeDocument/2006/relationships/hyperlink" Target="https://dokkai-labo.tokyo/setsumeibun/" TargetMode="External"/><Relationship Id="rId454" Type="http://schemas.openxmlformats.org/officeDocument/2006/relationships/hyperlink" Target="https://eng-support.com/column/progress-book1-lesson9-1/" TargetMode="External"/><Relationship Id="rId696" Type="http://schemas.openxmlformats.org/officeDocument/2006/relationships/hyperlink" Target="https://koten-kakitsubata.jp/enter-exam/" TargetMode="External"/><Relationship Id="rId211" Type="http://schemas.openxmlformats.org/officeDocument/2006/relationships/hyperlink" Target="https://dokkai-labo.tokyo/schedule/" TargetMode="External"/><Relationship Id="rId453" Type="http://schemas.openxmlformats.org/officeDocument/2006/relationships/hyperlink" Target="https://eng-support.com/column/progress-book1-lesson8/" TargetMode="External"/><Relationship Id="rId695" Type="http://schemas.openxmlformats.org/officeDocument/2006/relationships/hyperlink" Target="https://koten-kakitsubata.jp/company/" TargetMode="External"/><Relationship Id="rId210" Type="http://schemas.openxmlformats.org/officeDocument/2006/relationships/hyperlink" Target="https://dokkai-labo.tokyo/scale/mantoman/" TargetMode="External"/><Relationship Id="rId452" Type="http://schemas.openxmlformats.org/officeDocument/2006/relationships/hyperlink" Target="https://eng-support.com/column/progress-book1-lesson20-4/" TargetMode="External"/><Relationship Id="rId694" Type="http://schemas.openxmlformats.org/officeDocument/2006/relationships/hyperlink" Target="https://koten-kakitsubata.jp/blog/zyodoushi/" TargetMode="External"/><Relationship Id="rId491" Type="http://schemas.openxmlformats.org/officeDocument/2006/relationships/hyperlink" Target="https://juku-escot.com/" TargetMode="External"/><Relationship Id="rId490" Type="http://schemas.openxmlformats.org/officeDocument/2006/relationships/hyperlink" Target="https://eng-support.com/strategy/" TargetMode="External"/><Relationship Id="rId249" Type="http://schemas.openxmlformats.org/officeDocument/2006/relationships/hyperlink" Target="https://eigo-rewrite.com/column/stage1_lesson10-2/" TargetMode="External"/><Relationship Id="rId248" Type="http://schemas.openxmlformats.org/officeDocument/2006/relationships/hyperlink" Target="https://eigo-rewrite.com/column/stage1_lesson10-1/" TargetMode="External"/><Relationship Id="rId247" Type="http://schemas.openxmlformats.org/officeDocument/2006/relationships/hyperlink" Target="https://eigo-rewrite.com/column/schedule/" TargetMode="External"/><Relationship Id="rId489" Type="http://schemas.openxmlformats.org/officeDocument/2006/relationships/hyperlink" Target="https://eng-support.com/kouza/" TargetMode="External"/><Relationship Id="rId242" Type="http://schemas.openxmlformats.org/officeDocument/2006/relationships/hyperlink" Target="https://eigo-rewrite.com/column/listening/" TargetMode="External"/><Relationship Id="rId484" Type="http://schemas.openxmlformats.org/officeDocument/2006/relationships/hyperlink" Target="https://eng-support.com/info/20210406/" TargetMode="External"/><Relationship Id="rId241" Type="http://schemas.openxmlformats.org/officeDocument/2006/relationships/hyperlink" Target="https://eigo-rewrite.com/column/kakomon/" TargetMode="External"/><Relationship Id="rId483" Type="http://schemas.openxmlformats.org/officeDocument/2006/relationships/hyperlink" Target="https://eng-support.com/info/" TargetMode="External"/><Relationship Id="rId240" Type="http://schemas.openxmlformats.org/officeDocument/2006/relationships/hyperlink" Target="https://eigo-rewrite.com/column/j-eisakubun/" TargetMode="External"/><Relationship Id="rId482" Type="http://schemas.openxmlformats.org/officeDocument/2006/relationships/hyperlink" Target="https://eng-support.com/greeting/" TargetMode="External"/><Relationship Id="rId481" Type="http://schemas.openxmlformats.org/officeDocument/2006/relationships/hyperlink" Target="https://eng-support.com/company/" TargetMode="External"/><Relationship Id="rId246" Type="http://schemas.openxmlformats.org/officeDocument/2006/relationships/hyperlink" Target="https://eigo-rewrite.com/column/sankousyo/" TargetMode="External"/><Relationship Id="rId488" Type="http://schemas.openxmlformats.org/officeDocument/2006/relationships/hyperlink" Target="https://eng-support.com/inquiry/" TargetMode="External"/><Relationship Id="rId245" Type="http://schemas.openxmlformats.org/officeDocument/2006/relationships/hyperlink" Target="https://eigo-rewrite.com/column/reibun/" TargetMode="External"/><Relationship Id="rId487" Type="http://schemas.openxmlformats.org/officeDocument/2006/relationships/hyperlink" Target="https://eng-support.com/info/2026/" TargetMode="External"/><Relationship Id="rId244" Type="http://schemas.openxmlformats.org/officeDocument/2006/relationships/hyperlink" Target="https://eigo-rewrite.com/column/nigateup/" TargetMode="External"/><Relationship Id="rId486" Type="http://schemas.openxmlformats.org/officeDocument/2006/relationships/hyperlink" Target="https://eng-support.com/info/20210723/" TargetMode="External"/><Relationship Id="rId243" Type="http://schemas.openxmlformats.org/officeDocument/2006/relationships/hyperlink" Target="https://eigo-rewrite.com/column/new-treasure-stage1-lesson1-1/" TargetMode="External"/><Relationship Id="rId485" Type="http://schemas.openxmlformats.org/officeDocument/2006/relationships/hyperlink" Target="https://eng-support.com/info/20210707/" TargetMode="External"/><Relationship Id="rId480" Type="http://schemas.openxmlformats.org/officeDocument/2006/relationships/hyperlink" Target="https://eng-support.com/column/progressinenglish21/" TargetMode="External"/><Relationship Id="rId239" Type="http://schemas.openxmlformats.org/officeDocument/2006/relationships/hyperlink" Target="https://eigo-rewrite.com/column/hub_stage2/" TargetMode="External"/><Relationship Id="rId238" Type="http://schemas.openxmlformats.org/officeDocument/2006/relationships/hyperlink" Target="https://eigo-rewrite.com/column/hub_stage1/" TargetMode="External"/><Relationship Id="rId237" Type="http://schemas.openxmlformats.org/officeDocument/2006/relationships/hyperlink" Target="https://eigo-rewrite.com/column/eitango/" TargetMode="External"/><Relationship Id="rId479" Type="http://schemas.openxmlformats.org/officeDocument/2006/relationships/hyperlink" Target="https://eng-support.com/column/progressbook1-7-3/" TargetMode="External"/><Relationship Id="rId236" Type="http://schemas.openxmlformats.org/officeDocument/2006/relationships/hyperlink" Target="https://eigo-rewrite.com/column/eisakubunmae2/" TargetMode="External"/><Relationship Id="rId478" Type="http://schemas.openxmlformats.org/officeDocument/2006/relationships/hyperlink" Target="https://eng-support.com/column/progressbook1-7-2/" TargetMode="External"/><Relationship Id="rId231" Type="http://schemas.openxmlformats.org/officeDocument/2006/relationships/hyperlink" Target="https://eigo-rewrite.com/column/dokkai/" TargetMode="External"/><Relationship Id="rId473" Type="http://schemas.openxmlformats.org/officeDocument/2006/relationships/hyperlink" Target="https://eng-support.com/column/progressbook1-5-3/" TargetMode="External"/><Relationship Id="rId230" Type="http://schemas.openxmlformats.org/officeDocument/2006/relationships/hyperlink" Target="https://eigo-rewrite.com/column/bunpou/" TargetMode="External"/><Relationship Id="rId472" Type="http://schemas.openxmlformats.org/officeDocument/2006/relationships/hyperlink" Target="https://eng-support.com/column/progressbook1-5-2/" TargetMode="External"/><Relationship Id="rId471" Type="http://schemas.openxmlformats.org/officeDocument/2006/relationships/hyperlink" Target="https://eng-support.com/column/progressbook1-5-1/" TargetMode="External"/><Relationship Id="rId470" Type="http://schemas.openxmlformats.org/officeDocument/2006/relationships/hyperlink" Target="https://eng-support.com/column/progressbook1-4-3/" TargetMode="External"/><Relationship Id="rId235" Type="http://schemas.openxmlformats.org/officeDocument/2006/relationships/hyperlink" Target="https://eigo-rewrite.com/column/eigotest/" TargetMode="External"/><Relationship Id="rId477" Type="http://schemas.openxmlformats.org/officeDocument/2006/relationships/hyperlink" Target="https://eng-support.com/column/progressbook1-7-1/" TargetMode="External"/><Relationship Id="rId234" Type="http://schemas.openxmlformats.org/officeDocument/2006/relationships/hyperlink" Target="https://eigo-rewrite.com/column/eigobenkyouhou/" TargetMode="External"/><Relationship Id="rId476" Type="http://schemas.openxmlformats.org/officeDocument/2006/relationships/hyperlink" Target="https://eng-support.com/column/progressbook1-6-3/" TargetMode="External"/><Relationship Id="rId233" Type="http://schemas.openxmlformats.org/officeDocument/2006/relationships/hyperlink" Target="https://eigo-rewrite.com/column/eibunpou/" TargetMode="External"/><Relationship Id="rId475" Type="http://schemas.openxmlformats.org/officeDocument/2006/relationships/hyperlink" Target="https://eng-support.com/column/progressbook1-6-2/" TargetMode="External"/><Relationship Id="rId232" Type="http://schemas.openxmlformats.org/officeDocument/2006/relationships/hyperlink" Target="https://eigo-rewrite.com/column/dokkairyoku/" TargetMode="External"/><Relationship Id="rId474" Type="http://schemas.openxmlformats.org/officeDocument/2006/relationships/hyperlink" Target="https://eng-support.com/column/progressbook1-6-1/" TargetMode="External"/><Relationship Id="rId426" Type="http://schemas.openxmlformats.org/officeDocument/2006/relationships/hyperlink" Target="https://eng-support.com/column/progress-book1-lesson13-3/" TargetMode="External"/><Relationship Id="rId668" Type="http://schemas.openxmlformats.org/officeDocument/2006/relationships/hyperlink" Target="https://jukureiwa.com/tips/syakai-seiri/" TargetMode="External"/><Relationship Id="rId425" Type="http://schemas.openxmlformats.org/officeDocument/2006/relationships/hyperlink" Target="https://eng-support.com/column/progress-book1-lesson13-2/" TargetMode="External"/><Relationship Id="rId667" Type="http://schemas.openxmlformats.org/officeDocument/2006/relationships/hyperlink" Target="https://jukureiwa.com/tips/syakai-oboeru-tsukau/" TargetMode="External"/><Relationship Id="rId424" Type="http://schemas.openxmlformats.org/officeDocument/2006/relationships/hyperlink" Target="https://eng-support.com/column/progress-book1-lesson13-1/" TargetMode="External"/><Relationship Id="rId666" Type="http://schemas.openxmlformats.org/officeDocument/2006/relationships/hyperlink" Target="https://jukureiwa.com/tips/syakai-note/" TargetMode="External"/><Relationship Id="rId423" Type="http://schemas.openxmlformats.org/officeDocument/2006/relationships/hyperlink" Target="https://eng-support.com/column/progress-book1-lesson12-3/" TargetMode="External"/><Relationship Id="rId665" Type="http://schemas.openxmlformats.org/officeDocument/2006/relationships/hyperlink" Target="https://jukureiwa.com/tips/syakai-kirai-start/" TargetMode="External"/><Relationship Id="rId429" Type="http://schemas.openxmlformats.org/officeDocument/2006/relationships/hyperlink" Target="https://eng-support.com/column/progress-book1-lesson14-3/" TargetMode="External"/><Relationship Id="rId428" Type="http://schemas.openxmlformats.org/officeDocument/2006/relationships/hyperlink" Target="https://eng-support.com/column/progress-book1-lesson14-2/" TargetMode="External"/><Relationship Id="rId427" Type="http://schemas.openxmlformats.org/officeDocument/2006/relationships/hyperlink" Target="https://eng-support.com/column/progress-book1-lesson14-1/" TargetMode="External"/><Relationship Id="rId669" Type="http://schemas.openxmlformats.org/officeDocument/2006/relationships/hyperlink" Target="https://jukureiwa.com/tips/syakai-sho6-april-plan/" TargetMode="External"/><Relationship Id="rId660" Type="http://schemas.openxmlformats.org/officeDocument/2006/relationships/hyperlink" Target="https://jukureiwa.com/tips/rekishi-shiryou-mondai/" TargetMode="External"/><Relationship Id="rId422" Type="http://schemas.openxmlformats.org/officeDocument/2006/relationships/hyperlink" Target="https://eng-support.com/column/progress-book1-lesson12-2/" TargetMode="External"/><Relationship Id="rId664" Type="http://schemas.openxmlformats.org/officeDocument/2006/relationships/hyperlink" Target="https://jukureiwa.com/tips/syakai-hikidashi/" TargetMode="External"/><Relationship Id="rId421" Type="http://schemas.openxmlformats.org/officeDocument/2006/relationships/hyperlink" Target="https://eng-support.com/column/progress-book1-lesson12-1/" TargetMode="External"/><Relationship Id="rId663" Type="http://schemas.openxmlformats.org/officeDocument/2006/relationships/hyperlink" Target="https://jukureiwa.com/tips/syakai-hanpuku-system/" TargetMode="External"/><Relationship Id="rId420" Type="http://schemas.openxmlformats.org/officeDocument/2006/relationships/hyperlink" Target="https://eng-support.com/column/progress-book1-lesson11-3/" TargetMode="External"/><Relationship Id="rId662" Type="http://schemas.openxmlformats.org/officeDocument/2006/relationships/hyperlink" Target="https://jukureiwa.com/tips/syakai-atomawashi/" TargetMode="External"/><Relationship Id="rId661" Type="http://schemas.openxmlformats.org/officeDocument/2006/relationships/hyperlink" Target="https://jukureiwa.com/tips/syakai-15min-routine/" TargetMode="External"/><Relationship Id="rId1004" Type="http://schemas.openxmlformats.org/officeDocument/2006/relationships/hyperlink" Target="https://eng-support.com/info/2026haru/" TargetMode="External"/><Relationship Id="rId1005" Type="http://schemas.openxmlformats.org/officeDocument/2006/relationships/hyperlink" Target="https://www.kokugo-trigger.com/info/2026haru/" TargetMode="External"/><Relationship Id="rId1006" Type="http://schemas.openxmlformats.org/officeDocument/2006/relationships/hyperlink" Target="https://natsui-sansu-juku.com/info/2026haru/" TargetMode="External"/><Relationship Id="rId1007" Type="http://schemas.openxmlformats.org/officeDocument/2006/relationships/hyperlink" Target="https://rika-quest.com/info/2026haru/" TargetMode="External"/><Relationship Id="rId1008" Type="http://schemas.openxmlformats.org/officeDocument/2006/relationships/drawing" Target="../drawings/drawing1.xml"/><Relationship Id="rId415" Type="http://schemas.openxmlformats.org/officeDocument/2006/relationships/hyperlink" Target="https://eng-support.com/column/progress-book1-lesson10-1/" TargetMode="External"/><Relationship Id="rId657" Type="http://schemas.openxmlformats.org/officeDocument/2006/relationships/hyperlink" Target="https://jukureiwa.com/tips/rekishi-kamakura-muromachi/" TargetMode="External"/><Relationship Id="rId899" Type="http://schemas.openxmlformats.org/officeDocument/2006/relationships/hyperlink" Target="https://rika-quest.com/column/chemistry/" TargetMode="External"/><Relationship Id="rId414" Type="http://schemas.openxmlformats.org/officeDocument/2006/relationships/hyperlink" Target="https://eng-support.com/column/progress-book1-8-1/" TargetMode="External"/><Relationship Id="rId656" Type="http://schemas.openxmlformats.org/officeDocument/2006/relationships/hyperlink" Target="https://jukureiwa.com/tips/naaymi_hub/" TargetMode="External"/><Relationship Id="rId898" Type="http://schemas.openxmlformats.org/officeDocument/2006/relationships/hyperlink" Target="https://rika-quest.com/column/buoyancy/" TargetMode="External"/><Relationship Id="rId413" Type="http://schemas.openxmlformats.org/officeDocument/2006/relationships/hyperlink" Target="https://eng-support.com/column/progress-2/" TargetMode="External"/><Relationship Id="rId655" Type="http://schemas.openxmlformats.org/officeDocument/2006/relationships/hyperlink" Target="https://jukureiwa.com/tips/machigaeyasui/" TargetMode="External"/><Relationship Id="rId897" Type="http://schemas.openxmlformats.org/officeDocument/2006/relationships/hyperlink" Target="https://rika-quest.com/column/blood/" TargetMode="External"/><Relationship Id="rId412" Type="http://schemas.openxmlformats.org/officeDocument/2006/relationships/hyperlink" Target="https://eng-support.com/column/eigonokiso5/" TargetMode="External"/><Relationship Id="rId654" Type="http://schemas.openxmlformats.org/officeDocument/2006/relationships/hyperlink" Target="https://jukureiwa.com/tips/katakana/" TargetMode="External"/><Relationship Id="rId896" Type="http://schemas.openxmlformats.org/officeDocument/2006/relationships/hyperlink" Target="https://rika-quest.com/column/aqueous-solution/" TargetMode="External"/><Relationship Id="rId419" Type="http://schemas.openxmlformats.org/officeDocument/2006/relationships/hyperlink" Target="https://eng-support.com/column/progress-book1-lesson11-2/" TargetMode="External"/><Relationship Id="rId418" Type="http://schemas.openxmlformats.org/officeDocument/2006/relationships/hyperlink" Target="https://eng-support.com/column/progress-book1-lesson11-1/" TargetMode="External"/><Relationship Id="rId417" Type="http://schemas.openxmlformats.org/officeDocument/2006/relationships/hyperlink" Target="https://eng-support.com/column/progress-book1-lesson10-3/" TargetMode="External"/><Relationship Id="rId659" Type="http://schemas.openxmlformats.org/officeDocument/2006/relationships/hyperlink" Target="https://jukureiwa.com/tips/rekishi-nagare/" TargetMode="External"/><Relationship Id="rId416" Type="http://schemas.openxmlformats.org/officeDocument/2006/relationships/hyperlink" Target="https://eng-support.com/column/progress-book1-lesson10-2/" TargetMode="External"/><Relationship Id="rId658" Type="http://schemas.openxmlformats.org/officeDocument/2006/relationships/hyperlink" Target="https://jukureiwa.com/tips/rekishi-meiji-ishin/" TargetMode="External"/><Relationship Id="rId891" Type="http://schemas.openxmlformats.org/officeDocument/2006/relationships/hyperlink" Target="https://natsui-sansu-juku.com/what_is_asen/" TargetMode="External"/><Relationship Id="rId890" Type="http://schemas.openxmlformats.org/officeDocument/2006/relationships/hyperlink" Target="https://natsui-sansu-juku.com/web/" TargetMode="External"/><Relationship Id="rId411" Type="http://schemas.openxmlformats.org/officeDocument/2006/relationships/hyperlink" Target="https://eng-support.com/column/eigonokiso4/" TargetMode="External"/><Relationship Id="rId653" Type="http://schemas.openxmlformats.org/officeDocument/2006/relationships/hyperlink" Target="https://jukureiwa.com/tips/honka_rekishi/" TargetMode="External"/><Relationship Id="rId895" Type="http://schemas.openxmlformats.org/officeDocument/2006/relationships/hyperlink" Target="https://rika-quest.com/column/" TargetMode="External"/><Relationship Id="rId1000" Type="http://schemas.openxmlformats.org/officeDocument/2006/relationships/hyperlink" Target="https://juku-escot.com/info/2026haru/" TargetMode="External"/><Relationship Id="rId410" Type="http://schemas.openxmlformats.org/officeDocument/2006/relationships/hyperlink" Target="https://eng-support.com/column/eigonokiso1/" TargetMode="External"/><Relationship Id="rId652" Type="http://schemas.openxmlformats.org/officeDocument/2006/relationships/hyperlink" Target="https://jukureiwa.com/tips/honka_koumin/" TargetMode="External"/><Relationship Id="rId894" Type="http://schemas.openxmlformats.org/officeDocument/2006/relationships/hyperlink" Target="https://rika-quest.com/access/" TargetMode="External"/><Relationship Id="rId1001" Type="http://schemas.openxmlformats.org/officeDocument/2006/relationships/hyperlink" Target="https://jukureiwa.com/info/2026haru/" TargetMode="External"/><Relationship Id="rId651" Type="http://schemas.openxmlformats.org/officeDocument/2006/relationships/hyperlink" Target="https://jukureiwa.com/tips/honka_chiri/" TargetMode="External"/><Relationship Id="rId893" Type="http://schemas.openxmlformats.org/officeDocument/2006/relationships/hyperlink" Target="https://rika-quest.com/" TargetMode="External"/><Relationship Id="rId1002" Type="http://schemas.openxmlformats.org/officeDocument/2006/relationships/hyperlink" Target="https://koten-kakitsubata.jp/info/2026haru/" TargetMode="External"/><Relationship Id="rId650" Type="http://schemas.openxmlformats.org/officeDocument/2006/relationships/hyperlink" Target="https://jukureiwa.com/tips/hakuchizu/" TargetMode="External"/><Relationship Id="rId892" Type="http://schemas.openxmlformats.org/officeDocument/2006/relationships/hyperlink" Target="https://natsui-sansu-juku.com/yotsuyaootuka-2/" TargetMode="External"/><Relationship Id="rId1003" Type="http://schemas.openxmlformats.org/officeDocument/2006/relationships/hyperlink" Target="https://eigo-rewrite.com/info/2026haru/" TargetMode="External"/><Relationship Id="rId206" Type="http://schemas.openxmlformats.org/officeDocument/2006/relationships/hyperlink" Target="https://dokkai-labo.tokyo/profile/" TargetMode="External"/><Relationship Id="rId448" Type="http://schemas.openxmlformats.org/officeDocument/2006/relationships/hyperlink" Target="https://eng-support.com/column/progress-book1-lesson19-4/" TargetMode="External"/><Relationship Id="rId205" Type="http://schemas.openxmlformats.org/officeDocument/2006/relationships/hyperlink" Target="https://dokkai-labo.tokyo/onlinetokuten/" TargetMode="External"/><Relationship Id="rId447" Type="http://schemas.openxmlformats.org/officeDocument/2006/relationships/hyperlink" Target="https://eng-support.com/column/progress-book1-lesson19-1/" TargetMode="External"/><Relationship Id="rId689" Type="http://schemas.openxmlformats.org/officeDocument/2006/relationships/hyperlink" Target="https://koten-kakitsubata.jp/blog/seiryoden/" TargetMode="External"/><Relationship Id="rId204" Type="http://schemas.openxmlformats.org/officeDocument/2006/relationships/hyperlink" Target="https://dokkai-labo.tokyo/monogataribun/" TargetMode="External"/><Relationship Id="rId446" Type="http://schemas.openxmlformats.org/officeDocument/2006/relationships/hyperlink" Target="https://eng-support.com/column/progress-book1-lesson18-4/" TargetMode="External"/><Relationship Id="rId688" Type="http://schemas.openxmlformats.org/officeDocument/2006/relationships/hyperlink" Target="https://koten-kakitsubata.jp/blog/kotentokui/" TargetMode="External"/><Relationship Id="rId203" Type="http://schemas.openxmlformats.org/officeDocument/2006/relationships/hyperlink" Target="https://dokkai-labo.tokyo/lpjh_online/" TargetMode="External"/><Relationship Id="rId445" Type="http://schemas.openxmlformats.org/officeDocument/2006/relationships/hyperlink" Target="https://eng-support.com/column/progress-book1-lesson18-3/" TargetMode="External"/><Relationship Id="rId687" Type="http://schemas.openxmlformats.org/officeDocument/2006/relationships/hyperlink" Target="https://koten-kakitsubata.jp/blog/kansaigakuin2020/" TargetMode="External"/><Relationship Id="rId209" Type="http://schemas.openxmlformats.org/officeDocument/2006/relationships/hyperlink" Target="https://dokkai-labo.tokyo/scale/group/" TargetMode="External"/><Relationship Id="rId208" Type="http://schemas.openxmlformats.org/officeDocument/2006/relationships/hyperlink" Target="https://dokkai-labo.tokyo/publish_movie01/" TargetMode="External"/><Relationship Id="rId207" Type="http://schemas.openxmlformats.org/officeDocument/2006/relationships/hyperlink" Target="https://dokkai-labo.tokyo/publication/" TargetMode="External"/><Relationship Id="rId449" Type="http://schemas.openxmlformats.org/officeDocument/2006/relationships/hyperlink" Target="https://eng-support.com/column/progress-book1-lesson20-1/" TargetMode="External"/><Relationship Id="rId440" Type="http://schemas.openxmlformats.org/officeDocument/2006/relationships/hyperlink" Target="https://eng-support.com/column/progress-book1-lesson17-2/" TargetMode="External"/><Relationship Id="rId682" Type="http://schemas.openxmlformats.org/officeDocument/2006/relationships/hyperlink" Target="https://koten-kakitsubata.jp/blog/direction/" TargetMode="External"/><Relationship Id="rId681" Type="http://schemas.openxmlformats.org/officeDocument/2006/relationships/hyperlink" Target="https://koten-kakitsubata.jp/blog/daidairi/" TargetMode="External"/><Relationship Id="rId680" Type="http://schemas.openxmlformats.org/officeDocument/2006/relationships/hyperlink" Target="https://koten-kakitsubata.jp/blog/chinese-writing/" TargetMode="External"/><Relationship Id="rId202" Type="http://schemas.openxmlformats.org/officeDocument/2006/relationships/hyperlink" Target="https://dokkai-labo.tokyo/lp1801/" TargetMode="External"/><Relationship Id="rId444" Type="http://schemas.openxmlformats.org/officeDocument/2006/relationships/hyperlink" Target="https://eng-support.com/column/progress-book1-lesson18-2/" TargetMode="External"/><Relationship Id="rId686" Type="http://schemas.openxmlformats.org/officeDocument/2006/relationships/hyperlink" Target="https://koten-kakitsubata.jp/blog/kanbunnokotsu/" TargetMode="External"/><Relationship Id="rId201" Type="http://schemas.openxmlformats.org/officeDocument/2006/relationships/hyperlink" Target="https://dokkai-labo.tokyo/lp1701/" TargetMode="External"/><Relationship Id="rId443" Type="http://schemas.openxmlformats.org/officeDocument/2006/relationships/hyperlink" Target="https://eng-support.com/column/progress-book1-lesson18-1/" TargetMode="External"/><Relationship Id="rId685" Type="http://schemas.openxmlformats.org/officeDocument/2006/relationships/hyperlink" Target="https://koten-kakitsubata.jp/blog/jyodoushikatuyouhyou/" TargetMode="External"/><Relationship Id="rId200" Type="http://schemas.openxmlformats.org/officeDocument/2006/relationships/hyperlink" Target="https://dokkai-labo.tokyo/live/" TargetMode="External"/><Relationship Id="rId442" Type="http://schemas.openxmlformats.org/officeDocument/2006/relationships/hyperlink" Target="https://eng-support.com/column/progress-book1-lesson17-4/" TargetMode="External"/><Relationship Id="rId684" Type="http://schemas.openxmlformats.org/officeDocument/2006/relationships/hyperlink" Target="https://koten-kakitsubata.jp/blog/isemonogatari/" TargetMode="External"/><Relationship Id="rId441" Type="http://schemas.openxmlformats.org/officeDocument/2006/relationships/hyperlink" Target="https://eng-support.com/column/progress-book1-lesson17-3/" TargetMode="External"/><Relationship Id="rId683" Type="http://schemas.openxmlformats.org/officeDocument/2006/relationships/hyperlink" Target="https://koten-kakitsubata.jp/blog/imperial-palace/" TargetMode="External"/><Relationship Id="rId437" Type="http://schemas.openxmlformats.org/officeDocument/2006/relationships/hyperlink" Target="https://eng-support.com/column/progress-book1-lesson16-3/" TargetMode="External"/><Relationship Id="rId679" Type="http://schemas.openxmlformats.org/officeDocument/2006/relationships/hyperlink" Target="https://koten-kakitsubata.jp/blog/" TargetMode="External"/><Relationship Id="rId436" Type="http://schemas.openxmlformats.org/officeDocument/2006/relationships/hyperlink" Target="https://eng-support.com/column/progress-book1-lesson16-2/" TargetMode="External"/><Relationship Id="rId678" Type="http://schemas.openxmlformats.org/officeDocument/2006/relationships/hyperlink" Target="https://koten-kakitsubata.jp/access/" TargetMode="External"/><Relationship Id="rId435" Type="http://schemas.openxmlformats.org/officeDocument/2006/relationships/hyperlink" Target="https://eng-support.com/column/progress-book1-lesson16-1/" TargetMode="External"/><Relationship Id="rId677" Type="http://schemas.openxmlformats.org/officeDocument/2006/relationships/hyperlink" Target="https://koten-kakitsubata.jp/" TargetMode="External"/><Relationship Id="rId434" Type="http://schemas.openxmlformats.org/officeDocument/2006/relationships/hyperlink" Target="https://eng-support.com/column/progress-book1-lesson15-4/" TargetMode="External"/><Relationship Id="rId676" Type="http://schemas.openxmlformats.org/officeDocument/2006/relationships/hyperlink" Target="https://jukureiwa.com/tips/uonzu/" TargetMode="External"/><Relationship Id="rId439" Type="http://schemas.openxmlformats.org/officeDocument/2006/relationships/hyperlink" Target="https://eng-support.com/column/progress-book1-lesson17-1/" TargetMode="External"/><Relationship Id="rId438" Type="http://schemas.openxmlformats.org/officeDocument/2006/relationships/hyperlink" Target="https://eng-support.com/column/progress-book1-lesson16-4/" TargetMode="External"/><Relationship Id="rId671" Type="http://schemas.openxmlformats.org/officeDocument/2006/relationships/hyperlink" Target="https://jukureiwa.com/tips/syakaianki/" TargetMode="External"/><Relationship Id="rId670" Type="http://schemas.openxmlformats.org/officeDocument/2006/relationships/hyperlink" Target="https://jukureiwa.com/tips/syakai-test-naoshi/" TargetMode="External"/><Relationship Id="rId433" Type="http://schemas.openxmlformats.org/officeDocument/2006/relationships/hyperlink" Target="https://eng-support.com/column/progress-book1-lesson15-3/" TargetMode="External"/><Relationship Id="rId675" Type="http://schemas.openxmlformats.org/officeDocument/2006/relationships/hyperlink" Target="https://jukureiwa.com/tips/tips-syakai-note/" TargetMode="External"/><Relationship Id="rId432" Type="http://schemas.openxmlformats.org/officeDocument/2006/relationships/hyperlink" Target="https://eng-support.com/column/progress-book1-lesson15-2/" TargetMode="External"/><Relationship Id="rId674" Type="http://schemas.openxmlformats.org/officeDocument/2006/relationships/hyperlink" Target="https://jukureiwa.com/tips/tips-koumin-sanken/" TargetMode="External"/><Relationship Id="rId431" Type="http://schemas.openxmlformats.org/officeDocument/2006/relationships/hyperlink" Target="https://eng-support.com/column/progress-book1-lesson15-1/" TargetMode="External"/><Relationship Id="rId673" Type="http://schemas.openxmlformats.org/officeDocument/2006/relationships/hyperlink" Target="https://jukureiwa.com/tips/syakaikinkyu/" TargetMode="External"/><Relationship Id="rId430" Type="http://schemas.openxmlformats.org/officeDocument/2006/relationships/hyperlink" Target="https://eng-support.com/column/progress-book1-lesson14-4/" TargetMode="External"/><Relationship Id="rId672" Type="http://schemas.openxmlformats.org/officeDocument/2006/relationships/hyperlink" Target="https://jukureiwa.com/tips/syakaibenkyou/"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eng-support.com/column/progress/" TargetMode="External"/><Relationship Id="rId194" Type="http://schemas.openxmlformats.org/officeDocument/2006/relationships/hyperlink" Target="https://eng-support.com/column/progress-2/" TargetMode="External"/><Relationship Id="rId193" Type="http://schemas.openxmlformats.org/officeDocument/2006/relationships/hyperlink" Target="https://eng-support.com/column/progress-book2-lesson1-1/" TargetMode="External"/><Relationship Id="rId192" Type="http://schemas.openxmlformats.org/officeDocument/2006/relationships/hyperlink" Target="https://eng-support.com/column/progress/" TargetMode="External"/><Relationship Id="rId191" Type="http://schemas.openxmlformats.org/officeDocument/2006/relationships/hyperlink" Target="https://eng-support.com/column/progress-book1-lesson9-3/" TargetMode="External"/><Relationship Id="rId187" Type="http://schemas.openxmlformats.org/officeDocument/2006/relationships/hyperlink" Target="https://eng-support.com/column/progress-book1-lesson9-1/" TargetMode="External"/><Relationship Id="rId186" Type="http://schemas.openxmlformats.org/officeDocument/2006/relationships/hyperlink" Target="https://eng-support.com/column/progress/" TargetMode="External"/><Relationship Id="rId185" Type="http://schemas.openxmlformats.org/officeDocument/2006/relationships/hyperlink" Target="https://eng-support.com/column/progress-book1-lesson8/" TargetMode="External"/><Relationship Id="rId184" Type="http://schemas.openxmlformats.org/officeDocument/2006/relationships/hyperlink" Target="https://eng-support.com/column/progress/" TargetMode="External"/><Relationship Id="rId189" Type="http://schemas.openxmlformats.org/officeDocument/2006/relationships/hyperlink" Target="https://eng-support.com/column/progress-book1-lesson9-2/" TargetMode="External"/><Relationship Id="rId188" Type="http://schemas.openxmlformats.org/officeDocument/2006/relationships/hyperlink" Target="https://eng-support.com/column/progress/" TargetMode="External"/><Relationship Id="rId183" Type="http://schemas.openxmlformats.org/officeDocument/2006/relationships/hyperlink" Target="https://eng-support.com/column/progress-book1-lesson20-4/" TargetMode="External"/><Relationship Id="rId182" Type="http://schemas.openxmlformats.org/officeDocument/2006/relationships/hyperlink" Target="https://eng-support.com/column/progress/" TargetMode="External"/><Relationship Id="rId181" Type="http://schemas.openxmlformats.org/officeDocument/2006/relationships/hyperlink" Target="https://eng-support.com/column/progress-book1-lesson20-3/" TargetMode="External"/><Relationship Id="rId180" Type="http://schemas.openxmlformats.org/officeDocument/2006/relationships/hyperlink" Target="https://eng-support.com/column/progress/" TargetMode="External"/><Relationship Id="rId176" Type="http://schemas.openxmlformats.org/officeDocument/2006/relationships/hyperlink" Target="https://eng-support.com/column/progress/" TargetMode="External"/><Relationship Id="rId175" Type="http://schemas.openxmlformats.org/officeDocument/2006/relationships/hyperlink" Target="https://eng-support.com/column/progress-book1-lesson19-4/" TargetMode="External"/><Relationship Id="rId174" Type="http://schemas.openxmlformats.org/officeDocument/2006/relationships/hyperlink" Target="https://eng-support.com/column/progress/" TargetMode="External"/><Relationship Id="rId173" Type="http://schemas.openxmlformats.org/officeDocument/2006/relationships/hyperlink" Target="https://eng-support.com/column/progress-book1-lesson19-1/" TargetMode="External"/><Relationship Id="rId179" Type="http://schemas.openxmlformats.org/officeDocument/2006/relationships/hyperlink" Target="https://eng-support.com/column/progress-book1-lesson20-2/" TargetMode="External"/><Relationship Id="rId178" Type="http://schemas.openxmlformats.org/officeDocument/2006/relationships/hyperlink" Target="https://eng-support.com/column/progress/" TargetMode="External"/><Relationship Id="rId177" Type="http://schemas.openxmlformats.org/officeDocument/2006/relationships/hyperlink" Target="https://eng-support.com/column/progress-book1-lesson20-1/" TargetMode="External"/><Relationship Id="rId198" Type="http://schemas.openxmlformats.org/officeDocument/2006/relationships/hyperlink" Target="https://eng-support.com/column/progress/" TargetMode="External"/><Relationship Id="rId197" Type="http://schemas.openxmlformats.org/officeDocument/2006/relationships/hyperlink" Target="https://eng-support.com/column/progressbook1-1-1/" TargetMode="External"/><Relationship Id="rId196" Type="http://schemas.openxmlformats.org/officeDocument/2006/relationships/hyperlink" Target="https://eng-support.com/column/progressinenglish21/" TargetMode="External"/><Relationship Id="rId195" Type="http://schemas.openxmlformats.org/officeDocument/2006/relationships/hyperlink" Target="https://eng-support.com/column/progress/" TargetMode="External"/><Relationship Id="rId199" Type="http://schemas.openxmlformats.org/officeDocument/2006/relationships/hyperlink" Target="https://eng-support.com/column/progressbook1-1-2/" TargetMode="External"/><Relationship Id="rId150" Type="http://schemas.openxmlformats.org/officeDocument/2006/relationships/hyperlink" Target="https://eng-support.com/column/progress/" TargetMode="External"/><Relationship Id="rId392" Type="http://schemas.openxmlformats.org/officeDocument/2006/relationships/hyperlink" Target="https://juku-escot.com/subject/math/" TargetMode="External"/><Relationship Id="rId391" Type="http://schemas.openxmlformats.org/officeDocument/2006/relationships/hyperlink" Target="https://juku-escot.com/kouza/j2-math/" TargetMode="External"/><Relationship Id="rId390" Type="http://schemas.openxmlformats.org/officeDocument/2006/relationships/hyperlink" Target="https://juku-escot.com/subject/english/" TargetMode="External"/><Relationship Id="rId1" Type="http://schemas.openxmlformats.org/officeDocument/2006/relationships/hyperlink" Target="https://dokkai-labo.tokyo/blog/musashi2021/" TargetMode="External"/><Relationship Id="rId2" Type="http://schemas.openxmlformats.org/officeDocument/2006/relationships/hyperlink" Target="https://dokkai-labo.tokyo/blog/kokugo-kakomon/" TargetMode="External"/><Relationship Id="rId3" Type="http://schemas.openxmlformats.org/officeDocument/2006/relationships/hyperlink" Target="https://dokkai-labo.tokyo/col_blog/kokugo-fee/" TargetMode="External"/><Relationship Id="rId149" Type="http://schemas.openxmlformats.org/officeDocument/2006/relationships/hyperlink" Target="https://eng-support.com/column/progress-book1-lesson16-1/" TargetMode="External"/><Relationship Id="rId4" Type="http://schemas.openxmlformats.org/officeDocument/2006/relationships/hyperlink" Target="https://dokkai-labo.tokyo/kobetsuonline01/" TargetMode="External"/><Relationship Id="rId148" Type="http://schemas.openxmlformats.org/officeDocument/2006/relationships/hyperlink" Target="https://eng-support.com/column/progress/" TargetMode="External"/><Relationship Id="rId9" Type="http://schemas.openxmlformats.org/officeDocument/2006/relationships/hyperlink" Target="https://eigo-rewrite.com/column/stage2-lesson6-2/" TargetMode="External"/><Relationship Id="rId143" Type="http://schemas.openxmlformats.org/officeDocument/2006/relationships/hyperlink" Target="https://eng-support.com/column/progress-book1-lesson15-2/" TargetMode="External"/><Relationship Id="rId385" Type="http://schemas.openxmlformats.org/officeDocument/2006/relationships/hyperlink" Target="https://juku-escot.com/kouza/j1-english/" TargetMode="External"/><Relationship Id="rId142" Type="http://schemas.openxmlformats.org/officeDocument/2006/relationships/hyperlink" Target="https://eng-support.com/column/progress/" TargetMode="External"/><Relationship Id="rId384" Type="http://schemas.openxmlformats.org/officeDocument/2006/relationships/hyperlink" Target="https://juku-escot.com/subject/math/" TargetMode="External"/><Relationship Id="rId141" Type="http://schemas.openxmlformats.org/officeDocument/2006/relationships/hyperlink" Target="https://eng-support.com/column/progress-book1-lesson15-1/" TargetMode="External"/><Relationship Id="rId383" Type="http://schemas.openxmlformats.org/officeDocument/2006/relationships/hyperlink" Target="https://juku-escot.com/kouza/h1-math/" TargetMode="External"/><Relationship Id="rId140" Type="http://schemas.openxmlformats.org/officeDocument/2006/relationships/hyperlink" Target="https://eng-support.com/column/progress/" TargetMode="External"/><Relationship Id="rId382" Type="http://schemas.openxmlformats.org/officeDocument/2006/relationships/hyperlink" Target="https://juku-escot.com/subject/english/" TargetMode="External"/><Relationship Id="rId5" Type="http://schemas.openxmlformats.org/officeDocument/2006/relationships/hyperlink" Target="https://eigo-rewrite.com/column/bunpou/" TargetMode="External"/><Relationship Id="rId147" Type="http://schemas.openxmlformats.org/officeDocument/2006/relationships/hyperlink" Target="https://eng-support.com/column/progress-book1-lesson15-4/" TargetMode="External"/><Relationship Id="rId389" Type="http://schemas.openxmlformats.org/officeDocument/2006/relationships/hyperlink" Target="https://juku-escot.com/kouza/j2-english/" TargetMode="External"/><Relationship Id="rId6" Type="http://schemas.openxmlformats.org/officeDocument/2006/relationships/hyperlink" Target="https://eigo-rewrite.com/" TargetMode="External"/><Relationship Id="rId146" Type="http://schemas.openxmlformats.org/officeDocument/2006/relationships/hyperlink" Target="https://eng-support.com/column/progress/" TargetMode="External"/><Relationship Id="rId388" Type="http://schemas.openxmlformats.org/officeDocument/2006/relationships/hyperlink" Target="https://juku-escot.com/subject/math/" TargetMode="External"/><Relationship Id="rId7" Type="http://schemas.openxmlformats.org/officeDocument/2006/relationships/hyperlink" Target="https://eigo-rewrite.com/column/sankousyo/" TargetMode="External"/><Relationship Id="rId145" Type="http://schemas.openxmlformats.org/officeDocument/2006/relationships/hyperlink" Target="https://eng-support.com/column/progress-book1-lesson15-3/" TargetMode="External"/><Relationship Id="rId387" Type="http://schemas.openxmlformats.org/officeDocument/2006/relationships/hyperlink" Target="https://juku-escot.com/kouza/j1-math/" TargetMode="External"/><Relationship Id="rId8" Type="http://schemas.openxmlformats.org/officeDocument/2006/relationships/hyperlink" Target="https://eigo-rewrite.com/column/j-eisakubun/" TargetMode="External"/><Relationship Id="rId144" Type="http://schemas.openxmlformats.org/officeDocument/2006/relationships/hyperlink" Target="https://eng-support.com/column/progress/" TargetMode="External"/><Relationship Id="rId386" Type="http://schemas.openxmlformats.org/officeDocument/2006/relationships/hyperlink" Target="https://juku-escot.com/subject/english/" TargetMode="External"/><Relationship Id="rId381" Type="http://schemas.openxmlformats.org/officeDocument/2006/relationships/hyperlink" Target="https://juku-escot.com/kouza/h1-english/" TargetMode="External"/><Relationship Id="rId380" Type="http://schemas.openxmlformats.org/officeDocument/2006/relationships/hyperlink" Target="https://juku-escot.com/purpose/" TargetMode="External"/><Relationship Id="rId139" Type="http://schemas.openxmlformats.org/officeDocument/2006/relationships/hyperlink" Target="https://eng-support.com/column/progress-book1-lesson14-4/" TargetMode="External"/><Relationship Id="rId138" Type="http://schemas.openxmlformats.org/officeDocument/2006/relationships/hyperlink" Target="https://eng-support.com/column/progress/" TargetMode="External"/><Relationship Id="rId137" Type="http://schemas.openxmlformats.org/officeDocument/2006/relationships/hyperlink" Target="https://eng-support.com/column/progress-book1-lesson14-3/" TargetMode="External"/><Relationship Id="rId379" Type="http://schemas.openxmlformats.org/officeDocument/2006/relationships/hyperlink" Target="https://juku-escot.com/japanese/" TargetMode="External"/><Relationship Id="rId132" Type="http://schemas.openxmlformats.org/officeDocument/2006/relationships/hyperlink" Target="https://eng-support.com/column/progress/" TargetMode="External"/><Relationship Id="rId374" Type="http://schemas.openxmlformats.org/officeDocument/2006/relationships/hyperlink" Target="https://juku-escot.com/column/" TargetMode="External"/><Relationship Id="rId131" Type="http://schemas.openxmlformats.org/officeDocument/2006/relationships/hyperlink" Target="https://eng-support.com/column/progress-book1-lesson13-3/" TargetMode="External"/><Relationship Id="rId373" Type="http://schemas.openxmlformats.org/officeDocument/2006/relationships/hyperlink" Target="https://juku-escot.com/column/zaigaku/" TargetMode="External"/><Relationship Id="rId130" Type="http://schemas.openxmlformats.org/officeDocument/2006/relationships/hyperlink" Target="https://eng-support.com/column/progress/" TargetMode="External"/><Relationship Id="rId372" Type="http://schemas.openxmlformats.org/officeDocument/2006/relationships/hyperlink" Target="https://juku-escot.com/column/" TargetMode="External"/><Relationship Id="rId371" Type="http://schemas.openxmlformats.org/officeDocument/2006/relationships/hyperlink" Target="https://juku-escot.com/column/yokunaibenkyouhou/" TargetMode="External"/><Relationship Id="rId136" Type="http://schemas.openxmlformats.org/officeDocument/2006/relationships/hyperlink" Target="https://eng-support.com/column/progress/" TargetMode="External"/><Relationship Id="rId378" Type="http://schemas.openxmlformats.org/officeDocument/2006/relationships/hyperlink" Target="https://juku-escot.com/kouza/" TargetMode="External"/><Relationship Id="rId135" Type="http://schemas.openxmlformats.org/officeDocument/2006/relationships/hyperlink" Target="https://eng-support.com/column/progress-book1-lesson14-2/" TargetMode="External"/><Relationship Id="rId377" Type="http://schemas.openxmlformats.org/officeDocument/2006/relationships/hyperlink" Target="https://juku-escot.com/examination/" TargetMode="External"/><Relationship Id="rId134" Type="http://schemas.openxmlformats.org/officeDocument/2006/relationships/hyperlink" Target="https://eng-support.com/column/progress/" TargetMode="External"/><Relationship Id="rId376" Type="http://schemas.openxmlformats.org/officeDocument/2006/relationships/hyperlink" Target="https://juku-escot.com/purpose/" TargetMode="External"/><Relationship Id="rId133" Type="http://schemas.openxmlformats.org/officeDocument/2006/relationships/hyperlink" Target="https://eng-support.com/column/progress-book1-lesson14-1/" TargetMode="External"/><Relationship Id="rId375" Type="http://schemas.openxmlformats.org/officeDocument/2006/relationships/hyperlink" Target="https://juku-escot.com/english/" TargetMode="External"/><Relationship Id="rId172" Type="http://schemas.openxmlformats.org/officeDocument/2006/relationships/hyperlink" Target="https://eng-support.com/column/progress/" TargetMode="External"/><Relationship Id="rId171" Type="http://schemas.openxmlformats.org/officeDocument/2006/relationships/hyperlink" Target="https://eng-support.com/column/progress-book1-lesson18-4/" TargetMode="External"/><Relationship Id="rId170" Type="http://schemas.openxmlformats.org/officeDocument/2006/relationships/hyperlink" Target="https://eng-support.com/column/progress/" TargetMode="External"/><Relationship Id="rId165" Type="http://schemas.openxmlformats.org/officeDocument/2006/relationships/hyperlink" Target="https://eng-support.com/column/progress-book1-lesson18-1/" TargetMode="External"/><Relationship Id="rId164" Type="http://schemas.openxmlformats.org/officeDocument/2006/relationships/hyperlink" Target="https://eng-support.com/column/progress/" TargetMode="External"/><Relationship Id="rId163" Type="http://schemas.openxmlformats.org/officeDocument/2006/relationships/hyperlink" Target="https://eng-support.com/column/progress-book1-lesson17-4/" TargetMode="External"/><Relationship Id="rId162" Type="http://schemas.openxmlformats.org/officeDocument/2006/relationships/hyperlink" Target="https://eng-support.com/column/progress/" TargetMode="External"/><Relationship Id="rId169" Type="http://schemas.openxmlformats.org/officeDocument/2006/relationships/hyperlink" Target="https://eng-support.com/column/progress-book1-lesson18-3/" TargetMode="External"/><Relationship Id="rId168" Type="http://schemas.openxmlformats.org/officeDocument/2006/relationships/hyperlink" Target="https://eng-support.com/column/progress/" TargetMode="External"/><Relationship Id="rId167" Type="http://schemas.openxmlformats.org/officeDocument/2006/relationships/hyperlink" Target="https://eng-support.com/column/progress-book1-lesson18-2/" TargetMode="External"/><Relationship Id="rId166" Type="http://schemas.openxmlformats.org/officeDocument/2006/relationships/hyperlink" Target="https://eng-support.com/column/progress/" TargetMode="External"/><Relationship Id="rId161" Type="http://schemas.openxmlformats.org/officeDocument/2006/relationships/hyperlink" Target="https://eng-support.com/column/progress-book1-lesson17-3/" TargetMode="External"/><Relationship Id="rId160" Type="http://schemas.openxmlformats.org/officeDocument/2006/relationships/hyperlink" Target="https://eng-support.com/column/progress/" TargetMode="External"/><Relationship Id="rId159" Type="http://schemas.openxmlformats.org/officeDocument/2006/relationships/hyperlink" Target="https://eng-support.com/column/progress-book1-lesson17-2/" TargetMode="External"/><Relationship Id="rId154" Type="http://schemas.openxmlformats.org/officeDocument/2006/relationships/hyperlink" Target="https://eng-support.com/column/progress/" TargetMode="External"/><Relationship Id="rId396" Type="http://schemas.openxmlformats.org/officeDocument/2006/relationships/hyperlink" Target="https://juku-escot.com/subject/math/" TargetMode="External"/><Relationship Id="rId153" Type="http://schemas.openxmlformats.org/officeDocument/2006/relationships/hyperlink" Target="https://eng-support.com/column/progress-book1-lesson16-3/" TargetMode="External"/><Relationship Id="rId395" Type="http://schemas.openxmlformats.org/officeDocument/2006/relationships/hyperlink" Target="https://juku-escot.com/kouza/j3-math/" TargetMode="External"/><Relationship Id="rId152" Type="http://schemas.openxmlformats.org/officeDocument/2006/relationships/hyperlink" Target="https://eng-support.com/column/progress/" TargetMode="External"/><Relationship Id="rId394" Type="http://schemas.openxmlformats.org/officeDocument/2006/relationships/hyperlink" Target="https://juku-escot.com/subject/english/" TargetMode="External"/><Relationship Id="rId151" Type="http://schemas.openxmlformats.org/officeDocument/2006/relationships/hyperlink" Target="https://eng-support.com/column/progress-book1-lesson16-2/" TargetMode="External"/><Relationship Id="rId393" Type="http://schemas.openxmlformats.org/officeDocument/2006/relationships/hyperlink" Target="https://juku-escot.com/kouza/j3-english/" TargetMode="External"/><Relationship Id="rId158" Type="http://schemas.openxmlformats.org/officeDocument/2006/relationships/hyperlink" Target="https://eng-support.com/column/progress/" TargetMode="External"/><Relationship Id="rId157" Type="http://schemas.openxmlformats.org/officeDocument/2006/relationships/hyperlink" Target="https://eng-support.com/column/progress-book1-lesson17-1/" TargetMode="External"/><Relationship Id="rId399" Type="http://schemas.openxmlformats.org/officeDocument/2006/relationships/hyperlink" Target="https://juku-escot.com/kouza/jyuken-japanese/" TargetMode="External"/><Relationship Id="rId156" Type="http://schemas.openxmlformats.org/officeDocument/2006/relationships/hyperlink" Target="https://eng-support.com/column/progress/" TargetMode="External"/><Relationship Id="rId398" Type="http://schemas.openxmlformats.org/officeDocument/2006/relationships/hyperlink" Target="https://juku-escot.com/subject/english/" TargetMode="External"/><Relationship Id="rId155" Type="http://schemas.openxmlformats.org/officeDocument/2006/relationships/hyperlink" Target="https://eng-support.com/column/progress-book1-lesson16-4/" TargetMode="External"/><Relationship Id="rId397" Type="http://schemas.openxmlformats.org/officeDocument/2006/relationships/hyperlink" Target="https://juku-escot.com/kouza/jyuken-english/" TargetMode="External"/><Relationship Id="rId40" Type="http://schemas.openxmlformats.org/officeDocument/2006/relationships/hyperlink" Target="https://eng-support.com/column/progress-2/" TargetMode="External"/><Relationship Id="rId42" Type="http://schemas.openxmlformats.org/officeDocument/2006/relationships/hyperlink" Target="https://eng-support.com/column/progress-2/" TargetMode="External"/><Relationship Id="rId41" Type="http://schemas.openxmlformats.org/officeDocument/2006/relationships/hyperlink" Target="https://eng-support.com/column/book2-lesson12-scene2/" TargetMode="External"/><Relationship Id="rId44" Type="http://schemas.openxmlformats.org/officeDocument/2006/relationships/hyperlink" Target="https://eng-support.com/column/progress-2/" TargetMode="External"/><Relationship Id="rId43" Type="http://schemas.openxmlformats.org/officeDocument/2006/relationships/hyperlink" Target="https://eng-support.com/column/book2-lesson12-scene3/" TargetMode="External"/><Relationship Id="rId46" Type="http://schemas.openxmlformats.org/officeDocument/2006/relationships/hyperlink" Target="https://eng-support.com/column/progress-2/" TargetMode="External"/><Relationship Id="rId45" Type="http://schemas.openxmlformats.org/officeDocument/2006/relationships/hyperlink" Target="https://eng-support.com/column/book2-lesson13-scene/" TargetMode="External"/><Relationship Id="rId48" Type="http://schemas.openxmlformats.org/officeDocument/2006/relationships/hyperlink" Target="https://eng-support.com/column/progress-2/" TargetMode="External"/><Relationship Id="rId47" Type="http://schemas.openxmlformats.org/officeDocument/2006/relationships/hyperlink" Target="https://eng-support.com/column/book2-lesson13-scene1/" TargetMode="External"/><Relationship Id="rId49" Type="http://schemas.openxmlformats.org/officeDocument/2006/relationships/hyperlink" Target="https://eng-support.com/column/book2-lesson13-scene3/" TargetMode="External"/><Relationship Id="rId31" Type="http://schemas.openxmlformats.org/officeDocument/2006/relationships/hyperlink" Target="https://eng-support.com/column/book2-lesson10-scene3/" TargetMode="External"/><Relationship Id="rId30" Type="http://schemas.openxmlformats.org/officeDocument/2006/relationships/hyperlink" Target="https://eng-support.com/column/progress-2/" TargetMode="External"/><Relationship Id="rId33" Type="http://schemas.openxmlformats.org/officeDocument/2006/relationships/hyperlink" Target="https://eng-support.com/column/book2-lesson11-scene1/" TargetMode="External"/><Relationship Id="rId32" Type="http://schemas.openxmlformats.org/officeDocument/2006/relationships/hyperlink" Target="https://eng-support.com/column/progress-2/" TargetMode="External"/><Relationship Id="rId35" Type="http://schemas.openxmlformats.org/officeDocument/2006/relationships/hyperlink" Target="https://eng-support.com/column/book2-lesson11-scene2/" TargetMode="External"/><Relationship Id="rId34" Type="http://schemas.openxmlformats.org/officeDocument/2006/relationships/hyperlink" Target="https://eng-support.com/column/progress-2/" TargetMode="External"/><Relationship Id="rId37" Type="http://schemas.openxmlformats.org/officeDocument/2006/relationships/hyperlink" Target="https://eng-support.com/column/book2-lesson11-scene3/" TargetMode="External"/><Relationship Id="rId36" Type="http://schemas.openxmlformats.org/officeDocument/2006/relationships/hyperlink" Target="https://eng-support.com/column/progress-2/" TargetMode="External"/><Relationship Id="rId39" Type="http://schemas.openxmlformats.org/officeDocument/2006/relationships/hyperlink" Target="https://eng-support.com/column/book2-lesson12-scene1/" TargetMode="External"/><Relationship Id="rId38" Type="http://schemas.openxmlformats.org/officeDocument/2006/relationships/hyperlink" Target="https://eng-support.com/column/progress-2/" TargetMode="External"/><Relationship Id="rId20" Type="http://schemas.openxmlformats.org/officeDocument/2006/relationships/hyperlink" Target="https://eng-support.com/column/progress/" TargetMode="External"/><Relationship Id="rId22" Type="http://schemas.openxmlformats.org/officeDocument/2006/relationships/hyperlink" Target="https://eng-support.com/column/progress/" TargetMode="External"/><Relationship Id="rId21" Type="http://schemas.openxmlformats.org/officeDocument/2006/relationships/hyperlink" Target="https://eng-support.com/column/book1-lesson19-scene3/" TargetMode="External"/><Relationship Id="rId24" Type="http://schemas.openxmlformats.org/officeDocument/2006/relationships/hyperlink" Target="https://eng-support.com/column/progress-2/" TargetMode="External"/><Relationship Id="rId23" Type="http://schemas.openxmlformats.org/officeDocument/2006/relationships/hyperlink" Target="https://eng-support.com/column/book2-lesson1-scene2/" TargetMode="External"/><Relationship Id="rId26" Type="http://schemas.openxmlformats.org/officeDocument/2006/relationships/hyperlink" Target="https://eng-support.com/column/progress-2/" TargetMode="External"/><Relationship Id="rId25" Type="http://schemas.openxmlformats.org/officeDocument/2006/relationships/hyperlink" Target="https://eng-support.com/column/book2-lesson1-scene3/" TargetMode="External"/><Relationship Id="rId28" Type="http://schemas.openxmlformats.org/officeDocument/2006/relationships/hyperlink" Target="https://eng-support.com/column/progress-2/" TargetMode="External"/><Relationship Id="rId27" Type="http://schemas.openxmlformats.org/officeDocument/2006/relationships/hyperlink" Target="https://eng-support.com/column/book2-lesson10-scene1/" TargetMode="External"/><Relationship Id="rId29" Type="http://schemas.openxmlformats.org/officeDocument/2006/relationships/hyperlink" Target="https://eng-support.com/column/book2-lesson10-scene2/" TargetMode="External"/><Relationship Id="rId11" Type="http://schemas.openxmlformats.org/officeDocument/2006/relationships/hyperlink" Target="https://eigo-rewrite.com/column/stage2-lesson7-1/" TargetMode="External"/><Relationship Id="rId10" Type="http://schemas.openxmlformats.org/officeDocument/2006/relationships/hyperlink" Target="https://eigo-rewrite.com/column/hub_stage2/" TargetMode="External"/><Relationship Id="rId13" Type="http://schemas.openxmlformats.org/officeDocument/2006/relationships/hyperlink" Target="https://eigo-rewrite.com/column/stage2soukatu/" TargetMode="External"/><Relationship Id="rId12" Type="http://schemas.openxmlformats.org/officeDocument/2006/relationships/hyperlink" Target="https://eigo-rewrite.com/column/hub_stage2/" TargetMode="External"/><Relationship Id="rId15" Type="http://schemas.openxmlformats.org/officeDocument/2006/relationships/hyperlink" Target="https://eigo-rewrite.com/listening/" TargetMode="External"/><Relationship Id="rId14" Type="http://schemas.openxmlformats.org/officeDocument/2006/relationships/hyperlink" Target="https://eigo-rewrite.com/column/bunpou/" TargetMode="External"/><Relationship Id="rId17" Type="http://schemas.openxmlformats.org/officeDocument/2006/relationships/hyperlink" Target="https://eng-support.com/column/298/" TargetMode="External"/><Relationship Id="rId16" Type="http://schemas.openxmlformats.org/officeDocument/2006/relationships/hyperlink" Target="https://eigo-rewrite.com/live/" TargetMode="External"/><Relationship Id="rId19" Type="http://schemas.openxmlformats.org/officeDocument/2006/relationships/hyperlink" Target="https://eng-support.com/column/book1-lesson19-scene2/" TargetMode="External"/><Relationship Id="rId18" Type="http://schemas.openxmlformats.org/officeDocument/2006/relationships/hyperlink" Target="https://eng-support.com/column/progress/" TargetMode="External"/><Relationship Id="rId84" Type="http://schemas.openxmlformats.org/officeDocument/2006/relationships/hyperlink" Target="https://eng-support.com/column/progress-2/" TargetMode="External"/><Relationship Id="rId83" Type="http://schemas.openxmlformats.org/officeDocument/2006/relationships/hyperlink" Target="https://eng-support.com/column/book2-lesson7-scene1/" TargetMode="External"/><Relationship Id="rId86" Type="http://schemas.openxmlformats.org/officeDocument/2006/relationships/hyperlink" Target="https://eng-support.com/column/progress-2/" TargetMode="External"/><Relationship Id="rId85" Type="http://schemas.openxmlformats.org/officeDocument/2006/relationships/hyperlink" Target="https://eng-support.com/column/book2-lesson7-scene2/" TargetMode="External"/><Relationship Id="rId88" Type="http://schemas.openxmlformats.org/officeDocument/2006/relationships/hyperlink" Target="https://eng-support.com/column/progress-2/" TargetMode="External"/><Relationship Id="rId87" Type="http://schemas.openxmlformats.org/officeDocument/2006/relationships/hyperlink" Target="https://eng-support.com/column/book2-lesson7-scene3/" TargetMode="External"/><Relationship Id="rId89" Type="http://schemas.openxmlformats.org/officeDocument/2006/relationships/hyperlink" Target="https://eng-support.com/column/book2-lesson8-scene1/" TargetMode="External"/><Relationship Id="rId80" Type="http://schemas.openxmlformats.org/officeDocument/2006/relationships/hyperlink" Target="https://eng-support.com/column/progress-2/" TargetMode="External"/><Relationship Id="rId82" Type="http://schemas.openxmlformats.org/officeDocument/2006/relationships/hyperlink" Target="https://eng-support.com/column/progress-2/" TargetMode="External"/><Relationship Id="rId81" Type="http://schemas.openxmlformats.org/officeDocument/2006/relationships/hyperlink" Target="https://eng-support.com/column/book2-lesson6-scene3/" TargetMode="External"/><Relationship Id="rId73" Type="http://schemas.openxmlformats.org/officeDocument/2006/relationships/hyperlink" Target="https://eng-support.com/column/book2-lesson5-scene2/" TargetMode="External"/><Relationship Id="rId72" Type="http://schemas.openxmlformats.org/officeDocument/2006/relationships/hyperlink" Target="https://eng-support.com/column/progress-2/" TargetMode="External"/><Relationship Id="rId75" Type="http://schemas.openxmlformats.org/officeDocument/2006/relationships/hyperlink" Target="https://eng-support.com/column/book2-lesson5-scene3/" TargetMode="External"/><Relationship Id="rId74" Type="http://schemas.openxmlformats.org/officeDocument/2006/relationships/hyperlink" Target="https://eng-support.com/column/progress-2/" TargetMode="External"/><Relationship Id="rId77" Type="http://schemas.openxmlformats.org/officeDocument/2006/relationships/hyperlink" Target="https://eng-support.com/column/book2-lesson6-scene1/" TargetMode="External"/><Relationship Id="rId76" Type="http://schemas.openxmlformats.org/officeDocument/2006/relationships/hyperlink" Target="https://eng-support.com/column/progress-2/" TargetMode="External"/><Relationship Id="rId79" Type="http://schemas.openxmlformats.org/officeDocument/2006/relationships/hyperlink" Target="https://eng-support.com/column/book2-lesson6-scene2/" TargetMode="External"/><Relationship Id="rId78" Type="http://schemas.openxmlformats.org/officeDocument/2006/relationships/hyperlink" Target="https://eng-support.com/column/progress-2/" TargetMode="External"/><Relationship Id="rId71" Type="http://schemas.openxmlformats.org/officeDocument/2006/relationships/hyperlink" Target="https://eng-support.com/column/book2-lesson5-scene1/" TargetMode="External"/><Relationship Id="rId70" Type="http://schemas.openxmlformats.org/officeDocument/2006/relationships/hyperlink" Target="https://eng-support.com/column/progress-2/" TargetMode="External"/><Relationship Id="rId62" Type="http://schemas.openxmlformats.org/officeDocument/2006/relationships/hyperlink" Target="https://eng-support.com/column/progress-2/" TargetMode="External"/><Relationship Id="rId61" Type="http://schemas.openxmlformats.org/officeDocument/2006/relationships/hyperlink" Target="https://eng-support.com/column/book2-lesson3-scene2/" TargetMode="External"/><Relationship Id="rId64" Type="http://schemas.openxmlformats.org/officeDocument/2006/relationships/hyperlink" Target="https://eng-support.com/column/progress-2/" TargetMode="External"/><Relationship Id="rId63" Type="http://schemas.openxmlformats.org/officeDocument/2006/relationships/hyperlink" Target="https://eng-support.com/column/book2-lesson3-scene3/" TargetMode="External"/><Relationship Id="rId66" Type="http://schemas.openxmlformats.org/officeDocument/2006/relationships/hyperlink" Target="https://eng-support.com/column/progress-2/" TargetMode="External"/><Relationship Id="rId65" Type="http://schemas.openxmlformats.org/officeDocument/2006/relationships/hyperlink" Target="https://eng-support.com/column/book2-lesson4-scene1/" TargetMode="External"/><Relationship Id="rId68" Type="http://schemas.openxmlformats.org/officeDocument/2006/relationships/hyperlink" Target="https://eng-support.com/column/progress-2/" TargetMode="External"/><Relationship Id="rId67" Type="http://schemas.openxmlformats.org/officeDocument/2006/relationships/hyperlink" Target="https://eng-support.com/column/book2-lesson4-scene2/" TargetMode="External"/><Relationship Id="rId60" Type="http://schemas.openxmlformats.org/officeDocument/2006/relationships/hyperlink" Target="https://eng-support.com/column/progress-2/" TargetMode="External"/><Relationship Id="rId69" Type="http://schemas.openxmlformats.org/officeDocument/2006/relationships/hyperlink" Target="https://eng-support.com/column/book2-lesson4-scene3/" TargetMode="External"/><Relationship Id="rId51" Type="http://schemas.openxmlformats.org/officeDocument/2006/relationships/hyperlink" Target="https://eng-support.com/column/book2-lesson14-scene1/" TargetMode="External"/><Relationship Id="rId50" Type="http://schemas.openxmlformats.org/officeDocument/2006/relationships/hyperlink" Target="https://eng-support.com/column/progress-2/" TargetMode="External"/><Relationship Id="rId53" Type="http://schemas.openxmlformats.org/officeDocument/2006/relationships/hyperlink" Target="https://eng-support.com/column/book2-lesson2-scene1/" TargetMode="External"/><Relationship Id="rId52" Type="http://schemas.openxmlformats.org/officeDocument/2006/relationships/hyperlink" Target="https://eng-support.com/column/progress-2/" TargetMode="External"/><Relationship Id="rId55" Type="http://schemas.openxmlformats.org/officeDocument/2006/relationships/hyperlink" Target="https://eng-support.com/column/book2-lesson2-scene2/" TargetMode="External"/><Relationship Id="rId54" Type="http://schemas.openxmlformats.org/officeDocument/2006/relationships/hyperlink" Target="https://eng-support.com/column/progress-2/" TargetMode="External"/><Relationship Id="rId57" Type="http://schemas.openxmlformats.org/officeDocument/2006/relationships/hyperlink" Target="https://eng-support.com/column/book2-lesson2-scene3/" TargetMode="External"/><Relationship Id="rId56" Type="http://schemas.openxmlformats.org/officeDocument/2006/relationships/hyperlink" Target="https://eng-support.com/column/progress-2/" TargetMode="External"/><Relationship Id="rId59" Type="http://schemas.openxmlformats.org/officeDocument/2006/relationships/hyperlink" Target="https://eng-support.com/column/book2-lesson3-scene1/" TargetMode="External"/><Relationship Id="rId58" Type="http://schemas.openxmlformats.org/officeDocument/2006/relationships/hyperlink" Target="https://eng-support.com/column/progress-2/" TargetMode="External"/><Relationship Id="rId107" Type="http://schemas.openxmlformats.org/officeDocument/2006/relationships/hyperlink" Target="https://eng-support.com/column/progress-book1-8-1/" TargetMode="External"/><Relationship Id="rId349" Type="http://schemas.openxmlformats.org/officeDocument/2006/relationships/hyperlink" Target="https://juku-escot.com/column/nakadarumiochikobore/" TargetMode="External"/><Relationship Id="rId106" Type="http://schemas.openxmlformats.org/officeDocument/2006/relationships/hyperlink" Target="https://eng-support.com/column/progressinenglish21/" TargetMode="External"/><Relationship Id="rId348" Type="http://schemas.openxmlformats.org/officeDocument/2006/relationships/hyperlink" Target="https://juku-escot.com/column/" TargetMode="External"/><Relationship Id="rId105" Type="http://schemas.openxmlformats.org/officeDocument/2006/relationships/hyperlink" Target="https://eng-support.com/column/progress-2/" TargetMode="External"/><Relationship Id="rId347" Type="http://schemas.openxmlformats.org/officeDocument/2006/relationships/hyperlink" Target="https://juku-escot.com/column/merit/" TargetMode="External"/><Relationship Id="rId104" Type="http://schemas.openxmlformats.org/officeDocument/2006/relationships/hyperlink" Target="https://eng-support.com/" TargetMode="External"/><Relationship Id="rId346" Type="http://schemas.openxmlformats.org/officeDocument/2006/relationships/hyperlink" Target="https://juku-escot.com/column/" TargetMode="External"/><Relationship Id="rId109" Type="http://schemas.openxmlformats.org/officeDocument/2006/relationships/hyperlink" Target="https://eng-support.com/column/progress-book1-lesson10-1/" TargetMode="External"/><Relationship Id="rId108" Type="http://schemas.openxmlformats.org/officeDocument/2006/relationships/hyperlink" Target="https://eng-support.com/column/progress/" TargetMode="External"/><Relationship Id="rId341" Type="http://schemas.openxmlformats.org/officeDocument/2006/relationships/hyperlink" Target="https://juku-escot.com/column/keikaku_tatekata/" TargetMode="External"/><Relationship Id="rId340" Type="http://schemas.openxmlformats.org/officeDocument/2006/relationships/hyperlink" Target="https://juku-escot.com/column/" TargetMode="External"/><Relationship Id="rId103" Type="http://schemas.openxmlformats.org/officeDocument/2006/relationships/hyperlink" Target="https://eng-support.com/column/eigonokiso5/" TargetMode="External"/><Relationship Id="rId345" Type="http://schemas.openxmlformats.org/officeDocument/2006/relationships/hyperlink" Target="https://juku-escot.com/column/kobetsuigi_j/" TargetMode="External"/><Relationship Id="rId102" Type="http://schemas.openxmlformats.org/officeDocument/2006/relationships/hyperlink" Target="https://eng-support.com/" TargetMode="External"/><Relationship Id="rId344" Type="http://schemas.openxmlformats.org/officeDocument/2006/relationships/hyperlink" Target="https://juku-escot.com/column/" TargetMode="External"/><Relationship Id="rId101" Type="http://schemas.openxmlformats.org/officeDocument/2006/relationships/hyperlink" Target="https://eng-support.com/column/eigonokiso4/" TargetMode="External"/><Relationship Id="rId343" Type="http://schemas.openxmlformats.org/officeDocument/2006/relationships/hyperlink" Target="https://juku-escot.com/column/kobetsuigi_h/" TargetMode="External"/><Relationship Id="rId100" Type="http://schemas.openxmlformats.org/officeDocument/2006/relationships/hyperlink" Target="https://eng-support.com/column/progress-2/" TargetMode="External"/><Relationship Id="rId342" Type="http://schemas.openxmlformats.org/officeDocument/2006/relationships/hyperlink" Target="https://juku-escot.com/column/" TargetMode="External"/><Relationship Id="rId338" Type="http://schemas.openxmlformats.org/officeDocument/2006/relationships/hyperlink" Target="https://juku-escot.com/column/" TargetMode="External"/><Relationship Id="rId337" Type="http://schemas.openxmlformats.org/officeDocument/2006/relationships/hyperlink" Target="https://juku-escot.com/column/itukara/" TargetMode="External"/><Relationship Id="rId336" Type="http://schemas.openxmlformats.org/officeDocument/2006/relationships/hyperlink" Target="https://juku-escot.com/column/" TargetMode="External"/><Relationship Id="rId335" Type="http://schemas.openxmlformats.org/officeDocument/2006/relationships/hyperlink" Target="https://juku-escot.com/column/haruyasumibenkyouhou/" TargetMode="External"/><Relationship Id="rId339" Type="http://schemas.openxmlformats.org/officeDocument/2006/relationships/hyperlink" Target="https://juku-escot.com/column/junnikyuu/" TargetMode="External"/><Relationship Id="rId330" Type="http://schemas.openxmlformats.org/officeDocument/2006/relationships/hyperlink" Target="https://juku-escot.com/column/" TargetMode="External"/><Relationship Id="rId334" Type="http://schemas.openxmlformats.org/officeDocument/2006/relationships/hyperlink" Target="https://juku-escot.com/column/" TargetMode="External"/><Relationship Id="rId333" Type="http://schemas.openxmlformats.org/officeDocument/2006/relationships/hyperlink" Target="https://juku-escot.com/column/genbun_benkyouhou/" TargetMode="External"/><Relationship Id="rId332" Type="http://schemas.openxmlformats.org/officeDocument/2006/relationships/hyperlink" Target="https://juku-escot.com/column/" TargetMode="External"/><Relationship Id="rId331" Type="http://schemas.openxmlformats.org/officeDocument/2006/relationships/hyperlink" Target="https://juku-escot.com/column/fuyuyasumi/" TargetMode="External"/><Relationship Id="rId370" Type="http://schemas.openxmlformats.org/officeDocument/2006/relationships/hyperlink" Target="https://juku-escot.com/column/" TargetMode="External"/><Relationship Id="rId129" Type="http://schemas.openxmlformats.org/officeDocument/2006/relationships/hyperlink" Target="https://eng-support.com/column/progress-book1-lesson13-2/" TargetMode="External"/><Relationship Id="rId128" Type="http://schemas.openxmlformats.org/officeDocument/2006/relationships/hyperlink" Target="https://eng-support.com/column/progress/" TargetMode="External"/><Relationship Id="rId127" Type="http://schemas.openxmlformats.org/officeDocument/2006/relationships/hyperlink" Target="https://eng-support.com/column/progress-book1-lesson13-1/" TargetMode="External"/><Relationship Id="rId369" Type="http://schemas.openxmlformats.org/officeDocument/2006/relationships/hyperlink" Target="https://juku-escot.com/column/yaruki/" TargetMode="External"/><Relationship Id="rId126" Type="http://schemas.openxmlformats.org/officeDocument/2006/relationships/hyperlink" Target="https://eng-support.com/column/progress/" TargetMode="External"/><Relationship Id="rId368" Type="http://schemas.openxmlformats.org/officeDocument/2006/relationships/hyperlink" Target="https://juku-escot.com/column/" TargetMode="External"/><Relationship Id="rId121" Type="http://schemas.openxmlformats.org/officeDocument/2006/relationships/hyperlink" Target="https://eng-support.com/column/progress-book1-lesson12-1/" TargetMode="External"/><Relationship Id="rId363" Type="http://schemas.openxmlformats.org/officeDocument/2006/relationships/hyperlink" Target="https://juku-escot.com/column/suugakukika/" TargetMode="External"/><Relationship Id="rId120" Type="http://schemas.openxmlformats.org/officeDocument/2006/relationships/hyperlink" Target="https://eng-support.com/column/progress/" TargetMode="External"/><Relationship Id="rId362" Type="http://schemas.openxmlformats.org/officeDocument/2006/relationships/hyperlink" Target="https://juku-escot.com/column/" TargetMode="External"/><Relationship Id="rId361" Type="http://schemas.openxmlformats.org/officeDocument/2006/relationships/hyperlink" Target="https://juku-escot.com/column/suugakudekinai/" TargetMode="External"/><Relationship Id="rId360" Type="http://schemas.openxmlformats.org/officeDocument/2006/relationships/hyperlink" Target="https://juku-escot.com/column/" TargetMode="External"/><Relationship Id="rId125" Type="http://schemas.openxmlformats.org/officeDocument/2006/relationships/hyperlink" Target="https://eng-support.com/column/progress-book1-lesson12-3/" TargetMode="External"/><Relationship Id="rId367" Type="http://schemas.openxmlformats.org/officeDocument/2006/relationships/hyperlink" Target="https://juku-escot.com/column/waseda/" TargetMode="External"/><Relationship Id="rId124" Type="http://schemas.openxmlformats.org/officeDocument/2006/relationships/hyperlink" Target="https://eng-support.com/column/progress/" TargetMode="External"/><Relationship Id="rId366" Type="http://schemas.openxmlformats.org/officeDocument/2006/relationships/hyperlink" Target="https://juku-escot.com/column/" TargetMode="External"/><Relationship Id="rId123" Type="http://schemas.openxmlformats.org/officeDocument/2006/relationships/hyperlink" Target="https://eng-support.com/column/progress-book1-lesson12-2/" TargetMode="External"/><Relationship Id="rId365" Type="http://schemas.openxmlformats.org/officeDocument/2006/relationships/hyperlink" Target="https://juku-escot.com/column/syuutyuukankyou/" TargetMode="External"/><Relationship Id="rId122" Type="http://schemas.openxmlformats.org/officeDocument/2006/relationships/hyperlink" Target="https://eng-support.com/column/progress/" TargetMode="External"/><Relationship Id="rId364" Type="http://schemas.openxmlformats.org/officeDocument/2006/relationships/hyperlink" Target="https://juku-escot.com/column/" TargetMode="External"/><Relationship Id="rId95" Type="http://schemas.openxmlformats.org/officeDocument/2006/relationships/hyperlink" Target="https://eng-support.com/column/book2-lesson9-scene1/" TargetMode="External"/><Relationship Id="rId94" Type="http://schemas.openxmlformats.org/officeDocument/2006/relationships/hyperlink" Target="https://eng-support.com/column/progress-2/" TargetMode="External"/><Relationship Id="rId97" Type="http://schemas.openxmlformats.org/officeDocument/2006/relationships/hyperlink" Target="https://eng-support.com/column/book2-lesson9-scene2/" TargetMode="External"/><Relationship Id="rId96" Type="http://schemas.openxmlformats.org/officeDocument/2006/relationships/hyperlink" Target="https://eng-support.com/column/progress-2/" TargetMode="External"/><Relationship Id="rId99" Type="http://schemas.openxmlformats.org/officeDocument/2006/relationships/hyperlink" Target="https://eng-support.com/column/book2-lesson9-scene3/" TargetMode="External"/><Relationship Id="rId98" Type="http://schemas.openxmlformats.org/officeDocument/2006/relationships/hyperlink" Target="https://eng-support.com/column/progress-2/" TargetMode="External"/><Relationship Id="rId91" Type="http://schemas.openxmlformats.org/officeDocument/2006/relationships/hyperlink" Target="https://eng-support.com/column/book2-lesson8-scene2/" TargetMode="External"/><Relationship Id="rId90" Type="http://schemas.openxmlformats.org/officeDocument/2006/relationships/hyperlink" Target="https://eng-support.com/column/progress-2/" TargetMode="External"/><Relationship Id="rId93" Type="http://schemas.openxmlformats.org/officeDocument/2006/relationships/hyperlink" Target="https://eng-support.com/column/book2-lesson8-scene3/" TargetMode="External"/><Relationship Id="rId92" Type="http://schemas.openxmlformats.org/officeDocument/2006/relationships/hyperlink" Target="https://eng-support.com/column/progress-2/" TargetMode="External"/><Relationship Id="rId118" Type="http://schemas.openxmlformats.org/officeDocument/2006/relationships/hyperlink" Target="https://eng-support.com/column/progress/" TargetMode="External"/><Relationship Id="rId117" Type="http://schemas.openxmlformats.org/officeDocument/2006/relationships/hyperlink" Target="https://eng-support.com/column/progress-book1-lesson11-2/" TargetMode="External"/><Relationship Id="rId359" Type="http://schemas.openxmlformats.org/officeDocument/2006/relationships/hyperlink" Target="https://juku-escot.com/column/suugaku_ouyoumondai/" TargetMode="External"/><Relationship Id="rId116" Type="http://schemas.openxmlformats.org/officeDocument/2006/relationships/hyperlink" Target="https://eng-support.com/column/progress/" TargetMode="External"/><Relationship Id="rId358" Type="http://schemas.openxmlformats.org/officeDocument/2006/relationships/hyperlink" Target="https://juku-escot.com/column/" TargetMode="External"/><Relationship Id="rId115" Type="http://schemas.openxmlformats.org/officeDocument/2006/relationships/hyperlink" Target="https://eng-support.com/column/progress-book1-lesson11-1/" TargetMode="External"/><Relationship Id="rId357" Type="http://schemas.openxmlformats.org/officeDocument/2006/relationships/hyperlink" Target="https://juku-escot.com/column/suugaku_miss/" TargetMode="External"/><Relationship Id="rId119" Type="http://schemas.openxmlformats.org/officeDocument/2006/relationships/hyperlink" Target="https://eng-support.com/column/progress-book1-lesson11-3/" TargetMode="External"/><Relationship Id="rId110" Type="http://schemas.openxmlformats.org/officeDocument/2006/relationships/hyperlink" Target="https://eng-support.com/column/progress/" TargetMode="External"/><Relationship Id="rId352" Type="http://schemas.openxmlformats.org/officeDocument/2006/relationships/hyperlink" Target="https://juku-escot.com/column/" TargetMode="External"/><Relationship Id="rId351" Type="http://schemas.openxmlformats.org/officeDocument/2006/relationships/hyperlink" Target="https://juku-escot.com/column/ochikobore/" TargetMode="External"/><Relationship Id="rId350" Type="http://schemas.openxmlformats.org/officeDocument/2006/relationships/hyperlink" Target="https://juku-escot.com/column/" TargetMode="External"/><Relationship Id="rId114" Type="http://schemas.openxmlformats.org/officeDocument/2006/relationships/hyperlink" Target="https://eng-support.com/column/progress/" TargetMode="External"/><Relationship Id="rId356" Type="http://schemas.openxmlformats.org/officeDocument/2006/relationships/hyperlink" Target="https://juku-escot.com/column/" TargetMode="External"/><Relationship Id="rId113" Type="http://schemas.openxmlformats.org/officeDocument/2006/relationships/hyperlink" Target="https://eng-support.com/column/progress-book1-lesson10-3/" TargetMode="External"/><Relationship Id="rId355" Type="http://schemas.openxmlformats.org/officeDocument/2006/relationships/hyperlink" Target="https://juku-escot.com/column/ryouritsu/" TargetMode="External"/><Relationship Id="rId112" Type="http://schemas.openxmlformats.org/officeDocument/2006/relationships/hyperlink" Target="https://eng-support.com/column/progress/" TargetMode="External"/><Relationship Id="rId354" Type="http://schemas.openxmlformats.org/officeDocument/2006/relationships/hyperlink" Target="https://juku-escot.com/column/" TargetMode="External"/><Relationship Id="rId111" Type="http://schemas.openxmlformats.org/officeDocument/2006/relationships/hyperlink" Target="https://eng-support.com/column/progress-book1-lesson10-2/" TargetMode="External"/><Relationship Id="rId353" Type="http://schemas.openxmlformats.org/officeDocument/2006/relationships/hyperlink" Target="https://juku-escot.com/column/onlinejuku/" TargetMode="External"/><Relationship Id="rId305" Type="http://schemas.openxmlformats.org/officeDocument/2006/relationships/hyperlink" Target="https://juku-escot.com/c_blogs/syakaibenkyouhou/" TargetMode="External"/><Relationship Id="rId304" Type="http://schemas.openxmlformats.org/officeDocument/2006/relationships/hyperlink" Target="https://juku-escot.com/c_blogs/" TargetMode="External"/><Relationship Id="rId303" Type="http://schemas.openxmlformats.org/officeDocument/2006/relationships/hyperlink" Target="https://juku-escot.com/c_blogs/suugakutaisaku/" TargetMode="External"/><Relationship Id="rId302" Type="http://schemas.openxmlformats.org/officeDocument/2006/relationships/hyperlink" Target="https://juku-escot.com/c_blogs/" TargetMode="External"/><Relationship Id="rId309" Type="http://schemas.openxmlformats.org/officeDocument/2006/relationships/hyperlink" Target="https://juku-escot.com/c_blogs/taisaku4/" TargetMode="External"/><Relationship Id="rId308" Type="http://schemas.openxmlformats.org/officeDocument/2006/relationships/hyperlink" Target="https://juku-escot.com/c_blogs/" TargetMode="External"/><Relationship Id="rId307" Type="http://schemas.openxmlformats.org/officeDocument/2006/relationships/hyperlink" Target="https://juku-escot.com/c_blogs/syakaijinbenkyou/" TargetMode="External"/><Relationship Id="rId306" Type="http://schemas.openxmlformats.org/officeDocument/2006/relationships/hyperlink" Target="https://juku-escot.com/c_blogs/" TargetMode="External"/><Relationship Id="rId301" Type="http://schemas.openxmlformats.org/officeDocument/2006/relationships/hyperlink" Target="https://juku-escot.com/c_blogs/suugakusyuusyoku/" TargetMode="External"/><Relationship Id="rId300" Type="http://schemas.openxmlformats.org/officeDocument/2006/relationships/hyperlink" Target="https://juku-escot.com/c_blogs/" TargetMode="External"/><Relationship Id="rId327" Type="http://schemas.openxmlformats.org/officeDocument/2006/relationships/hyperlink" Target="https://juku-escot.com/column/eiken/" TargetMode="External"/><Relationship Id="rId326" Type="http://schemas.openxmlformats.org/officeDocument/2006/relationships/hyperlink" Target="https://juku-escot.com/column/" TargetMode="External"/><Relationship Id="rId325" Type="http://schemas.openxmlformats.org/officeDocument/2006/relationships/hyperlink" Target="https://juku-escot.com/column/eigobenkyouhou/" TargetMode="External"/><Relationship Id="rId324" Type="http://schemas.openxmlformats.org/officeDocument/2006/relationships/hyperlink" Target="https://juku-escot.com/column/" TargetMode="External"/><Relationship Id="rId329" Type="http://schemas.openxmlformats.org/officeDocument/2006/relationships/hyperlink" Target="https://juku-escot.com/column/eitango/" TargetMode="External"/><Relationship Id="rId328" Type="http://schemas.openxmlformats.org/officeDocument/2006/relationships/hyperlink" Target="https://juku-escot.com/column/" TargetMode="External"/><Relationship Id="rId323" Type="http://schemas.openxmlformats.org/officeDocument/2006/relationships/hyperlink" Target="https://juku-escot.com/column/daisuubennkyouhou/" TargetMode="External"/><Relationship Id="rId322" Type="http://schemas.openxmlformats.org/officeDocument/2006/relationships/hyperlink" Target="https://juku-escot.com/column/" TargetMode="External"/><Relationship Id="rId321" Type="http://schemas.openxmlformats.org/officeDocument/2006/relationships/hyperlink" Target="https://juku-escot.com/column/chokuzen/" TargetMode="External"/><Relationship Id="rId320" Type="http://schemas.openxmlformats.org/officeDocument/2006/relationships/hyperlink" Target="https://juku-escot.com/column/" TargetMode="External"/><Relationship Id="rId316" Type="http://schemas.openxmlformats.org/officeDocument/2006/relationships/hyperlink" Target="https://juku-escot.com/c_blogs/" TargetMode="External"/><Relationship Id="rId315" Type="http://schemas.openxmlformats.org/officeDocument/2006/relationships/hyperlink" Target="https://juku-escot.com/c_blogs/yarukitaisyohou/" TargetMode="External"/><Relationship Id="rId314" Type="http://schemas.openxmlformats.org/officeDocument/2006/relationships/hyperlink" Target="https://juku-escot.com/c_blogs/" TargetMode="External"/><Relationship Id="rId313" Type="http://schemas.openxmlformats.org/officeDocument/2006/relationships/hyperlink" Target="https://juku-escot.com/c_blogs/yarukipoint/" TargetMode="External"/><Relationship Id="rId319" Type="http://schemas.openxmlformats.org/officeDocument/2006/relationships/hyperlink" Target="https://juku-escot.com/column/butsurikagaku/" TargetMode="External"/><Relationship Id="rId318" Type="http://schemas.openxmlformats.org/officeDocument/2006/relationships/hyperlink" Target="https://juku-escot.com/column/" TargetMode="External"/><Relationship Id="rId317" Type="http://schemas.openxmlformats.org/officeDocument/2006/relationships/hyperlink" Target="https://juku-escot.com/column/anki/" TargetMode="External"/><Relationship Id="rId312" Type="http://schemas.openxmlformats.org/officeDocument/2006/relationships/hyperlink" Target="https://juku-escot.com/c_blogs/" TargetMode="External"/><Relationship Id="rId311" Type="http://schemas.openxmlformats.org/officeDocument/2006/relationships/hyperlink" Target="https://juku-escot.com/c_blogs/yarukihouhou/" TargetMode="External"/><Relationship Id="rId310" Type="http://schemas.openxmlformats.org/officeDocument/2006/relationships/hyperlink" Target="https://juku-escot.com/c_blogs/" TargetMode="External"/><Relationship Id="rId297" Type="http://schemas.openxmlformats.org/officeDocument/2006/relationships/hyperlink" Target="https://juku-escot.com/c_blogs/suugakunaze/" TargetMode="External"/><Relationship Id="rId296" Type="http://schemas.openxmlformats.org/officeDocument/2006/relationships/hyperlink" Target="https://juku-escot.com/c_blogs/" TargetMode="External"/><Relationship Id="rId295" Type="http://schemas.openxmlformats.org/officeDocument/2006/relationships/hyperlink" Target="https://juku-escot.com/c_blogs/suugakukyouhu/" TargetMode="External"/><Relationship Id="rId294" Type="http://schemas.openxmlformats.org/officeDocument/2006/relationships/hyperlink" Target="https://juku-escot.com/c_blogs/" TargetMode="External"/><Relationship Id="rId299" Type="http://schemas.openxmlformats.org/officeDocument/2006/relationships/hyperlink" Target="https://juku-escot.com/c_blogs/suugakurikei/" TargetMode="External"/><Relationship Id="rId298" Type="http://schemas.openxmlformats.org/officeDocument/2006/relationships/hyperlink" Target="https://juku-escot.com/c_blogs/" TargetMode="External"/><Relationship Id="rId271" Type="http://schemas.openxmlformats.org/officeDocument/2006/relationships/hyperlink" Target="https://juku-escot.com/c_blogs/jyukenbenkyouyaruki/" TargetMode="External"/><Relationship Id="rId270" Type="http://schemas.openxmlformats.org/officeDocument/2006/relationships/hyperlink" Target="https://juku-escot.com/c_blogs/" TargetMode="External"/><Relationship Id="rId269" Type="http://schemas.openxmlformats.org/officeDocument/2006/relationships/hyperlink" Target="https://juku-escot.com/c_blogs/j-goukakusurutameniha/" TargetMode="External"/><Relationship Id="rId264" Type="http://schemas.openxmlformats.org/officeDocument/2006/relationships/hyperlink" Target="https://juku-escot.com/c_blogs/" TargetMode="External"/><Relationship Id="rId263" Type="http://schemas.openxmlformats.org/officeDocument/2006/relationships/hyperlink" Target="https://juku-escot.com/c_blogs/issyunanki/" TargetMode="External"/><Relationship Id="rId262" Type="http://schemas.openxmlformats.org/officeDocument/2006/relationships/hyperlink" Target="https://juku-escot.com/c_blogs/" TargetMode="External"/><Relationship Id="rId261" Type="http://schemas.openxmlformats.org/officeDocument/2006/relationships/hyperlink" Target="https://juku-escot.com/c_blogs/image/" TargetMode="External"/><Relationship Id="rId268" Type="http://schemas.openxmlformats.org/officeDocument/2006/relationships/hyperlink" Target="https://juku-escot.com/c_blogs/" TargetMode="External"/><Relationship Id="rId267" Type="http://schemas.openxmlformats.org/officeDocument/2006/relationships/hyperlink" Target="https://juku-escot.com/c_blogs/j-goukakuritsu/" TargetMode="External"/><Relationship Id="rId266" Type="http://schemas.openxmlformats.org/officeDocument/2006/relationships/hyperlink" Target="https://juku-escot.com/c_blogs/" TargetMode="External"/><Relationship Id="rId265" Type="http://schemas.openxmlformats.org/officeDocument/2006/relationships/hyperlink" Target="https://juku-escot.com/c_blogs/j-eikenbenkyouhou/" TargetMode="External"/><Relationship Id="rId260" Type="http://schemas.openxmlformats.org/officeDocument/2006/relationships/hyperlink" Target="https://juku-escot.com/c_blogs/" TargetMode="External"/><Relationship Id="rId259" Type="http://schemas.openxmlformats.org/officeDocument/2006/relationships/hyperlink" Target="https://juku-escot.com/c_blogs/eikenbenkyouhou/" TargetMode="External"/><Relationship Id="rId258" Type="http://schemas.openxmlformats.org/officeDocument/2006/relationships/hyperlink" Target="https://juku-escot.com/c_blogs/" TargetMode="External"/><Relationship Id="rId253" Type="http://schemas.openxmlformats.org/officeDocument/2006/relationships/hyperlink" Target="https://juku-escot.com/c_blogs/cyokuzen/" TargetMode="External"/><Relationship Id="rId252" Type="http://schemas.openxmlformats.org/officeDocument/2006/relationships/hyperlink" Target="https://juku-escot.com/c_blogs/" TargetMode="External"/><Relationship Id="rId251" Type="http://schemas.openxmlformats.org/officeDocument/2006/relationships/hyperlink" Target="https://juku-escot.com/c_blogs/30minanki/" TargetMode="External"/><Relationship Id="rId250" Type="http://schemas.openxmlformats.org/officeDocument/2006/relationships/hyperlink" Target="https://juku-escot.com/c_blogs/" TargetMode="External"/><Relationship Id="rId257" Type="http://schemas.openxmlformats.org/officeDocument/2006/relationships/hyperlink" Target="https://juku-escot.com/c_blogs/eigoanki/" TargetMode="External"/><Relationship Id="rId256" Type="http://schemas.openxmlformats.org/officeDocument/2006/relationships/hyperlink" Target="https://juku-escot.com/c_blogs/" TargetMode="External"/><Relationship Id="rId255" Type="http://schemas.openxmlformats.org/officeDocument/2006/relationships/hyperlink" Target="https://juku-escot.com/c_blogs/dousuru/" TargetMode="External"/><Relationship Id="rId254" Type="http://schemas.openxmlformats.org/officeDocument/2006/relationships/hyperlink" Target="https://juku-escot.com/c_blogs/" TargetMode="External"/><Relationship Id="rId293" Type="http://schemas.openxmlformats.org/officeDocument/2006/relationships/hyperlink" Target="https://juku-escot.com/c_blogs/suugakuhito/" TargetMode="External"/><Relationship Id="rId292" Type="http://schemas.openxmlformats.org/officeDocument/2006/relationships/hyperlink" Target="https://juku-escot.com/c_blogs/" TargetMode="External"/><Relationship Id="rId291" Type="http://schemas.openxmlformats.org/officeDocument/2006/relationships/hyperlink" Target="https://juku-escot.com/c_blogs/suugakudekinai/" TargetMode="External"/><Relationship Id="rId290" Type="http://schemas.openxmlformats.org/officeDocument/2006/relationships/hyperlink" Target="https://juku-escot.com/c_blogs/" TargetMode="External"/><Relationship Id="rId286" Type="http://schemas.openxmlformats.org/officeDocument/2006/relationships/hyperlink" Target="https://juku-escot.com/c_blogs/" TargetMode="External"/><Relationship Id="rId285" Type="http://schemas.openxmlformats.org/officeDocument/2006/relationships/hyperlink" Target="https://juku-escot.com/c_blogs/riyuutotaisyohou/" TargetMode="External"/><Relationship Id="rId284" Type="http://schemas.openxmlformats.org/officeDocument/2006/relationships/hyperlink" Target="https://juku-escot.com/c_blogs/" TargetMode="External"/><Relationship Id="rId283" Type="http://schemas.openxmlformats.org/officeDocument/2006/relationships/hyperlink" Target="https://juku-escot.com/c_blogs/programming/" TargetMode="External"/><Relationship Id="rId289" Type="http://schemas.openxmlformats.org/officeDocument/2006/relationships/hyperlink" Target="https://juku-escot.com/c_blogs/suugakubenkyouhou/" TargetMode="External"/><Relationship Id="rId288" Type="http://schemas.openxmlformats.org/officeDocument/2006/relationships/hyperlink" Target="https://juku-escot.com/c_blogs/" TargetMode="External"/><Relationship Id="rId287" Type="http://schemas.openxmlformats.org/officeDocument/2006/relationships/hyperlink" Target="https://juku-escot.com/c_blogs/sakubunanki/" TargetMode="External"/><Relationship Id="rId282" Type="http://schemas.openxmlformats.org/officeDocument/2006/relationships/hyperlink" Target="https://juku-escot.com/c_blogs/" TargetMode="External"/><Relationship Id="rId281" Type="http://schemas.openxmlformats.org/officeDocument/2006/relationships/hyperlink" Target="https://juku-escot.com/c_blogs/oyakokorogamae/" TargetMode="External"/><Relationship Id="rId280" Type="http://schemas.openxmlformats.org/officeDocument/2006/relationships/hyperlink" Target="https://juku-escot.com/c_blogs/" TargetMode="External"/><Relationship Id="rId275" Type="http://schemas.openxmlformats.org/officeDocument/2006/relationships/hyperlink" Target="https://juku-escot.com/c_blogs/kakujitsunianki/" TargetMode="External"/><Relationship Id="rId274" Type="http://schemas.openxmlformats.org/officeDocument/2006/relationships/hyperlink" Target="https://juku-escot.com/c_blogs/" TargetMode="External"/><Relationship Id="rId273" Type="http://schemas.openxmlformats.org/officeDocument/2006/relationships/hyperlink" Target="https://juku-escot.com/c_blogs/jyukenyaruki/" TargetMode="External"/><Relationship Id="rId272" Type="http://schemas.openxmlformats.org/officeDocument/2006/relationships/hyperlink" Target="https://juku-escot.com/c_blogs/" TargetMode="External"/><Relationship Id="rId279" Type="http://schemas.openxmlformats.org/officeDocument/2006/relationships/hyperlink" Target="https://juku-escot.com/c_blogs/note/" TargetMode="External"/><Relationship Id="rId278" Type="http://schemas.openxmlformats.org/officeDocument/2006/relationships/hyperlink" Target="https://juku-escot.com/c_blogs/" TargetMode="External"/><Relationship Id="rId277" Type="http://schemas.openxmlformats.org/officeDocument/2006/relationships/hyperlink" Target="https://juku-escot.com/c_blogs/kashikoibenkyou/" TargetMode="External"/><Relationship Id="rId276" Type="http://schemas.openxmlformats.org/officeDocument/2006/relationships/hyperlink" Target="https://juku-escot.com/c_blogs/" TargetMode="External"/><Relationship Id="rId409" Type="http://schemas.openxmlformats.org/officeDocument/2006/relationships/hyperlink" Target="https://juku-escot.com/online/" TargetMode="External"/><Relationship Id="rId404" Type="http://schemas.openxmlformats.org/officeDocument/2006/relationships/hyperlink" Target="https://juku-escot.com/purpose/" TargetMode="External"/><Relationship Id="rId403" Type="http://schemas.openxmlformats.org/officeDocument/2006/relationships/hyperlink" Target="https://juku-escot.com/mathematics/" TargetMode="External"/><Relationship Id="rId402" Type="http://schemas.openxmlformats.org/officeDocument/2006/relationships/hyperlink" Target="https://juku-escot.com/subject/math/" TargetMode="External"/><Relationship Id="rId401" Type="http://schemas.openxmlformats.org/officeDocument/2006/relationships/hyperlink" Target="https://juku-escot.com/kouza/jyuken-math/" TargetMode="External"/><Relationship Id="rId408" Type="http://schemas.openxmlformats.org/officeDocument/2006/relationships/hyperlink" Target="https://juku-escot.com/" TargetMode="External"/><Relationship Id="rId407" Type="http://schemas.openxmlformats.org/officeDocument/2006/relationships/hyperlink" Target="https://juku-escot.com/onepoint/" TargetMode="External"/><Relationship Id="rId406" Type="http://schemas.openxmlformats.org/officeDocument/2006/relationships/hyperlink" Target="https://juku-escot.com/english/" TargetMode="External"/><Relationship Id="rId405" Type="http://schemas.openxmlformats.org/officeDocument/2006/relationships/hyperlink" Target="https://juku-escot.com/newtreasure/" TargetMode="External"/><Relationship Id="rId400" Type="http://schemas.openxmlformats.org/officeDocument/2006/relationships/hyperlink" Target="https://juku-escot.com/subject/janpanese/" TargetMode="External"/><Relationship Id="rId228" Type="http://schemas.openxmlformats.org/officeDocument/2006/relationships/hyperlink" Target="https://eng-support.com/column/progress/" TargetMode="External"/><Relationship Id="rId227" Type="http://schemas.openxmlformats.org/officeDocument/2006/relationships/hyperlink" Target="https://eng-support.com/column/progressbook1-6-1/" TargetMode="External"/><Relationship Id="rId226" Type="http://schemas.openxmlformats.org/officeDocument/2006/relationships/hyperlink" Target="https://eng-support.com/column/progress/" TargetMode="External"/><Relationship Id="rId225" Type="http://schemas.openxmlformats.org/officeDocument/2006/relationships/hyperlink" Target="https://eng-support.com/column/progressbook1-5-3/" TargetMode="External"/><Relationship Id="rId229" Type="http://schemas.openxmlformats.org/officeDocument/2006/relationships/hyperlink" Target="https://eng-support.com/column/progressbook1-6-2/" TargetMode="External"/><Relationship Id="rId220" Type="http://schemas.openxmlformats.org/officeDocument/2006/relationships/hyperlink" Target="https://eng-support.com/column/progress/" TargetMode="External"/><Relationship Id="rId462" Type="http://schemas.openxmlformats.org/officeDocument/2006/relationships/hyperlink" Target="https://jukureiwa.com/kouza/" TargetMode="External"/><Relationship Id="rId461" Type="http://schemas.openxmlformats.org/officeDocument/2006/relationships/hyperlink" Target="https://jukureiwa.com/tips/naaymi_hub/" TargetMode="External"/><Relationship Id="rId460" Type="http://schemas.openxmlformats.org/officeDocument/2006/relationships/hyperlink" Target="https://jukureiwa.com/honka/" TargetMode="External"/><Relationship Id="rId224" Type="http://schemas.openxmlformats.org/officeDocument/2006/relationships/hyperlink" Target="https://eng-support.com/column/progress/" TargetMode="External"/><Relationship Id="rId223" Type="http://schemas.openxmlformats.org/officeDocument/2006/relationships/hyperlink" Target="https://eng-support.com/column/progressbook1-5-2/" TargetMode="External"/><Relationship Id="rId465" Type="http://schemas.openxmlformats.org/officeDocument/2006/relationships/drawing" Target="../drawings/drawing2.xml"/><Relationship Id="rId222" Type="http://schemas.openxmlformats.org/officeDocument/2006/relationships/hyperlink" Target="https://eng-support.com/column/progress/" TargetMode="External"/><Relationship Id="rId464" Type="http://schemas.openxmlformats.org/officeDocument/2006/relationships/hyperlink" Target="https://jukureiwa.com/tanpatsu/" TargetMode="External"/><Relationship Id="rId221" Type="http://schemas.openxmlformats.org/officeDocument/2006/relationships/hyperlink" Target="https://eng-support.com/column/progressbook1-5-1/" TargetMode="External"/><Relationship Id="rId463" Type="http://schemas.openxmlformats.org/officeDocument/2006/relationships/hyperlink" Target="https://jukureiwa.com/tips/naaymi_hub/" TargetMode="External"/><Relationship Id="rId217" Type="http://schemas.openxmlformats.org/officeDocument/2006/relationships/hyperlink" Target="https://eng-support.com/column/progressbook1-4-2/" TargetMode="External"/><Relationship Id="rId459" Type="http://schemas.openxmlformats.org/officeDocument/2006/relationships/hyperlink" Target="https://jukureiwa.com/tips/naaymi_hub/" TargetMode="External"/><Relationship Id="rId216" Type="http://schemas.openxmlformats.org/officeDocument/2006/relationships/hyperlink" Target="https://eng-support.com/column/progress/" TargetMode="External"/><Relationship Id="rId458" Type="http://schemas.openxmlformats.org/officeDocument/2006/relationships/hyperlink" Target="https://jukureiwa.com/tips/naaymi_hub/" TargetMode="External"/><Relationship Id="rId215" Type="http://schemas.openxmlformats.org/officeDocument/2006/relationships/hyperlink" Target="https://eng-support.com/column/progressbook1-4-1/" TargetMode="External"/><Relationship Id="rId457" Type="http://schemas.openxmlformats.org/officeDocument/2006/relationships/hyperlink" Target="https://jukureiwa.com/tips/syakai-note/" TargetMode="External"/><Relationship Id="rId214" Type="http://schemas.openxmlformats.org/officeDocument/2006/relationships/hyperlink" Target="https://eng-support.com/column/progress/" TargetMode="External"/><Relationship Id="rId456" Type="http://schemas.openxmlformats.org/officeDocument/2006/relationships/hyperlink" Target="https://jukureiwa.com/tips/naaymi_hub/" TargetMode="External"/><Relationship Id="rId219" Type="http://schemas.openxmlformats.org/officeDocument/2006/relationships/hyperlink" Target="https://eng-support.com/column/progressbook1-4-3/" TargetMode="External"/><Relationship Id="rId218" Type="http://schemas.openxmlformats.org/officeDocument/2006/relationships/hyperlink" Target="https://eng-support.com/column/progress/" TargetMode="External"/><Relationship Id="rId451" Type="http://schemas.openxmlformats.org/officeDocument/2006/relationships/hyperlink" Target="https://natsui-sansu-juku.com/column/kobetsu_mayoi_judge/" TargetMode="External"/><Relationship Id="rId450" Type="http://schemas.openxmlformats.org/officeDocument/2006/relationships/hyperlink" Target="https://rika-quest.com/column/science-nayami/" TargetMode="External"/><Relationship Id="rId213" Type="http://schemas.openxmlformats.org/officeDocument/2006/relationships/hyperlink" Target="https://eng-support.com/column/progressbook1-3-3/" TargetMode="External"/><Relationship Id="rId455" Type="http://schemas.openxmlformats.org/officeDocument/2006/relationships/hyperlink" Target="https://jukureiwa.com/tips/tips-syakai-note/" TargetMode="External"/><Relationship Id="rId212" Type="http://schemas.openxmlformats.org/officeDocument/2006/relationships/hyperlink" Target="https://eng-support.com/column/progress/" TargetMode="External"/><Relationship Id="rId454" Type="http://schemas.openxmlformats.org/officeDocument/2006/relationships/hyperlink" Target="https://rika-quest.com/column/science-nayami/" TargetMode="External"/><Relationship Id="rId211" Type="http://schemas.openxmlformats.org/officeDocument/2006/relationships/hyperlink" Target="https://eng-support.com/column/progressbook1-3-2/" TargetMode="External"/><Relationship Id="rId453" Type="http://schemas.openxmlformats.org/officeDocument/2006/relationships/hyperlink" Target="https://rika-quest.com/column/nayami-classification-mixup/" TargetMode="External"/><Relationship Id="rId210" Type="http://schemas.openxmlformats.org/officeDocument/2006/relationships/hyperlink" Target="https://eng-support.com/column/progress/" TargetMode="External"/><Relationship Id="rId452" Type="http://schemas.openxmlformats.org/officeDocument/2006/relationships/hyperlink" Target="https://rika-quest.com/column/science-nayami/" TargetMode="External"/><Relationship Id="rId249" Type="http://schemas.openxmlformats.org/officeDocument/2006/relationships/hyperlink" Target="https://juku-escot.com/c_blogs/1dayanki/" TargetMode="External"/><Relationship Id="rId248" Type="http://schemas.openxmlformats.org/officeDocument/2006/relationships/hyperlink" Target="https://juku-escot.com/english/" TargetMode="External"/><Relationship Id="rId247" Type="http://schemas.openxmlformats.org/officeDocument/2006/relationships/hyperlink" Target="https://juku-escot.com/birdland/" TargetMode="External"/><Relationship Id="rId242" Type="http://schemas.openxmlformats.org/officeDocument/2006/relationships/hyperlink" Target="https://eng-support.com/" TargetMode="External"/><Relationship Id="rId241" Type="http://schemas.openxmlformats.org/officeDocument/2006/relationships/hyperlink" Target="https://eng-support.com/kouza/" TargetMode="External"/><Relationship Id="rId240" Type="http://schemas.openxmlformats.org/officeDocument/2006/relationships/hyperlink" Target="https://eng-support.com/" TargetMode="External"/><Relationship Id="rId246" Type="http://schemas.openxmlformats.org/officeDocument/2006/relationships/hyperlink" Target="https://juku-escot.com/column/" TargetMode="External"/><Relationship Id="rId245" Type="http://schemas.openxmlformats.org/officeDocument/2006/relationships/hyperlink" Target="https://juku-escot.com/2020-2/" TargetMode="External"/><Relationship Id="rId244" Type="http://schemas.openxmlformats.org/officeDocument/2006/relationships/hyperlink" Target="https://eng-support.com/" TargetMode="External"/><Relationship Id="rId243" Type="http://schemas.openxmlformats.org/officeDocument/2006/relationships/hyperlink" Target="https://eng-support.com/strategy/" TargetMode="External"/><Relationship Id="rId239" Type="http://schemas.openxmlformats.org/officeDocument/2006/relationships/hyperlink" Target="https://eng-support.com/column/progressinenglish21/" TargetMode="External"/><Relationship Id="rId238" Type="http://schemas.openxmlformats.org/officeDocument/2006/relationships/hyperlink" Target="https://eng-support.com/column/progress/" TargetMode="External"/><Relationship Id="rId237" Type="http://schemas.openxmlformats.org/officeDocument/2006/relationships/hyperlink" Target="https://eng-support.com/column/progressbook1-7-3/" TargetMode="External"/><Relationship Id="rId236" Type="http://schemas.openxmlformats.org/officeDocument/2006/relationships/hyperlink" Target="https://eng-support.com/column/progress/" TargetMode="External"/><Relationship Id="rId231" Type="http://schemas.openxmlformats.org/officeDocument/2006/relationships/hyperlink" Target="https://eng-support.com/column/progressbook1-6-3/" TargetMode="External"/><Relationship Id="rId230" Type="http://schemas.openxmlformats.org/officeDocument/2006/relationships/hyperlink" Target="https://eng-support.com/column/progress/" TargetMode="External"/><Relationship Id="rId235" Type="http://schemas.openxmlformats.org/officeDocument/2006/relationships/hyperlink" Target="https://eng-support.com/column/progressbook1-7-2/" TargetMode="External"/><Relationship Id="rId234" Type="http://schemas.openxmlformats.org/officeDocument/2006/relationships/hyperlink" Target="https://eng-support.com/column/progress/" TargetMode="External"/><Relationship Id="rId233" Type="http://schemas.openxmlformats.org/officeDocument/2006/relationships/hyperlink" Target="https://eng-support.com/column/progressbook1-7-1/" TargetMode="External"/><Relationship Id="rId232" Type="http://schemas.openxmlformats.org/officeDocument/2006/relationships/hyperlink" Target="https://eng-support.com/column/progress/" TargetMode="External"/><Relationship Id="rId426" Type="http://schemas.openxmlformats.org/officeDocument/2006/relationships/hyperlink" Target="https://jukureiwa.com/" TargetMode="External"/><Relationship Id="rId425" Type="http://schemas.openxmlformats.org/officeDocument/2006/relationships/hyperlink" Target="https://jukureiwa.com/tips/syakaikinkyu/" TargetMode="External"/><Relationship Id="rId424" Type="http://schemas.openxmlformats.org/officeDocument/2006/relationships/hyperlink" Target="https://jukureiwa.com/" TargetMode="External"/><Relationship Id="rId423" Type="http://schemas.openxmlformats.org/officeDocument/2006/relationships/hyperlink" Target="https://jukureiwa.com/tips/syakaibenkyou/" TargetMode="External"/><Relationship Id="rId429" Type="http://schemas.openxmlformats.org/officeDocument/2006/relationships/hyperlink" Target="https://www.kokugo-trigger.com/column/jikangatarinai/" TargetMode="External"/><Relationship Id="rId428" Type="http://schemas.openxmlformats.org/officeDocument/2006/relationships/hyperlink" Target="https://koten-kakitsubata.jp/kouza/" TargetMode="External"/><Relationship Id="rId427" Type="http://schemas.openxmlformats.org/officeDocument/2006/relationships/hyperlink" Target="https://koten-kakitsubata.jp/enter-exam/" TargetMode="External"/><Relationship Id="rId422" Type="http://schemas.openxmlformats.org/officeDocument/2006/relationships/hyperlink" Target="https://jukureiwa.com/" TargetMode="External"/><Relationship Id="rId421" Type="http://schemas.openxmlformats.org/officeDocument/2006/relationships/hyperlink" Target="https://jukureiwa.com/tips/syakaianki/" TargetMode="External"/><Relationship Id="rId420" Type="http://schemas.openxmlformats.org/officeDocument/2006/relationships/hyperlink" Target="https://jukureiwa.com/" TargetMode="External"/><Relationship Id="rId415" Type="http://schemas.openxmlformats.org/officeDocument/2006/relationships/hyperlink" Target="https://juku-escot.com/school/" TargetMode="External"/><Relationship Id="rId414" Type="http://schemas.openxmlformats.org/officeDocument/2006/relationships/hyperlink" Target="https://juku-escot.com/" TargetMode="External"/><Relationship Id="rId413" Type="http://schemas.openxmlformats.org/officeDocument/2006/relationships/hyperlink" Target="https://juku-escot.com/purpose/" TargetMode="External"/><Relationship Id="rId412" Type="http://schemas.openxmlformats.org/officeDocument/2006/relationships/hyperlink" Target="https://juku-escot.com/english/" TargetMode="External"/><Relationship Id="rId419" Type="http://schemas.openxmlformats.org/officeDocument/2006/relationships/hyperlink" Target="https://jukureiwa.com/tanpatsu/" TargetMode="External"/><Relationship Id="rId418" Type="http://schemas.openxmlformats.org/officeDocument/2006/relationships/hyperlink" Target="https://juku-escot.com/mathematics/" TargetMode="External"/><Relationship Id="rId417" Type="http://schemas.openxmlformats.org/officeDocument/2006/relationships/hyperlink" Target="https://juku-escot.com/taikeisuugaku/" TargetMode="External"/><Relationship Id="rId416" Type="http://schemas.openxmlformats.org/officeDocument/2006/relationships/hyperlink" Target="https://juku-escot.com/" TargetMode="External"/><Relationship Id="rId411" Type="http://schemas.openxmlformats.org/officeDocument/2006/relationships/hyperlink" Target="https://juku-escot.com/progress/" TargetMode="External"/><Relationship Id="rId410" Type="http://schemas.openxmlformats.org/officeDocument/2006/relationships/hyperlink" Target="https://juku-escot.com/" TargetMode="External"/><Relationship Id="rId206" Type="http://schemas.openxmlformats.org/officeDocument/2006/relationships/hyperlink" Target="https://eng-support.com/column/progress/" TargetMode="External"/><Relationship Id="rId448" Type="http://schemas.openxmlformats.org/officeDocument/2006/relationships/hyperlink" Target="https://rika-quest.com/column/science-nayami/" TargetMode="External"/><Relationship Id="rId205" Type="http://schemas.openxmlformats.org/officeDocument/2006/relationships/hyperlink" Target="https://eng-support.com/column/progressbook1-2-2/" TargetMode="External"/><Relationship Id="rId447" Type="http://schemas.openxmlformats.org/officeDocument/2006/relationships/hyperlink" Target="https://rika-quest.com/column/nayami-dislike-science/" TargetMode="External"/><Relationship Id="rId204" Type="http://schemas.openxmlformats.org/officeDocument/2006/relationships/hyperlink" Target="https://eng-support.com/column/progress/" TargetMode="External"/><Relationship Id="rId446" Type="http://schemas.openxmlformats.org/officeDocument/2006/relationships/hyperlink" Target="https://www.kokugo-trigger.com/" TargetMode="External"/><Relationship Id="rId203" Type="http://schemas.openxmlformats.org/officeDocument/2006/relationships/hyperlink" Target="https://eng-support.com/column/progressbook1-2-1/" TargetMode="External"/><Relationship Id="rId445" Type="http://schemas.openxmlformats.org/officeDocument/2006/relationships/hyperlink" Target="https://www.kokugo-trigger.com/kouza/" TargetMode="External"/><Relationship Id="rId209" Type="http://schemas.openxmlformats.org/officeDocument/2006/relationships/hyperlink" Target="https://eng-support.com/column/progressbook1-3-1/" TargetMode="External"/><Relationship Id="rId208" Type="http://schemas.openxmlformats.org/officeDocument/2006/relationships/hyperlink" Target="https://eng-support.com/column/progress/" TargetMode="External"/><Relationship Id="rId207" Type="http://schemas.openxmlformats.org/officeDocument/2006/relationships/hyperlink" Target="https://eng-support.com/column/progressbook1-2-3/" TargetMode="External"/><Relationship Id="rId449" Type="http://schemas.openxmlformats.org/officeDocument/2006/relationships/hyperlink" Target="https://rika-quest.com/column/nayami-calculation-slow/" TargetMode="External"/><Relationship Id="rId440" Type="http://schemas.openxmlformats.org/officeDocument/2006/relationships/hyperlink" Target="https://www.kokugo-trigger.com/column/" TargetMode="External"/><Relationship Id="rId202" Type="http://schemas.openxmlformats.org/officeDocument/2006/relationships/hyperlink" Target="https://eng-support.com/column/progress/" TargetMode="External"/><Relationship Id="rId444" Type="http://schemas.openxmlformats.org/officeDocument/2006/relationships/hyperlink" Target="https://www.kokugo-trigger.com/column/" TargetMode="External"/><Relationship Id="rId201" Type="http://schemas.openxmlformats.org/officeDocument/2006/relationships/hyperlink" Target="https://eng-support.com/column/progressbook1-1-3/" TargetMode="External"/><Relationship Id="rId443" Type="http://schemas.openxmlformats.org/officeDocument/2006/relationships/hyperlink" Target="https://www.kokugo-trigger.com/column/syuuchuuryoku/" TargetMode="External"/><Relationship Id="rId200" Type="http://schemas.openxmlformats.org/officeDocument/2006/relationships/hyperlink" Target="https://eng-support.com/column/progress/" TargetMode="External"/><Relationship Id="rId442" Type="http://schemas.openxmlformats.org/officeDocument/2006/relationships/hyperlink" Target="https://www.kokugo-trigger.com/column/" TargetMode="External"/><Relationship Id="rId441" Type="http://schemas.openxmlformats.org/officeDocument/2006/relationships/hyperlink" Target="https://www.kokugo-trigger.com/column/seiseki/" TargetMode="External"/><Relationship Id="rId437" Type="http://schemas.openxmlformats.org/officeDocument/2006/relationships/hyperlink" Target="https://www.kokugo-trigger.com/column/kokugonotesuto/" TargetMode="External"/><Relationship Id="rId436" Type="http://schemas.openxmlformats.org/officeDocument/2006/relationships/hyperlink" Target="https://www.kokugo-trigger.com/column/" TargetMode="External"/><Relationship Id="rId435" Type="http://schemas.openxmlformats.org/officeDocument/2006/relationships/hyperlink" Target="https://www.kokugo-trigger.com/column/kokugobenkyou/" TargetMode="External"/><Relationship Id="rId434" Type="http://schemas.openxmlformats.org/officeDocument/2006/relationships/hyperlink" Target="https://www.kokugo-trigger.com/column/" TargetMode="External"/><Relationship Id="rId439" Type="http://schemas.openxmlformats.org/officeDocument/2006/relationships/hyperlink" Target="https://www.kokugo-trigger.com/column/nigate/" TargetMode="External"/><Relationship Id="rId438" Type="http://schemas.openxmlformats.org/officeDocument/2006/relationships/hyperlink" Target="https://www.kokugo-trigger.com/column/" TargetMode="External"/><Relationship Id="rId433" Type="http://schemas.openxmlformats.org/officeDocument/2006/relationships/hyperlink" Target="https://www.kokugo-trigger.com/column/kiso/" TargetMode="External"/><Relationship Id="rId432" Type="http://schemas.openxmlformats.org/officeDocument/2006/relationships/hyperlink" Target="https://www.kokugo-trigger.com/column/" TargetMode="External"/><Relationship Id="rId431" Type="http://schemas.openxmlformats.org/officeDocument/2006/relationships/hyperlink" Target="https://www.kokugo-trigger.com/column/jyuku/" TargetMode="External"/><Relationship Id="rId430" Type="http://schemas.openxmlformats.org/officeDocument/2006/relationships/hyperlink" Target="https://www.kokugo-trigger.com/column/"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juku-escot.com/column/suugaku_ouyoumondai/" TargetMode="External"/><Relationship Id="rId194" Type="http://schemas.openxmlformats.org/officeDocument/2006/relationships/hyperlink" Target="https://juku-escot.com/column/waseda/" TargetMode="External"/><Relationship Id="rId193" Type="http://schemas.openxmlformats.org/officeDocument/2006/relationships/hyperlink" Target="https://juku-escot.com/column/syuutyuukankyou/" TargetMode="External"/><Relationship Id="rId192" Type="http://schemas.openxmlformats.org/officeDocument/2006/relationships/hyperlink" Target="https://juku-escot.com/column/suugakukika/" TargetMode="External"/><Relationship Id="rId191" Type="http://schemas.openxmlformats.org/officeDocument/2006/relationships/hyperlink" Target="https://juku-escot.com/column/suugakudekinai/" TargetMode="External"/><Relationship Id="rId187" Type="http://schemas.openxmlformats.org/officeDocument/2006/relationships/hyperlink" Target="https://juku-escot.com/column/onlinejuku/" TargetMode="External"/><Relationship Id="rId186" Type="http://schemas.openxmlformats.org/officeDocument/2006/relationships/hyperlink" Target="https://juku-escot.com/column/ochikobore/" TargetMode="External"/><Relationship Id="rId185" Type="http://schemas.openxmlformats.org/officeDocument/2006/relationships/hyperlink" Target="https://juku-escot.com/column/nakadarumiochikobore/" TargetMode="External"/><Relationship Id="rId184" Type="http://schemas.openxmlformats.org/officeDocument/2006/relationships/hyperlink" Target="https://juku-escot.com/column/merit/" TargetMode="External"/><Relationship Id="rId189" Type="http://schemas.openxmlformats.org/officeDocument/2006/relationships/hyperlink" Target="https://juku-escot.com/column/suugaku_miss/" TargetMode="External"/><Relationship Id="rId188" Type="http://schemas.openxmlformats.org/officeDocument/2006/relationships/hyperlink" Target="https://juku-escot.com/column/ryouritsu/" TargetMode="External"/><Relationship Id="rId183" Type="http://schemas.openxmlformats.org/officeDocument/2006/relationships/hyperlink" Target="https://juku-escot.com/column/kobetsuigi_j/" TargetMode="External"/><Relationship Id="rId182" Type="http://schemas.openxmlformats.org/officeDocument/2006/relationships/hyperlink" Target="https://juku-escot.com/column/kobetsuigi_h/" TargetMode="External"/><Relationship Id="rId181" Type="http://schemas.openxmlformats.org/officeDocument/2006/relationships/hyperlink" Target="https://juku-escot.com/column/keikaku_tatekata/" TargetMode="External"/><Relationship Id="rId180" Type="http://schemas.openxmlformats.org/officeDocument/2006/relationships/hyperlink" Target="https://juku-escot.com/column/junnikyuu/" TargetMode="External"/><Relationship Id="rId176" Type="http://schemas.openxmlformats.org/officeDocument/2006/relationships/hyperlink" Target="https://juku-escot.com/column/fuyuyasumi/" TargetMode="External"/><Relationship Id="rId175" Type="http://schemas.openxmlformats.org/officeDocument/2006/relationships/hyperlink" Target="https://juku-escot.com/column/eitango/" TargetMode="External"/><Relationship Id="rId174" Type="http://schemas.openxmlformats.org/officeDocument/2006/relationships/hyperlink" Target="https://juku-escot.com/column/eiken/" TargetMode="External"/><Relationship Id="rId173" Type="http://schemas.openxmlformats.org/officeDocument/2006/relationships/hyperlink" Target="https://juku-escot.com/column/eigobenkyouhou/" TargetMode="External"/><Relationship Id="rId179" Type="http://schemas.openxmlformats.org/officeDocument/2006/relationships/hyperlink" Target="https://juku-escot.com/column/itukara/" TargetMode="External"/><Relationship Id="rId178" Type="http://schemas.openxmlformats.org/officeDocument/2006/relationships/hyperlink" Target="https://juku-escot.com/column/haruyasumibenkyouhou/" TargetMode="External"/><Relationship Id="rId177" Type="http://schemas.openxmlformats.org/officeDocument/2006/relationships/hyperlink" Target="https://juku-escot.com/column/genbun_benkyouhou/" TargetMode="External"/><Relationship Id="rId198" Type="http://schemas.openxmlformats.org/officeDocument/2006/relationships/hyperlink" Target="https://juku-escot.com/english/" TargetMode="External"/><Relationship Id="rId197" Type="http://schemas.openxmlformats.org/officeDocument/2006/relationships/hyperlink" Target="https://juku-escot.com/column/zaigaku/" TargetMode="External"/><Relationship Id="rId196" Type="http://schemas.openxmlformats.org/officeDocument/2006/relationships/hyperlink" Target="https://juku-escot.com/column/yokunaibenkyouhou/" TargetMode="External"/><Relationship Id="rId195" Type="http://schemas.openxmlformats.org/officeDocument/2006/relationships/hyperlink" Target="https://juku-escot.com/column/yaruki/" TargetMode="External"/><Relationship Id="rId199" Type="http://schemas.openxmlformats.org/officeDocument/2006/relationships/hyperlink" Target="https://juku-escot.com/examination/" TargetMode="External"/><Relationship Id="rId150" Type="http://schemas.openxmlformats.org/officeDocument/2006/relationships/hyperlink" Target="https://juku-escot.com/c_blogs/oyakokorogamae/" TargetMode="External"/><Relationship Id="rId1" Type="http://schemas.openxmlformats.org/officeDocument/2006/relationships/hyperlink" Target="https://dokkai-labo.tokyo/blog/musashi2021/" TargetMode="External"/><Relationship Id="rId2" Type="http://schemas.openxmlformats.org/officeDocument/2006/relationships/hyperlink" Target="https://dokkai-labo.tokyo/col_blog/kokugo-fee/" TargetMode="External"/><Relationship Id="rId3" Type="http://schemas.openxmlformats.org/officeDocument/2006/relationships/hyperlink" Target="https://eigo-rewrite.com/column/bunpou/" TargetMode="External"/><Relationship Id="rId149" Type="http://schemas.openxmlformats.org/officeDocument/2006/relationships/hyperlink" Target="https://juku-escot.com/c_blogs/note/" TargetMode="External"/><Relationship Id="rId4" Type="http://schemas.openxmlformats.org/officeDocument/2006/relationships/hyperlink" Target="https://eigo-rewrite.com/column/eigobenkyouhou/" TargetMode="External"/><Relationship Id="rId148" Type="http://schemas.openxmlformats.org/officeDocument/2006/relationships/hyperlink" Target="https://juku-escot.com/c_blogs/kashikoibenkyou/" TargetMode="External"/><Relationship Id="rId9" Type="http://schemas.openxmlformats.org/officeDocument/2006/relationships/hyperlink" Target="https://eigo-rewrite.com/column/stage2soukatu/" TargetMode="External"/><Relationship Id="rId143" Type="http://schemas.openxmlformats.org/officeDocument/2006/relationships/hyperlink" Target="https://juku-escot.com/c_blogs/j-goukakuritsu/" TargetMode="External"/><Relationship Id="rId142" Type="http://schemas.openxmlformats.org/officeDocument/2006/relationships/hyperlink" Target="https://juku-escot.com/c_blogs/j-eikenbenkyouhou/" TargetMode="External"/><Relationship Id="rId141" Type="http://schemas.openxmlformats.org/officeDocument/2006/relationships/hyperlink" Target="https://juku-escot.com/c_blogs/issyunanki/" TargetMode="External"/><Relationship Id="rId140" Type="http://schemas.openxmlformats.org/officeDocument/2006/relationships/hyperlink" Target="https://juku-escot.com/c_blogs/image/" TargetMode="External"/><Relationship Id="rId5" Type="http://schemas.openxmlformats.org/officeDocument/2006/relationships/hyperlink" Target="https://eigo-rewrite.com/column/j-eisakubun/" TargetMode="External"/><Relationship Id="rId147" Type="http://schemas.openxmlformats.org/officeDocument/2006/relationships/hyperlink" Target="https://juku-escot.com/c_blogs/kakujitsunianki/" TargetMode="External"/><Relationship Id="rId6" Type="http://schemas.openxmlformats.org/officeDocument/2006/relationships/hyperlink" Target="https://eigo-rewrite.com/column/sankousyo/" TargetMode="External"/><Relationship Id="rId146" Type="http://schemas.openxmlformats.org/officeDocument/2006/relationships/hyperlink" Target="https://juku-escot.com/c_blogs/jyukenyaruki/" TargetMode="External"/><Relationship Id="rId7" Type="http://schemas.openxmlformats.org/officeDocument/2006/relationships/hyperlink" Target="https://eigo-rewrite.com/column/stage2-lesson6-2/" TargetMode="External"/><Relationship Id="rId145" Type="http://schemas.openxmlformats.org/officeDocument/2006/relationships/hyperlink" Target="https://juku-escot.com/c_blogs/jyukenbenkyouyaruki/" TargetMode="External"/><Relationship Id="rId8" Type="http://schemas.openxmlformats.org/officeDocument/2006/relationships/hyperlink" Target="https://eigo-rewrite.com/column/stage2-lesson7-1/" TargetMode="External"/><Relationship Id="rId144" Type="http://schemas.openxmlformats.org/officeDocument/2006/relationships/hyperlink" Target="https://juku-escot.com/c_blogs/j-goukakusurutameniha/" TargetMode="External"/><Relationship Id="rId139" Type="http://schemas.openxmlformats.org/officeDocument/2006/relationships/hyperlink" Target="https://juku-escot.com/c_blogs/eikenbenkyouhou/" TargetMode="External"/><Relationship Id="rId138" Type="http://schemas.openxmlformats.org/officeDocument/2006/relationships/hyperlink" Target="https://juku-escot.com/c_blogs/eigoanki/" TargetMode="External"/><Relationship Id="rId137" Type="http://schemas.openxmlformats.org/officeDocument/2006/relationships/hyperlink" Target="https://juku-escot.com/c_blogs/dousuru/" TargetMode="External"/><Relationship Id="rId132" Type="http://schemas.openxmlformats.org/officeDocument/2006/relationships/hyperlink" Target="https://juku-escot.com/birdland/" TargetMode="External"/><Relationship Id="rId131" Type="http://schemas.openxmlformats.org/officeDocument/2006/relationships/hyperlink" Target="https://juku-escot.com/2020-2/" TargetMode="External"/><Relationship Id="rId130" Type="http://schemas.openxmlformats.org/officeDocument/2006/relationships/hyperlink" Target="https://juku-escot.com/" TargetMode="External"/><Relationship Id="rId136" Type="http://schemas.openxmlformats.org/officeDocument/2006/relationships/hyperlink" Target="https://juku-escot.com/c_blogs/cyokuzen/" TargetMode="External"/><Relationship Id="rId135" Type="http://schemas.openxmlformats.org/officeDocument/2006/relationships/hyperlink" Target="https://juku-escot.com/c_blogs/30minanki/" TargetMode="External"/><Relationship Id="rId134" Type="http://schemas.openxmlformats.org/officeDocument/2006/relationships/hyperlink" Target="https://juku-escot.com/c_blogs/1dayanki/" TargetMode="External"/><Relationship Id="rId133" Type="http://schemas.openxmlformats.org/officeDocument/2006/relationships/hyperlink" Target="https://juku-escot.com/c_blogs/" TargetMode="External"/><Relationship Id="rId172" Type="http://schemas.openxmlformats.org/officeDocument/2006/relationships/hyperlink" Target="https://juku-escot.com/column/daisuubennkyouhou/" TargetMode="External"/><Relationship Id="rId171" Type="http://schemas.openxmlformats.org/officeDocument/2006/relationships/hyperlink" Target="https://juku-escot.com/column/chokuzen/" TargetMode="External"/><Relationship Id="rId170" Type="http://schemas.openxmlformats.org/officeDocument/2006/relationships/hyperlink" Target="https://juku-escot.com/column/butsurikagaku/" TargetMode="External"/><Relationship Id="rId165" Type="http://schemas.openxmlformats.org/officeDocument/2006/relationships/hyperlink" Target="https://juku-escot.com/c_blogs/yarukihouhou/" TargetMode="External"/><Relationship Id="rId164" Type="http://schemas.openxmlformats.org/officeDocument/2006/relationships/hyperlink" Target="https://juku-escot.com/c_blogs/taisaku4/" TargetMode="External"/><Relationship Id="rId163" Type="http://schemas.openxmlformats.org/officeDocument/2006/relationships/hyperlink" Target="https://juku-escot.com/c_blogs/syakaijinbenkyou/" TargetMode="External"/><Relationship Id="rId162" Type="http://schemas.openxmlformats.org/officeDocument/2006/relationships/hyperlink" Target="https://juku-escot.com/c_blogs/syakaibenkyouhou/" TargetMode="External"/><Relationship Id="rId169" Type="http://schemas.openxmlformats.org/officeDocument/2006/relationships/hyperlink" Target="https://juku-escot.com/column/anki/" TargetMode="External"/><Relationship Id="rId168" Type="http://schemas.openxmlformats.org/officeDocument/2006/relationships/hyperlink" Target="https://juku-escot.com/column/" TargetMode="External"/><Relationship Id="rId167" Type="http://schemas.openxmlformats.org/officeDocument/2006/relationships/hyperlink" Target="https://juku-escot.com/c_blogs/yarukitaisyohou/" TargetMode="External"/><Relationship Id="rId166" Type="http://schemas.openxmlformats.org/officeDocument/2006/relationships/hyperlink" Target="https://juku-escot.com/c_blogs/yarukipoint/" TargetMode="External"/><Relationship Id="rId161" Type="http://schemas.openxmlformats.org/officeDocument/2006/relationships/hyperlink" Target="https://juku-escot.com/c_blogs/suugakutaisaku/" TargetMode="External"/><Relationship Id="rId160" Type="http://schemas.openxmlformats.org/officeDocument/2006/relationships/hyperlink" Target="https://juku-escot.com/c_blogs/suugakusyuusyoku/" TargetMode="External"/><Relationship Id="rId159" Type="http://schemas.openxmlformats.org/officeDocument/2006/relationships/hyperlink" Target="https://juku-escot.com/c_blogs/suugakurikei/" TargetMode="External"/><Relationship Id="rId154" Type="http://schemas.openxmlformats.org/officeDocument/2006/relationships/hyperlink" Target="https://juku-escot.com/c_blogs/suugakubenkyouhou/" TargetMode="External"/><Relationship Id="rId153" Type="http://schemas.openxmlformats.org/officeDocument/2006/relationships/hyperlink" Target="https://juku-escot.com/c_blogs/sakubunanki/" TargetMode="External"/><Relationship Id="rId152" Type="http://schemas.openxmlformats.org/officeDocument/2006/relationships/hyperlink" Target="https://juku-escot.com/c_blogs/riyuutotaisyohou/" TargetMode="External"/><Relationship Id="rId151" Type="http://schemas.openxmlformats.org/officeDocument/2006/relationships/hyperlink" Target="https://juku-escot.com/c_blogs/programming/" TargetMode="External"/><Relationship Id="rId158" Type="http://schemas.openxmlformats.org/officeDocument/2006/relationships/hyperlink" Target="https://juku-escot.com/c_blogs/suugakunaze/" TargetMode="External"/><Relationship Id="rId157" Type="http://schemas.openxmlformats.org/officeDocument/2006/relationships/hyperlink" Target="https://juku-escot.com/c_blogs/suugakukyouhu/" TargetMode="External"/><Relationship Id="rId156" Type="http://schemas.openxmlformats.org/officeDocument/2006/relationships/hyperlink" Target="https://juku-escot.com/c_blogs/suugakuhito/" TargetMode="External"/><Relationship Id="rId155" Type="http://schemas.openxmlformats.org/officeDocument/2006/relationships/hyperlink" Target="https://juku-escot.com/c_blogs/suugakudekinai/" TargetMode="External"/><Relationship Id="rId40" Type="http://schemas.openxmlformats.org/officeDocument/2006/relationships/hyperlink" Target="https://eng-support.com/column/book2-lesson5-scene1/" TargetMode="External"/><Relationship Id="rId42" Type="http://schemas.openxmlformats.org/officeDocument/2006/relationships/hyperlink" Target="https://eng-support.com/column/book2-lesson5-scene3/" TargetMode="External"/><Relationship Id="rId41" Type="http://schemas.openxmlformats.org/officeDocument/2006/relationships/hyperlink" Target="https://eng-support.com/column/book2-lesson5-scene2/" TargetMode="External"/><Relationship Id="rId44" Type="http://schemas.openxmlformats.org/officeDocument/2006/relationships/hyperlink" Target="https://eng-support.com/column/book2-lesson6-scene2/" TargetMode="External"/><Relationship Id="rId43" Type="http://schemas.openxmlformats.org/officeDocument/2006/relationships/hyperlink" Target="https://eng-support.com/column/book2-lesson6-scene1/" TargetMode="External"/><Relationship Id="rId46" Type="http://schemas.openxmlformats.org/officeDocument/2006/relationships/hyperlink" Target="https://eng-support.com/column/book2-lesson7-scene1/" TargetMode="External"/><Relationship Id="rId45" Type="http://schemas.openxmlformats.org/officeDocument/2006/relationships/hyperlink" Target="https://eng-support.com/column/book2-lesson6-scene3/" TargetMode="External"/><Relationship Id="rId48" Type="http://schemas.openxmlformats.org/officeDocument/2006/relationships/hyperlink" Target="https://eng-support.com/column/book2-lesson7-scene3/" TargetMode="External"/><Relationship Id="rId47" Type="http://schemas.openxmlformats.org/officeDocument/2006/relationships/hyperlink" Target="https://eng-support.com/column/book2-lesson7-scene2/" TargetMode="External"/><Relationship Id="rId49" Type="http://schemas.openxmlformats.org/officeDocument/2006/relationships/hyperlink" Target="https://eng-support.com/column/book2-lesson8-scene1/" TargetMode="External"/><Relationship Id="rId31" Type="http://schemas.openxmlformats.org/officeDocument/2006/relationships/hyperlink" Target="https://eng-support.com/column/book2-lesson2-scene1/" TargetMode="External"/><Relationship Id="rId30" Type="http://schemas.openxmlformats.org/officeDocument/2006/relationships/hyperlink" Target="https://eng-support.com/column/book2-lesson14-scene1/" TargetMode="External"/><Relationship Id="rId33" Type="http://schemas.openxmlformats.org/officeDocument/2006/relationships/hyperlink" Target="https://eng-support.com/column/book2-lesson2-scene3/" TargetMode="External"/><Relationship Id="rId32" Type="http://schemas.openxmlformats.org/officeDocument/2006/relationships/hyperlink" Target="https://eng-support.com/column/book2-lesson2-scene2/" TargetMode="External"/><Relationship Id="rId35" Type="http://schemas.openxmlformats.org/officeDocument/2006/relationships/hyperlink" Target="https://eng-support.com/column/book2-lesson3-scene2/" TargetMode="External"/><Relationship Id="rId34" Type="http://schemas.openxmlformats.org/officeDocument/2006/relationships/hyperlink" Target="https://eng-support.com/column/book2-lesson3-scene1/" TargetMode="External"/><Relationship Id="rId37" Type="http://schemas.openxmlformats.org/officeDocument/2006/relationships/hyperlink" Target="https://eng-support.com/column/book2-lesson4-scene1/" TargetMode="External"/><Relationship Id="rId36" Type="http://schemas.openxmlformats.org/officeDocument/2006/relationships/hyperlink" Target="https://eng-support.com/column/book2-lesson3-scene3/" TargetMode="External"/><Relationship Id="rId39" Type="http://schemas.openxmlformats.org/officeDocument/2006/relationships/hyperlink" Target="https://eng-support.com/column/book2-lesson4-scene3/" TargetMode="External"/><Relationship Id="rId38" Type="http://schemas.openxmlformats.org/officeDocument/2006/relationships/hyperlink" Target="https://eng-support.com/column/book2-lesson4-scene2/" TargetMode="External"/><Relationship Id="rId20" Type="http://schemas.openxmlformats.org/officeDocument/2006/relationships/hyperlink" Target="https://eng-support.com/column/book2-lesson10-scene3/" TargetMode="External"/><Relationship Id="rId22" Type="http://schemas.openxmlformats.org/officeDocument/2006/relationships/hyperlink" Target="https://eng-support.com/column/book2-lesson11-scene2/" TargetMode="External"/><Relationship Id="rId21" Type="http://schemas.openxmlformats.org/officeDocument/2006/relationships/hyperlink" Target="https://eng-support.com/column/book2-lesson11-scene1/" TargetMode="External"/><Relationship Id="rId24" Type="http://schemas.openxmlformats.org/officeDocument/2006/relationships/hyperlink" Target="https://eng-support.com/column/book2-lesson12-scene1/" TargetMode="External"/><Relationship Id="rId23" Type="http://schemas.openxmlformats.org/officeDocument/2006/relationships/hyperlink" Target="https://eng-support.com/column/book2-lesson11-scene3/" TargetMode="External"/><Relationship Id="rId26" Type="http://schemas.openxmlformats.org/officeDocument/2006/relationships/hyperlink" Target="https://eng-support.com/column/book2-lesson12-scene3/" TargetMode="External"/><Relationship Id="rId25" Type="http://schemas.openxmlformats.org/officeDocument/2006/relationships/hyperlink" Target="https://eng-support.com/column/book2-lesson12-scene2/" TargetMode="External"/><Relationship Id="rId28" Type="http://schemas.openxmlformats.org/officeDocument/2006/relationships/hyperlink" Target="https://eng-support.com/column/book2-lesson13-scene1/" TargetMode="External"/><Relationship Id="rId27" Type="http://schemas.openxmlformats.org/officeDocument/2006/relationships/hyperlink" Target="https://eng-support.com/column/book2-lesson13-scene/" TargetMode="External"/><Relationship Id="rId29" Type="http://schemas.openxmlformats.org/officeDocument/2006/relationships/hyperlink" Target="https://eng-support.com/column/book2-lesson13-scene3/" TargetMode="External"/><Relationship Id="rId11" Type="http://schemas.openxmlformats.org/officeDocument/2006/relationships/hyperlink" Target="https://eigo-rewrite.com/listening/" TargetMode="External"/><Relationship Id="rId10" Type="http://schemas.openxmlformats.org/officeDocument/2006/relationships/hyperlink" Target="https://eigo-rewrite.com/kobetsueisakubun/" TargetMode="External"/><Relationship Id="rId13" Type="http://schemas.openxmlformats.org/officeDocument/2006/relationships/hyperlink" Target="https://eng-support.com/column/298/" TargetMode="External"/><Relationship Id="rId12" Type="http://schemas.openxmlformats.org/officeDocument/2006/relationships/hyperlink" Target="https://eng-support.com/" TargetMode="External"/><Relationship Id="rId15" Type="http://schemas.openxmlformats.org/officeDocument/2006/relationships/hyperlink" Target="https://eng-support.com/column/book1-lesson19-scene3/" TargetMode="External"/><Relationship Id="rId14" Type="http://schemas.openxmlformats.org/officeDocument/2006/relationships/hyperlink" Target="https://eng-support.com/column/book1-lesson19-scene2/" TargetMode="External"/><Relationship Id="rId17" Type="http://schemas.openxmlformats.org/officeDocument/2006/relationships/hyperlink" Target="https://eng-support.com/column/book2-lesson1-scene3/" TargetMode="External"/><Relationship Id="rId16" Type="http://schemas.openxmlformats.org/officeDocument/2006/relationships/hyperlink" Target="https://eng-support.com/column/book2-lesson1-scene2/" TargetMode="External"/><Relationship Id="rId19" Type="http://schemas.openxmlformats.org/officeDocument/2006/relationships/hyperlink" Target="https://eng-support.com/column/book2-lesson10-scene2/" TargetMode="External"/><Relationship Id="rId18" Type="http://schemas.openxmlformats.org/officeDocument/2006/relationships/hyperlink" Target="https://eng-support.com/column/book2-lesson10-scene1/" TargetMode="External"/><Relationship Id="rId84" Type="http://schemas.openxmlformats.org/officeDocument/2006/relationships/hyperlink" Target="https://eng-support.com/column/progress-book1-lesson17-1/" TargetMode="External"/><Relationship Id="rId83" Type="http://schemas.openxmlformats.org/officeDocument/2006/relationships/hyperlink" Target="https://eng-support.com/column/progress-book1-lesson16-4/" TargetMode="External"/><Relationship Id="rId86" Type="http://schemas.openxmlformats.org/officeDocument/2006/relationships/hyperlink" Target="https://eng-support.com/column/progress-book1-lesson17-3/" TargetMode="External"/><Relationship Id="rId85" Type="http://schemas.openxmlformats.org/officeDocument/2006/relationships/hyperlink" Target="https://eng-support.com/column/progress-book1-lesson17-2/" TargetMode="External"/><Relationship Id="rId88" Type="http://schemas.openxmlformats.org/officeDocument/2006/relationships/hyperlink" Target="https://eng-support.com/column/progress-book1-lesson18-1/" TargetMode="External"/><Relationship Id="rId87" Type="http://schemas.openxmlformats.org/officeDocument/2006/relationships/hyperlink" Target="https://eng-support.com/column/progress-book1-lesson17-4/" TargetMode="External"/><Relationship Id="rId89" Type="http://schemas.openxmlformats.org/officeDocument/2006/relationships/hyperlink" Target="https://eng-support.com/column/progress-book1-lesson18-2/" TargetMode="External"/><Relationship Id="rId80" Type="http://schemas.openxmlformats.org/officeDocument/2006/relationships/hyperlink" Target="https://eng-support.com/column/progress-book1-lesson16-1/" TargetMode="External"/><Relationship Id="rId82" Type="http://schemas.openxmlformats.org/officeDocument/2006/relationships/hyperlink" Target="https://eng-support.com/column/progress-book1-lesson16-3/" TargetMode="External"/><Relationship Id="rId81" Type="http://schemas.openxmlformats.org/officeDocument/2006/relationships/hyperlink" Target="https://eng-support.com/column/progress-book1-lesson16-2/" TargetMode="External"/><Relationship Id="rId73" Type="http://schemas.openxmlformats.org/officeDocument/2006/relationships/hyperlink" Target="https://eng-support.com/column/progress-book1-lesson14-2/" TargetMode="External"/><Relationship Id="rId72" Type="http://schemas.openxmlformats.org/officeDocument/2006/relationships/hyperlink" Target="https://eng-support.com/column/progress-book1-lesson14-1/" TargetMode="External"/><Relationship Id="rId75" Type="http://schemas.openxmlformats.org/officeDocument/2006/relationships/hyperlink" Target="https://eng-support.com/column/progress-book1-lesson14-4/" TargetMode="External"/><Relationship Id="rId74" Type="http://schemas.openxmlformats.org/officeDocument/2006/relationships/hyperlink" Target="https://eng-support.com/column/progress-book1-lesson14-3/" TargetMode="External"/><Relationship Id="rId77" Type="http://schemas.openxmlformats.org/officeDocument/2006/relationships/hyperlink" Target="https://eng-support.com/column/progress-book1-lesson15-2/" TargetMode="External"/><Relationship Id="rId76" Type="http://schemas.openxmlformats.org/officeDocument/2006/relationships/hyperlink" Target="https://eng-support.com/column/progress-book1-lesson15-1/" TargetMode="External"/><Relationship Id="rId79" Type="http://schemas.openxmlformats.org/officeDocument/2006/relationships/hyperlink" Target="https://eng-support.com/column/progress-book1-lesson15-4/" TargetMode="External"/><Relationship Id="rId78" Type="http://schemas.openxmlformats.org/officeDocument/2006/relationships/hyperlink" Target="https://eng-support.com/column/progress-book1-lesson15-3/" TargetMode="External"/><Relationship Id="rId71" Type="http://schemas.openxmlformats.org/officeDocument/2006/relationships/hyperlink" Target="https://eng-support.com/column/progress-book1-lesson13-3/" TargetMode="External"/><Relationship Id="rId70" Type="http://schemas.openxmlformats.org/officeDocument/2006/relationships/hyperlink" Target="https://eng-support.com/column/progress-book1-lesson13-2/" TargetMode="External"/><Relationship Id="rId62" Type="http://schemas.openxmlformats.org/officeDocument/2006/relationships/hyperlink" Target="https://eng-support.com/column/progress-book1-lesson10-3/" TargetMode="External"/><Relationship Id="rId61" Type="http://schemas.openxmlformats.org/officeDocument/2006/relationships/hyperlink" Target="https://eng-support.com/column/progress-book1-lesson10-2/" TargetMode="External"/><Relationship Id="rId64" Type="http://schemas.openxmlformats.org/officeDocument/2006/relationships/hyperlink" Target="https://eng-support.com/column/progress-book1-lesson11-2/" TargetMode="External"/><Relationship Id="rId63" Type="http://schemas.openxmlformats.org/officeDocument/2006/relationships/hyperlink" Target="https://eng-support.com/column/progress-book1-lesson11-1/" TargetMode="External"/><Relationship Id="rId66" Type="http://schemas.openxmlformats.org/officeDocument/2006/relationships/hyperlink" Target="https://eng-support.com/column/progress-book1-lesson12-1/" TargetMode="External"/><Relationship Id="rId65" Type="http://schemas.openxmlformats.org/officeDocument/2006/relationships/hyperlink" Target="https://eng-support.com/column/progress-book1-lesson11-3/" TargetMode="External"/><Relationship Id="rId68" Type="http://schemas.openxmlformats.org/officeDocument/2006/relationships/hyperlink" Target="https://eng-support.com/column/progress-book1-lesson12-3/" TargetMode="External"/><Relationship Id="rId67" Type="http://schemas.openxmlformats.org/officeDocument/2006/relationships/hyperlink" Target="https://eng-support.com/column/progress-book1-lesson12-2/" TargetMode="External"/><Relationship Id="rId60" Type="http://schemas.openxmlformats.org/officeDocument/2006/relationships/hyperlink" Target="https://eng-support.com/column/progress-book1-lesson10-1/" TargetMode="External"/><Relationship Id="rId69" Type="http://schemas.openxmlformats.org/officeDocument/2006/relationships/hyperlink" Target="https://eng-support.com/column/progress-book1-lesson13-1/" TargetMode="External"/><Relationship Id="rId51" Type="http://schemas.openxmlformats.org/officeDocument/2006/relationships/hyperlink" Target="https://eng-support.com/column/book2-lesson8-scene3/" TargetMode="External"/><Relationship Id="rId50" Type="http://schemas.openxmlformats.org/officeDocument/2006/relationships/hyperlink" Target="https://eng-support.com/column/book2-lesson8-scene2/" TargetMode="External"/><Relationship Id="rId53" Type="http://schemas.openxmlformats.org/officeDocument/2006/relationships/hyperlink" Target="https://eng-support.com/column/book2-lesson9-scene2/" TargetMode="External"/><Relationship Id="rId52" Type="http://schemas.openxmlformats.org/officeDocument/2006/relationships/hyperlink" Target="https://eng-support.com/column/book2-lesson9-scene1/" TargetMode="External"/><Relationship Id="rId55" Type="http://schemas.openxmlformats.org/officeDocument/2006/relationships/hyperlink" Target="https://eng-support.com/column/eigonokiso4/" TargetMode="External"/><Relationship Id="rId54" Type="http://schemas.openxmlformats.org/officeDocument/2006/relationships/hyperlink" Target="https://eng-support.com/column/book2-lesson9-scene3/" TargetMode="External"/><Relationship Id="rId57" Type="http://schemas.openxmlformats.org/officeDocument/2006/relationships/hyperlink" Target="https://eng-support.com/column/progress-2/" TargetMode="External"/><Relationship Id="rId56" Type="http://schemas.openxmlformats.org/officeDocument/2006/relationships/hyperlink" Target="https://eng-support.com/column/eigonokiso5/" TargetMode="External"/><Relationship Id="rId59" Type="http://schemas.openxmlformats.org/officeDocument/2006/relationships/hyperlink" Target="https://eng-support.com/column/progress-book1-8-1/" TargetMode="External"/><Relationship Id="rId58" Type="http://schemas.openxmlformats.org/officeDocument/2006/relationships/hyperlink" Target="https://eng-support.com/column/progress-2/" TargetMode="External"/><Relationship Id="rId107" Type="http://schemas.openxmlformats.org/officeDocument/2006/relationships/hyperlink" Target="https://eng-support.com/column/progressbook1-1-3/" TargetMode="External"/><Relationship Id="rId106" Type="http://schemas.openxmlformats.org/officeDocument/2006/relationships/hyperlink" Target="https://eng-support.com/column/progressbook1-1-2/" TargetMode="External"/><Relationship Id="rId105" Type="http://schemas.openxmlformats.org/officeDocument/2006/relationships/hyperlink" Target="https://eng-support.com/column/progressbook1-1-1/" TargetMode="External"/><Relationship Id="rId104" Type="http://schemas.openxmlformats.org/officeDocument/2006/relationships/hyperlink" Target="https://eng-support.com/column/progress/" TargetMode="External"/><Relationship Id="rId109" Type="http://schemas.openxmlformats.org/officeDocument/2006/relationships/hyperlink" Target="https://eng-support.com/column/progressbook1-2-2/" TargetMode="External"/><Relationship Id="rId108" Type="http://schemas.openxmlformats.org/officeDocument/2006/relationships/hyperlink" Target="https://eng-support.com/column/progressbook1-2-1/" TargetMode="External"/><Relationship Id="rId103" Type="http://schemas.openxmlformats.org/officeDocument/2006/relationships/hyperlink" Target="https://eng-support.com/column/progress/" TargetMode="External"/><Relationship Id="rId102" Type="http://schemas.openxmlformats.org/officeDocument/2006/relationships/hyperlink" Target="https://eng-support.com/column/progress-book2-lesson1-1/" TargetMode="External"/><Relationship Id="rId101" Type="http://schemas.openxmlformats.org/officeDocument/2006/relationships/hyperlink" Target="https://eng-support.com/column/progress-book1-lesson9-3/" TargetMode="External"/><Relationship Id="rId100" Type="http://schemas.openxmlformats.org/officeDocument/2006/relationships/hyperlink" Target="https://eng-support.com/column/progress-book1-lesson9-2/" TargetMode="External"/><Relationship Id="rId129" Type="http://schemas.openxmlformats.org/officeDocument/2006/relationships/hyperlink" Target="https://eng-support.com/strategy/" TargetMode="External"/><Relationship Id="rId128" Type="http://schemas.openxmlformats.org/officeDocument/2006/relationships/hyperlink" Target="https://eng-support.com/kouza/" TargetMode="External"/><Relationship Id="rId127" Type="http://schemas.openxmlformats.org/officeDocument/2006/relationships/hyperlink" Target="https://eng-support.com/column/progressinenglish21/" TargetMode="External"/><Relationship Id="rId126" Type="http://schemas.openxmlformats.org/officeDocument/2006/relationships/hyperlink" Target="https://eng-support.com/column/progressinenglish21/" TargetMode="External"/><Relationship Id="rId121" Type="http://schemas.openxmlformats.org/officeDocument/2006/relationships/hyperlink" Target="https://eng-support.com/column/progressbook1-6-2/" TargetMode="External"/><Relationship Id="rId120" Type="http://schemas.openxmlformats.org/officeDocument/2006/relationships/hyperlink" Target="https://eng-support.com/column/progressbook1-6-1/" TargetMode="External"/><Relationship Id="rId125" Type="http://schemas.openxmlformats.org/officeDocument/2006/relationships/hyperlink" Target="https://eng-support.com/column/progressbook1-7-3/" TargetMode="External"/><Relationship Id="rId124" Type="http://schemas.openxmlformats.org/officeDocument/2006/relationships/hyperlink" Target="https://eng-support.com/column/progressbook1-7-2/" TargetMode="External"/><Relationship Id="rId123" Type="http://schemas.openxmlformats.org/officeDocument/2006/relationships/hyperlink" Target="https://eng-support.com/column/progressbook1-7-1/" TargetMode="External"/><Relationship Id="rId122" Type="http://schemas.openxmlformats.org/officeDocument/2006/relationships/hyperlink" Target="https://eng-support.com/column/progressbook1-6-3/" TargetMode="External"/><Relationship Id="rId95" Type="http://schemas.openxmlformats.org/officeDocument/2006/relationships/hyperlink" Target="https://eng-support.com/column/progress-book1-lesson20-2/" TargetMode="External"/><Relationship Id="rId94" Type="http://schemas.openxmlformats.org/officeDocument/2006/relationships/hyperlink" Target="https://eng-support.com/column/progress-book1-lesson20-1/" TargetMode="External"/><Relationship Id="rId97" Type="http://schemas.openxmlformats.org/officeDocument/2006/relationships/hyperlink" Target="https://eng-support.com/column/progress-book1-lesson20-4/" TargetMode="External"/><Relationship Id="rId96" Type="http://schemas.openxmlformats.org/officeDocument/2006/relationships/hyperlink" Target="https://eng-support.com/column/progress-book1-lesson20-3/" TargetMode="External"/><Relationship Id="rId99" Type="http://schemas.openxmlformats.org/officeDocument/2006/relationships/hyperlink" Target="https://eng-support.com/column/progress-book1-lesson9-1/" TargetMode="External"/><Relationship Id="rId98" Type="http://schemas.openxmlformats.org/officeDocument/2006/relationships/hyperlink" Target="https://eng-support.com/column/progress-book1-lesson8/" TargetMode="External"/><Relationship Id="rId91" Type="http://schemas.openxmlformats.org/officeDocument/2006/relationships/hyperlink" Target="https://eng-support.com/column/progress-book1-lesson18-4/" TargetMode="External"/><Relationship Id="rId90" Type="http://schemas.openxmlformats.org/officeDocument/2006/relationships/hyperlink" Target="https://eng-support.com/column/progress-book1-lesson18-3/" TargetMode="External"/><Relationship Id="rId93" Type="http://schemas.openxmlformats.org/officeDocument/2006/relationships/hyperlink" Target="https://eng-support.com/column/progress-book1-lesson19-4/" TargetMode="External"/><Relationship Id="rId92" Type="http://schemas.openxmlformats.org/officeDocument/2006/relationships/hyperlink" Target="https://eng-support.com/column/progress-book1-lesson19-1/" TargetMode="External"/><Relationship Id="rId118" Type="http://schemas.openxmlformats.org/officeDocument/2006/relationships/hyperlink" Target="https://eng-support.com/column/progressbook1-5-2/" TargetMode="External"/><Relationship Id="rId117" Type="http://schemas.openxmlformats.org/officeDocument/2006/relationships/hyperlink" Target="https://eng-support.com/column/progressbook1-5-1/" TargetMode="External"/><Relationship Id="rId116" Type="http://schemas.openxmlformats.org/officeDocument/2006/relationships/hyperlink" Target="https://eng-support.com/column/progressbook1-4-3/" TargetMode="External"/><Relationship Id="rId115" Type="http://schemas.openxmlformats.org/officeDocument/2006/relationships/hyperlink" Target="https://eng-support.com/column/progressbook1-4-2/" TargetMode="External"/><Relationship Id="rId119" Type="http://schemas.openxmlformats.org/officeDocument/2006/relationships/hyperlink" Target="https://eng-support.com/column/progressbook1-5-3/" TargetMode="External"/><Relationship Id="rId110" Type="http://schemas.openxmlformats.org/officeDocument/2006/relationships/hyperlink" Target="https://eng-support.com/column/progressbook1-2-3/" TargetMode="External"/><Relationship Id="rId114" Type="http://schemas.openxmlformats.org/officeDocument/2006/relationships/hyperlink" Target="https://eng-support.com/column/progressbook1-4-1/" TargetMode="External"/><Relationship Id="rId113" Type="http://schemas.openxmlformats.org/officeDocument/2006/relationships/hyperlink" Target="https://eng-support.com/column/progressbook1-3-3/" TargetMode="External"/><Relationship Id="rId112" Type="http://schemas.openxmlformats.org/officeDocument/2006/relationships/hyperlink" Target="https://eng-support.com/column/progressbook1-3-2/" TargetMode="External"/><Relationship Id="rId111" Type="http://schemas.openxmlformats.org/officeDocument/2006/relationships/hyperlink" Target="https://eng-support.com/column/progressbook1-3-1/" TargetMode="External"/><Relationship Id="rId253" Type="http://schemas.openxmlformats.org/officeDocument/2006/relationships/hyperlink" Target="https://www.kokugo-trigger.com/column/syuuchuuryoku/" TargetMode="External"/><Relationship Id="rId252" Type="http://schemas.openxmlformats.org/officeDocument/2006/relationships/hyperlink" Target="https://www.kokugo-trigger.com/column/seiseki/" TargetMode="External"/><Relationship Id="rId251" Type="http://schemas.openxmlformats.org/officeDocument/2006/relationships/hyperlink" Target="https://www.kokugo-trigger.com/column/nigate/" TargetMode="External"/><Relationship Id="rId250" Type="http://schemas.openxmlformats.org/officeDocument/2006/relationships/hyperlink" Target="https://www.kokugo-trigger.com/column/kokugonotesuto/" TargetMode="External"/><Relationship Id="rId255" Type="http://schemas.openxmlformats.org/officeDocument/2006/relationships/drawing" Target="../drawings/drawing3.xml"/><Relationship Id="rId254" Type="http://schemas.openxmlformats.org/officeDocument/2006/relationships/hyperlink" Target="https://www.kokugo-trigger.com/kouza/" TargetMode="External"/><Relationship Id="rId228" Type="http://schemas.openxmlformats.org/officeDocument/2006/relationships/hyperlink" Target="https://jukureiwa.com/tips/naaymi_hub/" TargetMode="External"/><Relationship Id="rId227" Type="http://schemas.openxmlformats.org/officeDocument/2006/relationships/hyperlink" Target="https://jukureiwa.com/tanpatsu/" TargetMode="External"/><Relationship Id="rId226" Type="http://schemas.openxmlformats.org/officeDocument/2006/relationships/hyperlink" Target="https://jukureiwa.com/tanpatsu/" TargetMode="External"/><Relationship Id="rId225" Type="http://schemas.openxmlformats.org/officeDocument/2006/relationships/hyperlink" Target="https://jukureiwa.com/kouza/" TargetMode="External"/><Relationship Id="rId229" Type="http://schemas.openxmlformats.org/officeDocument/2006/relationships/hyperlink" Target="https://jukureiwa.com/tips/syakai-note/" TargetMode="External"/><Relationship Id="rId220" Type="http://schemas.openxmlformats.org/officeDocument/2006/relationships/hyperlink" Target="https://juku-escot.com/school/" TargetMode="External"/><Relationship Id="rId224" Type="http://schemas.openxmlformats.org/officeDocument/2006/relationships/hyperlink" Target="https://juku-escot.com/taikeisuugaku/" TargetMode="External"/><Relationship Id="rId223" Type="http://schemas.openxmlformats.org/officeDocument/2006/relationships/hyperlink" Target="https://juku-escot.com/subject/math/" TargetMode="External"/><Relationship Id="rId222" Type="http://schemas.openxmlformats.org/officeDocument/2006/relationships/hyperlink" Target="https://juku-escot.com/subject/janpanese/" TargetMode="External"/><Relationship Id="rId221" Type="http://schemas.openxmlformats.org/officeDocument/2006/relationships/hyperlink" Target="https://juku-escot.com/subject/english/" TargetMode="External"/><Relationship Id="rId217" Type="http://schemas.openxmlformats.org/officeDocument/2006/relationships/hyperlink" Target="https://juku-escot.com/online/" TargetMode="External"/><Relationship Id="rId216" Type="http://schemas.openxmlformats.org/officeDocument/2006/relationships/hyperlink" Target="https://juku-escot.com/onepoint/" TargetMode="External"/><Relationship Id="rId215" Type="http://schemas.openxmlformats.org/officeDocument/2006/relationships/hyperlink" Target="https://juku-escot.com/newtreasure/" TargetMode="External"/><Relationship Id="rId214" Type="http://schemas.openxmlformats.org/officeDocument/2006/relationships/hyperlink" Target="https://juku-escot.com/mathematics/" TargetMode="External"/><Relationship Id="rId219" Type="http://schemas.openxmlformats.org/officeDocument/2006/relationships/hyperlink" Target="https://juku-escot.com/purpose/" TargetMode="External"/><Relationship Id="rId218" Type="http://schemas.openxmlformats.org/officeDocument/2006/relationships/hyperlink" Target="https://juku-escot.com/progress/" TargetMode="External"/><Relationship Id="rId213" Type="http://schemas.openxmlformats.org/officeDocument/2006/relationships/hyperlink" Target="https://juku-escot.com/mathematics/" TargetMode="External"/><Relationship Id="rId212" Type="http://schemas.openxmlformats.org/officeDocument/2006/relationships/hyperlink" Target="https://juku-escot.com/kouza/jyuken-math/" TargetMode="External"/><Relationship Id="rId211" Type="http://schemas.openxmlformats.org/officeDocument/2006/relationships/hyperlink" Target="https://juku-escot.com/kouza/jyuken-japanese/" TargetMode="External"/><Relationship Id="rId210" Type="http://schemas.openxmlformats.org/officeDocument/2006/relationships/hyperlink" Target="https://juku-escot.com/kouza/jyuken-english/" TargetMode="External"/><Relationship Id="rId249" Type="http://schemas.openxmlformats.org/officeDocument/2006/relationships/hyperlink" Target="https://www.kokugo-trigger.com/column/kokugobenkyou/" TargetMode="External"/><Relationship Id="rId248" Type="http://schemas.openxmlformats.org/officeDocument/2006/relationships/hyperlink" Target="https://www.kokugo-trigger.com/column/kiso/" TargetMode="External"/><Relationship Id="rId247" Type="http://schemas.openxmlformats.org/officeDocument/2006/relationships/hyperlink" Target="https://www.kokugo-trigger.com/column/jyuku/" TargetMode="External"/><Relationship Id="rId242" Type="http://schemas.openxmlformats.org/officeDocument/2006/relationships/hyperlink" Target="https://rika-quest.com/column/nayami-classification-mixup/" TargetMode="External"/><Relationship Id="rId241" Type="http://schemas.openxmlformats.org/officeDocument/2006/relationships/hyperlink" Target="https://rika-quest.com/column/nayami-calculation-slow/" TargetMode="External"/><Relationship Id="rId240" Type="http://schemas.openxmlformats.org/officeDocument/2006/relationships/hyperlink" Target="https://natsui-sansu-juku.com/column/kobetsu_mayoi_judge/" TargetMode="External"/><Relationship Id="rId246" Type="http://schemas.openxmlformats.org/officeDocument/2006/relationships/hyperlink" Target="https://www.kokugo-trigger.com/column/jikangatarinai/" TargetMode="External"/><Relationship Id="rId245" Type="http://schemas.openxmlformats.org/officeDocument/2006/relationships/hyperlink" Target="https://www.kokugo-trigger.com/column/" TargetMode="External"/><Relationship Id="rId244" Type="http://schemas.openxmlformats.org/officeDocument/2006/relationships/hyperlink" Target="https://rika-quest.com/column/science-nayami/" TargetMode="External"/><Relationship Id="rId243" Type="http://schemas.openxmlformats.org/officeDocument/2006/relationships/hyperlink" Target="https://rika-quest.com/column/nayami-dislike-science/" TargetMode="External"/><Relationship Id="rId239" Type="http://schemas.openxmlformats.org/officeDocument/2006/relationships/hyperlink" Target="https://natsui-sansu-juku.com/column/hub-qa-jiki/" TargetMode="External"/><Relationship Id="rId238" Type="http://schemas.openxmlformats.org/officeDocument/2006/relationships/hyperlink" Target="https://koten-kakitsubata.jp/school-exam/" TargetMode="External"/><Relationship Id="rId237" Type="http://schemas.openxmlformats.org/officeDocument/2006/relationships/hyperlink" Target="https://koten-kakitsubata.jp/enter-exam/" TargetMode="External"/><Relationship Id="rId236" Type="http://schemas.openxmlformats.org/officeDocument/2006/relationships/hyperlink" Target="https://koten-kakitsubata.jp/enter-exam/" TargetMode="External"/><Relationship Id="rId231" Type="http://schemas.openxmlformats.org/officeDocument/2006/relationships/hyperlink" Target="https://jukureiwa.com/tips/syakaibenkyou/" TargetMode="External"/><Relationship Id="rId230" Type="http://schemas.openxmlformats.org/officeDocument/2006/relationships/hyperlink" Target="https://jukureiwa.com/tips/syakaianki/" TargetMode="External"/><Relationship Id="rId235" Type="http://schemas.openxmlformats.org/officeDocument/2006/relationships/hyperlink" Target="https://koten-kakitsubata.jp/blog/kotentokui/" TargetMode="External"/><Relationship Id="rId234" Type="http://schemas.openxmlformats.org/officeDocument/2006/relationships/hyperlink" Target="https://koten-kakitsubata.jp/blog/" TargetMode="External"/><Relationship Id="rId233" Type="http://schemas.openxmlformats.org/officeDocument/2006/relationships/hyperlink" Target="https://jukureiwa.com/tips/tips-syakai-note/" TargetMode="External"/><Relationship Id="rId232" Type="http://schemas.openxmlformats.org/officeDocument/2006/relationships/hyperlink" Target="https://jukureiwa.com/tips/syakaikinkyu/" TargetMode="External"/><Relationship Id="rId206" Type="http://schemas.openxmlformats.org/officeDocument/2006/relationships/hyperlink" Target="https://juku-escot.com/kouza/j2-english/" TargetMode="External"/><Relationship Id="rId205" Type="http://schemas.openxmlformats.org/officeDocument/2006/relationships/hyperlink" Target="https://juku-escot.com/kouza/j1-math/" TargetMode="External"/><Relationship Id="rId204" Type="http://schemas.openxmlformats.org/officeDocument/2006/relationships/hyperlink" Target="https://juku-escot.com/kouza/j1-english/" TargetMode="External"/><Relationship Id="rId203" Type="http://schemas.openxmlformats.org/officeDocument/2006/relationships/hyperlink" Target="https://juku-escot.com/kouza/h1-math/" TargetMode="External"/><Relationship Id="rId209" Type="http://schemas.openxmlformats.org/officeDocument/2006/relationships/hyperlink" Target="https://juku-escot.com/kouza/j3-math/" TargetMode="External"/><Relationship Id="rId208" Type="http://schemas.openxmlformats.org/officeDocument/2006/relationships/hyperlink" Target="https://juku-escot.com/kouza/j3-english/" TargetMode="External"/><Relationship Id="rId207" Type="http://schemas.openxmlformats.org/officeDocument/2006/relationships/hyperlink" Target="https://juku-escot.com/kouza/j2-math/" TargetMode="External"/><Relationship Id="rId202" Type="http://schemas.openxmlformats.org/officeDocument/2006/relationships/hyperlink" Target="https://juku-escot.com/kouza/h1-english/" TargetMode="External"/><Relationship Id="rId201" Type="http://schemas.openxmlformats.org/officeDocument/2006/relationships/hyperlink" Target="https://juku-escot.com/kouza/" TargetMode="External"/><Relationship Id="rId200" Type="http://schemas.openxmlformats.org/officeDocument/2006/relationships/hyperlink" Target="https://juku-escot.com/japanese/"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s://eng-support.com/column/progress/" TargetMode="External"/><Relationship Id="rId194" Type="http://schemas.openxmlformats.org/officeDocument/2006/relationships/hyperlink" Target="https://eng-support.com/column/progress-2/" TargetMode="External"/><Relationship Id="rId193" Type="http://schemas.openxmlformats.org/officeDocument/2006/relationships/hyperlink" Target="https://eng-support.com/column/progress-book2-lesson1-1/" TargetMode="External"/><Relationship Id="rId192" Type="http://schemas.openxmlformats.org/officeDocument/2006/relationships/hyperlink" Target="https://eng-support.com/column/progress/" TargetMode="External"/><Relationship Id="rId191" Type="http://schemas.openxmlformats.org/officeDocument/2006/relationships/hyperlink" Target="https://eng-support.com/column/progress-book1-lesson9-3/" TargetMode="External"/><Relationship Id="rId187" Type="http://schemas.openxmlformats.org/officeDocument/2006/relationships/hyperlink" Target="https://eng-support.com/column/progress-book1-lesson9-1/" TargetMode="External"/><Relationship Id="rId186" Type="http://schemas.openxmlformats.org/officeDocument/2006/relationships/hyperlink" Target="https://eng-support.com/column/progress/" TargetMode="External"/><Relationship Id="rId185" Type="http://schemas.openxmlformats.org/officeDocument/2006/relationships/hyperlink" Target="https://eng-support.com/column/progress-book1-lesson8/" TargetMode="External"/><Relationship Id="rId184" Type="http://schemas.openxmlformats.org/officeDocument/2006/relationships/hyperlink" Target="https://eng-support.com/column/progress/" TargetMode="External"/><Relationship Id="rId189" Type="http://schemas.openxmlformats.org/officeDocument/2006/relationships/hyperlink" Target="https://eng-support.com/column/progress-book1-lesson9-2/" TargetMode="External"/><Relationship Id="rId188" Type="http://schemas.openxmlformats.org/officeDocument/2006/relationships/hyperlink" Target="https://eng-support.com/column/progress/" TargetMode="External"/><Relationship Id="rId183" Type="http://schemas.openxmlformats.org/officeDocument/2006/relationships/hyperlink" Target="https://eng-support.com/column/progress-book1-lesson20-4/" TargetMode="External"/><Relationship Id="rId182" Type="http://schemas.openxmlformats.org/officeDocument/2006/relationships/hyperlink" Target="https://eng-support.com/column/progress/" TargetMode="External"/><Relationship Id="rId181" Type="http://schemas.openxmlformats.org/officeDocument/2006/relationships/hyperlink" Target="https://eng-support.com/column/progress-book1-lesson20-3/" TargetMode="External"/><Relationship Id="rId180" Type="http://schemas.openxmlformats.org/officeDocument/2006/relationships/hyperlink" Target="https://eng-support.com/column/progress/" TargetMode="External"/><Relationship Id="rId176" Type="http://schemas.openxmlformats.org/officeDocument/2006/relationships/hyperlink" Target="https://eng-support.com/column/progress/" TargetMode="External"/><Relationship Id="rId175" Type="http://schemas.openxmlformats.org/officeDocument/2006/relationships/hyperlink" Target="https://eng-support.com/column/progress-book1-lesson19-4/" TargetMode="External"/><Relationship Id="rId174" Type="http://schemas.openxmlformats.org/officeDocument/2006/relationships/hyperlink" Target="https://eng-support.com/column/progress/" TargetMode="External"/><Relationship Id="rId173" Type="http://schemas.openxmlformats.org/officeDocument/2006/relationships/hyperlink" Target="https://eng-support.com/column/progress-book1-lesson19-1/" TargetMode="External"/><Relationship Id="rId179" Type="http://schemas.openxmlformats.org/officeDocument/2006/relationships/hyperlink" Target="https://eng-support.com/column/progress-book1-lesson20-2/" TargetMode="External"/><Relationship Id="rId178" Type="http://schemas.openxmlformats.org/officeDocument/2006/relationships/hyperlink" Target="https://eng-support.com/column/progress/" TargetMode="External"/><Relationship Id="rId177" Type="http://schemas.openxmlformats.org/officeDocument/2006/relationships/hyperlink" Target="https://eng-support.com/column/progress-book1-lesson20-1/" TargetMode="External"/><Relationship Id="rId198" Type="http://schemas.openxmlformats.org/officeDocument/2006/relationships/hyperlink" Target="https://eng-support.com/column/progress/" TargetMode="External"/><Relationship Id="rId197" Type="http://schemas.openxmlformats.org/officeDocument/2006/relationships/hyperlink" Target="https://eng-support.com/column/progressbook1-1-1/" TargetMode="External"/><Relationship Id="rId196" Type="http://schemas.openxmlformats.org/officeDocument/2006/relationships/hyperlink" Target="https://eng-support.com/column/progressinenglish21/" TargetMode="External"/><Relationship Id="rId195" Type="http://schemas.openxmlformats.org/officeDocument/2006/relationships/hyperlink" Target="https://eng-support.com/column/progress/" TargetMode="External"/><Relationship Id="rId199" Type="http://schemas.openxmlformats.org/officeDocument/2006/relationships/hyperlink" Target="https://eng-support.com/column/progressbook1-1-2/" TargetMode="External"/><Relationship Id="rId150" Type="http://schemas.openxmlformats.org/officeDocument/2006/relationships/hyperlink" Target="https://eng-support.com/column/progress/" TargetMode="External"/><Relationship Id="rId392" Type="http://schemas.openxmlformats.org/officeDocument/2006/relationships/hyperlink" Target="https://juku-escot.com/subject/math/" TargetMode="External"/><Relationship Id="rId391" Type="http://schemas.openxmlformats.org/officeDocument/2006/relationships/hyperlink" Target="https://juku-escot.com/kouza/j2-math/" TargetMode="External"/><Relationship Id="rId390" Type="http://schemas.openxmlformats.org/officeDocument/2006/relationships/hyperlink" Target="https://juku-escot.com/subject/english/" TargetMode="External"/><Relationship Id="rId1" Type="http://schemas.openxmlformats.org/officeDocument/2006/relationships/hyperlink" Target="https://dokkai-labo.tokyo/blog/musashi2021/" TargetMode="External"/><Relationship Id="rId2" Type="http://schemas.openxmlformats.org/officeDocument/2006/relationships/hyperlink" Target="https://dokkai-labo.tokyo/blog/kokugo-kakomon/" TargetMode="External"/><Relationship Id="rId3" Type="http://schemas.openxmlformats.org/officeDocument/2006/relationships/hyperlink" Target="https://dokkai-labo.tokyo/col_blog/kokugo-fee/" TargetMode="External"/><Relationship Id="rId149" Type="http://schemas.openxmlformats.org/officeDocument/2006/relationships/hyperlink" Target="https://eng-support.com/column/progress-book1-lesson16-1/" TargetMode="External"/><Relationship Id="rId4" Type="http://schemas.openxmlformats.org/officeDocument/2006/relationships/hyperlink" Target="https://dokkai-labo.tokyo/kobetsuonline01/" TargetMode="External"/><Relationship Id="rId148" Type="http://schemas.openxmlformats.org/officeDocument/2006/relationships/hyperlink" Target="https://eng-support.com/column/progress/" TargetMode="External"/><Relationship Id="rId9" Type="http://schemas.openxmlformats.org/officeDocument/2006/relationships/hyperlink" Target="https://eigo-rewrite.com/column/stage2-lesson6-2/" TargetMode="External"/><Relationship Id="rId143" Type="http://schemas.openxmlformats.org/officeDocument/2006/relationships/hyperlink" Target="https://eng-support.com/column/progress-book1-lesson15-2/" TargetMode="External"/><Relationship Id="rId385" Type="http://schemas.openxmlformats.org/officeDocument/2006/relationships/hyperlink" Target="https://juku-escot.com/kouza/j1-english/" TargetMode="External"/><Relationship Id="rId142" Type="http://schemas.openxmlformats.org/officeDocument/2006/relationships/hyperlink" Target="https://eng-support.com/column/progress/" TargetMode="External"/><Relationship Id="rId384" Type="http://schemas.openxmlformats.org/officeDocument/2006/relationships/hyperlink" Target="https://juku-escot.com/subject/math/" TargetMode="External"/><Relationship Id="rId141" Type="http://schemas.openxmlformats.org/officeDocument/2006/relationships/hyperlink" Target="https://eng-support.com/column/progress-book1-lesson15-1/" TargetMode="External"/><Relationship Id="rId383" Type="http://schemas.openxmlformats.org/officeDocument/2006/relationships/hyperlink" Target="https://juku-escot.com/kouza/h1-math/" TargetMode="External"/><Relationship Id="rId140" Type="http://schemas.openxmlformats.org/officeDocument/2006/relationships/hyperlink" Target="https://eng-support.com/column/progress/" TargetMode="External"/><Relationship Id="rId382" Type="http://schemas.openxmlformats.org/officeDocument/2006/relationships/hyperlink" Target="https://juku-escot.com/subject/english/" TargetMode="External"/><Relationship Id="rId5" Type="http://schemas.openxmlformats.org/officeDocument/2006/relationships/hyperlink" Target="https://eigo-rewrite.com/column/bunpou/" TargetMode="External"/><Relationship Id="rId147" Type="http://schemas.openxmlformats.org/officeDocument/2006/relationships/hyperlink" Target="https://eng-support.com/column/progress-book1-lesson15-4/" TargetMode="External"/><Relationship Id="rId389" Type="http://schemas.openxmlformats.org/officeDocument/2006/relationships/hyperlink" Target="https://juku-escot.com/kouza/j2-english/" TargetMode="External"/><Relationship Id="rId6" Type="http://schemas.openxmlformats.org/officeDocument/2006/relationships/hyperlink" Target="https://eigo-rewrite.com/" TargetMode="External"/><Relationship Id="rId146" Type="http://schemas.openxmlformats.org/officeDocument/2006/relationships/hyperlink" Target="https://eng-support.com/column/progress/" TargetMode="External"/><Relationship Id="rId388" Type="http://schemas.openxmlformats.org/officeDocument/2006/relationships/hyperlink" Target="https://juku-escot.com/subject/math/" TargetMode="External"/><Relationship Id="rId7" Type="http://schemas.openxmlformats.org/officeDocument/2006/relationships/hyperlink" Target="https://eigo-rewrite.com/column/sankousyo/" TargetMode="External"/><Relationship Id="rId145" Type="http://schemas.openxmlformats.org/officeDocument/2006/relationships/hyperlink" Target="https://eng-support.com/column/progress-book1-lesson15-3/" TargetMode="External"/><Relationship Id="rId387" Type="http://schemas.openxmlformats.org/officeDocument/2006/relationships/hyperlink" Target="https://juku-escot.com/kouza/j1-math/" TargetMode="External"/><Relationship Id="rId8" Type="http://schemas.openxmlformats.org/officeDocument/2006/relationships/hyperlink" Target="https://eigo-rewrite.com/column/j-eisakubun/" TargetMode="External"/><Relationship Id="rId144" Type="http://schemas.openxmlformats.org/officeDocument/2006/relationships/hyperlink" Target="https://eng-support.com/column/progress/" TargetMode="External"/><Relationship Id="rId386" Type="http://schemas.openxmlformats.org/officeDocument/2006/relationships/hyperlink" Target="https://juku-escot.com/subject/english/" TargetMode="External"/><Relationship Id="rId381" Type="http://schemas.openxmlformats.org/officeDocument/2006/relationships/hyperlink" Target="https://juku-escot.com/kouza/h1-english/" TargetMode="External"/><Relationship Id="rId380" Type="http://schemas.openxmlformats.org/officeDocument/2006/relationships/hyperlink" Target="https://juku-escot.com/purpose/" TargetMode="External"/><Relationship Id="rId139" Type="http://schemas.openxmlformats.org/officeDocument/2006/relationships/hyperlink" Target="https://eng-support.com/column/progress-book1-lesson14-4/" TargetMode="External"/><Relationship Id="rId138" Type="http://schemas.openxmlformats.org/officeDocument/2006/relationships/hyperlink" Target="https://eng-support.com/column/progress/" TargetMode="External"/><Relationship Id="rId137" Type="http://schemas.openxmlformats.org/officeDocument/2006/relationships/hyperlink" Target="https://eng-support.com/column/progress-book1-lesson14-3/" TargetMode="External"/><Relationship Id="rId379" Type="http://schemas.openxmlformats.org/officeDocument/2006/relationships/hyperlink" Target="https://juku-escot.com/japanese/" TargetMode="External"/><Relationship Id="rId132" Type="http://schemas.openxmlformats.org/officeDocument/2006/relationships/hyperlink" Target="https://eng-support.com/column/progress/" TargetMode="External"/><Relationship Id="rId374" Type="http://schemas.openxmlformats.org/officeDocument/2006/relationships/hyperlink" Target="https://juku-escot.com/column/" TargetMode="External"/><Relationship Id="rId131" Type="http://schemas.openxmlformats.org/officeDocument/2006/relationships/hyperlink" Target="https://eng-support.com/column/progress-book1-lesson13-3/" TargetMode="External"/><Relationship Id="rId373" Type="http://schemas.openxmlformats.org/officeDocument/2006/relationships/hyperlink" Target="https://juku-escot.com/column/zaigaku/" TargetMode="External"/><Relationship Id="rId130" Type="http://schemas.openxmlformats.org/officeDocument/2006/relationships/hyperlink" Target="https://eng-support.com/column/progress/" TargetMode="External"/><Relationship Id="rId372" Type="http://schemas.openxmlformats.org/officeDocument/2006/relationships/hyperlink" Target="https://juku-escot.com/column/" TargetMode="External"/><Relationship Id="rId371" Type="http://schemas.openxmlformats.org/officeDocument/2006/relationships/hyperlink" Target="https://juku-escot.com/column/yokunaibenkyouhou/" TargetMode="External"/><Relationship Id="rId136" Type="http://schemas.openxmlformats.org/officeDocument/2006/relationships/hyperlink" Target="https://eng-support.com/column/progress/" TargetMode="External"/><Relationship Id="rId378" Type="http://schemas.openxmlformats.org/officeDocument/2006/relationships/hyperlink" Target="https://juku-escot.com/kouza/" TargetMode="External"/><Relationship Id="rId135" Type="http://schemas.openxmlformats.org/officeDocument/2006/relationships/hyperlink" Target="https://eng-support.com/column/progress-book1-lesson14-2/" TargetMode="External"/><Relationship Id="rId377" Type="http://schemas.openxmlformats.org/officeDocument/2006/relationships/hyperlink" Target="https://juku-escot.com/examination/" TargetMode="External"/><Relationship Id="rId134" Type="http://schemas.openxmlformats.org/officeDocument/2006/relationships/hyperlink" Target="https://eng-support.com/column/progress/" TargetMode="External"/><Relationship Id="rId376" Type="http://schemas.openxmlformats.org/officeDocument/2006/relationships/hyperlink" Target="https://juku-escot.com/purpose/" TargetMode="External"/><Relationship Id="rId133" Type="http://schemas.openxmlformats.org/officeDocument/2006/relationships/hyperlink" Target="https://eng-support.com/column/progress-book1-lesson14-1/" TargetMode="External"/><Relationship Id="rId375" Type="http://schemas.openxmlformats.org/officeDocument/2006/relationships/hyperlink" Target="https://juku-escot.com/english/" TargetMode="External"/><Relationship Id="rId172" Type="http://schemas.openxmlformats.org/officeDocument/2006/relationships/hyperlink" Target="https://eng-support.com/column/progress/" TargetMode="External"/><Relationship Id="rId171" Type="http://schemas.openxmlformats.org/officeDocument/2006/relationships/hyperlink" Target="https://eng-support.com/column/progress-book1-lesson18-4/" TargetMode="External"/><Relationship Id="rId170" Type="http://schemas.openxmlformats.org/officeDocument/2006/relationships/hyperlink" Target="https://eng-support.com/column/progress/" TargetMode="External"/><Relationship Id="rId165" Type="http://schemas.openxmlformats.org/officeDocument/2006/relationships/hyperlink" Target="https://eng-support.com/column/progress-book1-lesson18-1/" TargetMode="External"/><Relationship Id="rId164" Type="http://schemas.openxmlformats.org/officeDocument/2006/relationships/hyperlink" Target="https://eng-support.com/column/progress/" TargetMode="External"/><Relationship Id="rId163" Type="http://schemas.openxmlformats.org/officeDocument/2006/relationships/hyperlink" Target="https://eng-support.com/column/progress-book1-lesson17-4/" TargetMode="External"/><Relationship Id="rId162" Type="http://schemas.openxmlformats.org/officeDocument/2006/relationships/hyperlink" Target="https://eng-support.com/column/progress/" TargetMode="External"/><Relationship Id="rId169" Type="http://schemas.openxmlformats.org/officeDocument/2006/relationships/hyperlink" Target="https://eng-support.com/column/progress-book1-lesson18-3/" TargetMode="External"/><Relationship Id="rId168" Type="http://schemas.openxmlformats.org/officeDocument/2006/relationships/hyperlink" Target="https://eng-support.com/column/progress/" TargetMode="External"/><Relationship Id="rId167" Type="http://schemas.openxmlformats.org/officeDocument/2006/relationships/hyperlink" Target="https://eng-support.com/column/progress-book1-lesson18-2/" TargetMode="External"/><Relationship Id="rId166" Type="http://schemas.openxmlformats.org/officeDocument/2006/relationships/hyperlink" Target="https://eng-support.com/column/progress/" TargetMode="External"/><Relationship Id="rId161" Type="http://schemas.openxmlformats.org/officeDocument/2006/relationships/hyperlink" Target="https://eng-support.com/column/progress-book1-lesson17-3/" TargetMode="External"/><Relationship Id="rId160" Type="http://schemas.openxmlformats.org/officeDocument/2006/relationships/hyperlink" Target="https://eng-support.com/column/progress/" TargetMode="External"/><Relationship Id="rId159" Type="http://schemas.openxmlformats.org/officeDocument/2006/relationships/hyperlink" Target="https://eng-support.com/column/progress-book1-lesson17-2/" TargetMode="External"/><Relationship Id="rId154" Type="http://schemas.openxmlformats.org/officeDocument/2006/relationships/hyperlink" Target="https://eng-support.com/column/progress/" TargetMode="External"/><Relationship Id="rId396" Type="http://schemas.openxmlformats.org/officeDocument/2006/relationships/hyperlink" Target="https://juku-escot.com/subject/math/" TargetMode="External"/><Relationship Id="rId153" Type="http://schemas.openxmlformats.org/officeDocument/2006/relationships/hyperlink" Target="https://eng-support.com/column/progress-book1-lesson16-3/" TargetMode="External"/><Relationship Id="rId395" Type="http://schemas.openxmlformats.org/officeDocument/2006/relationships/hyperlink" Target="https://juku-escot.com/kouza/j3-math/" TargetMode="External"/><Relationship Id="rId152" Type="http://schemas.openxmlformats.org/officeDocument/2006/relationships/hyperlink" Target="https://eng-support.com/column/progress/" TargetMode="External"/><Relationship Id="rId394" Type="http://schemas.openxmlformats.org/officeDocument/2006/relationships/hyperlink" Target="https://juku-escot.com/subject/english/" TargetMode="External"/><Relationship Id="rId151" Type="http://schemas.openxmlformats.org/officeDocument/2006/relationships/hyperlink" Target="https://eng-support.com/column/progress-book1-lesson16-2/" TargetMode="External"/><Relationship Id="rId393" Type="http://schemas.openxmlformats.org/officeDocument/2006/relationships/hyperlink" Target="https://juku-escot.com/kouza/j3-english/" TargetMode="External"/><Relationship Id="rId158" Type="http://schemas.openxmlformats.org/officeDocument/2006/relationships/hyperlink" Target="https://eng-support.com/column/progress/" TargetMode="External"/><Relationship Id="rId157" Type="http://schemas.openxmlformats.org/officeDocument/2006/relationships/hyperlink" Target="https://eng-support.com/column/progress-book1-lesson17-1/" TargetMode="External"/><Relationship Id="rId399" Type="http://schemas.openxmlformats.org/officeDocument/2006/relationships/hyperlink" Target="https://juku-escot.com/kouza/jyuken-japanese/" TargetMode="External"/><Relationship Id="rId156" Type="http://schemas.openxmlformats.org/officeDocument/2006/relationships/hyperlink" Target="https://eng-support.com/column/progress/" TargetMode="External"/><Relationship Id="rId398" Type="http://schemas.openxmlformats.org/officeDocument/2006/relationships/hyperlink" Target="https://juku-escot.com/subject/english/" TargetMode="External"/><Relationship Id="rId155" Type="http://schemas.openxmlformats.org/officeDocument/2006/relationships/hyperlink" Target="https://eng-support.com/column/progress-book1-lesson16-4/" TargetMode="External"/><Relationship Id="rId397" Type="http://schemas.openxmlformats.org/officeDocument/2006/relationships/hyperlink" Target="https://juku-escot.com/kouza/jyuken-english/" TargetMode="External"/><Relationship Id="rId40" Type="http://schemas.openxmlformats.org/officeDocument/2006/relationships/hyperlink" Target="https://eng-support.com/column/progress-2/" TargetMode="External"/><Relationship Id="rId42" Type="http://schemas.openxmlformats.org/officeDocument/2006/relationships/hyperlink" Target="https://eng-support.com/column/progress-2/" TargetMode="External"/><Relationship Id="rId41" Type="http://schemas.openxmlformats.org/officeDocument/2006/relationships/hyperlink" Target="https://eng-support.com/column/book2-lesson12-scene2/" TargetMode="External"/><Relationship Id="rId44" Type="http://schemas.openxmlformats.org/officeDocument/2006/relationships/hyperlink" Target="https://eng-support.com/column/progress-2/" TargetMode="External"/><Relationship Id="rId43" Type="http://schemas.openxmlformats.org/officeDocument/2006/relationships/hyperlink" Target="https://eng-support.com/column/book2-lesson12-scene3/" TargetMode="External"/><Relationship Id="rId46" Type="http://schemas.openxmlformats.org/officeDocument/2006/relationships/hyperlink" Target="https://eng-support.com/column/progress-2/" TargetMode="External"/><Relationship Id="rId45" Type="http://schemas.openxmlformats.org/officeDocument/2006/relationships/hyperlink" Target="https://eng-support.com/column/book2-lesson13-scene/" TargetMode="External"/><Relationship Id="rId48" Type="http://schemas.openxmlformats.org/officeDocument/2006/relationships/hyperlink" Target="https://eng-support.com/column/progress-2/" TargetMode="External"/><Relationship Id="rId47" Type="http://schemas.openxmlformats.org/officeDocument/2006/relationships/hyperlink" Target="https://eng-support.com/column/book2-lesson13-scene1/" TargetMode="External"/><Relationship Id="rId49" Type="http://schemas.openxmlformats.org/officeDocument/2006/relationships/hyperlink" Target="https://eng-support.com/column/book2-lesson13-scene3/" TargetMode="External"/><Relationship Id="rId31" Type="http://schemas.openxmlformats.org/officeDocument/2006/relationships/hyperlink" Target="https://eng-support.com/column/book2-lesson10-scene3/" TargetMode="External"/><Relationship Id="rId30" Type="http://schemas.openxmlformats.org/officeDocument/2006/relationships/hyperlink" Target="https://eng-support.com/column/progress-2/" TargetMode="External"/><Relationship Id="rId33" Type="http://schemas.openxmlformats.org/officeDocument/2006/relationships/hyperlink" Target="https://eng-support.com/column/book2-lesson11-scene1/" TargetMode="External"/><Relationship Id="rId32" Type="http://schemas.openxmlformats.org/officeDocument/2006/relationships/hyperlink" Target="https://eng-support.com/column/progress-2/" TargetMode="External"/><Relationship Id="rId35" Type="http://schemas.openxmlformats.org/officeDocument/2006/relationships/hyperlink" Target="https://eng-support.com/column/book2-lesson11-scene2/" TargetMode="External"/><Relationship Id="rId34" Type="http://schemas.openxmlformats.org/officeDocument/2006/relationships/hyperlink" Target="https://eng-support.com/column/progress-2/" TargetMode="External"/><Relationship Id="rId37" Type="http://schemas.openxmlformats.org/officeDocument/2006/relationships/hyperlink" Target="https://eng-support.com/column/book2-lesson11-scene3/" TargetMode="External"/><Relationship Id="rId36" Type="http://schemas.openxmlformats.org/officeDocument/2006/relationships/hyperlink" Target="https://eng-support.com/column/progress-2/" TargetMode="External"/><Relationship Id="rId39" Type="http://schemas.openxmlformats.org/officeDocument/2006/relationships/hyperlink" Target="https://eng-support.com/column/book2-lesson12-scene1/" TargetMode="External"/><Relationship Id="rId38" Type="http://schemas.openxmlformats.org/officeDocument/2006/relationships/hyperlink" Target="https://eng-support.com/column/progress-2/" TargetMode="External"/><Relationship Id="rId20" Type="http://schemas.openxmlformats.org/officeDocument/2006/relationships/hyperlink" Target="https://eng-support.com/column/progress/" TargetMode="External"/><Relationship Id="rId22" Type="http://schemas.openxmlformats.org/officeDocument/2006/relationships/hyperlink" Target="https://eng-support.com/column/progress/" TargetMode="External"/><Relationship Id="rId21" Type="http://schemas.openxmlformats.org/officeDocument/2006/relationships/hyperlink" Target="https://eng-support.com/column/book1-lesson19-scene3/" TargetMode="External"/><Relationship Id="rId24" Type="http://schemas.openxmlformats.org/officeDocument/2006/relationships/hyperlink" Target="https://eng-support.com/column/progress-2/" TargetMode="External"/><Relationship Id="rId23" Type="http://schemas.openxmlformats.org/officeDocument/2006/relationships/hyperlink" Target="https://eng-support.com/column/book2-lesson1-scene2/" TargetMode="External"/><Relationship Id="rId26" Type="http://schemas.openxmlformats.org/officeDocument/2006/relationships/hyperlink" Target="https://eng-support.com/column/progress-2/" TargetMode="External"/><Relationship Id="rId25" Type="http://schemas.openxmlformats.org/officeDocument/2006/relationships/hyperlink" Target="https://eng-support.com/column/book2-lesson1-scene3/" TargetMode="External"/><Relationship Id="rId28" Type="http://schemas.openxmlformats.org/officeDocument/2006/relationships/hyperlink" Target="https://eng-support.com/column/progress-2/" TargetMode="External"/><Relationship Id="rId27" Type="http://schemas.openxmlformats.org/officeDocument/2006/relationships/hyperlink" Target="https://eng-support.com/column/book2-lesson10-scene1/" TargetMode="External"/><Relationship Id="rId29" Type="http://schemas.openxmlformats.org/officeDocument/2006/relationships/hyperlink" Target="https://eng-support.com/column/book2-lesson10-scene2/" TargetMode="External"/><Relationship Id="rId11" Type="http://schemas.openxmlformats.org/officeDocument/2006/relationships/hyperlink" Target="https://eigo-rewrite.com/column/stage2-lesson7-1/" TargetMode="External"/><Relationship Id="rId10" Type="http://schemas.openxmlformats.org/officeDocument/2006/relationships/hyperlink" Target="https://eigo-rewrite.com/column/hub_stage2/" TargetMode="External"/><Relationship Id="rId13" Type="http://schemas.openxmlformats.org/officeDocument/2006/relationships/hyperlink" Target="https://eigo-rewrite.com/column/stage2soukatu/" TargetMode="External"/><Relationship Id="rId12" Type="http://schemas.openxmlformats.org/officeDocument/2006/relationships/hyperlink" Target="https://eigo-rewrite.com/column/hub_stage2/" TargetMode="External"/><Relationship Id="rId15" Type="http://schemas.openxmlformats.org/officeDocument/2006/relationships/hyperlink" Target="https://eigo-rewrite.com/listening/" TargetMode="External"/><Relationship Id="rId14" Type="http://schemas.openxmlformats.org/officeDocument/2006/relationships/hyperlink" Target="https://eigo-rewrite.com/column/bunpou/" TargetMode="External"/><Relationship Id="rId17" Type="http://schemas.openxmlformats.org/officeDocument/2006/relationships/hyperlink" Target="https://eng-support.com/column/298/" TargetMode="External"/><Relationship Id="rId16" Type="http://schemas.openxmlformats.org/officeDocument/2006/relationships/hyperlink" Target="https://eigo-rewrite.com/live/" TargetMode="External"/><Relationship Id="rId19" Type="http://schemas.openxmlformats.org/officeDocument/2006/relationships/hyperlink" Target="https://eng-support.com/column/book1-lesson19-scene2/" TargetMode="External"/><Relationship Id="rId18" Type="http://schemas.openxmlformats.org/officeDocument/2006/relationships/hyperlink" Target="https://eng-support.com/column/progress/" TargetMode="External"/><Relationship Id="rId84" Type="http://schemas.openxmlformats.org/officeDocument/2006/relationships/hyperlink" Target="https://eng-support.com/column/progress-2/" TargetMode="External"/><Relationship Id="rId83" Type="http://schemas.openxmlformats.org/officeDocument/2006/relationships/hyperlink" Target="https://eng-support.com/column/book2-lesson7-scene1/" TargetMode="External"/><Relationship Id="rId86" Type="http://schemas.openxmlformats.org/officeDocument/2006/relationships/hyperlink" Target="https://eng-support.com/column/progress-2/" TargetMode="External"/><Relationship Id="rId85" Type="http://schemas.openxmlformats.org/officeDocument/2006/relationships/hyperlink" Target="https://eng-support.com/column/book2-lesson7-scene2/" TargetMode="External"/><Relationship Id="rId88" Type="http://schemas.openxmlformats.org/officeDocument/2006/relationships/hyperlink" Target="https://eng-support.com/column/progress-2/" TargetMode="External"/><Relationship Id="rId87" Type="http://schemas.openxmlformats.org/officeDocument/2006/relationships/hyperlink" Target="https://eng-support.com/column/book2-lesson7-scene3/" TargetMode="External"/><Relationship Id="rId89" Type="http://schemas.openxmlformats.org/officeDocument/2006/relationships/hyperlink" Target="https://eng-support.com/column/book2-lesson8-scene1/" TargetMode="External"/><Relationship Id="rId80" Type="http://schemas.openxmlformats.org/officeDocument/2006/relationships/hyperlink" Target="https://eng-support.com/column/progress-2/" TargetMode="External"/><Relationship Id="rId82" Type="http://schemas.openxmlformats.org/officeDocument/2006/relationships/hyperlink" Target="https://eng-support.com/column/progress-2/" TargetMode="External"/><Relationship Id="rId81" Type="http://schemas.openxmlformats.org/officeDocument/2006/relationships/hyperlink" Target="https://eng-support.com/column/book2-lesson6-scene3/" TargetMode="External"/><Relationship Id="rId73" Type="http://schemas.openxmlformats.org/officeDocument/2006/relationships/hyperlink" Target="https://eng-support.com/column/book2-lesson5-scene2/" TargetMode="External"/><Relationship Id="rId72" Type="http://schemas.openxmlformats.org/officeDocument/2006/relationships/hyperlink" Target="https://eng-support.com/column/progress-2/" TargetMode="External"/><Relationship Id="rId75" Type="http://schemas.openxmlformats.org/officeDocument/2006/relationships/hyperlink" Target="https://eng-support.com/column/book2-lesson5-scene3/" TargetMode="External"/><Relationship Id="rId74" Type="http://schemas.openxmlformats.org/officeDocument/2006/relationships/hyperlink" Target="https://eng-support.com/column/progress-2/" TargetMode="External"/><Relationship Id="rId77" Type="http://schemas.openxmlformats.org/officeDocument/2006/relationships/hyperlink" Target="https://eng-support.com/column/book2-lesson6-scene1/" TargetMode="External"/><Relationship Id="rId76" Type="http://schemas.openxmlformats.org/officeDocument/2006/relationships/hyperlink" Target="https://eng-support.com/column/progress-2/" TargetMode="External"/><Relationship Id="rId79" Type="http://schemas.openxmlformats.org/officeDocument/2006/relationships/hyperlink" Target="https://eng-support.com/column/book2-lesson6-scene2/" TargetMode="External"/><Relationship Id="rId78" Type="http://schemas.openxmlformats.org/officeDocument/2006/relationships/hyperlink" Target="https://eng-support.com/column/progress-2/" TargetMode="External"/><Relationship Id="rId71" Type="http://schemas.openxmlformats.org/officeDocument/2006/relationships/hyperlink" Target="https://eng-support.com/column/book2-lesson5-scene1/" TargetMode="External"/><Relationship Id="rId70" Type="http://schemas.openxmlformats.org/officeDocument/2006/relationships/hyperlink" Target="https://eng-support.com/column/progress-2/" TargetMode="External"/><Relationship Id="rId62" Type="http://schemas.openxmlformats.org/officeDocument/2006/relationships/hyperlink" Target="https://eng-support.com/column/progress-2/" TargetMode="External"/><Relationship Id="rId61" Type="http://schemas.openxmlformats.org/officeDocument/2006/relationships/hyperlink" Target="https://eng-support.com/column/book2-lesson3-scene2/" TargetMode="External"/><Relationship Id="rId64" Type="http://schemas.openxmlformats.org/officeDocument/2006/relationships/hyperlink" Target="https://eng-support.com/column/progress-2/" TargetMode="External"/><Relationship Id="rId63" Type="http://schemas.openxmlformats.org/officeDocument/2006/relationships/hyperlink" Target="https://eng-support.com/column/book2-lesson3-scene3/" TargetMode="External"/><Relationship Id="rId66" Type="http://schemas.openxmlformats.org/officeDocument/2006/relationships/hyperlink" Target="https://eng-support.com/column/progress-2/" TargetMode="External"/><Relationship Id="rId65" Type="http://schemas.openxmlformats.org/officeDocument/2006/relationships/hyperlink" Target="https://eng-support.com/column/book2-lesson4-scene1/" TargetMode="External"/><Relationship Id="rId68" Type="http://schemas.openxmlformats.org/officeDocument/2006/relationships/hyperlink" Target="https://eng-support.com/column/progress-2/" TargetMode="External"/><Relationship Id="rId67" Type="http://schemas.openxmlformats.org/officeDocument/2006/relationships/hyperlink" Target="https://eng-support.com/column/book2-lesson4-scene2/" TargetMode="External"/><Relationship Id="rId60" Type="http://schemas.openxmlformats.org/officeDocument/2006/relationships/hyperlink" Target="https://eng-support.com/column/progress-2/" TargetMode="External"/><Relationship Id="rId69" Type="http://schemas.openxmlformats.org/officeDocument/2006/relationships/hyperlink" Target="https://eng-support.com/column/book2-lesson4-scene3/" TargetMode="External"/><Relationship Id="rId51" Type="http://schemas.openxmlformats.org/officeDocument/2006/relationships/hyperlink" Target="https://eng-support.com/column/book2-lesson14-scene1/" TargetMode="External"/><Relationship Id="rId50" Type="http://schemas.openxmlformats.org/officeDocument/2006/relationships/hyperlink" Target="https://eng-support.com/column/progress-2/" TargetMode="External"/><Relationship Id="rId53" Type="http://schemas.openxmlformats.org/officeDocument/2006/relationships/hyperlink" Target="https://eng-support.com/column/book2-lesson2-scene1/" TargetMode="External"/><Relationship Id="rId52" Type="http://schemas.openxmlformats.org/officeDocument/2006/relationships/hyperlink" Target="https://eng-support.com/column/progress-2/" TargetMode="External"/><Relationship Id="rId55" Type="http://schemas.openxmlformats.org/officeDocument/2006/relationships/hyperlink" Target="https://eng-support.com/column/book2-lesson2-scene2/" TargetMode="External"/><Relationship Id="rId54" Type="http://schemas.openxmlformats.org/officeDocument/2006/relationships/hyperlink" Target="https://eng-support.com/column/progress-2/" TargetMode="External"/><Relationship Id="rId57" Type="http://schemas.openxmlformats.org/officeDocument/2006/relationships/hyperlink" Target="https://eng-support.com/column/book2-lesson2-scene3/" TargetMode="External"/><Relationship Id="rId56" Type="http://schemas.openxmlformats.org/officeDocument/2006/relationships/hyperlink" Target="https://eng-support.com/column/progress-2/" TargetMode="External"/><Relationship Id="rId59" Type="http://schemas.openxmlformats.org/officeDocument/2006/relationships/hyperlink" Target="https://eng-support.com/column/book2-lesson3-scene1/" TargetMode="External"/><Relationship Id="rId58" Type="http://schemas.openxmlformats.org/officeDocument/2006/relationships/hyperlink" Target="https://eng-support.com/column/progress-2/" TargetMode="External"/><Relationship Id="rId107" Type="http://schemas.openxmlformats.org/officeDocument/2006/relationships/hyperlink" Target="https://eng-support.com/column/progress-book1-8-1/" TargetMode="External"/><Relationship Id="rId349" Type="http://schemas.openxmlformats.org/officeDocument/2006/relationships/hyperlink" Target="https://juku-escot.com/column/nakadarumiochikobore/" TargetMode="External"/><Relationship Id="rId106" Type="http://schemas.openxmlformats.org/officeDocument/2006/relationships/hyperlink" Target="https://eng-support.com/column/progressinenglish21/" TargetMode="External"/><Relationship Id="rId348" Type="http://schemas.openxmlformats.org/officeDocument/2006/relationships/hyperlink" Target="https://juku-escot.com/column/" TargetMode="External"/><Relationship Id="rId105" Type="http://schemas.openxmlformats.org/officeDocument/2006/relationships/hyperlink" Target="https://eng-support.com/column/progress-2/" TargetMode="External"/><Relationship Id="rId347" Type="http://schemas.openxmlformats.org/officeDocument/2006/relationships/hyperlink" Target="https://juku-escot.com/column/merit/" TargetMode="External"/><Relationship Id="rId104" Type="http://schemas.openxmlformats.org/officeDocument/2006/relationships/hyperlink" Target="https://eng-support.com/" TargetMode="External"/><Relationship Id="rId346" Type="http://schemas.openxmlformats.org/officeDocument/2006/relationships/hyperlink" Target="https://juku-escot.com/column/" TargetMode="External"/><Relationship Id="rId109" Type="http://schemas.openxmlformats.org/officeDocument/2006/relationships/hyperlink" Target="https://eng-support.com/column/progress-book1-lesson10-1/" TargetMode="External"/><Relationship Id="rId108" Type="http://schemas.openxmlformats.org/officeDocument/2006/relationships/hyperlink" Target="https://eng-support.com/column/progress/" TargetMode="External"/><Relationship Id="rId341" Type="http://schemas.openxmlformats.org/officeDocument/2006/relationships/hyperlink" Target="https://juku-escot.com/column/keikaku_tatekata/" TargetMode="External"/><Relationship Id="rId340" Type="http://schemas.openxmlformats.org/officeDocument/2006/relationships/hyperlink" Target="https://juku-escot.com/column/" TargetMode="External"/><Relationship Id="rId103" Type="http://schemas.openxmlformats.org/officeDocument/2006/relationships/hyperlink" Target="https://eng-support.com/column/eigonokiso5/" TargetMode="External"/><Relationship Id="rId345" Type="http://schemas.openxmlformats.org/officeDocument/2006/relationships/hyperlink" Target="https://juku-escot.com/column/kobetsuigi_j/" TargetMode="External"/><Relationship Id="rId102" Type="http://schemas.openxmlformats.org/officeDocument/2006/relationships/hyperlink" Target="https://eng-support.com/" TargetMode="External"/><Relationship Id="rId344" Type="http://schemas.openxmlformats.org/officeDocument/2006/relationships/hyperlink" Target="https://juku-escot.com/column/" TargetMode="External"/><Relationship Id="rId101" Type="http://schemas.openxmlformats.org/officeDocument/2006/relationships/hyperlink" Target="https://eng-support.com/column/eigonokiso4/" TargetMode="External"/><Relationship Id="rId343" Type="http://schemas.openxmlformats.org/officeDocument/2006/relationships/hyperlink" Target="https://juku-escot.com/column/kobetsuigi_h/" TargetMode="External"/><Relationship Id="rId100" Type="http://schemas.openxmlformats.org/officeDocument/2006/relationships/hyperlink" Target="https://eng-support.com/column/progress-2/" TargetMode="External"/><Relationship Id="rId342" Type="http://schemas.openxmlformats.org/officeDocument/2006/relationships/hyperlink" Target="https://juku-escot.com/column/" TargetMode="External"/><Relationship Id="rId338" Type="http://schemas.openxmlformats.org/officeDocument/2006/relationships/hyperlink" Target="https://juku-escot.com/column/" TargetMode="External"/><Relationship Id="rId337" Type="http://schemas.openxmlformats.org/officeDocument/2006/relationships/hyperlink" Target="https://juku-escot.com/column/itukara/" TargetMode="External"/><Relationship Id="rId336" Type="http://schemas.openxmlformats.org/officeDocument/2006/relationships/hyperlink" Target="https://juku-escot.com/column/" TargetMode="External"/><Relationship Id="rId335" Type="http://schemas.openxmlformats.org/officeDocument/2006/relationships/hyperlink" Target="https://juku-escot.com/column/haruyasumibenkyouhou/" TargetMode="External"/><Relationship Id="rId339" Type="http://schemas.openxmlformats.org/officeDocument/2006/relationships/hyperlink" Target="https://juku-escot.com/column/junnikyuu/" TargetMode="External"/><Relationship Id="rId330" Type="http://schemas.openxmlformats.org/officeDocument/2006/relationships/hyperlink" Target="https://juku-escot.com/column/" TargetMode="External"/><Relationship Id="rId334" Type="http://schemas.openxmlformats.org/officeDocument/2006/relationships/hyperlink" Target="https://juku-escot.com/column/" TargetMode="External"/><Relationship Id="rId333" Type="http://schemas.openxmlformats.org/officeDocument/2006/relationships/hyperlink" Target="https://juku-escot.com/column/genbun_benkyouhou/" TargetMode="External"/><Relationship Id="rId332" Type="http://schemas.openxmlformats.org/officeDocument/2006/relationships/hyperlink" Target="https://juku-escot.com/column/" TargetMode="External"/><Relationship Id="rId331" Type="http://schemas.openxmlformats.org/officeDocument/2006/relationships/hyperlink" Target="https://juku-escot.com/column/fuyuyasumi/" TargetMode="External"/><Relationship Id="rId370" Type="http://schemas.openxmlformats.org/officeDocument/2006/relationships/hyperlink" Target="https://juku-escot.com/column/" TargetMode="External"/><Relationship Id="rId129" Type="http://schemas.openxmlformats.org/officeDocument/2006/relationships/hyperlink" Target="https://eng-support.com/column/progress-book1-lesson13-2/" TargetMode="External"/><Relationship Id="rId128" Type="http://schemas.openxmlformats.org/officeDocument/2006/relationships/hyperlink" Target="https://eng-support.com/column/progress/" TargetMode="External"/><Relationship Id="rId127" Type="http://schemas.openxmlformats.org/officeDocument/2006/relationships/hyperlink" Target="https://eng-support.com/column/progress-book1-lesson13-1/" TargetMode="External"/><Relationship Id="rId369" Type="http://schemas.openxmlformats.org/officeDocument/2006/relationships/hyperlink" Target="https://juku-escot.com/column/yaruki/" TargetMode="External"/><Relationship Id="rId126" Type="http://schemas.openxmlformats.org/officeDocument/2006/relationships/hyperlink" Target="https://eng-support.com/column/progress/" TargetMode="External"/><Relationship Id="rId368" Type="http://schemas.openxmlformats.org/officeDocument/2006/relationships/hyperlink" Target="https://juku-escot.com/column/" TargetMode="External"/><Relationship Id="rId121" Type="http://schemas.openxmlformats.org/officeDocument/2006/relationships/hyperlink" Target="https://eng-support.com/column/progress-book1-lesson12-1/" TargetMode="External"/><Relationship Id="rId363" Type="http://schemas.openxmlformats.org/officeDocument/2006/relationships/hyperlink" Target="https://juku-escot.com/column/suugakukika/" TargetMode="External"/><Relationship Id="rId120" Type="http://schemas.openxmlformats.org/officeDocument/2006/relationships/hyperlink" Target="https://eng-support.com/column/progress/" TargetMode="External"/><Relationship Id="rId362" Type="http://schemas.openxmlformats.org/officeDocument/2006/relationships/hyperlink" Target="https://juku-escot.com/column/" TargetMode="External"/><Relationship Id="rId361" Type="http://schemas.openxmlformats.org/officeDocument/2006/relationships/hyperlink" Target="https://juku-escot.com/column/suugakudekinai/" TargetMode="External"/><Relationship Id="rId360" Type="http://schemas.openxmlformats.org/officeDocument/2006/relationships/hyperlink" Target="https://juku-escot.com/column/" TargetMode="External"/><Relationship Id="rId125" Type="http://schemas.openxmlformats.org/officeDocument/2006/relationships/hyperlink" Target="https://eng-support.com/column/progress-book1-lesson12-3/" TargetMode="External"/><Relationship Id="rId367" Type="http://schemas.openxmlformats.org/officeDocument/2006/relationships/hyperlink" Target="https://juku-escot.com/column/waseda/" TargetMode="External"/><Relationship Id="rId124" Type="http://schemas.openxmlformats.org/officeDocument/2006/relationships/hyperlink" Target="https://eng-support.com/column/progress/" TargetMode="External"/><Relationship Id="rId366" Type="http://schemas.openxmlformats.org/officeDocument/2006/relationships/hyperlink" Target="https://juku-escot.com/column/" TargetMode="External"/><Relationship Id="rId123" Type="http://schemas.openxmlformats.org/officeDocument/2006/relationships/hyperlink" Target="https://eng-support.com/column/progress-book1-lesson12-2/" TargetMode="External"/><Relationship Id="rId365" Type="http://schemas.openxmlformats.org/officeDocument/2006/relationships/hyperlink" Target="https://juku-escot.com/column/syuutyuukankyou/" TargetMode="External"/><Relationship Id="rId122" Type="http://schemas.openxmlformats.org/officeDocument/2006/relationships/hyperlink" Target="https://eng-support.com/column/progress/" TargetMode="External"/><Relationship Id="rId364" Type="http://schemas.openxmlformats.org/officeDocument/2006/relationships/hyperlink" Target="https://juku-escot.com/column/" TargetMode="External"/><Relationship Id="rId95" Type="http://schemas.openxmlformats.org/officeDocument/2006/relationships/hyperlink" Target="https://eng-support.com/column/book2-lesson9-scene1/" TargetMode="External"/><Relationship Id="rId94" Type="http://schemas.openxmlformats.org/officeDocument/2006/relationships/hyperlink" Target="https://eng-support.com/column/progress-2/" TargetMode="External"/><Relationship Id="rId97" Type="http://schemas.openxmlformats.org/officeDocument/2006/relationships/hyperlink" Target="https://eng-support.com/column/book2-lesson9-scene2/" TargetMode="External"/><Relationship Id="rId96" Type="http://schemas.openxmlformats.org/officeDocument/2006/relationships/hyperlink" Target="https://eng-support.com/column/progress-2/" TargetMode="External"/><Relationship Id="rId99" Type="http://schemas.openxmlformats.org/officeDocument/2006/relationships/hyperlink" Target="https://eng-support.com/column/book2-lesson9-scene3/" TargetMode="External"/><Relationship Id="rId98" Type="http://schemas.openxmlformats.org/officeDocument/2006/relationships/hyperlink" Target="https://eng-support.com/column/progress-2/" TargetMode="External"/><Relationship Id="rId91" Type="http://schemas.openxmlformats.org/officeDocument/2006/relationships/hyperlink" Target="https://eng-support.com/column/book2-lesson8-scene2/" TargetMode="External"/><Relationship Id="rId90" Type="http://schemas.openxmlformats.org/officeDocument/2006/relationships/hyperlink" Target="https://eng-support.com/column/progress-2/" TargetMode="External"/><Relationship Id="rId93" Type="http://schemas.openxmlformats.org/officeDocument/2006/relationships/hyperlink" Target="https://eng-support.com/column/book2-lesson8-scene3/" TargetMode="External"/><Relationship Id="rId92" Type="http://schemas.openxmlformats.org/officeDocument/2006/relationships/hyperlink" Target="https://eng-support.com/column/progress-2/" TargetMode="External"/><Relationship Id="rId118" Type="http://schemas.openxmlformats.org/officeDocument/2006/relationships/hyperlink" Target="https://eng-support.com/column/progress/" TargetMode="External"/><Relationship Id="rId117" Type="http://schemas.openxmlformats.org/officeDocument/2006/relationships/hyperlink" Target="https://eng-support.com/column/progress-book1-lesson11-2/" TargetMode="External"/><Relationship Id="rId359" Type="http://schemas.openxmlformats.org/officeDocument/2006/relationships/hyperlink" Target="https://juku-escot.com/column/suugaku_ouyoumondai/" TargetMode="External"/><Relationship Id="rId116" Type="http://schemas.openxmlformats.org/officeDocument/2006/relationships/hyperlink" Target="https://eng-support.com/column/progress/" TargetMode="External"/><Relationship Id="rId358" Type="http://schemas.openxmlformats.org/officeDocument/2006/relationships/hyperlink" Target="https://juku-escot.com/column/" TargetMode="External"/><Relationship Id="rId115" Type="http://schemas.openxmlformats.org/officeDocument/2006/relationships/hyperlink" Target="https://eng-support.com/column/progress-book1-lesson11-1/" TargetMode="External"/><Relationship Id="rId357" Type="http://schemas.openxmlformats.org/officeDocument/2006/relationships/hyperlink" Target="https://juku-escot.com/column/suugaku_miss/" TargetMode="External"/><Relationship Id="rId119" Type="http://schemas.openxmlformats.org/officeDocument/2006/relationships/hyperlink" Target="https://eng-support.com/column/progress-book1-lesson11-3/" TargetMode="External"/><Relationship Id="rId110" Type="http://schemas.openxmlformats.org/officeDocument/2006/relationships/hyperlink" Target="https://eng-support.com/column/progress/" TargetMode="External"/><Relationship Id="rId352" Type="http://schemas.openxmlformats.org/officeDocument/2006/relationships/hyperlink" Target="https://juku-escot.com/column/" TargetMode="External"/><Relationship Id="rId351" Type="http://schemas.openxmlformats.org/officeDocument/2006/relationships/hyperlink" Target="https://juku-escot.com/column/ochikobore/" TargetMode="External"/><Relationship Id="rId350" Type="http://schemas.openxmlformats.org/officeDocument/2006/relationships/hyperlink" Target="https://juku-escot.com/column/" TargetMode="External"/><Relationship Id="rId114" Type="http://schemas.openxmlformats.org/officeDocument/2006/relationships/hyperlink" Target="https://eng-support.com/column/progress/" TargetMode="External"/><Relationship Id="rId356" Type="http://schemas.openxmlformats.org/officeDocument/2006/relationships/hyperlink" Target="https://juku-escot.com/column/" TargetMode="External"/><Relationship Id="rId113" Type="http://schemas.openxmlformats.org/officeDocument/2006/relationships/hyperlink" Target="https://eng-support.com/column/progress-book1-lesson10-3/" TargetMode="External"/><Relationship Id="rId355" Type="http://schemas.openxmlformats.org/officeDocument/2006/relationships/hyperlink" Target="https://juku-escot.com/column/ryouritsu/" TargetMode="External"/><Relationship Id="rId112" Type="http://schemas.openxmlformats.org/officeDocument/2006/relationships/hyperlink" Target="https://eng-support.com/column/progress/" TargetMode="External"/><Relationship Id="rId354" Type="http://schemas.openxmlformats.org/officeDocument/2006/relationships/hyperlink" Target="https://juku-escot.com/column/" TargetMode="External"/><Relationship Id="rId111" Type="http://schemas.openxmlformats.org/officeDocument/2006/relationships/hyperlink" Target="https://eng-support.com/column/progress-book1-lesson10-2/" TargetMode="External"/><Relationship Id="rId353" Type="http://schemas.openxmlformats.org/officeDocument/2006/relationships/hyperlink" Target="https://juku-escot.com/column/onlinejuku/" TargetMode="External"/><Relationship Id="rId305" Type="http://schemas.openxmlformats.org/officeDocument/2006/relationships/hyperlink" Target="https://juku-escot.com/c_blogs/syakaibenkyouhou/" TargetMode="External"/><Relationship Id="rId304" Type="http://schemas.openxmlformats.org/officeDocument/2006/relationships/hyperlink" Target="https://juku-escot.com/c_blogs/" TargetMode="External"/><Relationship Id="rId303" Type="http://schemas.openxmlformats.org/officeDocument/2006/relationships/hyperlink" Target="https://juku-escot.com/c_blogs/suugakutaisaku/" TargetMode="External"/><Relationship Id="rId302" Type="http://schemas.openxmlformats.org/officeDocument/2006/relationships/hyperlink" Target="https://juku-escot.com/c_blogs/" TargetMode="External"/><Relationship Id="rId309" Type="http://schemas.openxmlformats.org/officeDocument/2006/relationships/hyperlink" Target="https://juku-escot.com/c_blogs/taisaku4/" TargetMode="External"/><Relationship Id="rId308" Type="http://schemas.openxmlformats.org/officeDocument/2006/relationships/hyperlink" Target="https://juku-escot.com/c_blogs/" TargetMode="External"/><Relationship Id="rId307" Type="http://schemas.openxmlformats.org/officeDocument/2006/relationships/hyperlink" Target="https://juku-escot.com/c_blogs/syakaijinbenkyou/" TargetMode="External"/><Relationship Id="rId306" Type="http://schemas.openxmlformats.org/officeDocument/2006/relationships/hyperlink" Target="https://juku-escot.com/c_blogs/" TargetMode="External"/><Relationship Id="rId301" Type="http://schemas.openxmlformats.org/officeDocument/2006/relationships/hyperlink" Target="https://juku-escot.com/c_blogs/suugakusyuusyoku/" TargetMode="External"/><Relationship Id="rId300" Type="http://schemas.openxmlformats.org/officeDocument/2006/relationships/hyperlink" Target="https://juku-escot.com/c_blogs/" TargetMode="External"/><Relationship Id="rId327" Type="http://schemas.openxmlformats.org/officeDocument/2006/relationships/hyperlink" Target="https://juku-escot.com/column/eiken/" TargetMode="External"/><Relationship Id="rId326" Type="http://schemas.openxmlformats.org/officeDocument/2006/relationships/hyperlink" Target="https://juku-escot.com/column/" TargetMode="External"/><Relationship Id="rId325" Type="http://schemas.openxmlformats.org/officeDocument/2006/relationships/hyperlink" Target="https://juku-escot.com/column/eigobenkyouhou/" TargetMode="External"/><Relationship Id="rId324" Type="http://schemas.openxmlformats.org/officeDocument/2006/relationships/hyperlink" Target="https://juku-escot.com/column/" TargetMode="External"/><Relationship Id="rId329" Type="http://schemas.openxmlformats.org/officeDocument/2006/relationships/hyperlink" Target="https://juku-escot.com/column/eitango/" TargetMode="External"/><Relationship Id="rId328" Type="http://schemas.openxmlformats.org/officeDocument/2006/relationships/hyperlink" Target="https://juku-escot.com/column/" TargetMode="External"/><Relationship Id="rId323" Type="http://schemas.openxmlformats.org/officeDocument/2006/relationships/hyperlink" Target="https://juku-escot.com/column/daisuubennkyouhou/" TargetMode="External"/><Relationship Id="rId322" Type="http://schemas.openxmlformats.org/officeDocument/2006/relationships/hyperlink" Target="https://juku-escot.com/column/" TargetMode="External"/><Relationship Id="rId321" Type="http://schemas.openxmlformats.org/officeDocument/2006/relationships/hyperlink" Target="https://juku-escot.com/column/chokuzen/" TargetMode="External"/><Relationship Id="rId320" Type="http://schemas.openxmlformats.org/officeDocument/2006/relationships/hyperlink" Target="https://juku-escot.com/column/" TargetMode="External"/><Relationship Id="rId316" Type="http://schemas.openxmlformats.org/officeDocument/2006/relationships/hyperlink" Target="https://juku-escot.com/c_blogs/" TargetMode="External"/><Relationship Id="rId315" Type="http://schemas.openxmlformats.org/officeDocument/2006/relationships/hyperlink" Target="https://juku-escot.com/c_blogs/yarukitaisyohou/" TargetMode="External"/><Relationship Id="rId314" Type="http://schemas.openxmlformats.org/officeDocument/2006/relationships/hyperlink" Target="https://juku-escot.com/c_blogs/" TargetMode="External"/><Relationship Id="rId313" Type="http://schemas.openxmlformats.org/officeDocument/2006/relationships/hyperlink" Target="https://juku-escot.com/c_blogs/yarukipoint/" TargetMode="External"/><Relationship Id="rId319" Type="http://schemas.openxmlformats.org/officeDocument/2006/relationships/hyperlink" Target="https://juku-escot.com/column/butsurikagaku/" TargetMode="External"/><Relationship Id="rId318" Type="http://schemas.openxmlformats.org/officeDocument/2006/relationships/hyperlink" Target="https://juku-escot.com/column/" TargetMode="External"/><Relationship Id="rId317" Type="http://schemas.openxmlformats.org/officeDocument/2006/relationships/hyperlink" Target="https://juku-escot.com/column/anki/" TargetMode="External"/><Relationship Id="rId312" Type="http://schemas.openxmlformats.org/officeDocument/2006/relationships/hyperlink" Target="https://juku-escot.com/c_blogs/" TargetMode="External"/><Relationship Id="rId311" Type="http://schemas.openxmlformats.org/officeDocument/2006/relationships/hyperlink" Target="https://juku-escot.com/c_blogs/yarukihouhou/" TargetMode="External"/><Relationship Id="rId310" Type="http://schemas.openxmlformats.org/officeDocument/2006/relationships/hyperlink" Target="https://juku-escot.com/c_blogs/" TargetMode="External"/><Relationship Id="rId297" Type="http://schemas.openxmlformats.org/officeDocument/2006/relationships/hyperlink" Target="https://juku-escot.com/c_blogs/suugakunaze/" TargetMode="External"/><Relationship Id="rId296" Type="http://schemas.openxmlformats.org/officeDocument/2006/relationships/hyperlink" Target="https://juku-escot.com/c_blogs/" TargetMode="External"/><Relationship Id="rId295" Type="http://schemas.openxmlformats.org/officeDocument/2006/relationships/hyperlink" Target="https://juku-escot.com/c_blogs/suugakukyouhu/" TargetMode="External"/><Relationship Id="rId294" Type="http://schemas.openxmlformats.org/officeDocument/2006/relationships/hyperlink" Target="https://juku-escot.com/c_blogs/" TargetMode="External"/><Relationship Id="rId299" Type="http://schemas.openxmlformats.org/officeDocument/2006/relationships/hyperlink" Target="https://juku-escot.com/c_blogs/suugakurikei/" TargetMode="External"/><Relationship Id="rId298" Type="http://schemas.openxmlformats.org/officeDocument/2006/relationships/hyperlink" Target="https://juku-escot.com/c_blogs/" TargetMode="External"/><Relationship Id="rId271" Type="http://schemas.openxmlformats.org/officeDocument/2006/relationships/hyperlink" Target="https://juku-escot.com/c_blogs/jyukenbenkyouyaruki/" TargetMode="External"/><Relationship Id="rId270" Type="http://schemas.openxmlformats.org/officeDocument/2006/relationships/hyperlink" Target="https://juku-escot.com/c_blogs/" TargetMode="External"/><Relationship Id="rId269" Type="http://schemas.openxmlformats.org/officeDocument/2006/relationships/hyperlink" Target="https://juku-escot.com/c_blogs/j-goukakusurutameniha/" TargetMode="External"/><Relationship Id="rId264" Type="http://schemas.openxmlformats.org/officeDocument/2006/relationships/hyperlink" Target="https://juku-escot.com/c_blogs/" TargetMode="External"/><Relationship Id="rId263" Type="http://schemas.openxmlformats.org/officeDocument/2006/relationships/hyperlink" Target="https://juku-escot.com/c_blogs/issyunanki/" TargetMode="External"/><Relationship Id="rId262" Type="http://schemas.openxmlformats.org/officeDocument/2006/relationships/hyperlink" Target="https://juku-escot.com/c_blogs/" TargetMode="External"/><Relationship Id="rId261" Type="http://schemas.openxmlformats.org/officeDocument/2006/relationships/hyperlink" Target="https://juku-escot.com/c_blogs/image/" TargetMode="External"/><Relationship Id="rId268" Type="http://schemas.openxmlformats.org/officeDocument/2006/relationships/hyperlink" Target="https://juku-escot.com/c_blogs/" TargetMode="External"/><Relationship Id="rId267" Type="http://schemas.openxmlformats.org/officeDocument/2006/relationships/hyperlink" Target="https://juku-escot.com/c_blogs/j-goukakuritsu/" TargetMode="External"/><Relationship Id="rId266" Type="http://schemas.openxmlformats.org/officeDocument/2006/relationships/hyperlink" Target="https://juku-escot.com/c_blogs/" TargetMode="External"/><Relationship Id="rId265" Type="http://schemas.openxmlformats.org/officeDocument/2006/relationships/hyperlink" Target="https://juku-escot.com/c_blogs/j-eikenbenkyouhou/" TargetMode="External"/><Relationship Id="rId260" Type="http://schemas.openxmlformats.org/officeDocument/2006/relationships/hyperlink" Target="https://juku-escot.com/c_blogs/" TargetMode="External"/><Relationship Id="rId259" Type="http://schemas.openxmlformats.org/officeDocument/2006/relationships/hyperlink" Target="https://juku-escot.com/c_blogs/eikenbenkyouhou/" TargetMode="External"/><Relationship Id="rId258" Type="http://schemas.openxmlformats.org/officeDocument/2006/relationships/hyperlink" Target="https://juku-escot.com/c_blogs/" TargetMode="External"/><Relationship Id="rId253" Type="http://schemas.openxmlformats.org/officeDocument/2006/relationships/hyperlink" Target="https://juku-escot.com/c_blogs/cyokuzen/" TargetMode="External"/><Relationship Id="rId252" Type="http://schemas.openxmlformats.org/officeDocument/2006/relationships/hyperlink" Target="https://juku-escot.com/c_blogs/" TargetMode="External"/><Relationship Id="rId251" Type="http://schemas.openxmlformats.org/officeDocument/2006/relationships/hyperlink" Target="https://juku-escot.com/c_blogs/30minanki/" TargetMode="External"/><Relationship Id="rId250" Type="http://schemas.openxmlformats.org/officeDocument/2006/relationships/hyperlink" Target="https://juku-escot.com/c_blogs/" TargetMode="External"/><Relationship Id="rId257" Type="http://schemas.openxmlformats.org/officeDocument/2006/relationships/hyperlink" Target="https://juku-escot.com/c_blogs/eigoanki/" TargetMode="External"/><Relationship Id="rId256" Type="http://schemas.openxmlformats.org/officeDocument/2006/relationships/hyperlink" Target="https://juku-escot.com/c_blogs/" TargetMode="External"/><Relationship Id="rId255" Type="http://schemas.openxmlformats.org/officeDocument/2006/relationships/hyperlink" Target="https://juku-escot.com/c_blogs/dousuru/" TargetMode="External"/><Relationship Id="rId254" Type="http://schemas.openxmlformats.org/officeDocument/2006/relationships/hyperlink" Target="https://juku-escot.com/c_blogs/" TargetMode="External"/><Relationship Id="rId293" Type="http://schemas.openxmlformats.org/officeDocument/2006/relationships/hyperlink" Target="https://juku-escot.com/c_blogs/suugakuhito/" TargetMode="External"/><Relationship Id="rId292" Type="http://schemas.openxmlformats.org/officeDocument/2006/relationships/hyperlink" Target="https://juku-escot.com/c_blogs/" TargetMode="External"/><Relationship Id="rId291" Type="http://schemas.openxmlformats.org/officeDocument/2006/relationships/hyperlink" Target="https://juku-escot.com/c_blogs/suugakudekinai/" TargetMode="External"/><Relationship Id="rId290" Type="http://schemas.openxmlformats.org/officeDocument/2006/relationships/hyperlink" Target="https://juku-escot.com/c_blogs/" TargetMode="External"/><Relationship Id="rId286" Type="http://schemas.openxmlformats.org/officeDocument/2006/relationships/hyperlink" Target="https://juku-escot.com/c_blogs/" TargetMode="External"/><Relationship Id="rId285" Type="http://schemas.openxmlformats.org/officeDocument/2006/relationships/hyperlink" Target="https://juku-escot.com/c_blogs/riyuutotaisyohou/" TargetMode="External"/><Relationship Id="rId284" Type="http://schemas.openxmlformats.org/officeDocument/2006/relationships/hyperlink" Target="https://juku-escot.com/c_blogs/" TargetMode="External"/><Relationship Id="rId283" Type="http://schemas.openxmlformats.org/officeDocument/2006/relationships/hyperlink" Target="https://juku-escot.com/c_blogs/programming/" TargetMode="External"/><Relationship Id="rId289" Type="http://schemas.openxmlformats.org/officeDocument/2006/relationships/hyperlink" Target="https://juku-escot.com/c_blogs/suugakubenkyouhou/" TargetMode="External"/><Relationship Id="rId288" Type="http://schemas.openxmlformats.org/officeDocument/2006/relationships/hyperlink" Target="https://juku-escot.com/c_blogs/" TargetMode="External"/><Relationship Id="rId287" Type="http://schemas.openxmlformats.org/officeDocument/2006/relationships/hyperlink" Target="https://juku-escot.com/c_blogs/sakubunanki/" TargetMode="External"/><Relationship Id="rId282" Type="http://schemas.openxmlformats.org/officeDocument/2006/relationships/hyperlink" Target="https://juku-escot.com/c_blogs/" TargetMode="External"/><Relationship Id="rId281" Type="http://schemas.openxmlformats.org/officeDocument/2006/relationships/hyperlink" Target="https://juku-escot.com/c_blogs/oyakokorogamae/" TargetMode="External"/><Relationship Id="rId280" Type="http://schemas.openxmlformats.org/officeDocument/2006/relationships/hyperlink" Target="https://juku-escot.com/c_blogs/" TargetMode="External"/><Relationship Id="rId275" Type="http://schemas.openxmlformats.org/officeDocument/2006/relationships/hyperlink" Target="https://juku-escot.com/c_blogs/kakujitsunianki/" TargetMode="External"/><Relationship Id="rId274" Type="http://schemas.openxmlformats.org/officeDocument/2006/relationships/hyperlink" Target="https://juku-escot.com/c_blogs/" TargetMode="External"/><Relationship Id="rId273" Type="http://schemas.openxmlformats.org/officeDocument/2006/relationships/hyperlink" Target="https://juku-escot.com/c_blogs/jyukenyaruki/" TargetMode="External"/><Relationship Id="rId272" Type="http://schemas.openxmlformats.org/officeDocument/2006/relationships/hyperlink" Target="https://juku-escot.com/c_blogs/" TargetMode="External"/><Relationship Id="rId279" Type="http://schemas.openxmlformats.org/officeDocument/2006/relationships/hyperlink" Target="https://juku-escot.com/c_blogs/note/" TargetMode="External"/><Relationship Id="rId278" Type="http://schemas.openxmlformats.org/officeDocument/2006/relationships/hyperlink" Target="https://juku-escot.com/c_blogs/" TargetMode="External"/><Relationship Id="rId277" Type="http://schemas.openxmlformats.org/officeDocument/2006/relationships/hyperlink" Target="https://juku-escot.com/c_blogs/kashikoibenkyou/" TargetMode="External"/><Relationship Id="rId276" Type="http://schemas.openxmlformats.org/officeDocument/2006/relationships/hyperlink" Target="https://juku-escot.com/c_blogs/" TargetMode="External"/><Relationship Id="rId409" Type="http://schemas.openxmlformats.org/officeDocument/2006/relationships/hyperlink" Target="https://juku-escot.com/online/" TargetMode="External"/><Relationship Id="rId404" Type="http://schemas.openxmlformats.org/officeDocument/2006/relationships/hyperlink" Target="https://juku-escot.com/purpose/" TargetMode="External"/><Relationship Id="rId403" Type="http://schemas.openxmlformats.org/officeDocument/2006/relationships/hyperlink" Target="https://juku-escot.com/mathematics/" TargetMode="External"/><Relationship Id="rId402" Type="http://schemas.openxmlformats.org/officeDocument/2006/relationships/hyperlink" Target="https://juku-escot.com/subject/math/" TargetMode="External"/><Relationship Id="rId401" Type="http://schemas.openxmlformats.org/officeDocument/2006/relationships/hyperlink" Target="https://juku-escot.com/kouza/jyuken-math/" TargetMode="External"/><Relationship Id="rId408" Type="http://schemas.openxmlformats.org/officeDocument/2006/relationships/hyperlink" Target="https://juku-escot.com/" TargetMode="External"/><Relationship Id="rId407" Type="http://schemas.openxmlformats.org/officeDocument/2006/relationships/hyperlink" Target="https://juku-escot.com/onepoint/" TargetMode="External"/><Relationship Id="rId406" Type="http://schemas.openxmlformats.org/officeDocument/2006/relationships/hyperlink" Target="https://juku-escot.com/english/" TargetMode="External"/><Relationship Id="rId405" Type="http://schemas.openxmlformats.org/officeDocument/2006/relationships/hyperlink" Target="https://juku-escot.com/newtreasure/" TargetMode="External"/><Relationship Id="rId400" Type="http://schemas.openxmlformats.org/officeDocument/2006/relationships/hyperlink" Target="https://juku-escot.com/subject/janpanese/" TargetMode="External"/><Relationship Id="rId228" Type="http://schemas.openxmlformats.org/officeDocument/2006/relationships/hyperlink" Target="https://eng-support.com/column/progress/" TargetMode="External"/><Relationship Id="rId227" Type="http://schemas.openxmlformats.org/officeDocument/2006/relationships/hyperlink" Target="https://eng-support.com/column/progressbook1-6-1/" TargetMode="External"/><Relationship Id="rId226" Type="http://schemas.openxmlformats.org/officeDocument/2006/relationships/hyperlink" Target="https://eng-support.com/column/progress/" TargetMode="External"/><Relationship Id="rId225" Type="http://schemas.openxmlformats.org/officeDocument/2006/relationships/hyperlink" Target="https://eng-support.com/column/progressbook1-5-3/" TargetMode="External"/><Relationship Id="rId229" Type="http://schemas.openxmlformats.org/officeDocument/2006/relationships/hyperlink" Target="https://eng-support.com/column/progressbook1-6-2/" TargetMode="External"/><Relationship Id="rId220" Type="http://schemas.openxmlformats.org/officeDocument/2006/relationships/hyperlink" Target="https://eng-support.com/column/progress/" TargetMode="External"/><Relationship Id="rId461" Type="http://schemas.openxmlformats.org/officeDocument/2006/relationships/drawing" Target="../drawings/drawing4.xml"/><Relationship Id="rId460" Type="http://schemas.openxmlformats.org/officeDocument/2006/relationships/hyperlink" Target="https://jukureiwa.com/honka/" TargetMode="External"/><Relationship Id="rId224" Type="http://schemas.openxmlformats.org/officeDocument/2006/relationships/hyperlink" Target="https://eng-support.com/column/progress/" TargetMode="External"/><Relationship Id="rId223" Type="http://schemas.openxmlformats.org/officeDocument/2006/relationships/hyperlink" Target="https://eng-support.com/column/progressbook1-5-2/" TargetMode="External"/><Relationship Id="rId222" Type="http://schemas.openxmlformats.org/officeDocument/2006/relationships/hyperlink" Target="https://eng-support.com/column/progress/" TargetMode="External"/><Relationship Id="rId221" Type="http://schemas.openxmlformats.org/officeDocument/2006/relationships/hyperlink" Target="https://eng-support.com/column/progressbook1-5-1/" TargetMode="External"/><Relationship Id="rId217" Type="http://schemas.openxmlformats.org/officeDocument/2006/relationships/hyperlink" Target="https://eng-support.com/column/progressbook1-4-2/" TargetMode="External"/><Relationship Id="rId459" Type="http://schemas.openxmlformats.org/officeDocument/2006/relationships/hyperlink" Target="https://jukureiwa.com/tips/naaymi_hub/" TargetMode="External"/><Relationship Id="rId216" Type="http://schemas.openxmlformats.org/officeDocument/2006/relationships/hyperlink" Target="https://eng-support.com/column/progress/" TargetMode="External"/><Relationship Id="rId458" Type="http://schemas.openxmlformats.org/officeDocument/2006/relationships/hyperlink" Target="https://jukureiwa.com/tips/naaymi_hub/" TargetMode="External"/><Relationship Id="rId215" Type="http://schemas.openxmlformats.org/officeDocument/2006/relationships/hyperlink" Target="https://eng-support.com/column/progressbook1-4-1/" TargetMode="External"/><Relationship Id="rId457" Type="http://schemas.openxmlformats.org/officeDocument/2006/relationships/hyperlink" Target="https://jukureiwa.com/tips/syakai-note/" TargetMode="External"/><Relationship Id="rId214" Type="http://schemas.openxmlformats.org/officeDocument/2006/relationships/hyperlink" Target="https://eng-support.com/column/progress/" TargetMode="External"/><Relationship Id="rId456" Type="http://schemas.openxmlformats.org/officeDocument/2006/relationships/hyperlink" Target="https://jukureiwa.com/tips/naaymi_hub/" TargetMode="External"/><Relationship Id="rId219" Type="http://schemas.openxmlformats.org/officeDocument/2006/relationships/hyperlink" Target="https://eng-support.com/column/progressbook1-4-3/" TargetMode="External"/><Relationship Id="rId218" Type="http://schemas.openxmlformats.org/officeDocument/2006/relationships/hyperlink" Target="https://eng-support.com/column/progress/" TargetMode="External"/><Relationship Id="rId451" Type="http://schemas.openxmlformats.org/officeDocument/2006/relationships/hyperlink" Target="https://natsui-sansu-juku.com/column/kobetsu_mayoi_judge/" TargetMode="External"/><Relationship Id="rId450" Type="http://schemas.openxmlformats.org/officeDocument/2006/relationships/hyperlink" Target="https://rika-quest.com/column/science-nayami/" TargetMode="External"/><Relationship Id="rId213" Type="http://schemas.openxmlformats.org/officeDocument/2006/relationships/hyperlink" Target="https://eng-support.com/column/progressbook1-3-3/" TargetMode="External"/><Relationship Id="rId455" Type="http://schemas.openxmlformats.org/officeDocument/2006/relationships/hyperlink" Target="https://jukureiwa.com/tips/tips-syakai-note/" TargetMode="External"/><Relationship Id="rId212" Type="http://schemas.openxmlformats.org/officeDocument/2006/relationships/hyperlink" Target="https://eng-support.com/column/progress/" TargetMode="External"/><Relationship Id="rId454" Type="http://schemas.openxmlformats.org/officeDocument/2006/relationships/hyperlink" Target="https://rika-quest.com/column/science-nayami/" TargetMode="External"/><Relationship Id="rId211" Type="http://schemas.openxmlformats.org/officeDocument/2006/relationships/hyperlink" Target="https://eng-support.com/column/progressbook1-3-2/" TargetMode="External"/><Relationship Id="rId453" Type="http://schemas.openxmlformats.org/officeDocument/2006/relationships/hyperlink" Target="https://rika-quest.com/column/nayami-classification-mixup/" TargetMode="External"/><Relationship Id="rId210" Type="http://schemas.openxmlformats.org/officeDocument/2006/relationships/hyperlink" Target="https://eng-support.com/column/progress/" TargetMode="External"/><Relationship Id="rId452" Type="http://schemas.openxmlformats.org/officeDocument/2006/relationships/hyperlink" Target="https://rika-quest.com/column/science-nayami/" TargetMode="External"/><Relationship Id="rId249" Type="http://schemas.openxmlformats.org/officeDocument/2006/relationships/hyperlink" Target="https://juku-escot.com/c_blogs/1dayanki/" TargetMode="External"/><Relationship Id="rId248" Type="http://schemas.openxmlformats.org/officeDocument/2006/relationships/hyperlink" Target="https://juku-escot.com/english/" TargetMode="External"/><Relationship Id="rId247" Type="http://schemas.openxmlformats.org/officeDocument/2006/relationships/hyperlink" Target="https://juku-escot.com/birdland/" TargetMode="External"/><Relationship Id="rId242" Type="http://schemas.openxmlformats.org/officeDocument/2006/relationships/hyperlink" Target="https://eng-support.com/" TargetMode="External"/><Relationship Id="rId241" Type="http://schemas.openxmlformats.org/officeDocument/2006/relationships/hyperlink" Target="https://eng-support.com/kouza/" TargetMode="External"/><Relationship Id="rId240" Type="http://schemas.openxmlformats.org/officeDocument/2006/relationships/hyperlink" Target="https://eng-support.com/" TargetMode="External"/><Relationship Id="rId246" Type="http://schemas.openxmlformats.org/officeDocument/2006/relationships/hyperlink" Target="https://juku-escot.com/column/" TargetMode="External"/><Relationship Id="rId245" Type="http://schemas.openxmlformats.org/officeDocument/2006/relationships/hyperlink" Target="https://juku-escot.com/2020-2/" TargetMode="External"/><Relationship Id="rId244" Type="http://schemas.openxmlformats.org/officeDocument/2006/relationships/hyperlink" Target="https://eng-support.com/" TargetMode="External"/><Relationship Id="rId243" Type="http://schemas.openxmlformats.org/officeDocument/2006/relationships/hyperlink" Target="https://eng-support.com/strategy/" TargetMode="External"/><Relationship Id="rId239" Type="http://schemas.openxmlformats.org/officeDocument/2006/relationships/hyperlink" Target="https://eng-support.com/column/progressinenglish21/" TargetMode="External"/><Relationship Id="rId238" Type="http://schemas.openxmlformats.org/officeDocument/2006/relationships/hyperlink" Target="https://eng-support.com/column/progress/" TargetMode="External"/><Relationship Id="rId237" Type="http://schemas.openxmlformats.org/officeDocument/2006/relationships/hyperlink" Target="https://eng-support.com/column/progressbook1-7-3/" TargetMode="External"/><Relationship Id="rId236" Type="http://schemas.openxmlformats.org/officeDocument/2006/relationships/hyperlink" Target="https://eng-support.com/column/progress/" TargetMode="External"/><Relationship Id="rId231" Type="http://schemas.openxmlformats.org/officeDocument/2006/relationships/hyperlink" Target="https://eng-support.com/column/progressbook1-6-3/" TargetMode="External"/><Relationship Id="rId230" Type="http://schemas.openxmlformats.org/officeDocument/2006/relationships/hyperlink" Target="https://eng-support.com/column/progress/" TargetMode="External"/><Relationship Id="rId235" Type="http://schemas.openxmlformats.org/officeDocument/2006/relationships/hyperlink" Target="https://eng-support.com/column/progressbook1-7-2/" TargetMode="External"/><Relationship Id="rId234" Type="http://schemas.openxmlformats.org/officeDocument/2006/relationships/hyperlink" Target="https://eng-support.com/column/progress/" TargetMode="External"/><Relationship Id="rId233" Type="http://schemas.openxmlformats.org/officeDocument/2006/relationships/hyperlink" Target="https://eng-support.com/column/progressbook1-7-1/" TargetMode="External"/><Relationship Id="rId232" Type="http://schemas.openxmlformats.org/officeDocument/2006/relationships/hyperlink" Target="https://eng-support.com/column/progress/" TargetMode="External"/><Relationship Id="rId426" Type="http://schemas.openxmlformats.org/officeDocument/2006/relationships/hyperlink" Target="https://jukureiwa.com/" TargetMode="External"/><Relationship Id="rId425" Type="http://schemas.openxmlformats.org/officeDocument/2006/relationships/hyperlink" Target="https://jukureiwa.com/tips/syakaikinkyu/" TargetMode="External"/><Relationship Id="rId424" Type="http://schemas.openxmlformats.org/officeDocument/2006/relationships/hyperlink" Target="https://jukureiwa.com/" TargetMode="External"/><Relationship Id="rId423" Type="http://schemas.openxmlformats.org/officeDocument/2006/relationships/hyperlink" Target="https://jukureiwa.com/tips/syakaibenkyou/" TargetMode="External"/><Relationship Id="rId429" Type="http://schemas.openxmlformats.org/officeDocument/2006/relationships/hyperlink" Target="https://www.kokugo-trigger.com/column/jikangatarinai/" TargetMode="External"/><Relationship Id="rId428" Type="http://schemas.openxmlformats.org/officeDocument/2006/relationships/hyperlink" Target="https://koten-kakitsubata.jp/kouza/" TargetMode="External"/><Relationship Id="rId427" Type="http://schemas.openxmlformats.org/officeDocument/2006/relationships/hyperlink" Target="https://koten-kakitsubata.jp/enter-exam/" TargetMode="External"/><Relationship Id="rId422" Type="http://schemas.openxmlformats.org/officeDocument/2006/relationships/hyperlink" Target="https://jukureiwa.com/" TargetMode="External"/><Relationship Id="rId421" Type="http://schemas.openxmlformats.org/officeDocument/2006/relationships/hyperlink" Target="https://jukureiwa.com/tips/syakaianki/" TargetMode="External"/><Relationship Id="rId420" Type="http://schemas.openxmlformats.org/officeDocument/2006/relationships/hyperlink" Target="https://jukureiwa.com/" TargetMode="External"/><Relationship Id="rId415" Type="http://schemas.openxmlformats.org/officeDocument/2006/relationships/hyperlink" Target="https://juku-escot.com/school/" TargetMode="External"/><Relationship Id="rId414" Type="http://schemas.openxmlformats.org/officeDocument/2006/relationships/hyperlink" Target="https://juku-escot.com/" TargetMode="External"/><Relationship Id="rId413" Type="http://schemas.openxmlformats.org/officeDocument/2006/relationships/hyperlink" Target="https://juku-escot.com/purpose/" TargetMode="External"/><Relationship Id="rId412" Type="http://schemas.openxmlformats.org/officeDocument/2006/relationships/hyperlink" Target="https://juku-escot.com/english/" TargetMode="External"/><Relationship Id="rId419" Type="http://schemas.openxmlformats.org/officeDocument/2006/relationships/hyperlink" Target="https://jukureiwa.com/tanpatsu/" TargetMode="External"/><Relationship Id="rId418" Type="http://schemas.openxmlformats.org/officeDocument/2006/relationships/hyperlink" Target="https://juku-escot.com/mathematics/" TargetMode="External"/><Relationship Id="rId417" Type="http://schemas.openxmlformats.org/officeDocument/2006/relationships/hyperlink" Target="https://juku-escot.com/taikeisuugaku/" TargetMode="External"/><Relationship Id="rId416" Type="http://schemas.openxmlformats.org/officeDocument/2006/relationships/hyperlink" Target="https://juku-escot.com/" TargetMode="External"/><Relationship Id="rId411" Type="http://schemas.openxmlformats.org/officeDocument/2006/relationships/hyperlink" Target="https://juku-escot.com/progress/" TargetMode="External"/><Relationship Id="rId410" Type="http://schemas.openxmlformats.org/officeDocument/2006/relationships/hyperlink" Target="https://juku-escot.com/" TargetMode="External"/><Relationship Id="rId206" Type="http://schemas.openxmlformats.org/officeDocument/2006/relationships/hyperlink" Target="https://eng-support.com/column/progress/" TargetMode="External"/><Relationship Id="rId448" Type="http://schemas.openxmlformats.org/officeDocument/2006/relationships/hyperlink" Target="https://rika-quest.com/column/science-nayami/" TargetMode="External"/><Relationship Id="rId205" Type="http://schemas.openxmlformats.org/officeDocument/2006/relationships/hyperlink" Target="https://eng-support.com/column/progressbook1-2-2/" TargetMode="External"/><Relationship Id="rId447" Type="http://schemas.openxmlformats.org/officeDocument/2006/relationships/hyperlink" Target="https://rika-quest.com/column/nayami-dislike-science/" TargetMode="External"/><Relationship Id="rId204" Type="http://schemas.openxmlformats.org/officeDocument/2006/relationships/hyperlink" Target="https://eng-support.com/column/progress/" TargetMode="External"/><Relationship Id="rId446" Type="http://schemas.openxmlformats.org/officeDocument/2006/relationships/hyperlink" Target="https://www.kokugo-trigger.com/" TargetMode="External"/><Relationship Id="rId203" Type="http://schemas.openxmlformats.org/officeDocument/2006/relationships/hyperlink" Target="https://eng-support.com/column/progressbook1-2-1/" TargetMode="External"/><Relationship Id="rId445" Type="http://schemas.openxmlformats.org/officeDocument/2006/relationships/hyperlink" Target="https://www.kokugo-trigger.com/kouza/" TargetMode="External"/><Relationship Id="rId209" Type="http://schemas.openxmlformats.org/officeDocument/2006/relationships/hyperlink" Target="https://eng-support.com/column/progressbook1-3-1/" TargetMode="External"/><Relationship Id="rId208" Type="http://schemas.openxmlformats.org/officeDocument/2006/relationships/hyperlink" Target="https://eng-support.com/column/progress/" TargetMode="External"/><Relationship Id="rId207" Type="http://schemas.openxmlformats.org/officeDocument/2006/relationships/hyperlink" Target="https://eng-support.com/column/progressbook1-2-3/" TargetMode="External"/><Relationship Id="rId449" Type="http://schemas.openxmlformats.org/officeDocument/2006/relationships/hyperlink" Target="https://rika-quest.com/column/nayami-calculation-slow/" TargetMode="External"/><Relationship Id="rId440" Type="http://schemas.openxmlformats.org/officeDocument/2006/relationships/hyperlink" Target="https://www.kokugo-trigger.com/column/" TargetMode="External"/><Relationship Id="rId202" Type="http://schemas.openxmlformats.org/officeDocument/2006/relationships/hyperlink" Target="https://eng-support.com/column/progress/" TargetMode="External"/><Relationship Id="rId444" Type="http://schemas.openxmlformats.org/officeDocument/2006/relationships/hyperlink" Target="https://www.kokugo-trigger.com/column/" TargetMode="External"/><Relationship Id="rId201" Type="http://schemas.openxmlformats.org/officeDocument/2006/relationships/hyperlink" Target="https://eng-support.com/column/progressbook1-1-3/" TargetMode="External"/><Relationship Id="rId443" Type="http://schemas.openxmlformats.org/officeDocument/2006/relationships/hyperlink" Target="https://www.kokugo-trigger.com/column/syuuchuuryoku/" TargetMode="External"/><Relationship Id="rId200" Type="http://schemas.openxmlformats.org/officeDocument/2006/relationships/hyperlink" Target="https://eng-support.com/column/progress/" TargetMode="External"/><Relationship Id="rId442" Type="http://schemas.openxmlformats.org/officeDocument/2006/relationships/hyperlink" Target="https://www.kokugo-trigger.com/column/" TargetMode="External"/><Relationship Id="rId441" Type="http://schemas.openxmlformats.org/officeDocument/2006/relationships/hyperlink" Target="https://www.kokugo-trigger.com/column/seiseki/" TargetMode="External"/><Relationship Id="rId437" Type="http://schemas.openxmlformats.org/officeDocument/2006/relationships/hyperlink" Target="https://www.kokugo-trigger.com/column/kokugonotesuto/" TargetMode="External"/><Relationship Id="rId436" Type="http://schemas.openxmlformats.org/officeDocument/2006/relationships/hyperlink" Target="https://www.kokugo-trigger.com/column/" TargetMode="External"/><Relationship Id="rId435" Type="http://schemas.openxmlformats.org/officeDocument/2006/relationships/hyperlink" Target="https://www.kokugo-trigger.com/column/kokugobenkyou/" TargetMode="External"/><Relationship Id="rId434" Type="http://schemas.openxmlformats.org/officeDocument/2006/relationships/hyperlink" Target="https://www.kokugo-trigger.com/column/" TargetMode="External"/><Relationship Id="rId439" Type="http://schemas.openxmlformats.org/officeDocument/2006/relationships/hyperlink" Target="https://www.kokugo-trigger.com/column/nigate/" TargetMode="External"/><Relationship Id="rId438" Type="http://schemas.openxmlformats.org/officeDocument/2006/relationships/hyperlink" Target="https://www.kokugo-trigger.com/column/" TargetMode="External"/><Relationship Id="rId433" Type="http://schemas.openxmlformats.org/officeDocument/2006/relationships/hyperlink" Target="https://www.kokugo-trigger.com/column/kiso/" TargetMode="External"/><Relationship Id="rId432" Type="http://schemas.openxmlformats.org/officeDocument/2006/relationships/hyperlink" Target="https://www.kokugo-trigger.com/column/" TargetMode="External"/><Relationship Id="rId431" Type="http://schemas.openxmlformats.org/officeDocument/2006/relationships/hyperlink" Target="https://www.kokugo-trigger.com/column/jyuku/" TargetMode="External"/><Relationship Id="rId430" Type="http://schemas.openxmlformats.org/officeDocument/2006/relationships/hyperlink" Target="https://www.kokugo-trigger.com/colum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igo-rewrite.com/column/j-eisakubun/" TargetMode="External"/><Relationship Id="rId2" Type="http://schemas.openxmlformats.org/officeDocument/2006/relationships/hyperlink" Target="https://eigo-rewrite.com/kobetsueisakubun/" TargetMode="External"/><Relationship Id="rId3" Type="http://schemas.openxmlformats.org/officeDocument/2006/relationships/hyperlink" Target="https://eigo-rewrite.com/column/j-eisakubun/" TargetMode="External"/><Relationship Id="rId4" Type="http://schemas.openxmlformats.org/officeDocument/2006/relationships/hyperlink" Target="https://eigo-rewrite.com/column/eigobenkyouhou/" TargetMode="External"/><Relationship Id="rId9" Type="http://schemas.openxmlformats.org/officeDocument/2006/relationships/hyperlink" Target="https://eng-support.com/column/progressinenglish21/" TargetMode="External"/><Relationship Id="rId5" Type="http://schemas.openxmlformats.org/officeDocument/2006/relationships/hyperlink" Target="https://eng-support.com/column/progress/" TargetMode="External"/><Relationship Id="rId6" Type="http://schemas.openxmlformats.org/officeDocument/2006/relationships/hyperlink" Target="https://eng-support.com/column/progress-2/" TargetMode="External"/><Relationship Id="rId7" Type="http://schemas.openxmlformats.org/officeDocument/2006/relationships/hyperlink" Target="https://eng-support.com/column/progressinenglish21/" TargetMode="External"/><Relationship Id="rId8" Type="http://schemas.openxmlformats.org/officeDocument/2006/relationships/hyperlink" Target="https://eng-support.com/" TargetMode="External"/><Relationship Id="rId31" Type="http://schemas.openxmlformats.org/officeDocument/2006/relationships/hyperlink" Target="https://jukureiwa.com/kouza/" TargetMode="External"/><Relationship Id="rId30" Type="http://schemas.openxmlformats.org/officeDocument/2006/relationships/hyperlink" Target="https://rika-quest.com/column/science-nayami/" TargetMode="External"/><Relationship Id="rId33" Type="http://schemas.openxmlformats.org/officeDocument/2006/relationships/drawing" Target="../drawings/drawing5.xml"/><Relationship Id="rId32" Type="http://schemas.openxmlformats.org/officeDocument/2006/relationships/hyperlink" Target="https://jukureiwa.com/tips/naaymi_hub/" TargetMode="External"/><Relationship Id="rId20" Type="http://schemas.openxmlformats.org/officeDocument/2006/relationships/hyperlink" Target="https://juku-escot.com/mathematics/" TargetMode="External"/><Relationship Id="rId22" Type="http://schemas.openxmlformats.org/officeDocument/2006/relationships/hyperlink" Target="https://jukureiwa.com/tanpatsu/" TargetMode="External"/><Relationship Id="rId21" Type="http://schemas.openxmlformats.org/officeDocument/2006/relationships/hyperlink" Target="https://juku-escot.com/taikeisuugaku/" TargetMode="External"/><Relationship Id="rId24" Type="http://schemas.openxmlformats.org/officeDocument/2006/relationships/hyperlink" Target="https://koten-kakitsubata.jp/blog/" TargetMode="External"/><Relationship Id="rId23" Type="http://schemas.openxmlformats.org/officeDocument/2006/relationships/hyperlink" Target="https://koten-kakitsubata.jp/enter-exam/" TargetMode="External"/><Relationship Id="rId26" Type="http://schemas.openxmlformats.org/officeDocument/2006/relationships/hyperlink" Target="https://koten-kakitsubata.jp/blog/zyodoushi/" TargetMode="External"/><Relationship Id="rId25" Type="http://schemas.openxmlformats.org/officeDocument/2006/relationships/hyperlink" Target="https://koten-kakitsubata.jp/school-exam/" TargetMode="External"/><Relationship Id="rId28" Type="http://schemas.openxmlformats.org/officeDocument/2006/relationships/hyperlink" Target="https://natsui-sansu-juku.com/column/hub-qa-jiki/" TargetMode="External"/><Relationship Id="rId27" Type="http://schemas.openxmlformats.org/officeDocument/2006/relationships/hyperlink" Target="https://koten-kakitsubata.jp/blog/kotentokui/" TargetMode="External"/><Relationship Id="rId29" Type="http://schemas.openxmlformats.org/officeDocument/2006/relationships/hyperlink" Target="https://www.kokugo-trigger.com/column/" TargetMode="External"/><Relationship Id="rId11" Type="http://schemas.openxmlformats.org/officeDocument/2006/relationships/hyperlink" Target="https://juku-escot.com/c_blogs/" TargetMode="External"/><Relationship Id="rId10" Type="http://schemas.openxmlformats.org/officeDocument/2006/relationships/hyperlink" Target="https://juku-escot.com/column/" TargetMode="External"/><Relationship Id="rId13" Type="http://schemas.openxmlformats.org/officeDocument/2006/relationships/hyperlink" Target="https://juku-escot.com/examination/" TargetMode="External"/><Relationship Id="rId12" Type="http://schemas.openxmlformats.org/officeDocument/2006/relationships/hyperlink" Target="https://juku-escot.com/kouza/" TargetMode="External"/><Relationship Id="rId15" Type="http://schemas.openxmlformats.org/officeDocument/2006/relationships/hyperlink" Target="https://juku-escot.com/subject/math/" TargetMode="External"/><Relationship Id="rId14" Type="http://schemas.openxmlformats.org/officeDocument/2006/relationships/hyperlink" Target="https://juku-escot.com/subject/english/" TargetMode="External"/><Relationship Id="rId17" Type="http://schemas.openxmlformats.org/officeDocument/2006/relationships/hyperlink" Target="https://juku-escot.com/kouza/jyuken-japanese/" TargetMode="External"/><Relationship Id="rId16" Type="http://schemas.openxmlformats.org/officeDocument/2006/relationships/hyperlink" Target="https://juku-escot.com/subject/janpanese/" TargetMode="External"/><Relationship Id="rId19" Type="http://schemas.openxmlformats.org/officeDocument/2006/relationships/hyperlink" Target="https://juku-escot.com/online/" TargetMode="External"/><Relationship Id="rId18" Type="http://schemas.openxmlformats.org/officeDocument/2006/relationships/hyperlink" Target="https://juku-escot.com/" TargetMode="External"/></Relationships>
</file>

<file path=xl/worksheets/_rels/sheet6.xml.rels><?xml version="1.0" encoding="UTF-8" standalone="yes"?><Relationships xmlns="http://schemas.openxmlformats.org/package/2006/relationships"><Relationship Id="rId190" Type="http://schemas.openxmlformats.org/officeDocument/2006/relationships/hyperlink" Target="https://eng-support.com/column/progress-book2-lesson1-1/" TargetMode="External"/><Relationship Id="rId194" Type="http://schemas.openxmlformats.org/officeDocument/2006/relationships/hyperlink" Target="https://eng-support.com/column/progressbook1-1-1/" TargetMode="External"/><Relationship Id="rId193" Type="http://schemas.openxmlformats.org/officeDocument/2006/relationships/hyperlink" Target="https://eng-support.com/column/progress/" TargetMode="External"/><Relationship Id="rId192" Type="http://schemas.openxmlformats.org/officeDocument/2006/relationships/hyperlink" Target="https://eng-support.com/column/progress/" TargetMode="External"/><Relationship Id="rId191" Type="http://schemas.openxmlformats.org/officeDocument/2006/relationships/hyperlink" Target="https://eng-support.com/column/progressinenglish21/" TargetMode="External"/><Relationship Id="rId187" Type="http://schemas.openxmlformats.org/officeDocument/2006/relationships/hyperlink" Target="https://eng-support.com/column/progress/" TargetMode="External"/><Relationship Id="rId186" Type="http://schemas.openxmlformats.org/officeDocument/2006/relationships/hyperlink" Target="https://eng-support.com/column/progress-book1-lesson9-2/" TargetMode="External"/><Relationship Id="rId185" Type="http://schemas.openxmlformats.org/officeDocument/2006/relationships/hyperlink" Target="https://eng-support.com/column/progress/" TargetMode="External"/><Relationship Id="rId184" Type="http://schemas.openxmlformats.org/officeDocument/2006/relationships/hyperlink" Target="https://eng-support.com/column/progress-book1-lesson9-1/" TargetMode="External"/><Relationship Id="rId189" Type="http://schemas.openxmlformats.org/officeDocument/2006/relationships/hyperlink" Target="https://eng-support.com/column/progress-2/" TargetMode="External"/><Relationship Id="rId188" Type="http://schemas.openxmlformats.org/officeDocument/2006/relationships/hyperlink" Target="https://eng-support.com/column/progress-book1-lesson9-3/" TargetMode="External"/><Relationship Id="rId183" Type="http://schemas.openxmlformats.org/officeDocument/2006/relationships/hyperlink" Target="https://eng-support.com/column/progress/" TargetMode="External"/><Relationship Id="rId182" Type="http://schemas.openxmlformats.org/officeDocument/2006/relationships/hyperlink" Target="https://eng-support.com/column/progress-book1-lesson8/" TargetMode="External"/><Relationship Id="rId181" Type="http://schemas.openxmlformats.org/officeDocument/2006/relationships/hyperlink" Target="https://eng-support.com/column/progress/" TargetMode="External"/><Relationship Id="rId180" Type="http://schemas.openxmlformats.org/officeDocument/2006/relationships/hyperlink" Target="https://eng-support.com/column/progress-book1-lesson20-4/" TargetMode="External"/><Relationship Id="rId176" Type="http://schemas.openxmlformats.org/officeDocument/2006/relationships/hyperlink" Target="https://eng-support.com/column/progress-book1-lesson20-2/" TargetMode="External"/><Relationship Id="rId175" Type="http://schemas.openxmlformats.org/officeDocument/2006/relationships/hyperlink" Target="https://eng-support.com/column/progress/" TargetMode="External"/><Relationship Id="rId174" Type="http://schemas.openxmlformats.org/officeDocument/2006/relationships/hyperlink" Target="https://eng-support.com/column/progress-book1-lesson20-1/" TargetMode="External"/><Relationship Id="rId173" Type="http://schemas.openxmlformats.org/officeDocument/2006/relationships/hyperlink" Target="https://eng-support.com/column/progress/" TargetMode="External"/><Relationship Id="rId179" Type="http://schemas.openxmlformats.org/officeDocument/2006/relationships/hyperlink" Target="https://eng-support.com/column/progress/" TargetMode="External"/><Relationship Id="rId178" Type="http://schemas.openxmlformats.org/officeDocument/2006/relationships/hyperlink" Target="https://eng-support.com/column/progress-book1-lesson20-3/" TargetMode="External"/><Relationship Id="rId177" Type="http://schemas.openxmlformats.org/officeDocument/2006/relationships/hyperlink" Target="https://eng-support.com/column/progress/" TargetMode="External"/><Relationship Id="rId198" Type="http://schemas.openxmlformats.org/officeDocument/2006/relationships/hyperlink" Target="https://eng-support.com/column/progressbook1-1-3/" TargetMode="External"/><Relationship Id="rId197" Type="http://schemas.openxmlformats.org/officeDocument/2006/relationships/hyperlink" Target="https://eng-support.com/column/progress/" TargetMode="External"/><Relationship Id="rId196" Type="http://schemas.openxmlformats.org/officeDocument/2006/relationships/hyperlink" Target="https://eng-support.com/column/progressbook1-1-2/" TargetMode="External"/><Relationship Id="rId195" Type="http://schemas.openxmlformats.org/officeDocument/2006/relationships/hyperlink" Target="https://eng-support.com/column/progress/" TargetMode="External"/><Relationship Id="rId199" Type="http://schemas.openxmlformats.org/officeDocument/2006/relationships/hyperlink" Target="https://eng-support.com/column/progress/" TargetMode="External"/><Relationship Id="rId150" Type="http://schemas.openxmlformats.org/officeDocument/2006/relationships/hyperlink" Target="https://eng-support.com/column/progress-book1-lesson16-3/" TargetMode="External"/><Relationship Id="rId392" Type="http://schemas.openxmlformats.org/officeDocument/2006/relationships/hyperlink" Target="https://juku-escot.com/taikeisuugaku/" TargetMode="External"/><Relationship Id="rId391" Type="http://schemas.openxmlformats.org/officeDocument/2006/relationships/hyperlink" Target="https://juku-escot.com/mathematics/" TargetMode="External"/><Relationship Id="rId390" Type="http://schemas.openxmlformats.org/officeDocument/2006/relationships/hyperlink" Target="https://juku-escot.com/online/" TargetMode="External"/><Relationship Id="rId1" Type="http://schemas.openxmlformats.org/officeDocument/2006/relationships/hyperlink" Target="https://eigo-rewrite.com/column/j-eisakubun/" TargetMode="External"/><Relationship Id="rId2" Type="http://schemas.openxmlformats.org/officeDocument/2006/relationships/hyperlink" Target="https://eigo-rewrite.com/column/eisakubunmae2/" TargetMode="External"/><Relationship Id="rId3" Type="http://schemas.openxmlformats.org/officeDocument/2006/relationships/hyperlink" Target="https://eigo-rewrite.com/kobetsueisakubun/" TargetMode="External"/><Relationship Id="rId149" Type="http://schemas.openxmlformats.org/officeDocument/2006/relationships/hyperlink" Target="https://eng-support.com/column/progress/" TargetMode="External"/><Relationship Id="rId4" Type="http://schemas.openxmlformats.org/officeDocument/2006/relationships/hyperlink" Target="https://eigo-rewrite.com/column/j-eisakubun/" TargetMode="External"/><Relationship Id="rId148" Type="http://schemas.openxmlformats.org/officeDocument/2006/relationships/hyperlink" Target="https://eng-support.com/column/progress-book1-lesson16-2/" TargetMode="External"/><Relationship Id="rId9" Type="http://schemas.openxmlformats.org/officeDocument/2006/relationships/hyperlink" Target="https://eigo-rewrite.com/column/j-eisakubun/" TargetMode="External"/><Relationship Id="rId143" Type="http://schemas.openxmlformats.org/officeDocument/2006/relationships/hyperlink" Target="https://eng-support.com/column/progress/" TargetMode="External"/><Relationship Id="rId385" Type="http://schemas.openxmlformats.org/officeDocument/2006/relationships/hyperlink" Target="https://juku-escot.com/subject/janpanese/" TargetMode="External"/><Relationship Id="rId142" Type="http://schemas.openxmlformats.org/officeDocument/2006/relationships/hyperlink" Target="https://eng-support.com/column/progress-book1-lesson15-3/" TargetMode="External"/><Relationship Id="rId384" Type="http://schemas.openxmlformats.org/officeDocument/2006/relationships/hyperlink" Target="https://juku-escot.com/kouza/jyuken-english/" TargetMode="External"/><Relationship Id="rId141" Type="http://schemas.openxmlformats.org/officeDocument/2006/relationships/hyperlink" Target="https://eng-support.com/column/progress/" TargetMode="External"/><Relationship Id="rId383" Type="http://schemas.openxmlformats.org/officeDocument/2006/relationships/hyperlink" Target="https://juku-escot.com/subject/english/" TargetMode="External"/><Relationship Id="rId140" Type="http://schemas.openxmlformats.org/officeDocument/2006/relationships/hyperlink" Target="https://eng-support.com/column/progress-book1-lesson15-2/" TargetMode="External"/><Relationship Id="rId382" Type="http://schemas.openxmlformats.org/officeDocument/2006/relationships/hyperlink" Target="https://juku-escot.com/kouza/j3-math/" TargetMode="External"/><Relationship Id="rId5" Type="http://schemas.openxmlformats.org/officeDocument/2006/relationships/hyperlink" Target="https://eigo-rewrite.com/column/eigobenkyouhou/" TargetMode="External"/><Relationship Id="rId147" Type="http://schemas.openxmlformats.org/officeDocument/2006/relationships/hyperlink" Target="https://eng-support.com/column/progress/" TargetMode="External"/><Relationship Id="rId389" Type="http://schemas.openxmlformats.org/officeDocument/2006/relationships/hyperlink" Target="https://juku-escot.com/" TargetMode="External"/><Relationship Id="rId6" Type="http://schemas.openxmlformats.org/officeDocument/2006/relationships/hyperlink" Target="https://eigo-rewrite.com/column/nigateup/" TargetMode="External"/><Relationship Id="rId146" Type="http://schemas.openxmlformats.org/officeDocument/2006/relationships/hyperlink" Target="https://eng-support.com/column/progress-book1-lesson16-1/" TargetMode="External"/><Relationship Id="rId388" Type="http://schemas.openxmlformats.org/officeDocument/2006/relationships/hyperlink" Target="https://juku-escot.com/kouza/jyuken-math/" TargetMode="External"/><Relationship Id="rId7" Type="http://schemas.openxmlformats.org/officeDocument/2006/relationships/hyperlink" Target="https://eigo-rewrite.com/column/j-eisakubun/" TargetMode="External"/><Relationship Id="rId145" Type="http://schemas.openxmlformats.org/officeDocument/2006/relationships/hyperlink" Target="https://eng-support.com/column/progress/" TargetMode="External"/><Relationship Id="rId387" Type="http://schemas.openxmlformats.org/officeDocument/2006/relationships/hyperlink" Target="https://juku-escot.com/subject/math/" TargetMode="External"/><Relationship Id="rId8" Type="http://schemas.openxmlformats.org/officeDocument/2006/relationships/hyperlink" Target="https://eigo-rewrite.com/column/reibun/" TargetMode="External"/><Relationship Id="rId144" Type="http://schemas.openxmlformats.org/officeDocument/2006/relationships/hyperlink" Target="https://eng-support.com/column/progress-book1-lesson15-4/" TargetMode="External"/><Relationship Id="rId386" Type="http://schemas.openxmlformats.org/officeDocument/2006/relationships/hyperlink" Target="https://juku-escot.com/kouza/jyuken-japanese/" TargetMode="External"/><Relationship Id="rId381" Type="http://schemas.openxmlformats.org/officeDocument/2006/relationships/hyperlink" Target="https://juku-escot.com/subject/math/" TargetMode="External"/><Relationship Id="rId380" Type="http://schemas.openxmlformats.org/officeDocument/2006/relationships/hyperlink" Target="https://juku-escot.com/kouza/j3-english/" TargetMode="External"/><Relationship Id="rId139" Type="http://schemas.openxmlformats.org/officeDocument/2006/relationships/hyperlink" Target="https://eng-support.com/column/progress/" TargetMode="External"/><Relationship Id="rId138" Type="http://schemas.openxmlformats.org/officeDocument/2006/relationships/hyperlink" Target="https://eng-support.com/column/progress-book1-lesson15-1/" TargetMode="External"/><Relationship Id="rId137" Type="http://schemas.openxmlformats.org/officeDocument/2006/relationships/hyperlink" Target="https://eng-support.com/column/progress/" TargetMode="External"/><Relationship Id="rId379" Type="http://schemas.openxmlformats.org/officeDocument/2006/relationships/hyperlink" Target="https://juku-escot.com/subject/english/" TargetMode="External"/><Relationship Id="rId132" Type="http://schemas.openxmlformats.org/officeDocument/2006/relationships/hyperlink" Target="https://eng-support.com/column/progress-book1-lesson14-2/" TargetMode="External"/><Relationship Id="rId374" Type="http://schemas.openxmlformats.org/officeDocument/2006/relationships/hyperlink" Target="https://juku-escot.com/kouza/j1-math/" TargetMode="External"/><Relationship Id="rId131" Type="http://schemas.openxmlformats.org/officeDocument/2006/relationships/hyperlink" Target="https://eng-support.com/column/progress/" TargetMode="External"/><Relationship Id="rId373" Type="http://schemas.openxmlformats.org/officeDocument/2006/relationships/hyperlink" Target="https://juku-escot.com/subject/math/" TargetMode="External"/><Relationship Id="rId130" Type="http://schemas.openxmlformats.org/officeDocument/2006/relationships/hyperlink" Target="https://eng-support.com/column/progress-book1-lesson14-1/" TargetMode="External"/><Relationship Id="rId372" Type="http://schemas.openxmlformats.org/officeDocument/2006/relationships/hyperlink" Target="https://juku-escot.com/kouza/j1-english/" TargetMode="External"/><Relationship Id="rId371" Type="http://schemas.openxmlformats.org/officeDocument/2006/relationships/hyperlink" Target="https://juku-escot.com/subject/english/" TargetMode="External"/><Relationship Id="rId136" Type="http://schemas.openxmlformats.org/officeDocument/2006/relationships/hyperlink" Target="https://eng-support.com/column/progress-book1-lesson14-4/" TargetMode="External"/><Relationship Id="rId378" Type="http://schemas.openxmlformats.org/officeDocument/2006/relationships/hyperlink" Target="https://juku-escot.com/kouza/j2-math/" TargetMode="External"/><Relationship Id="rId135" Type="http://schemas.openxmlformats.org/officeDocument/2006/relationships/hyperlink" Target="https://eng-support.com/column/progress/" TargetMode="External"/><Relationship Id="rId377" Type="http://schemas.openxmlformats.org/officeDocument/2006/relationships/hyperlink" Target="https://juku-escot.com/subject/math/" TargetMode="External"/><Relationship Id="rId134" Type="http://schemas.openxmlformats.org/officeDocument/2006/relationships/hyperlink" Target="https://eng-support.com/column/progress-book1-lesson14-3/" TargetMode="External"/><Relationship Id="rId376" Type="http://schemas.openxmlformats.org/officeDocument/2006/relationships/hyperlink" Target="https://juku-escot.com/kouza/j2-english/" TargetMode="External"/><Relationship Id="rId133" Type="http://schemas.openxmlformats.org/officeDocument/2006/relationships/hyperlink" Target="https://eng-support.com/column/progress/" TargetMode="External"/><Relationship Id="rId375" Type="http://schemas.openxmlformats.org/officeDocument/2006/relationships/hyperlink" Target="https://juku-escot.com/subject/english/" TargetMode="External"/><Relationship Id="rId172" Type="http://schemas.openxmlformats.org/officeDocument/2006/relationships/hyperlink" Target="https://eng-support.com/column/progress-book1-lesson19-4/" TargetMode="External"/><Relationship Id="rId171" Type="http://schemas.openxmlformats.org/officeDocument/2006/relationships/hyperlink" Target="https://eng-support.com/column/progress/" TargetMode="External"/><Relationship Id="rId170" Type="http://schemas.openxmlformats.org/officeDocument/2006/relationships/hyperlink" Target="https://eng-support.com/column/progress-book1-lesson19-1/" TargetMode="External"/><Relationship Id="rId165" Type="http://schemas.openxmlformats.org/officeDocument/2006/relationships/hyperlink" Target="https://eng-support.com/column/progress/" TargetMode="External"/><Relationship Id="rId164" Type="http://schemas.openxmlformats.org/officeDocument/2006/relationships/hyperlink" Target="https://eng-support.com/column/progress-book1-lesson18-2/" TargetMode="External"/><Relationship Id="rId163" Type="http://schemas.openxmlformats.org/officeDocument/2006/relationships/hyperlink" Target="https://eng-support.com/column/progress/" TargetMode="External"/><Relationship Id="rId162" Type="http://schemas.openxmlformats.org/officeDocument/2006/relationships/hyperlink" Target="https://eng-support.com/column/progress-book1-lesson18-1/" TargetMode="External"/><Relationship Id="rId169" Type="http://schemas.openxmlformats.org/officeDocument/2006/relationships/hyperlink" Target="https://eng-support.com/column/progress/" TargetMode="External"/><Relationship Id="rId168" Type="http://schemas.openxmlformats.org/officeDocument/2006/relationships/hyperlink" Target="https://eng-support.com/column/progress-book1-lesson18-4/" TargetMode="External"/><Relationship Id="rId167" Type="http://schemas.openxmlformats.org/officeDocument/2006/relationships/hyperlink" Target="https://eng-support.com/column/progress/" TargetMode="External"/><Relationship Id="rId166" Type="http://schemas.openxmlformats.org/officeDocument/2006/relationships/hyperlink" Target="https://eng-support.com/column/progress-book1-lesson18-3/" TargetMode="External"/><Relationship Id="rId161" Type="http://schemas.openxmlformats.org/officeDocument/2006/relationships/hyperlink" Target="https://eng-support.com/column/progress/" TargetMode="External"/><Relationship Id="rId160" Type="http://schemas.openxmlformats.org/officeDocument/2006/relationships/hyperlink" Target="https://eng-support.com/column/progress-book1-lesson17-4/" TargetMode="External"/><Relationship Id="rId159" Type="http://schemas.openxmlformats.org/officeDocument/2006/relationships/hyperlink" Target="https://eng-support.com/column/progress/" TargetMode="External"/><Relationship Id="rId154" Type="http://schemas.openxmlformats.org/officeDocument/2006/relationships/hyperlink" Target="https://eng-support.com/column/progress-book1-lesson17-1/" TargetMode="External"/><Relationship Id="rId396" Type="http://schemas.openxmlformats.org/officeDocument/2006/relationships/hyperlink" Target="https://jukureiwa.com/tips/machigaeyasui/" TargetMode="External"/><Relationship Id="rId153" Type="http://schemas.openxmlformats.org/officeDocument/2006/relationships/hyperlink" Target="https://eng-support.com/column/progress/" TargetMode="External"/><Relationship Id="rId395" Type="http://schemas.openxmlformats.org/officeDocument/2006/relationships/hyperlink" Target="https://jukureiwa.com/tanpatsu/" TargetMode="External"/><Relationship Id="rId152" Type="http://schemas.openxmlformats.org/officeDocument/2006/relationships/hyperlink" Target="https://eng-support.com/column/progress-book1-lesson16-4/" TargetMode="External"/><Relationship Id="rId394" Type="http://schemas.openxmlformats.org/officeDocument/2006/relationships/hyperlink" Target="https://jukureiwa.com/tips/katakana/" TargetMode="External"/><Relationship Id="rId151" Type="http://schemas.openxmlformats.org/officeDocument/2006/relationships/hyperlink" Target="https://eng-support.com/column/progress/" TargetMode="External"/><Relationship Id="rId393" Type="http://schemas.openxmlformats.org/officeDocument/2006/relationships/hyperlink" Target="https://jukureiwa.com/tanpatsu/" TargetMode="External"/><Relationship Id="rId158" Type="http://schemas.openxmlformats.org/officeDocument/2006/relationships/hyperlink" Target="https://eng-support.com/column/progress-book1-lesson17-3/" TargetMode="External"/><Relationship Id="rId157" Type="http://schemas.openxmlformats.org/officeDocument/2006/relationships/hyperlink" Target="https://eng-support.com/column/progress/" TargetMode="External"/><Relationship Id="rId399" Type="http://schemas.openxmlformats.org/officeDocument/2006/relationships/hyperlink" Target="https://koten-kakitsubata.jp/enter-exam/" TargetMode="External"/><Relationship Id="rId156" Type="http://schemas.openxmlformats.org/officeDocument/2006/relationships/hyperlink" Target="https://eng-support.com/column/progress-book1-lesson17-2/" TargetMode="External"/><Relationship Id="rId398" Type="http://schemas.openxmlformats.org/officeDocument/2006/relationships/hyperlink" Target="https://koten-kakitsubata.jp/enter-exam/" TargetMode="External"/><Relationship Id="rId155" Type="http://schemas.openxmlformats.org/officeDocument/2006/relationships/hyperlink" Target="https://eng-support.com/column/progress/" TargetMode="External"/><Relationship Id="rId397" Type="http://schemas.openxmlformats.org/officeDocument/2006/relationships/hyperlink" Target="https://koten-kakitsubata.jp/enter-exam/" TargetMode="External"/><Relationship Id="rId40" Type="http://schemas.openxmlformats.org/officeDocument/2006/relationships/hyperlink" Target="https://eng-support.com/column/book2-lesson12-scene1/" TargetMode="External"/><Relationship Id="rId42" Type="http://schemas.openxmlformats.org/officeDocument/2006/relationships/hyperlink" Target="https://eng-support.com/column/book2-lesson12-scene2/" TargetMode="External"/><Relationship Id="rId41" Type="http://schemas.openxmlformats.org/officeDocument/2006/relationships/hyperlink" Target="https://eng-support.com/column/progress-2/" TargetMode="External"/><Relationship Id="rId44" Type="http://schemas.openxmlformats.org/officeDocument/2006/relationships/hyperlink" Target="https://eng-support.com/column/book2-lesson12-scene3/" TargetMode="External"/><Relationship Id="rId43" Type="http://schemas.openxmlformats.org/officeDocument/2006/relationships/hyperlink" Target="https://eng-support.com/column/progress-2/" TargetMode="External"/><Relationship Id="rId46" Type="http://schemas.openxmlformats.org/officeDocument/2006/relationships/hyperlink" Target="https://eng-support.com/column/book2-lesson13-scene/" TargetMode="External"/><Relationship Id="rId45" Type="http://schemas.openxmlformats.org/officeDocument/2006/relationships/hyperlink" Target="https://eng-support.com/column/progress-2/" TargetMode="External"/><Relationship Id="rId48" Type="http://schemas.openxmlformats.org/officeDocument/2006/relationships/hyperlink" Target="https://eng-support.com/column/book2-lesson13-scene1/" TargetMode="External"/><Relationship Id="rId47" Type="http://schemas.openxmlformats.org/officeDocument/2006/relationships/hyperlink" Target="https://eng-support.com/column/progress-2/" TargetMode="External"/><Relationship Id="rId49" Type="http://schemas.openxmlformats.org/officeDocument/2006/relationships/hyperlink" Target="https://eng-support.com/column/progress-2/" TargetMode="External"/><Relationship Id="rId31" Type="http://schemas.openxmlformats.org/officeDocument/2006/relationships/hyperlink" Target="https://eng-support.com/column/progress-2/" TargetMode="External"/><Relationship Id="rId30" Type="http://schemas.openxmlformats.org/officeDocument/2006/relationships/hyperlink" Target="https://eng-support.com/column/book2-lesson10-scene2/" TargetMode="External"/><Relationship Id="rId33" Type="http://schemas.openxmlformats.org/officeDocument/2006/relationships/hyperlink" Target="https://eng-support.com/column/progress-2/" TargetMode="External"/><Relationship Id="rId32" Type="http://schemas.openxmlformats.org/officeDocument/2006/relationships/hyperlink" Target="https://eng-support.com/column/book2-lesson10-scene3/" TargetMode="External"/><Relationship Id="rId35" Type="http://schemas.openxmlformats.org/officeDocument/2006/relationships/hyperlink" Target="https://eng-support.com/column/progress-2/" TargetMode="External"/><Relationship Id="rId34" Type="http://schemas.openxmlformats.org/officeDocument/2006/relationships/hyperlink" Target="https://eng-support.com/column/book2-lesson11-scene1/" TargetMode="External"/><Relationship Id="rId37" Type="http://schemas.openxmlformats.org/officeDocument/2006/relationships/hyperlink" Target="https://eng-support.com/column/progress-2/" TargetMode="External"/><Relationship Id="rId36" Type="http://schemas.openxmlformats.org/officeDocument/2006/relationships/hyperlink" Target="https://eng-support.com/column/book2-lesson11-scene2/" TargetMode="External"/><Relationship Id="rId39" Type="http://schemas.openxmlformats.org/officeDocument/2006/relationships/hyperlink" Target="https://eng-support.com/column/progress-2/" TargetMode="External"/><Relationship Id="rId38" Type="http://schemas.openxmlformats.org/officeDocument/2006/relationships/hyperlink" Target="https://eng-support.com/column/book2-lesson11-scene3/" TargetMode="External"/><Relationship Id="rId20" Type="http://schemas.openxmlformats.org/officeDocument/2006/relationships/hyperlink" Target="https://eng-support.com/column/book1-lesson19-scene2/" TargetMode="External"/><Relationship Id="rId22" Type="http://schemas.openxmlformats.org/officeDocument/2006/relationships/hyperlink" Target="https://eng-support.com/column/book1-lesson19-scene3/" TargetMode="External"/><Relationship Id="rId21" Type="http://schemas.openxmlformats.org/officeDocument/2006/relationships/hyperlink" Target="https://eng-support.com/column/progress/" TargetMode="External"/><Relationship Id="rId24" Type="http://schemas.openxmlformats.org/officeDocument/2006/relationships/hyperlink" Target="https://eng-support.com/column/book2-lesson1-scene2/" TargetMode="External"/><Relationship Id="rId23" Type="http://schemas.openxmlformats.org/officeDocument/2006/relationships/hyperlink" Target="https://eng-support.com/column/progress-2/" TargetMode="External"/><Relationship Id="rId26" Type="http://schemas.openxmlformats.org/officeDocument/2006/relationships/hyperlink" Target="https://eng-support.com/column/book2-lesson1-scene3/" TargetMode="External"/><Relationship Id="rId25" Type="http://schemas.openxmlformats.org/officeDocument/2006/relationships/hyperlink" Target="https://eng-support.com/column/progress-2/" TargetMode="External"/><Relationship Id="rId28" Type="http://schemas.openxmlformats.org/officeDocument/2006/relationships/hyperlink" Target="https://eng-support.com/column/book2-lesson10-scene1/" TargetMode="External"/><Relationship Id="rId27" Type="http://schemas.openxmlformats.org/officeDocument/2006/relationships/hyperlink" Target="https://eng-support.com/column/progress-2/" TargetMode="External"/><Relationship Id="rId29" Type="http://schemas.openxmlformats.org/officeDocument/2006/relationships/hyperlink" Target="https://eng-support.com/column/progress-2/" TargetMode="External"/><Relationship Id="rId11" Type="http://schemas.openxmlformats.org/officeDocument/2006/relationships/hyperlink" Target="https://eigo-rewrite.com/column/eigobenkyouhou/" TargetMode="External"/><Relationship Id="rId10" Type="http://schemas.openxmlformats.org/officeDocument/2006/relationships/hyperlink" Target="https://eigo-rewrite.com/column/sankousyo/" TargetMode="External"/><Relationship Id="rId13" Type="http://schemas.openxmlformats.org/officeDocument/2006/relationships/hyperlink" Target="https://eigo-rewrite.com/column/eigobenkyouhou/" TargetMode="External"/><Relationship Id="rId12" Type="http://schemas.openxmlformats.org/officeDocument/2006/relationships/hyperlink" Target="https://eigo-rewrite.com/column/schedule/" TargetMode="External"/><Relationship Id="rId15" Type="http://schemas.openxmlformats.org/officeDocument/2006/relationships/hyperlink" Target="https://eigo-rewrite.com/column/eigobenkyouhou/" TargetMode="External"/><Relationship Id="rId14" Type="http://schemas.openxmlformats.org/officeDocument/2006/relationships/hyperlink" Target="https://eigo-rewrite.com/column/torikumimae/" TargetMode="External"/><Relationship Id="rId17" Type="http://schemas.openxmlformats.org/officeDocument/2006/relationships/hyperlink" Target="https://eng-support.com/column/progress/" TargetMode="External"/><Relationship Id="rId16" Type="http://schemas.openxmlformats.org/officeDocument/2006/relationships/hyperlink" Target="https://eigo-rewrite.com/column/zyugyou/" TargetMode="External"/><Relationship Id="rId19" Type="http://schemas.openxmlformats.org/officeDocument/2006/relationships/hyperlink" Target="https://eng-support.com/column/progress/" TargetMode="External"/><Relationship Id="rId18" Type="http://schemas.openxmlformats.org/officeDocument/2006/relationships/hyperlink" Target="https://eng-support.com/column/298/" TargetMode="External"/><Relationship Id="rId84" Type="http://schemas.openxmlformats.org/officeDocument/2006/relationships/hyperlink" Target="https://eng-support.com/column/book2-lesson7-scene1/" TargetMode="External"/><Relationship Id="rId83" Type="http://schemas.openxmlformats.org/officeDocument/2006/relationships/hyperlink" Target="https://eng-support.com/column/progress-2/" TargetMode="External"/><Relationship Id="rId86" Type="http://schemas.openxmlformats.org/officeDocument/2006/relationships/hyperlink" Target="https://eng-support.com/column/book2-lesson7-scene2/" TargetMode="External"/><Relationship Id="rId85" Type="http://schemas.openxmlformats.org/officeDocument/2006/relationships/hyperlink" Target="https://eng-support.com/column/progress-2/" TargetMode="External"/><Relationship Id="rId88" Type="http://schemas.openxmlformats.org/officeDocument/2006/relationships/hyperlink" Target="https://eng-support.com/column/book2-lesson7-scene3/" TargetMode="External"/><Relationship Id="rId87" Type="http://schemas.openxmlformats.org/officeDocument/2006/relationships/hyperlink" Target="https://eng-support.com/column/progress-2/" TargetMode="External"/><Relationship Id="rId89" Type="http://schemas.openxmlformats.org/officeDocument/2006/relationships/hyperlink" Target="https://eng-support.com/column/progress-2/" TargetMode="External"/><Relationship Id="rId80" Type="http://schemas.openxmlformats.org/officeDocument/2006/relationships/hyperlink" Target="https://eng-support.com/column/book2-lesson6-scene2/" TargetMode="External"/><Relationship Id="rId82" Type="http://schemas.openxmlformats.org/officeDocument/2006/relationships/hyperlink" Target="https://eng-support.com/column/book2-lesson6-scene3/" TargetMode="External"/><Relationship Id="rId81" Type="http://schemas.openxmlformats.org/officeDocument/2006/relationships/hyperlink" Target="https://eng-support.com/column/progress-2/" TargetMode="External"/><Relationship Id="rId73" Type="http://schemas.openxmlformats.org/officeDocument/2006/relationships/hyperlink" Target="https://eng-support.com/column/progress-2/" TargetMode="External"/><Relationship Id="rId72" Type="http://schemas.openxmlformats.org/officeDocument/2006/relationships/hyperlink" Target="https://eng-support.com/column/book2-lesson5-scene1/" TargetMode="External"/><Relationship Id="rId75" Type="http://schemas.openxmlformats.org/officeDocument/2006/relationships/hyperlink" Target="https://eng-support.com/column/progress-2/" TargetMode="External"/><Relationship Id="rId74" Type="http://schemas.openxmlformats.org/officeDocument/2006/relationships/hyperlink" Target="https://eng-support.com/column/book2-lesson5-scene2/" TargetMode="External"/><Relationship Id="rId77" Type="http://schemas.openxmlformats.org/officeDocument/2006/relationships/hyperlink" Target="https://eng-support.com/column/progress-2/" TargetMode="External"/><Relationship Id="rId76" Type="http://schemas.openxmlformats.org/officeDocument/2006/relationships/hyperlink" Target="https://eng-support.com/column/book2-lesson5-scene3/" TargetMode="External"/><Relationship Id="rId79" Type="http://schemas.openxmlformats.org/officeDocument/2006/relationships/hyperlink" Target="https://eng-support.com/column/progress-2/" TargetMode="External"/><Relationship Id="rId78" Type="http://schemas.openxmlformats.org/officeDocument/2006/relationships/hyperlink" Target="https://eng-support.com/column/book2-lesson6-scene1/" TargetMode="External"/><Relationship Id="rId71" Type="http://schemas.openxmlformats.org/officeDocument/2006/relationships/hyperlink" Target="https://eng-support.com/column/progress-2/" TargetMode="External"/><Relationship Id="rId70" Type="http://schemas.openxmlformats.org/officeDocument/2006/relationships/hyperlink" Target="https://eng-support.com/column/book2-lesson4-scene3/" TargetMode="External"/><Relationship Id="rId62" Type="http://schemas.openxmlformats.org/officeDocument/2006/relationships/hyperlink" Target="https://eng-support.com/column/book2-lesson3-scene2/" TargetMode="External"/><Relationship Id="rId61" Type="http://schemas.openxmlformats.org/officeDocument/2006/relationships/hyperlink" Target="https://eng-support.com/column/progress-2/" TargetMode="External"/><Relationship Id="rId64" Type="http://schemas.openxmlformats.org/officeDocument/2006/relationships/hyperlink" Target="https://eng-support.com/column/book2-lesson3-scene3/" TargetMode="External"/><Relationship Id="rId63" Type="http://schemas.openxmlformats.org/officeDocument/2006/relationships/hyperlink" Target="https://eng-support.com/column/progress-2/" TargetMode="External"/><Relationship Id="rId66" Type="http://schemas.openxmlformats.org/officeDocument/2006/relationships/hyperlink" Target="https://eng-support.com/column/book2-lesson4-scene1/" TargetMode="External"/><Relationship Id="rId65" Type="http://schemas.openxmlformats.org/officeDocument/2006/relationships/hyperlink" Target="https://eng-support.com/column/progress-2/" TargetMode="External"/><Relationship Id="rId68" Type="http://schemas.openxmlformats.org/officeDocument/2006/relationships/hyperlink" Target="https://eng-support.com/column/book2-lesson4-scene2/" TargetMode="External"/><Relationship Id="rId67" Type="http://schemas.openxmlformats.org/officeDocument/2006/relationships/hyperlink" Target="https://eng-support.com/column/progress-2/" TargetMode="External"/><Relationship Id="rId60" Type="http://schemas.openxmlformats.org/officeDocument/2006/relationships/hyperlink" Target="https://eng-support.com/column/book2-lesson3-scene1/" TargetMode="External"/><Relationship Id="rId69" Type="http://schemas.openxmlformats.org/officeDocument/2006/relationships/hyperlink" Target="https://eng-support.com/column/progress-2/" TargetMode="External"/><Relationship Id="rId51" Type="http://schemas.openxmlformats.org/officeDocument/2006/relationships/hyperlink" Target="https://eng-support.com/column/progress-2/" TargetMode="External"/><Relationship Id="rId50" Type="http://schemas.openxmlformats.org/officeDocument/2006/relationships/hyperlink" Target="https://eng-support.com/column/book2-lesson13-scene3/" TargetMode="External"/><Relationship Id="rId53" Type="http://schemas.openxmlformats.org/officeDocument/2006/relationships/hyperlink" Target="https://eng-support.com/column/progress-2/" TargetMode="External"/><Relationship Id="rId52" Type="http://schemas.openxmlformats.org/officeDocument/2006/relationships/hyperlink" Target="https://eng-support.com/column/book2-lesson14-scene1/" TargetMode="External"/><Relationship Id="rId55" Type="http://schemas.openxmlformats.org/officeDocument/2006/relationships/hyperlink" Target="https://eng-support.com/column/progress-2/" TargetMode="External"/><Relationship Id="rId54" Type="http://schemas.openxmlformats.org/officeDocument/2006/relationships/hyperlink" Target="https://eng-support.com/column/book2-lesson2-scene1/" TargetMode="External"/><Relationship Id="rId57" Type="http://schemas.openxmlformats.org/officeDocument/2006/relationships/hyperlink" Target="https://eng-support.com/column/progress-2/" TargetMode="External"/><Relationship Id="rId56" Type="http://schemas.openxmlformats.org/officeDocument/2006/relationships/hyperlink" Target="https://eng-support.com/column/book2-lesson2-scene2/" TargetMode="External"/><Relationship Id="rId59" Type="http://schemas.openxmlformats.org/officeDocument/2006/relationships/hyperlink" Target="https://eng-support.com/column/progress-2/" TargetMode="External"/><Relationship Id="rId58" Type="http://schemas.openxmlformats.org/officeDocument/2006/relationships/hyperlink" Target="https://eng-support.com/column/book2-lesson2-scene3/" TargetMode="External"/><Relationship Id="rId107" Type="http://schemas.openxmlformats.org/officeDocument/2006/relationships/hyperlink" Target="https://eng-support.com/column/progress/" TargetMode="External"/><Relationship Id="rId349" Type="http://schemas.openxmlformats.org/officeDocument/2006/relationships/hyperlink" Target="https://juku-escot.com/column/" TargetMode="External"/><Relationship Id="rId106" Type="http://schemas.openxmlformats.org/officeDocument/2006/relationships/hyperlink" Target="https://eng-support.com/column/progress-book1-lesson10-1/" TargetMode="External"/><Relationship Id="rId348" Type="http://schemas.openxmlformats.org/officeDocument/2006/relationships/hyperlink" Target="https://juku-escot.com/column/suugaku_miss/" TargetMode="External"/><Relationship Id="rId105" Type="http://schemas.openxmlformats.org/officeDocument/2006/relationships/hyperlink" Target="https://eng-support.com/column/progress/" TargetMode="External"/><Relationship Id="rId347" Type="http://schemas.openxmlformats.org/officeDocument/2006/relationships/hyperlink" Target="https://juku-escot.com/column/" TargetMode="External"/><Relationship Id="rId104" Type="http://schemas.openxmlformats.org/officeDocument/2006/relationships/hyperlink" Target="https://eng-support.com/column/progress-book1-8-1/" TargetMode="External"/><Relationship Id="rId346" Type="http://schemas.openxmlformats.org/officeDocument/2006/relationships/hyperlink" Target="https://juku-escot.com/column/ryouritsu/" TargetMode="External"/><Relationship Id="rId109" Type="http://schemas.openxmlformats.org/officeDocument/2006/relationships/hyperlink" Target="https://eng-support.com/column/progress/" TargetMode="External"/><Relationship Id="rId108" Type="http://schemas.openxmlformats.org/officeDocument/2006/relationships/hyperlink" Target="https://eng-support.com/column/progress-book1-lesson10-2/" TargetMode="External"/><Relationship Id="rId341" Type="http://schemas.openxmlformats.org/officeDocument/2006/relationships/hyperlink" Target="https://juku-escot.com/column/" TargetMode="External"/><Relationship Id="rId340" Type="http://schemas.openxmlformats.org/officeDocument/2006/relationships/hyperlink" Target="https://juku-escot.com/column/nakadarumiochikobore/" TargetMode="External"/><Relationship Id="rId103" Type="http://schemas.openxmlformats.org/officeDocument/2006/relationships/hyperlink" Target="https://eng-support.com/column/progress/" TargetMode="External"/><Relationship Id="rId345" Type="http://schemas.openxmlformats.org/officeDocument/2006/relationships/hyperlink" Target="https://juku-escot.com/column/" TargetMode="External"/><Relationship Id="rId102" Type="http://schemas.openxmlformats.org/officeDocument/2006/relationships/hyperlink" Target="https://eng-support.com/column/progress-2/" TargetMode="External"/><Relationship Id="rId344" Type="http://schemas.openxmlformats.org/officeDocument/2006/relationships/hyperlink" Target="https://juku-escot.com/column/onlinejuku/" TargetMode="External"/><Relationship Id="rId101" Type="http://schemas.openxmlformats.org/officeDocument/2006/relationships/hyperlink" Target="https://eng-support.com/column/progressinenglish21/" TargetMode="External"/><Relationship Id="rId343" Type="http://schemas.openxmlformats.org/officeDocument/2006/relationships/hyperlink" Target="https://juku-escot.com/column/" TargetMode="External"/><Relationship Id="rId100" Type="http://schemas.openxmlformats.org/officeDocument/2006/relationships/hyperlink" Target="https://eng-support.com/column/book2-lesson9-scene3/" TargetMode="External"/><Relationship Id="rId342" Type="http://schemas.openxmlformats.org/officeDocument/2006/relationships/hyperlink" Target="https://juku-escot.com/column/ochikobore/" TargetMode="External"/><Relationship Id="rId338" Type="http://schemas.openxmlformats.org/officeDocument/2006/relationships/hyperlink" Target="https://juku-escot.com/column/merit/" TargetMode="External"/><Relationship Id="rId337" Type="http://schemas.openxmlformats.org/officeDocument/2006/relationships/hyperlink" Target="https://juku-escot.com/column/" TargetMode="External"/><Relationship Id="rId336" Type="http://schemas.openxmlformats.org/officeDocument/2006/relationships/hyperlink" Target="https://juku-escot.com/column/kobetsuigi_j/" TargetMode="External"/><Relationship Id="rId335" Type="http://schemas.openxmlformats.org/officeDocument/2006/relationships/hyperlink" Target="https://juku-escot.com/column/" TargetMode="External"/><Relationship Id="rId339" Type="http://schemas.openxmlformats.org/officeDocument/2006/relationships/hyperlink" Target="https://juku-escot.com/column/" TargetMode="External"/><Relationship Id="rId330" Type="http://schemas.openxmlformats.org/officeDocument/2006/relationships/hyperlink" Target="https://juku-escot.com/column/junnikyuu/" TargetMode="External"/><Relationship Id="rId334" Type="http://schemas.openxmlformats.org/officeDocument/2006/relationships/hyperlink" Target="https://juku-escot.com/column/kobetsuigi_h/" TargetMode="External"/><Relationship Id="rId333" Type="http://schemas.openxmlformats.org/officeDocument/2006/relationships/hyperlink" Target="https://juku-escot.com/column/" TargetMode="External"/><Relationship Id="rId332" Type="http://schemas.openxmlformats.org/officeDocument/2006/relationships/hyperlink" Target="https://juku-escot.com/column/keikaku_tatekata/" TargetMode="External"/><Relationship Id="rId331" Type="http://schemas.openxmlformats.org/officeDocument/2006/relationships/hyperlink" Target="https://juku-escot.com/column/" TargetMode="External"/><Relationship Id="rId370" Type="http://schemas.openxmlformats.org/officeDocument/2006/relationships/hyperlink" Target="https://juku-escot.com/kouza/h1-math/" TargetMode="External"/><Relationship Id="rId129" Type="http://schemas.openxmlformats.org/officeDocument/2006/relationships/hyperlink" Target="https://eng-support.com/column/progress/" TargetMode="External"/><Relationship Id="rId128" Type="http://schemas.openxmlformats.org/officeDocument/2006/relationships/hyperlink" Target="https://eng-support.com/column/progress-book1-lesson13-3/" TargetMode="External"/><Relationship Id="rId127" Type="http://schemas.openxmlformats.org/officeDocument/2006/relationships/hyperlink" Target="https://eng-support.com/column/progress/" TargetMode="External"/><Relationship Id="rId369" Type="http://schemas.openxmlformats.org/officeDocument/2006/relationships/hyperlink" Target="https://juku-escot.com/subject/math/" TargetMode="External"/><Relationship Id="rId126" Type="http://schemas.openxmlformats.org/officeDocument/2006/relationships/hyperlink" Target="https://eng-support.com/column/progress-book1-lesson13-2/" TargetMode="External"/><Relationship Id="rId368" Type="http://schemas.openxmlformats.org/officeDocument/2006/relationships/hyperlink" Target="https://juku-escot.com/kouza/h1-english/" TargetMode="External"/><Relationship Id="rId121" Type="http://schemas.openxmlformats.org/officeDocument/2006/relationships/hyperlink" Target="https://eng-support.com/column/progress/" TargetMode="External"/><Relationship Id="rId363" Type="http://schemas.openxmlformats.org/officeDocument/2006/relationships/hyperlink" Target="https://juku-escot.com/column/" TargetMode="External"/><Relationship Id="rId120" Type="http://schemas.openxmlformats.org/officeDocument/2006/relationships/hyperlink" Target="https://eng-support.com/column/progress-book1-lesson12-2/" TargetMode="External"/><Relationship Id="rId362" Type="http://schemas.openxmlformats.org/officeDocument/2006/relationships/hyperlink" Target="https://juku-escot.com/column/yokunaibenkyouhou/" TargetMode="External"/><Relationship Id="rId361" Type="http://schemas.openxmlformats.org/officeDocument/2006/relationships/hyperlink" Target="https://juku-escot.com/column/" TargetMode="External"/><Relationship Id="rId360" Type="http://schemas.openxmlformats.org/officeDocument/2006/relationships/hyperlink" Target="https://juku-escot.com/column/yaruki/" TargetMode="External"/><Relationship Id="rId125" Type="http://schemas.openxmlformats.org/officeDocument/2006/relationships/hyperlink" Target="https://eng-support.com/column/progress/" TargetMode="External"/><Relationship Id="rId367" Type="http://schemas.openxmlformats.org/officeDocument/2006/relationships/hyperlink" Target="https://juku-escot.com/subject/english/" TargetMode="External"/><Relationship Id="rId124" Type="http://schemas.openxmlformats.org/officeDocument/2006/relationships/hyperlink" Target="https://eng-support.com/column/progress-book1-lesson13-1/" TargetMode="External"/><Relationship Id="rId366" Type="http://schemas.openxmlformats.org/officeDocument/2006/relationships/hyperlink" Target="https://juku-escot.com/examination/" TargetMode="External"/><Relationship Id="rId123" Type="http://schemas.openxmlformats.org/officeDocument/2006/relationships/hyperlink" Target="https://eng-support.com/column/progress/" TargetMode="External"/><Relationship Id="rId365" Type="http://schemas.openxmlformats.org/officeDocument/2006/relationships/hyperlink" Target="https://juku-escot.com/kouza/" TargetMode="External"/><Relationship Id="rId122" Type="http://schemas.openxmlformats.org/officeDocument/2006/relationships/hyperlink" Target="https://eng-support.com/column/progress-book1-lesson12-3/" TargetMode="External"/><Relationship Id="rId364" Type="http://schemas.openxmlformats.org/officeDocument/2006/relationships/hyperlink" Target="https://juku-escot.com/column/zaigaku/" TargetMode="External"/><Relationship Id="rId95" Type="http://schemas.openxmlformats.org/officeDocument/2006/relationships/hyperlink" Target="https://eng-support.com/column/progress-2/" TargetMode="External"/><Relationship Id="rId94" Type="http://schemas.openxmlformats.org/officeDocument/2006/relationships/hyperlink" Target="https://eng-support.com/column/book2-lesson8-scene3/" TargetMode="External"/><Relationship Id="rId97" Type="http://schemas.openxmlformats.org/officeDocument/2006/relationships/hyperlink" Target="https://eng-support.com/column/progress-2/" TargetMode="External"/><Relationship Id="rId96" Type="http://schemas.openxmlformats.org/officeDocument/2006/relationships/hyperlink" Target="https://eng-support.com/column/book2-lesson9-scene1/" TargetMode="External"/><Relationship Id="rId99" Type="http://schemas.openxmlformats.org/officeDocument/2006/relationships/hyperlink" Target="https://eng-support.com/column/progress-2/" TargetMode="External"/><Relationship Id="rId98" Type="http://schemas.openxmlformats.org/officeDocument/2006/relationships/hyperlink" Target="https://eng-support.com/column/book2-lesson9-scene2/" TargetMode="External"/><Relationship Id="rId91" Type="http://schemas.openxmlformats.org/officeDocument/2006/relationships/hyperlink" Target="https://eng-support.com/column/progress-2/" TargetMode="External"/><Relationship Id="rId90" Type="http://schemas.openxmlformats.org/officeDocument/2006/relationships/hyperlink" Target="https://eng-support.com/column/book2-lesson8-scene1/" TargetMode="External"/><Relationship Id="rId93" Type="http://schemas.openxmlformats.org/officeDocument/2006/relationships/hyperlink" Target="https://eng-support.com/column/progress-2/" TargetMode="External"/><Relationship Id="rId92" Type="http://schemas.openxmlformats.org/officeDocument/2006/relationships/hyperlink" Target="https://eng-support.com/column/book2-lesson8-scene2/" TargetMode="External"/><Relationship Id="rId118" Type="http://schemas.openxmlformats.org/officeDocument/2006/relationships/hyperlink" Target="https://eng-support.com/column/progress-book1-lesson12-1/" TargetMode="External"/><Relationship Id="rId117" Type="http://schemas.openxmlformats.org/officeDocument/2006/relationships/hyperlink" Target="https://eng-support.com/column/progress/" TargetMode="External"/><Relationship Id="rId359" Type="http://schemas.openxmlformats.org/officeDocument/2006/relationships/hyperlink" Target="https://juku-escot.com/column/" TargetMode="External"/><Relationship Id="rId116" Type="http://schemas.openxmlformats.org/officeDocument/2006/relationships/hyperlink" Target="https://eng-support.com/column/progress-book1-lesson11-3/" TargetMode="External"/><Relationship Id="rId358" Type="http://schemas.openxmlformats.org/officeDocument/2006/relationships/hyperlink" Target="https://juku-escot.com/column/waseda/" TargetMode="External"/><Relationship Id="rId115" Type="http://schemas.openxmlformats.org/officeDocument/2006/relationships/hyperlink" Target="https://eng-support.com/column/progress/" TargetMode="External"/><Relationship Id="rId357" Type="http://schemas.openxmlformats.org/officeDocument/2006/relationships/hyperlink" Target="https://juku-escot.com/column/" TargetMode="External"/><Relationship Id="rId119" Type="http://schemas.openxmlformats.org/officeDocument/2006/relationships/hyperlink" Target="https://eng-support.com/column/progress/" TargetMode="External"/><Relationship Id="rId110" Type="http://schemas.openxmlformats.org/officeDocument/2006/relationships/hyperlink" Target="https://eng-support.com/column/progress-book1-lesson10-3/" TargetMode="External"/><Relationship Id="rId352" Type="http://schemas.openxmlformats.org/officeDocument/2006/relationships/hyperlink" Target="https://juku-escot.com/column/suugakudekinai/" TargetMode="External"/><Relationship Id="rId351" Type="http://schemas.openxmlformats.org/officeDocument/2006/relationships/hyperlink" Target="https://juku-escot.com/column/" TargetMode="External"/><Relationship Id="rId350" Type="http://schemas.openxmlformats.org/officeDocument/2006/relationships/hyperlink" Target="https://juku-escot.com/column/suugaku_ouyoumondai/" TargetMode="External"/><Relationship Id="rId114" Type="http://schemas.openxmlformats.org/officeDocument/2006/relationships/hyperlink" Target="https://eng-support.com/column/progress-book1-lesson11-2/" TargetMode="External"/><Relationship Id="rId356" Type="http://schemas.openxmlformats.org/officeDocument/2006/relationships/hyperlink" Target="https://juku-escot.com/column/syuutyuukankyou/" TargetMode="External"/><Relationship Id="rId113" Type="http://schemas.openxmlformats.org/officeDocument/2006/relationships/hyperlink" Target="https://eng-support.com/column/progress/" TargetMode="External"/><Relationship Id="rId355" Type="http://schemas.openxmlformats.org/officeDocument/2006/relationships/hyperlink" Target="https://juku-escot.com/column/" TargetMode="External"/><Relationship Id="rId112" Type="http://schemas.openxmlformats.org/officeDocument/2006/relationships/hyperlink" Target="https://eng-support.com/column/progress-book1-lesson11-1/" TargetMode="External"/><Relationship Id="rId354" Type="http://schemas.openxmlformats.org/officeDocument/2006/relationships/hyperlink" Target="https://juku-escot.com/column/suugakukika/" TargetMode="External"/><Relationship Id="rId111" Type="http://schemas.openxmlformats.org/officeDocument/2006/relationships/hyperlink" Target="https://eng-support.com/column/progress/" TargetMode="External"/><Relationship Id="rId353" Type="http://schemas.openxmlformats.org/officeDocument/2006/relationships/hyperlink" Target="https://juku-escot.com/column/" TargetMode="External"/><Relationship Id="rId305" Type="http://schemas.openxmlformats.org/officeDocument/2006/relationships/hyperlink" Target="https://juku-escot.com/c_blogs/" TargetMode="External"/><Relationship Id="rId304" Type="http://schemas.openxmlformats.org/officeDocument/2006/relationships/hyperlink" Target="https://juku-escot.com/c_blogs/yarukipoint/" TargetMode="External"/><Relationship Id="rId303" Type="http://schemas.openxmlformats.org/officeDocument/2006/relationships/hyperlink" Target="https://juku-escot.com/c_blogs/" TargetMode="External"/><Relationship Id="rId302" Type="http://schemas.openxmlformats.org/officeDocument/2006/relationships/hyperlink" Target="https://juku-escot.com/c_blogs/yarukihouhou/" TargetMode="External"/><Relationship Id="rId309" Type="http://schemas.openxmlformats.org/officeDocument/2006/relationships/hyperlink" Target="https://juku-escot.com/column/" TargetMode="External"/><Relationship Id="rId308" Type="http://schemas.openxmlformats.org/officeDocument/2006/relationships/hyperlink" Target="https://juku-escot.com/column/anki/" TargetMode="External"/><Relationship Id="rId307" Type="http://schemas.openxmlformats.org/officeDocument/2006/relationships/hyperlink" Target="https://juku-escot.com/column/" TargetMode="External"/><Relationship Id="rId306" Type="http://schemas.openxmlformats.org/officeDocument/2006/relationships/hyperlink" Target="https://juku-escot.com/c_blogs/yarukitaisyohou/" TargetMode="External"/><Relationship Id="rId301" Type="http://schemas.openxmlformats.org/officeDocument/2006/relationships/hyperlink" Target="https://juku-escot.com/c_blogs/" TargetMode="External"/><Relationship Id="rId300" Type="http://schemas.openxmlformats.org/officeDocument/2006/relationships/hyperlink" Target="https://juku-escot.com/c_blogs/taisaku4/" TargetMode="External"/><Relationship Id="rId327" Type="http://schemas.openxmlformats.org/officeDocument/2006/relationships/hyperlink" Target="https://juku-escot.com/column/" TargetMode="External"/><Relationship Id="rId326" Type="http://schemas.openxmlformats.org/officeDocument/2006/relationships/hyperlink" Target="https://juku-escot.com/column/haruyasumibenkyouhou/" TargetMode="External"/><Relationship Id="rId325" Type="http://schemas.openxmlformats.org/officeDocument/2006/relationships/hyperlink" Target="https://juku-escot.com/column/" TargetMode="External"/><Relationship Id="rId324" Type="http://schemas.openxmlformats.org/officeDocument/2006/relationships/hyperlink" Target="https://juku-escot.com/column/genbun_benkyouhou/" TargetMode="External"/><Relationship Id="rId329" Type="http://schemas.openxmlformats.org/officeDocument/2006/relationships/hyperlink" Target="https://juku-escot.com/column/" TargetMode="External"/><Relationship Id="rId328" Type="http://schemas.openxmlformats.org/officeDocument/2006/relationships/hyperlink" Target="https://juku-escot.com/column/itukara/" TargetMode="External"/><Relationship Id="rId323" Type="http://schemas.openxmlformats.org/officeDocument/2006/relationships/hyperlink" Target="https://juku-escot.com/column/" TargetMode="External"/><Relationship Id="rId322" Type="http://schemas.openxmlformats.org/officeDocument/2006/relationships/hyperlink" Target="https://juku-escot.com/column/fuyuyasumi/" TargetMode="External"/><Relationship Id="rId321" Type="http://schemas.openxmlformats.org/officeDocument/2006/relationships/hyperlink" Target="https://juku-escot.com/column/" TargetMode="External"/><Relationship Id="rId320" Type="http://schemas.openxmlformats.org/officeDocument/2006/relationships/hyperlink" Target="https://juku-escot.com/column/eitango/" TargetMode="External"/><Relationship Id="rId316" Type="http://schemas.openxmlformats.org/officeDocument/2006/relationships/hyperlink" Target="https://juku-escot.com/column/eigobenkyouhou/" TargetMode="External"/><Relationship Id="rId315" Type="http://schemas.openxmlformats.org/officeDocument/2006/relationships/hyperlink" Target="https://juku-escot.com/column/" TargetMode="External"/><Relationship Id="rId314" Type="http://schemas.openxmlformats.org/officeDocument/2006/relationships/hyperlink" Target="https://juku-escot.com/column/daisuubennkyouhou/" TargetMode="External"/><Relationship Id="rId313" Type="http://schemas.openxmlformats.org/officeDocument/2006/relationships/hyperlink" Target="https://juku-escot.com/column/" TargetMode="External"/><Relationship Id="rId319" Type="http://schemas.openxmlformats.org/officeDocument/2006/relationships/hyperlink" Target="https://juku-escot.com/column/" TargetMode="External"/><Relationship Id="rId318" Type="http://schemas.openxmlformats.org/officeDocument/2006/relationships/hyperlink" Target="https://juku-escot.com/column/eiken/" TargetMode="External"/><Relationship Id="rId317" Type="http://schemas.openxmlformats.org/officeDocument/2006/relationships/hyperlink" Target="https://juku-escot.com/column/" TargetMode="External"/><Relationship Id="rId312" Type="http://schemas.openxmlformats.org/officeDocument/2006/relationships/hyperlink" Target="https://juku-escot.com/column/chokuzen/" TargetMode="External"/><Relationship Id="rId311" Type="http://schemas.openxmlformats.org/officeDocument/2006/relationships/hyperlink" Target="https://juku-escot.com/column/" TargetMode="External"/><Relationship Id="rId310" Type="http://schemas.openxmlformats.org/officeDocument/2006/relationships/hyperlink" Target="https://juku-escot.com/column/butsurikagaku/" TargetMode="External"/><Relationship Id="rId297" Type="http://schemas.openxmlformats.org/officeDocument/2006/relationships/hyperlink" Target="https://juku-escot.com/c_blogs/" TargetMode="External"/><Relationship Id="rId296" Type="http://schemas.openxmlformats.org/officeDocument/2006/relationships/hyperlink" Target="https://juku-escot.com/c_blogs/syakaibenkyouhou/" TargetMode="External"/><Relationship Id="rId295" Type="http://schemas.openxmlformats.org/officeDocument/2006/relationships/hyperlink" Target="https://juku-escot.com/c_blogs/" TargetMode="External"/><Relationship Id="rId294" Type="http://schemas.openxmlformats.org/officeDocument/2006/relationships/hyperlink" Target="https://juku-escot.com/c_blogs/suugakutaisaku/" TargetMode="External"/><Relationship Id="rId299" Type="http://schemas.openxmlformats.org/officeDocument/2006/relationships/hyperlink" Target="https://juku-escot.com/c_blogs/" TargetMode="External"/><Relationship Id="rId298" Type="http://schemas.openxmlformats.org/officeDocument/2006/relationships/hyperlink" Target="https://juku-escot.com/c_blogs/syakaijinbenkyou/" TargetMode="External"/><Relationship Id="rId271" Type="http://schemas.openxmlformats.org/officeDocument/2006/relationships/hyperlink" Target="https://juku-escot.com/c_blogs/" TargetMode="External"/><Relationship Id="rId270" Type="http://schemas.openxmlformats.org/officeDocument/2006/relationships/hyperlink" Target="https://juku-escot.com/c_blogs/note/" TargetMode="External"/><Relationship Id="rId269" Type="http://schemas.openxmlformats.org/officeDocument/2006/relationships/hyperlink" Target="https://juku-escot.com/c_blogs/" TargetMode="External"/><Relationship Id="rId264" Type="http://schemas.openxmlformats.org/officeDocument/2006/relationships/hyperlink" Target="https://juku-escot.com/c_blogs/jyukenyaruki/" TargetMode="External"/><Relationship Id="rId263" Type="http://schemas.openxmlformats.org/officeDocument/2006/relationships/hyperlink" Target="https://juku-escot.com/c_blogs/" TargetMode="External"/><Relationship Id="rId262" Type="http://schemas.openxmlformats.org/officeDocument/2006/relationships/hyperlink" Target="https://juku-escot.com/c_blogs/jyukenbenkyouyaruki/" TargetMode="External"/><Relationship Id="rId261" Type="http://schemas.openxmlformats.org/officeDocument/2006/relationships/hyperlink" Target="https://juku-escot.com/c_blogs/" TargetMode="External"/><Relationship Id="rId268" Type="http://schemas.openxmlformats.org/officeDocument/2006/relationships/hyperlink" Target="https://juku-escot.com/c_blogs/kashikoibenkyou/" TargetMode="External"/><Relationship Id="rId267" Type="http://schemas.openxmlformats.org/officeDocument/2006/relationships/hyperlink" Target="https://juku-escot.com/c_blogs/" TargetMode="External"/><Relationship Id="rId266" Type="http://schemas.openxmlformats.org/officeDocument/2006/relationships/hyperlink" Target="https://juku-escot.com/c_blogs/kakujitsunianki/" TargetMode="External"/><Relationship Id="rId265" Type="http://schemas.openxmlformats.org/officeDocument/2006/relationships/hyperlink" Target="https://juku-escot.com/c_blogs/" TargetMode="External"/><Relationship Id="rId260" Type="http://schemas.openxmlformats.org/officeDocument/2006/relationships/hyperlink" Target="https://juku-escot.com/c_blogs/j-goukakusurutameniha/" TargetMode="External"/><Relationship Id="rId259" Type="http://schemas.openxmlformats.org/officeDocument/2006/relationships/hyperlink" Target="https://juku-escot.com/c_blogs/" TargetMode="External"/><Relationship Id="rId258" Type="http://schemas.openxmlformats.org/officeDocument/2006/relationships/hyperlink" Target="https://juku-escot.com/c_blogs/j-goukakuritsu/" TargetMode="External"/><Relationship Id="rId253" Type="http://schemas.openxmlformats.org/officeDocument/2006/relationships/hyperlink" Target="https://juku-escot.com/c_blogs/" TargetMode="External"/><Relationship Id="rId495" Type="http://schemas.openxmlformats.org/officeDocument/2006/relationships/hyperlink" Target="https://jukureiwa.com/kouza/" TargetMode="External"/><Relationship Id="rId252" Type="http://schemas.openxmlformats.org/officeDocument/2006/relationships/hyperlink" Target="https://juku-escot.com/c_blogs/image/" TargetMode="External"/><Relationship Id="rId494" Type="http://schemas.openxmlformats.org/officeDocument/2006/relationships/hyperlink" Target="https://rika-quest.com/column/nayami-earthquake-volcano/" TargetMode="External"/><Relationship Id="rId251" Type="http://schemas.openxmlformats.org/officeDocument/2006/relationships/hyperlink" Target="https://juku-escot.com/c_blogs/" TargetMode="External"/><Relationship Id="rId493" Type="http://schemas.openxmlformats.org/officeDocument/2006/relationships/hyperlink" Target="https://rika-quest.com/column/science-nayami/" TargetMode="External"/><Relationship Id="rId250" Type="http://schemas.openxmlformats.org/officeDocument/2006/relationships/hyperlink" Target="https://juku-escot.com/c_blogs/eikenbenkyouhou/" TargetMode="External"/><Relationship Id="rId492" Type="http://schemas.openxmlformats.org/officeDocument/2006/relationships/hyperlink" Target="https://rika-quest.com/column/nayami-astronomy-diagram/" TargetMode="External"/><Relationship Id="rId257" Type="http://schemas.openxmlformats.org/officeDocument/2006/relationships/hyperlink" Target="https://juku-escot.com/c_blogs/" TargetMode="External"/><Relationship Id="rId499" Type="http://schemas.openxmlformats.org/officeDocument/2006/relationships/drawing" Target="../drawings/drawing6.xml"/><Relationship Id="rId256" Type="http://schemas.openxmlformats.org/officeDocument/2006/relationships/hyperlink" Target="https://juku-escot.com/c_blogs/j-eikenbenkyouhou/" TargetMode="External"/><Relationship Id="rId498" Type="http://schemas.openxmlformats.org/officeDocument/2006/relationships/hyperlink" Target="https://jukureiwa.com/tips/naaymi_hub/" TargetMode="External"/><Relationship Id="rId255" Type="http://schemas.openxmlformats.org/officeDocument/2006/relationships/hyperlink" Target="https://juku-escot.com/c_blogs/" TargetMode="External"/><Relationship Id="rId497" Type="http://schemas.openxmlformats.org/officeDocument/2006/relationships/hyperlink" Target="https://jukureiwa.com/tanpatsu/" TargetMode="External"/><Relationship Id="rId254" Type="http://schemas.openxmlformats.org/officeDocument/2006/relationships/hyperlink" Target="https://juku-escot.com/c_blogs/issyunanki/" TargetMode="External"/><Relationship Id="rId496" Type="http://schemas.openxmlformats.org/officeDocument/2006/relationships/hyperlink" Target="https://jukureiwa.com/tips/naaymi_hub/" TargetMode="External"/><Relationship Id="rId293" Type="http://schemas.openxmlformats.org/officeDocument/2006/relationships/hyperlink" Target="https://juku-escot.com/c_blogs/" TargetMode="External"/><Relationship Id="rId292" Type="http://schemas.openxmlformats.org/officeDocument/2006/relationships/hyperlink" Target="https://juku-escot.com/c_blogs/suugakusyuusyoku/" TargetMode="External"/><Relationship Id="rId291" Type="http://schemas.openxmlformats.org/officeDocument/2006/relationships/hyperlink" Target="https://juku-escot.com/c_blogs/" TargetMode="External"/><Relationship Id="rId290" Type="http://schemas.openxmlformats.org/officeDocument/2006/relationships/hyperlink" Target="https://juku-escot.com/c_blogs/suugakurikei/" TargetMode="External"/><Relationship Id="rId286" Type="http://schemas.openxmlformats.org/officeDocument/2006/relationships/hyperlink" Target="https://juku-escot.com/c_blogs/suugakukyouhu/" TargetMode="External"/><Relationship Id="rId285" Type="http://schemas.openxmlformats.org/officeDocument/2006/relationships/hyperlink" Target="https://juku-escot.com/c_blogs/" TargetMode="External"/><Relationship Id="rId284" Type="http://schemas.openxmlformats.org/officeDocument/2006/relationships/hyperlink" Target="https://juku-escot.com/c_blogs/suugakuhito/" TargetMode="External"/><Relationship Id="rId283" Type="http://schemas.openxmlformats.org/officeDocument/2006/relationships/hyperlink" Target="https://juku-escot.com/c_blogs/" TargetMode="External"/><Relationship Id="rId289" Type="http://schemas.openxmlformats.org/officeDocument/2006/relationships/hyperlink" Target="https://juku-escot.com/c_blogs/" TargetMode="External"/><Relationship Id="rId288" Type="http://schemas.openxmlformats.org/officeDocument/2006/relationships/hyperlink" Target="https://juku-escot.com/c_blogs/suugakunaze/" TargetMode="External"/><Relationship Id="rId287" Type="http://schemas.openxmlformats.org/officeDocument/2006/relationships/hyperlink" Target="https://juku-escot.com/c_blogs/" TargetMode="External"/><Relationship Id="rId282" Type="http://schemas.openxmlformats.org/officeDocument/2006/relationships/hyperlink" Target="https://juku-escot.com/c_blogs/suugakudekinai/" TargetMode="External"/><Relationship Id="rId281" Type="http://schemas.openxmlformats.org/officeDocument/2006/relationships/hyperlink" Target="https://juku-escot.com/c_blogs/" TargetMode="External"/><Relationship Id="rId280" Type="http://schemas.openxmlformats.org/officeDocument/2006/relationships/hyperlink" Target="https://juku-escot.com/c_blogs/suugakubenkyouhou/" TargetMode="External"/><Relationship Id="rId275" Type="http://schemas.openxmlformats.org/officeDocument/2006/relationships/hyperlink" Target="https://juku-escot.com/c_blogs/" TargetMode="External"/><Relationship Id="rId274" Type="http://schemas.openxmlformats.org/officeDocument/2006/relationships/hyperlink" Target="https://juku-escot.com/c_blogs/programming/" TargetMode="External"/><Relationship Id="rId273" Type="http://schemas.openxmlformats.org/officeDocument/2006/relationships/hyperlink" Target="https://juku-escot.com/c_blogs/" TargetMode="External"/><Relationship Id="rId272" Type="http://schemas.openxmlformats.org/officeDocument/2006/relationships/hyperlink" Target="https://juku-escot.com/c_blogs/oyakokorogamae/" TargetMode="External"/><Relationship Id="rId279" Type="http://schemas.openxmlformats.org/officeDocument/2006/relationships/hyperlink" Target="https://juku-escot.com/c_blogs/" TargetMode="External"/><Relationship Id="rId278" Type="http://schemas.openxmlformats.org/officeDocument/2006/relationships/hyperlink" Target="https://juku-escot.com/c_blogs/sakubunanki/" TargetMode="External"/><Relationship Id="rId277" Type="http://schemas.openxmlformats.org/officeDocument/2006/relationships/hyperlink" Target="https://juku-escot.com/c_blogs/" TargetMode="External"/><Relationship Id="rId276" Type="http://schemas.openxmlformats.org/officeDocument/2006/relationships/hyperlink" Target="https://juku-escot.com/c_blogs/riyuutotaisyohou/" TargetMode="External"/><Relationship Id="rId409" Type="http://schemas.openxmlformats.org/officeDocument/2006/relationships/hyperlink" Target="https://koten-kakitsubata.jp/enter-exam/" TargetMode="External"/><Relationship Id="rId404" Type="http://schemas.openxmlformats.org/officeDocument/2006/relationships/hyperlink" Target="https://koten-kakitsubata.jp/blog/chinese-writing/" TargetMode="External"/><Relationship Id="rId403" Type="http://schemas.openxmlformats.org/officeDocument/2006/relationships/hyperlink" Target="https://koten-kakitsubata.jp/enter-exam/" TargetMode="External"/><Relationship Id="rId402" Type="http://schemas.openxmlformats.org/officeDocument/2006/relationships/hyperlink" Target="https://koten-kakitsubata.jp/enter-exam/" TargetMode="External"/><Relationship Id="rId401" Type="http://schemas.openxmlformats.org/officeDocument/2006/relationships/hyperlink" Target="https://koten-kakitsubata.jp/enter-exam/" TargetMode="External"/><Relationship Id="rId408" Type="http://schemas.openxmlformats.org/officeDocument/2006/relationships/hyperlink" Target="https://koten-kakitsubata.jp/blog/direction/" TargetMode="External"/><Relationship Id="rId407" Type="http://schemas.openxmlformats.org/officeDocument/2006/relationships/hyperlink" Target="https://koten-kakitsubata.jp/enter-exam/" TargetMode="External"/><Relationship Id="rId406" Type="http://schemas.openxmlformats.org/officeDocument/2006/relationships/hyperlink" Target="https://koten-kakitsubata.jp/blog/daidairi/" TargetMode="External"/><Relationship Id="rId405" Type="http://schemas.openxmlformats.org/officeDocument/2006/relationships/hyperlink" Target="https://koten-kakitsubata.jp/enter-exam/" TargetMode="External"/><Relationship Id="rId400" Type="http://schemas.openxmlformats.org/officeDocument/2006/relationships/hyperlink" Target="https://koten-kakitsubata.jp/blog/" TargetMode="External"/><Relationship Id="rId228" Type="http://schemas.openxmlformats.org/officeDocument/2006/relationships/hyperlink" Target="https://eng-support.com/column/progressbook1-6-3/" TargetMode="External"/><Relationship Id="rId227" Type="http://schemas.openxmlformats.org/officeDocument/2006/relationships/hyperlink" Target="https://eng-support.com/column/progress/" TargetMode="External"/><Relationship Id="rId469" Type="http://schemas.openxmlformats.org/officeDocument/2006/relationships/hyperlink" Target="https://rika-quest.com/column/science-nayami/" TargetMode="External"/><Relationship Id="rId226" Type="http://schemas.openxmlformats.org/officeDocument/2006/relationships/hyperlink" Target="https://eng-support.com/column/progressbook1-6-2/" TargetMode="External"/><Relationship Id="rId468" Type="http://schemas.openxmlformats.org/officeDocument/2006/relationships/hyperlink" Target="https://rika-quest.com/column/nayami-pressure-buoyancy/" TargetMode="External"/><Relationship Id="rId225" Type="http://schemas.openxmlformats.org/officeDocument/2006/relationships/hyperlink" Target="https://eng-support.com/column/progress/" TargetMode="External"/><Relationship Id="rId467" Type="http://schemas.openxmlformats.org/officeDocument/2006/relationships/hyperlink" Target="https://rika-quest.com/column/science-nayami/" TargetMode="External"/><Relationship Id="rId229" Type="http://schemas.openxmlformats.org/officeDocument/2006/relationships/hyperlink" Target="https://eng-support.com/column/progress/" TargetMode="External"/><Relationship Id="rId220" Type="http://schemas.openxmlformats.org/officeDocument/2006/relationships/hyperlink" Target="https://eng-support.com/column/progressbook1-5-2/" TargetMode="External"/><Relationship Id="rId462" Type="http://schemas.openxmlformats.org/officeDocument/2006/relationships/hyperlink" Target="https://rika-quest.com/column/nayami-lever-pulley/" TargetMode="External"/><Relationship Id="rId461" Type="http://schemas.openxmlformats.org/officeDocument/2006/relationships/hyperlink" Target="https://rika-quest.com/column/science-nayami/" TargetMode="External"/><Relationship Id="rId460" Type="http://schemas.openxmlformats.org/officeDocument/2006/relationships/hyperlink" Target="https://rika-quest.com/column/nayami-physics-diagram/" TargetMode="External"/><Relationship Id="rId224" Type="http://schemas.openxmlformats.org/officeDocument/2006/relationships/hyperlink" Target="https://eng-support.com/column/progressbook1-6-1/" TargetMode="External"/><Relationship Id="rId466" Type="http://schemas.openxmlformats.org/officeDocument/2006/relationships/hyperlink" Target="https://rika-quest.com/column/nayami-light-optics/" TargetMode="External"/><Relationship Id="rId223" Type="http://schemas.openxmlformats.org/officeDocument/2006/relationships/hyperlink" Target="https://eng-support.com/column/progress/" TargetMode="External"/><Relationship Id="rId465" Type="http://schemas.openxmlformats.org/officeDocument/2006/relationships/hyperlink" Target="https://rika-quest.com/column/science-nayami/" TargetMode="External"/><Relationship Id="rId222" Type="http://schemas.openxmlformats.org/officeDocument/2006/relationships/hyperlink" Target="https://eng-support.com/column/progressbook1-5-3/" TargetMode="External"/><Relationship Id="rId464" Type="http://schemas.openxmlformats.org/officeDocument/2006/relationships/hyperlink" Target="https://rika-quest.com/column/nayami-electric-circuits/" TargetMode="External"/><Relationship Id="rId221" Type="http://schemas.openxmlformats.org/officeDocument/2006/relationships/hyperlink" Target="https://eng-support.com/column/progress/" TargetMode="External"/><Relationship Id="rId463" Type="http://schemas.openxmlformats.org/officeDocument/2006/relationships/hyperlink" Target="https://rika-quest.com/column/science-nayami/" TargetMode="External"/><Relationship Id="rId217" Type="http://schemas.openxmlformats.org/officeDocument/2006/relationships/hyperlink" Target="https://eng-support.com/column/progress/" TargetMode="External"/><Relationship Id="rId459" Type="http://schemas.openxmlformats.org/officeDocument/2006/relationships/hyperlink" Target="https://rika-quest.com/column/science-nayami/" TargetMode="External"/><Relationship Id="rId216" Type="http://schemas.openxmlformats.org/officeDocument/2006/relationships/hyperlink" Target="https://eng-support.com/column/progressbook1-4-3/" TargetMode="External"/><Relationship Id="rId458" Type="http://schemas.openxmlformats.org/officeDocument/2006/relationships/hyperlink" Target="https://www.kokugo-trigger.com/column/syuuchuuryoku/" TargetMode="External"/><Relationship Id="rId215" Type="http://schemas.openxmlformats.org/officeDocument/2006/relationships/hyperlink" Target="https://eng-support.com/column/progress/" TargetMode="External"/><Relationship Id="rId457" Type="http://schemas.openxmlformats.org/officeDocument/2006/relationships/hyperlink" Target="https://www.kokugo-trigger.com/column/" TargetMode="External"/><Relationship Id="rId214" Type="http://schemas.openxmlformats.org/officeDocument/2006/relationships/hyperlink" Target="https://eng-support.com/column/progressbook1-4-2/" TargetMode="External"/><Relationship Id="rId456" Type="http://schemas.openxmlformats.org/officeDocument/2006/relationships/hyperlink" Target="https://www.kokugo-trigger.com/column/seiseki/" TargetMode="External"/><Relationship Id="rId219" Type="http://schemas.openxmlformats.org/officeDocument/2006/relationships/hyperlink" Target="https://eng-support.com/column/progress/" TargetMode="External"/><Relationship Id="rId218" Type="http://schemas.openxmlformats.org/officeDocument/2006/relationships/hyperlink" Target="https://eng-support.com/column/progressbook1-5-1/" TargetMode="External"/><Relationship Id="rId451" Type="http://schemas.openxmlformats.org/officeDocument/2006/relationships/hyperlink" Target="https://www.kokugo-trigger.com/column/" TargetMode="External"/><Relationship Id="rId450" Type="http://schemas.openxmlformats.org/officeDocument/2006/relationships/hyperlink" Target="https://www.kokugo-trigger.com/column/kokugobenkyou/" TargetMode="External"/><Relationship Id="rId213" Type="http://schemas.openxmlformats.org/officeDocument/2006/relationships/hyperlink" Target="https://eng-support.com/column/progress/" TargetMode="External"/><Relationship Id="rId455" Type="http://schemas.openxmlformats.org/officeDocument/2006/relationships/hyperlink" Target="https://www.kokugo-trigger.com/column/" TargetMode="External"/><Relationship Id="rId212" Type="http://schemas.openxmlformats.org/officeDocument/2006/relationships/hyperlink" Target="https://eng-support.com/column/progressbook1-4-1/" TargetMode="External"/><Relationship Id="rId454" Type="http://schemas.openxmlformats.org/officeDocument/2006/relationships/hyperlink" Target="https://www.kokugo-trigger.com/column/nigate/" TargetMode="External"/><Relationship Id="rId211" Type="http://schemas.openxmlformats.org/officeDocument/2006/relationships/hyperlink" Target="https://eng-support.com/column/progress/" TargetMode="External"/><Relationship Id="rId453" Type="http://schemas.openxmlformats.org/officeDocument/2006/relationships/hyperlink" Target="https://www.kokugo-trigger.com/column/" TargetMode="External"/><Relationship Id="rId210" Type="http://schemas.openxmlformats.org/officeDocument/2006/relationships/hyperlink" Target="https://eng-support.com/column/progressbook1-3-3/" TargetMode="External"/><Relationship Id="rId452" Type="http://schemas.openxmlformats.org/officeDocument/2006/relationships/hyperlink" Target="https://www.kokugo-trigger.com/column/kokugonotesuto/" TargetMode="External"/><Relationship Id="rId491" Type="http://schemas.openxmlformats.org/officeDocument/2006/relationships/hyperlink" Target="https://rika-quest.com/column/science-nayami/" TargetMode="External"/><Relationship Id="rId490" Type="http://schemas.openxmlformats.org/officeDocument/2006/relationships/hyperlink" Target="https://rika-quest.com/column/nayami-weather-map/" TargetMode="External"/><Relationship Id="rId249" Type="http://schemas.openxmlformats.org/officeDocument/2006/relationships/hyperlink" Target="https://juku-escot.com/c_blogs/" TargetMode="External"/><Relationship Id="rId248" Type="http://schemas.openxmlformats.org/officeDocument/2006/relationships/hyperlink" Target="https://juku-escot.com/c_blogs/eigoanki/" TargetMode="External"/><Relationship Id="rId247" Type="http://schemas.openxmlformats.org/officeDocument/2006/relationships/hyperlink" Target="https://juku-escot.com/c_blogs/" TargetMode="External"/><Relationship Id="rId489" Type="http://schemas.openxmlformats.org/officeDocument/2006/relationships/hyperlink" Target="https://rika-quest.com/column/science-nayami/" TargetMode="External"/><Relationship Id="rId242" Type="http://schemas.openxmlformats.org/officeDocument/2006/relationships/hyperlink" Target="https://juku-escot.com/c_blogs/30minanki/" TargetMode="External"/><Relationship Id="rId484" Type="http://schemas.openxmlformats.org/officeDocument/2006/relationships/hyperlink" Target="https://rika-quest.com/column/nayami-human-body/" TargetMode="External"/><Relationship Id="rId241" Type="http://schemas.openxmlformats.org/officeDocument/2006/relationships/hyperlink" Target="https://juku-escot.com/c_blogs/" TargetMode="External"/><Relationship Id="rId483" Type="http://schemas.openxmlformats.org/officeDocument/2006/relationships/hyperlink" Target="https://rika-quest.com/column/science-nayami/" TargetMode="External"/><Relationship Id="rId240" Type="http://schemas.openxmlformats.org/officeDocument/2006/relationships/hyperlink" Target="https://juku-escot.com/c_blogs/1dayanki/" TargetMode="External"/><Relationship Id="rId482" Type="http://schemas.openxmlformats.org/officeDocument/2006/relationships/hyperlink" Target="https://rika-quest.com/column/nayami-biology-experiment/" TargetMode="External"/><Relationship Id="rId481" Type="http://schemas.openxmlformats.org/officeDocument/2006/relationships/hyperlink" Target="https://rika-quest.com/column/science-nayami/" TargetMode="External"/><Relationship Id="rId246" Type="http://schemas.openxmlformats.org/officeDocument/2006/relationships/hyperlink" Target="https://juku-escot.com/c_blogs/dousuru/" TargetMode="External"/><Relationship Id="rId488" Type="http://schemas.openxmlformats.org/officeDocument/2006/relationships/hyperlink" Target="https://rika-quest.com/column/nayami-strata-column/" TargetMode="External"/><Relationship Id="rId245" Type="http://schemas.openxmlformats.org/officeDocument/2006/relationships/hyperlink" Target="https://juku-escot.com/c_blogs/" TargetMode="External"/><Relationship Id="rId487" Type="http://schemas.openxmlformats.org/officeDocument/2006/relationships/hyperlink" Target="https://rika-quest.com/column/science-nayami/" TargetMode="External"/><Relationship Id="rId244" Type="http://schemas.openxmlformats.org/officeDocument/2006/relationships/hyperlink" Target="https://juku-escot.com/c_blogs/cyokuzen/" TargetMode="External"/><Relationship Id="rId486" Type="http://schemas.openxmlformats.org/officeDocument/2006/relationships/hyperlink" Target="https://rika-quest.com/column/nayami-ecosystem-increase-decrease/" TargetMode="External"/><Relationship Id="rId243" Type="http://schemas.openxmlformats.org/officeDocument/2006/relationships/hyperlink" Target="https://juku-escot.com/c_blogs/" TargetMode="External"/><Relationship Id="rId485" Type="http://schemas.openxmlformats.org/officeDocument/2006/relationships/hyperlink" Target="https://rika-quest.com/column/science-nayami/" TargetMode="External"/><Relationship Id="rId480" Type="http://schemas.openxmlformats.org/officeDocument/2006/relationships/hyperlink" Target="https://rika-quest.com/column/nayami-photosynthesis-transpiration/" TargetMode="External"/><Relationship Id="rId239" Type="http://schemas.openxmlformats.org/officeDocument/2006/relationships/hyperlink" Target="https://juku-escot.com/c_blogs/" TargetMode="External"/><Relationship Id="rId238" Type="http://schemas.openxmlformats.org/officeDocument/2006/relationships/hyperlink" Target="https://juku-escot.com/2020-2/" TargetMode="External"/><Relationship Id="rId237" Type="http://schemas.openxmlformats.org/officeDocument/2006/relationships/hyperlink" Target="https://juku-escot.com/column/" TargetMode="External"/><Relationship Id="rId479" Type="http://schemas.openxmlformats.org/officeDocument/2006/relationships/hyperlink" Target="https://rika-quest.com/column/science-nayami/" TargetMode="External"/><Relationship Id="rId236" Type="http://schemas.openxmlformats.org/officeDocument/2006/relationships/hyperlink" Target="https://eng-support.com/column/progressinenglish21/" TargetMode="External"/><Relationship Id="rId478" Type="http://schemas.openxmlformats.org/officeDocument/2006/relationships/hyperlink" Target="https://rika-quest.com/column/nayami-combustion/" TargetMode="External"/><Relationship Id="rId231" Type="http://schemas.openxmlformats.org/officeDocument/2006/relationships/hyperlink" Target="https://eng-support.com/column/progress/" TargetMode="External"/><Relationship Id="rId473" Type="http://schemas.openxmlformats.org/officeDocument/2006/relationships/hyperlink" Target="https://rika-quest.com/column/science-nayami/" TargetMode="External"/><Relationship Id="rId230" Type="http://schemas.openxmlformats.org/officeDocument/2006/relationships/hyperlink" Target="https://eng-support.com/column/progressbook1-7-1/" TargetMode="External"/><Relationship Id="rId472" Type="http://schemas.openxmlformats.org/officeDocument/2006/relationships/hyperlink" Target="https://rika-quest.com/column/nayami-neutralization/" TargetMode="External"/><Relationship Id="rId471" Type="http://schemas.openxmlformats.org/officeDocument/2006/relationships/hyperlink" Target="https://rika-quest.com/column/science-nayami/" TargetMode="External"/><Relationship Id="rId470" Type="http://schemas.openxmlformats.org/officeDocument/2006/relationships/hyperlink" Target="https://natsui-sansu-juku.com/column/kobetsu_mayoi_judge/" TargetMode="External"/><Relationship Id="rId235" Type="http://schemas.openxmlformats.org/officeDocument/2006/relationships/hyperlink" Target="https://eng-support.com/" TargetMode="External"/><Relationship Id="rId477" Type="http://schemas.openxmlformats.org/officeDocument/2006/relationships/hyperlink" Target="https://rika-quest.com/column/science-nayami/" TargetMode="External"/><Relationship Id="rId234" Type="http://schemas.openxmlformats.org/officeDocument/2006/relationships/hyperlink" Target="https://eng-support.com/column/progressbook1-7-3/" TargetMode="External"/><Relationship Id="rId476" Type="http://schemas.openxmlformats.org/officeDocument/2006/relationships/hyperlink" Target="https://rika-quest.com/column/nayami-solubility-graph/" TargetMode="External"/><Relationship Id="rId233" Type="http://schemas.openxmlformats.org/officeDocument/2006/relationships/hyperlink" Target="https://eng-support.com/column/progress/" TargetMode="External"/><Relationship Id="rId475" Type="http://schemas.openxmlformats.org/officeDocument/2006/relationships/hyperlink" Target="https://rika-quest.com/column/science-nayami/" TargetMode="External"/><Relationship Id="rId232" Type="http://schemas.openxmlformats.org/officeDocument/2006/relationships/hyperlink" Target="https://eng-support.com/column/progressbook1-7-2/" TargetMode="External"/><Relationship Id="rId474" Type="http://schemas.openxmlformats.org/officeDocument/2006/relationships/hyperlink" Target="https://rika-quest.com/column/nayami-gas-experiment/" TargetMode="External"/><Relationship Id="rId426" Type="http://schemas.openxmlformats.org/officeDocument/2006/relationships/hyperlink" Target="https://koten-kakitsubata.jp/blog/utokyo/" TargetMode="External"/><Relationship Id="rId425" Type="http://schemas.openxmlformats.org/officeDocument/2006/relationships/hyperlink" Target="https://koten-kakitsubata.jp/enter-exam/" TargetMode="External"/><Relationship Id="rId424" Type="http://schemas.openxmlformats.org/officeDocument/2006/relationships/hyperlink" Target="https://koten-kakitsubata.jp/blog/times-of-day/" TargetMode="External"/><Relationship Id="rId423" Type="http://schemas.openxmlformats.org/officeDocument/2006/relationships/hyperlink" Target="https://koten-kakitsubata.jp/enter-exam/" TargetMode="External"/><Relationship Id="rId429" Type="http://schemas.openxmlformats.org/officeDocument/2006/relationships/hyperlink" Target="https://koten-kakitsubata.jp/blog/kotentokui/" TargetMode="External"/><Relationship Id="rId428" Type="http://schemas.openxmlformats.org/officeDocument/2006/relationships/hyperlink" Target="https://koten-kakitsubata.jp/blog/zyodoushi/" TargetMode="External"/><Relationship Id="rId427" Type="http://schemas.openxmlformats.org/officeDocument/2006/relationships/hyperlink" Target="https://koten-kakitsubata.jp/school-exam/" TargetMode="External"/><Relationship Id="rId422" Type="http://schemas.openxmlformats.org/officeDocument/2006/relationships/hyperlink" Target="https://koten-kakitsubata.jp/blog/taketorimonogatari/" TargetMode="External"/><Relationship Id="rId421" Type="http://schemas.openxmlformats.org/officeDocument/2006/relationships/hyperlink" Target="https://koten-kakitsubata.jp/enter-exam/" TargetMode="External"/><Relationship Id="rId420" Type="http://schemas.openxmlformats.org/officeDocument/2006/relationships/hyperlink" Target="https://koten-kakitsubata.jp/blog/seiryoden/" TargetMode="External"/><Relationship Id="rId415" Type="http://schemas.openxmlformats.org/officeDocument/2006/relationships/hyperlink" Target="https://koten-kakitsubata.jp/enter-exam/" TargetMode="External"/><Relationship Id="rId414" Type="http://schemas.openxmlformats.org/officeDocument/2006/relationships/hyperlink" Target="https://koten-kakitsubata.jp/blog/jyodoushikatuyouhyou/" TargetMode="External"/><Relationship Id="rId413" Type="http://schemas.openxmlformats.org/officeDocument/2006/relationships/hyperlink" Target="https://koten-kakitsubata.jp/blog/" TargetMode="External"/><Relationship Id="rId412" Type="http://schemas.openxmlformats.org/officeDocument/2006/relationships/hyperlink" Target="https://koten-kakitsubata.jp/blog/isemonogatari/" TargetMode="External"/><Relationship Id="rId419" Type="http://schemas.openxmlformats.org/officeDocument/2006/relationships/hyperlink" Target="https://koten-kakitsubata.jp/enter-exam/" TargetMode="External"/><Relationship Id="rId418" Type="http://schemas.openxmlformats.org/officeDocument/2006/relationships/hyperlink" Target="https://koten-kakitsubata.jp/blog/kansaigakuin2020/" TargetMode="External"/><Relationship Id="rId417" Type="http://schemas.openxmlformats.org/officeDocument/2006/relationships/hyperlink" Target="https://koten-kakitsubata.jp/enter-exam/" TargetMode="External"/><Relationship Id="rId416" Type="http://schemas.openxmlformats.org/officeDocument/2006/relationships/hyperlink" Target="https://koten-kakitsubata.jp/blog/kanbunnokotsu/" TargetMode="External"/><Relationship Id="rId411" Type="http://schemas.openxmlformats.org/officeDocument/2006/relationships/hyperlink" Target="https://koten-kakitsubata.jp/enter-exam/" TargetMode="External"/><Relationship Id="rId410" Type="http://schemas.openxmlformats.org/officeDocument/2006/relationships/hyperlink" Target="https://koten-kakitsubata.jp/blog/imperial-palace/" TargetMode="External"/><Relationship Id="rId206" Type="http://schemas.openxmlformats.org/officeDocument/2006/relationships/hyperlink" Target="https://eng-support.com/column/progressbook1-3-1/" TargetMode="External"/><Relationship Id="rId448" Type="http://schemas.openxmlformats.org/officeDocument/2006/relationships/hyperlink" Target="https://www.kokugo-trigger.com/column/kiso/" TargetMode="External"/><Relationship Id="rId205" Type="http://schemas.openxmlformats.org/officeDocument/2006/relationships/hyperlink" Target="https://eng-support.com/column/progress/" TargetMode="External"/><Relationship Id="rId447" Type="http://schemas.openxmlformats.org/officeDocument/2006/relationships/hyperlink" Target="https://www.kokugo-trigger.com/column/" TargetMode="External"/><Relationship Id="rId204" Type="http://schemas.openxmlformats.org/officeDocument/2006/relationships/hyperlink" Target="https://eng-support.com/column/progressbook1-2-3/" TargetMode="External"/><Relationship Id="rId446" Type="http://schemas.openxmlformats.org/officeDocument/2006/relationships/hyperlink" Target="https://www.kokugo-trigger.com/column/jyuku/" TargetMode="External"/><Relationship Id="rId203" Type="http://schemas.openxmlformats.org/officeDocument/2006/relationships/hyperlink" Target="https://eng-support.com/column/progress/" TargetMode="External"/><Relationship Id="rId445" Type="http://schemas.openxmlformats.org/officeDocument/2006/relationships/hyperlink" Target="https://www.kokugo-trigger.com/column/" TargetMode="External"/><Relationship Id="rId209" Type="http://schemas.openxmlformats.org/officeDocument/2006/relationships/hyperlink" Target="https://eng-support.com/column/progress/" TargetMode="External"/><Relationship Id="rId208" Type="http://schemas.openxmlformats.org/officeDocument/2006/relationships/hyperlink" Target="https://eng-support.com/column/progressbook1-3-2/" TargetMode="External"/><Relationship Id="rId207" Type="http://schemas.openxmlformats.org/officeDocument/2006/relationships/hyperlink" Target="https://eng-support.com/column/progress/" TargetMode="External"/><Relationship Id="rId449" Type="http://schemas.openxmlformats.org/officeDocument/2006/relationships/hyperlink" Target="https://www.kokugo-trigger.com/column/" TargetMode="External"/><Relationship Id="rId440" Type="http://schemas.openxmlformats.org/officeDocument/2006/relationships/hyperlink" Target="https://natsui-sansu-juku.com/column/qa5/" TargetMode="External"/><Relationship Id="rId202" Type="http://schemas.openxmlformats.org/officeDocument/2006/relationships/hyperlink" Target="https://eng-support.com/column/progressbook1-2-2/" TargetMode="External"/><Relationship Id="rId444" Type="http://schemas.openxmlformats.org/officeDocument/2006/relationships/hyperlink" Target="https://www.kokugo-trigger.com/column/jikangatarinai/" TargetMode="External"/><Relationship Id="rId201" Type="http://schemas.openxmlformats.org/officeDocument/2006/relationships/hyperlink" Target="https://eng-support.com/column/progress/" TargetMode="External"/><Relationship Id="rId443" Type="http://schemas.openxmlformats.org/officeDocument/2006/relationships/hyperlink" Target="https://www.kokugo-trigger.com/column/" TargetMode="External"/><Relationship Id="rId200" Type="http://schemas.openxmlformats.org/officeDocument/2006/relationships/hyperlink" Target="https://eng-support.com/column/progressbook1-2-1/" TargetMode="External"/><Relationship Id="rId442" Type="http://schemas.openxmlformats.org/officeDocument/2006/relationships/hyperlink" Target="https://natsui-sansu-juku.com/column/qa6/" TargetMode="External"/><Relationship Id="rId441" Type="http://schemas.openxmlformats.org/officeDocument/2006/relationships/hyperlink" Target="https://natsui-sansu-juku.com/column/hub-qa-jiki/" TargetMode="External"/><Relationship Id="rId437" Type="http://schemas.openxmlformats.org/officeDocument/2006/relationships/hyperlink" Target="https://natsui-sansu-juku.com/column/hub-qa-jiki/" TargetMode="External"/><Relationship Id="rId436" Type="http://schemas.openxmlformats.org/officeDocument/2006/relationships/hyperlink" Target="https://natsui-sansu-juku.com/column/qa2/" TargetMode="External"/><Relationship Id="rId435" Type="http://schemas.openxmlformats.org/officeDocument/2006/relationships/hyperlink" Target="https://natsui-sansu-juku.com/column/hub-qa-jiki/" TargetMode="External"/><Relationship Id="rId434" Type="http://schemas.openxmlformats.org/officeDocument/2006/relationships/hyperlink" Target="https://natsui-sansu-juku.com/column/qa/" TargetMode="External"/><Relationship Id="rId439" Type="http://schemas.openxmlformats.org/officeDocument/2006/relationships/hyperlink" Target="https://natsui-sansu-juku.com/column/hub-qa-jiki/" TargetMode="External"/><Relationship Id="rId438" Type="http://schemas.openxmlformats.org/officeDocument/2006/relationships/hyperlink" Target="https://natsui-sansu-juku.com/column/qa4/" TargetMode="External"/><Relationship Id="rId433" Type="http://schemas.openxmlformats.org/officeDocument/2006/relationships/hyperlink" Target="https://natsui-sansu-juku.com/column/hub-qa-jiki/" TargetMode="External"/><Relationship Id="rId432" Type="http://schemas.openxmlformats.org/officeDocument/2006/relationships/hyperlink" Target="https://natsui-sansu-juku.com/column/hub-qa-jiki/" TargetMode="External"/><Relationship Id="rId431" Type="http://schemas.openxmlformats.org/officeDocument/2006/relationships/hyperlink" Target="https://natsui-sansu-juku.com/column/kokogachigau/" TargetMode="External"/><Relationship Id="rId430" Type="http://schemas.openxmlformats.org/officeDocument/2006/relationships/hyperlink" Target="https://natsui-sansu-juku.com/column/hub-qa-jiki/" TargetMode="External"/></Relationships>
</file>

<file path=xl/worksheets/_rels/sheet7.xml.rels><?xml version="1.0" encoding="UTF-8" standalone="yes"?><Relationships xmlns="http://schemas.openxmlformats.org/package/2006/relationships"><Relationship Id="rId190" Type="http://schemas.openxmlformats.org/officeDocument/2006/relationships/hyperlink" Target="https://dokkai-labo.tokyo/col_blog/setsumon-yomichigai/" TargetMode="External"/><Relationship Id="rId194" Type="http://schemas.openxmlformats.org/officeDocument/2006/relationships/hyperlink" Target="https://dokkai-labo.tokyo/col_blog/tensaku-guide/" TargetMode="External"/><Relationship Id="rId193" Type="http://schemas.openxmlformats.org/officeDocument/2006/relationships/hyperlink" Target="https://dokkai-labo.tokyo/blog/jikanhaibun/" TargetMode="External"/><Relationship Id="rId192" Type="http://schemas.openxmlformats.org/officeDocument/2006/relationships/hyperlink" Target="https://dokkai-labo.tokyo/col_blog/shallow-comprehension/" TargetMode="External"/><Relationship Id="rId191" Type="http://schemas.openxmlformats.org/officeDocument/2006/relationships/hyperlink" Target="https://dokkai-labo.tokyo/col_blog/col_blog-iikae-taibi-inga/" TargetMode="External"/><Relationship Id="rId187" Type="http://schemas.openxmlformats.org/officeDocument/2006/relationships/hyperlink" Target="https://dokkai-labo.tokyo/kobetsuonline01/" TargetMode="External"/><Relationship Id="rId186" Type="http://schemas.openxmlformats.org/officeDocument/2006/relationships/hyperlink" Target="https://dokkai-labo.tokyo/col_blog/sentakushi/" TargetMode="External"/><Relationship Id="rId185" Type="http://schemas.openxmlformats.org/officeDocument/2006/relationships/hyperlink" Target="https://dokkai-labo.tokyo/blog/17022403/" TargetMode="External"/><Relationship Id="rId184" Type="http://schemas.openxmlformats.org/officeDocument/2006/relationships/hyperlink" Target="https://dokkai-labo.tokyo/col_blog/sentakushi-kijutsu/" TargetMode="External"/><Relationship Id="rId189" Type="http://schemas.openxmlformats.org/officeDocument/2006/relationships/hyperlink" Target="https://dokkai-labo.tokyo/blog/17022402/" TargetMode="External"/><Relationship Id="rId188" Type="http://schemas.openxmlformats.org/officeDocument/2006/relationships/hyperlink" Target="https://dokkai-labo.tokyo/col_blog/setsumeibun-online/" TargetMode="External"/><Relationship Id="rId183" Type="http://schemas.openxmlformats.org/officeDocument/2006/relationships/hyperlink" Target="https://dokkai-labo.tokyo/blog/sapix/" TargetMode="External"/><Relationship Id="rId182" Type="http://schemas.openxmlformats.org/officeDocument/2006/relationships/hyperlink" Target="https://dokkai-labo.tokyo/col_blog/sapix-kokugo-tsumazuki/" TargetMode="External"/><Relationship Id="rId181" Type="http://schemas.openxmlformats.org/officeDocument/2006/relationships/hyperlink" Target="https://dokkai-labo.tokyo/blog/sapix/" TargetMode="External"/><Relationship Id="rId180" Type="http://schemas.openxmlformats.org/officeDocument/2006/relationships/hyperlink" Target="https://dokkai-labo.tokyo/col_blog/sapix-kokugo-kijutsu/" TargetMode="External"/><Relationship Id="rId176" Type="http://schemas.openxmlformats.org/officeDocument/2006/relationships/hyperlink" Target="https://dokkai-labo.tokyo/col_blog/online-kokugo-home/" TargetMode="External"/><Relationship Id="rId175" Type="http://schemas.openxmlformats.org/officeDocument/2006/relationships/hyperlink" Target="https://dokkai-labo.tokyo/blog/ootechuugakuzyukunokokugotekisutohikaku/" TargetMode="External"/><Relationship Id="rId174" Type="http://schemas.openxmlformats.org/officeDocument/2006/relationships/hyperlink" Target="https://dokkai-labo.tokyo/col_blog/nichinoken-kokugo-latest-gap/" TargetMode="External"/><Relationship Id="rId173" Type="http://schemas.openxmlformats.org/officeDocument/2006/relationships/hyperlink" Target="https://dokkai-labo.tokyo/blog/17022401/" TargetMode="External"/><Relationship Id="rId179" Type="http://schemas.openxmlformats.org/officeDocument/2006/relationships/hyperlink" Target="https://dokkai-labo.tokyo/kobetsuonline01/" TargetMode="External"/><Relationship Id="rId178" Type="http://schemas.openxmlformats.org/officeDocument/2006/relationships/hyperlink" Target="https://dokkai-labo.tokyo/col_blog/online-kokugo/" TargetMode="External"/><Relationship Id="rId177" Type="http://schemas.openxmlformats.org/officeDocument/2006/relationships/hyperlink" Target="https://dokkai-labo.tokyo/kobetsuonline01/" TargetMode="External"/><Relationship Id="rId198" Type="http://schemas.openxmlformats.org/officeDocument/2006/relationships/hyperlink" Target="https://dokkai-labo.tokyo/col_blog/yomitobashi-online/" TargetMode="External"/><Relationship Id="rId197" Type="http://schemas.openxmlformats.org/officeDocument/2006/relationships/hyperlink" Target="https://dokkai-labo.tokyo/blog/ootechuugakuzyukunokokugotekisutohikaku/" TargetMode="External"/><Relationship Id="rId196" Type="http://schemas.openxmlformats.org/officeDocument/2006/relationships/hyperlink" Target="https://dokkai-labo.tokyo/col_blog/waseda-academy-kokugo-speed/" TargetMode="External"/><Relationship Id="rId195" Type="http://schemas.openxmlformats.org/officeDocument/2006/relationships/hyperlink" Target="https://dokkai-labo.tokyo/blog/note/" TargetMode="External"/><Relationship Id="rId199" Type="http://schemas.openxmlformats.org/officeDocument/2006/relationships/hyperlink" Target="https://dokkai-labo.tokyo/blog/chobunkotsu/" TargetMode="External"/><Relationship Id="rId150" Type="http://schemas.openxmlformats.org/officeDocument/2006/relationships/hyperlink" Target="https://dokkai-labo.tokyo/col_blog/katei-kokugo-oshi-enai/" TargetMode="External"/><Relationship Id="rId392" Type="http://schemas.openxmlformats.org/officeDocument/2006/relationships/hyperlink" Target="https://eigo-rewrite.com/column/stage2-lesson4-3/" TargetMode="External"/><Relationship Id="rId391" Type="http://schemas.openxmlformats.org/officeDocument/2006/relationships/hyperlink" Target="https://eigo-rewrite.com/column/hub_stage1/" TargetMode="External"/><Relationship Id="rId390" Type="http://schemas.openxmlformats.org/officeDocument/2006/relationships/hyperlink" Target="https://eigo-rewrite.com/column/stage2-lesson4-2/" TargetMode="External"/><Relationship Id="rId1" Type="http://schemas.openxmlformats.org/officeDocument/2006/relationships/hyperlink" Target="https://dokkai-labo.tokyo/basis/" TargetMode="External"/><Relationship Id="rId2" Type="http://schemas.openxmlformats.org/officeDocument/2006/relationships/hyperlink" Target="https://dokkai-labo.tokyo/live/" TargetMode="External"/><Relationship Id="rId3" Type="http://schemas.openxmlformats.org/officeDocument/2006/relationships/hyperlink" Target="https://dokkai-labo.tokyo/basisonline/" TargetMode="External"/><Relationship Id="rId149" Type="http://schemas.openxmlformats.org/officeDocument/2006/relationships/hyperlink" Target="https://dokkai-labo.tokyo/blog/kokugo-kakomon/" TargetMode="External"/><Relationship Id="rId4" Type="http://schemas.openxmlformats.org/officeDocument/2006/relationships/hyperlink" Target="https://dokkai-labo.tokyo/live/" TargetMode="External"/><Relationship Id="rId148" Type="http://schemas.openxmlformats.org/officeDocument/2006/relationships/hyperlink" Target="https://dokkai-labo.tokyo/col_blog/kakomon-tsumazuki/" TargetMode="External"/><Relationship Id="rId1090" Type="http://schemas.openxmlformats.org/officeDocument/2006/relationships/hyperlink" Target="https://natsui-sansu-juku.com/column/hub-qa-jiki/" TargetMode="External"/><Relationship Id="rId1091" Type="http://schemas.openxmlformats.org/officeDocument/2006/relationships/hyperlink" Target="https://natsui-sansu-juku.com/" TargetMode="External"/><Relationship Id="rId1092" Type="http://schemas.openxmlformats.org/officeDocument/2006/relationships/hyperlink" Target="https://natsui-sansu-juku.com/column/hub-zukei-hayasa/" TargetMode="External"/><Relationship Id="rId1093" Type="http://schemas.openxmlformats.org/officeDocument/2006/relationships/hyperlink" Target="https://natsui-sansu-juku.com/" TargetMode="External"/><Relationship Id="rId1094" Type="http://schemas.openxmlformats.org/officeDocument/2006/relationships/hyperlink" Target="https://natsui-sansu-juku.com/column/jyoshigakuin-2/" TargetMode="External"/><Relationship Id="rId9" Type="http://schemas.openxmlformats.org/officeDocument/2006/relationships/hyperlink" Target="https://dokkai-labo.tokyo/blog/17022402/" TargetMode="External"/><Relationship Id="rId143" Type="http://schemas.openxmlformats.org/officeDocument/2006/relationships/hyperlink" Target="https://dokkai-labo.tokyo/" TargetMode="External"/><Relationship Id="rId385" Type="http://schemas.openxmlformats.org/officeDocument/2006/relationships/hyperlink" Target="https://eigo-rewrite.com/column/hub_stage1/" TargetMode="External"/><Relationship Id="rId1095" Type="http://schemas.openxmlformats.org/officeDocument/2006/relationships/hyperlink" Target="https://natsui-sansu-juku.com/column/hub-kakomon/" TargetMode="External"/><Relationship Id="rId142" Type="http://schemas.openxmlformats.org/officeDocument/2006/relationships/hyperlink" Target="https://dokkai-labo.tokyo/col_blog/goiryoku-kyoka/" TargetMode="External"/><Relationship Id="rId384" Type="http://schemas.openxmlformats.org/officeDocument/2006/relationships/hyperlink" Target="https://eigo-rewrite.com/column/stage2-lesson3-2/" TargetMode="External"/><Relationship Id="rId1096" Type="http://schemas.openxmlformats.org/officeDocument/2006/relationships/hyperlink" Target="https://natsui-sansu-juku.com/column/kaisei-2/" TargetMode="External"/><Relationship Id="rId141" Type="http://schemas.openxmlformats.org/officeDocument/2006/relationships/hyperlink" Target="https://dokkai-labo.tokyo/blog/17022403/" TargetMode="External"/><Relationship Id="rId383" Type="http://schemas.openxmlformats.org/officeDocument/2006/relationships/hyperlink" Target="https://eigo-rewrite.com/column/hub_stage1/" TargetMode="External"/><Relationship Id="rId1097" Type="http://schemas.openxmlformats.org/officeDocument/2006/relationships/hyperlink" Target="https://natsui-sansu-juku.com/column/hub-kakomon/" TargetMode="External"/><Relationship Id="rId140" Type="http://schemas.openxmlformats.org/officeDocument/2006/relationships/hyperlink" Target="https://dokkai-labo.tokyo/col_blog/goi-online/" TargetMode="External"/><Relationship Id="rId382" Type="http://schemas.openxmlformats.org/officeDocument/2006/relationships/hyperlink" Target="https://eigo-rewrite.com/column/stage2-lesson3-1/" TargetMode="External"/><Relationship Id="rId1098" Type="http://schemas.openxmlformats.org/officeDocument/2006/relationships/hyperlink" Target="https://natsui-sansu-juku.com/column/kokogachigau/" TargetMode="External"/><Relationship Id="rId5" Type="http://schemas.openxmlformats.org/officeDocument/2006/relationships/hyperlink" Target="https://dokkai-labo.tokyo/blog/161214/" TargetMode="External"/><Relationship Id="rId147" Type="http://schemas.openxmlformats.org/officeDocument/2006/relationships/hyperlink" Target="https://dokkai-labo.tokyo/blog/note/" TargetMode="External"/><Relationship Id="rId389" Type="http://schemas.openxmlformats.org/officeDocument/2006/relationships/hyperlink" Target="https://eigo-rewrite.com/column/hub_stage1/" TargetMode="External"/><Relationship Id="rId1099" Type="http://schemas.openxmlformats.org/officeDocument/2006/relationships/hyperlink" Target="https://natsui-sansu-juku.com/column/hub-qa-jiki/" TargetMode="External"/><Relationship Id="rId6" Type="http://schemas.openxmlformats.org/officeDocument/2006/relationships/hyperlink" Target="https://dokkai-labo.tokyo/" TargetMode="External"/><Relationship Id="rId146" Type="http://schemas.openxmlformats.org/officeDocument/2006/relationships/hyperlink" Target="https://dokkai-labo.tokyo/col_blog/home-study-mistakes/" TargetMode="External"/><Relationship Id="rId388" Type="http://schemas.openxmlformats.org/officeDocument/2006/relationships/hyperlink" Target="https://eigo-rewrite.com/column/stage2-lesson4-1/" TargetMode="External"/><Relationship Id="rId7" Type="http://schemas.openxmlformats.org/officeDocument/2006/relationships/hyperlink" Target="https://dokkai-labo.tokyo/blog/17022401/" TargetMode="External"/><Relationship Id="rId145" Type="http://schemas.openxmlformats.org/officeDocument/2006/relationships/hyperlink" Target="https://dokkai-labo.tokyo/" TargetMode="External"/><Relationship Id="rId387" Type="http://schemas.openxmlformats.org/officeDocument/2006/relationships/hyperlink" Target="https://eigo-rewrite.com/column/hub_stage1/" TargetMode="External"/><Relationship Id="rId8" Type="http://schemas.openxmlformats.org/officeDocument/2006/relationships/hyperlink" Target="https://dokkai-labo.tokyo/" TargetMode="External"/><Relationship Id="rId144" Type="http://schemas.openxmlformats.org/officeDocument/2006/relationships/hyperlink" Target="https://dokkai-labo.tokyo/col_blog/goku-imi-dokkai/" TargetMode="External"/><Relationship Id="rId386" Type="http://schemas.openxmlformats.org/officeDocument/2006/relationships/hyperlink" Target="https://eigo-rewrite.com/column/stage2-lesson3-3/" TargetMode="External"/><Relationship Id="rId381" Type="http://schemas.openxmlformats.org/officeDocument/2006/relationships/hyperlink" Target="https://eigo-rewrite.com/column/hub_stage1/" TargetMode="External"/><Relationship Id="rId380" Type="http://schemas.openxmlformats.org/officeDocument/2006/relationships/hyperlink" Target="https://eigo-rewrite.com/column/stage2-lesson2-3/" TargetMode="External"/><Relationship Id="rId139" Type="http://schemas.openxmlformats.org/officeDocument/2006/relationships/hyperlink" Target="https://dokkai-labo.tokyo/blog/gakusyuuhou/" TargetMode="External"/><Relationship Id="rId138" Type="http://schemas.openxmlformats.org/officeDocument/2006/relationships/hyperlink" Target="https://dokkai-labo.tokyo/col_blog/fuan-aseri-shikouteishi/" TargetMode="External"/><Relationship Id="rId137" Type="http://schemas.openxmlformats.org/officeDocument/2006/relationships/hyperlink" Target="https://dokkai-labo.tokyo/col_blog/col_blog-iikae-taibi-inga/" TargetMode="External"/><Relationship Id="rId379" Type="http://schemas.openxmlformats.org/officeDocument/2006/relationships/hyperlink" Target="https://eigo-rewrite.com/column/hub_stage1/" TargetMode="External"/><Relationship Id="rId1080" Type="http://schemas.openxmlformats.org/officeDocument/2006/relationships/hyperlink" Target="https://natsui-sansu-juku.com/column/hub-bunshodai/" TargetMode="External"/><Relationship Id="rId1081" Type="http://schemas.openxmlformats.org/officeDocument/2006/relationships/hyperlink" Target="https://natsui-sansu-juku.com/" TargetMode="External"/><Relationship Id="rId1082" Type="http://schemas.openxmlformats.org/officeDocument/2006/relationships/hyperlink" Target="https://natsui-sansu-juku.com/column/hub-juku/" TargetMode="External"/><Relationship Id="rId1083" Type="http://schemas.openxmlformats.org/officeDocument/2006/relationships/hyperlink" Target="https://natsui-sansu-juku.com/" TargetMode="External"/><Relationship Id="rId132" Type="http://schemas.openxmlformats.org/officeDocument/2006/relationships/hyperlink" Target="https://dokkai-labo.tokyo/col_blog/dokkai-online-kobetsu/" TargetMode="External"/><Relationship Id="rId374" Type="http://schemas.openxmlformats.org/officeDocument/2006/relationships/hyperlink" Target="https://eigo-rewrite.com/column/stage2-lesson12-3/" TargetMode="External"/><Relationship Id="rId1084" Type="http://schemas.openxmlformats.org/officeDocument/2006/relationships/hyperlink" Target="https://natsui-sansu-juku.com/column/hub-kakomon/" TargetMode="External"/><Relationship Id="rId131" Type="http://schemas.openxmlformats.org/officeDocument/2006/relationships/hyperlink" Target="https://dokkai-labo.tokyo/blog/161214/" TargetMode="External"/><Relationship Id="rId373" Type="http://schemas.openxmlformats.org/officeDocument/2006/relationships/hyperlink" Target="https://eigo-rewrite.com/column/hub_stage1/" TargetMode="External"/><Relationship Id="rId1085" Type="http://schemas.openxmlformats.org/officeDocument/2006/relationships/hyperlink" Target="https://natsui-sansu-juku.com/" TargetMode="External"/><Relationship Id="rId130" Type="http://schemas.openxmlformats.org/officeDocument/2006/relationships/hyperlink" Target="https://dokkai-labo.tokyo/col_blog/col_blog-iikae-taibi-inga/" TargetMode="External"/><Relationship Id="rId372" Type="http://schemas.openxmlformats.org/officeDocument/2006/relationships/hyperlink" Target="https://eigo-rewrite.com/column/stage2-lesson12-2/" TargetMode="External"/><Relationship Id="rId1086" Type="http://schemas.openxmlformats.org/officeDocument/2006/relationships/hyperlink" Target="https://natsui-sansu-juku.com/column/hub-online-guide/" TargetMode="External"/><Relationship Id="rId371" Type="http://schemas.openxmlformats.org/officeDocument/2006/relationships/hyperlink" Target="https://eigo-rewrite.com/column/hub_stage1/" TargetMode="External"/><Relationship Id="rId1087" Type="http://schemas.openxmlformats.org/officeDocument/2006/relationships/hyperlink" Target="https://natsui-sansu-juku.com/kobetsu_online/" TargetMode="External"/><Relationship Id="rId136" Type="http://schemas.openxmlformats.org/officeDocument/2006/relationships/hyperlink" Target="https://dokkai-labo.tokyo/col_blog/evidence-accuracy/" TargetMode="External"/><Relationship Id="rId378" Type="http://schemas.openxmlformats.org/officeDocument/2006/relationships/hyperlink" Target="https://eigo-rewrite.com/column/stage2-lesson2-2/" TargetMode="External"/><Relationship Id="rId1088" Type="http://schemas.openxmlformats.org/officeDocument/2006/relationships/hyperlink" Target="https://natsui-sansu-juku.com/column/hub-online-use/" TargetMode="External"/><Relationship Id="rId135" Type="http://schemas.openxmlformats.org/officeDocument/2006/relationships/hyperlink" Target="https://dokkai-labo.tokyo/blog/jikanhaibun/" TargetMode="External"/><Relationship Id="rId377" Type="http://schemas.openxmlformats.org/officeDocument/2006/relationships/hyperlink" Target="https://eigo-rewrite.com/column/hub_stage1/" TargetMode="External"/><Relationship Id="rId1089" Type="http://schemas.openxmlformats.org/officeDocument/2006/relationships/hyperlink" Target="https://natsui-sansu-juku.com/kobetsu_online/" TargetMode="External"/><Relationship Id="rId134" Type="http://schemas.openxmlformats.org/officeDocument/2006/relationships/hyperlink" Target="https://dokkai-labo.tokyo/col_blog/dokkai-shori-junban/" TargetMode="External"/><Relationship Id="rId376" Type="http://schemas.openxmlformats.org/officeDocument/2006/relationships/hyperlink" Target="https://eigo-rewrite.com/column/stage2-lesson2-1/" TargetMode="External"/><Relationship Id="rId133" Type="http://schemas.openxmlformats.org/officeDocument/2006/relationships/hyperlink" Target="https://dokkai-labo.tokyo/kobetsuonline01/" TargetMode="External"/><Relationship Id="rId375" Type="http://schemas.openxmlformats.org/officeDocument/2006/relationships/hyperlink" Target="https://eigo-rewrite.com/column/hub_stage1/" TargetMode="External"/><Relationship Id="rId172" Type="http://schemas.openxmlformats.org/officeDocument/2006/relationships/hyperlink" Target="https://dokkai-labo.tokyo/col_blog/monogataribun-online/" TargetMode="External"/><Relationship Id="rId171" Type="http://schemas.openxmlformats.org/officeDocument/2006/relationships/hyperlink" Target="https://dokkai-labo.tokyo/blog/17022401/" TargetMode="External"/><Relationship Id="rId170" Type="http://schemas.openxmlformats.org/officeDocument/2006/relationships/hyperlink" Target="https://dokkai-labo.tokyo/col_blog/monogataribun-choice/" TargetMode="External"/><Relationship Id="rId165" Type="http://schemas.openxmlformats.org/officeDocument/2006/relationships/hyperlink" Target="https://dokkai-labo.tokyo/blog/gakusyuuhou/" TargetMode="External"/><Relationship Id="rId164" Type="http://schemas.openxmlformats.org/officeDocument/2006/relationships/hyperlink" Target="https://dokkai-labo.tokyo/col_blog/kokugo-foundation/" TargetMode="External"/><Relationship Id="rId163" Type="http://schemas.openxmlformats.org/officeDocument/2006/relationships/hyperlink" Target="https://dokkai-labo.tokyo/blog/note/" TargetMode="External"/><Relationship Id="rId162" Type="http://schemas.openxmlformats.org/officeDocument/2006/relationships/hyperlink" Target="https://dokkai-labo.tokyo/col_blog/kokugo-fix/" TargetMode="External"/><Relationship Id="rId169" Type="http://schemas.openxmlformats.org/officeDocument/2006/relationships/hyperlink" Target="https://dokkai-labo.tokyo/blog/chobunkotsu/" TargetMode="External"/><Relationship Id="rId168" Type="http://schemas.openxmlformats.org/officeDocument/2006/relationships/hyperlink" Target="https://dokkai-labo.tokyo/col_blog/kokugo-speed-up/" TargetMode="External"/><Relationship Id="rId167" Type="http://schemas.openxmlformats.org/officeDocument/2006/relationships/hyperlink" Target="https://dokkai-labo.tokyo/kobetsuonline01/" TargetMode="External"/><Relationship Id="rId166" Type="http://schemas.openxmlformats.org/officeDocument/2006/relationships/hyperlink" Target="https://dokkai-labo.tokyo/col_blog/kokugo-online-only/" TargetMode="External"/><Relationship Id="rId161" Type="http://schemas.openxmlformats.org/officeDocument/2006/relationships/hyperlink" Target="https://dokkai-labo.tokyo/kobetsuonline01/" TargetMode="External"/><Relationship Id="rId160" Type="http://schemas.openxmlformats.org/officeDocument/2006/relationships/hyperlink" Target="https://dokkai-labo.tokyo/col_blog/kokugo-fee/" TargetMode="External"/><Relationship Id="rId159" Type="http://schemas.openxmlformats.org/officeDocument/2006/relationships/hyperlink" Target="https://dokkai-labo.tokyo/blog/chobunkotsu/" TargetMode="External"/><Relationship Id="rId154" Type="http://schemas.openxmlformats.org/officeDocument/2006/relationships/hyperlink" Target="https://dokkai-labo.tokyo/col_blog/kijutsu-process/" TargetMode="External"/><Relationship Id="rId396" Type="http://schemas.openxmlformats.org/officeDocument/2006/relationships/hyperlink" Target="https://eigo-rewrite.com/column/stage2-lesson5-2/" TargetMode="External"/><Relationship Id="rId153" Type="http://schemas.openxmlformats.org/officeDocument/2006/relationships/hyperlink" Target="https://dokkai-labo.tokyo/blog/17022403/" TargetMode="External"/><Relationship Id="rId395" Type="http://schemas.openxmlformats.org/officeDocument/2006/relationships/hyperlink" Target="https://eigo-rewrite.com/column/hub_stage1/" TargetMode="External"/><Relationship Id="rId152" Type="http://schemas.openxmlformats.org/officeDocument/2006/relationships/hyperlink" Target="https://dokkai-labo.tokyo/col_blog/kijutsu-improve-by-type/" TargetMode="External"/><Relationship Id="rId394" Type="http://schemas.openxmlformats.org/officeDocument/2006/relationships/hyperlink" Target="https://eigo-rewrite.com/column/stage2-lesson5-1/" TargetMode="External"/><Relationship Id="rId151" Type="http://schemas.openxmlformats.org/officeDocument/2006/relationships/hyperlink" Target="https://dokkai-labo.tokyo/blog/note/" TargetMode="External"/><Relationship Id="rId393" Type="http://schemas.openxmlformats.org/officeDocument/2006/relationships/hyperlink" Target="https://eigo-rewrite.com/column/hub_stage1/" TargetMode="External"/><Relationship Id="rId158" Type="http://schemas.openxmlformats.org/officeDocument/2006/relationships/hyperlink" Target="https://dokkai-labo.tokyo/col_blog/kokugo-evidence/" TargetMode="External"/><Relationship Id="rId157" Type="http://schemas.openxmlformats.org/officeDocument/2006/relationships/hyperlink" Target="https://dokkai-labo.tokyo/blog/17022403/" TargetMode="External"/><Relationship Id="rId399" Type="http://schemas.openxmlformats.org/officeDocument/2006/relationships/hyperlink" Target="https://eigo-rewrite.com/column/hub_stage1/" TargetMode="External"/><Relationship Id="rId156" Type="http://schemas.openxmlformats.org/officeDocument/2006/relationships/hyperlink" Target="https://dokkai-labo.tokyo/col_blog/kijutsu-train/" TargetMode="External"/><Relationship Id="rId398" Type="http://schemas.openxmlformats.org/officeDocument/2006/relationships/hyperlink" Target="https://eigo-rewrite.com/column/stage2-lesson6-1/" TargetMode="External"/><Relationship Id="rId155" Type="http://schemas.openxmlformats.org/officeDocument/2006/relationships/hyperlink" Target="https://dokkai-labo.tokyo/blog/17022403/" TargetMode="External"/><Relationship Id="rId397" Type="http://schemas.openxmlformats.org/officeDocument/2006/relationships/hyperlink" Target="https://eigo-rewrite.com/column/hub_stage1/" TargetMode="External"/><Relationship Id="rId808" Type="http://schemas.openxmlformats.org/officeDocument/2006/relationships/hyperlink" Target="https://juku-escot.com/column/fuyuyasumi/" TargetMode="External"/><Relationship Id="rId807" Type="http://schemas.openxmlformats.org/officeDocument/2006/relationships/hyperlink" Target="https://juku-escot.com/column/" TargetMode="External"/><Relationship Id="rId806" Type="http://schemas.openxmlformats.org/officeDocument/2006/relationships/hyperlink" Target="https://juku-escot.com/column/eitango/" TargetMode="External"/><Relationship Id="rId805" Type="http://schemas.openxmlformats.org/officeDocument/2006/relationships/hyperlink" Target="https://juku-escot.com/column/" TargetMode="External"/><Relationship Id="rId809" Type="http://schemas.openxmlformats.org/officeDocument/2006/relationships/hyperlink" Target="https://juku-escot.com/column/" TargetMode="External"/><Relationship Id="rId800" Type="http://schemas.openxmlformats.org/officeDocument/2006/relationships/hyperlink" Target="https://juku-escot.com/column/daisuubennkyouhou/" TargetMode="External"/><Relationship Id="rId804" Type="http://schemas.openxmlformats.org/officeDocument/2006/relationships/hyperlink" Target="https://juku-escot.com/column/eiken/" TargetMode="External"/><Relationship Id="rId803" Type="http://schemas.openxmlformats.org/officeDocument/2006/relationships/hyperlink" Target="https://juku-escot.com/column/" TargetMode="External"/><Relationship Id="rId802" Type="http://schemas.openxmlformats.org/officeDocument/2006/relationships/hyperlink" Target="https://juku-escot.com/column/eigobenkyouhou/" TargetMode="External"/><Relationship Id="rId801" Type="http://schemas.openxmlformats.org/officeDocument/2006/relationships/hyperlink" Target="https://juku-escot.com/column/" TargetMode="External"/><Relationship Id="rId40" Type="http://schemas.openxmlformats.org/officeDocument/2006/relationships/hyperlink" Target="https://dokkai-labo.tokyo/blog/kokugobunpouigi/" TargetMode="External"/><Relationship Id="rId1334" Type="http://schemas.openxmlformats.org/officeDocument/2006/relationships/hyperlink" Target="https://rika-quest.com/column/science-nayami/" TargetMode="External"/><Relationship Id="rId1335" Type="http://schemas.openxmlformats.org/officeDocument/2006/relationships/hyperlink" Target="https://rika-quest.com/column/nayami-biology-experiment/" TargetMode="External"/><Relationship Id="rId42" Type="http://schemas.openxmlformats.org/officeDocument/2006/relationships/hyperlink" Target="https://dokkai-labo.tokyo/" TargetMode="External"/><Relationship Id="rId1336" Type="http://schemas.openxmlformats.org/officeDocument/2006/relationships/hyperlink" Target="https://rika-quest.com/column/science-nayami/" TargetMode="External"/><Relationship Id="rId41" Type="http://schemas.openxmlformats.org/officeDocument/2006/relationships/hyperlink" Target="https://dokkai-labo.tokyo/blog/chobunkotsu/" TargetMode="External"/><Relationship Id="rId1337" Type="http://schemas.openxmlformats.org/officeDocument/2006/relationships/hyperlink" Target="https://rika-quest.com/column/nayami-human-body/" TargetMode="External"/><Relationship Id="rId44" Type="http://schemas.openxmlformats.org/officeDocument/2006/relationships/hyperlink" Target="https://dokkai-labo.tokyo/publication/" TargetMode="External"/><Relationship Id="rId1338" Type="http://schemas.openxmlformats.org/officeDocument/2006/relationships/hyperlink" Target="https://rika-quest.com/column/science-nayami/" TargetMode="External"/><Relationship Id="rId43" Type="http://schemas.openxmlformats.org/officeDocument/2006/relationships/hyperlink" Target="https://dokkai-labo.tokyo/blog/chujutorisetsu/" TargetMode="External"/><Relationship Id="rId1339" Type="http://schemas.openxmlformats.org/officeDocument/2006/relationships/hyperlink" Target="https://rika-quest.com/column/nayami-ecosystem-increase-decrease/" TargetMode="External"/><Relationship Id="rId46" Type="http://schemas.openxmlformats.org/officeDocument/2006/relationships/hyperlink" Target="https://dokkai-labo.tokyo/blog/17022403/" TargetMode="External"/><Relationship Id="rId45" Type="http://schemas.openxmlformats.org/officeDocument/2006/relationships/hyperlink" Target="https://dokkai-labo.tokyo/blog/description-2/" TargetMode="External"/><Relationship Id="rId509" Type="http://schemas.openxmlformats.org/officeDocument/2006/relationships/hyperlink" Target="https://eng-support.com/column/progress-2/" TargetMode="External"/><Relationship Id="rId508" Type="http://schemas.openxmlformats.org/officeDocument/2006/relationships/hyperlink" Target="https://eng-support.com/column/book2-lesson11-scene1/" TargetMode="External"/><Relationship Id="rId503" Type="http://schemas.openxmlformats.org/officeDocument/2006/relationships/hyperlink" Target="https://eng-support.com/column/progress-2/" TargetMode="External"/><Relationship Id="rId745" Type="http://schemas.openxmlformats.org/officeDocument/2006/relationships/hyperlink" Target="https://juku-escot.com/c_blogs/" TargetMode="External"/><Relationship Id="rId987" Type="http://schemas.openxmlformats.org/officeDocument/2006/relationships/hyperlink" Target="https://natsui-sansu-juku.com/col_blog/online-math-4to6/" TargetMode="External"/><Relationship Id="rId502" Type="http://schemas.openxmlformats.org/officeDocument/2006/relationships/hyperlink" Target="https://eng-support.com/column/book2-lesson10-scene1/" TargetMode="External"/><Relationship Id="rId744" Type="http://schemas.openxmlformats.org/officeDocument/2006/relationships/hyperlink" Target="https://juku-escot.com/c_blogs/j-goukakuritsu/" TargetMode="External"/><Relationship Id="rId986" Type="http://schemas.openxmlformats.org/officeDocument/2006/relationships/hyperlink" Target="https://natsui-sansu-juku.com/column/hub-juku/" TargetMode="External"/><Relationship Id="rId501" Type="http://schemas.openxmlformats.org/officeDocument/2006/relationships/hyperlink" Target="https://eng-support.com/column/progress-2/" TargetMode="External"/><Relationship Id="rId743" Type="http://schemas.openxmlformats.org/officeDocument/2006/relationships/hyperlink" Target="https://juku-escot.com/c_blogs/" TargetMode="External"/><Relationship Id="rId985" Type="http://schemas.openxmlformats.org/officeDocument/2006/relationships/hyperlink" Target="https://natsui-sansu-juku.com/col_blog/nichinoken-online-sansu/" TargetMode="External"/><Relationship Id="rId500" Type="http://schemas.openxmlformats.org/officeDocument/2006/relationships/hyperlink" Target="https://eng-support.com/column/book2-lesson1-scene3/" TargetMode="External"/><Relationship Id="rId742" Type="http://schemas.openxmlformats.org/officeDocument/2006/relationships/hyperlink" Target="https://juku-escot.com/c_blogs/j-eikenbenkyouhou/" TargetMode="External"/><Relationship Id="rId984" Type="http://schemas.openxmlformats.org/officeDocument/2006/relationships/hyperlink" Target="https://natsui-sansu-juku.com/column/hub-kakomon/" TargetMode="External"/><Relationship Id="rId507" Type="http://schemas.openxmlformats.org/officeDocument/2006/relationships/hyperlink" Target="https://eng-support.com/column/progress-2/" TargetMode="External"/><Relationship Id="rId749" Type="http://schemas.openxmlformats.org/officeDocument/2006/relationships/hyperlink" Target="https://juku-escot.com/c_blogs/" TargetMode="External"/><Relationship Id="rId506" Type="http://schemas.openxmlformats.org/officeDocument/2006/relationships/hyperlink" Target="https://eng-support.com/column/book2-lesson10-scene3/" TargetMode="External"/><Relationship Id="rId748" Type="http://schemas.openxmlformats.org/officeDocument/2006/relationships/hyperlink" Target="https://juku-escot.com/c_blogs/jyukenbenkyouyaruki/" TargetMode="External"/><Relationship Id="rId505" Type="http://schemas.openxmlformats.org/officeDocument/2006/relationships/hyperlink" Target="https://eng-support.com/column/progress-2/" TargetMode="External"/><Relationship Id="rId747" Type="http://schemas.openxmlformats.org/officeDocument/2006/relationships/hyperlink" Target="https://juku-escot.com/c_blogs/" TargetMode="External"/><Relationship Id="rId989" Type="http://schemas.openxmlformats.org/officeDocument/2006/relationships/hyperlink" Target="https://natsui-sansu-juku.com/col_blog/online-math-juku/" TargetMode="External"/><Relationship Id="rId504" Type="http://schemas.openxmlformats.org/officeDocument/2006/relationships/hyperlink" Target="https://eng-support.com/column/book2-lesson10-scene2/" TargetMode="External"/><Relationship Id="rId746" Type="http://schemas.openxmlformats.org/officeDocument/2006/relationships/hyperlink" Target="https://juku-escot.com/c_blogs/j-goukakusurutameniha/" TargetMode="External"/><Relationship Id="rId988" Type="http://schemas.openxmlformats.org/officeDocument/2006/relationships/hyperlink" Target="https://natsui-sansu-juku.com/column/hub-online-use/" TargetMode="External"/><Relationship Id="rId48" Type="http://schemas.openxmlformats.org/officeDocument/2006/relationships/hyperlink" Target="https://dokkai-labo.tokyo/blog/17022403/" TargetMode="External"/><Relationship Id="rId47" Type="http://schemas.openxmlformats.org/officeDocument/2006/relationships/hyperlink" Target="https://dokkai-labo.tokyo/blog/description/" TargetMode="External"/><Relationship Id="rId49" Type="http://schemas.openxmlformats.org/officeDocument/2006/relationships/hyperlink" Target="https://dokkai-labo.tokyo/blog/difficult-problem/" TargetMode="External"/><Relationship Id="rId741" Type="http://schemas.openxmlformats.org/officeDocument/2006/relationships/hyperlink" Target="https://juku-escot.com/c_blogs/" TargetMode="External"/><Relationship Id="rId983" Type="http://schemas.openxmlformats.org/officeDocument/2006/relationships/hyperlink" Target="https://natsui-sansu-juku.com/col_blog/kakomon-online-checklist/" TargetMode="External"/><Relationship Id="rId1330" Type="http://schemas.openxmlformats.org/officeDocument/2006/relationships/hyperlink" Target="https://rika-quest.com/column/science-nayami/" TargetMode="External"/><Relationship Id="rId740" Type="http://schemas.openxmlformats.org/officeDocument/2006/relationships/hyperlink" Target="https://juku-escot.com/c_blogs/issyunanki/" TargetMode="External"/><Relationship Id="rId982" Type="http://schemas.openxmlformats.org/officeDocument/2006/relationships/hyperlink" Target="https://natsui-sansu-juku.com/column/hub-bunshodai/" TargetMode="External"/><Relationship Id="rId1331" Type="http://schemas.openxmlformats.org/officeDocument/2006/relationships/hyperlink" Target="https://rika-quest.com/column/nayami-classification-mixup/" TargetMode="External"/><Relationship Id="rId981" Type="http://schemas.openxmlformats.org/officeDocument/2006/relationships/hyperlink" Target="https://natsui-sansu-juku.com/col_blog/bunsyoudaitaisaku/" TargetMode="External"/><Relationship Id="rId1332" Type="http://schemas.openxmlformats.org/officeDocument/2006/relationships/hyperlink" Target="https://rika-quest.com/column/science-nayami/" TargetMode="External"/><Relationship Id="rId980" Type="http://schemas.openxmlformats.org/officeDocument/2006/relationships/hyperlink" Target="https://natsui-sansu-juku.com/column/hub-bunshodai/" TargetMode="External"/><Relationship Id="rId1333" Type="http://schemas.openxmlformats.org/officeDocument/2006/relationships/hyperlink" Target="https://rika-quest.com/column/nayami-photosynthesis-transpiration/" TargetMode="External"/><Relationship Id="rId1323" Type="http://schemas.openxmlformats.org/officeDocument/2006/relationships/hyperlink" Target="https://rika-quest.com/column/nayami-solution-classification/" TargetMode="External"/><Relationship Id="rId1324" Type="http://schemas.openxmlformats.org/officeDocument/2006/relationships/hyperlink" Target="https://rika-quest.com/column/science-nayami/" TargetMode="External"/><Relationship Id="rId31" Type="http://schemas.openxmlformats.org/officeDocument/2006/relationships/hyperlink" Target="https://dokkai-labo.tokyo/blog/200301/" TargetMode="External"/><Relationship Id="rId1325" Type="http://schemas.openxmlformats.org/officeDocument/2006/relationships/hyperlink" Target="https://rika-quest.com/column/nayami-gas-experiment/" TargetMode="External"/><Relationship Id="rId30" Type="http://schemas.openxmlformats.org/officeDocument/2006/relationships/hyperlink" Target="https://dokkai-labo.tokyo/blog/200229/" TargetMode="External"/><Relationship Id="rId1326" Type="http://schemas.openxmlformats.org/officeDocument/2006/relationships/hyperlink" Target="https://rika-quest.com/column/science-nayami/" TargetMode="External"/><Relationship Id="rId33" Type="http://schemas.openxmlformats.org/officeDocument/2006/relationships/hyperlink" Target="https://dokkai-labo.tokyo/publication/" TargetMode="External"/><Relationship Id="rId1327" Type="http://schemas.openxmlformats.org/officeDocument/2006/relationships/hyperlink" Target="https://rika-quest.com/column/nayami-solubility-graph/" TargetMode="External"/><Relationship Id="rId32" Type="http://schemas.openxmlformats.org/officeDocument/2006/relationships/hyperlink" Target="https://dokkai-labo.tokyo/blog/200328/" TargetMode="External"/><Relationship Id="rId1328" Type="http://schemas.openxmlformats.org/officeDocument/2006/relationships/hyperlink" Target="https://rika-quest.com/column/science-nayami/" TargetMode="External"/><Relationship Id="rId35" Type="http://schemas.openxmlformats.org/officeDocument/2006/relationships/hyperlink" Target="https://dokkai-labo.tokyo/blog/asano2021/" TargetMode="External"/><Relationship Id="rId1329" Type="http://schemas.openxmlformats.org/officeDocument/2006/relationships/hyperlink" Target="https://rika-quest.com/column/nayami-combustion/" TargetMode="External"/><Relationship Id="rId34" Type="http://schemas.openxmlformats.org/officeDocument/2006/relationships/hyperlink" Target="https://dokkai-labo.tokyo/blog/approach/" TargetMode="External"/><Relationship Id="rId739" Type="http://schemas.openxmlformats.org/officeDocument/2006/relationships/hyperlink" Target="https://juku-escot.com/c_blogs/" TargetMode="External"/><Relationship Id="rId734" Type="http://schemas.openxmlformats.org/officeDocument/2006/relationships/hyperlink" Target="https://juku-escot.com/c_blogs/eigoanki/" TargetMode="External"/><Relationship Id="rId976" Type="http://schemas.openxmlformats.org/officeDocument/2006/relationships/hyperlink" Target="https://natsui-sansu-juku.com/column/hub-bunshodai/" TargetMode="External"/><Relationship Id="rId733" Type="http://schemas.openxmlformats.org/officeDocument/2006/relationships/hyperlink" Target="https://juku-escot.com/c_blogs/" TargetMode="External"/><Relationship Id="rId975" Type="http://schemas.openxmlformats.org/officeDocument/2006/relationships/hyperlink" Target="https://natsui-sansu-juku.com/col_blog/bunsyoudaikokuhuku/" TargetMode="External"/><Relationship Id="rId732" Type="http://schemas.openxmlformats.org/officeDocument/2006/relationships/hyperlink" Target="https://juku-escot.com/c_blogs/dousuru/" TargetMode="External"/><Relationship Id="rId974" Type="http://schemas.openxmlformats.org/officeDocument/2006/relationships/hyperlink" Target="https://natsui-sansu-juku.com/column/hub-bunshodai/" TargetMode="External"/><Relationship Id="rId731" Type="http://schemas.openxmlformats.org/officeDocument/2006/relationships/hyperlink" Target="https://juku-escot.com/c_blogs/" TargetMode="External"/><Relationship Id="rId973" Type="http://schemas.openxmlformats.org/officeDocument/2006/relationships/hyperlink" Target="https://natsui-sansu-juku.com/col_blog/bunsyoudaihi/" TargetMode="External"/><Relationship Id="rId738" Type="http://schemas.openxmlformats.org/officeDocument/2006/relationships/hyperlink" Target="https://juku-escot.com/c_blogs/image/" TargetMode="External"/><Relationship Id="rId737" Type="http://schemas.openxmlformats.org/officeDocument/2006/relationships/hyperlink" Target="https://juku-escot.com/c_blogs/" TargetMode="External"/><Relationship Id="rId979" Type="http://schemas.openxmlformats.org/officeDocument/2006/relationships/hyperlink" Target="https://natsui-sansu-juku.com/col_blog/bunsyoudaipurint/" TargetMode="External"/><Relationship Id="rId736" Type="http://schemas.openxmlformats.org/officeDocument/2006/relationships/hyperlink" Target="https://juku-escot.com/c_blogs/eikenbenkyouhou/" TargetMode="External"/><Relationship Id="rId978" Type="http://schemas.openxmlformats.org/officeDocument/2006/relationships/hyperlink" Target="https://natsui-sansu-juku.com/column/hub-bunshodai/" TargetMode="External"/><Relationship Id="rId735" Type="http://schemas.openxmlformats.org/officeDocument/2006/relationships/hyperlink" Target="https://juku-escot.com/c_blogs/" TargetMode="External"/><Relationship Id="rId977" Type="http://schemas.openxmlformats.org/officeDocument/2006/relationships/hyperlink" Target="https://natsui-sansu-juku.com/col_blog/bunsyoudaikotsu/" TargetMode="External"/><Relationship Id="rId37" Type="http://schemas.openxmlformats.org/officeDocument/2006/relationships/hyperlink" Target="https://dokkai-labo.tokyo/blog/benkyouhou/" TargetMode="External"/><Relationship Id="rId36" Type="http://schemas.openxmlformats.org/officeDocument/2006/relationships/hyperlink" Target="https://dokkai-labo.tokyo/blog/azabu2021/" TargetMode="External"/><Relationship Id="rId39" Type="http://schemas.openxmlformats.org/officeDocument/2006/relationships/hyperlink" Target="https://dokkai-labo.tokyo/blog/bunpou/" TargetMode="External"/><Relationship Id="rId38" Type="http://schemas.openxmlformats.org/officeDocument/2006/relationships/hyperlink" Target="https://dokkai-labo.tokyo/blog/gakusyuuhou/" TargetMode="External"/><Relationship Id="rId730" Type="http://schemas.openxmlformats.org/officeDocument/2006/relationships/hyperlink" Target="https://juku-escot.com/c_blogs/cyokuzen/" TargetMode="External"/><Relationship Id="rId972" Type="http://schemas.openxmlformats.org/officeDocument/2006/relationships/hyperlink" Target="https://natsui-sansu-juku.com/column/hub-bunshodai/" TargetMode="External"/><Relationship Id="rId971" Type="http://schemas.openxmlformats.org/officeDocument/2006/relationships/hyperlink" Target="https://natsui-sansu-juku.com/col_blog/bunsyoudaibenkyouhou/" TargetMode="External"/><Relationship Id="rId1320" Type="http://schemas.openxmlformats.org/officeDocument/2006/relationships/hyperlink" Target="https://rika-quest.com/column/science-nayami/" TargetMode="External"/><Relationship Id="rId970" Type="http://schemas.openxmlformats.org/officeDocument/2006/relationships/hyperlink" Target="https://natsui-sansu-juku.com/" TargetMode="External"/><Relationship Id="rId1321" Type="http://schemas.openxmlformats.org/officeDocument/2006/relationships/hyperlink" Target="https://rika-quest.com/column/nayami-neutralization/" TargetMode="External"/><Relationship Id="rId1322" Type="http://schemas.openxmlformats.org/officeDocument/2006/relationships/hyperlink" Target="https://rika-quest.com/column/science-nayami/" TargetMode="External"/><Relationship Id="rId1114" Type="http://schemas.openxmlformats.org/officeDocument/2006/relationships/hyperlink" Target="https://natsui-sansu-juku.com/column/hub-qa-jiki/" TargetMode="External"/><Relationship Id="rId1356" Type="http://schemas.openxmlformats.org/officeDocument/2006/relationships/hyperlink" Target="https://jukureiwa.com/tips/naaymi_hub/" TargetMode="External"/><Relationship Id="rId1115" Type="http://schemas.openxmlformats.org/officeDocument/2006/relationships/hyperlink" Target="https://natsui-sansu-juku.com/column/qa6/" TargetMode="External"/><Relationship Id="rId1357" Type="http://schemas.openxmlformats.org/officeDocument/2006/relationships/hyperlink" Target="https://jukureiwa.com/tips/syakai-oboeru-tsukau/" TargetMode="External"/><Relationship Id="rId20" Type="http://schemas.openxmlformats.org/officeDocument/2006/relationships/hyperlink" Target="https://dokkai-labo.tokyo/publication/" TargetMode="External"/><Relationship Id="rId1116" Type="http://schemas.openxmlformats.org/officeDocument/2006/relationships/hyperlink" Target="https://natsui-sansu-juku.com/column/hub-qa-jiki/" TargetMode="External"/><Relationship Id="rId1358" Type="http://schemas.openxmlformats.org/officeDocument/2006/relationships/hyperlink" Target="https://jukureiwa.com/tips/naaymi_hub/" TargetMode="External"/><Relationship Id="rId1117" Type="http://schemas.openxmlformats.org/officeDocument/2006/relationships/hyperlink" Target="https://natsui-sansu-juku.com/column/rittaizukei/" TargetMode="External"/><Relationship Id="rId1359" Type="http://schemas.openxmlformats.org/officeDocument/2006/relationships/hyperlink" Target="https://jukureiwa.com/tips/syakai-hikidashi/" TargetMode="External"/><Relationship Id="rId22" Type="http://schemas.openxmlformats.org/officeDocument/2006/relationships/hyperlink" Target="https://dokkai-labo.tokyo/blog/kokugoshidou/" TargetMode="External"/><Relationship Id="rId1118" Type="http://schemas.openxmlformats.org/officeDocument/2006/relationships/hyperlink" Target="https://natsui-sansu-juku.com/column/hub-zukei-hayasa/" TargetMode="External"/><Relationship Id="rId21" Type="http://schemas.openxmlformats.org/officeDocument/2006/relationships/hyperlink" Target="https://dokkai-labo.tokyo/blog/190526/" TargetMode="External"/><Relationship Id="rId1119" Type="http://schemas.openxmlformats.org/officeDocument/2006/relationships/hyperlink" Target="https://natsui-sansu-juku.com/column/routine/" TargetMode="External"/><Relationship Id="rId24" Type="http://schemas.openxmlformats.org/officeDocument/2006/relationships/hyperlink" Target="https://dokkai-labo.tokyo/blog/kokugoshidou/" TargetMode="External"/><Relationship Id="rId23" Type="http://schemas.openxmlformats.org/officeDocument/2006/relationships/hyperlink" Target="https://dokkai-labo.tokyo/blog/19052602/" TargetMode="External"/><Relationship Id="rId525" Type="http://schemas.openxmlformats.org/officeDocument/2006/relationships/hyperlink" Target="https://eng-support.com/column/progress-2/" TargetMode="External"/><Relationship Id="rId767" Type="http://schemas.openxmlformats.org/officeDocument/2006/relationships/hyperlink" Target="https://juku-escot.com/c_blogs/" TargetMode="External"/><Relationship Id="rId524" Type="http://schemas.openxmlformats.org/officeDocument/2006/relationships/hyperlink" Target="https://eng-support.com/column/book2-lesson13-scene3/" TargetMode="External"/><Relationship Id="rId766" Type="http://schemas.openxmlformats.org/officeDocument/2006/relationships/hyperlink" Target="https://juku-escot.com/c_blogs/suugakubenkyouhou/" TargetMode="External"/><Relationship Id="rId523" Type="http://schemas.openxmlformats.org/officeDocument/2006/relationships/hyperlink" Target="https://eng-support.com/column/progress-2/" TargetMode="External"/><Relationship Id="rId765" Type="http://schemas.openxmlformats.org/officeDocument/2006/relationships/hyperlink" Target="https://juku-escot.com/c_blogs/" TargetMode="External"/><Relationship Id="rId522" Type="http://schemas.openxmlformats.org/officeDocument/2006/relationships/hyperlink" Target="https://eng-support.com/column/book2-lesson13-scene1/" TargetMode="External"/><Relationship Id="rId764" Type="http://schemas.openxmlformats.org/officeDocument/2006/relationships/hyperlink" Target="https://juku-escot.com/c_blogs/sakubunanki/" TargetMode="External"/><Relationship Id="rId529" Type="http://schemas.openxmlformats.org/officeDocument/2006/relationships/hyperlink" Target="https://eng-support.com/column/progress-2/" TargetMode="External"/><Relationship Id="rId528" Type="http://schemas.openxmlformats.org/officeDocument/2006/relationships/hyperlink" Target="https://eng-support.com/column/book2-lesson2-scene1/" TargetMode="External"/><Relationship Id="rId527" Type="http://schemas.openxmlformats.org/officeDocument/2006/relationships/hyperlink" Target="https://eng-support.com/column/progress-2/" TargetMode="External"/><Relationship Id="rId769" Type="http://schemas.openxmlformats.org/officeDocument/2006/relationships/hyperlink" Target="https://juku-escot.com/c_blogs/" TargetMode="External"/><Relationship Id="rId526" Type="http://schemas.openxmlformats.org/officeDocument/2006/relationships/hyperlink" Target="https://eng-support.com/column/book2-lesson14-scene1/" TargetMode="External"/><Relationship Id="rId768" Type="http://schemas.openxmlformats.org/officeDocument/2006/relationships/hyperlink" Target="https://juku-escot.com/c_blogs/suugakudekinai/" TargetMode="External"/><Relationship Id="rId26" Type="http://schemas.openxmlformats.org/officeDocument/2006/relationships/hyperlink" Target="https://dokkai-labo.tokyo/blog/20020702/" TargetMode="External"/><Relationship Id="rId25" Type="http://schemas.openxmlformats.org/officeDocument/2006/relationships/hyperlink" Target="https://dokkai-labo.tokyo/blog/20020701/" TargetMode="External"/><Relationship Id="rId28" Type="http://schemas.openxmlformats.org/officeDocument/2006/relationships/hyperlink" Target="https://dokkai-labo.tokyo/blog/200214/" TargetMode="External"/><Relationship Id="rId1350" Type="http://schemas.openxmlformats.org/officeDocument/2006/relationships/hyperlink" Target="https://rika-quest.com/column/science-nayami/" TargetMode="External"/><Relationship Id="rId27" Type="http://schemas.openxmlformats.org/officeDocument/2006/relationships/hyperlink" Target="https://dokkai-labo.tokyo/blog/200212/" TargetMode="External"/><Relationship Id="rId1351" Type="http://schemas.openxmlformats.org/officeDocument/2006/relationships/hyperlink" Target="https://jukureiwa.com/tips/syakai-atomawashi/" TargetMode="External"/><Relationship Id="rId521" Type="http://schemas.openxmlformats.org/officeDocument/2006/relationships/hyperlink" Target="https://eng-support.com/column/progress-2/" TargetMode="External"/><Relationship Id="rId763" Type="http://schemas.openxmlformats.org/officeDocument/2006/relationships/hyperlink" Target="https://juku-escot.com/c_blogs/" TargetMode="External"/><Relationship Id="rId1110" Type="http://schemas.openxmlformats.org/officeDocument/2006/relationships/hyperlink" Target="https://natsui-sansu-juku.com/column/hub-qa-jiki/" TargetMode="External"/><Relationship Id="rId1352" Type="http://schemas.openxmlformats.org/officeDocument/2006/relationships/hyperlink" Target="https://jukureiwa.com/tips/naaymi_hub/" TargetMode="External"/><Relationship Id="rId29" Type="http://schemas.openxmlformats.org/officeDocument/2006/relationships/hyperlink" Target="https://dokkai-labo.tokyo/blog/200228/" TargetMode="External"/><Relationship Id="rId520" Type="http://schemas.openxmlformats.org/officeDocument/2006/relationships/hyperlink" Target="https://eng-support.com/column/book2-lesson13-scene/" TargetMode="External"/><Relationship Id="rId762" Type="http://schemas.openxmlformats.org/officeDocument/2006/relationships/hyperlink" Target="https://juku-escot.com/c_blogs/riyuutotaisyohou/" TargetMode="External"/><Relationship Id="rId1111" Type="http://schemas.openxmlformats.org/officeDocument/2006/relationships/hyperlink" Target="https://natsui-sansu-juku.com/column/qa4/" TargetMode="External"/><Relationship Id="rId1353" Type="http://schemas.openxmlformats.org/officeDocument/2006/relationships/hyperlink" Target="https://jukureiwa.com/tips/syakai-seiri/" TargetMode="External"/><Relationship Id="rId761" Type="http://schemas.openxmlformats.org/officeDocument/2006/relationships/hyperlink" Target="https://juku-escot.com/c_blogs/" TargetMode="External"/><Relationship Id="rId1112" Type="http://schemas.openxmlformats.org/officeDocument/2006/relationships/hyperlink" Target="https://natsui-sansu-juku.com/column/hub-qa-jiki/" TargetMode="External"/><Relationship Id="rId1354" Type="http://schemas.openxmlformats.org/officeDocument/2006/relationships/hyperlink" Target="https://jukureiwa.com/tips/naaymi_hub/" TargetMode="External"/><Relationship Id="rId760" Type="http://schemas.openxmlformats.org/officeDocument/2006/relationships/hyperlink" Target="https://juku-escot.com/c_blogs/programming/" TargetMode="External"/><Relationship Id="rId1113" Type="http://schemas.openxmlformats.org/officeDocument/2006/relationships/hyperlink" Target="https://natsui-sansu-juku.com/column/qa5/" TargetMode="External"/><Relationship Id="rId1355" Type="http://schemas.openxmlformats.org/officeDocument/2006/relationships/hyperlink" Target="https://jukureiwa.com/tips/syakai-15min-routine/" TargetMode="External"/><Relationship Id="rId1103" Type="http://schemas.openxmlformats.org/officeDocument/2006/relationships/hyperlink" Target="https://natsui-sansu-juku.com/column/hub-juku/" TargetMode="External"/><Relationship Id="rId1345" Type="http://schemas.openxmlformats.org/officeDocument/2006/relationships/hyperlink" Target="https://rika-quest.com/column/nayami-astronomy-diagram/" TargetMode="External"/><Relationship Id="rId1104" Type="http://schemas.openxmlformats.org/officeDocument/2006/relationships/hyperlink" Target="https://natsui-sansu-juku.com/column/onlinekobetsu3/" TargetMode="External"/><Relationship Id="rId1346" Type="http://schemas.openxmlformats.org/officeDocument/2006/relationships/hyperlink" Target="https://rika-quest.com/column/science-nayami/" TargetMode="External"/><Relationship Id="rId1105" Type="http://schemas.openxmlformats.org/officeDocument/2006/relationships/hyperlink" Target="https://natsui-sansu-juku.com/column/hub-online-guide/" TargetMode="External"/><Relationship Id="rId1347" Type="http://schemas.openxmlformats.org/officeDocument/2006/relationships/hyperlink" Target="https://rika-quest.com/column/nayami-earthquake-volcano/" TargetMode="External"/><Relationship Id="rId1106" Type="http://schemas.openxmlformats.org/officeDocument/2006/relationships/hyperlink" Target="https://natsui-sansu-juku.com/column/hub-qa-jiki/" TargetMode="External"/><Relationship Id="rId1348" Type="http://schemas.openxmlformats.org/officeDocument/2006/relationships/hyperlink" Target="https://rika-quest.com/column/science-nayami/" TargetMode="External"/><Relationship Id="rId11" Type="http://schemas.openxmlformats.org/officeDocument/2006/relationships/hyperlink" Target="https://dokkai-labo.tokyo/blog/17022403/" TargetMode="External"/><Relationship Id="rId1107" Type="http://schemas.openxmlformats.org/officeDocument/2006/relationships/hyperlink" Target="https://natsui-sansu-juku.com/column/qa/" TargetMode="External"/><Relationship Id="rId1349" Type="http://schemas.openxmlformats.org/officeDocument/2006/relationships/hyperlink" Target="https://rika-quest.com/column/science-nayami/" TargetMode="External"/><Relationship Id="rId10" Type="http://schemas.openxmlformats.org/officeDocument/2006/relationships/hyperlink" Target="https://dokkai-labo.tokyo/" TargetMode="External"/><Relationship Id="rId1108" Type="http://schemas.openxmlformats.org/officeDocument/2006/relationships/hyperlink" Target="https://natsui-sansu-juku.com/column/hub-qa-jiki/" TargetMode="External"/><Relationship Id="rId13" Type="http://schemas.openxmlformats.org/officeDocument/2006/relationships/hyperlink" Target="https://dokkai-labo.tokyo/blog/170620/" TargetMode="External"/><Relationship Id="rId1109" Type="http://schemas.openxmlformats.org/officeDocument/2006/relationships/hyperlink" Target="https://natsui-sansu-juku.com/column/qa2/" TargetMode="External"/><Relationship Id="rId12" Type="http://schemas.openxmlformats.org/officeDocument/2006/relationships/hyperlink" Target="https://dokkai-labo.tokyo/" TargetMode="External"/><Relationship Id="rId519" Type="http://schemas.openxmlformats.org/officeDocument/2006/relationships/hyperlink" Target="https://eng-support.com/column/progress-2/" TargetMode="External"/><Relationship Id="rId514" Type="http://schemas.openxmlformats.org/officeDocument/2006/relationships/hyperlink" Target="https://eng-support.com/column/book2-lesson12-scene1/" TargetMode="External"/><Relationship Id="rId756" Type="http://schemas.openxmlformats.org/officeDocument/2006/relationships/hyperlink" Target="https://juku-escot.com/c_blogs/note/" TargetMode="External"/><Relationship Id="rId998" Type="http://schemas.openxmlformats.org/officeDocument/2006/relationships/hyperlink" Target="https://natsui-sansu-juku.com/column/hub-kakomon/" TargetMode="External"/><Relationship Id="rId513" Type="http://schemas.openxmlformats.org/officeDocument/2006/relationships/hyperlink" Target="https://eng-support.com/column/progress-2/" TargetMode="External"/><Relationship Id="rId755" Type="http://schemas.openxmlformats.org/officeDocument/2006/relationships/hyperlink" Target="https://juku-escot.com/c_blogs/" TargetMode="External"/><Relationship Id="rId997" Type="http://schemas.openxmlformats.org/officeDocument/2006/relationships/hyperlink" Target="https://natsui-sansu-juku.com/col_blog/online-sansu-chokuzen/" TargetMode="External"/><Relationship Id="rId512" Type="http://schemas.openxmlformats.org/officeDocument/2006/relationships/hyperlink" Target="https://eng-support.com/column/book2-lesson11-scene3/" TargetMode="External"/><Relationship Id="rId754" Type="http://schemas.openxmlformats.org/officeDocument/2006/relationships/hyperlink" Target="https://juku-escot.com/c_blogs/kashikoibenkyou/" TargetMode="External"/><Relationship Id="rId996" Type="http://schemas.openxmlformats.org/officeDocument/2006/relationships/hyperlink" Target="https://natsui-sansu-juku.com/column/hub-online-use/" TargetMode="External"/><Relationship Id="rId511" Type="http://schemas.openxmlformats.org/officeDocument/2006/relationships/hyperlink" Target="https://eng-support.com/column/progress-2/" TargetMode="External"/><Relationship Id="rId753" Type="http://schemas.openxmlformats.org/officeDocument/2006/relationships/hyperlink" Target="https://juku-escot.com/c_blogs/" TargetMode="External"/><Relationship Id="rId995" Type="http://schemas.openxmlformats.org/officeDocument/2006/relationships/hyperlink" Target="https://natsui-sansu-juku.com/col_blog/online-sansu-56/" TargetMode="External"/><Relationship Id="rId518" Type="http://schemas.openxmlformats.org/officeDocument/2006/relationships/hyperlink" Target="https://eng-support.com/column/book2-lesson12-scene3/" TargetMode="External"/><Relationship Id="rId517" Type="http://schemas.openxmlformats.org/officeDocument/2006/relationships/hyperlink" Target="https://eng-support.com/column/progress-2/" TargetMode="External"/><Relationship Id="rId759" Type="http://schemas.openxmlformats.org/officeDocument/2006/relationships/hyperlink" Target="https://juku-escot.com/c_blogs/" TargetMode="External"/><Relationship Id="rId516" Type="http://schemas.openxmlformats.org/officeDocument/2006/relationships/hyperlink" Target="https://eng-support.com/column/book2-lesson12-scene2/" TargetMode="External"/><Relationship Id="rId758" Type="http://schemas.openxmlformats.org/officeDocument/2006/relationships/hyperlink" Target="https://juku-escot.com/c_blogs/oyakokorogamae/" TargetMode="External"/><Relationship Id="rId515" Type="http://schemas.openxmlformats.org/officeDocument/2006/relationships/hyperlink" Target="https://eng-support.com/column/progress-2/" TargetMode="External"/><Relationship Id="rId757" Type="http://schemas.openxmlformats.org/officeDocument/2006/relationships/hyperlink" Target="https://juku-escot.com/c_blogs/" TargetMode="External"/><Relationship Id="rId999" Type="http://schemas.openxmlformats.org/officeDocument/2006/relationships/hyperlink" Target="https://natsui-sansu-juku.com/col_blog/online-sansu-kobetsu-baino-kazu/" TargetMode="External"/><Relationship Id="rId15" Type="http://schemas.openxmlformats.org/officeDocument/2006/relationships/hyperlink" Target="https://dokkai-labo.tokyo/blog/180203/" TargetMode="External"/><Relationship Id="rId990" Type="http://schemas.openxmlformats.org/officeDocument/2006/relationships/hyperlink" Target="https://natsui-sansu-juku.com/column/hub-online-use/" TargetMode="External"/><Relationship Id="rId14" Type="http://schemas.openxmlformats.org/officeDocument/2006/relationships/hyperlink" Target="https://dokkai-labo.tokyo/publication/" TargetMode="External"/><Relationship Id="rId17" Type="http://schemas.openxmlformats.org/officeDocument/2006/relationships/hyperlink" Target="https://dokkai-labo.tokyo/blog/181214/" TargetMode="External"/><Relationship Id="rId16" Type="http://schemas.openxmlformats.org/officeDocument/2006/relationships/hyperlink" Target="https://dokkai-labo.tokyo/publication/" TargetMode="External"/><Relationship Id="rId1340" Type="http://schemas.openxmlformats.org/officeDocument/2006/relationships/hyperlink" Target="https://rika-quest.com/column/science-nayami/" TargetMode="External"/><Relationship Id="rId19" Type="http://schemas.openxmlformats.org/officeDocument/2006/relationships/hyperlink" Target="https://dokkai-labo.tokyo/blog/190104/" TargetMode="External"/><Relationship Id="rId510" Type="http://schemas.openxmlformats.org/officeDocument/2006/relationships/hyperlink" Target="https://eng-support.com/column/book2-lesson11-scene2/" TargetMode="External"/><Relationship Id="rId752" Type="http://schemas.openxmlformats.org/officeDocument/2006/relationships/hyperlink" Target="https://juku-escot.com/c_blogs/kakujitsunianki/" TargetMode="External"/><Relationship Id="rId994" Type="http://schemas.openxmlformats.org/officeDocument/2006/relationships/hyperlink" Target="https://natsui-sansu-juku.com/column/hub-online-use/" TargetMode="External"/><Relationship Id="rId1341" Type="http://schemas.openxmlformats.org/officeDocument/2006/relationships/hyperlink" Target="https://rika-quest.com/column/nayami-strata-column/" TargetMode="External"/><Relationship Id="rId18" Type="http://schemas.openxmlformats.org/officeDocument/2006/relationships/hyperlink" Target="https://dokkai-labo.tokyo/" TargetMode="External"/><Relationship Id="rId751" Type="http://schemas.openxmlformats.org/officeDocument/2006/relationships/hyperlink" Target="https://juku-escot.com/c_blogs/" TargetMode="External"/><Relationship Id="rId993" Type="http://schemas.openxmlformats.org/officeDocument/2006/relationships/hyperlink" Target="https://natsui-sansu-juku.com/col_blog/online-sansu-34/" TargetMode="External"/><Relationship Id="rId1100" Type="http://schemas.openxmlformats.org/officeDocument/2006/relationships/hyperlink" Target="https://natsui-sansu-juku.com/column/nanmon/" TargetMode="External"/><Relationship Id="rId1342" Type="http://schemas.openxmlformats.org/officeDocument/2006/relationships/hyperlink" Target="https://rika-quest.com/column/science-nayami/" TargetMode="External"/><Relationship Id="rId750" Type="http://schemas.openxmlformats.org/officeDocument/2006/relationships/hyperlink" Target="https://juku-escot.com/c_blogs/jyukenyaruki/" TargetMode="External"/><Relationship Id="rId992" Type="http://schemas.openxmlformats.org/officeDocument/2006/relationships/hyperlink" Target="https://natsui-sansu-juku.com/column/hub-online-use/" TargetMode="External"/><Relationship Id="rId1101" Type="http://schemas.openxmlformats.org/officeDocument/2006/relationships/hyperlink" Target="https://natsui-sansu-juku.com/column/hub-kakomon/" TargetMode="External"/><Relationship Id="rId1343" Type="http://schemas.openxmlformats.org/officeDocument/2006/relationships/hyperlink" Target="https://rika-quest.com/column/nayami-weather-map/" TargetMode="External"/><Relationship Id="rId991" Type="http://schemas.openxmlformats.org/officeDocument/2006/relationships/hyperlink" Target="https://natsui-sansu-juku.com/col_blog/online-math/" TargetMode="External"/><Relationship Id="rId1102" Type="http://schemas.openxmlformats.org/officeDocument/2006/relationships/hyperlink" Target="https://natsui-sansu-juku.com/column/nichinouken/" TargetMode="External"/><Relationship Id="rId1344" Type="http://schemas.openxmlformats.org/officeDocument/2006/relationships/hyperlink" Target="https://rika-quest.com/column/science-nayami/" TargetMode="External"/><Relationship Id="rId84" Type="http://schemas.openxmlformats.org/officeDocument/2006/relationships/hyperlink" Target="https://dokkai-labo.tokyo/blog/note/" TargetMode="External"/><Relationship Id="rId83" Type="http://schemas.openxmlformats.org/officeDocument/2006/relationships/hyperlink" Target="https://dokkai-labo.tokyo/blog/nada2021/" TargetMode="External"/><Relationship Id="rId86" Type="http://schemas.openxmlformats.org/officeDocument/2006/relationships/hyperlink" Target="https://dokkai-labo.tokyo/blog/ootechuugakuzyukunokokugotekisutohikaku/" TargetMode="External"/><Relationship Id="rId85" Type="http://schemas.openxmlformats.org/officeDocument/2006/relationships/hyperlink" Target="https://dokkai-labo.tokyo/" TargetMode="External"/><Relationship Id="rId88" Type="http://schemas.openxmlformats.org/officeDocument/2006/relationships/hyperlink" Target="https://dokkai-labo.tokyo/blog/ouin2021/" TargetMode="External"/><Relationship Id="rId87" Type="http://schemas.openxmlformats.org/officeDocument/2006/relationships/hyperlink" Target="https://dokkai-labo.tokyo/" TargetMode="External"/><Relationship Id="rId89" Type="http://schemas.openxmlformats.org/officeDocument/2006/relationships/hyperlink" Target="https://dokkai-labo.tokyo/blog/poetry/" TargetMode="External"/><Relationship Id="rId709" Type="http://schemas.openxmlformats.org/officeDocument/2006/relationships/hyperlink" Target="https://eng-support.com/column/progress/" TargetMode="External"/><Relationship Id="rId708" Type="http://schemas.openxmlformats.org/officeDocument/2006/relationships/hyperlink" Target="https://eng-support.com/column/progressbook1-6-3/" TargetMode="External"/><Relationship Id="rId707" Type="http://schemas.openxmlformats.org/officeDocument/2006/relationships/hyperlink" Target="https://eng-support.com/column/progress/" TargetMode="External"/><Relationship Id="rId949" Type="http://schemas.openxmlformats.org/officeDocument/2006/relationships/hyperlink" Target="https://koten-kakitsubata.jp/enter-exam/" TargetMode="External"/><Relationship Id="rId706" Type="http://schemas.openxmlformats.org/officeDocument/2006/relationships/hyperlink" Target="https://eng-support.com/column/progressbook1-6-2/" TargetMode="External"/><Relationship Id="rId948" Type="http://schemas.openxmlformats.org/officeDocument/2006/relationships/hyperlink" Target="https://koten-kakitsubata.jp/blog/seiryoden/" TargetMode="External"/><Relationship Id="rId80" Type="http://schemas.openxmlformats.org/officeDocument/2006/relationships/hyperlink" Target="https://dokkai-labo.tokyo/blog/mogishiken_review/" TargetMode="External"/><Relationship Id="rId82" Type="http://schemas.openxmlformats.org/officeDocument/2006/relationships/hyperlink" Target="https://dokkai-labo.tokyo/blog/musashi2021/" TargetMode="External"/><Relationship Id="rId81" Type="http://schemas.openxmlformats.org/officeDocument/2006/relationships/hyperlink" Target="https://dokkai-labo.tokyo/blog/kokugotesuto/" TargetMode="External"/><Relationship Id="rId701" Type="http://schemas.openxmlformats.org/officeDocument/2006/relationships/hyperlink" Target="https://eng-support.com/column/progress/" TargetMode="External"/><Relationship Id="rId943" Type="http://schemas.openxmlformats.org/officeDocument/2006/relationships/hyperlink" Target="https://koten-kakitsubata.jp/enter-exam/" TargetMode="External"/><Relationship Id="rId700" Type="http://schemas.openxmlformats.org/officeDocument/2006/relationships/hyperlink" Target="https://eng-support.com/column/progressbook1-5-2/" TargetMode="External"/><Relationship Id="rId942" Type="http://schemas.openxmlformats.org/officeDocument/2006/relationships/hyperlink" Target="https://koten-kakitsubata.jp/blog/kanbunnokotsu/" TargetMode="External"/><Relationship Id="rId941" Type="http://schemas.openxmlformats.org/officeDocument/2006/relationships/hyperlink" Target="https://koten-kakitsubata.jp/blog/" TargetMode="External"/><Relationship Id="rId940" Type="http://schemas.openxmlformats.org/officeDocument/2006/relationships/hyperlink" Target="https://koten-kakitsubata.jp/blog/jyodoushikatuyouhyou/" TargetMode="External"/><Relationship Id="rId705" Type="http://schemas.openxmlformats.org/officeDocument/2006/relationships/hyperlink" Target="https://eng-support.com/column/progress/" TargetMode="External"/><Relationship Id="rId947" Type="http://schemas.openxmlformats.org/officeDocument/2006/relationships/hyperlink" Target="https://koten-kakitsubata.jp/school-exam/" TargetMode="External"/><Relationship Id="rId704" Type="http://schemas.openxmlformats.org/officeDocument/2006/relationships/hyperlink" Target="https://eng-support.com/column/progressbook1-6-1/" TargetMode="External"/><Relationship Id="rId946" Type="http://schemas.openxmlformats.org/officeDocument/2006/relationships/hyperlink" Target="https://koten-kakitsubata.jp/blog/kotentokui/" TargetMode="External"/><Relationship Id="rId703" Type="http://schemas.openxmlformats.org/officeDocument/2006/relationships/hyperlink" Target="https://eng-support.com/column/progress/" TargetMode="External"/><Relationship Id="rId945" Type="http://schemas.openxmlformats.org/officeDocument/2006/relationships/hyperlink" Target="https://koten-kakitsubata.jp/enter-exam/" TargetMode="External"/><Relationship Id="rId702" Type="http://schemas.openxmlformats.org/officeDocument/2006/relationships/hyperlink" Target="https://eng-support.com/column/progressbook1-5-3/" TargetMode="External"/><Relationship Id="rId944" Type="http://schemas.openxmlformats.org/officeDocument/2006/relationships/hyperlink" Target="https://koten-kakitsubata.jp/blog/kansaigakuin2020/" TargetMode="External"/><Relationship Id="rId73" Type="http://schemas.openxmlformats.org/officeDocument/2006/relationships/hyperlink" Target="https://dokkai-labo.tokyo/blog/kokugobunpouigi/" TargetMode="External"/><Relationship Id="rId72" Type="http://schemas.openxmlformats.org/officeDocument/2006/relationships/hyperlink" Target="https://dokkai-labo.tokyo/blog/17022403/" TargetMode="External"/><Relationship Id="rId75" Type="http://schemas.openxmlformats.org/officeDocument/2006/relationships/hyperlink" Target="https://dokkai-labo.tokyo/blog/kokugoshidou/" TargetMode="External"/><Relationship Id="rId74" Type="http://schemas.openxmlformats.org/officeDocument/2006/relationships/hyperlink" Target="https://dokkai-labo.tokyo/" TargetMode="External"/><Relationship Id="rId77" Type="http://schemas.openxmlformats.org/officeDocument/2006/relationships/hyperlink" Target="https://dokkai-labo.tokyo/blog/kokugotesuto/" TargetMode="External"/><Relationship Id="rId76" Type="http://schemas.openxmlformats.org/officeDocument/2006/relationships/hyperlink" Target="https://dokkai-labo.tokyo/" TargetMode="External"/><Relationship Id="rId79" Type="http://schemas.openxmlformats.org/officeDocument/2006/relationships/hyperlink" Target="https://dokkai-labo.tokyo/blog/komatou2021/" TargetMode="External"/><Relationship Id="rId78" Type="http://schemas.openxmlformats.org/officeDocument/2006/relationships/hyperlink" Target="https://dokkai-labo.tokyo/" TargetMode="External"/><Relationship Id="rId939" Type="http://schemas.openxmlformats.org/officeDocument/2006/relationships/hyperlink" Target="https://koten-kakitsubata.jp/enter-exam/" TargetMode="External"/><Relationship Id="rId938" Type="http://schemas.openxmlformats.org/officeDocument/2006/relationships/hyperlink" Target="https://koten-kakitsubata.jp/blog/isemonogatari/" TargetMode="External"/><Relationship Id="rId937" Type="http://schemas.openxmlformats.org/officeDocument/2006/relationships/hyperlink" Target="https://koten-kakitsubata.jp/enter-exam/" TargetMode="External"/><Relationship Id="rId71" Type="http://schemas.openxmlformats.org/officeDocument/2006/relationships/hyperlink" Target="https://dokkai-labo.tokyo/blog/kokugo-kijutsu-before-after/" TargetMode="External"/><Relationship Id="rId70" Type="http://schemas.openxmlformats.org/officeDocument/2006/relationships/hyperlink" Target="https://dokkai-labo.tokyo/" TargetMode="External"/><Relationship Id="rId932" Type="http://schemas.openxmlformats.org/officeDocument/2006/relationships/hyperlink" Target="https://koten-kakitsubata.jp/blog/daidairi/" TargetMode="External"/><Relationship Id="rId931" Type="http://schemas.openxmlformats.org/officeDocument/2006/relationships/hyperlink" Target="https://koten-kakitsubata.jp/enter-exam/" TargetMode="External"/><Relationship Id="rId930" Type="http://schemas.openxmlformats.org/officeDocument/2006/relationships/hyperlink" Target="https://koten-kakitsubata.jp/blog/chinese-writing/" TargetMode="External"/><Relationship Id="rId936" Type="http://schemas.openxmlformats.org/officeDocument/2006/relationships/hyperlink" Target="https://koten-kakitsubata.jp/blog/imperial-palace/" TargetMode="External"/><Relationship Id="rId935" Type="http://schemas.openxmlformats.org/officeDocument/2006/relationships/hyperlink" Target="https://koten-kakitsubata.jp/enter-exam/" TargetMode="External"/><Relationship Id="rId934" Type="http://schemas.openxmlformats.org/officeDocument/2006/relationships/hyperlink" Target="https://koten-kakitsubata.jp/blog/direction/" TargetMode="External"/><Relationship Id="rId933" Type="http://schemas.openxmlformats.org/officeDocument/2006/relationships/hyperlink" Target="https://koten-kakitsubata.jp/enter-exam/" TargetMode="External"/><Relationship Id="rId62" Type="http://schemas.openxmlformats.org/officeDocument/2006/relationships/hyperlink" Target="https://dokkai-labo.tokyo/blog/kaisei2021/" TargetMode="External"/><Relationship Id="rId1312" Type="http://schemas.openxmlformats.org/officeDocument/2006/relationships/hyperlink" Target="https://rika-quest.com/column/science-nayami/" TargetMode="External"/><Relationship Id="rId61" Type="http://schemas.openxmlformats.org/officeDocument/2006/relationships/hyperlink" Target="https://dokkai-labo.tokyo/blog/jyoshigakuin2021/" TargetMode="External"/><Relationship Id="rId1313" Type="http://schemas.openxmlformats.org/officeDocument/2006/relationships/hyperlink" Target="https://rika-quest.com/column/nayami-light-optics/" TargetMode="External"/><Relationship Id="rId64" Type="http://schemas.openxmlformats.org/officeDocument/2006/relationships/hyperlink" Target="https://dokkai-labo.tokyo/blog/keiougizyuku2021/" TargetMode="External"/><Relationship Id="rId1314" Type="http://schemas.openxmlformats.org/officeDocument/2006/relationships/hyperlink" Target="https://rika-quest.com/column/science-nayami/" TargetMode="External"/><Relationship Id="rId63" Type="http://schemas.openxmlformats.org/officeDocument/2006/relationships/hyperlink" Target="https://dokkai-labo.tokyo/blog/kaizyou2021/" TargetMode="External"/><Relationship Id="rId1315" Type="http://schemas.openxmlformats.org/officeDocument/2006/relationships/hyperlink" Target="https://rika-quest.com/column/nayami-pressure-buoyancy/" TargetMode="External"/><Relationship Id="rId66" Type="http://schemas.openxmlformats.org/officeDocument/2006/relationships/hyperlink" Target="https://dokkai-labo.tokyo/blog/17022403/" TargetMode="External"/><Relationship Id="rId1316" Type="http://schemas.openxmlformats.org/officeDocument/2006/relationships/hyperlink" Target="https://rika-quest.com/column/science-nayami/" TargetMode="External"/><Relationship Id="rId65" Type="http://schemas.openxmlformats.org/officeDocument/2006/relationships/hyperlink" Target="https://dokkai-labo.tokyo/blog/kijutsu_miss3/" TargetMode="External"/><Relationship Id="rId1317" Type="http://schemas.openxmlformats.org/officeDocument/2006/relationships/hyperlink" Target="https://natsui-sansu-juku.com/column/kobetsu_mayoi_judge/" TargetMode="External"/><Relationship Id="rId68" Type="http://schemas.openxmlformats.org/officeDocument/2006/relationships/hyperlink" Target="https://dokkai-labo.tokyo/blog/17022402/" TargetMode="External"/><Relationship Id="rId1318" Type="http://schemas.openxmlformats.org/officeDocument/2006/relationships/hyperlink" Target="https://rika-quest.com/column/science-nayami/" TargetMode="External"/><Relationship Id="rId67" Type="http://schemas.openxmlformats.org/officeDocument/2006/relationships/hyperlink" Target="https://dokkai-labo.tokyo/blog/kokorogamae/" TargetMode="External"/><Relationship Id="rId1319" Type="http://schemas.openxmlformats.org/officeDocument/2006/relationships/hyperlink" Target="https://rika-quest.com/column/nayami-physics-graph/" TargetMode="External"/><Relationship Id="rId729" Type="http://schemas.openxmlformats.org/officeDocument/2006/relationships/hyperlink" Target="https://juku-escot.com/c_blogs/" TargetMode="External"/><Relationship Id="rId728" Type="http://schemas.openxmlformats.org/officeDocument/2006/relationships/hyperlink" Target="https://juku-escot.com/c_blogs/30minanki/" TargetMode="External"/><Relationship Id="rId60" Type="http://schemas.openxmlformats.org/officeDocument/2006/relationships/hyperlink" Target="https://dokkai-labo.tokyo/" TargetMode="External"/><Relationship Id="rId723" Type="http://schemas.openxmlformats.org/officeDocument/2006/relationships/hyperlink" Target="https://juku-escot.com/column/" TargetMode="External"/><Relationship Id="rId965" Type="http://schemas.openxmlformats.org/officeDocument/2006/relationships/hyperlink" Target="https://koten-kakitsubata.jp/school-exam/" TargetMode="External"/><Relationship Id="rId722" Type="http://schemas.openxmlformats.org/officeDocument/2006/relationships/hyperlink" Target="https://juku-escot.com/2020-2/" TargetMode="External"/><Relationship Id="rId964" Type="http://schemas.openxmlformats.org/officeDocument/2006/relationships/hyperlink" Target="https://koten-kakitsubata.jp/" TargetMode="External"/><Relationship Id="rId721" Type="http://schemas.openxmlformats.org/officeDocument/2006/relationships/hyperlink" Target="https://eng-support.com/" TargetMode="External"/><Relationship Id="rId963" Type="http://schemas.openxmlformats.org/officeDocument/2006/relationships/hyperlink" Target="https://koten-kakitsubata.jp/kouza/" TargetMode="External"/><Relationship Id="rId720" Type="http://schemas.openxmlformats.org/officeDocument/2006/relationships/hyperlink" Target="https://eng-support.com/strategy/" TargetMode="External"/><Relationship Id="rId962" Type="http://schemas.openxmlformats.org/officeDocument/2006/relationships/hyperlink" Target="https://koten-kakitsubata.jp/kouza/" TargetMode="External"/><Relationship Id="rId727" Type="http://schemas.openxmlformats.org/officeDocument/2006/relationships/hyperlink" Target="https://juku-escot.com/c_blogs/" TargetMode="External"/><Relationship Id="rId969" Type="http://schemas.openxmlformats.org/officeDocument/2006/relationships/hyperlink" Target="https://natsui-sansu-juku.com/5master/" TargetMode="External"/><Relationship Id="rId726" Type="http://schemas.openxmlformats.org/officeDocument/2006/relationships/hyperlink" Target="https://juku-escot.com/c_blogs/1dayanki/" TargetMode="External"/><Relationship Id="rId968" Type="http://schemas.openxmlformats.org/officeDocument/2006/relationships/hyperlink" Target="https://koten-kakitsubata.jp/kouza/" TargetMode="External"/><Relationship Id="rId725" Type="http://schemas.openxmlformats.org/officeDocument/2006/relationships/hyperlink" Target="https://juku-escot.com/english/" TargetMode="External"/><Relationship Id="rId967" Type="http://schemas.openxmlformats.org/officeDocument/2006/relationships/hyperlink" Target="https://koten-kakitsubata.jp/spot/" TargetMode="External"/><Relationship Id="rId724" Type="http://schemas.openxmlformats.org/officeDocument/2006/relationships/hyperlink" Target="https://juku-escot.com/birdland/" TargetMode="External"/><Relationship Id="rId966" Type="http://schemas.openxmlformats.org/officeDocument/2006/relationships/hyperlink" Target="https://koten-kakitsubata.jp/kouza/" TargetMode="External"/><Relationship Id="rId69" Type="http://schemas.openxmlformats.org/officeDocument/2006/relationships/hyperlink" Target="https://dokkai-labo.tokyo/blog/kokugo-kakomon/" TargetMode="External"/><Relationship Id="rId961" Type="http://schemas.openxmlformats.org/officeDocument/2006/relationships/hyperlink" Target="https://koten-kakitsubata.jp/enter-exam/" TargetMode="External"/><Relationship Id="rId960" Type="http://schemas.openxmlformats.org/officeDocument/2006/relationships/hyperlink" Target="https://koten-kakitsubata.jp/blog/kotentokui/" TargetMode="External"/><Relationship Id="rId1310" Type="http://schemas.openxmlformats.org/officeDocument/2006/relationships/hyperlink" Target="https://rika-quest.com/column/science-nayami/" TargetMode="External"/><Relationship Id="rId1311" Type="http://schemas.openxmlformats.org/officeDocument/2006/relationships/hyperlink" Target="https://rika-quest.com/column/nayami-electric-circuits/" TargetMode="External"/><Relationship Id="rId51" Type="http://schemas.openxmlformats.org/officeDocument/2006/relationships/hyperlink" Target="https://dokkai-labo.tokyo/blog/essay/" TargetMode="External"/><Relationship Id="rId1301" Type="http://schemas.openxmlformats.org/officeDocument/2006/relationships/hyperlink" Target="https://rika-quest.com/column/nayami-writing/" TargetMode="External"/><Relationship Id="rId50" Type="http://schemas.openxmlformats.org/officeDocument/2006/relationships/hyperlink" Target="https://dokkai-labo.tokyo/blog/test/" TargetMode="External"/><Relationship Id="rId1302" Type="http://schemas.openxmlformats.org/officeDocument/2006/relationships/hyperlink" Target="https://rika-quest.com/column/science-nayami/" TargetMode="External"/><Relationship Id="rId53" Type="http://schemas.openxmlformats.org/officeDocument/2006/relationships/hyperlink" Target="https://dokkai-labo.tokyo/blog/ferisu2021/" TargetMode="External"/><Relationship Id="rId1303" Type="http://schemas.openxmlformats.org/officeDocument/2006/relationships/hyperlink" Target="https://rika-quest.com/column/nayami-review-not-working/" TargetMode="External"/><Relationship Id="rId52" Type="http://schemas.openxmlformats.org/officeDocument/2006/relationships/hyperlink" Target="https://dokkai-labo.tokyo/" TargetMode="External"/><Relationship Id="rId1304" Type="http://schemas.openxmlformats.org/officeDocument/2006/relationships/hyperlink" Target="https://rika-quest.com/column/science-nayami/" TargetMode="External"/><Relationship Id="rId55" Type="http://schemas.openxmlformats.org/officeDocument/2006/relationships/hyperlink" Target="https://dokkai-labo.tokyo/blog/gakusyuuhou/" TargetMode="External"/><Relationship Id="rId1305" Type="http://schemas.openxmlformats.org/officeDocument/2006/relationships/hyperlink" Target="https://rika-quest.com/column/nayami-last-2weeks/" TargetMode="External"/><Relationship Id="rId54" Type="http://schemas.openxmlformats.org/officeDocument/2006/relationships/hyperlink" Target="https://dokkai-labo.tokyo/blog/futaba2021/" TargetMode="External"/><Relationship Id="rId1306" Type="http://schemas.openxmlformats.org/officeDocument/2006/relationships/hyperlink" Target="https://rika-quest.com/column/science-nayami/" TargetMode="External"/><Relationship Id="rId57" Type="http://schemas.openxmlformats.org/officeDocument/2006/relationships/hyperlink" Target="https://dokkai-labo.tokyo/blog/hensachi/" TargetMode="External"/><Relationship Id="rId1307" Type="http://schemas.openxmlformats.org/officeDocument/2006/relationships/hyperlink" Target="https://rika-quest.com/column/nayami-physics-diagram/" TargetMode="External"/><Relationship Id="rId56" Type="http://schemas.openxmlformats.org/officeDocument/2006/relationships/hyperlink" Target="https://dokkai-labo.tokyo/" TargetMode="External"/><Relationship Id="rId1308" Type="http://schemas.openxmlformats.org/officeDocument/2006/relationships/hyperlink" Target="https://rika-quest.com/column/science-nayami/" TargetMode="External"/><Relationship Id="rId1309" Type="http://schemas.openxmlformats.org/officeDocument/2006/relationships/hyperlink" Target="https://rika-quest.com/column/nayami-lever-pulley/" TargetMode="External"/><Relationship Id="rId719" Type="http://schemas.openxmlformats.org/officeDocument/2006/relationships/hyperlink" Target="https://eng-support.com/" TargetMode="External"/><Relationship Id="rId718" Type="http://schemas.openxmlformats.org/officeDocument/2006/relationships/hyperlink" Target="https://eng-support.com/kouza/" TargetMode="External"/><Relationship Id="rId717" Type="http://schemas.openxmlformats.org/officeDocument/2006/relationships/hyperlink" Target="https://eng-support.com/" TargetMode="External"/><Relationship Id="rId959" Type="http://schemas.openxmlformats.org/officeDocument/2006/relationships/hyperlink" Target="https://koten-kakitsubata.jp/school-exam/" TargetMode="External"/><Relationship Id="rId712" Type="http://schemas.openxmlformats.org/officeDocument/2006/relationships/hyperlink" Target="https://eng-support.com/column/progressbook1-7-2/" TargetMode="External"/><Relationship Id="rId954" Type="http://schemas.openxmlformats.org/officeDocument/2006/relationships/hyperlink" Target="https://koten-kakitsubata.jp/blog/times-of-day/" TargetMode="External"/><Relationship Id="rId711" Type="http://schemas.openxmlformats.org/officeDocument/2006/relationships/hyperlink" Target="https://eng-support.com/column/progress/" TargetMode="External"/><Relationship Id="rId953" Type="http://schemas.openxmlformats.org/officeDocument/2006/relationships/hyperlink" Target="https://koten-kakitsubata.jp/school-exam/" TargetMode="External"/><Relationship Id="rId710" Type="http://schemas.openxmlformats.org/officeDocument/2006/relationships/hyperlink" Target="https://eng-support.com/column/progressbook1-7-1/" TargetMode="External"/><Relationship Id="rId952" Type="http://schemas.openxmlformats.org/officeDocument/2006/relationships/hyperlink" Target="https://koten-kakitsubata.jp/blog/teikitesuto/" TargetMode="External"/><Relationship Id="rId951" Type="http://schemas.openxmlformats.org/officeDocument/2006/relationships/hyperlink" Target="https://koten-kakitsubata.jp/enter-exam/" TargetMode="External"/><Relationship Id="rId716" Type="http://schemas.openxmlformats.org/officeDocument/2006/relationships/hyperlink" Target="https://eng-support.com/column/progressinenglish21/" TargetMode="External"/><Relationship Id="rId958" Type="http://schemas.openxmlformats.org/officeDocument/2006/relationships/hyperlink" Target="https://koten-kakitsubata.jp/blog/zyodoushi/" TargetMode="External"/><Relationship Id="rId715" Type="http://schemas.openxmlformats.org/officeDocument/2006/relationships/hyperlink" Target="https://eng-support.com/column/progress/" TargetMode="External"/><Relationship Id="rId957" Type="http://schemas.openxmlformats.org/officeDocument/2006/relationships/hyperlink" Target="https://koten-kakitsubata.jp/enter-exam/" TargetMode="External"/><Relationship Id="rId714" Type="http://schemas.openxmlformats.org/officeDocument/2006/relationships/hyperlink" Target="https://eng-support.com/column/progressbook1-7-3/" TargetMode="External"/><Relationship Id="rId956" Type="http://schemas.openxmlformats.org/officeDocument/2006/relationships/hyperlink" Target="https://koten-kakitsubata.jp/blog/utokyo/" TargetMode="External"/><Relationship Id="rId713" Type="http://schemas.openxmlformats.org/officeDocument/2006/relationships/hyperlink" Target="https://eng-support.com/column/progress/" TargetMode="External"/><Relationship Id="rId955" Type="http://schemas.openxmlformats.org/officeDocument/2006/relationships/hyperlink" Target="https://koten-kakitsubata.jp/enter-exam/" TargetMode="External"/><Relationship Id="rId59" Type="http://schemas.openxmlformats.org/officeDocument/2006/relationships/hyperlink" Target="https://dokkai-labo.tokyo/blog/jikanhaibun/" TargetMode="External"/><Relationship Id="rId58" Type="http://schemas.openxmlformats.org/officeDocument/2006/relationships/hyperlink" Target="https://dokkai-labo.tokyo/blog/gakusyuuhou/" TargetMode="External"/><Relationship Id="rId950" Type="http://schemas.openxmlformats.org/officeDocument/2006/relationships/hyperlink" Target="https://koten-kakitsubata.jp/blog/taketorimonogatari/" TargetMode="External"/><Relationship Id="rId1300" Type="http://schemas.openxmlformats.org/officeDocument/2006/relationships/hyperlink" Target="https://rika-quest.com/column/science-nayami/" TargetMode="External"/><Relationship Id="rId590" Type="http://schemas.openxmlformats.org/officeDocument/2006/relationships/hyperlink" Target="https://eng-support.com/column/progress-book1-lesson10-3/" TargetMode="External"/><Relationship Id="rId107" Type="http://schemas.openxmlformats.org/officeDocument/2006/relationships/hyperlink" Target="https://dokkai-labo.tokyo/blog/shibushibu/" TargetMode="External"/><Relationship Id="rId349" Type="http://schemas.openxmlformats.org/officeDocument/2006/relationships/hyperlink" Target="https://eigo-rewrite.com/column/hub_stage1/" TargetMode="External"/><Relationship Id="rId106" Type="http://schemas.openxmlformats.org/officeDocument/2006/relationships/hyperlink" Target="https://dokkai-labo.tokyo/blog/seikou2021/" TargetMode="External"/><Relationship Id="rId348" Type="http://schemas.openxmlformats.org/officeDocument/2006/relationships/hyperlink" Target="https://eigo-rewrite.com/column/stage1-3-1/" TargetMode="External"/><Relationship Id="rId105" Type="http://schemas.openxmlformats.org/officeDocument/2006/relationships/hyperlink" Target="https://dokkai-labo.tokyo/" TargetMode="External"/><Relationship Id="rId347" Type="http://schemas.openxmlformats.org/officeDocument/2006/relationships/hyperlink" Target="https://eigo-rewrite.com/column/hub_stage1/" TargetMode="External"/><Relationship Id="rId589" Type="http://schemas.openxmlformats.org/officeDocument/2006/relationships/hyperlink" Target="https://eng-support.com/column/progress/" TargetMode="External"/><Relationship Id="rId104" Type="http://schemas.openxmlformats.org/officeDocument/2006/relationships/hyperlink" Target="https://dokkai-labo.tokyo/blog/sapix/" TargetMode="External"/><Relationship Id="rId346" Type="http://schemas.openxmlformats.org/officeDocument/2006/relationships/hyperlink" Target="https://eigo-rewrite.com/column/stage1-2-2/" TargetMode="External"/><Relationship Id="rId588" Type="http://schemas.openxmlformats.org/officeDocument/2006/relationships/hyperlink" Target="https://eng-support.com/column/progress-book1-lesson10-2/" TargetMode="External"/><Relationship Id="rId109" Type="http://schemas.openxmlformats.org/officeDocument/2006/relationships/hyperlink" Target="https://dokkai-labo.tokyo/blog/kokugo-kakomon/" TargetMode="External"/><Relationship Id="rId1170" Type="http://schemas.openxmlformats.org/officeDocument/2006/relationships/hyperlink" Target="https://natsui-sansu-juku.com/" TargetMode="External"/><Relationship Id="rId108" Type="http://schemas.openxmlformats.org/officeDocument/2006/relationships/hyperlink" Target="https://dokkai-labo.tokyo/blog/shogaku6-kokugo-kakomon-start-timing/" TargetMode="External"/><Relationship Id="rId1171" Type="http://schemas.openxmlformats.org/officeDocument/2006/relationships/hyperlink" Target="https://natsui-sansu-juku.com/story001/" TargetMode="External"/><Relationship Id="rId341" Type="http://schemas.openxmlformats.org/officeDocument/2006/relationships/hyperlink" Target="https://eigo-rewrite.com/column/hub_stage1/" TargetMode="External"/><Relationship Id="rId583" Type="http://schemas.openxmlformats.org/officeDocument/2006/relationships/hyperlink" Target="https://eng-support.com/column/progressinenglish21/" TargetMode="External"/><Relationship Id="rId1172" Type="http://schemas.openxmlformats.org/officeDocument/2006/relationships/hyperlink" Target="https://natsui-sansu-juku.com/kobetsu/" TargetMode="External"/><Relationship Id="rId340" Type="http://schemas.openxmlformats.org/officeDocument/2006/relationships/hyperlink" Target="https://eigo-rewrite.com/column/stage1-1-2/" TargetMode="External"/><Relationship Id="rId582" Type="http://schemas.openxmlformats.org/officeDocument/2006/relationships/hyperlink" Target="https://eng-support.com/column/progress-2/" TargetMode="External"/><Relationship Id="rId1173" Type="http://schemas.openxmlformats.org/officeDocument/2006/relationships/hyperlink" Target="https://natsui-sansu-juku.com/story002/" TargetMode="External"/><Relationship Id="rId581" Type="http://schemas.openxmlformats.org/officeDocument/2006/relationships/hyperlink" Target="https://eng-support.com/" TargetMode="External"/><Relationship Id="rId1174" Type="http://schemas.openxmlformats.org/officeDocument/2006/relationships/hyperlink" Target="https://natsui-sansu-juku.com/kobetsu/" TargetMode="External"/><Relationship Id="rId580" Type="http://schemas.openxmlformats.org/officeDocument/2006/relationships/hyperlink" Target="https://eng-support.com/column/eigonokiso5/" TargetMode="External"/><Relationship Id="rId1175" Type="http://schemas.openxmlformats.org/officeDocument/2006/relationships/hyperlink" Target="https://natsui-sansu-juku.com/waseaca-2/" TargetMode="External"/><Relationship Id="rId103" Type="http://schemas.openxmlformats.org/officeDocument/2006/relationships/hyperlink" Target="https://dokkai-labo.tokyo/blog/sapix/" TargetMode="External"/><Relationship Id="rId345" Type="http://schemas.openxmlformats.org/officeDocument/2006/relationships/hyperlink" Target="https://eigo-rewrite.com/column/hub_stage1/" TargetMode="External"/><Relationship Id="rId587" Type="http://schemas.openxmlformats.org/officeDocument/2006/relationships/hyperlink" Target="https://eng-support.com/column/progress/" TargetMode="External"/><Relationship Id="rId1176" Type="http://schemas.openxmlformats.org/officeDocument/2006/relationships/hyperlink" Target="https://natsui-sansu-juku.com/school/" TargetMode="External"/><Relationship Id="rId102" Type="http://schemas.openxmlformats.org/officeDocument/2006/relationships/hyperlink" Target="https://dokkai-labo.tokyo/blog/sapix_52b_06/" TargetMode="External"/><Relationship Id="rId344" Type="http://schemas.openxmlformats.org/officeDocument/2006/relationships/hyperlink" Target="https://eigo-rewrite.com/column/stage1-2-2-2/" TargetMode="External"/><Relationship Id="rId586" Type="http://schemas.openxmlformats.org/officeDocument/2006/relationships/hyperlink" Target="https://eng-support.com/column/progress-book1-lesson10-1/" TargetMode="External"/><Relationship Id="rId1177" Type="http://schemas.openxmlformats.org/officeDocument/2006/relationships/hyperlink" Target="https://natsui-sansu-juku.com/waseda_academy/" TargetMode="External"/><Relationship Id="rId101" Type="http://schemas.openxmlformats.org/officeDocument/2006/relationships/hyperlink" Target="https://dokkai-labo.tokyo/blog/sapix/" TargetMode="External"/><Relationship Id="rId343" Type="http://schemas.openxmlformats.org/officeDocument/2006/relationships/hyperlink" Target="https://eigo-rewrite.com/column/hub_stage1/" TargetMode="External"/><Relationship Id="rId585" Type="http://schemas.openxmlformats.org/officeDocument/2006/relationships/hyperlink" Target="https://eng-support.com/column/progress/" TargetMode="External"/><Relationship Id="rId1178" Type="http://schemas.openxmlformats.org/officeDocument/2006/relationships/hyperlink" Target="https://natsui-sansu-juku.com/school/" TargetMode="External"/><Relationship Id="rId100" Type="http://schemas.openxmlformats.org/officeDocument/2006/relationships/hyperlink" Target="https://dokkai-labo.tokyo/blog/sapix_52b_05/" TargetMode="External"/><Relationship Id="rId342" Type="http://schemas.openxmlformats.org/officeDocument/2006/relationships/hyperlink" Target="https://eigo-rewrite.com/column/stage1-2-1/" TargetMode="External"/><Relationship Id="rId584" Type="http://schemas.openxmlformats.org/officeDocument/2006/relationships/hyperlink" Target="https://eng-support.com/column/progress-book1-8-1/" TargetMode="External"/><Relationship Id="rId1179" Type="http://schemas.openxmlformats.org/officeDocument/2006/relationships/hyperlink" Target="https://natsui-sansu-juku.com/web/" TargetMode="External"/><Relationship Id="rId1169" Type="http://schemas.openxmlformats.org/officeDocument/2006/relationships/hyperlink" Target="https://natsui-sansu-juku.com/situation/" TargetMode="External"/><Relationship Id="rId338" Type="http://schemas.openxmlformats.org/officeDocument/2006/relationships/hyperlink" Target="https://eigo-rewrite.com/column/stage1_lesson9-3/" TargetMode="External"/><Relationship Id="rId337" Type="http://schemas.openxmlformats.org/officeDocument/2006/relationships/hyperlink" Target="https://eigo-rewrite.com/column/hub_stage1/" TargetMode="External"/><Relationship Id="rId579" Type="http://schemas.openxmlformats.org/officeDocument/2006/relationships/hyperlink" Target="https://eng-support.com/" TargetMode="External"/><Relationship Id="rId336" Type="http://schemas.openxmlformats.org/officeDocument/2006/relationships/hyperlink" Target="https://eigo-rewrite.com/column/stage1_lesson9-2/" TargetMode="External"/><Relationship Id="rId578" Type="http://schemas.openxmlformats.org/officeDocument/2006/relationships/hyperlink" Target="https://eng-support.com/column/eigonokiso4/" TargetMode="External"/><Relationship Id="rId335" Type="http://schemas.openxmlformats.org/officeDocument/2006/relationships/hyperlink" Target="https://eigo-rewrite.com/column/hub_stage1/" TargetMode="External"/><Relationship Id="rId577" Type="http://schemas.openxmlformats.org/officeDocument/2006/relationships/hyperlink" Target="https://eng-support.com/" TargetMode="External"/><Relationship Id="rId339" Type="http://schemas.openxmlformats.org/officeDocument/2006/relationships/hyperlink" Target="https://eigo-rewrite.com/column/hub_stage1/" TargetMode="External"/><Relationship Id="rId1160" Type="http://schemas.openxmlformats.org/officeDocument/2006/relationships/hyperlink" Target="https://natsui-sansu-juku.com/situation/" TargetMode="External"/><Relationship Id="rId330" Type="http://schemas.openxmlformats.org/officeDocument/2006/relationships/hyperlink" Target="https://eigo-rewrite.com/column/stage1_lesson8-2/" TargetMode="External"/><Relationship Id="rId572" Type="http://schemas.openxmlformats.org/officeDocument/2006/relationships/hyperlink" Target="https://eng-support.com/column/book2-lesson9-scene2/" TargetMode="External"/><Relationship Id="rId1161" Type="http://schemas.openxmlformats.org/officeDocument/2006/relationships/hyperlink" Target="https://natsui-sansu-juku.com/p6_b/" TargetMode="External"/><Relationship Id="rId571" Type="http://schemas.openxmlformats.org/officeDocument/2006/relationships/hyperlink" Target="https://eng-support.com/column/progress-2/" TargetMode="External"/><Relationship Id="rId1162" Type="http://schemas.openxmlformats.org/officeDocument/2006/relationships/hyperlink" Target="https://natsui-sansu-juku.com/situation/" TargetMode="External"/><Relationship Id="rId570" Type="http://schemas.openxmlformats.org/officeDocument/2006/relationships/hyperlink" Target="https://eng-support.com/column/book2-lesson9-scene1/" TargetMode="External"/><Relationship Id="rId1163" Type="http://schemas.openxmlformats.org/officeDocument/2006/relationships/hyperlink" Target="https://natsui-sansu-juku.com/sapix-2/" TargetMode="External"/><Relationship Id="rId1164" Type="http://schemas.openxmlformats.org/officeDocument/2006/relationships/hyperlink" Target="https://natsui-sansu-juku.com/school/" TargetMode="External"/><Relationship Id="rId334" Type="http://schemas.openxmlformats.org/officeDocument/2006/relationships/hyperlink" Target="https://eigo-rewrite.com/column/stage1_lesson9-1/" TargetMode="External"/><Relationship Id="rId576" Type="http://schemas.openxmlformats.org/officeDocument/2006/relationships/hyperlink" Target="https://eng-support.com/column/eigonokiso1/" TargetMode="External"/><Relationship Id="rId1165" Type="http://schemas.openxmlformats.org/officeDocument/2006/relationships/hyperlink" Target="https://natsui-sansu-juku.com/sapix/" TargetMode="External"/><Relationship Id="rId333" Type="http://schemas.openxmlformats.org/officeDocument/2006/relationships/hyperlink" Target="https://eigo-rewrite.com/column/hub_stage1/" TargetMode="External"/><Relationship Id="rId575" Type="http://schemas.openxmlformats.org/officeDocument/2006/relationships/hyperlink" Target="https://eng-support.com/column/progress-2/" TargetMode="External"/><Relationship Id="rId1166" Type="http://schemas.openxmlformats.org/officeDocument/2006/relationships/hyperlink" Target="https://natsui-sansu-juku.com/school/" TargetMode="External"/><Relationship Id="rId332" Type="http://schemas.openxmlformats.org/officeDocument/2006/relationships/hyperlink" Target="https://eigo-rewrite.com/column/stage1_lesson8-3/" TargetMode="External"/><Relationship Id="rId574" Type="http://schemas.openxmlformats.org/officeDocument/2006/relationships/hyperlink" Target="https://eng-support.com/column/book2-lesson9-scene3/" TargetMode="External"/><Relationship Id="rId1167" Type="http://schemas.openxmlformats.org/officeDocument/2006/relationships/hyperlink" Target="https://natsui-sansu-juku.com/school/" TargetMode="External"/><Relationship Id="rId331" Type="http://schemas.openxmlformats.org/officeDocument/2006/relationships/hyperlink" Target="https://eigo-rewrite.com/column/hub_stage1/" TargetMode="External"/><Relationship Id="rId573" Type="http://schemas.openxmlformats.org/officeDocument/2006/relationships/hyperlink" Target="https://eng-support.com/column/progress-2/" TargetMode="External"/><Relationship Id="rId1168" Type="http://schemas.openxmlformats.org/officeDocument/2006/relationships/hyperlink" Target="https://natsui-sansu-juku.com/" TargetMode="External"/><Relationship Id="rId370" Type="http://schemas.openxmlformats.org/officeDocument/2006/relationships/hyperlink" Target="https://eigo-rewrite.com/column/stage2-lesson12-1/" TargetMode="External"/><Relationship Id="rId129" Type="http://schemas.openxmlformats.org/officeDocument/2006/relationships/hyperlink" Target="https://dokkai-labo.tokyo/blog/ootechuugakuzyukunokokugotekisutohikaku/" TargetMode="External"/><Relationship Id="rId128" Type="http://schemas.openxmlformats.org/officeDocument/2006/relationships/hyperlink" Target="https://dokkai-labo.tokyo/col_blog/balance/" TargetMode="External"/><Relationship Id="rId127" Type="http://schemas.openxmlformats.org/officeDocument/2006/relationships/hyperlink" Target="https://dokkai-labo.tokyo/live/" TargetMode="External"/><Relationship Id="rId369" Type="http://schemas.openxmlformats.org/officeDocument/2006/relationships/hyperlink" Target="https://eigo-rewrite.com/column/hub_stage1/" TargetMode="External"/><Relationship Id="rId126" Type="http://schemas.openxmlformats.org/officeDocument/2006/relationships/hyperlink" Target="https://dokkai-labo.tokyo/bootcamp/" TargetMode="External"/><Relationship Id="rId368" Type="http://schemas.openxmlformats.org/officeDocument/2006/relationships/hyperlink" Target="https://eigo-rewrite.com/column/stage2-lesson11-3/" TargetMode="External"/><Relationship Id="rId1190" Type="http://schemas.openxmlformats.org/officeDocument/2006/relationships/hyperlink" Target="https://rika-quest.com/column/physics/" TargetMode="External"/><Relationship Id="rId1191" Type="http://schemas.openxmlformats.org/officeDocument/2006/relationships/hyperlink" Target="https://rika-quest.com/column/chemistry/" TargetMode="External"/><Relationship Id="rId1192" Type="http://schemas.openxmlformats.org/officeDocument/2006/relationships/hyperlink" Target="https://rika-quest.com/kouza/" TargetMode="External"/><Relationship Id="rId1193" Type="http://schemas.openxmlformats.org/officeDocument/2006/relationships/hyperlink" Target="https://rika-quest.com/column/creature/" TargetMode="External"/><Relationship Id="rId121" Type="http://schemas.openxmlformats.org/officeDocument/2006/relationships/hyperlink" Target="https://dokkai-labo.tokyo/blog/utokyo/" TargetMode="External"/><Relationship Id="rId363" Type="http://schemas.openxmlformats.org/officeDocument/2006/relationships/hyperlink" Target="https://eigo-rewrite.com/column/hub_stage1/" TargetMode="External"/><Relationship Id="rId1194" Type="http://schemas.openxmlformats.org/officeDocument/2006/relationships/hyperlink" Target="https://rika-quest.com/kouza/" TargetMode="External"/><Relationship Id="rId120" Type="http://schemas.openxmlformats.org/officeDocument/2006/relationships/hyperlink" Target="https://dokkai-labo.tokyo/blog/tsukukoma2021/" TargetMode="External"/><Relationship Id="rId362" Type="http://schemas.openxmlformats.org/officeDocument/2006/relationships/hyperlink" Target="https://eigo-rewrite.com/column/stage2-lesson10-3/" TargetMode="External"/><Relationship Id="rId1195" Type="http://schemas.openxmlformats.org/officeDocument/2006/relationships/hyperlink" Target="https://rika-quest.com/column/digestion/" TargetMode="External"/><Relationship Id="rId361" Type="http://schemas.openxmlformats.org/officeDocument/2006/relationships/hyperlink" Target="https://eigo-rewrite.com/column/hub_stage1/" TargetMode="External"/><Relationship Id="rId1196" Type="http://schemas.openxmlformats.org/officeDocument/2006/relationships/hyperlink" Target="https://rika-quest.com/column/creature/" TargetMode="External"/><Relationship Id="rId360" Type="http://schemas.openxmlformats.org/officeDocument/2006/relationships/hyperlink" Target="https://eigo-rewrite.com/column/stage2-lesson10-2/" TargetMode="External"/><Relationship Id="rId1197" Type="http://schemas.openxmlformats.org/officeDocument/2006/relationships/hyperlink" Target="https://rika-quest.com/column/dissolution/" TargetMode="External"/><Relationship Id="rId125" Type="http://schemas.openxmlformats.org/officeDocument/2006/relationships/hyperlink" Target="https://dokkai-labo.tokyo/kobetsuonline01/" TargetMode="External"/><Relationship Id="rId367" Type="http://schemas.openxmlformats.org/officeDocument/2006/relationships/hyperlink" Target="https://eigo-rewrite.com/column/hub_stage1/" TargetMode="External"/><Relationship Id="rId1198" Type="http://schemas.openxmlformats.org/officeDocument/2006/relationships/hyperlink" Target="https://rika-quest.com/column/chemistry/" TargetMode="External"/><Relationship Id="rId124" Type="http://schemas.openxmlformats.org/officeDocument/2006/relationships/hyperlink" Target="https://dokkai-labo.tokyo/blog/yoshu-series-kokugo-review-cycle/" TargetMode="External"/><Relationship Id="rId366" Type="http://schemas.openxmlformats.org/officeDocument/2006/relationships/hyperlink" Target="https://eigo-rewrite.com/column/stage2-lesson11-2/" TargetMode="External"/><Relationship Id="rId1199" Type="http://schemas.openxmlformats.org/officeDocument/2006/relationships/hyperlink" Target="https://rika-quest.com/column/earthquake/" TargetMode="External"/><Relationship Id="rId123" Type="http://schemas.openxmlformats.org/officeDocument/2006/relationships/hyperlink" Target="https://dokkai-labo.tokyo/blog/waseda2021/" TargetMode="External"/><Relationship Id="rId365" Type="http://schemas.openxmlformats.org/officeDocument/2006/relationships/hyperlink" Target="https://eigo-rewrite.com/column/hub_stage1/" TargetMode="External"/><Relationship Id="rId122" Type="http://schemas.openxmlformats.org/officeDocument/2006/relationships/hyperlink" Target="https://dokkai-labo.tokyo/blog/19052602/" TargetMode="External"/><Relationship Id="rId364" Type="http://schemas.openxmlformats.org/officeDocument/2006/relationships/hyperlink" Target="https://eigo-rewrite.com/column/stage2-lesson11-1/" TargetMode="External"/><Relationship Id="rId95" Type="http://schemas.openxmlformats.org/officeDocument/2006/relationships/hyperlink" Target="https://dokkai-labo.tokyo/blog/sapix/" TargetMode="External"/><Relationship Id="rId94" Type="http://schemas.openxmlformats.org/officeDocument/2006/relationships/hyperlink" Target="https://dokkai-labo.tokyo/blog/sapix_52b_02/" TargetMode="External"/><Relationship Id="rId97" Type="http://schemas.openxmlformats.org/officeDocument/2006/relationships/hyperlink" Target="https://dokkai-labo.tokyo/blog/sapix/" TargetMode="External"/><Relationship Id="rId96" Type="http://schemas.openxmlformats.org/officeDocument/2006/relationships/hyperlink" Target="https://dokkai-labo.tokyo/blog/sapix_52b_03/" TargetMode="External"/><Relationship Id="rId99" Type="http://schemas.openxmlformats.org/officeDocument/2006/relationships/hyperlink" Target="https://dokkai-labo.tokyo/blog/sapix/" TargetMode="External"/><Relationship Id="rId98" Type="http://schemas.openxmlformats.org/officeDocument/2006/relationships/hyperlink" Target="https://dokkai-labo.tokyo/blog/sapix_52b_04/" TargetMode="External"/><Relationship Id="rId91" Type="http://schemas.openxmlformats.org/officeDocument/2006/relationships/hyperlink" Target="https://dokkai-labo.tokyo/blog/rasa-ru2021/" TargetMode="External"/><Relationship Id="rId90" Type="http://schemas.openxmlformats.org/officeDocument/2006/relationships/hyperlink" Target="https://dokkai-labo.tokyo/" TargetMode="External"/><Relationship Id="rId93" Type="http://schemas.openxmlformats.org/officeDocument/2006/relationships/hyperlink" Target="https://dokkai-labo.tokyo/blog/sapix/" TargetMode="External"/><Relationship Id="rId92" Type="http://schemas.openxmlformats.org/officeDocument/2006/relationships/hyperlink" Target="https://dokkai-labo.tokyo/blog/sapix_52b_01/" TargetMode="External"/><Relationship Id="rId118" Type="http://schemas.openxmlformats.org/officeDocument/2006/relationships/hyperlink" Target="https://dokkai-labo.tokyo/blog/19052602/" TargetMode="External"/><Relationship Id="rId117" Type="http://schemas.openxmlformats.org/officeDocument/2006/relationships/hyperlink" Target="https://dokkai-labo.tokyo/blog/test/" TargetMode="External"/><Relationship Id="rId359" Type="http://schemas.openxmlformats.org/officeDocument/2006/relationships/hyperlink" Target="https://eigo-rewrite.com/column/hub_stage1/" TargetMode="External"/><Relationship Id="rId116" Type="http://schemas.openxmlformats.org/officeDocument/2006/relationships/hyperlink" Target="https://dokkai-labo.tokyo/blog/jikanhaibun/" TargetMode="External"/><Relationship Id="rId358" Type="http://schemas.openxmlformats.org/officeDocument/2006/relationships/hyperlink" Target="https://eigo-rewrite.com/column/stage2-lesson10-1/" TargetMode="External"/><Relationship Id="rId115" Type="http://schemas.openxmlformats.org/officeDocument/2006/relationships/hyperlink" Target="https://dokkai-labo.tokyo/blog/syougakuseidokkai/" TargetMode="External"/><Relationship Id="rId357" Type="http://schemas.openxmlformats.org/officeDocument/2006/relationships/hyperlink" Target="https://eigo-rewrite.com/column/hub_stage1/" TargetMode="External"/><Relationship Id="rId599" Type="http://schemas.openxmlformats.org/officeDocument/2006/relationships/hyperlink" Target="https://eng-support.com/column/progress/" TargetMode="External"/><Relationship Id="rId1180" Type="http://schemas.openxmlformats.org/officeDocument/2006/relationships/hyperlink" Target="https://natsui-sansu-juku.com/kouza/" TargetMode="External"/><Relationship Id="rId1181" Type="http://schemas.openxmlformats.org/officeDocument/2006/relationships/hyperlink" Target="https://natsui-sansu-juku.com/what_is_asen/" TargetMode="External"/><Relationship Id="rId119" Type="http://schemas.openxmlformats.org/officeDocument/2006/relationships/hyperlink" Target="https://dokkai-labo.tokyo/blog/tosimagaoka2021/" TargetMode="External"/><Relationship Id="rId1182" Type="http://schemas.openxmlformats.org/officeDocument/2006/relationships/hyperlink" Target="https://natsui-sansu-juku.com/kobetsu/" TargetMode="External"/><Relationship Id="rId110" Type="http://schemas.openxmlformats.org/officeDocument/2006/relationships/hyperlink" Target="https://dokkai-labo.tokyo/blog/shogaku6-kokugo-priority-strategy/" TargetMode="External"/><Relationship Id="rId352" Type="http://schemas.openxmlformats.org/officeDocument/2006/relationships/hyperlink" Target="https://eigo-rewrite.com/column/stage2_lesson1-1/" TargetMode="External"/><Relationship Id="rId594" Type="http://schemas.openxmlformats.org/officeDocument/2006/relationships/hyperlink" Target="https://eng-support.com/column/progress-book1-lesson11-2/" TargetMode="External"/><Relationship Id="rId1183" Type="http://schemas.openxmlformats.org/officeDocument/2006/relationships/hyperlink" Target="https://natsui-sansu-juku.com/yotsuyaootuka-2/" TargetMode="External"/><Relationship Id="rId351" Type="http://schemas.openxmlformats.org/officeDocument/2006/relationships/hyperlink" Target="https://eigo-rewrite.com/column/hub_stage1/" TargetMode="External"/><Relationship Id="rId593" Type="http://schemas.openxmlformats.org/officeDocument/2006/relationships/hyperlink" Target="https://eng-support.com/column/progress/" TargetMode="External"/><Relationship Id="rId1184" Type="http://schemas.openxmlformats.org/officeDocument/2006/relationships/hyperlink" Target="https://natsui-sansu-juku.com/school/" TargetMode="External"/><Relationship Id="rId350" Type="http://schemas.openxmlformats.org/officeDocument/2006/relationships/hyperlink" Target="https://eigo-rewrite.com/column/stage1/" TargetMode="External"/><Relationship Id="rId592" Type="http://schemas.openxmlformats.org/officeDocument/2006/relationships/hyperlink" Target="https://eng-support.com/column/progress-book1-lesson11-1/" TargetMode="External"/><Relationship Id="rId1185" Type="http://schemas.openxmlformats.org/officeDocument/2006/relationships/hyperlink" Target="https://rika-quest.com/column/aqueous-solution/" TargetMode="External"/><Relationship Id="rId591" Type="http://schemas.openxmlformats.org/officeDocument/2006/relationships/hyperlink" Target="https://eng-support.com/column/progress/" TargetMode="External"/><Relationship Id="rId1186" Type="http://schemas.openxmlformats.org/officeDocument/2006/relationships/hyperlink" Target="https://rika-quest.com/column/chemistry/" TargetMode="External"/><Relationship Id="rId114" Type="http://schemas.openxmlformats.org/officeDocument/2006/relationships/hyperlink" Target="https://dokkai-labo.tokyo/blog/souzitsu2021/" TargetMode="External"/><Relationship Id="rId356" Type="http://schemas.openxmlformats.org/officeDocument/2006/relationships/hyperlink" Target="https://eigo-rewrite.com/column/stage2-lesson1-3/" TargetMode="External"/><Relationship Id="rId598" Type="http://schemas.openxmlformats.org/officeDocument/2006/relationships/hyperlink" Target="https://eng-support.com/column/progress-book1-lesson12-1/" TargetMode="External"/><Relationship Id="rId1187" Type="http://schemas.openxmlformats.org/officeDocument/2006/relationships/hyperlink" Target="https://rika-quest.com/column/blood/" TargetMode="External"/><Relationship Id="rId113" Type="http://schemas.openxmlformats.org/officeDocument/2006/relationships/hyperlink" Target="https://dokkai-labo.tokyo/blog/181214/" TargetMode="External"/><Relationship Id="rId355" Type="http://schemas.openxmlformats.org/officeDocument/2006/relationships/hyperlink" Target="https://eigo-rewrite.com/column/hub_stage1/" TargetMode="External"/><Relationship Id="rId597" Type="http://schemas.openxmlformats.org/officeDocument/2006/relationships/hyperlink" Target="https://eng-support.com/column/progress/" TargetMode="External"/><Relationship Id="rId1188" Type="http://schemas.openxmlformats.org/officeDocument/2006/relationships/hyperlink" Target="https://rika-quest.com/column/creature/" TargetMode="External"/><Relationship Id="rId112" Type="http://schemas.openxmlformats.org/officeDocument/2006/relationships/hyperlink" Target="https://dokkai-labo.tokyo/blog/shouronbunmaster/" TargetMode="External"/><Relationship Id="rId354" Type="http://schemas.openxmlformats.org/officeDocument/2006/relationships/hyperlink" Target="https://eigo-rewrite.com/column/stage2_lesson1-2/" TargetMode="External"/><Relationship Id="rId596" Type="http://schemas.openxmlformats.org/officeDocument/2006/relationships/hyperlink" Target="https://eng-support.com/column/progress-book1-lesson11-3/" TargetMode="External"/><Relationship Id="rId1189" Type="http://schemas.openxmlformats.org/officeDocument/2006/relationships/hyperlink" Target="https://rika-quest.com/column/buoyancy/" TargetMode="External"/><Relationship Id="rId111" Type="http://schemas.openxmlformats.org/officeDocument/2006/relationships/hyperlink" Target="https://dokkai-labo.tokyo/blog/kokugotesuto/" TargetMode="External"/><Relationship Id="rId353" Type="http://schemas.openxmlformats.org/officeDocument/2006/relationships/hyperlink" Target="https://eigo-rewrite.com/column/hub_stage1/" TargetMode="External"/><Relationship Id="rId595" Type="http://schemas.openxmlformats.org/officeDocument/2006/relationships/hyperlink" Target="https://eng-support.com/column/progress/" TargetMode="External"/><Relationship Id="rId1136" Type="http://schemas.openxmlformats.org/officeDocument/2006/relationships/hyperlink" Target="https://natsui-sansu-juku.com/column/hub-kakomon/" TargetMode="External"/><Relationship Id="rId1378" Type="http://schemas.openxmlformats.org/officeDocument/2006/relationships/hyperlink" Target="https://jukureiwa.com/tips/uonzu/" TargetMode="External"/><Relationship Id="rId1137" Type="http://schemas.openxmlformats.org/officeDocument/2006/relationships/hyperlink" Target="https://natsui-sansu-juku.com/column/withyou/" TargetMode="External"/><Relationship Id="rId1379" Type="http://schemas.openxmlformats.org/officeDocument/2006/relationships/hyperlink" Target="https://jukureiwa.com/tips/naaymi_hub/" TargetMode="External"/><Relationship Id="rId1138" Type="http://schemas.openxmlformats.org/officeDocument/2006/relationships/hyperlink" Target="https://natsui-sansu-juku.com/column/hub-online-guide/" TargetMode="External"/><Relationship Id="rId1139" Type="http://schemas.openxmlformats.org/officeDocument/2006/relationships/hyperlink" Target="https://natsui-sansu-juku.com/column/zukei/" TargetMode="External"/><Relationship Id="rId305" Type="http://schemas.openxmlformats.org/officeDocument/2006/relationships/hyperlink" Target="https://eigo-rewrite.com/column/hub_stage1/" TargetMode="External"/><Relationship Id="rId547" Type="http://schemas.openxmlformats.org/officeDocument/2006/relationships/hyperlink" Target="https://eng-support.com/column/progress-2/" TargetMode="External"/><Relationship Id="rId789" Type="http://schemas.openxmlformats.org/officeDocument/2006/relationships/hyperlink" Target="https://juku-escot.com/c_blogs/" TargetMode="External"/><Relationship Id="rId304" Type="http://schemas.openxmlformats.org/officeDocument/2006/relationships/hyperlink" Target="https://eigo-rewrite.com/column/stage1_lesson4-1/" TargetMode="External"/><Relationship Id="rId546" Type="http://schemas.openxmlformats.org/officeDocument/2006/relationships/hyperlink" Target="https://eng-support.com/column/book2-lesson5-scene1/" TargetMode="External"/><Relationship Id="rId788" Type="http://schemas.openxmlformats.org/officeDocument/2006/relationships/hyperlink" Target="https://juku-escot.com/c_blogs/yarukihouhou/" TargetMode="External"/><Relationship Id="rId303" Type="http://schemas.openxmlformats.org/officeDocument/2006/relationships/hyperlink" Target="https://eigo-rewrite.com/column/hub_stage1/" TargetMode="External"/><Relationship Id="rId545" Type="http://schemas.openxmlformats.org/officeDocument/2006/relationships/hyperlink" Target="https://eng-support.com/column/progress-2/" TargetMode="External"/><Relationship Id="rId787" Type="http://schemas.openxmlformats.org/officeDocument/2006/relationships/hyperlink" Target="https://juku-escot.com/c_blogs/" TargetMode="External"/><Relationship Id="rId302" Type="http://schemas.openxmlformats.org/officeDocument/2006/relationships/hyperlink" Target="https://eigo-rewrite.com/column/stage1_lesson3-2/" TargetMode="External"/><Relationship Id="rId544" Type="http://schemas.openxmlformats.org/officeDocument/2006/relationships/hyperlink" Target="https://eng-support.com/column/book2-lesson4-scene3/" TargetMode="External"/><Relationship Id="rId786" Type="http://schemas.openxmlformats.org/officeDocument/2006/relationships/hyperlink" Target="https://juku-escot.com/c_blogs/taisaku4/" TargetMode="External"/><Relationship Id="rId309" Type="http://schemas.openxmlformats.org/officeDocument/2006/relationships/hyperlink" Target="https://eigo-rewrite.com/column/hub_stage1/" TargetMode="External"/><Relationship Id="rId308" Type="http://schemas.openxmlformats.org/officeDocument/2006/relationships/hyperlink" Target="https://eigo-rewrite.com/column/stage1_lesson4-3/" TargetMode="External"/><Relationship Id="rId307" Type="http://schemas.openxmlformats.org/officeDocument/2006/relationships/hyperlink" Target="https://eigo-rewrite.com/column/hub_stage1/" TargetMode="External"/><Relationship Id="rId549" Type="http://schemas.openxmlformats.org/officeDocument/2006/relationships/hyperlink" Target="https://eng-support.com/column/progress-2/" TargetMode="External"/><Relationship Id="rId306" Type="http://schemas.openxmlformats.org/officeDocument/2006/relationships/hyperlink" Target="https://eigo-rewrite.com/column/stage1_lesson4-2/" TargetMode="External"/><Relationship Id="rId548" Type="http://schemas.openxmlformats.org/officeDocument/2006/relationships/hyperlink" Target="https://eng-support.com/column/book2-lesson5-scene2/" TargetMode="External"/><Relationship Id="rId781" Type="http://schemas.openxmlformats.org/officeDocument/2006/relationships/hyperlink" Target="https://juku-escot.com/c_blogs/" TargetMode="External"/><Relationship Id="rId1370" Type="http://schemas.openxmlformats.org/officeDocument/2006/relationships/hyperlink" Target="https://jukureiwa.com/tips/syakai-kirai-start/" TargetMode="External"/><Relationship Id="rId780" Type="http://schemas.openxmlformats.org/officeDocument/2006/relationships/hyperlink" Target="https://juku-escot.com/c_blogs/suugakutaisaku/" TargetMode="External"/><Relationship Id="rId1371" Type="http://schemas.openxmlformats.org/officeDocument/2006/relationships/hyperlink" Target="https://jukureiwa.com/tips/naaymi_hub/" TargetMode="External"/><Relationship Id="rId1130" Type="http://schemas.openxmlformats.org/officeDocument/2006/relationships/hyperlink" Target="https://natsui-sansu-juku.com/column/syou4/" TargetMode="External"/><Relationship Id="rId1372" Type="http://schemas.openxmlformats.org/officeDocument/2006/relationships/hyperlink" Target="https://jukureiwa.com/tips/syakai-hanpuku-system/" TargetMode="External"/><Relationship Id="rId1131" Type="http://schemas.openxmlformats.org/officeDocument/2006/relationships/hyperlink" Target="https://natsui-sansu-juku.com/column/tokuten_detail/" TargetMode="External"/><Relationship Id="rId1373" Type="http://schemas.openxmlformats.org/officeDocument/2006/relationships/hyperlink" Target="https://jukureiwa.com/tips/naaymi_hub/" TargetMode="External"/><Relationship Id="rId301" Type="http://schemas.openxmlformats.org/officeDocument/2006/relationships/hyperlink" Target="https://eigo-rewrite.com/column/hub_stage1/" TargetMode="External"/><Relationship Id="rId543" Type="http://schemas.openxmlformats.org/officeDocument/2006/relationships/hyperlink" Target="https://eng-support.com/column/progress-2/" TargetMode="External"/><Relationship Id="rId785" Type="http://schemas.openxmlformats.org/officeDocument/2006/relationships/hyperlink" Target="https://juku-escot.com/c_blogs/" TargetMode="External"/><Relationship Id="rId1132" Type="http://schemas.openxmlformats.org/officeDocument/2006/relationships/hyperlink" Target="https://natsui-sansu-juku.com/column/hub-kakomon/" TargetMode="External"/><Relationship Id="rId1374" Type="http://schemas.openxmlformats.org/officeDocument/2006/relationships/hyperlink" Target="https://jukureiwa.com/tips/hakuchizu/" TargetMode="External"/><Relationship Id="rId300" Type="http://schemas.openxmlformats.org/officeDocument/2006/relationships/hyperlink" Target="https://eigo-rewrite.com/column/stage1_lesson12-4/" TargetMode="External"/><Relationship Id="rId542" Type="http://schemas.openxmlformats.org/officeDocument/2006/relationships/hyperlink" Target="https://eng-support.com/column/book2-lesson4-scene2/" TargetMode="External"/><Relationship Id="rId784" Type="http://schemas.openxmlformats.org/officeDocument/2006/relationships/hyperlink" Target="https://juku-escot.com/c_blogs/syakaijinbenkyou/" TargetMode="External"/><Relationship Id="rId1133" Type="http://schemas.openxmlformats.org/officeDocument/2006/relationships/hyperlink" Target="https://natsui-sansu-juku.com/column/waseda_academy/" TargetMode="External"/><Relationship Id="rId1375" Type="http://schemas.openxmlformats.org/officeDocument/2006/relationships/hyperlink" Target="https://jukureiwa.com/tips/naaymi_hub/" TargetMode="External"/><Relationship Id="rId541" Type="http://schemas.openxmlformats.org/officeDocument/2006/relationships/hyperlink" Target="https://eng-support.com/column/progress-2/" TargetMode="External"/><Relationship Id="rId783" Type="http://schemas.openxmlformats.org/officeDocument/2006/relationships/hyperlink" Target="https://juku-escot.com/c_blogs/" TargetMode="External"/><Relationship Id="rId1134" Type="http://schemas.openxmlformats.org/officeDocument/2006/relationships/hyperlink" Target="https://natsui-sansu-juku.com/column/hub-juku/" TargetMode="External"/><Relationship Id="rId1376" Type="http://schemas.openxmlformats.org/officeDocument/2006/relationships/hyperlink" Target="https://jukureiwa.com/tips/chiri-tsunage/" TargetMode="External"/><Relationship Id="rId540" Type="http://schemas.openxmlformats.org/officeDocument/2006/relationships/hyperlink" Target="https://eng-support.com/column/book2-lesson4-scene1/" TargetMode="External"/><Relationship Id="rId782" Type="http://schemas.openxmlformats.org/officeDocument/2006/relationships/hyperlink" Target="https://juku-escot.com/c_blogs/syakaibenkyouhou/" TargetMode="External"/><Relationship Id="rId1135" Type="http://schemas.openxmlformats.org/officeDocument/2006/relationships/hyperlink" Target="https://natsui-sansu-juku.com/column/waseda-2/" TargetMode="External"/><Relationship Id="rId1377" Type="http://schemas.openxmlformats.org/officeDocument/2006/relationships/hyperlink" Target="https://jukureiwa.com/tips/naaymi_hub/" TargetMode="External"/><Relationship Id="rId1125" Type="http://schemas.openxmlformats.org/officeDocument/2006/relationships/hyperlink" Target="https://natsui-sansu-juku.com/column/shibushibu-2/" TargetMode="External"/><Relationship Id="rId1367" Type="http://schemas.openxmlformats.org/officeDocument/2006/relationships/hyperlink" Target="https://jukureiwa.com/tips/naaymi_hub/" TargetMode="External"/><Relationship Id="rId1126" Type="http://schemas.openxmlformats.org/officeDocument/2006/relationships/hyperlink" Target="https://natsui-sansu-juku.com/column/hub-kakomon/" TargetMode="External"/><Relationship Id="rId1368" Type="http://schemas.openxmlformats.org/officeDocument/2006/relationships/hyperlink" Target="https://jukureiwa.com/tips/syakai-sho6-april-plan/" TargetMode="External"/><Relationship Id="rId1127" Type="http://schemas.openxmlformats.org/officeDocument/2006/relationships/hyperlink" Target="https://natsui-sansu-juku.com/column/syou4/" TargetMode="External"/><Relationship Id="rId1369" Type="http://schemas.openxmlformats.org/officeDocument/2006/relationships/hyperlink" Target="https://jukureiwa.com/tips/naaymi_hub/" TargetMode="External"/><Relationship Id="rId1128" Type="http://schemas.openxmlformats.org/officeDocument/2006/relationships/hyperlink" Target="https://natsui-sansu-juku.com/column/syou4/" TargetMode="External"/><Relationship Id="rId1129" Type="http://schemas.openxmlformats.org/officeDocument/2006/relationships/hyperlink" Target="https://natsui-sansu-juku.com/column/syou5zenhan/" TargetMode="External"/><Relationship Id="rId536" Type="http://schemas.openxmlformats.org/officeDocument/2006/relationships/hyperlink" Target="https://eng-support.com/column/book2-lesson3-scene2/" TargetMode="External"/><Relationship Id="rId778" Type="http://schemas.openxmlformats.org/officeDocument/2006/relationships/hyperlink" Target="https://juku-escot.com/c_blogs/suugakusyuusyoku/" TargetMode="External"/><Relationship Id="rId535" Type="http://schemas.openxmlformats.org/officeDocument/2006/relationships/hyperlink" Target="https://eng-support.com/column/progress-2/" TargetMode="External"/><Relationship Id="rId777" Type="http://schemas.openxmlformats.org/officeDocument/2006/relationships/hyperlink" Target="https://juku-escot.com/c_blogs/" TargetMode="External"/><Relationship Id="rId534" Type="http://schemas.openxmlformats.org/officeDocument/2006/relationships/hyperlink" Target="https://eng-support.com/column/book2-lesson3-scene1/" TargetMode="External"/><Relationship Id="rId776" Type="http://schemas.openxmlformats.org/officeDocument/2006/relationships/hyperlink" Target="https://juku-escot.com/c_blogs/suugakurikei/" TargetMode="External"/><Relationship Id="rId533" Type="http://schemas.openxmlformats.org/officeDocument/2006/relationships/hyperlink" Target="https://eng-support.com/column/progress-2/" TargetMode="External"/><Relationship Id="rId775" Type="http://schemas.openxmlformats.org/officeDocument/2006/relationships/hyperlink" Target="https://juku-escot.com/c_blogs/" TargetMode="External"/><Relationship Id="rId539" Type="http://schemas.openxmlformats.org/officeDocument/2006/relationships/hyperlink" Target="https://eng-support.com/column/progress-2/" TargetMode="External"/><Relationship Id="rId538" Type="http://schemas.openxmlformats.org/officeDocument/2006/relationships/hyperlink" Target="https://eng-support.com/column/book2-lesson3-scene3/" TargetMode="External"/><Relationship Id="rId537" Type="http://schemas.openxmlformats.org/officeDocument/2006/relationships/hyperlink" Target="https://eng-support.com/column/progress-2/" TargetMode="External"/><Relationship Id="rId779" Type="http://schemas.openxmlformats.org/officeDocument/2006/relationships/hyperlink" Target="https://juku-escot.com/c_blogs/" TargetMode="External"/><Relationship Id="rId770" Type="http://schemas.openxmlformats.org/officeDocument/2006/relationships/hyperlink" Target="https://juku-escot.com/c_blogs/suugakuhito/" TargetMode="External"/><Relationship Id="rId1360" Type="http://schemas.openxmlformats.org/officeDocument/2006/relationships/hyperlink" Target="https://jukureiwa.com/tips/naaymi_hub/" TargetMode="External"/><Relationship Id="rId1361" Type="http://schemas.openxmlformats.org/officeDocument/2006/relationships/hyperlink" Target="https://dokkai-labo.tokyo/blog/yosyu_series_05j01/" TargetMode="External"/><Relationship Id="rId1120" Type="http://schemas.openxmlformats.org/officeDocument/2006/relationships/hyperlink" Target="https://natsui-sansu-juku.com/column/hub-zukei-hayasa/" TargetMode="External"/><Relationship Id="rId1362" Type="http://schemas.openxmlformats.org/officeDocument/2006/relationships/hyperlink" Target="https://jukureiwa.com/tips/tips-syakai-note/" TargetMode="External"/><Relationship Id="rId532" Type="http://schemas.openxmlformats.org/officeDocument/2006/relationships/hyperlink" Target="https://eng-support.com/column/book2-lesson2-scene3/" TargetMode="External"/><Relationship Id="rId774" Type="http://schemas.openxmlformats.org/officeDocument/2006/relationships/hyperlink" Target="https://juku-escot.com/c_blogs/suugakunaze/" TargetMode="External"/><Relationship Id="rId1121" Type="http://schemas.openxmlformats.org/officeDocument/2006/relationships/hyperlink" Target="https://natsui-sansu-juku.com/column/sapix-15/" TargetMode="External"/><Relationship Id="rId1363" Type="http://schemas.openxmlformats.org/officeDocument/2006/relationships/hyperlink" Target="https://jukureiwa.com/tips/naaymi_hub/" TargetMode="External"/><Relationship Id="rId531" Type="http://schemas.openxmlformats.org/officeDocument/2006/relationships/hyperlink" Target="https://eng-support.com/column/progress-2/" TargetMode="External"/><Relationship Id="rId773" Type="http://schemas.openxmlformats.org/officeDocument/2006/relationships/hyperlink" Target="https://juku-escot.com/c_blogs/" TargetMode="External"/><Relationship Id="rId1122" Type="http://schemas.openxmlformats.org/officeDocument/2006/relationships/hyperlink" Target="https://natsui-sansu-juku.com/kobetsu_online/" TargetMode="External"/><Relationship Id="rId1364" Type="http://schemas.openxmlformats.org/officeDocument/2006/relationships/hyperlink" Target="https://jukureiwa.com/tips/syakai-note/" TargetMode="External"/><Relationship Id="rId530" Type="http://schemas.openxmlformats.org/officeDocument/2006/relationships/hyperlink" Target="https://eng-support.com/column/book2-lesson2-scene2/" TargetMode="External"/><Relationship Id="rId772" Type="http://schemas.openxmlformats.org/officeDocument/2006/relationships/hyperlink" Target="https://juku-escot.com/c_blogs/suugakukyouhu/" TargetMode="External"/><Relationship Id="rId1123" Type="http://schemas.openxmlformats.org/officeDocument/2006/relationships/hyperlink" Target="https://natsui-sansu-juku.com/column/sapix/" TargetMode="External"/><Relationship Id="rId1365" Type="http://schemas.openxmlformats.org/officeDocument/2006/relationships/hyperlink" Target="https://jukureiwa.com/tips/naaymi_hub/" TargetMode="External"/><Relationship Id="rId771" Type="http://schemas.openxmlformats.org/officeDocument/2006/relationships/hyperlink" Target="https://juku-escot.com/c_blogs/" TargetMode="External"/><Relationship Id="rId1124" Type="http://schemas.openxmlformats.org/officeDocument/2006/relationships/hyperlink" Target="https://natsui-sansu-juku.com/column/hub-juku/" TargetMode="External"/><Relationship Id="rId1366" Type="http://schemas.openxmlformats.org/officeDocument/2006/relationships/hyperlink" Target="https://jukureiwa.com/tips/syakai-test-naoshi/" TargetMode="External"/><Relationship Id="rId1158" Type="http://schemas.openxmlformats.org/officeDocument/2006/relationships/hyperlink" Target="https://natsui-sansu-juku.com/situation/" TargetMode="External"/><Relationship Id="rId1159" Type="http://schemas.openxmlformats.org/officeDocument/2006/relationships/hyperlink" Target="https://natsui-sansu-juku.com/p6_a/" TargetMode="External"/><Relationship Id="rId327" Type="http://schemas.openxmlformats.org/officeDocument/2006/relationships/hyperlink" Target="https://eigo-rewrite.com/column/hub_stage1/" TargetMode="External"/><Relationship Id="rId569" Type="http://schemas.openxmlformats.org/officeDocument/2006/relationships/hyperlink" Target="https://eng-support.com/column/progress-2/" TargetMode="External"/><Relationship Id="rId326" Type="http://schemas.openxmlformats.org/officeDocument/2006/relationships/hyperlink" Target="https://eigo-rewrite.com/column/stage1_lesson7-3/" TargetMode="External"/><Relationship Id="rId568" Type="http://schemas.openxmlformats.org/officeDocument/2006/relationships/hyperlink" Target="https://eng-support.com/column/book2-lesson8-scene3/" TargetMode="External"/><Relationship Id="rId325" Type="http://schemas.openxmlformats.org/officeDocument/2006/relationships/hyperlink" Target="https://eigo-rewrite.com/column/hub_stage1/" TargetMode="External"/><Relationship Id="rId567" Type="http://schemas.openxmlformats.org/officeDocument/2006/relationships/hyperlink" Target="https://eng-support.com/column/progress-2/" TargetMode="External"/><Relationship Id="rId324" Type="http://schemas.openxmlformats.org/officeDocument/2006/relationships/hyperlink" Target="https://eigo-rewrite.com/column/stage1_lesson7-2/" TargetMode="External"/><Relationship Id="rId566" Type="http://schemas.openxmlformats.org/officeDocument/2006/relationships/hyperlink" Target="https://eng-support.com/column/book2-lesson8-scene2/" TargetMode="External"/><Relationship Id="rId329" Type="http://schemas.openxmlformats.org/officeDocument/2006/relationships/hyperlink" Target="https://eigo-rewrite.com/column/hub_stage1/" TargetMode="External"/><Relationship Id="rId1390" Type="http://schemas.openxmlformats.org/officeDocument/2006/relationships/hyperlink" Target="https://jukureiwa.com/tips/rekishi-shiryou-mondai/" TargetMode="External"/><Relationship Id="rId328" Type="http://schemas.openxmlformats.org/officeDocument/2006/relationships/hyperlink" Target="https://eigo-rewrite.com/column/stage1_lesson8-1/" TargetMode="External"/><Relationship Id="rId1391" Type="http://schemas.openxmlformats.org/officeDocument/2006/relationships/hyperlink" Target="https://jukureiwa.com/tips/naaymi_hub/" TargetMode="External"/><Relationship Id="rId561" Type="http://schemas.openxmlformats.org/officeDocument/2006/relationships/hyperlink" Target="https://eng-support.com/column/progress-2/" TargetMode="External"/><Relationship Id="rId1150" Type="http://schemas.openxmlformats.org/officeDocument/2006/relationships/hyperlink" Target="https://natsui-sansu-juku.com/school/" TargetMode="External"/><Relationship Id="rId1392" Type="http://schemas.openxmlformats.org/officeDocument/2006/relationships/hyperlink" Target="https://jukureiwa.com/tips/tips-koumin-sanken/" TargetMode="External"/><Relationship Id="rId560" Type="http://schemas.openxmlformats.org/officeDocument/2006/relationships/hyperlink" Target="https://eng-support.com/column/book2-lesson7-scene2/" TargetMode="External"/><Relationship Id="rId1151" Type="http://schemas.openxmlformats.org/officeDocument/2006/relationships/hyperlink" Target="https://natsui-sansu-juku.com/nichinouken/" TargetMode="External"/><Relationship Id="rId1393" Type="http://schemas.openxmlformats.org/officeDocument/2006/relationships/hyperlink" Target="https://jukureiwa.com/tips/naaymi_hub/" TargetMode="External"/><Relationship Id="rId1152" Type="http://schemas.openxmlformats.org/officeDocument/2006/relationships/hyperlink" Target="https://natsui-sansu-juku.com/school/" TargetMode="External"/><Relationship Id="rId1394" Type="http://schemas.openxmlformats.org/officeDocument/2006/relationships/hyperlink" Target="https://jukureiwa.com/tips/naaymi_hub/" TargetMode="External"/><Relationship Id="rId1153" Type="http://schemas.openxmlformats.org/officeDocument/2006/relationships/hyperlink" Target="https://natsui-sansu-juku.com/p4/" TargetMode="External"/><Relationship Id="rId1395" Type="http://schemas.openxmlformats.org/officeDocument/2006/relationships/hyperlink" Target="https://jukureiwa.com/honka/" TargetMode="External"/><Relationship Id="rId323" Type="http://schemas.openxmlformats.org/officeDocument/2006/relationships/hyperlink" Target="https://eigo-rewrite.com/column/hub_stage1/" TargetMode="External"/><Relationship Id="rId565" Type="http://schemas.openxmlformats.org/officeDocument/2006/relationships/hyperlink" Target="https://eng-support.com/column/progress-2/" TargetMode="External"/><Relationship Id="rId1154" Type="http://schemas.openxmlformats.org/officeDocument/2006/relationships/hyperlink" Target="https://natsui-sansu-juku.com/situation/" TargetMode="External"/><Relationship Id="rId1396" Type="http://schemas.openxmlformats.org/officeDocument/2006/relationships/hyperlink" Target="https://jukureiwa.com/tips/naaymi_hub/" TargetMode="External"/><Relationship Id="rId322" Type="http://schemas.openxmlformats.org/officeDocument/2006/relationships/hyperlink" Target="https://eigo-rewrite.com/column/stage1_lesson7-1/" TargetMode="External"/><Relationship Id="rId564" Type="http://schemas.openxmlformats.org/officeDocument/2006/relationships/hyperlink" Target="https://eng-support.com/column/book2-lesson8-scene1/" TargetMode="External"/><Relationship Id="rId1155" Type="http://schemas.openxmlformats.org/officeDocument/2006/relationships/hyperlink" Target="https://natsui-sansu-juku.com/p5_a/" TargetMode="External"/><Relationship Id="rId1397" Type="http://schemas.openxmlformats.org/officeDocument/2006/relationships/hyperlink" Target="https://jukureiwa.com/kouza/" TargetMode="External"/><Relationship Id="rId321" Type="http://schemas.openxmlformats.org/officeDocument/2006/relationships/hyperlink" Target="https://eigo-rewrite.com/column/hub_stage1/" TargetMode="External"/><Relationship Id="rId563" Type="http://schemas.openxmlformats.org/officeDocument/2006/relationships/hyperlink" Target="https://eng-support.com/column/progress-2/" TargetMode="External"/><Relationship Id="rId1156" Type="http://schemas.openxmlformats.org/officeDocument/2006/relationships/hyperlink" Target="https://natsui-sansu-juku.com/situation/" TargetMode="External"/><Relationship Id="rId1398" Type="http://schemas.openxmlformats.org/officeDocument/2006/relationships/hyperlink" Target="https://jukureiwa.com/tips/naaymi_hub/" TargetMode="External"/><Relationship Id="rId320" Type="http://schemas.openxmlformats.org/officeDocument/2006/relationships/hyperlink" Target="https://eigo-rewrite.com/column/stage1_lesson6-3/" TargetMode="External"/><Relationship Id="rId562" Type="http://schemas.openxmlformats.org/officeDocument/2006/relationships/hyperlink" Target="https://eng-support.com/column/book2-lesson7-scene3/" TargetMode="External"/><Relationship Id="rId1157" Type="http://schemas.openxmlformats.org/officeDocument/2006/relationships/hyperlink" Target="https://natsui-sansu-juku.com/p5_b/" TargetMode="External"/><Relationship Id="rId1399" Type="http://schemas.openxmlformats.org/officeDocument/2006/relationships/hyperlink" Target="https://jukureiwa.com/tanpatsu/" TargetMode="External"/><Relationship Id="rId1147" Type="http://schemas.openxmlformats.org/officeDocument/2006/relationships/hyperlink" Target="https://natsui-sansu-juku.com/lastmilers/" TargetMode="External"/><Relationship Id="rId1389" Type="http://schemas.openxmlformats.org/officeDocument/2006/relationships/hyperlink" Target="https://jukureiwa.com/tips/naaymi_hub/" TargetMode="External"/><Relationship Id="rId1148" Type="http://schemas.openxmlformats.org/officeDocument/2006/relationships/hyperlink" Target="https://natsui-sansu-juku.com/kouza/" TargetMode="External"/><Relationship Id="rId1149" Type="http://schemas.openxmlformats.org/officeDocument/2006/relationships/hyperlink" Target="https://natsui-sansu-juku.com/nichinoken-2/" TargetMode="External"/><Relationship Id="rId316" Type="http://schemas.openxmlformats.org/officeDocument/2006/relationships/hyperlink" Target="https://eigo-rewrite.com/column/stage1_lesson6-1/" TargetMode="External"/><Relationship Id="rId558" Type="http://schemas.openxmlformats.org/officeDocument/2006/relationships/hyperlink" Target="https://eng-support.com/column/book2-lesson7-scene1/" TargetMode="External"/><Relationship Id="rId315" Type="http://schemas.openxmlformats.org/officeDocument/2006/relationships/hyperlink" Target="https://eigo-rewrite.com/column/hub_stage1/" TargetMode="External"/><Relationship Id="rId557" Type="http://schemas.openxmlformats.org/officeDocument/2006/relationships/hyperlink" Target="https://eng-support.com/column/progress-2/" TargetMode="External"/><Relationship Id="rId799" Type="http://schemas.openxmlformats.org/officeDocument/2006/relationships/hyperlink" Target="https://juku-escot.com/column/" TargetMode="External"/><Relationship Id="rId314" Type="http://schemas.openxmlformats.org/officeDocument/2006/relationships/hyperlink" Target="https://eigo-rewrite.com/column/stage1_lesson5-2/" TargetMode="External"/><Relationship Id="rId556" Type="http://schemas.openxmlformats.org/officeDocument/2006/relationships/hyperlink" Target="https://eng-support.com/column/book2-lesson6-scene3/" TargetMode="External"/><Relationship Id="rId798" Type="http://schemas.openxmlformats.org/officeDocument/2006/relationships/hyperlink" Target="https://juku-escot.com/column/chokuzen/" TargetMode="External"/><Relationship Id="rId313" Type="http://schemas.openxmlformats.org/officeDocument/2006/relationships/hyperlink" Target="https://eigo-rewrite.com/column/hub_stage1/" TargetMode="External"/><Relationship Id="rId555" Type="http://schemas.openxmlformats.org/officeDocument/2006/relationships/hyperlink" Target="https://eng-support.com/column/progress-2/" TargetMode="External"/><Relationship Id="rId797" Type="http://schemas.openxmlformats.org/officeDocument/2006/relationships/hyperlink" Target="https://juku-escot.com/column/" TargetMode="External"/><Relationship Id="rId319" Type="http://schemas.openxmlformats.org/officeDocument/2006/relationships/hyperlink" Target="https://eigo-rewrite.com/column/hub_stage1/" TargetMode="External"/><Relationship Id="rId318" Type="http://schemas.openxmlformats.org/officeDocument/2006/relationships/hyperlink" Target="https://eigo-rewrite.com/column/stage1_lesson6-2/" TargetMode="External"/><Relationship Id="rId317" Type="http://schemas.openxmlformats.org/officeDocument/2006/relationships/hyperlink" Target="https://eigo-rewrite.com/column/hub_stage1/" TargetMode="External"/><Relationship Id="rId559" Type="http://schemas.openxmlformats.org/officeDocument/2006/relationships/hyperlink" Target="https://eng-support.com/column/progress-2/" TargetMode="External"/><Relationship Id="rId1380" Type="http://schemas.openxmlformats.org/officeDocument/2006/relationships/hyperlink" Target="https://jukureiwa.com/tips/chikeizu/" TargetMode="External"/><Relationship Id="rId550" Type="http://schemas.openxmlformats.org/officeDocument/2006/relationships/hyperlink" Target="https://eng-support.com/column/book2-lesson5-scene3/" TargetMode="External"/><Relationship Id="rId792" Type="http://schemas.openxmlformats.org/officeDocument/2006/relationships/hyperlink" Target="https://juku-escot.com/c_blogs/yarukitaisyohou/" TargetMode="External"/><Relationship Id="rId1381" Type="http://schemas.openxmlformats.org/officeDocument/2006/relationships/hyperlink" Target="https://jukureiwa.com/tips/naaymi_hub/" TargetMode="External"/><Relationship Id="rId791" Type="http://schemas.openxmlformats.org/officeDocument/2006/relationships/hyperlink" Target="https://juku-escot.com/c_blogs/" TargetMode="External"/><Relationship Id="rId1140" Type="http://schemas.openxmlformats.org/officeDocument/2006/relationships/hyperlink" Target="https://natsui-sansu-juku.com/column/hub-zukei-hayasa/" TargetMode="External"/><Relationship Id="rId1382" Type="http://schemas.openxmlformats.org/officeDocument/2006/relationships/hyperlink" Target="https://jukureiwa.com/tips/chiri-kikou-nougyou/" TargetMode="External"/><Relationship Id="rId790" Type="http://schemas.openxmlformats.org/officeDocument/2006/relationships/hyperlink" Target="https://juku-escot.com/c_blogs/yarukipoint/" TargetMode="External"/><Relationship Id="rId1141" Type="http://schemas.openxmlformats.org/officeDocument/2006/relationships/hyperlink" Target="https://natsui-sansu-juku.com/kobetsu_online/" TargetMode="External"/><Relationship Id="rId1383" Type="http://schemas.openxmlformats.org/officeDocument/2006/relationships/hyperlink" Target="https://jukureiwa.com/tips/naaymi_hub/" TargetMode="External"/><Relationship Id="rId1142" Type="http://schemas.openxmlformats.org/officeDocument/2006/relationships/hyperlink" Target="https://natsui-sansu-juku.com/" TargetMode="External"/><Relationship Id="rId1384" Type="http://schemas.openxmlformats.org/officeDocument/2006/relationships/hyperlink" Target="https://jukureiwa.com/tips/rekishi-nagare/" TargetMode="External"/><Relationship Id="rId312" Type="http://schemas.openxmlformats.org/officeDocument/2006/relationships/hyperlink" Target="https://eigo-rewrite.com/column/stage1_lesson5-2-2/" TargetMode="External"/><Relationship Id="rId554" Type="http://schemas.openxmlformats.org/officeDocument/2006/relationships/hyperlink" Target="https://eng-support.com/column/book2-lesson6-scene2/" TargetMode="External"/><Relationship Id="rId796" Type="http://schemas.openxmlformats.org/officeDocument/2006/relationships/hyperlink" Target="https://juku-escot.com/column/butsurikagaku/" TargetMode="External"/><Relationship Id="rId1143" Type="http://schemas.openxmlformats.org/officeDocument/2006/relationships/hyperlink" Target="https://natsui-sansu-juku.com/kobetsu/" TargetMode="External"/><Relationship Id="rId1385" Type="http://schemas.openxmlformats.org/officeDocument/2006/relationships/hyperlink" Target="https://jukureiwa.com/tips/naaymi_hub/" TargetMode="External"/><Relationship Id="rId311" Type="http://schemas.openxmlformats.org/officeDocument/2006/relationships/hyperlink" Target="https://eigo-rewrite.com/column/hub_stage1/" TargetMode="External"/><Relationship Id="rId553" Type="http://schemas.openxmlformats.org/officeDocument/2006/relationships/hyperlink" Target="https://eng-support.com/column/progress-2/" TargetMode="External"/><Relationship Id="rId795" Type="http://schemas.openxmlformats.org/officeDocument/2006/relationships/hyperlink" Target="https://juku-escot.com/column/" TargetMode="External"/><Relationship Id="rId1144" Type="http://schemas.openxmlformats.org/officeDocument/2006/relationships/hyperlink" Target="https://natsui-sansu-juku.com/" TargetMode="External"/><Relationship Id="rId1386" Type="http://schemas.openxmlformats.org/officeDocument/2006/relationships/hyperlink" Target="https://jukureiwa.com/tips/rekishi-kamakura-muromachi/" TargetMode="External"/><Relationship Id="rId310" Type="http://schemas.openxmlformats.org/officeDocument/2006/relationships/hyperlink" Target="https://eigo-rewrite.com/column/stage1_lesson5-1/" TargetMode="External"/><Relationship Id="rId552" Type="http://schemas.openxmlformats.org/officeDocument/2006/relationships/hyperlink" Target="https://eng-support.com/column/book2-lesson6-scene1/" TargetMode="External"/><Relationship Id="rId794" Type="http://schemas.openxmlformats.org/officeDocument/2006/relationships/hyperlink" Target="https://juku-escot.com/column/anki/" TargetMode="External"/><Relationship Id="rId1145" Type="http://schemas.openxmlformats.org/officeDocument/2006/relationships/hyperlink" Target="https://natsui-sansu-juku.com/kouza/" TargetMode="External"/><Relationship Id="rId1387" Type="http://schemas.openxmlformats.org/officeDocument/2006/relationships/hyperlink" Target="https://jukureiwa.com/tips/naaymi_hub/" TargetMode="External"/><Relationship Id="rId551" Type="http://schemas.openxmlformats.org/officeDocument/2006/relationships/hyperlink" Target="https://eng-support.com/column/progress-2/" TargetMode="External"/><Relationship Id="rId793" Type="http://schemas.openxmlformats.org/officeDocument/2006/relationships/hyperlink" Target="https://juku-escot.com/c_blogs/" TargetMode="External"/><Relationship Id="rId1146" Type="http://schemas.openxmlformats.org/officeDocument/2006/relationships/hyperlink" Target="https://natsui-sansu-juku.com/" TargetMode="External"/><Relationship Id="rId1388" Type="http://schemas.openxmlformats.org/officeDocument/2006/relationships/hyperlink" Target="https://jukureiwa.com/tips/rekishi-meiji-ishin/" TargetMode="External"/><Relationship Id="rId297" Type="http://schemas.openxmlformats.org/officeDocument/2006/relationships/hyperlink" Target="https://eigo-rewrite.com/column/hub_stage1/" TargetMode="External"/><Relationship Id="rId296" Type="http://schemas.openxmlformats.org/officeDocument/2006/relationships/hyperlink" Target="https://eigo-rewrite.com/column/stage1_lesson12-2/" TargetMode="External"/><Relationship Id="rId295" Type="http://schemas.openxmlformats.org/officeDocument/2006/relationships/hyperlink" Target="https://eigo-rewrite.com/column/hub_stage1/" TargetMode="External"/><Relationship Id="rId294" Type="http://schemas.openxmlformats.org/officeDocument/2006/relationships/hyperlink" Target="https://eigo-rewrite.com/column/stage1_lesson12-1/" TargetMode="External"/><Relationship Id="rId299" Type="http://schemas.openxmlformats.org/officeDocument/2006/relationships/hyperlink" Target="https://eigo-rewrite.com/column/hub_stage1/" TargetMode="External"/><Relationship Id="rId298" Type="http://schemas.openxmlformats.org/officeDocument/2006/relationships/hyperlink" Target="https://eigo-rewrite.com/column/stage1_lesson12-3/" TargetMode="External"/><Relationship Id="rId271" Type="http://schemas.openxmlformats.org/officeDocument/2006/relationships/hyperlink" Target="https://eigo-rewrite.com/column/hub_stage1/" TargetMode="External"/><Relationship Id="rId270" Type="http://schemas.openxmlformats.org/officeDocument/2006/relationships/hyperlink" Target="https://eigo-rewrite.com/column/new-treasure-stage1-lesson1-1/" TargetMode="External"/><Relationship Id="rId269" Type="http://schemas.openxmlformats.org/officeDocument/2006/relationships/hyperlink" Target="https://eigo-rewrite.com/listening/" TargetMode="External"/><Relationship Id="rId264" Type="http://schemas.openxmlformats.org/officeDocument/2006/relationships/hyperlink" Target="https://eigo-rewrite.com/column/j-eisakubun/" TargetMode="External"/><Relationship Id="rId263" Type="http://schemas.openxmlformats.org/officeDocument/2006/relationships/hyperlink" Target="https://eigo-rewrite.com/" TargetMode="External"/><Relationship Id="rId262" Type="http://schemas.openxmlformats.org/officeDocument/2006/relationships/hyperlink" Target="https://eigo-rewrite.com/column/hub_stage2/" TargetMode="External"/><Relationship Id="rId261" Type="http://schemas.openxmlformats.org/officeDocument/2006/relationships/hyperlink" Target="https://eigo-rewrite.com/" TargetMode="External"/><Relationship Id="rId268" Type="http://schemas.openxmlformats.org/officeDocument/2006/relationships/hyperlink" Target="https://eigo-rewrite.com/column/listening/" TargetMode="External"/><Relationship Id="rId267" Type="http://schemas.openxmlformats.org/officeDocument/2006/relationships/hyperlink" Target="https://eigo-rewrite.com/" TargetMode="External"/><Relationship Id="rId266" Type="http://schemas.openxmlformats.org/officeDocument/2006/relationships/hyperlink" Target="https://eigo-rewrite.com/column/kakomon/" TargetMode="External"/><Relationship Id="rId265" Type="http://schemas.openxmlformats.org/officeDocument/2006/relationships/hyperlink" Target="https://eigo-rewrite.com/kobetsueisakubun/" TargetMode="External"/><Relationship Id="rId260" Type="http://schemas.openxmlformats.org/officeDocument/2006/relationships/hyperlink" Target="https://eigo-rewrite.com/column/hub_stage1/" TargetMode="External"/><Relationship Id="rId259" Type="http://schemas.openxmlformats.org/officeDocument/2006/relationships/hyperlink" Target="https://eigo-rewrite.com/vocabulary/" TargetMode="External"/><Relationship Id="rId258" Type="http://schemas.openxmlformats.org/officeDocument/2006/relationships/hyperlink" Target="https://eigo-rewrite.com/column/eitango/" TargetMode="External"/><Relationship Id="rId253" Type="http://schemas.openxmlformats.org/officeDocument/2006/relationships/hyperlink" Target="https://eigo-rewrite.com/" TargetMode="External"/><Relationship Id="rId495" Type="http://schemas.openxmlformats.org/officeDocument/2006/relationships/hyperlink" Target="https://eng-support.com/column/progress/" TargetMode="External"/><Relationship Id="rId252" Type="http://schemas.openxmlformats.org/officeDocument/2006/relationships/hyperlink" Target="https://eigo-rewrite.com/column/eigobenkyouhou/" TargetMode="External"/><Relationship Id="rId494" Type="http://schemas.openxmlformats.org/officeDocument/2006/relationships/hyperlink" Target="https://eng-support.com/column/book1-lesson19-scene2/" TargetMode="External"/><Relationship Id="rId251" Type="http://schemas.openxmlformats.org/officeDocument/2006/relationships/hyperlink" Target="https://eigo-rewrite.com/column/bunpou/" TargetMode="External"/><Relationship Id="rId493" Type="http://schemas.openxmlformats.org/officeDocument/2006/relationships/hyperlink" Target="https://eng-support.com/column/progress/" TargetMode="External"/><Relationship Id="rId250" Type="http://schemas.openxmlformats.org/officeDocument/2006/relationships/hyperlink" Target="https://eigo-rewrite.com/column/eibunpou/" TargetMode="External"/><Relationship Id="rId492" Type="http://schemas.openxmlformats.org/officeDocument/2006/relationships/hyperlink" Target="https://eng-support.com/column/298/" TargetMode="External"/><Relationship Id="rId257" Type="http://schemas.openxmlformats.org/officeDocument/2006/relationships/hyperlink" Target="https://eigo-rewrite.com/column/j-eisakubun/" TargetMode="External"/><Relationship Id="rId499" Type="http://schemas.openxmlformats.org/officeDocument/2006/relationships/hyperlink" Target="https://eng-support.com/column/progress-2/" TargetMode="External"/><Relationship Id="rId256" Type="http://schemas.openxmlformats.org/officeDocument/2006/relationships/hyperlink" Target="https://eigo-rewrite.com/column/eisakubunmae2/" TargetMode="External"/><Relationship Id="rId498" Type="http://schemas.openxmlformats.org/officeDocument/2006/relationships/hyperlink" Target="https://eng-support.com/column/book2-lesson1-scene2/" TargetMode="External"/><Relationship Id="rId255" Type="http://schemas.openxmlformats.org/officeDocument/2006/relationships/hyperlink" Target="https://eigo-rewrite.com/column/kakomon/" TargetMode="External"/><Relationship Id="rId497" Type="http://schemas.openxmlformats.org/officeDocument/2006/relationships/hyperlink" Target="https://eng-support.com/column/progress/" TargetMode="External"/><Relationship Id="rId254" Type="http://schemas.openxmlformats.org/officeDocument/2006/relationships/hyperlink" Target="https://eigo-rewrite.com/column/eigotest/" TargetMode="External"/><Relationship Id="rId496" Type="http://schemas.openxmlformats.org/officeDocument/2006/relationships/hyperlink" Target="https://eng-support.com/column/book1-lesson19-scene3/" TargetMode="External"/><Relationship Id="rId293" Type="http://schemas.openxmlformats.org/officeDocument/2006/relationships/hyperlink" Target="https://eigo-rewrite.com/column/hub_stage1/" TargetMode="External"/><Relationship Id="rId292" Type="http://schemas.openxmlformats.org/officeDocument/2006/relationships/hyperlink" Target="https://eigo-rewrite.com/column/stage1_lesson11-3/" TargetMode="External"/><Relationship Id="rId291" Type="http://schemas.openxmlformats.org/officeDocument/2006/relationships/hyperlink" Target="https://eigo-rewrite.com/column/hub_stage1/" TargetMode="External"/><Relationship Id="rId290" Type="http://schemas.openxmlformats.org/officeDocument/2006/relationships/hyperlink" Target="https://eigo-rewrite.com/column/stage1_lesson11-2/" TargetMode="External"/><Relationship Id="rId286" Type="http://schemas.openxmlformats.org/officeDocument/2006/relationships/hyperlink" Target="https://eigo-rewrite.com/column/stage1_lesson10-4/" TargetMode="External"/><Relationship Id="rId285" Type="http://schemas.openxmlformats.org/officeDocument/2006/relationships/hyperlink" Target="https://eigo-rewrite.com/column/hub_stage1/" TargetMode="External"/><Relationship Id="rId284" Type="http://schemas.openxmlformats.org/officeDocument/2006/relationships/hyperlink" Target="https://eigo-rewrite.com/column/stage1_lesson10-3/" TargetMode="External"/><Relationship Id="rId283" Type="http://schemas.openxmlformats.org/officeDocument/2006/relationships/hyperlink" Target="https://eigo-rewrite.com/column/hub_stage1/" TargetMode="External"/><Relationship Id="rId289" Type="http://schemas.openxmlformats.org/officeDocument/2006/relationships/hyperlink" Target="https://eigo-rewrite.com/column/hub_stage1/" TargetMode="External"/><Relationship Id="rId288" Type="http://schemas.openxmlformats.org/officeDocument/2006/relationships/hyperlink" Target="https://eigo-rewrite.com/column/stage1_lesson11-1/" TargetMode="External"/><Relationship Id="rId287" Type="http://schemas.openxmlformats.org/officeDocument/2006/relationships/hyperlink" Target="https://eigo-rewrite.com/column/hub_stage1/" TargetMode="External"/><Relationship Id="rId282" Type="http://schemas.openxmlformats.org/officeDocument/2006/relationships/hyperlink" Target="https://eigo-rewrite.com/column/stage1_lesson10-2/" TargetMode="External"/><Relationship Id="rId281" Type="http://schemas.openxmlformats.org/officeDocument/2006/relationships/hyperlink" Target="https://eigo-rewrite.com/column/hub_stage1/" TargetMode="External"/><Relationship Id="rId280" Type="http://schemas.openxmlformats.org/officeDocument/2006/relationships/hyperlink" Target="https://eigo-rewrite.com/column/stage1_lesson10-1/" TargetMode="External"/><Relationship Id="rId275" Type="http://schemas.openxmlformats.org/officeDocument/2006/relationships/hyperlink" Target="https://eigo-rewrite.com/column/j-eisakubun/" TargetMode="External"/><Relationship Id="rId274" Type="http://schemas.openxmlformats.org/officeDocument/2006/relationships/hyperlink" Target="https://eigo-rewrite.com/column/reibun/" TargetMode="External"/><Relationship Id="rId273" Type="http://schemas.openxmlformats.org/officeDocument/2006/relationships/hyperlink" Target="https://eigo-rewrite.com/column/eigobenkyouhou/" TargetMode="External"/><Relationship Id="rId272" Type="http://schemas.openxmlformats.org/officeDocument/2006/relationships/hyperlink" Target="https://eigo-rewrite.com/column/nigateup/" TargetMode="External"/><Relationship Id="rId279" Type="http://schemas.openxmlformats.org/officeDocument/2006/relationships/hyperlink" Target="https://eigo-rewrite.com/column/eigobenkyouhou/" TargetMode="External"/><Relationship Id="rId278" Type="http://schemas.openxmlformats.org/officeDocument/2006/relationships/hyperlink" Target="https://eigo-rewrite.com/column/schedule/" TargetMode="External"/><Relationship Id="rId277" Type="http://schemas.openxmlformats.org/officeDocument/2006/relationships/hyperlink" Target="https://eigo-rewrite.com/column/j-eisakubun/" TargetMode="External"/><Relationship Id="rId276" Type="http://schemas.openxmlformats.org/officeDocument/2006/relationships/hyperlink" Target="https://eigo-rewrite.com/column/sankousyo/" TargetMode="External"/><Relationship Id="rId907" Type="http://schemas.openxmlformats.org/officeDocument/2006/relationships/hyperlink" Target="https://jukureiwa.com/tanpatsu/" TargetMode="External"/><Relationship Id="rId906" Type="http://schemas.openxmlformats.org/officeDocument/2006/relationships/hyperlink" Target="https://jukureiwa.com/tips/alphabet/" TargetMode="External"/><Relationship Id="rId905" Type="http://schemas.openxmlformats.org/officeDocument/2006/relationships/hyperlink" Target="https://jukureiwa.com/" TargetMode="External"/><Relationship Id="rId904" Type="http://schemas.openxmlformats.org/officeDocument/2006/relationships/hyperlink" Target="https://jukureiwa.com/tanpatsu/" TargetMode="External"/><Relationship Id="rId909" Type="http://schemas.openxmlformats.org/officeDocument/2006/relationships/hyperlink" Target="https://jukureiwa.com/honka/" TargetMode="External"/><Relationship Id="rId908" Type="http://schemas.openxmlformats.org/officeDocument/2006/relationships/hyperlink" Target="https://jukureiwa.com/tips/honka_chiri/" TargetMode="External"/><Relationship Id="rId903" Type="http://schemas.openxmlformats.org/officeDocument/2006/relationships/hyperlink" Target="https://jukureiwa.com/" TargetMode="External"/><Relationship Id="rId902" Type="http://schemas.openxmlformats.org/officeDocument/2006/relationships/hyperlink" Target="https://jukureiwa.com/kouza/" TargetMode="External"/><Relationship Id="rId901" Type="http://schemas.openxmlformats.org/officeDocument/2006/relationships/hyperlink" Target="https://jukureiwa.com/" TargetMode="External"/><Relationship Id="rId900" Type="http://schemas.openxmlformats.org/officeDocument/2006/relationships/hyperlink" Target="https://jukureiwa.com/honka/" TargetMode="External"/><Relationship Id="rId929" Type="http://schemas.openxmlformats.org/officeDocument/2006/relationships/hyperlink" Target="https://koten-kakitsubata.jp/enter-exam/" TargetMode="External"/><Relationship Id="rId928" Type="http://schemas.openxmlformats.org/officeDocument/2006/relationships/hyperlink" Target="https://koten-kakitsubata.jp/enter-exam/" TargetMode="External"/><Relationship Id="rId927" Type="http://schemas.openxmlformats.org/officeDocument/2006/relationships/hyperlink" Target="https://koten-kakitsubata.jp/blog/" TargetMode="External"/><Relationship Id="rId926" Type="http://schemas.openxmlformats.org/officeDocument/2006/relationships/hyperlink" Target="https://koten-kakitsubata.jp/enter-exam/" TargetMode="External"/><Relationship Id="rId921" Type="http://schemas.openxmlformats.org/officeDocument/2006/relationships/hyperlink" Target="https://jukureiwa.com/" TargetMode="External"/><Relationship Id="rId920" Type="http://schemas.openxmlformats.org/officeDocument/2006/relationships/hyperlink" Target="https://jukureiwa.com/tips/syakaibenkyou/" TargetMode="External"/><Relationship Id="rId925" Type="http://schemas.openxmlformats.org/officeDocument/2006/relationships/hyperlink" Target="https://koten-kakitsubata.jp/enter-exam/" TargetMode="External"/><Relationship Id="rId924" Type="http://schemas.openxmlformats.org/officeDocument/2006/relationships/hyperlink" Target="https://koten-kakitsubata.jp/enter-exam/" TargetMode="External"/><Relationship Id="rId923" Type="http://schemas.openxmlformats.org/officeDocument/2006/relationships/hyperlink" Target="https://jukureiwa.com/" TargetMode="External"/><Relationship Id="rId922" Type="http://schemas.openxmlformats.org/officeDocument/2006/relationships/hyperlink" Target="https://jukureiwa.com/tips/syakaikinkyu/" TargetMode="External"/><Relationship Id="rId918" Type="http://schemas.openxmlformats.org/officeDocument/2006/relationships/hyperlink" Target="https://jukureiwa.com/tips/syakaianki/" TargetMode="External"/><Relationship Id="rId917" Type="http://schemas.openxmlformats.org/officeDocument/2006/relationships/hyperlink" Target="https://jukureiwa.com/tanpatsu/" TargetMode="External"/><Relationship Id="rId916" Type="http://schemas.openxmlformats.org/officeDocument/2006/relationships/hyperlink" Target="https://jukureiwa.com/tips/machigaeyasui/" TargetMode="External"/><Relationship Id="rId915" Type="http://schemas.openxmlformats.org/officeDocument/2006/relationships/hyperlink" Target="https://jukureiwa.com/tanpatsu/" TargetMode="External"/><Relationship Id="rId919" Type="http://schemas.openxmlformats.org/officeDocument/2006/relationships/hyperlink" Target="https://jukureiwa.com/" TargetMode="External"/><Relationship Id="rId910" Type="http://schemas.openxmlformats.org/officeDocument/2006/relationships/hyperlink" Target="https://jukureiwa.com/tips/honka_koumin/" TargetMode="External"/><Relationship Id="rId914" Type="http://schemas.openxmlformats.org/officeDocument/2006/relationships/hyperlink" Target="https://jukureiwa.com/tips/katakana/" TargetMode="External"/><Relationship Id="rId913" Type="http://schemas.openxmlformats.org/officeDocument/2006/relationships/hyperlink" Target="https://jukureiwa.com/honka/" TargetMode="External"/><Relationship Id="rId912" Type="http://schemas.openxmlformats.org/officeDocument/2006/relationships/hyperlink" Target="https://jukureiwa.com/tips/honka_rekishi/" TargetMode="External"/><Relationship Id="rId911" Type="http://schemas.openxmlformats.org/officeDocument/2006/relationships/hyperlink" Target="https://jukureiwa.com/honka/" TargetMode="External"/><Relationship Id="rId1213" Type="http://schemas.openxmlformats.org/officeDocument/2006/relationships/hyperlink" Target="https://rika-quest.com/column/insect/" TargetMode="External"/><Relationship Id="rId1214" Type="http://schemas.openxmlformats.org/officeDocument/2006/relationships/hyperlink" Target="https://rika-quest.com/column/creature/" TargetMode="External"/><Relationship Id="rId1215" Type="http://schemas.openxmlformats.org/officeDocument/2006/relationships/hyperlink" Target="https://rika-quest.com/column/lung/" TargetMode="External"/><Relationship Id="rId1216" Type="http://schemas.openxmlformats.org/officeDocument/2006/relationships/hyperlink" Target="https://rika-quest.com/column/creature/" TargetMode="External"/><Relationship Id="rId1217" Type="http://schemas.openxmlformats.org/officeDocument/2006/relationships/hyperlink" Target="https://rika-quest.com/column/mamedenkyu/" TargetMode="External"/><Relationship Id="rId1218" Type="http://schemas.openxmlformats.org/officeDocument/2006/relationships/hyperlink" Target="https://rika-quest.com/column/physics/" TargetMode="External"/><Relationship Id="rId1219" Type="http://schemas.openxmlformats.org/officeDocument/2006/relationships/hyperlink" Target="https://rika-quest.com/column/metal/" TargetMode="External"/><Relationship Id="rId629" Type="http://schemas.openxmlformats.org/officeDocument/2006/relationships/hyperlink" Target="https://eng-support.com/column/progress/" TargetMode="External"/><Relationship Id="rId624" Type="http://schemas.openxmlformats.org/officeDocument/2006/relationships/hyperlink" Target="https://eng-support.com/column/progress-book1-lesson15-4/" TargetMode="External"/><Relationship Id="rId866" Type="http://schemas.openxmlformats.org/officeDocument/2006/relationships/hyperlink" Target="https://juku-escot.com/kouza/j2-english/" TargetMode="External"/><Relationship Id="rId623" Type="http://schemas.openxmlformats.org/officeDocument/2006/relationships/hyperlink" Target="https://eng-support.com/column/progress/" TargetMode="External"/><Relationship Id="rId865" Type="http://schemas.openxmlformats.org/officeDocument/2006/relationships/hyperlink" Target="https://juku-escot.com/subject/math/" TargetMode="External"/><Relationship Id="rId622" Type="http://schemas.openxmlformats.org/officeDocument/2006/relationships/hyperlink" Target="https://eng-support.com/column/progress-book1-lesson15-3/" TargetMode="External"/><Relationship Id="rId864" Type="http://schemas.openxmlformats.org/officeDocument/2006/relationships/hyperlink" Target="https://juku-escot.com/kouza/j1-math/" TargetMode="External"/><Relationship Id="rId621" Type="http://schemas.openxmlformats.org/officeDocument/2006/relationships/hyperlink" Target="https://eng-support.com/column/progress/" TargetMode="External"/><Relationship Id="rId863" Type="http://schemas.openxmlformats.org/officeDocument/2006/relationships/hyperlink" Target="https://juku-escot.com/subject/english/" TargetMode="External"/><Relationship Id="rId628" Type="http://schemas.openxmlformats.org/officeDocument/2006/relationships/hyperlink" Target="https://eng-support.com/column/progress-book1-lesson16-2/" TargetMode="External"/><Relationship Id="rId627" Type="http://schemas.openxmlformats.org/officeDocument/2006/relationships/hyperlink" Target="https://eng-support.com/column/progress/" TargetMode="External"/><Relationship Id="rId869" Type="http://schemas.openxmlformats.org/officeDocument/2006/relationships/hyperlink" Target="https://juku-escot.com/subject/math/" TargetMode="External"/><Relationship Id="rId626" Type="http://schemas.openxmlformats.org/officeDocument/2006/relationships/hyperlink" Target="https://eng-support.com/column/progress-book1-lesson16-1/" TargetMode="External"/><Relationship Id="rId868" Type="http://schemas.openxmlformats.org/officeDocument/2006/relationships/hyperlink" Target="https://juku-escot.com/kouza/j2-math/" TargetMode="External"/><Relationship Id="rId625" Type="http://schemas.openxmlformats.org/officeDocument/2006/relationships/hyperlink" Target="https://eng-support.com/column/progress/" TargetMode="External"/><Relationship Id="rId867" Type="http://schemas.openxmlformats.org/officeDocument/2006/relationships/hyperlink" Target="https://juku-escot.com/subject/english/" TargetMode="External"/><Relationship Id="rId620" Type="http://schemas.openxmlformats.org/officeDocument/2006/relationships/hyperlink" Target="https://eng-support.com/column/progress-book1-lesson15-2/" TargetMode="External"/><Relationship Id="rId862" Type="http://schemas.openxmlformats.org/officeDocument/2006/relationships/hyperlink" Target="https://juku-escot.com/kouza/j1-english/" TargetMode="External"/><Relationship Id="rId861" Type="http://schemas.openxmlformats.org/officeDocument/2006/relationships/hyperlink" Target="https://juku-escot.com/subject/math/" TargetMode="External"/><Relationship Id="rId1210" Type="http://schemas.openxmlformats.org/officeDocument/2006/relationships/hyperlink" Target="https://rika-quest.com/column/chemistry/" TargetMode="External"/><Relationship Id="rId860" Type="http://schemas.openxmlformats.org/officeDocument/2006/relationships/hyperlink" Target="https://juku-escot.com/kouza/h1-math/" TargetMode="External"/><Relationship Id="rId1211" Type="http://schemas.openxmlformats.org/officeDocument/2006/relationships/hyperlink" Target="https://rika-quest.com/column/igneous-rock/" TargetMode="External"/><Relationship Id="rId1212" Type="http://schemas.openxmlformats.org/officeDocument/2006/relationships/hyperlink" Target="https://rika-quest.com/column/geoscience/" TargetMode="External"/><Relationship Id="rId1202" Type="http://schemas.openxmlformats.org/officeDocument/2006/relationships/hyperlink" Target="https://rika-quest.com/column/creature/" TargetMode="External"/><Relationship Id="rId1203" Type="http://schemas.openxmlformats.org/officeDocument/2006/relationships/hyperlink" Target="https://rika-quest.com/column/gas_and_aqueous_liquid/" TargetMode="External"/><Relationship Id="rId1204" Type="http://schemas.openxmlformats.org/officeDocument/2006/relationships/hyperlink" Target="https://rika-quest.com/column/chemistry/" TargetMode="External"/><Relationship Id="rId1205" Type="http://schemas.openxmlformats.org/officeDocument/2006/relationships/hyperlink" Target="https://rika-quest.com/column/geoscience/" TargetMode="External"/><Relationship Id="rId1206" Type="http://schemas.openxmlformats.org/officeDocument/2006/relationships/hyperlink" Target="https://rika-quest.com/kouza/" TargetMode="External"/><Relationship Id="rId1207" Type="http://schemas.openxmlformats.org/officeDocument/2006/relationships/hyperlink" Target="https://rika-quest.com/column/germination/" TargetMode="External"/><Relationship Id="rId1208" Type="http://schemas.openxmlformats.org/officeDocument/2006/relationships/hyperlink" Target="https://rika-quest.com/column/creature/" TargetMode="External"/><Relationship Id="rId1209" Type="http://schemas.openxmlformats.org/officeDocument/2006/relationships/hyperlink" Target="https://rika-quest.com/column/how-to-burn/" TargetMode="External"/><Relationship Id="rId619" Type="http://schemas.openxmlformats.org/officeDocument/2006/relationships/hyperlink" Target="https://eng-support.com/column/progress/" TargetMode="External"/><Relationship Id="rId618" Type="http://schemas.openxmlformats.org/officeDocument/2006/relationships/hyperlink" Target="https://eng-support.com/column/progress-book1-lesson15-1/" TargetMode="External"/><Relationship Id="rId613" Type="http://schemas.openxmlformats.org/officeDocument/2006/relationships/hyperlink" Target="https://eng-support.com/column/progress/" TargetMode="External"/><Relationship Id="rId855" Type="http://schemas.openxmlformats.org/officeDocument/2006/relationships/hyperlink" Target="https://juku-escot.com/kouza/" TargetMode="External"/><Relationship Id="rId612" Type="http://schemas.openxmlformats.org/officeDocument/2006/relationships/hyperlink" Target="https://eng-support.com/column/progress-book1-lesson14-2/" TargetMode="External"/><Relationship Id="rId854" Type="http://schemas.openxmlformats.org/officeDocument/2006/relationships/hyperlink" Target="https://juku-escot.com/examination/" TargetMode="External"/><Relationship Id="rId611" Type="http://schemas.openxmlformats.org/officeDocument/2006/relationships/hyperlink" Target="https://eng-support.com/column/progress/" TargetMode="External"/><Relationship Id="rId853" Type="http://schemas.openxmlformats.org/officeDocument/2006/relationships/hyperlink" Target="https://juku-escot.com/purpose/" TargetMode="External"/><Relationship Id="rId610" Type="http://schemas.openxmlformats.org/officeDocument/2006/relationships/hyperlink" Target="https://eng-support.com/column/progress-book1-lesson14-1/" TargetMode="External"/><Relationship Id="rId852" Type="http://schemas.openxmlformats.org/officeDocument/2006/relationships/hyperlink" Target="https://juku-escot.com/english/" TargetMode="External"/><Relationship Id="rId617" Type="http://schemas.openxmlformats.org/officeDocument/2006/relationships/hyperlink" Target="https://eng-support.com/column/progress/" TargetMode="External"/><Relationship Id="rId859" Type="http://schemas.openxmlformats.org/officeDocument/2006/relationships/hyperlink" Target="https://juku-escot.com/subject/english/" TargetMode="External"/><Relationship Id="rId616" Type="http://schemas.openxmlformats.org/officeDocument/2006/relationships/hyperlink" Target="https://eng-support.com/column/progress-book1-lesson14-4/" TargetMode="External"/><Relationship Id="rId858" Type="http://schemas.openxmlformats.org/officeDocument/2006/relationships/hyperlink" Target="https://juku-escot.com/kouza/h1-english/" TargetMode="External"/><Relationship Id="rId615" Type="http://schemas.openxmlformats.org/officeDocument/2006/relationships/hyperlink" Target="https://eng-support.com/column/progress/" TargetMode="External"/><Relationship Id="rId857" Type="http://schemas.openxmlformats.org/officeDocument/2006/relationships/hyperlink" Target="https://juku-escot.com/purpose/" TargetMode="External"/><Relationship Id="rId614" Type="http://schemas.openxmlformats.org/officeDocument/2006/relationships/hyperlink" Target="https://eng-support.com/column/progress-book1-lesson14-3/" TargetMode="External"/><Relationship Id="rId856" Type="http://schemas.openxmlformats.org/officeDocument/2006/relationships/hyperlink" Target="https://juku-escot.com/japanese/" TargetMode="External"/><Relationship Id="rId851" Type="http://schemas.openxmlformats.org/officeDocument/2006/relationships/hyperlink" Target="https://juku-escot.com/column/" TargetMode="External"/><Relationship Id="rId850" Type="http://schemas.openxmlformats.org/officeDocument/2006/relationships/hyperlink" Target="https://juku-escot.com/column/zaigaku/" TargetMode="External"/><Relationship Id="rId1200" Type="http://schemas.openxmlformats.org/officeDocument/2006/relationships/hyperlink" Target="https://rika-quest.com/column/geoscience/" TargetMode="External"/><Relationship Id="rId1201" Type="http://schemas.openxmlformats.org/officeDocument/2006/relationships/hyperlink" Target="https://rika-quest.com/column/flower/" TargetMode="External"/><Relationship Id="rId1235" Type="http://schemas.openxmlformats.org/officeDocument/2006/relationships/hyperlink" Target="https://rika-quest.com/column/reflectionandrefraction/" TargetMode="External"/><Relationship Id="rId1236" Type="http://schemas.openxmlformats.org/officeDocument/2006/relationships/hyperlink" Target="https://rika-quest.com/column/physics/" TargetMode="External"/><Relationship Id="rId1237" Type="http://schemas.openxmlformats.org/officeDocument/2006/relationships/hyperlink" Target="https://rika-quest.com/column/rotation/" TargetMode="External"/><Relationship Id="rId1238" Type="http://schemas.openxmlformats.org/officeDocument/2006/relationships/hyperlink" Target="https://rika-quest.com/column/geoscience/" TargetMode="External"/><Relationship Id="rId1239" Type="http://schemas.openxmlformats.org/officeDocument/2006/relationships/hyperlink" Target="https://rika-quest.com/column/seasons-and-weather/" TargetMode="External"/><Relationship Id="rId409" Type="http://schemas.openxmlformats.org/officeDocument/2006/relationships/hyperlink" Target="https://eigo-rewrite.com/column/hub_stage1/" TargetMode="External"/><Relationship Id="rId404" Type="http://schemas.openxmlformats.org/officeDocument/2006/relationships/hyperlink" Target="https://eigo-rewrite.com/column/stage2-lesson7-1/" TargetMode="External"/><Relationship Id="rId646" Type="http://schemas.openxmlformats.org/officeDocument/2006/relationships/hyperlink" Target="https://eng-support.com/column/progress-book1-lesson18-3/" TargetMode="External"/><Relationship Id="rId888" Type="http://schemas.openxmlformats.org/officeDocument/2006/relationships/hyperlink" Target="https://juku-escot.com/progress/" TargetMode="External"/><Relationship Id="rId403" Type="http://schemas.openxmlformats.org/officeDocument/2006/relationships/hyperlink" Target="https://eigo-rewrite.com/column/hub_stage1/" TargetMode="External"/><Relationship Id="rId645" Type="http://schemas.openxmlformats.org/officeDocument/2006/relationships/hyperlink" Target="https://eng-support.com/column/progress/" TargetMode="External"/><Relationship Id="rId887" Type="http://schemas.openxmlformats.org/officeDocument/2006/relationships/hyperlink" Target="https://juku-escot.com/" TargetMode="External"/><Relationship Id="rId402" Type="http://schemas.openxmlformats.org/officeDocument/2006/relationships/hyperlink" Target="https://eigo-rewrite.com/column/stage2-lesson6-3/" TargetMode="External"/><Relationship Id="rId644" Type="http://schemas.openxmlformats.org/officeDocument/2006/relationships/hyperlink" Target="https://eng-support.com/column/progress-book1-lesson18-2/" TargetMode="External"/><Relationship Id="rId886" Type="http://schemas.openxmlformats.org/officeDocument/2006/relationships/hyperlink" Target="https://juku-escot.com/online/" TargetMode="External"/><Relationship Id="rId401" Type="http://schemas.openxmlformats.org/officeDocument/2006/relationships/hyperlink" Target="https://eigo-rewrite.com/column/hub_stage1/" TargetMode="External"/><Relationship Id="rId643" Type="http://schemas.openxmlformats.org/officeDocument/2006/relationships/hyperlink" Target="https://eng-support.com/column/progress/" TargetMode="External"/><Relationship Id="rId885" Type="http://schemas.openxmlformats.org/officeDocument/2006/relationships/hyperlink" Target="https://juku-escot.com/" TargetMode="External"/><Relationship Id="rId408" Type="http://schemas.openxmlformats.org/officeDocument/2006/relationships/hyperlink" Target="https://eigo-rewrite.com/column/stage2-lesson7-3/" TargetMode="External"/><Relationship Id="rId407" Type="http://schemas.openxmlformats.org/officeDocument/2006/relationships/hyperlink" Target="https://eigo-rewrite.com/column/hub_stage1/" TargetMode="External"/><Relationship Id="rId649" Type="http://schemas.openxmlformats.org/officeDocument/2006/relationships/hyperlink" Target="https://eng-support.com/column/progress/" TargetMode="External"/><Relationship Id="rId406" Type="http://schemas.openxmlformats.org/officeDocument/2006/relationships/hyperlink" Target="https://eigo-rewrite.com/column/stage2-lesson7-2/" TargetMode="External"/><Relationship Id="rId648" Type="http://schemas.openxmlformats.org/officeDocument/2006/relationships/hyperlink" Target="https://eng-support.com/column/progress-book1-lesson18-4/" TargetMode="External"/><Relationship Id="rId405" Type="http://schemas.openxmlformats.org/officeDocument/2006/relationships/hyperlink" Target="https://eigo-rewrite.com/column/hub_stage1/" TargetMode="External"/><Relationship Id="rId647" Type="http://schemas.openxmlformats.org/officeDocument/2006/relationships/hyperlink" Target="https://eng-support.com/column/progress/" TargetMode="External"/><Relationship Id="rId889" Type="http://schemas.openxmlformats.org/officeDocument/2006/relationships/hyperlink" Target="https://juku-escot.com/english/" TargetMode="External"/><Relationship Id="rId880" Type="http://schemas.openxmlformats.org/officeDocument/2006/relationships/hyperlink" Target="https://juku-escot.com/mathematics/" TargetMode="External"/><Relationship Id="rId1230" Type="http://schemas.openxmlformats.org/officeDocument/2006/relationships/hyperlink" Target="https://rika-quest.com/column/creature/" TargetMode="External"/><Relationship Id="rId400" Type="http://schemas.openxmlformats.org/officeDocument/2006/relationships/hyperlink" Target="https://eigo-rewrite.com/column/stage2-lesson6-2/" TargetMode="External"/><Relationship Id="rId642" Type="http://schemas.openxmlformats.org/officeDocument/2006/relationships/hyperlink" Target="https://eng-support.com/column/progress-book1-lesson18-1/" TargetMode="External"/><Relationship Id="rId884" Type="http://schemas.openxmlformats.org/officeDocument/2006/relationships/hyperlink" Target="https://juku-escot.com/onepoint/" TargetMode="External"/><Relationship Id="rId1231" Type="http://schemas.openxmlformats.org/officeDocument/2006/relationships/hyperlink" Target="https://rika-quest.com/column/plant/" TargetMode="External"/><Relationship Id="rId641" Type="http://schemas.openxmlformats.org/officeDocument/2006/relationships/hyperlink" Target="https://eng-support.com/column/progress/" TargetMode="External"/><Relationship Id="rId883" Type="http://schemas.openxmlformats.org/officeDocument/2006/relationships/hyperlink" Target="https://juku-escot.com/english/" TargetMode="External"/><Relationship Id="rId1232" Type="http://schemas.openxmlformats.org/officeDocument/2006/relationships/hyperlink" Target="https://rika-quest.com/column/creature/" TargetMode="External"/><Relationship Id="rId640" Type="http://schemas.openxmlformats.org/officeDocument/2006/relationships/hyperlink" Target="https://eng-support.com/column/progress-book1-lesson17-4/" TargetMode="External"/><Relationship Id="rId882" Type="http://schemas.openxmlformats.org/officeDocument/2006/relationships/hyperlink" Target="https://juku-escot.com/newtreasure/" TargetMode="External"/><Relationship Id="rId1233" Type="http://schemas.openxmlformats.org/officeDocument/2006/relationships/hyperlink" Target="https://rika-quest.com/column/pressures/" TargetMode="External"/><Relationship Id="rId881" Type="http://schemas.openxmlformats.org/officeDocument/2006/relationships/hyperlink" Target="https://juku-escot.com/purpose/" TargetMode="External"/><Relationship Id="rId1234" Type="http://schemas.openxmlformats.org/officeDocument/2006/relationships/hyperlink" Target="https://rika-quest.com/column/physics/" TargetMode="External"/><Relationship Id="rId1224" Type="http://schemas.openxmlformats.org/officeDocument/2006/relationships/hyperlink" Target="https://rika-quest.com/column/geoscience/" TargetMode="External"/><Relationship Id="rId1225" Type="http://schemas.openxmlformats.org/officeDocument/2006/relationships/hyperlink" Target="https://rika-quest.com/column/photosynthesis/" TargetMode="External"/><Relationship Id="rId1226" Type="http://schemas.openxmlformats.org/officeDocument/2006/relationships/hyperlink" Target="https://rika-quest.com/column/creature/" TargetMode="External"/><Relationship Id="rId1227" Type="http://schemas.openxmlformats.org/officeDocument/2006/relationships/hyperlink" Target="https://rika-quest.com/column/physics/" TargetMode="External"/><Relationship Id="rId1228" Type="http://schemas.openxmlformats.org/officeDocument/2006/relationships/hyperlink" Target="https://rika-quest.com/kouza/" TargetMode="External"/><Relationship Id="rId1229" Type="http://schemas.openxmlformats.org/officeDocument/2006/relationships/hyperlink" Target="https://rika-quest.com/column/plankton/" TargetMode="External"/><Relationship Id="rId635" Type="http://schemas.openxmlformats.org/officeDocument/2006/relationships/hyperlink" Target="https://eng-support.com/column/progress/" TargetMode="External"/><Relationship Id="rId877" Type="http://schemas.openxmlformats.org/officeDocument/2006/relationships/hyperlink" Target="https://juku-escot.com/subject/janpanese/" TargetMode="External"/><Relationship Id="rId634" Type="http://schemas.openxmlformats.org/officeDocument/2006/relationships/hyperlink" Target="https://eng-support.com/column/progress-book1-lesson17-1/" TargetMode="External"/><Relationship Id="rId876" Type="http://schemas.openxmlformats.org/officeDocument/2006/relationships/hyperlink" Target="https://juku-escot.com/kouza/jyuken-japanese/" TargetMode="External"/><Relationship Id="rId633" Type="http://schemas.openxmlformats.org/officeDocument/2006/relationships/hyperlink" Target="https://eng-support.com/column/progress/" TargetMode="External"/><Relationship Id="rId875" Type="http://schemas.openxmlformats.org/officeDocument/2006/relationships/hyperlink" Target="https://juku-escot.com/subject/english/" TargetMode="External"/><Relationship Id="rId632" Type="http://schemas.openxmlformats.org/officeDocument/2006/relationships/hyperlink" Target="https://eng-support.com/column/progress-book1-lesson16-4/" TargetMode="External"/><Relationship Id="rId874" Type="http://schemas.openxmlformats.org/officeDocument/2006/relationships/hyperlink" Target="https://juku-escot.com/kouza/jyuken-english/" TargetMode="External"/><Relationship Id="rId639" Type="http://schemas.openxmlformats.org/officeDocument/2006/relationships/hyperlink" Target="https://eng-support.com/column/progress/" TargetMode="External"/><Relationship Id="rId638" Type="http://schemas.openxmlformats.org/officeDocument/2006/relationships/hyperlink" Target="https://eng-support.com/column/progress-book1-lesson17-3/" TargetMode="External"/><Relationship Id="rId637" Type="http://schemas.openxmlformats.org/officeDocument/2006/relationships/hyperlink" Target="https://eng-support.com/column/progress/" TargetMode="External"/><Relationship Id="rId879" Type="http://schemas.openxmlformats.org/officeDocument/2006/relationships/hyperlink" Target="https://juku-escot.com/subject/math/" TargetMode="External"/><Relationship Id="rId636" Type="http://schemas.openxmlformats.org/officeDocument/2006/relationships/hyperlink" Target="https://eng-support.com/column/progress-book1-lesson17-2/" TargetMode="External"/><Relationship Id="rId878" Type="http://schemas.openxmlformats.org/officeDocument/2006/relationships/hyperlink" Target="https://juku-escot.com/kouza/jyuken-math/" TargetMode="External"/><Relationship Id="rId631" Type="http://schemas.openxmlformats.org/officeDocument/2006/relationships/hyperlink" Target="https://eng-support.com/column/progress/" TargetMode="External"/><Relationship Id="rId873" Type="http://schemas.openxmlformats.org/officeDocument/2006/relationships/hyperlink" Target="https://juku-escot.com/subject/math/" TargetMode="External"/><Relationship Id="rId1220" Type="http://schemas.openxmlformats.org/officeDocument/2006/relationships/hyperlink" Target="https://rika-quest.com/column/chemistry/" TargetMode="External"/><Relationship Id="rId630" Type="http://schemas.openxmlformats.org/officeDocument/2006/relationships/hyperlink" Target="https://eng-support.com/column/progress-book1-lesson16-3/" TargetMode="External"/><Relationship Id="rId872" Type="http://schemas.openxmlformats.org/officeDocument/2006/relationships/hyperlink" Target="https://juku-escot.com/kouza/j3-math/" TargetMode="External"/><Relationship Id="rId1221" Type="http://schemas.openxmlformats.org/officeDocument/2006/relationships/hyperlink" Target="https://rika-quest.com/column/nimal/" TargetMode="External"/><Relationship Id="rId871" Type="http://schemas.openxmlformats.org/officeDocument/2006/relationships/hyperlink" Target="https://juku-escot.com/subject/english/" TargetMode="External"/><Relationship Id="rId1222" Type="http://schemas.openxmlformats.org/officeDocument/2006/relationships/hyperlink" Target="https://rika-quest.com/column/creature/" TargetMode="External"/><Relationship Id="rId870" Type="http://schemas.openxmlformats.org/officeDocument/2006/relationships/hyperlink" Target="https://juku-escot.com/kouza/j3-english/" TargetMode="External"/><Relationship Id="rId1223" Type="http://schemas.openxmlformats.org/officeDocument/2006/relationships/hyperlink" Target="https://rika-quest.com/column/phases-of-the-moon/" TargetMode="External"/><Relationship Id="rId1411" Type="http://schemas.openxmlformats.org/officeDocument/2006/relationships/hyperlink" Target="https://dokkai-labo.tokyo/blog/yosyu_series_05j04/" TargetMode="External"/><Relationship Id="rId1412" Type="http://schemas.openxmlformats.org/officeDocument/2006/relationships/hyperlink" Target="https://dokkai-labo.tokyo/blog/yosyu_series_05j05/" TargetMode="External"/><Relationship Id="rId1413" Type="http://schemas.openxmlformats.org/officeDocument/2006/relationships/hyperlink" Target="https://dokkai-labo.tokyo/blog/yosyu_series_05j06/" TargetMode="External"/><Relationship Id="rId1414" Type="http://schemas.openxmlformats.org/officeDocument/2006/relationships/hyperlink" Target="https://dokkai-labo.tokyo/blog/yosyu_series_05j07/" TargetMode="External"/><Relationship Id="rId1415" Type="http://schemas.openxmlformats.org/officeDocument/2006/relationships/hyperlink" Target="https://dokkai-labo.tokyo/blog/yosyu_series_05j08/" TargetMode="External"/><Relationship Id="rId1416" Type="http://schemas.openxmlformats.org/officeDocument/2006/relationships/hyperlink" Target="https://dokkai-labo.tokyo/blog/yosyu_series_05j09/" TargetMode="External"/><Relationship Id="rId1417" Type="http://schemas.openxmlformats.org/officeDocument/2006/relationships/drawing" Target="../drawings/drawing7.xml"/><Relationship Id="rId829" Type="http://schemas.openxmlformats.org/officeDocument/2006/relationships/hyperlink" Target="https://juku-escot.com/column/" TargetMode="External"/><Relationship Id="rId828" Type="http://schemas.openxmlformats.org/officeDocument/2006/relationships/hyperlink" Target="https://juku-escot.com/column/ochikobore/" TargetMode="External"/><Relationship Id="rId827" Type="http://schemas.openxmlformats.org/officeDocument/2006/relationships/hyperlink" Target="https://juku-escot.com/column/" TargetMode="External"/><Relationship Id="rId822" Type="http://schemas.openxmlformats.org/officeDocument/2006/relationships/hyperlink" Target="https://juku-escot.com/column/kobetsuigi_j/" TargetMode="External"/><Relationship Id="rId821" Type="http://schemas.openxmlformats.org/officeDocument/2006/relationships/hyperlink" Target="https://juku-escot.com/column/" TargetMode="External"/><Relationship Id="rId820" Type="http://schemas.openxmlformats.org/officeDocument/2006/relationships/hyperlink" Target="https://juku-escot.com/column/kobetsuigi_h/" TargetMode="External"/><Relationship Id="rId826" Type="http://schemas.openxmlformats.org/officeDocument/2006/relationships/hyperlink" Target="https://juku-escot.com/column/nakadarumiochikobore/" TargetMode="External"/><Relationship Id="rId825" Type="http://schemas.openxmlformats.org/officeDocument/2006/relationships/hyperlink" Target="https://juku-escot.com/column/" TargetMode="External"/><Relationship Id="rId824" Type="http://schemas.openxmlformats.org/officeDocument/2006/relationships/hyperlink" Target="https://juku-escot.com/column/merit/" TargetMode="External"/><Relationship Id="rId823" Type="http://schemas.openxmlformats.org/officeDocument/2006/relationships/hyperlink" Target="https://juku-escot.com/column/" TargetMode="External"/><Relationship Id="rId1410" Type="http://schemas.openxmlformats.org/officeDocument/2006/relationships/hyperlink" Target="https://dokkai-labo.tokyo/blog/yosyu_series_05j03/" TargetMode="External"/><Relationship Id="rId1400" Type="http://schemas.openxmlformats.org/officeDocument/2006/relationships/hyperlink" Target="https://dokkai-labo.tokyo/blog/yosyu_series_05j010/" TargetMode="External"/><Relationship Id="rId1401" Type="http://schemas.openxmlformats.org/officeDocument/2006/relationships/hyperlink" Target="https://dokkai-labo.tokyo/blog/yosyu_series_05j011/" TargetMode="External"/><Relationship Id="rId1402" Type="http://schemas.openxmlformats.org/officeDocument/2006/relationships/hyperlink" Target="https://dokkai-labo.tokyo/blog/yosyu_series_05j012/" TargetMode="External"/><Relationship Id="rId1403" Type="http://schemas.openxmlformats.org/officeDocument/2006/relationships/hyperlink" Target="https://dokkai-labo.tokyo/blog/yosyu_series_05j013/" TargetMode="External"/><Relationship Id="rId1404" Type="http://schemas.openxmlformats.org/officeDocument/2006/relationships/hyperlink" Target="https://dokkai-labo.tokyo/blog/yosyu_series_05j014/" TargetMode="External"/><Relationship Id="rId1405" Type="http://schemas.openxmlformats.org/officeDocument/2006/relationships/hyperlink" Target="https://dokkai-labo.tokyo/blog/yosyu_series_05j015/" TargetMode="External"/><Relationship Id="rId1406" Type="http://schemas.openxmlformats.org/officeDocument/2006/relationships/hyperlink" Target="https://dokkai-labo.tokyo/blog/yosyu_series_05j016/" TargetMode="External"/><Relationship Id="rId1407" Type="http://schemas.openxmlformats.org/officeDocument/2006/relationships/hyperlink" Target="https://dokkai-labo.tokyo/blog/yosyu_series_05j017-2/" TargetMode="External"/><Relationship Id="rId819" Type="http://schemas.openxmlformats.org/officeDocument/2006/relationships/hyperlink" Target="https://juku-escot.com/column/" TargetMode="External"/><Relationship Id="rId1408" Type="http://schemas.openxmlformats.org/officeDocument/2006/relationships/hyperlink" Target="https://dokkai-labo.tokyo/blog/yosyu_series_05j017/" TargetMode="External"/><Relationship Id="rId818" Type="http://schemas.openxmlformats.org/officeDocument/2006/relationships/hyperlink" Target="https://juku-escot.com/column/keikaku_tatekata/" TargetMode="External"/><Relationship Id="rId1409" Type="http://schemas.openxmlformats.org/officeDocument/2006/relationships/hyperlink" Target="https://dokkai-labo.tokyo/blog/yosyu_series_05j02/" TargetMode="External"/><Relationship Id="rId817" Type="http://schemas.openxmlformats.org/officeDocument/2006/relationships/hyperlink" Target="https://juku-escot.com/column/" TargetMode="External"/><Relationship Id="rId816" Type="http://schemas.openxmlformats.org/officeDocument/2006/relationships/hyperlink" Target="https://juku-escot.com/column/junnikyuu/" TargetMode="External"/><Relationship Id="rId811" Type="http://schemas.openxmlformats.org/officeDocument/2006/relationships/hyperlink" Target="https://juku-escot.com/column/" TargetMode="External"/><Relationship Id="rId810" Type="http://schemas.openxmlformats.org/officeDocument/2006/relationships/hyperlink" Target="https://juku-escot.com/column/genbun_benkyouhou/" TargetMode="External"/><Relationship Id="rId815" Type="http://schemas.openxmlformats.org/officeDocument/2006/relationships/hyperlink" Target="https://juku-escot.com/column/" TargetMode="External"/><Relationship Id="rId814" Type="http://schemas.openxmlformats.org/officeDocument/2006/relationships/hyperlink" Target="https://juku-escot.com/column/itukara/" TargetMode="External"/><Relationship Id="rId813" Type="http://schemas.openxmlformats.org/officeDocument/2006/relationships/hyperlink" Target="https://juku-escot.com/column/" TargetMode="External"/><Relationship Id="rId812" Type="http://schemas.openxmlformats.org/officeDocument/2006/relationships/hyperlink" Target="https://juku-escot.com/column/haruyasumibenkyouhou/" TargetMode="External"/><Relationship Id="rId609" Type="http://schemas.openxmlformats.org/officeDocument/2006/relationships/hyperlink" Target="https://eng-support.com/column/progress/" TargetMode="External"/><Relationship Id="rId608" Type="http://schemas.openxmlformats.org/officeDocument/2006/relationships/hyperlink" Target="https://eng-support.com/column/progress-book1-lesson13-3/" TargetMode="External"/><Relationship Id="rId607" Type="http://schemas.openxmlformats.org/officeDocument/2006/relationships/hyperlink" Target="https://eng-support.com/column/progress/" TargetMode="External"/><Relationship Id="rId849" Type="http://schemas.openxmlformats.org/officeDocument/2006/relationships/hyperlink" Target="https://juku-escot.com/column/" TargetMode="External"/><Relationship Id="rId602" Type="http://schemas.openxmlformats.org/officeDocument/2006/relationships/hyperlink" Target="https://eng-support.com/column/progress-book1-lesson12-3/" TargetMode="External"/><Relationship Id="rId844" Type="http://schemas.openxmlformats.org/officeDocument/2006/relationships/hyperlink" Target="https://juku-escot.com/column/waseda/" TargetMode="External"/><Relationship Id="rId601" Type="http://schemas.openxmlformats.org/officeDocument/2006/relationships/hyperlink" Target="https://eng-support.com/column/progress/" TargetMode="External"/><Relationship Id="rId843" Type="http://schemas.openxmlformats.org/officeDocument/2006/relationships/hyperlink" Target="https://juku-escot.com/column/" TargetMode="External"/><Relationship Id="rId600" Type="http://schemas.openxmlformats.org/officeDocument/2006/relationships/hyperlink" Target="https://eng-support.com/column/progress-book1-lesson12-2/" TargetMode="External"/><Relationship Id="rId842" Type="http://schemas.openxmlformats.org/officeDocument/2006/relationships/hyperlink" Target="https://juku-escot.com/column/syuutyuukankyou/" TargetMode="External"/><Relationship Id="rId841" Type="http://schemas.openxmlformats.org/officeDocument/2006/relationships/hyperlink" Target="https://juku-escot.com/column/" TargetMode="External"/><Relationship Id="rId606" Type="http://schemas.openxmlformats.org/officeDocument/2006/relationships/hyperlink" Target="https://eng-support.com/column/progress-book1-lesson13-2/" TargetMode="External"/><Relationship Id="rId848" Type="http://schemas.openxmlformats.org/officeDocument/2006/relationships/hyperlink" Target="https://juku-escot.com/column/yokunaibenkyouhou/" TargetMode="External"/><Relationship Id="rId605" Type="http://schemas.openxmlformats.org/officeDocument/2006/relationships/hyperlink" Target="https://eng-support.com/column/progress/" TargetMode="External"/><Relationship Id="rId847" Type="http://schemas.openxmlformats.org/officeDocument/2006/relationships/hyperlink" Target="https://juku-escot.com/column/" TargetMode="External"/><Relationship Id="rId604" Type="http://schemas.openxmlformats.org/officeDocument/2006/relationships/hyperlink" Target="https://eng-support.com/column/progress-book1-lesson13-1/" TargetMode="External"/><Relationship Id="rId846" Type="http://schemas.openxmlformats.org/officeDocument/2006/relationships/hyperlink" Target="https://juku-escot.com/column/yaruki/" TargetMode="External"/><Relationship Id="rId603" Type="http://schemas.openxmlformats.org/officeDocument/2006/relationships/hyperlink" Target="https://eng-support.com/column/progress/" TargetMode="External"/><Relationship Id="rId845" Type="http://schemas.openxmlformats.org/officeDocument/2006/relationships/hyperlink" Target="https://juku-escot.com/column/" TargetMode="External"/><Relationship Id="rId840" Type="http://schemas.openxmlformats.org/officeDocument/2006/relationships/hyperlink" Target="https://juku-escot.com/column/suugakukika/" TargetMode="External"/><Relationship Id="rId839" Type="http://schemas.openxmlformats.org/officeDocument/2006/relationships/hyperlink" Target="https://juku-escot.com/column/" TargetMode="External"/><Relationship Id="rId838" Type="http://schemas.openxmlformats.org/officeDocument/2006/relationships/hyperlink" Target="https://juku-escot.com/column/suugakudekinai/" TargetMode="External"/><Relationship Id="rId833" Type="http://schemas.openxmlformats.org/officeDocument/2006/relationships/hyperlink" Target="https://juku-escot.com/column/" TargetMode="External"/><Relationship Id="rId832" Type="http://schemas.openxmlformats.org/officeDocument/2006/relationships/hyperlink" Target="https://juku-escot.com/column/ryouritsu/" TargetMode="External"/><Relationship Id="rId831" Type="http://schemas.openxmlformats.org/officeDocument/2006/relationships/hyperlink" Target="https://juku-escot.com/column/" TargetMode="External"/><Relationship Id="rId830" Type="http://schemas.openxmlformats.org/officeDocument/2006/relationships/hyperlink" Target="https://juku-escot.com/column/onlinejuku/" TargetMode="External"/><Relationship Id="rId837" Type="http://schemas.openxmlformats.org/officeDocument/2006/relationships/hyperlink" Target="https://juku-escot.com/column/" TargetMode="External"/><Relationship Id="rId836" Type="http://schemas.openxmlformats.org/officeDocument/2006/relationships/hyperlink" Target="https://juku-escot.com/column/suugaku_ouyoumondai/" TargetMode="External"/><Relationship Id="rId835" Type="http://schemas.openxmlformats.org/officeDocument/2006/relationships/hyperlink" Target="https://juku-escot.com/column/" TargetMode="External"/><Relationship Id="rId834" Type="http://schemas.openxmlformats.org/officeDocument/2006/relationships/hyperlink" Target="https://juku-escot.com/column/suugaku_miss/" TargetMode="External"/><Relationship Id="rId1059" Type="http://schemas.openxmlformats.org/officeDocument/2006/relationships/hyperlink" Target="https://natsui-sansu-juku.com/column/sapix-15/" TargetMode="External"/><Relationship Id="rId228" Type="http://schemas.openxmlformats.org/officeDocument/2006/relationships/hyperlink" Target="https://dokkai-labo.tokyo/setsumeibun/" TargetMode="External"/><Relationship Id="rId227" Type="http://schemas.openxmlformats.org/officeDocument/2006/relationships/hyperlink" Target="https://dokkai-labo.tokyo/" TargetMode="External"/><Relationship Id="rId469" Type="http://schemas.openxmlformats.org/officeDocument/2006/relationships/hyperlink" Target="https://eigo-rewrite.com/column/stage3/" TargetMode="External"/><Relationship Id="rId226" Type="http://schemas.openxmlformats.org/officeDocument/2006/relationships/hyperlink" Target="https://dokkai-labo.tokyo/publication/" TargetMode="External"/><Relationship Id="rId468" Type="http://schemas.openxmlformats.org/officeDocument/2006/relationships/hyperlink" Target="https://eigo-rewrite.com/column/stage3-lesson8-3/" TargetMode="External"/><Relationship Id="rId225" Type="http://schemas.openxmlformats.org/officeDocument/2006/relationships/hyperlink" Target="https://dokkai-labo.tokyo/live/" TargetMode="External"/><Relationship Id="rId467" Type="http://schemas.openxmlformats.org/officeDocument/2006/relationships/hyperlink" Target="https://eigo-rewrite.com/column/stage3/" TargetMode="External"/><Relationship Id="rId1290" Type="http://schemas.openxmlformats.org/officeDocument/2006/relationships/hyperlink" Target="https://rika-quest.com/column/science-nayami/" TargetMode="External"/><Relationship Id="rId1291" Type="http://schemas.openxmlformats.org/officeDocument/2006/relationships/hyperlink" Target="https://rika-quest.com/column/nayami-experiment-reading/" TargetMode="External"/><Relationship Id="rId229" Type="http://schemas.openxmlformats.org/officeDocument/2006/relationships/hyperlink" Target="https://dokkai-labo.tokyo/blog/17022402/" TargetMode="External"/><Relationship Id="rId1050" Type="http://schemas.openxmlformats.org/officeDocument/2006/relationships/hyperlink" Target="https://natsui-sansu-juku.com/column/510-05/" TargetMode="External"/><Relationship Id="rId1292" Type="http://schemas.openxmlformats.org/officeDocument/2006/relationships/hyperlink" Target="https://rika-quest.com/column/science-nayami/" TargetMode="External"/><Relationship Id="rId220" Type="http://schemas.openxmlformats.org/officeDocument/2006/relationships/hyperlink" Target="https://dokkai-labo.tokyo/live/" TargetMode="External"/><Relationship Id="rId462" Type="http://schemas.openxmlformats.org/officeDocument/2006/relationships/hyperlink" Target="https://eigo-rewrite.com/column/stage3-lesson7-3/" TargetMode="External"/><Relationship Id="rId1051" Type="http://schemas.openxmlformats.org/officeDocument/2006/relationships/hyperlink" Target="https://natsui-sansu-juku.com/column/sapix-15/" TargetMode="External"/><Relationship Id="rId1293" Type="http://schemas.openxmlformats.org/officeDocument/2006/relationships/hyperlink" Target="https://rika-quest.com/column/nayami-graph-table-reading/" TargetMode="External"/><Relationship Id="rId461" Type="http://schemas.openxmlformats.org/officeDocument/2006/relationships/hyperlink" Target="https://eigo-rewrite.com/column/stage3/" TargetMode="External"/><Relationship Id="rId1052" Type="http://schemas.openxmlformats.org/officeDocument/2006/relationships/hyperlink" Target="https://natsui-sansu-juku.com/column/510-06/" TargetMode="External"/><Relationship Id="rId1294" Type="http://schemas.openxmlformats.org/officeDocument/2006/relationships/hyperlink" Target="https://rika-quest.com/column/science-nayami/" TargetMode="External"/><Relationship Id="rId460" Type="http://schemas.openxmlformats.org/officeDocument/2006/relationships/hyperlink" Target="https://eigo-rewrite.com/column/stage3-lesson7-2/" TargetMode="External"/><Relationship Id="rId1053" Type="http://schemas.openxmlformats.org/officeDocument/2006/relationships/hyperlink" Target="https://natsui-sansu-juku.com/column/sapix-15/" TargetMode="External"/><Relationship Id="rId1295" Type="http://schemas.openxmlformats.org/officeDocument/2006/relationships/hyperlink" Target="https://rika-quest.com/column/nayami-calculation-slow/" TargetMode="External"/><Relationship Id="rId1054" Type="http://schemas.openxmlformats.org/officeDocument/2006/relationships/hyperlink" Target="https://natsui-sansu-juku.com/column/510-07/" TargetMode="External"/><Relationship Id="rId1296" Type="http://schemas.openxmlformats.org/officeDocument/2006/relationships/hyperlink" Target="https://rika-quest.com/column/science-nayami/" TargetMode="External"/><Relationship Id="rId224" Type="http://schemas.openxmlformats.org/officeDocument/2006/relationships/hyperlink" Target="https://dokkai-labo.tokyo/onlinetokuten/" TargetMode="External"/><Relationship Id="rId466" Type="http://schemas.openxmlformats.org/officeDocument/2006/relationships/hyperlink" Target="https://eigo-rewrite.com/column/stage3-lesson8-2/" TargetMode="External"/><Relationship Id="rId1055" Type="http://schemas.openxmlformats.org/officeDocument/2006/relationships/hyperlink" Target="https://natsui-sansu-juku.com/column/sapix-15/" TargetMode="External"/><Relationship Id="rId1297" Type="http://schemas.openxmlformats.org/officeDocument/2006/relationships/hyperlink" Target="https://rika-quest.com/column/nayami-memorize-not-sticking/" TargetMode="External"/><Relationship Id="rId223" Type="http://schemas.openxmlformats.org/officeDocument/2006/relationships/hyperlink" Target="https://dokkai-labo.tokyo/blog/17022401/" TargetMode="External"/><Relationship Id="rId465" Type="http://schemas.openxmlformats.org/officeDocument/2006/relationships/hyperlink" Target="https://eigo-rewrite.com/column/stage3/" TargetMode="External"/><Relationship Id="rId1056" Type="http://schemas.openxmlformats.org/officeDocument/2006/relationships/hyperlink" Target="https://natsui-sansu-juku.com/column/510-08/" TargetMode="External"/><Relationship Id="rId1298" Type="http://schemas.openxmlformats.org/officeDocument/2006/relationships/hyperlink" Target="https://rika-quest.com/column/science-nayami/" TargetMode="External"/><Relationship Id="rId222" Type="http://schemas.openxmlformats.org/officeDocument/2006/relationships/hyperlink" Target="https://dokkai-labo.tokyo/monogataribun/" TargetMode="External"/><Relationship Id="rId464" Type="http://schemas.openxmlformats.org/officeDocument/2006/relationships/hyperlink" Target="https://eigo-rewrite.com/column/stage3-lesson8-1/" TargetMode="External"/><Relationship Id="rId1057" Type="http://schemas.openxmlformats.org/officeDocument/2006/relationships/hyperlink" Target="https://natsui-sansu-juku.com/column/sapix-15/" TargetMode="External"/><Relationship Id="rId1299" Type="http://schemas.openxmlformats.org/officeDocument/2006/relationships/hyperlink" Target="https://rika-quest.com/column/nayami-cant-apply-knowledge/" TargetMode="External"/><Relationship Id="rId221" Type="http://schemas.openxmlformats.org/officeDocument/2006/relationships/hyperlink" Target="https://dokkai-labo.tokyo/" TargetMode="External"/><Relationship Id="rId463" Type="http://schemas.openxmlformats.org/officeDocument/2006/relationships/hyperlink" Target="https://eigo-rewrite.com/column/stage3/" TargetMode="External"/><Relationship Id="rId1058" Type="http://schemas.openxmlformats.org/officeDocument/2006/relationships/hyperlink" Target="https://natsui-sansu-juku.com/column/510-09/" TargetMode="External"/><Relationship Id="rId1048" Type="http://schemas.openxmlformats.org/officeDocument/2006/relationships/hyperlink" Target="https://natsui-sansu-juku.com/column/510-04/" TargetMode="External"/><Relationship Id="rId1049" Type="http://schemas.openxmlformats.org/officeDocument/2006/relationships/hyperlink" Target="https://natsui-sansu-juku.com/column/sapix-15/" TargetMode="External"/><Relationship Id="rId217" Type="http://schemas.openxmlformats.org/officeDocument/2006/relationships/hyperlink" Target="https://dokkai-labo.tokyo/live/" TargetMode="External"/><Relationship Id="rId459" Type="http://schemas.openxmlformats.org/officeDocument/2006/relationships/hyperlink" Target="https://eigo-rewrite.com/column/stage3/" TargetMode="External"/><Relationship Id="rId216" Type="http://schemas.openxmlformats.org/officeDocument/2006/relationships/hyperlink" Target="https://dokkai-labo.tokyo/lesson/chocolabo/" TargetMode="External"/><Relationship Id="rId458" Type="http://schemas.openxmlformats.org/officeDocument/2006/relationships/hyperlink" Target="https://eigo-rewrite.com/column/stage3-lesson7-1/" TargetMode="External"/><Relationship Id="rId215" Type="http://schemas.openxmlformats.org/officeDocument/2006/relationships/hyperlink" Target="https://dokkai-labo.tokyo/live/" TargetMode="External"/><Relationship Id="rId457" Type="http://schemas.openxmlformats.org/officeDocument/2006/relationships/hyperlink" Target="https://eigo-rewrite.com/column/stage3/" TargetMode="External"/><Relationship Id="rId699" Type="http://schemas.openxmlformats.org/officeDocument/2006/relationships/hyperlink" Target="https://eng-support.com/column/progress/" TargetMode="External"/><Relationship Id="rId214" Type="http://schemas.openxmlformats.org/officeDocument/2006/relationships/hyperlink" Target="https://dokkai-labo.tokyo/lesson/1-1high/" TargetMode="External"/><Relationship Id="rId456" Type="http://schemas.openxmlformats.org/officeDocument/2006/relationships/hyperlink" Target="https://eigo-rewrite.com/column/stage3-lesson6-3/" TargetMode="External"/><Relationship Id="rId698" Type="http://schemas.openxmlformats.org/officeDocument/2006/relationships/hyperlink" Target="https://eng-support.com/column/progressbook1-5-1/" TargetMode="External"/><Relationship Id="rId219" Type="http://schemas.openxmlformats.org/officeDocument/2006/relationships/hyperlink" Target="https://dokkai-labo.tokyo/live/" TargetMode="External"/><Relationship Id="rId1280" Type="http://schemas.openxmlformats.org/officeDocument/2006/relationships/hyperlink" Target="https://www.kokugo-trigger.com/column/" TargetMode="External"/><Relationship Id="rId218" Type="http://schemas.openxmlformats.org/officeDocument/2006/relationships/hyperlink" Target="https://dokkai-labo.tokyo/lesson/hilevel_lec_univ/" TargetMode="External"/><Relationship Id="rId1281" Type="http://schemas.openxmlformats.org/officeDocument/2006/relationships/hyperlink" Target="https://www.kokugo-trigger.com/column/seiseki/" TargetMode="External"/><Relationship Id="rId451" Type="http://schemas.openxmlformats.org/officeDocument/2006/relationships/hyperlink" Target="https://eigo-rewrite.com/column/stage3/" TargetMode="External"/><Relationship Id="rId693" Type="http://schemas.openxmlformats.org/officeDocument/2006/relationships/hyperlink" Target="https://eng-support.com/column/progress/" TargetMode="External"/><Relationship Id="rId1040" Type="http://schemas.openxmlformats.org/officeDocument/2006/relationships/hyperlink" Target="https://natsui-sansu-juku.com/col_blog/yoshu-series-online/" TargetMode="External"/><Relationship Id="rId1282" Type="http://schemas.openxmlformats.org/officeDocument/2006/relationships/hyperlink" Target="https://www.kokugo-trigger.com/column/" TargetMode="External"/><Relationship Id="rId450" Type="http://schemas.openxmlformats.org/officeDocument/2006/relationships/hyperlink" Target="https://eigo-rewrite.com/column/stage3-lesson5-3/" TargetMode="External"/><Relationship Id="rId692" Type="http://schemas.openxmlformats.org/officeDocument/2006/relationships/hyperlink" Target="https://eng-support.com/column/progressbook1-4-1/" TargetMode="External"/><Relationship Id="rId1041" Type="http://schemas.openxmlformats.org/officeDocument/2006/relationships/hyperlink" Target="https://natsui-sansu-juku.com/column/hub-juku/" TargetMode="External"/><Relationship Id="rId1283" Type="http://schemas.openxmlformats.org/officeDocument/2006/relationships/hyperlink" Target="https://www.kokugo-trigger.com/column/syuuchuuryoku/" TargetMode="External"/><Relationship Id="rId691" Type="http://schemas.openxmlformats.org/officeDocument/2006/relationships/hyperlink" Target="https://eng-support.com/column/progress/" TargetMode="External"/><Relationship Id="rId1042" Type="http://schemas.openxmlformats.org/officeDocument/2006/relationships/hyperlink" Target="https://natsui-sansu-juku.com/column/200314/" TargetMode="External"/><Relationship Id="rId1284" Type="http://schemas.openxmlformats.org/officeDocument/2006/relationships/hyperlink" Target="https://www.kokugo-trigger.com/column/" TargetMode="External"/><Relationship Id="rId690" Type="http://schemas.openxmlformats.org/officeDocument/2006/relationships/hyperlink" Target="https://eng-support.com/column/progressbook1-3-3/" TargetMode="External"/><Relationship Id="rId1043" Type="http://schemas.openxmlformats.org/officeDocument/2006/relationships/hyperlink" Target="https://natsui-sansu-juku.com/column/sapix-15/" TargetMode="External"/><Relationship Id="rId1285" Type="http://schemas.openxmlformats.org/officeDocument/2006/relationships/hyperlink" Target="https://www.kokugo-trigger.com/kouza/" TargetMode="External"/><Relationship Id="rId213" Type="http://schemas.openxmlformats.org/officeDocument/2006/relationships/hyperlink" Target="https://dokkai-labo.tokyo/live/" TargetMode="External"/><Relationship Id="rId455" Type="http://schemas.openxmlformats.org/officeDocument/2006/relationships/hyperlink" Target="https://eigo-rewrite.com/column/stage3/" TargetMode="External"/><Relationship Id="rId697" Type="http://schemas.openxmlformats.org/officeDocument/2006/relationships/hyperlink" Target="https://eng-support.com/column/progress/" TargetMode="External"/><Relationship Id="rId1044" Type="http://schemas.openxmlformats.org/officeDocument/2006/relationships/hyperlink" Target="https://natsui-sansu-juku.com/column/510-02/" TargetMode="External"/><Relationship Id="rId1286" Type="http://schemas.openxmlformats.org/officeDocument/2006/relationships/hyperlink" Target="https://www.kokugo-trigger.com/" TargetMode="External"/><Relationship Id="rId212" Type="http://schemas.openxmlformats.org/officeDocument/2006/relationships/hyperlink" Target="https://dokkai-labo.tokyo/lesson/1-1elem/" TargetMode="External"/><Relationship Id="rId454" Type="http://schemas.openxmlformats.org/officeDocument/2006/relationships/hyperlink" Target="https://eigo-rewrite.com/column/stage3-lesson6-2/" TargetMode="External"/><Relationship Id="rId696" Type="http://schemas.openxmlformats.org/officeDocument/2006/relationships/hyperlink" Target="https://eng-support.com/column/progressbook1-4-3/" TargetMode="External"/><Relationship Id="rId1045" Type="http://schemas.openxmlformats.org/officeDocument/2006/relationships/hyperlink" Target="https://natsui-sansu-juku.com/column/sapix-15/" TargetMode="External"/><Relationship Id="rId1287" Type="http://schemas.openxmlformats.org/officeDocument/2006/relationships/hyperlink" Target="https://rika-quest.com/column/nayami-how-to-start/" TargetMode="External"/><Relationship Id="rId211" Type="http://schemas.openxmlformats.org/officeDocument/2006/relationships/hyperlink" Target="https://dokkai-labo.tokyo/live/" TargetMode="External"/><Relationship Id="rId453" Type="http://schemas.openxmlformats.org/officeDocument/2006/relationships/hyperlink" Target="https://eigo-rewrite.com/column/stage3/" TargetMode="External"/><Relationship Id="rId695" Type="http://schemas.openxmlformats.org/officeDocument/2006/relationships/hyperlink" Target="https://eng-support.com/column/progress/" TargetMode="External"/><Relationship Id="rId1046" Type="http://schemas.openxmlformats.org/officeDocument/2006/relationships/hyperlink" Target="https://natsui-sansu-juku.com/column/510-03/" TargetMode="External"/><Relationship Id="rId1288" Type="http://schemas.openxmlformats.org/officeDocument/2006/relationships/hyperlink" Target="https://rika-quest.com/column/science-nayami/" TargetMode="External"/><Relationship Id="rId210" Type="http://schemas.openxmlformats.org/officeDocument/2006/relationships/hyperlink" Target="https://dokkai-labo.tokyo/kobetsuonline02/" TargetMode="External"/><Relationship Id="rId452" Type="http://schemas.openxmlformats.org/officeDocument/2006/relationships/hyperlink" Target="https://eigo-rewrite.com/column/stage3-lesson6-1/" TargetMode="External"/><Relationship Id="rId694" Type="http://schemas.openxmlformats.org/officeDocument/2006/relationships/hyperlink" Target="https://eng-support.com/column/progressbook1-4-2/" TargetMode="External"/><Relationship Id="rId1047" Type="http://schemas.openxmlformats.org/officeDocument/2006/relationships/hyperlink" Target="https://natsui-sansu-juku.com/column/sapix-15/" TargetMode="External"/><Relationship Id="rId1289" Type="http://schemas.openxmlformats.org/officeDocument/2006/relationships/hyperlink" Target="https://rika-quest.com/column/nayami-dislike-science/" TargetMode="External"/><Relationship Id="rId491" Type="http://schemas.openxmlformats.org/officeDocument/2006/relationships/hyperlink" Target="https://eigo-rewrite.com/live/" TargetMode="External"/><Relationship Id="rId490" Type="http://schemas.openxmlformats.org/officeDocument/2006/relationships/hyperlink" Target="https://eigo-rewrite.com/vocabulary/" TargetMode="External"/><Relationship Id="rId249" Type="http://schemas.openxmlformats.org/officeDocument/2006/relationships/hyperlink" Target="https://eigo-rewrite.com/column/dokkai/" TargetMode="External"/><Relationship Id="rId248" Type="http://schemas.openxmlformats.org/officeDocument/2006/relationships/hyperlink" Target="https://eigo-rewrite.com/column/dokkairyoku/" TargetMode="External"/><Relationship Id="rId247" Type="http://schemas.openxmlformats.org/officeDocument/2006/relationships/hyperlink" Target="https://eigo-rewrite.com/" TargetMode="External"/><Relationship Id="rId489" Type="http://schemas.openxmlformats.org/officeDocument/2006/relationships/hyperlink" Target="https://eigo-rewrite.com/live/" TargetMode="External"/><Relationship Id="rId1070" Type="http://schemas.openxmlformats.org/officeDocument/2006/relationships/hyperlink" Target="https://natsui-sansu-juku.com/column/bunsyoudai/" TargetMode="External"/><Relationship Id="rId1071" Type="http://schemas.openxmlformats.org/officeDocument/2006/relationships/hyperlink" Target="https://natsui-sansu-juku.com/column/hub-bunshodai/" TargetMode="External"/><Relationship Id="rId1072" Type="http://schemas.openxmlformats.org/officeDocument/2006/relationships/hyperlink" Target="https://natsui-sansu-juku.com/column/h51-01/" TargetMode="External"/><Relationship Id="rId242" Type="http://schemas.openxmlformats.org/officeDocument/2006/relationships/hyperlink" Target="https://eigo-rewrite.com/bunpou/" TargetMode="External"/><Relationship Id="rId484" Type="http://schemas.openxmlformats.org/officeDocument/2006/relationships/hyperlink" Target="https://eigo-rewrite.com/listening/" TargetMode="External"/><Relationship Id="rId1073" Type="http://schemas.openxmlformats.org/officeDocument/2006/relationships/hyperlink" Target="https://natsui-sansu-juku.com/column/sapix-15/" TargetMode="External"/><Relationship Id="rId241" Type="http://schemas.openxmlformats.org/officeDocument/2006/relationships/hyperlink" Target="https://dokkai-labo.tokyo/live/" TargetMode="External"/><Relationship Id="rId483" Type="http://schemas.openxmlformats.org/officeDocument/2006/relationships/hyperlink" Target="https://eigo-rewrite.com/live/" TargetMode="External"/><Relationship Id="rId1074" Type="http://schemas.openxmlformats.org/officeDocument/2006/relationships/hyperlink" Target="https://natsui-sansu-juku.com/column/h51-02/" TargetMode="External"/><Relationship Id="rId240" Type="http://schemas.openxmlformats.org/officeDocument/2006/relationships/hyperlink" Target="https://dokkai-labo.tokyo/univ02/" TargetMode="External"/><Relationship Id="rId482" Type="http://schemas.openxmlformats.org/officeDocument/2006/relationships/hyperlink" Target="https://eigo-rewrite.com/kobetsueisakubun/" TargetMode="External"/><Relationship Id="rId1075" Type="http://schemas.openxmlformats.org/officeDocument/2006/relationships/hyperlink" Target="https://natsui-sansu-juku.com/column/sapix-15/" TargetMode="External"/><Relationship Id="rId481" Type="http://schemas.openxmlformats.org/officeDocument/2006/relationships/hyperlink" Target="https://eigo-rewrite.com/live/" TargetMode="External"/><Relationship Id="rId1076" Type="http://schemas.openxmlformats.org/officeDocument/2006/relationships/hyperlink" Target="https://natsui-sansu-juku.com/column/h51-03/" TargetMode="External"/><Relationship Id="rId246" Type="http://schemas.openxmlformats.org/officeDocument/2006/relationships/hyperlink" Target="https://eigo-rewrite.com/column/dokkai/" TargetMode="External"/><Relationship Id="rId488" Type="http://schemas.openxmlformats.org/officeDocument/2006/relationships/hyperlink" Target="https://eigo-rewrite.com/toritsu/" TargetMode="External"/><Relationship Id="rId1077" Type="http://schemas.openxmlformats.org/officeDocument/2006/relationships/hyperlink" Target="https://natsui-sansu-juku.com/column/sapix-15/" TargetMode="External"/><Relationship Id="rId245" Type="http://schemas.openxmlformats.org/officeDocument/2006/relationships/hyperlink" Target="https://eigo-rewrite.com/" TargetMode="External"/><Relationship Id="rId487" Type="http://schemas.openxmlformats.org/officeDocument/2006/relationships/hyperlink" Target="https://eigo-rewrite.com/" TargetMode="External"/><Relationship Id="rId1078" Type="http://schemas.openxmlformats.org/officeDocument/2006/relationships/hyperlink" Target="https://natsui-sansu-juku.com/column/hayasamondai/" TargetMode="External"/><Relationship Id="rId244" Type="http://schemas.openxmlformats.org/officeDocument/2006/relationships/hyperlink" Target="https://eigo-rewrite.com/column/bunpou/" TargetMode="External"/><Relationship Id="rId486" Type="http://schemas.openxmlformats.org/officeDocument/2006/relationships/hyperlink" Target="https://eigo-rewrite.com/live/" TargetMode="External"/><Relationship Id="rId1079" Type="http://schemas.openxmlformats.org/officeDocument/2006/relationships/hyperlink" Target="https://natsui-sansu-juku.com/column/hub-zukei-hayasa/" TargetMode="External"/><Relationship Id="rId243" Type="http://schemas.openxmlformats.org/officeDocument/2006/relationships/hyperlink" Target="https://eigo-rewrite.com/live/" TargetMode="External"/><Relationship Id="rId485" Type="http://schemas.openxmlformats.org/officeDocument/2006/relationships/hyperlink" Target="https://eigo-rewrite.com/live/" TargetMode="External"/><Relationship Id="rId480" Type="http://schemas.openxmlformats.org/officeDocument/2006/relationships/hyperlink" Target="https://eigo-rewrite.com/dokkaikyouka/" TargetMode="External"/><Relationship Id="rId239" Type="http://schemas.openxmlformats.org/officeDocument/2006/relationships/hyperlink" Target="https://dokkai-labo.tokyo/live/" TargetMode="External"/><Relationship Id="rId238" Type="http://schemas.openxmlformats.org/officeDocument/2006/relationships/hyperlink" Target="https://dokkai-labo.tokyo/univ01/" TargetMode="External"/><Relationship Id="rId237" Type="http://schemas.openxmlformats.org/officeDocument/2006/relationships/hyperlink" Target="https://dokkai-labo.tokyo/live/" TargetMode="External"/><Relationship Id="rId479" Type="http://schemas.openxmlformats.org/officeDocument/2006/relationships/hyperlink" Target="https://eigo-rewrite.com/" TargetMode="External"/><Relationship Id="rId236" Type="http://schemas.openxmlformats.org/officeDocument/2006/relationships/hyperlink" Target="https://dokkai-labo.tokyo/tokuten/" TargetMode="External"/><Relationship Id="rId478" Type="http://schemas.openxmlformats.org/officeDocument/2006/relationships/hyperlink" Target="https://eigo-rewrite.com/concept/" TargetMode="External"/><Relationship Id="rId1060" Type="http://schemas.openxmlformats.org/officeDocument/2006/relationships/hyperlink" Target="https://natsui-sansu-juku.com/column/510-10/" TargetMode="External"/><Relationship Id="rId1061" Type="http://schemas.openxmlformats.org/officeDocument/2006/relationships/hyperlink" Target="https://natsui-sansu-juku.com/column/sapix-15/" TargetMode="External"/><Relationship Id="rId231" Type="http://schemas.openxmlformats.org/officeDocument/2006/relationships/hyperlink" Target="https://dokkai-labo.tokyo/live/" TargetMode="External"/><Relationship Id="rId473" Type="http://schemas.openxmlformats.org/officeDocument/2006/relationships/hyperlink" Target="https://eigo-rewrite.com/column/kakomon/" TargetMode="External"/><Relationship Id="rId1062" Type="http://schemas.openxmlformats.org/officeDocument/2006/relationships/hyperlink" Target="https://natsui-sansu-juku.com/column/510-11/" TargetMode="External"/><Relationship Id="rId230" Type="http://schemas.openxmlformats.org/officeDocument/2006/relationships/hyperlink" Target="https://dokkai-labo.tokyo/summer/" TargetMode="External"/><Relationship Id="rId472" Type="http://schemas.openxmlformats.org/officeDocument/2006/relationships/hyperlink" Target="https://eigo-rewrite.com/column/tensuu/" TargetMode="External"/><Relationship Id="rId1063" Type="http://schemas.openxmlformats.org/officeDocument/2006/relationships/hyperlink" Target="https://natsui-sansu-juku.com/column/sapix-15/" TargetMode="External"/><Relationship Id="rId471" Type="http://schemas.openxmlformats.org/officeDocument/2006/relationships/hyperlink" Target="https://eigo-rewrite.com/" TargetMode="External"/><Relationship Id="rId1064" Type="http://schemas.openxmlformats.org/officeDocument/2006/relationships/hyperlink" Target="https://natsui-sansu-juku.com/column/510-12/" TargetMode="External"/><Relationship Id="rId470" Type="http://schemas.openxmlformats.org/officeDocument/2006/relationships/hyperlink" Target="https://eigo-rewrite.com/column/stage3/" TargetMode="External"/><Relationship Id="rId1065" Type="http://schemas.openxmlformats.org/officeDocument/2006/relationships/hyperlink" Target="https://natsui-sansu-juku.com/column/sapix-15/" TargetMode="External"/><Relationship Id="rId235" Type="http://schemas.openxmlformats.org/officeDocument/2006/relationships/hyperlink" Target="https://dokkai-labo.tokyo/live/" TargetMode="External"/><Relationship Id="rId477" Type="http://schemas.openxmlformats.org/officeDocument/2006/relationships/hyperlink" Target="https://eigo-rewrite.com/column/eigobenkyouhou/" TargetMode="External"/><Relationship Id="rId1066" Type="http://schemas.openxmlformats.org/officeDocument/2006/relationships/hyperlink" Target="https://natsui-sansu-juku.com/column/510-13/" TargetMode="External"/><Relationship Id="rId234" Type="http://schemas.openxmlformats.org/officeDocument/2006/relationships/hyperlink" Target="https://dokkai-labo.tokyo/tokuten_fifth/" TargetMode="External"/><Relationship Id="rId476" Type="http://schemas.openxmlformats.org/officeDocument/2006/relationships/hyperlink" Target="https://eigo-rewrite.com/column/zyugyou/" TargetMode="External"/><Relationship Id="rId1067" Type="http://schemas.openxmlformats.org/officeDocument/2006/relationships/hyperlink" Target="https://natsui-sansu-juku.com/column/sapix-15/" TargetMode="External"/><Relationship Id="rId233" Type="http://schemas.openxmlformats.org/officeDocument/2006/relationships/hyperlink" Target="https://dokkai-labo.tokyo/live/" TargetMode="External"/><Relationship Id="rId475" Type="http://schemas.openxmlformats.org/officeDocument/2006/relationships/hyperlink" Target="https://eigo-rewrite.com/column/eigobenkyouhou/" TargetMode="External"/><Relationship Id="rId1068" Type="http://schemas.openxmlformats.org/officeDocument/2006/relationships/hyperlink" Target="https://natsui-sansu-juku.com/column/baainokazu/" TargetMode="External"/><Relationship Id="rId232" Type="http://schemas.openxmlformats.org/officeDocument/2006/relationships/hyperlink" Target="https://dokkai-labo.tokyo/summercourse/" TargetMode="External"/><Relationship Id="rId474" Type="http://schemas.openxmlformats.org/officeDocument/2006/relationships/hyperlink" Target="https://eigo-rewrite.com/column/torikumimae/" TargetMode="External"/><Relationship Id="rId1069" Type="http://schemas.openxmlformats.org/officeDocument/2006/relationships/hyperlink" Target="https://natsui-sansu-juku.com/column/hub-zukei-hayasa/" TargetMode="External"/><Relationship Id="rId1015" Type="http://schemas.openxmlformats.org/officeDocument/2006/relationships/hyperlink" Target="https://natsui-sansu-juku.com/col_blog/online4merit/" TargetMode="External"/><Relationship Id="rId1257" Type="http://schemas.openxmlformats.org/officeDocument/2006/relationships/hyperlink" Target="https://rika-quest.com/column/transpiration/" TargetMode="External"/><Relationship Id="rId1016" Type="http://schemas.openxmlformats.org/officeDocument/2006/relationships/hyperlink" Target="https://natsui-sansu-juku.com/column/hub-online-guide/" TargetMode="External"/><Relationship Id="rId1258" Type="http://schemas.openxmlformats.org/officeDocument/2006/relationships/hyperlink" Target="https://rika-quest.com/column/creature/" TargetMode="External"/><Relationship Id="rId1017" Type="http://schemas.openxmlformats.org/officeDocument/2006/relationships/hyperlink" Target="https://natsui-sansu-juku.com/col_blog/onlineheigai/" TargetMode="External"/><Relationship Id="rId1259" Type="http://schemas.openxmlformats.org/officeDocument/2006/relationships/hyperlink" Target="https://rika-quest.com/column/trimorphic_change/" TargetMode="External"/><Relationship Id="rId1018" Type="http://schemas.openxmlformats.org/officeDocument/2006/relationships/hyperlink" Target="https://natsui-sansu-juku.com/column/hub-online-guide/" TargetMode="External"/><Relationship Id="rId1019" Type="http://schemas.openxmlformats.org/officeDocument/2006/relationships/hyperlink" Target="https://natsui-sansu-juku.com/col_blog/onlinekouka/" TargetMode="External"/><Relationship Id="rId426" Type="http://schemas.openxmlformats.org/officeDocument/2006/relationships/hyperlink" Target="https://eigo-rewrite.com/column/stage3-lesson1-3/" TargetMode="External"/><Relationship Id="rId668" Type="http://schemas.openxmlformats.org/officeDocument/2006/relationships/hyperlink" Target="https://eng-support.com/column/progress-book1-lesson9-3/" TargetMode="External"/><Relationship Id="rId425" Type="http://schemas.openxmlformats.org/officeDocument/2006/relationships/hyperlink" Target="https://eigo-rewrite.com/column/stage3/" TargetMode="External"/><Relationship Id="rId667" Type="http://schemas.openxmlformats.org/officeDocument/2006/relationships/hyperlink" Target="https://eng-support.com/column/progress/" TargetMode="External"/><Relationship Id="rId424" Type="http://schemas.openxmlformats.org/officeDocument/2006/relationships/hyperlink" Target="https://eigo-rewrite.com/column/stage3-lesson1-2/" TargetMode="External"/><Relationship Id="rId666" Type="http://schemas.openxmlformats.org/officeDocument/2006/relationships/hyperlink" Target="https://eng-support.com/column/progress-book1-lesson9-2/" TargetMode="External"/><Relationship Id="rId423" Type="http://schemas.openxmlformats.org/officeDocument/2006/relationships/hyperlink" Target="https://eigo-rewrite.com/column/bunpou/" TargetMode="External"/><Relationship Id="rId665" Type="http://schemas.openxmlformats.org/officeDocument/2006/relationships/hyperlink" Target="https://eng-support.com/column/progress/" TargetMode="External"/><Relationship Id="rId429" Type="http://schemas.openxmlformats.org/officeDocument/2006/relationships/hyperlink" Target="https://eigo-rewrite.com/column/stage3/" TargetMode="External"/><Relationship Id="rId428" Type="http://schemas.openxmlformats.org/officeDocument/2006/relationships/hyperlink" Target="https://eigo-rewrite.com/column/stage3-lesson2-1/" TargetMode="External"/><Relationship Id="rId427" Type="http://schemas.openxmlformats.org/officeDocument/2006/relationships/hyperlink" Target="https://eigo-rewrite.com/column/stage3/" TargetMode="External"/><Relationship Id="rId669" Type="http://schemas.openxmlformats.org/officeDocument/2006/relationships/hyperlink" Target="https://eng-support.com/column/progress/" TargetMode="External"/><Relationship Id="rId660" Type="http://schemas.openxmlformats.org/officeDocument/2006/relationships/hyperlink" Target="https://eng-support.com/column/progress-book1-lesson20-4/" TargetMode="External"/><Relationship Id="rId1250" Type="http://schemas.openxmlformats.org/officeDocument/2006/relationships/hyperlink" Target="https://rika-quest.com/column/geoscience/" TargetMode="External"/><Relationship Id="rId1251" Type="http://schemas.openxmlformats.org/officeDocument/2006/relationships/hyperlink" Target="https://rika-quest.com/column/sum/" TargetMode="External"/><Relationship Id="rId1010" Type="http://schemas.openxmlformats.org/officeDocument/2006/relationships/hyperlink" Target="https://natsui-sansu-juku.com/column/hub-zukei-hayasa/" TargetMode="External"/><Relationship Id="rId1252" Type="http://schemas.openxmlformats.org/officeDocument/2006/relationships/hyperlink" Target="https://rika-quest.com/column/chemistry/" TargetMode="External"/><Relationship Id="rId422" Type="http://schemas.openxmlformats.org/officeDocument/2006/relationships/hyperlink" Target="https://eigo-rewrite.com/column/stage2soukatu/" TargetMode="External"/><Relationship Id="rId664" Type="http://schemas.openxmlformats.org/officeDocument/2006/relationships/hyperlink" Target="https://eng-support.com/column/progress-book1-lesson9-1/" TargetMode="External"/><Relationship Id="rId1011" Type="http://schemas.openxmlformats.org/officeDocument/2006/relationships/hyperlink" Target="https://natsui-sansu-juku.com/col_blog/online-tutor-math/" TargetMode="External"/><Relationship Id="rId1253" Type="http://schemas.openxmlformats.org/officeDocument/2006/relationships/hyperlink" Target="https://rika-quest.com/column/teko_kassya_furiko/" TargetMode="External"/><Relationship Id="rId421" Type="http://schemas.openxmlformats.org/officeDocument/2006/relationships/hyperlink" Target="https://eigo-rewrite.com/column/hub_stage1/" TargetMode="External"/><Relationship Id="rId663" Type="http://schemas.openxmlformats.org/officeDocument/2006/relationships/hyperlink" Target="https://eng-support.com/column/progress/" TargetMode="External"/><Relationship Id="rId1012" Type="http://schemas.openxmlformats.org/officeDocument/2006/relationships/hyperlink" Target="https://natsui-sansu-juku.com/column/hub-online-guide/" TargetMode="External"/><Relationship Id="rId1254" Type="http://schemas.openxmlformats.org/officeDocument/2006/relationships/hyperlink" Target="https://rika-quest.com/column/physics/" TargetMode="External"/><Relationship Id="rId420" Type="http://schemas.openxmlformats.org/officeDocument/2006/relationships/hyperlink" Target="https://eigo-rewrite.com/column/stage2-lesson9-2/" TargetMode="External"/><Relationship Id="rId662" Type="http://schemas.openxmlformats.org/officeDocument/2006/relationships/hyperlink" Target="https://eng-support.com/column/progress-book1-lesson8/" TargetMode="External"/><Relationship Id="rId1013" Type="http://schemas.openxmlformats.org/officeDocument/2006/relationships/hyperlink" Target="https://natsui-sansu-juku.com/col_blog/online4/" TargetMode="External"/><Relationship Id="rId1255" Type="http://schemas.openxmlformats.org/officeDocument/2006/relationships/hyperlink" Target="https://rika-quest.com/column/terrain/" TargetMode="External"/><Relationship Id="rId661" Type="http://schemas.openxmlformats.org/officeDocument/2006/relationships/hyperlink" Target="https://eng-support.com/column/progress/" TargetMode="External"/><Relationship Id="rId1014" Type="http://schemas.openxmlformats.org/officeDocument/2006/relationships/hyperlink" Target="https://natsui-sansu-juku.com/column/hub-online-guide/" TargetMode="External"/><Relationship Id="rId1256" Type="http://schemas.openxmlformats.org/officeDocument/2006/relationships/hyperlink" Target="https://rika-quest.com/column/geoscience/" TargetMode="External"/><Relationship Id="rId1004" Type="http://schemas.openxmlformats.org/officeDocument/2006/relationships/hyperlink" Target="https://natsui-sansu-juku.com/column/hub-zukei-hayasa/" TargetMode="External"/><Relationship Id="rId1246" Type="http://schemas.openxmlformats.org/officeDocument/2006/relationships/hyperlink" Target="https://rika-quest.com/column/geoscience/" TargetMode="External"/><Relationship Id="rId1005" Type="http://schemas.openxmlformats.org/officeDocument/2006/relationships/hyperlink" Target="https://natsui-sansu-juku.com/col_blog/online-sansu-kobetsu-hi-wariai/" TargetMode="External"/><Relationship Id="rId1247" Type="http://schemas.openxmlformats.org/officeDocument/2006/relationships/hyperlink" Target="https://rika-quest.com/column/star/" TargetMode="External"/><Relationship Id="rId1006" Type="http://schemas.openxmlformats.org/officeDocument/2006/relationships/hyperlink" Target="https://natsui-sansu-juku.com/column/hub-bunshodai/" TargetMode="External"/><Relationship Id="rId1248" Type="http://schemas.openxmlformats.org/officeDocument/2006/relationships/hyperlink" Target="https://rika-quest.com/column/geoscience/" TargetMode="External"/><Relationship Id="rId1007" Type="http://schemas.openxmlformats.org/officeDocument/2006/relationships/hyperlink" Target="https://natsui-sansu-juku.com/col_blog/online-sansu-kobetsu-keisan-miss/" TargetMode="External"/><Relationship Id="rId1249" Type="http://schemas.openxmlformats.org/officeDocument/2006/relationships/hyperlink" Target="https://rika-quest.com/column/stratum/" TargetMode="External"/><Relationship Id="rId1008" Type="http://schemas.openxmlformats.org/officeDocument/2006/relationships/hyperlink" Target="https://natsui-sansu-juku.com/column/hub-online-use/" TargetMode="External"/><Relationship Id="rId1009" Type="http://schemas.openxmlformats.org/officeDocument/2006/relationships/hyperlink" Target="https://natsui-sansu-juku.com/col_blog/online-sansu-kobetsu-rittaizukei/" TargetMode="External"/><Relationship Id="rId415" Type="http://schemas.openxmlformats.org/officeDocument/2006/relationships/hyperlink" Target="https://eigo-rewrite.com/column/hub_stage1/" TargetMode="External"/><Relationship Id="rId657" Type="http://schemas.openxmlformats.org/officeDocument/2006/relationships/hyperlink" Target="https://eng-support.com/column/progress/" TargetMode="External"/><Relationship Id="rId899" Type="http://schemas.openxmlformats.org/officeDocument/2006/relationships/hyperlink" Target="https://juku-escot.com/mathematics/" TargetMode="External"/><Relationship Id="rId414" Type="http://schemas.openxmlformats.org/officeDocument/2006/relationships/hyperlink" Target="https://eigo-rewrite.com/column/stage2-lesson8-2/" TargetMode="External"/><Relationship Id="rId656" Type="http://schemas.openxmlformats.org/officeDocument/2006/relationships/hyperlink" Target="https://eng-support.com/column/progress-book1-lesson20-2/" TargetMode="External"/><Relationship Id="rId898" Type="http://schemas.openxmlformats.org/officeDocument/2006/relationships/hyperlink" Target="https://juku-escot.com/taikeisuugaku/" TargetMode="External"/><Relationship Id="rId413" Type="http://schemas.openxmlformats.org/officeDocument/2006/relationships/hyperlink" Target="https://eigo-rewrite.com/column/hub_stage1/" TargetMode="External"/><Relationship Id="rId655" Type="http://schemas.openxmlformats.org/officeDocument/2006/relationships/hyperlink" Target="https://eng-support.com/column/progress/" TargetMode="External"/><Relationship Id="rId897" Type="http://schemas.openxmlformats.org/officeDocument/2006/relationships/hyperlink" Target="https://juku-escot.com/" TargetMode="External"/><Relationship Id="rId412" Type="http://schemas.openxmlformats.org/officeDocument/2006/relationships/hyperlink" Target="https://eigo-rewrite.com/column/stage2-lesson8-1/" TargetMode="External"/><Relationship Id="rId654" Type="http://schemas.openxmlformats.org/officeDocument/2006/relationships/hyperlink" Target="https://eng-support.com/column/progress-book1-lesson20-1/" TargetMode="External"/><Relationship Id="rId896" Type="http://schemas.openxmlformats.org/officeDocument/2006/relationships/hyperlink" Target="https://juku-escot.com/school/" TargetMode="External"/><Relationship Id="rId419" Type="http://schemas.openxmlformats.org/officeDocument/2006/relationships/hyperlink" Target="https://eigo-rewrite.com/column/hub_stage1/" TargetMode="External"/><Relationship Id="rId418" Type="http://schemas.openxmlformats.org/officeDocument/2006/relationships/hyperlink" Target="https://eigo-rewrite.com/column/stage2-lesson9-1/" TargetMode="External"/><Relationship Id="rId417" Type="http://schemas.openxmlformats.org/officeDocument/2006/relationships/hyperlink" Target="https://eigo-rewrite.com/column/hub_stage1/" TargetMode="External"/><Relationship Id="rId659" Type="http://schemas.openxmlformats.org/officeDocument/2006/relationships/hyperlink" Target="https://eng-support.com/column/progress/" TargetMode="External"/><Relationship Id="rId416" Type="http://schemas.openxmlformats.org/officeDocument/2006/relationships/hyperlink" Target="https://eigo-rewrite.com/column/stage2-lesson8-3/" TargetMode="External"/><Relationship Id="rId658" Type="http://schemas.openxmlformats.org/officeDocument/2006/relationships/hyperlink" Target="https://eng-support.com/column/progress-book1-lesson20-3/" TargetMode="External"/><Relationship Id="rId891" Type="http://schemas.openxmlformats.org/officeDocument/2006/relationships/hyperlink" Target="https://juku-escot.com/" TargetMode="External"/><Relationship Id="rId890" Type="http://schemas.openxmlformats.org/officeDocument/2006/relationships/hyperlink" Target="https://juku-escot.com/purpose/" TargetMode="External"/><Relationship Id="rId1240" Type="http://schemas.openxmlformats.org/officeDocument/2006/relationships/hyperlink" Target="https://rika-quest.com/column/geoscience/" TargetMode="External"/><Relationship Id="rId1241" Type="http://schemas.openxmlformats.org/officeDocument/2006/relationships/hyperlink" Target="https://rika-quest.com/column/seed/" TargetMode="External"/><Relationship Id="rId411" Type="http://schemas.openxmlformats.org/officeDocument/2006/relationships/hyperlink" Target="https://eigo-rewrite.com/column/hub_stage1/" TargetMode="External"/><Relationship Id="rId653" Type="http://schemas.openxmlformats.org/officeDocument/2006/relationships/hyperlink" Target="https://eng-support.com/column/progress/" TargetMode="External"/><Relationship Id="rId895" Type="http://schemas.openxmlformats.org/officeDocument/2006/relationships/hyperlink" Target="https://juku-escot.com/school/" TargetMode="External"/><Relationship Id="rId1000" Type="http://schemas.openxmlformats.org/officeDocument/2006/relationships/hyperlink" Target="https://natsui-sansu-juku.com/column/hub-zukei-hayasa/" TargetMode="External"/><Relationship Id="rId1242" Type="http://schemas.openxmlformats.org/officeDocument/2006/relationships/hyperlink" Target="https://rika-quest.com/column/creature/" TargetMode="External"/><Relationship Id="rId410" Type="http://schemas.openxmlformats.org/officeDocument/2006/relationships/hyperlink" Target="https://eigo-rewrite.com/column/stage2-lesson7-4/" TargetMode="External"/><Relationship Id="rId652" Type="http://schemas.openxmlformats.org/officeDocument/2006/relationships/hyperlink" Target="https://eng-support.com/column/progress-book1-lesson19-4/" TargetMode="External"/><Relationship Id="rId894" Type="http://schemas.openxmlformats.org/officeDocument/2006/relationships/hyperlink" Target="https://juku-escot.com/school_math/" TargetMode="External"/><Relationship Id="rId1001" Type="http://schemas.openxmlformats.org/officeDocument/2006/relationships/hyperlink" Target="https://natsui-sansu-juku.com/col_blog/online-sansu-kobetsu-bunshodai/" TargetMode="External"/><Relationship Id="rId1243" Type="http://schemas.openxmlformats.org/officeDocument/2006/relationships/hyperlink" Target="https://rika-quest.com/column/solubility/" TargetMode="External"/><Relationship Id="rId651" Type="http://schemas.openxmlformats.org/officeDocument/2006/relationships/hyperlink" Target="https://eng-support.com/column/progress/" TargetMode="External"/><Relationship Id="rId893" Type="http://schemas.openxmlformats.org/officeDocument/2006/relationships/hyperlink" Target="https://juku-escot.com/school/" TargetMode="External"/><Relationship Id="rId1002" Type="http://schemas.openxmlformats.org/officeDocument/2006/relationships/hyperlink" Target="https://natsui-sansu-juku.com/column/hub-bunshodai/" TargetMode="External"/><Relationship Id="rId1244" Type="http://schemas.openxmlformats.org/officeDocument/2006/relationships/hyperlink" Target="https://rika-quest.com/column/chemistry/" TargetMode="External"/><Relationship Id="rId650" Type="http://schemas.openxmlformats.org/officeDocument/2006/relationships/hyperlink" Target="https://eng-support.com/column/progress-book1-lesson19-1/" TargetMode="External"/><Relationship Id="rId892" Type="http://schemas.openxmlformats.org/officeDocument/2006/relationships/hyperlink" Target="https://juku-escot.com/school_english/" TargetMode="External"/><Relationship Id="rId1003" Type="http://schemas.openxmlformats.org/officeDocument/2006/relationships/hyperlink" Target="https://natsui-sansu-juku.com/col_blog/online-sansu-kobetsu-hayasa-kaizen/" TargetMode="External"/><Relationship Id="rId1245" Type="http://schemas.openxmlformats.org/officeDocument/2006/relationships/hyperlink" Target="https://rika-quest.com/column/south-middle-altitude/" TargetMode="External"/><Relationship Id="rId1037" Type="http://schemas.openxmlformats.org/officeDocument/2006/relationships/hyperlink" Target="https://natsui-sansu-juku.com/column/hub-online-use/" TargetMode="External"/><Relationship Id="rId1279" Type="http://schemas.openxmlformats.org/officeDocument/2006/relationships/hyperlink" Target="https://www.kokugo-trigger.com/column/nigate/" TargetMode="External"/><Relationship Id="rId1038" Type="http://schemas.openxmlformats.org/officeDocument/2006/relationships/hyperlink" Target="https://natsui-sansu-juku.com/col_blog/waseaka-online-sansu/" TargetMode="External"/><Relationship Id="rId1039" Type="http://schemas.openxmlformats.org/officeDocument/2006/relationships/hyperlink" Target="https://natsui-sansu-juku.com/column/hub-juku/" TargetMode="External"/><Relationship Id="rId206" Type="http://schemas.openxmlformats.org/officeDocument/2006/relationships/hyperlink" Target="https://dokkai-labo.tokyo/kijutsuryoku/" TargetMode="External"/><Relationship Id="rId448" Type="http://schemas.openxmlformats.org/officeDocument/2006/relationships/hyperlink" Target="https://eigo-rewrite.com/column/stage3-lesson5-2/" TargetMode="External"/><Relationship Id="rId205" Type="http://schemas.openxmlformats.org/officeDocument/2006/relationships/hyperlink" Target="https://dokkai-labo.tokyo/" TargetMode="External"/><Relationship Id="rId447" Type="http://schemas.openxmlformats.org/officeDocument/2006/relationships/hyperlink" Target="https://eigo-rewrite.com/column/stage3/" TargetMode="External"/><Relationship Id="rId689" Type="http://schemas.openxmlformats.org/officeDocument/2006/relationships/hyperlink" Target="https://eng-support.com/column/progress/" TargetMode="External"/><Relationship Id="rId204" Type="http://schemas.openxmlformats.org/officeDocument/2006/relationships/hyperlink" Target="https://dokkai-labo.tokyo/intro/" TargetMode="External"/><Relationship Id="rId446" Type="http://schemas.openxmlformats.org/officeDocument/2006/relationships/hyperlink" Target="https://eigo-rewrite.com/column/stage3-lesson5-1/" TargetMode="External"/><Relationship Id="rId688" Type="http://schemas.openxmlformats.org/officeDocument/2006/relationships/hyperlink" Target="https://eng-support.com/column/progressbook1-3-2/" TargetMode="External"/><Relationship Id="rId203" Type="http://schemas.openxmlformats.org/officeDocument/2006/relationships/hyperlink" Target="https://dokkai-labo.tokyo/live/" TargetMode="External"/><Relationship Id="rId445" Type="http://schemas.openxmlformats.org/officeDocument/2006/relationships/hyperlink" Target="https://eigo-rewrite.com/column/stage3/" TargetMode="External"/><Relationship Id="rId687" Type="http://schemas.openxmlformats.org/officeDocument/2006/relationships/hyperlink" Target="https://eng-support.com/column/progress/" TargetMode="External"/><Relationship Id="rId209" Type="http://schemas.openxmlformats.org/officeDocument/2006/relationships/hyperlink" Target="https://dokkai-labo.tokyo/live/" TargetMode="External"/><Relationship Id="rId208" Type="http://schemas.openxmlformats.org/officeDocument/2006/relationships/hyperlink" Target="https://dokkai-labo.tokyo/kobetsuonline01/" TargetMode="External"/><Relationship Id="rId207" Type="http://schemas.openxmlformats.org/officeDocument/2006/relationships/hyperlink" Target="https://dokkai-labo.tokyo/blog/17022403/" TargetMode="External"/><Relationship Id="rId449" Type="http://schemas.openxmlformats.org/officeDocument/2006/relationships/hyperlink" Target="https://eigo-rewrite.com/column/stage3/" TargetMode="External"/><Relationship Id="rId1270" Type="http://schemas.openxmlformats.org/officeDocument/2006/relationships/hyperlink" Target="https://www.kokugo-trigger.com/column/" TargetMode="External"/><Relationship Id="rId440" Type="http://schemas.openxmlformats.org/officeDocument/2006/relationships/hyperlink" Target="https://eigo-rewrite.com/column/stage3-lesson3-4/" TargetMode="External"/><Relationship Id="rId682" Type="http://schemas.openxmlformats.org/officeDocument/2006/relationships/hyperlink" Target="https://eng-support.com/column/progressbook1-2-2/" TargetMode="External"/><Relationship Id="rId1271" Type="http://schemas.openxmlformats.org/officeDocument/2006/relationships/hyperlink" Target="https://www.kokugo-trigger.com/column/jyuku/" TargetMode="External"/><Relationship Id="rId681" Type="http://schemas.openxmlformats.org/officeDocument/2006/relationships/hyperlink" Target="https://eng-support.com/column/progress/" TargetMode="External"/><Relationship Id="rId1030" Type="http://schemas.openxmlformats.org/officeDocument/2006/relationships/hyperlink" Target="https://natsui-sansu-juku.com/column/hub-online-guide/" TargetMode="External"/><Relationship Id="rId1272" Type="http://schemas.openxmlformats.org/officeDocument/2006/relationships/hyperlink" Target="https://www.kokugo-trigger.com/column/" TargetMode="External"/><Relationship Id="rId680" Type="http://schemas.openxmlformats.org/officeDocument/2006/relationships/hyperlink" Target="https://eng-support.com/column/progressbook1-2-1/" TargetMode="External"/><Relationship Id="rId1031" Type="http://schemas.openxmlformats.org/officeDocument/2006/relationships/hyperlink" Target="https://natsui-sansu-juku.com/col_blog/onlineservice/" TargetMode="External"/><Relationship Id="rId1273" Type="http://schemas.openxmlformats.org/officeDocument/2006/relationships/hyperlink" Target="https://www.kokugo-trigger.com/column/kiso/" TargetMode="External"/><Relationship Id="rId1032" Type="http://schemas.openxmlformats.org/officeDocument/2006/relationships/hyperlink" Target="https://natsui-sansu-juku.com/column/hub-online-guide/" TargetMode="External"/><Relationship Id="rId1274" Type="http://schemas.openxmlformats.org/officeDocument/2006/relationships/hyperlink" Target="https://www.kokugo-trigger.com/column/" TargetMode="External"/><Relationship Id="rId202" Type="http://schemas.openxmlformats.org/officeDocument/2006/relationships/hyperlink" Target="https://dokkai-labo.tokyo/hilevel_lec_univ_online/" TargetMode="External"/><Relationship Id="rId444" Type="http://schemas.openxmlformats.org/officeDocument/2006/relationships/hyperlink" Target="https://eigo-rewrite.com/column/stage3-lesson4-2/" TargetMode="External"/><Relationship Id="rId686" Type="http://schemas.openxmlformats.org/officeDocument/2006/relationships/hyperlink" Target="https://eng-support.com/column/progressbook1-3-1/" TargetMode="External"/><Relationship Id="rId1033" Type="http://schemas.openxmlformats.org/officeDocument/2006/relationships/hyperlink" Target="https://natsui-sansu-juku.com/col_blog/sansu-nobinai-online/" TargetMode="External"/><Relationship Id="rId1275" Type="http://schemas.openxmlformats.org/officeDocument/2006/relationships/hyperlink" Target="https://www.kokugo-trigger.com/column/kokugobenkyou/" TargetMode="External"/><Relationship Id="rId201" Type="http://schemas.openxmlformats.org/officeDocument/2006/relationships/hyperlink" Target="https://dokkai-labo.tokyo/live/" TargetMode="External"/><Relationship Id="rId443" Type="http://schemas.openxmlformats.org/officeDocument/2006/relationships/hyperlink" Target="https://eigo-rewrite.com/column/stage3/" TargetMode="External"/><Relationship Id="rId685" Type="http://schemas.openxmlformats.org/officeDocument/2006/relationships/hyperlink" Target="https://eng-support.com/column/progress/" TargetMode="External"/><Relationship Id="rId1034" Type="http://schemas.openxmlformats.org/officeDocument/2006/relationships/hyperlink" Target="https://natsui-sansu-juku.com/column/hub-online-use/" TargetMode="External"/><Relationship Id="rId1276" Type="http://schemas.openxmlformats.org/officeDocument/2006/relationships/hyperlink" Target="https://www.kokugo-trigger.com/column/" TargetMode="External"/><Relationship Id="rId200" Type="http://schemas.openxmlformats.org/officeDocument/2006/relationships/hyperlink" Target="https://dokkai-labo.tokyo/grammer/" TargetMode="External"/><Relationship Id="rId442" Type="http://schemas.openxmlformats.org/officeDocument/2006/relationships/hyperlink" Target="https://eigo-rewrite.com/column/stage3-lesson4-1/" TargetMode="External"/><Relationship Id="rId684" Type="http://schemas.openxmlformats.org/officeDocument/2006/relationships/hyperlink" Target="https://eng-support.com/column/progressbook1-2-3/" TargetMode="External"/><Relationship Id="rId1035" Type="http://schemas.openxmlformats.org/officeDocument/2006/relationships/hyperlink" Target="https://natsui-sansu-juku.com/column/hub-juku/" TargetMode="External"/><Relationship Id="rId1277" Type="http://schemas.openxmlformats.org/officeDocument/2006/relationships/hyperlink" Target="https://www.kokugo-trigger.com/column/kokugonotesuto/" TargetMode="External"/><Relationship Id="rId441" Type="http://schemas.openxmlformats.org/officeDocument/2006/relationships/hyperlink" Target="https://eigo-rewrite.com/column/stage3/" TargetMode="External"/><Relationship Id="rId683" Type="http://schemas.openxmlformats.org/officeDocument/2006/relationships/hyperlink" Target="https://eng-support.com/column/progress/" TargetMode="External"/><Relationship Id="rId1036" Type="http://schemas.openxmlformats.org/officeDocument/2006/relationships/hyperlink" Target="https://natsui-sansu-juku.com/col_blog/shiko-keisan-online/" TargetMode="External"/><Relationship Id="rId1278" Type="http://schemas.openxmlformats.org/officeDocument/2006/relationships/hyperlink" Target="https://www.kokugo-trigger.com/column/" TargetMode="External"/><Relationship Id="rId1026" Type="http://schemas.openxmlformats.org/officeDocument/2006/relationships/hyperlink" Target="https://natsui-sansu-juku.com/column/hub-online-guide/" TargetMode="External"/><Relationship Id="rId1268" Type="http://schemas.openxmlformats.org/officeDocument/2006/relationships/hyperlink" Target="https://rika-quest.com/" TargetMode="External"/><Relationship Id="rId1027" Type="http://schemas.openxmlformats.org/officeDocument/2006/relationships/hyperlink" Target="https://natsui-sansu-juku.com/col_blog/onlineryuukou/" TargetMode="External"/><Relationship Id="rId1269" Type="http://schemas.openxmlformats.org/officeDocument/2006/relationships/hyperlink" Target="https://www.kokugo-trigger.com/column/jikangatarinai/" TargetMode="External"/><Relationship Id="rId1028" Type="http://schemas.openxmlformats.org/officeDocument/2006/relationships/hyperlink" Target="https://natsui-sansu-juku.com/column/hub-online-guide/" TargetMode="External"/><Relationship Id="rId1029" Type="http://schemas.openxmlformats.org/officeDocument/2006/relationships/hyperlink" Target="https://natsui-sansu-juku.com/col_blog/onlinesansuu/" TargetMode="External"/><Relationship Id="rId437" Type="http://schemas.openxmlformats.org/officeDocument/2006/relationships/hyperlink" Target="https://eigo-rewrite.com/column/stage3/" TargetMode="External"/><Relationship Id="rId679" Type="http://schemas.openxmlformats.org/officeDocument/2006/relationships/hyperlink" Target="https://eng-support.com/column/progress/" TargetMode="External"/><Relationship Id="rId436" Type="http://schemas.openxmlformats.org/officeDocument/2006/relationships/hyperlink" Target="https://eigo-rewrite.com/column/stage3-lesson3-2/" TargetMode="External"/><Relationship Id="rId678" Type="http://schemas.openxmlformats.org/officeDocument/2006/relationships/hyperlink" Target="https://eng-support.com/column/progressbook1-1-3/" TargetMode="External"/><Relationship Id="rId435" Type="http://schemas.openxmlformats.org/officeDocument/2006/relationships/hyperlink" Target="https://eigo-rewrite.com/column/stage3/" TargetMode="External"/><Relationship Id="rId677" Type="http://schemas.openxmlformats.org/officeDocument/2006/relationships/hyperlink" Target="https://eng-support.com/column/progress/" TargetMode="External"/><Relationship Id="rId434" Type="http://schemas.openxmlformats.org/officeDocument/2006/relationships/hyperlink" Target="https://eigo-rewrite.com/column/stage3-lesson3-1/" TargetMode="External"/><Relationship Id="rId676" Type="http://schemas.openxmlformats.org/officeDocument/2006/relationships/hyperlink" Target="https://eng-support.com/column/progressbook1-1-2/" TargetMode="External"/><Relationship Id="rId439" Type="http://schemas.openxmlformats.org/officeDocument/2006/relationships/hyperlink" Target="https://eigo-rewrite.com/column/stage3/" TargetMode="External"/><Relationship Id="rId438" Type="http://schemas.openxmlformats.org/officeDocument/2006/relationships/hyperlink" Target="https://eigo-rewrite.com/column/stage3-lesson3-3/" TargetMode="External"/><Relationship Id="rId671" Type="http://schemas.openxmlformats.org/officeDocument/2006/relationships/hyperlink" Target="https://eng-support.com/column/progress-2/" TargetMode="External"/><Relationship Id="rId1260" Type="http://schemas.openxmlformats.org/officeDocument/2006/relationships/hyperlink" Target="https://rika-quest.com/column/chemistry/" TargetMode="External"/><Relationship Id="rId670" Type="http://schemas.openxmlformats.org/officeDocument/2006/relationships/hyperlink" Target="https://eng-support.com/column/progress-book2-lesson1-1/" TargetMode="External"/><Relationship Id="rId1261" Type="http://schemas.openxmlformats.org/officeDocument/2006/relationships/hyperlink" Target="https://rika-quest.com/column/volume-and-temperature/" TargetMode="External"/><Relationship Id="rId1020" Type="http://schemas.openxmlformats.org/officeDocument/2006/relationships/hyperlink" Target="https://natsui-sansu-juku.com/column/hub-online-guide/" TargetMode="External"/><Relationship Id="rId1262" Type="http://schemas.openxmlformats.org/officeDocument/2006/relationships/hyperlink" Target="https://rika-quest.com/column/chemistry/" TargetMode="External"/><Relationship Id="rId1021" Type="http://schemas.openxmlformats.org/officeDocument/2006/relationships/hyperlink" Target="https://natsui-sansu-juku.com/col_blog/onlinekoukateki/" TargetMode="External"/><Relationship Id="rId1263" Type="http://schemas.openxmlformats.org/officeDocument/2006/relationships/hyperlink" Target="https://rika-quest.com/column/water/" TargetMode="External"/><Relationship Id="rId433" Type="http://schemas.openxmlformats.org/officeDocument/2006/relationships/hyperlink" Target="https://eigo-rewrite.com/column/stage3/" TargetMode="External"/><Relationship Id="rId675" Type="http://schemas.openxmlformats.org/officeDocument/2006/relationships/hyperlink" Target="https://eng-support.com/column/progress/" TargetMode="External"/><Relationship Id="rId1022" Type="http://schemas.openxmlformats.org/officeDocument/2006/relationships/hyperlink" Target="https://natsui-sansu-juku.com/column/hub-online-use/" TargetMode="External"/><Relationship Id="rId1264" Type="http://schemas.openxmlformats.org/officeDocument/2006/relationships/hyperlink" Target="https://rika-quest.com/column/geoscience/" TargetMode="External"/><Relationship Id="rId432" Type="http://schemas.openxmlformats.org/officeDocument/2006/relationships/hyperlink" Target="https://eigo-rewrite.com/column/stage3-lesson2-3/" TargetMode="External"/><Relationship Id="rId674" Type="http://schemas.openxmlformats.org/officeDocument/2006/relationships/hyperlink" Target="https://eng-support.com/column/progressbook1-1-1/" TargetMode="External"/><Relationship Id="rId1023" Type="http://schemas.openxmlformats.org/officeDocument/2006/relationships/hyperlink" Target="https://natsui-sansu-juku.com/col_blog/onlinerikai/" TargetMode="External"/><Relationship Id="rId1265" Type="http://schemas.openxmlformats.org/officeDocument/2006/relationships/hyperlink" Target="https://rika-quest.com/column/weather/" TargetMode="External"/><Relationship Id="rId431" Type="http://schemas.openxmlformats.org/officeDocument/2006/relationships/hyperlink" Target="https://eigo-rewrite.com/column/stage3/" TargetMode="External"/><Relationship Id="rId673" Type="http://schemas.openxmlformats.org/officeDocument/2006/relationships/hyperlink" Target="https://eng-support.com/column/progressinenglish21/" TargetMode="External"/><Relationship Id="rId1024" Type="http://schemas.openxmlformats.org/officeDocument/2006/relationships/hyperlink" Target="https://natsui-sansu-juku.com/column/hub-online-use/" TargetMode="External"/><Relationship Id="rId1266" Type="http://schemas.openxmlformats.org/officeDocument/2006/relationships/hyperlink" Target="https://rika-quest.com/column/geoscience/" TargetMode="External"/><Relationship Id="rId430" Type="http://schemas.openxmlformats.org/officeDocument/2006/relationships/hyperlink" Target="https://eigo-rewrite.com/column/stage3-lesson2-2/" TargetMode="External"/><Relationship Id="rId672" Type="http://schemas.openxmlformats.org/officeDocument/2006/relationships/hyperlink" Target="https://eng-support.com/column/progress/" TargetMode="External"/><Relationship Id="rId1025" Type="http://schemas.openxmlformats.org/officeDocument/2006/relationships/hyperlink" Target="https://natsui-sansu-juku.com/col_blog/onlinerival/" TargetMode="External"/><Relationship Id="rId1267" Type="http://schemas.openxmlformats.org/officeDocument/2006/relationships/hyperlink" Target="https://rika-quest.com/kouza/" TargetMode="External"/></Relationships>
</file>

<file path=xl/worksheets/_rels/sheet8.xml.rels><?xml version="1.0" encoding="UTF-8" standalone="yes"?><Relationships xmlns="http://schemas.openxmlformats.org/package/2006/relationships"><Relationship Id="rId184" Type="http://schemas.openxmlformats.org/officeDocument/2006/relationships/drawing" Target="../drawings/drawing8.xml"/><Relationship Id="rId183" Type="http://schemas.openxmlformats.org/officeDocument/2006/relationships/hyperlink" Target="https://eng-support.com/inquiry/" TargetMode="External"/><Relationship Id="rId182" Type="http://schemas.openxmlformats.org/officeDocument/2006/relationships/hyperlink" Target="http://eng-support.com/inquiry/" TargetMode="External"/><Relationship Id="rId181" Type="http://schemas.openxmlformats.org/officeDocument/2006/relationships/hyperlink" Target="http://eng-support.com/inquiry/" TargetMode="External"/><Relationship Id="rId180" Type="http://schemas.openxmlformats.org/officeDocument/2006/relationships/hyperlink" Target="https://eng-support.com/info/2026/" TargetMode="External"/><Relationship Id="rId176" Type="http://schemas.openxmlformats.org/officeDocument/2006/relationships/hyperlink" Target="https://dokkai-labo.tokyo/basisonline/" TargetMode="External"/><Relationship Id="rId175" Type="http://schemas.openxmlformats.org/officeDocument/2006/relationships/hyperlink" Target="http://dokkai-labo.tokyo/basisonline/" TargetMode="External"/><Relationship Id="rId174" Type="http://schemas.openxmlformats.org/officeDocument/2006/relationships/hyperlink" Target="http://dokkai-labo.tokyo/basisonline/" TargetMode="External"/><Relationship Id="rId173" Type="http://schemas.openxmlformats.org/officeDocument/2006/relationships/hyperlink" Target="https://dokkai-labo.tokyo/onlinetokuten/" TargetMode="External"/><Relationship Id="rId179" Type="http://schemas.openxmlformats.org/officeDocument/2006/relationships/hyperlink" Target="https://eng-support.com/inquiry/" TargetMode="External"/><Relationship Id="rId178" Type="http://schemas.openxmlformats.org/officeDocument/2006/relationships/hyperlink" Target="http://eng-support.com/inquiry/" TargetMode="External"/><Relationship Id="rId177" Type="http://schemas.openxmlformats.org/officeDocument/2006/relationships/hyperlink" Target="http://eng-support.com/inquiry/" TargetMode="External"/><Relationship Id="rId150" Type="http://schemas.openxmlformats.org/officeDocument/2006/relationships/hyperlink" Target="https://dokkai-labo.tokyo/lp1701/" TargetMode="External"/><Relationship Id="rId1" Type="http://schemas.openxmlformats.org/officeDocument/2006/relationships/hyperlink" Target="https://dokkai-labo.tokyo/access/" TargetMode="External"/><Relationship Id="rId2" Type="http://schemas.openxmlformats.org/officeDocument/2006/relationships/hyperlink" Target="http://dokkai-labo.tokyo/basisonline/" TargetMode="External"/><Relationship Id="rId3" Type="http://schemas.openxmlformats.org/officeDocument/2006/relationships/hyperlink" Target="http://dokkai-labo.tokyo/basisonline/" TargetMode="External"/><Relationship Id="rId149" Type="http://schemas.openxmlformats.org/officeDocument/2006/relationships/hyperlink" Target="https://dokkai-labo.tokyo/kobetsuonline02/" TargetMode="External"/><Relationship Id="rId4" Type="http://schemas.openxmlformats.org/officeDocument/2006/relationships/hyperlink" Target="https://dokkai-labo.tokyo/basisonline/" TargetMode="External"/><Relationship Id="rId148" Type="http://schemas.openxmlformats.org/officeDocument/2006/relationships/hyperlink" Target="http://dokkai-labo.tokyo/kobetsuonline02/" TargetMode="External"/><Relationship Id="rId9" Type="http://schemas.openxmlformats.org/officeDocument/2006/relationships/hyperlink" Target="https://dokkai-labo.tokyo/corporate_data/" TargetMode="External"/><Relationship Id="rId143" Type="http://schemas.openxmlformats.org/officeDocument/2006/relationships/hyperlink" Target="https://dokkai-labo.tokyo/basis/" TargetMode="External"/><Relationship Id="rId142" Type="http://schemas.openxmlformats.org/officeDocument/2006/relationships/hyperlink" Target="http://dokkai-labo.tokyo/basis/" TargetMode="External"/><Relationship Id="rId141" Type="http://schemas.openxmlformats.org/officeDocument/2006/relationships/hyperlink" Target="http://dokkai-labo.tokyo/basis/" TargetMode="External"/><Relationship Id="rId140" Type="http://schemas.openxmlformats.org/officeDocument/2006/relationships/hyperlink" Target="https://dokkai-labo.tokyo/bootcamp/" TargetMode="External"/><Relationship Id="rId5" Type="http://schemas.openxmlformats.org/officeDocument/2006/relationships/hyperlink" Target="https://dokkai-labo.tokyo/contact/" TargetMode="External"/><Relationship Id="rId147" Type="http://schemas.openxmlformats.org/officeDocument/2006/relationships/hyperlink" Target="http://dokkai-labo.tokyo/kobetsuonline02/" TargetMode="External"/><Relationship Id="rId6" Type="http://schemas.openxmlformats.org/officeDocument/2006/relationships/hyperlink" Target="http://dokkai-labo.tokyo/basis/" TargetMode="External"/><Relationship Id="rId146" Type="http://schemas.openxmlformats.org/officeDocument/2006/relationships/hyperlink" Target="https://dokkai-labo.tokyo/kobetsuonline01/" TargetMode="External"/><Relationship Id="rId7" Type="http://schemas.openxmlformats.org/officeDocument/2006/relationships/hyperlink" Target="http://dokkai-labo.tokyo/basis/" TargetMode="External"/><Relationship Id="rId145" Type="http://schemas.openxmlformats.org/officeDocument/2006/relationships/hyperlink" Target="http://dokkai-labo.tokyo/kobetsuonline01/" TargetMode="External"/><Relationship Id="rId8" Type="http://schemas.openxmlformats.org/officeDocument/2006/relationships/hyperlink" Target="https://dokkai-labo.tokyo/basis/" TargetMode="External"/><Relationship Id="rId144" Type="http://schemas.openxmlformats.org/officeDocument/2006/relationships/hyperlink" Target="http://dokkai-labo.tokyo/kobetsuonline01/" TargetMode="External"/><Relationship Id="rId139" Type="http://schemas.openxmlformats.org/officeDocument/2006/relationships/hyperlink" Target="http://dokkai-labo.tokyo/bootcamp/" TargetMode="External"/><Relationship Id="rId138" Type="http://schemas.openxmlformats.org/officeDocument/2006/relationships/hyperlink" Target="http://dokkai-labo.tokyo/bootcamp/" TargetMode="External"/><Relationship Id="rId137" Type="http://schemas.openxmlformats.org/officeDocument/2006/relationships/hyperlink" Target="https://dokkai-labo.tokyo/onlinetokuten/" TargetMode="External"/><Relationship Id="rId132" Type="http://schemas.openxmlformats.org/officeDocument/2006/relationships/hyperlink" Target="http://dokkai-labo.tokyo/kobetsuonline02/" TargetMode="External"/><Relationship Id="rId131" Type="http://schemas.openxmlformats.org/officeDocument/2006/relationships/hyperlink" Target="https://dokkai-labo.tokyo/bootcamp/" TargetMode="External"/><Relationship Id="rId130" Type="http://schemas.openxmlformats.org/officeDocument/2006/relationships/hyperlink" Target="http://dokkai-labo.tokyo/bootcamp/" TargetMode="External"/><Relationship Id="rId136" Type="http://schemas.openxmlformats.org/officeDocument/2006/relationships/hyperlink" Target="http://dokkai-labo.tokyo/onlinetokuten/" TargetMode="External"/><Relationship Id="rId135" Type="http://schemas.openxmlformats.org/officeDocument/2006/relationships/hyperlink" Target="http://dokkai-labo.tokyo/onlinetokuten/" TargetMode="External"/><Relationship Id="rId134" Type="http://schemas.openxmlformats.org/officeDocument/2006/relationships/hyperlink" Target="https://dokkai-labo.tokyo/kobetsuonline02/" TargetMode="External"/><Relationship Id="rId133" Type="http://schemas.openxmlformats.org/officeDocument/2006/relationships/hyperlink" Target="http://dokkai-labo.tokyo/kobetsuonline02/" TargetMode="External"/><Relationship Id="rId172" Type="http://schemas.openxmlformats.org/officeDocument/2006/relationships/hyperlink" Target="http://dokkai-labo.tokyo/onlinetokuten/" TargetMode="External"/><Relationship Id="rId171" Type="http://schemas.openxmlformats.org/officeDocument/2006/relationships/hyperlink" Target="http://dokkai-labo.tokyo/onlinetokuten/" TargetMode="External"/><Relationship Id="rId170" Type="http://schemas.openxmlformats.org/officeDocument/2006/relationships/hyperlink" Target="https://dokkai-labo.tokyo/vacant_sum/" TargetMode="External"/><Relationship Id="rId165" Type="http://schemas.openxmlformats.org/officeDocument/2006/relationships/hyperlink" Target="https://dokkai-labo.tokyo/" TargetMode="External"/><Relationship Id="rId164" Type="http://schemas.openxmlformats.org/officeDocument/2006/relationships/hyperlink" Target="http://dokkai-labo.tokyo/" TargetMode="External"/><Relationship Id="rId163" Type="http://schemas.openxmlformats.org/officeDocument/2006/relationships/hyperlink" Target="http://dokkai-labo.tokyo/?s=%E3%80%90%E9%81%8E%E5%8E%BB%E5%95%8F%E3%80%91&amp;order=asc" TargetMode="External"/><Relationship Id="rId162" Type="http://schemas.openxmlformats.org/officeDocument/2006/relationships/hyperlink" Target="https://dokkai-labo.tokyo/timetable_season/" TargetMode="External"/><Relationship Id="rId169" Type="http://schemas.openxmlformats.org/officeDocument/2006/relationships/hyperlink" Target="https://dokkai-labo.tokyo/kobetsuonline01/" TargetMode="External"/><Relationship Id="rId168" Type="http://schemas.openxmlformats.org/officeDocument/2006/relationships/hyperlink" Target="http://dokkai-labo.tokyo/kobetsuonline01/" TargetMode="External"/><Relationship Id="rId167" Type="http://schemas.openxmlformats.org/officeDocument/2006/relationships/hyperlink" Target="http://dokkai-labo.tokyo/kobetsuonline01/" TargetMode="External"/><Relationship Id="rId166" Type="http://schemas.openxmlformats.org/officeDocument/2006/relationships/hyperlink" Target="https://dokkai-labo.tokyo/timetable/" TargetMode="External"/><Relationship Id="rId161" Type="http://schemas.openxmlformats.org/officeDocument/2006/relationships/hyperlink" Target="https://dokkai-labo.tokyo/tokuten/" TargetMode="External"/><Relationship Id="rId160" Type="http://schemas.openxmlformats.org/officeDocument/2006/relationships/hyperlink" Target="http://dokkai-labo.tokyo/tokuten/" TargetMode="External"/><Relationship Id="rId159" Type="http://schemas.openxmlformats.org/officeDocument/2006/relationships/hyperlink" Target="http://dokkai-labo.tokyo/tokuten/" TargetMode="External"/><Relationship Id="rId154" Type="http://schemas.openxmlformats.org/officeDocument/2006/relationships/hyperlink" Target="https://dokkai-labo.tokyo/lp1801/" TargetMode="External"/><Relationship Id="rId153" Type="http://schemas.openxmlformats.org/officeDocument/2006/relationships/hyperlink" Target="https://dokkai-labo.tokyo/kobetsuonline01/" TargetMode="External"/><Relationship Id="rId152" Type="http://schemas.openxmlformats.org/officeDocument/2006/relationships/hyperlink" Target="http://dokkai-labo.tokyo/kobetsuonline01/" TargetMode="External"/><Relationship Id="rId151" Type="http://schemas.openxmlformats.org/officeDocument/2006/relationships/hyperlink" Target="http://dokkai-labo.tokyo/kobetsuonline01/" TargetMode="External"/><Relationship Id="rId158" Type="http://schemas.openxmlformats.org/officeDocument/2006/relationships/hyperlink" Target="https://dokkai-labo.tokyo/timetable_mtg/" TargetMode="External"/><Relationship Id="rId157" Type="http://schemas.openxmlformats.org/officeDocument/2006/relationships/hyperlink" Target="https://dokkai-labo.tokyo/tokuten_fifth/" TargetMode="External"/><Relationship Id="rId156" Type="http://schemas.openxmlformats.org/officeDocument/2006/relationships/hyperlink" Target="http://dokkai-labo.tokyo/tokuten_fifth/" TargetMode="External"/><Relationship Id="rId155" Type="http://schemas.openxmlformats.org/officeDocument/2006/relationships/hyperlink" Target="http://dokkai-labo.tokyo/tokuten_fifth/" TargetMode="External"/><Relationship Id="rId40" Type="http://schemas.openxmlformats.org/officeDocument/2006/relationships/hyperlink" Target="https://dokkai-labo.tokyo/kobetsuonline02/" TargetMode="External"/><Relationship Id="rId42" Type="http://schemas.openxmlformats.org/officeDocument/2006/relationships/hyperlink" Target="http://dokkai-labo.tokyo/tokuten/" TargetMode="External"/><Relationship Id="rId41" Type="http://schemas.openxmlformats.org/officeDocument/2006/relationships/hyperlink" Target="https://dokkai-labo.tokyo/info/200101_01/" TargetMode="External"/><Relationship Id="rId44" Type="http://schemas.openxmlformats.org/officeDocument/2006/relationships/hyperlink" Target="https://dokkai-labo.tokyo/tokuten/" TargetMode="External"/><Relationship Id="rId43" Type="http://schemas.openxmlformats.org/officeDocument/2006/relationships/hyperlink" Target="http://dokkai-labo.tokyo/tokuten/" TargetMode="External"/><Relationship Id="rId46" Type="http://schemas.openxmlformats.org/officeDocument/2006/relationships/hyperlink" Target="http://dokkai-labo.tokyo/?s=%E3%80%90%E9%81%8E%E5%8E%BB%E5%95%8F%E3%80%91&amp;order=asc" TargetMode="External"/><Relationship Id="rId45" Type="http://schemas.openxmlformats.org/officeDocument/2006/relationships/hyperlink" Target="https://dokkai-labo.tokyo/info/200101_02/" TargetMode="External"/><Relationship Id="rId48" Type="http://schemas.openxmlformats.org/officeDocument/2006/relationships/hyperlink" Target="https://dokkai-labo.tokyo/" TargetMode="External"/><Relationship Id="rId47" Type="http://schemas.openxmlformats.org/officeDocument/2006/relationships/hyperlink" Target="http://dokkai-labo.tokyo/" TargetMode="External"/><Relationship Id="rId49" Type="http://schemas.openxmlformats.org/officeDocument/2006/relationships/hyperlink" Target="https://dokkai-labo.tokyo/info/200229/" TargetMode="External"/><Relationship Id="rId31" Type="http://schemas.openxmlformats.org/officeDocument/2006/relationships/hyperlink" Target="http://dokkai-labo.tokyo/basisonline/" TargetMode="External"/><Relationship Id="rId30" Type="http://schemas.openxmlformats.org/officeDocument/2006/relationships/hyperlink" Target="http://dokkai-labo.tokyo/basisonline/" TargetMode="External"/><Relationship Id="rId33" Type="http://schemas.openxmlformats.org/officeDocument/2006/relationships/hyperlink" Target="https://dokkai-labo.tokyo/info/180726_iten/" TargetMode="External"/><Relationship Id="rId32" Type="http://schemas.openxmlformats.org/officeDocument/2006/relationships/hyperlink" Target="https://dokkai-labo.tokyo/basisonline/" TargetMode="External"/><Relationship Id="rId35" Type="http://schemas.openxmlformats.org/officeDocument/2006/relationships/hyperlink" Target="http://dokkai-labo.tokyo/kobetsuonline02/" TargetMode="External"/><Relationship Id="rId34" Type="http://schemas.openxmlformats.org/officeDocument/2006/relationships/hyperlink" Target="http://dokkai-labo.tokyo/kobetsuonline02/" TargetMode="External"/><Relationship Id="rId37" Type="http://schemas.openxmlformats.org/officeDocument/2006/relationships/hyperlink" Target="https://dokkai-labo.tokyo/info/190507/" TargetMode="External"/><Relationship Id="rId36" Type="http://schemas.openxmlformats.org/officeDocument/2006/relationships/hyperlink" Target="https://dokkai-labo.tokyo/kobetsuonline02/" TargetMode="External"/><Relationship Id="rId39" Type="http://schemas.openxmlformats.org/officeDocument/2006/relationships/hyperlink" Target="http://dokkai-labo.tokyo/kobetsuonline02/" TargetMode="External"/><Relationship Id="rId38" Type="http://schemas.openxmlformats.org/officeDocument/2006/relationships/hyperlink" Target="http://dokkai-labo.tokyo/kobetsuonline02/" TargetMode="External"/><Relationship Id="rId20" Type="http://schemas.openxmlformats.org/officeDocument/2006/relationships/hyperlink" Target="https://dokkai-labo.tokyo/tokuten_fifth/" TargetMode="External"/><Relationship Id="rId22" Type="http://schemas.openxmlformats.org/officeDocument/2006/relationships/hyperlink" Target="http://dokkai-labo.tokyo/bootcamp/" TargetMode="External"/><Relationship Id="rId21" Type="http://schemas.openxmlformats.org/officeDocument/2006/relationships/hyperlink" Target="https://dokkai-labo.tokyo/info/180101/" TargetMode="External"/><Relationship Id="rId24" Type="http://schemas.openxmlformats.org/officeDocument/2006/relationships/hyperlink" Target="https://dokkai-labo.tokyo/bootcamp/" TargetMode="External"/><Relationship Id="rId23" Type="http://schemas.openxmlformats.org/officeDocument/2006/relationships/hyperlink" Target="http://dokkai-labo.tokyo/bootcamp/" TargetMode="External"/><Relationship Id="rId26" Type="http://schemas.openxmlformats.org/officeDocument/2006/relationships/hyperlink" Target="http://dokkai-labo.tokyo/?s=%E3%80%90%E9%81%8E%E5%8E%BB%E5%95%8F%E3%80%91&amp;order=asc" TargetMode="External"/><Relationship Id="rId25" Type="http://schemas.openxmlformats.org/officeDocument/2006/relationships/hyperlink" Target="https://dokkai-labo.tokyo/info/180205/" TargetMode="External"/><Relationship Id="rId28" Type="http://schemas.openxmlformats.org/officeDocument/2006/relationships/hyperlink" Target="https://dokkai-labo.tokyo/" TargetMode="External"/><Relationship Id="rId27" Type="http://schemas.openxmlformats.org/officeDocument/2006/relationships/hyperlink" Target="http://dokkai-labo.tokyo/" TargetMode="External"/><Relationship Id="rId29" Type="http://schemas.openxmlformats.org/officeDocument/2006/relationships/hyperlink" Target="https://dokkai-labo.tokyo/info/180208/" TargetMode="External"/><Relationship Id="rId11" Type="http://schemas.openxmlformats.org/officeDocument/2006/relationships/hyperlink" Target="http://dokkai-labo.tokyo/hilevel_lec_univ_online/" TargetMode="External"/><Relationship Id="rId10" Type="http://schemas.openxmlformats.org/officeDocument/2006/relationships/hyperlink" Target="http://dokkai-labo.tokyo/hilevel_lec_univ_online/" TargetMode="External"/><Relationship Id="rId13" Type="http://schemas.openxmlformats.org/officeDocument/2006/relationships/hyperlink" Target="https://dokkai-labo.tokyo/info/161214/" TargetMode="External"/><Relationship Id="rId12" Type="http://schemas.openxmlformats.org/officeDocument/2006/relationships/hyperlink" Target="https://dokkai-labo.tokyo/hilevel_lec_univ_online/" TargetMode="External"/><Relationship Id="rId15" Type="http://schemas.openxmlformats.org/officeDocument/2006/relationships/hyperlink" Target="http://dokkai-labo.tokyo/summer/" TargetMode="External"/><Relationship Id="rId14" Type="http://schemas.openxmlformats.org/officeDocument/2006/relationships/hyperlink" Target="http://dokkai-labo.tokyo/summer/" TargetMode="External"/><Relationship Id="rId17" Type="http://schemas.openxmlformats.org/officeDocument/2006/relationships/hyperlink" Target="https://dokkai-labo.tokyo/info/170529_studyaidbook/" TargetMode="External"/><Relationship Id="rId16" Type="http://schemas.openxmlformats.org/officeDocument/2006/relationships/hyperlink" Target="https://dokkai-labo.tokyo/summer/" TargetMode="External"/><Relationship Id="rId19" Type="http://schemas.openxmlformats.org/officeDocument/2006/relationships/hyperlink" Target="http://dokkai-labo.tokyo/tokuten_fifth/" TargetMode="External"/><Relationship Id="rId18" Type="http://schemas.openxmlformats.org/officeDocument/2006/relationships/hyperlink" Target="http://dokkai-labo.tokyo/tokuten_fifth/" TargetMode="External"/><Relationship Id="rId84" Type="http://schemas.openxmlformats.org/officeDocument/2006/relationships/hyperlink" Target="https://dokkai-labo.tokyo/kobetsuonline02/" TargetMode="External"/><Relationship Id="rId83" Type="http://schemas.openxmlformats.org/officeDocument/2006/relationships/hyperlink" Target="http://dokkai-labo.tokyo/kobetsuonline02/" TargetMode="External"/><Relationship Id="rId86" Type="http://schemas.openxmlformats.org/officeDocument/2006/relationships/hyperlink" Target="http://dokkai-labo.tokyo/basisonline/" TargetMode="External"/><Relationship Id="rId85" Type="http://schemas.openxmlformats.org/officeDocument/2006/relationships/hyperlink" Target="https://dokkai-labo.tokyo/info/2019winter/" TargetMode="External"/><Relationship Id="rId88" Type="http://schemas.openxmlformats.org/officeDocument/2006/relationships/hyperlink" Target="https://dokkai-labo.tokyo/basisonline/" TargetMode="External"/><Relationship Id="rId87" Type="http://schemas.openxmlformats.org/officeDocument/2006/relationships/hyperlink" Target="http://dokkai-labo.tokyo/basisonline/" TargetMode="External"/><Relationship Id="rId89" Type="http://schemas.openxmlformats.org/officeDocument/2006/relationships/hyperlink" Target="https://dokkai-labo.tokyo/info/20200204/" TargetMode="External"/><Relationship Id="rId80" Type="http://schemas.openxmlformats.org/officeDocument/2006/relationships/hyperlink" Target="https://dokkai-labo.tokyo/tokuten/" TargetMode="External"/><Relationship Id="rId82" Type="http://schemas.openxmlformats.org/officeDocument/2006/relationships/hyperlink" Target="http://dokkai-labo.tokyo/kobetsuonline02/" TargetMode="External"/><Relationship Id="rId81" Type="http://schemas.openxmlformats.org/officeDocument/2006/relationships/hyperlink" Target="https://dokkai-labo.tokyo/info/20190924/" TargetMode="External"/><Relationship Id="rId73" Type="http://schemas.openxmlformats.org/officeDocument/2006/relationships/hyperlink" Target="https://dokkai-labo.tokyo/info/20190104/" TargetMode="External"/><Relationship Id="rId72" Type="http://schemas.openxmlformats.org/officeDocument/2006/relationships/hyperlink" Target="https://dokkai-labo.tokyo/bootcamp/" TargetMode="External"/><Relationship Id="rId75" Type="http://schemas.openxmlformats.org/officeDocument/2006/relationships/hyperlink" Target="http://dokkai-labo.tokyo/" TargetMode="External"/><Relationship Id="rId74" Type="http://schemas.openxmlformats.org/officeDocument/2006/relationships/hyperlink" Target="http://dokkai-labo.tokyo/?s=%E3%80%90%E9%81%8E%E5%8E%BB%E5%95%8F%E3%80%91&amp;order=asc" TargetMode="External"/><Relationship Id="rId77" Type="http://schemas.openxmlformats.org/officeDocument/2006/relationships/hyperlink" Target="https://dokkai-labo.tokyo/info/20190620/" TargetMode="External"/><Relationship Id="rId76" Type="http://schemas.openxmlformats.org/officeDocument/2006/relationships/hyperlink" Target="https://dokkai-labo.tokyo/" TargetMode="External"/><Relationship Id="rId79" Type="http://schemas.openxmlformats.org/officeDocument/2006/relationships/hyperlink" Target="http://dokkai-labo.tokyo/tokuten/" TargetMode="External"/><Relationship Id="rId78" Type="http://schemas.openxmlformats.org/officeDocument/2006/relationships/hyperlink" Target="http://dokkai-labo.tokyo/tokuten/" TargetMode="External"/><Relationship Id="rId71" Type="http://schemas.openxmlformats.org/officeDocument/2006/relationships/hyperlink" Target="http://dokkai-labo.tokyo/bootcamp/" TargetMode="External"/><Relationship Id="rId70" Type="http://schemas.openxmlformats.org/officeDocument/2006/relationships/hyperlink" Target="http://dokkai-labo.tokyo/bootcamp/" TargetMode="External"/><Relationship Id="rId62" Type="http://schemas.openxmlformats.org/officeDocument/2006/relationships/hyperlink" Target="http://dokkai-labo.tokyo/onlinetokuten/" TargetMode="External"/><Relationship Id="rId61" Type="http://schemas.openxmlformats.org/officeDocument/2006/relationships/hyperlink" Target="https://dokkai-labo.tokyo/info/20190101/" TargetMode="External"/><Relationship Id="rId64" Type="http://schemas.openxmlformats.org/officeDocument/2006/relationships/hyperlink" Target="https://dokkai-labo.tokyo/onlinetokuten/" TargetMode="External"/><Relationship Id="rId63" Type="http://schemas.openxmlformats.org/officeDocument/2006/relationships/hyperlink" Target="http://dokkai-labo.tokyo/onlinetokuten/" TargetMode="External"/><Relationship Id="rId66" Type="http://schemas.openxmlformats.org/officeDocument/2006/relationships/hyperlink" Target="http://dokkai-labo.tokyo/grammer/" TargetMode="External"/><Relationship Id="rId65" Type="http://schemas.openxmlformats.org/officeDocument/2006/relationships/hyperlink" Target="https://dokkai-labo.tokyo/info/20190101b/" TargetMode="External"/><Relationship Id="rId68" Type="http://schemas.openxmlformats.org/officeDocument/2006/relationships/hyperlink" Target="https://dokkai-labo.tokyo/grammer/" TargetMode="External"/><Relationship Id="rId67" Type="http://schemas.openxmlformats.org/officeDocument/2006/relationships/hyperlink" Target="http://dokkai-labo.tokyo/grammer/" TargetMode="External"/><Relationship Id="rId60" Type="http://schemas.openxmlformats.org/officeDocument/2006/relationships/hyperlink" Target="https://dokkai-labo.tokyo/kobetsuonline02/" TargetMode="External"/><Relationship Id="rId69" Type="http://schemas.openxmlformats.org/officeDocument/2006/relationships/hyperlink" Target="https://dokkai-labo.tokyo/info/20190101t/" TargetMode="External"/><Relationship Id="rId51" Type="http://schemas.openxmlformats.org/officeDocument/2006/relationships/hyperlink" Target="http://dokkai-labo.tokyo/onlinetokuten/" TargetMode="External"/><Relationship Id="rId50" Type="http://schemas.openxmlformats.org/officeDocument/2006/relationships/hyperlink" Target="http://dokkai-labo.tokyo/onlinetokuten/" TargetMode="External"/><Relationship Id="rId53" Type="http://schemas.openxmlformats.org/officeDocument/2006/relationships/hyperlink" Target="https://dokkai-labo.tokyo/info/200402/" TargetMode="External"/><Relationship Id="rId52" Type="http://schemas.openxmlformats.org/officeDocument/2006/relationships/hyperlink" Target="https://dokkai-labo.tokyo/onlinetokuten/" TargetMode="External"/><Relationship Id="rId55" Type="http://schemas.openxmlformats.org/officeDocument/2006/relationships/hyperlink" Target="http://dokkai-labo.tokyo/" TargetMode="External"/><Relationship Id="rId54" Type="http://schemas.openxmlformats.org/officeDocument/2006/relationships/hyperlink" Target="http://dokkai-labo.tokyo/?s=%E3%80%90%E9%81%8E%E5%8E%BB%E5%95%8F%E3%80%91&amp;order=asc" TargetMode="External"/><Relationship Id="rId57" Type="http://schemas.openxmlformats.org/officeDocument/2006/relationships/hyperlink" Target="https://dokkai-labo.tokyo/info/200410/" TargetMode="External"/><Relationship Id="rId56" Type="http://schemas.openxmlformats.org/officeDocument/2006/relationships/hyperlink" Target="https://dokkai-labo.tokyo/" TargetMode="External"/><Relationship Id="rId59" Type="http://schemas.openxmlformats.org/officeDocument/2006/relationships/hyperlink" Target="http://dokkai-labo.tokyo/kobetsuonline02/" TargetMode="External"/><Relationship Id="rId58" Type="http://schemas.openxmlformats.org/officeDocument/2006/relationships/hyperlink" Target="http://dokkai-labo.tokyo/kobetsuonline02/" TargetMode="External"/><Relationship Id="rId107" Type="http://schemas.openxmlformats.org/officeDocument/2006/relationships/hyperlink" Target="http://dokkai-labo.tokyo/kobetsuonline01/" TargetMode="External"/><Relationship Id="rId106" Type="http://schemas.openxmlformats.org/officeDocument/2006/relationships/hyperlink" Target="http://dokkai-labo.tokyo/kobetsuonline01/" TargetMode="External"/><Relationship Id="rId105" Type="http://schemas.openxmlformats.org/officeDocument/2006/relationships/hyperlink" Target="https://dokkai-labo.tokyo/info/20201022/" TargetMode="External"/><Relationship Id="rId104" Type="http://schemas.openxmlformats.org/officeDocument/2006/relationships/hyperlink" Target="https://dokkai-labo.tokyo/tokuten/" TargetMode="External"/><Relationship Id="rId109" Type="http://schemas.openxmlformats.org/officeDocument/2006/relationships/hyperlink" Target="https://dokkai-labo.tokyo/info/20201119/" TargetMode="External"/><Relationship Id="rId108" Type="http://schemas.openxmlformats.org/officeDocument/2006/relationships/hyperlink" Target="https://dokkai-labo.tokyo/kobetsuonline01/" TargetMode="External"/><Relationship Id="rId103" Type="http://schemas.openxmlformats.org/officeDocument/2006/relationships/hyperlink" Target="http://dokkai-labo.tokyo/tokuten/" TargetMode="External"/><Relationship Id="rId102" Type="http://schemas.openxmlformats.org/officeDocument/2006/relationships/hyperlink" Target="http://dokkai-labo.tokyo/tokuten/" TargetMode="External"/><Relationship Id="rId101" Type="http://schemas.openxmlformats.org/officeDocument/2006/relationships/hyperlink" Target="https://dokkai-labo.tokyo/info/20200529/" TargetMode="External"/><Relationship Id="rId100" Type="http://schemas.openxmlformats.org/officeDocument/2006/relationships/hyperlink" Target="https://dokkai-labo.tokyo/onlinetokuten/" TargetMode="External"/><Relationship Id="rId129" Type="http://schemas.openxmlformats.org/officeDocument/2006/relationships/hyperlink" Target="http://dokkai-labo.tokyo/bootcamp/" TargetMode="External"/><Relationship Id="rId128" Type="http://schemas.openxmlformats.org/officeDocument/2006/relationships/hyperlink" Target="https://dokkai-labo.tokyo/hilevel_lec_univ_online/" TargetMode="External"/><Relationship Id="rId127" Type="http://schemas.openxmlformats.org/officeDocument/2006/relationships/hyperlink" Target="http://dokkai-labo.tokyo/hilevel_lec_univ_online/" TargetMode="External"/><Relationship Id="rId126" Type="http://schemas.openxmlformats.org/officeDocument/2006/relationships/hyperlink" Target="http://dokkai-labo.tokyo/hilevel_lec_univ_online/" TargetMode="External"/><Relationship Id="rId121" Type="http://schemas.openxmlformats.org/officeDocument/2006/relationships/hyperlink" Target="https://dokkai-labo.tokyo/info/20210406/" TargetMode="External"/><Relationship Id="rId120" Type="http://schemas.openxmlformats.org/officeDocument/2006/relationships/hyperlink" Target="https://dokkai-labo.tokyo/basis/" TargetMode="External"/><Relationship Id="rId125" Type="http://schemas.openxmlformats.org/officeDocument/2006/relationships/hyperlink" Target="https://dokkai-labo.tokyo/info/20210723/" TargetMode="External"/><Relationship Id="rId124" Type="http://schemas.openxmlformats.org/officeDocument/2006/relationships/hyperlink" Target="https://dokkai-labo.tokyo/basis/" TargetMode="External"/><Relationship Id="rId123" Type="http://schemas.openxmlformats.org/officeDocument/2006/relationships/hyperlink" Target="http://dokkai-labo.tokyo/basis/" TargetMode="External"/><Relationship Id="rId122" Type="http://schemas.openxmlformats.org/officeDocument/2006/relationships/hyperlink" Target="http://dokkai-labo.tokyo/basis/" TargetMode="External"/><Relationship Id="rId95" Type="http://schemas.openxmlformats.org/officeDocument/2006/relationships/hyperlink" Target="http://dokkai-labo.tokyo/hilevel_lec_univ_online/" TargetMode="External"/><Relationship Id="rId94" Type="http://schemas.openxmlformats.org/officeDocument/2006/relationships/hyperlink" Target="http://dokkai-labo.tokyo/hilevel_lec_univ_online/" TargetMode="External"/><Relationship Id="rId97" Type="http://schemas.openxmlformats.org/officeDocument/2006/relationships/hyperlink" Target="https://dokkai-labo.tokyo/info/20200516/" TargetMode="External"/><Relationship Id="rId96" Type="http://schemas.openxmlformats.org/officeDocument/2006/relationships/hyperlink" Target="https://dokkai-labo.tokyo/hilevel_lec_univ_online/" TargetMode="External"/><Relationship Id="rId99" Type="http://schemas.openxmlformats.org/officeDocument/2006/relationships/hyperlink" Target="http://dokkai-labo.tokyo/onlinetokuten/" TargetMode="External"/><Relationship Id="rId98" Type="http://schemas.openxmlformats.org/officeDocument/2006/relationships/hyperlink" Target="http://dokkai-labo.tokyo/onlinetokuten/" TargetMode="External"/><Relationship Id="rId91" Type="http://schemas.openxmlformats.org/officeDocument/2006/relationships/hyperlink" Target="http://dokkai-labo.tokyo/tokuten_fifth/" TargetMode="External"/><Relationship Id="rId90" Type="http://schemas.openxmlformats.org/officeDocument/2006/relationships/hyperlink" Target="http://dokkai-labo.tokyo/tokuten_fifth/" TargetMode="External"/><Relationship Id="rId93" Type="http://schemas.openxmlformats.org/officeDocument/2006/relationships/hyperlink" Target="https://dokkai-labo.tokyo/info/20200505/" TargetMode="External"/><Relationship Id="rId92" Type="http://schemas.openxmlformats.org/officeDocument/2006/relationships/hyperlink" Target="https://dokkai-labo.tokyo/tokuten_fifth/" TargetMode="External"/><Relationship Id="rId118" Type="http://schemas.openxmlformats.org/officeDocument/2006/relationships/hyperlink" Target="http://dokkai-labo.tokyo/basis/" TargetMode="External"/><Relationship Id="rId117" Type="http://schemas.openxmlformats.org/officeDocument/2006/relationships/hyperlink" Target="https://dokkai-labo.tokyo/info/20210406-2/" TargetMode="External"/><Relationship Id="rId116" Type="http://schemas.openxmlformats.org/officeDocument/2006/relationships/hyperlink" Target="https://dokkai-labo.tokyo/hilevel_lec_univ_online/" TargetMode="External"/><Relationship Id="rId115" Type="http://schemas.openxmlformats.org/officeDocument/2006/relationships/hyperlink" Target="http://dokkai-labo.tokyo/hilevel_lec_univ_online/" TargetMode="External"/><Relationship Id="rId119" Type="http://schemas.openxmlformats.org/officeDocument/2006/relationships/hyperlink" Target="http://dokkai-labo.tokyo/basis/" TargetMode="External"/><Relationship Id="rId110" Type="http://schemas.openxmlformats.org/officeDocument/2006/relationships/hyperlink" Target="http://dokkai-labo.tokyo/basisonline/" TargetMode="External"/><Relationship Id="rId114" Type="http://schemas.openxmlformats.org/officeDocument/2006/relationships/hyperlink" Target="http://dokkai-labo.tokyo/hilevel_lec_univ_online/" TargetMode="External"/><Relationship Id="rId113" Type="http://schemas.openxmlformats.org/officeDocument/2006/relationships/hyperlink" Target="https://dokkai-labo.tokyo/info/20210308/" TargetMode="External"/><Relationship Id="rId112" Type="http://schemas.openxmlformats.org/officeDocument/2006/relationships/hyperlink" Target="https://dokkai-labo.tokyo/basisonline/" TargetMode="External"/><Relationship Id="rId111" Type="http://schemas.openxmlformats.org/officeDocument/2006/relationships/hyperlink" Target="http://dokkai-labo.tokyo/basisonline/" TargetMode="External"/></Relationships>
</file>

<file path=xl/worksheets/_rels/sheet9.xml.rels><?xml version="1.0" encoding="UTF-8" standalone="yes"?><Relationships xmlns="http://schemas.openxmlformats.org/package/2006/relationships"><Relationship Id="rId190" Type="http://schemas.openxmlformats.org/officeDocument/2006/relationships/hyperlink" Target="https://eigo-rewrite.com/column/stage1-2-2-2/" TargetMode="External"/><Relationship Id="rId194" Type="http://schemas.openxmlformats.org/officeDocument/2006/relationships/hyperlink" Target="https://eigo-rewrite.com/column/stage1_lesson4-2/" TargetMode="External"/><Relationship Id="rId193" Type="http://schemas.openxmlformats.org/officeDocument/2006/relationships/hyperlink" Target="https://eigo-rewrite.com/column/stage1_lesson4-1/" TargetMode="External"/><Relationship Id="rId192" Type="http://schemas.openxmlformats.org/officeDocument/2006/relationships/hyperlink" Target="https://eigo-rewrite.com/column/stage1_lesson3-2/" TargetMode="External"/><Relationship Id="rId191" Type="http://schemas.openxmlformats.org/officeDocument/2006/relationships/hyperlink" Target="https://eigo-rewrite.com/column/stage1-3-1/" TargetMode="External"/><Relationship Id="rId187" Type="http://schemas.openxmlformats.org/officeDocument/2006/relationships/hyperlink" Target="https://eigo-rewrite.com/column/stage1-1-2/" TargetMode="External"/><Relationship Id="rId186" Type="http://schemas.openxmlformats.org/officeDocument/2006/relationships/hyperlink" Target="https://eigo-rewrite.com/column/new-treasure-stage1-lesson1-1/" TargetMode="External"/><Relationship Id="rId185" Type="http://schemas.openxmlformats.org/officeDocument/2006/relationships/hyperlink" Target="https://eigo-rewrite.com/column/stage1/" TargetMode="External"/><Relationship Id="rId184" Type="http://schemas.openxmlformats.org/officeDocument/2006/relationships/hyperlink" Target="https://eigo-rewrite.com/" TargetMode="External"/><Relationship Id="rId189" Type="http://schemas.openxmlformats.org/officeDocument/2006/relationships/hyperlink" Target="https://eigo-rewrite.com/column/stage1-2-2/" TargetMode="External"/><Relationship Id="rId188" Type="http://schemas.openxmlformats.org/officeDocument/2006/relationships/hyperlink" Target="https://eigo-rewrite.com/column/stage1-2-1/" TargetMode="External"/><Relationship Id="rId183" Type="http://schemas.openxmlformats.org/officeDocument/2006/relationships/hyperlink" Target="https://eigo-rewrite.com/column/stage2soukatu/" TargetMode="External"/><Relationship Id="rId182" Type="http://schemas.openxmlformats.org/officeDocument/2006/relationships/hyperlink" Target="https://eigo-rewrite.com/dokkaikyouka/" TargetMode="External"/><Relationship Id="rId181" Type="http://schemas.openxmlformats.org/officeDocument/2006/relationships/hyperlink" Target="https://eigo-rewrite.com/profile/" TargetMode="External"/><Relationship Id="rId180" Type="http://schemas.openxmlformats.org/officeDocument/2006/relationships/hyperlink" Target="https://eigo-rewrite.com/access/" TargetMode="External"/><Relationship Id="rId176" Type="http://schemas.openxmlformats.org/officeDocument/2006/relationships/hyperlink" Target="https://eigo-rewrite.com/column/" TargetMode="External"/><Relationship Id="rId175" Type="http://schemas.openxmlformats.org/officeDocument/2006/relationships/hyperlink" Target="https://eigo-rewrite.com/column/kakomon/" TargetMode="External"/><Relationship Id="rId174" Type="http://schemas.openxmlformats.org/officeDocument/2006/relationships/hyperlink" Target="https://eigo-rewrite.com/column/schedule/" TargetMode="External"/><Relationship Id="rId173" Type="http://schemas.openxmlformats.org/officeDocument/2006/relationships/hyperlink" Target="https://eigo-rewrite.com/column/eigotest/" TargetMode="External"/><Relationship Id="rId179" Type="http://schemas.openxmlformats.org/officeDocument/2006/relationships/hyperlink" Target="https://eigo-rewrite.com/column/stage3/" TargetMode="External"/><Relationship Id="rId178" Type="http://schemas.openxmlformats.org/officeDocument/2006/relationships/hyperlink" Target="https://eigo-rewrite.com/column/hub_stage2/" TargetMode="External"/><Relationship Id="rId177" Type="http://schemas.openxmlformats.org/officeDocument/2006/relationships/hyperlink" Target="https://eigo-rewrite.com/column/hub_stage1/" TargetMode="External"/><Relationship Id="rId198" Type="http://schemas.openxmlformats.org/officeDocument/2006/relationships/hyperlink" Target="https://eigo-rewrite.com/column/stage1_lesson5-2-2/" TargetMode="External"/><Relationship Id="rId197" Type="http://schemas.openxmlformats.org/officeDocument/2006/relationships/hyperlink" Target="https://eigo-rewrite.com/column/stage1_lesson5-2/" TargetMode="External"/><Relationship Id="rId196" Type="http://schemas.openxmlformats.org/officeDocument/2006/relationships/hyperlink" Target="https://eigo-rewrite.com/column/stage1_lesson5-1/" TargetMode="External"/><Relationship Id="rId195" Type="http://schemas.openxmlformats.org/officeDocument/2006/relationships/hyperlink" Target="https://eigo-rewrite.com/column/stage1_lesson4-3/" TargetMode="External"/><Relationship Id="rId199" Type="http://schemas.openxmlformats.org/officeDocument/2006/relationships/hyperlink" Target="https://eigo-rewrite.com/column/stage1_lesson6-1/" TargetMode="External"/><Relationship Id="rId150" Type="http://schemas.openxmlformats.org/officeDocument/2006/relationships/hyperlink" Target="https://dokkai-labo.tokyo/summercourse/" TargetMode="External"/><Relationship Id="rId392" Type="http://schemas.openxmlformats.org/officeDocument/2006/relationships/hyperlink" Target="https://jukureiwa.com/tips/syakaikinkyu/" TargetMode="External"/><Relationship Id="rId391" Type="http://schemas.openxmlformats.org/officeDocument/2006/relationships/hyperlink" Target="https://jukureiwa.com/tips/honka_koumin/" TargetMode="External"/><Relationship Id="rId390" Type="http://schemas.openxmlformats.org/officeDocument/2006/relationships/hyperlink" Target="https://jukureiwa.com/tips/honka_rekishi/" TargetMode="External"/><Relationship Id="rId1" Type="http://schemas.openxmlformats.org/officeDocument/2006/relationships/hyperlink" Target="https://dokkai-labo.tokyo/basis/" TargetMode="External"/><Relationship Id="rId2" Type="http://schemas.openxmlformats.org/officeDocument/2006/relationships/hyperlink" Target="https://dokkai-labo.tokyo/contact/" TargetMode="External"/><Relationship Id="rId3" Type="http://schemas.openxmlformats.org/officeDocument/2006/relationships/hyperlink" Target="https://dokkai-labo.tokyo/schedule/" TargetMode="External"/><Relationship Id="rId149" Type="http://schemas.openxmlformats.org/officeDocument/2006/relationships/hyperlink" Target="https://dokkai-labo.tokyo/lesson/chocolabo/" TargetMode="External"/><Relationship Id="rId4" Type="http://schemas.openxmlformats.org/officeDocument/2006/relationships/hyperlink" Target="https://dokkai-labo.tokyo/timetable_mtg/" TargetMode="External"/><Relationship Id="rId148" Type="http://schemas.openxmlformats.org/officeDocument/2006/relationships/hyperlink" Target="https://dokkai-labo.tokyo/col_blog/online-kokugo/" TargetMode="External"/><Relationship Id="rId9" Type="http://schemas.openxmlformats.org/officeDocument/2006/relationships/hyperlink" Target="https://dokkai-labo.tokyo/hilevel_lec_univ_online/" TargetMode="External"/><Relationship Id="rId143" Type="http://schemas.openxmlformats.org/officeDocument/2006/relationships/hyperlink" Target="https://dokkai-labo.tokyo/col_blog/dokkai-online-kobetsu/" TargetMode="External"/><Relationship Id="rId385" Type="http://schemas.openxmlformats.org/officeDocument/2006/relationships/hyperlink" Target="https://jukureiwa.com/tips/machigaeyasui/" TargetMode="External"/><Relationship Id="rId142" Type="http://schemas.openxmlformats.org/officeDocument/2006/relationships/hyperlink" Target="https://dokkai-labo.tokyo/col_blog/kokugo-online-only/" TargetMode="External"/><Relationship Id="rId384" Type="http://schemas.openxmlformats.org/officeDocument/2006/relationships/hyperlink" Target="https://jukureiwa.com/tips/alphabet/" TargetMode="External"/><Relationship Id="rId141" Type="http://schemas.openxmlformats.org/officeDocument/2006/relationships/hyperlink" Target="https://dokkai-labo.tokyo/info/180101_02/" TargetMode="External"/><Relationship Id="rId383" Type="http://schemas.openxmlformats.org/officeDocument/2006/relationships/hyperlink" Target="https://jukureiwa.com/greeting/" TargetMode="External"/><Relationship Id="rId140" Type="http://schemas.openxmlformats.org/officeDocument/2006/relationships/hyperlink" Target="https://dokkai-labo.tokyo/timetable/" TargetMode="External"/><Relationship Id="rId382" Type="http://schemas.openxmlformats.org/officeDocument/2006/relationships/hyperlink" Target="https://jukureiwa.com/tips/" TargetMode="External"/><Relationship Id="rId5" Type="http://schemas.openxmlformats.org/officeDocument/2006/relationships/hyperlink" Target="https://dokkai-labo.tokyo/blog/161214/" TargetMode="External"/><Relationship Id="rId147" Type="http://schemas.openxmlformats.org/officeDocument/2006/relationships/hyperlink" Target="https://dokkai-labo.tokyo/blog/yoshu-series-kokugo-review-cycle/" TargetMode="External"/><Relationship Id="rId389" Type="http://schemas.openxmlformats.org/officeDocument/2006/relationships/hyperlink" Target="https://jukureiwa.com/tips/honka_chiri/" TargetMode="External"/><Relationship Id="rId6" Type="http://schemas.openxmlformats.org/officeDocument/2006/relationships/hyperlink" Target="https://dokkai-labo.tokyo/kobetsuonline01/" TargetMode="External"/><Relationship Id="rId146" Type="http://schemas.openxmlformats.org/officeDocument/2006/relationships/hyperlink" Target="https://dokkai-labo.tokyo/col_blog/online-kokugo-home/" TargetMode="External"/><Relationship Id="rId388" Type="http://schemas.openxmlformats.org/officeDocument/2006/relationships/hyperlink" Target="https://jukureiwa.com/tips/syakaianki/" TargetMode="External"/><Relationship Id="rId7" Type="http://schemas.openxmlformats.org/officeDocument/2006/relationships/hyperlink" Target="https://dokkai-labo.tokyo/lpjh_online/" TargetMode="External"/><Relationship Id="rId145" Type="http://schemas.openxmlformats.org/officeDocument/2006/relationships/hyperlink" Target="https://dokkai-labo.tokyo/col_blog/sentakushi/" TargetMode="External"/><Relationship Id="rId387" Type="http://schemas.openxmlformats.org/officeDocument/2006/relationships/hyperlink" Target="https://jukureiwa.com/tips/syakaibenkyou/" TargetMode="External"/><Relationship Id="rId8" Type="http://schemas.openxmlformats.org/officeDocument/2006/relationships/hyperlink" Target="https://dokkai-labo.tokyo/kobetsuonline02/" TargetMode="External"/><Relationship Id="rId144" Type="http://schemas.openxmlformats.org/officeDocument/2006/relationships/hyperlink" Target="https://dokkai-labo.tokyo/col_blog/kokugo-fee/" TargetMode="External"/><Relationship Id="rId386" Type="http://schemas.openxmlformats.org/officeDocument/2006/relationships/hyperlink" Target="https://jukureiwa.com/tips/katakana/" TargetMode="External"/><Relationship Id="rId381" Type="http://schemas.openxmlformats.org/officeDocument/2006/relationships/hyperlink" Target="https://jukureiwa.com/kouza/" TargetMode="External"/><Relationship Id="rId380" Type="http://schemas.openxmlformats.org/officeDocument/2006/relationships/hyperlink" Target="https://jukureiwa.com/tips/naaymi_hub/" TargetMode="External"/><Relationship Id="rId139" Type="http://schemas.openxmlformats.org/officeDocument/2006/relationships/hyperlink" Target="https://dokkai-labo.tokyo/col_blog/setsumon-yomichigai/" TargetMode="External"/><Relationship Id="rId138" Type="http://schemas.openxmlformats.org/officeDocument/2006/relationships/hyperlink" Target="https://dokkai-labo.tokyo/col_blog/evidence-accuracy/" TargetMode="External"/><Relationship Id="rId137" Type="http://schemas.openxmlformats.org/officeDocument/2006/relationships/hyperlink" Target="https://dokkai-labo.tokyo/blog/difficult-problem/" TargetMode="External"/><Relationship Id="rId379" Type="http://schemas.openxmlformats.org/officeDocument/2006/relationships/hyperlink" Target="https://jukureiwa.com/tanpatsu/" TargetMode="External"/><Relationship Id="rId132" Type="http://schemas.openxmlformats.org/officeDocument/2006/relationships/hyperlink" Target="https://dokkai-labo.tokyo/col_blog/sapix-kokugo-tsumazuki/" TargetMode="External"/><Relationship Id="rId374" Type="http://schemas.openxmlformats.org/officeDocument/2006/relationships/hyperlink" Target="https://juku-escot.com/grade/jh3/" TargetMode="External"/><Relationship Id="rId131" Type="http://schemas.openxmlformats.org/officeDocument/2006/relationships/hyperlink" Target="https://dokkai-labo.tokyo/blog/sapix_52b_02/" TargetMode="External"/><Relationship Id="rId373" Type="http://schemas.openxmlformats.org/officeDocument/2006/relationships/hyperlink" Target="https://juku-escot.com/grade/jh2/" TargetMode="External"/><Relationship Id="rId130" Type="http://schemas.openxmlformats.org/officeDocument/2006/relationships/hyperlink" Target="https://dokkai-labo.tokyo/col_blog/sapix-kokugo-kijutsu/" TargetMode="External"/><Relationship Id="rId372" Type="http://schemas.openxmlformats.org/officeDocument/2006/relationships/hyperlink" Target="https://juku-escot.com/grade/jh1/" TargetMode="External"/><Relationship Id="rId371" Type="http://schemas.openxmlformats.org/officeDocument/2006/relationships/hyperlink" Target="https://juku-escot.com/column/suugaku_ouyoumondai/" TargetMode="External"/><Relationship Id="rId136" Type="http://schemas.openxmlformats.org/officeDocument/2006/relationships/hyperlink" Target="https://dokkai-labo.tokyo/blog/sapix_52b_06/" TargetMode="External"/><Relationship Id="rId378" Type="http://schemas.openxmlformats.org/officeDocument/2006/relationships/hyperlink" Target="https://jukureiwa.com/honka/" TargetMode="External"/><Relationship Id="rId135" Type="http://schemas.openxmlformats.org/officeDocument/2006/relationships/hyperlink" Target="https://dokkai-labo.tokyo/blog/sapix_52b_05/" TargetMode="External"/><Relationship Id="rId377" Type="http://schemas.openxmlformats.org/officeDocument/2006/relationships/hyperlink" Target="https://juku-escot.com/timetable-e/" TargetMode="External"/><Relationship Id="rId134" Type="http://schemas.openxmlformats.org/officeDocument/2006/relationships/hyperlink" Target="https://dokkai-labo.tokyo/blog/sapix_52b_04/" TargetMode="External"/><Relationship Id="rId376" Type="http://schemas.openxmlformats.org/officeDocument/2006/relationships/hyperlink" Target="https://juku-escot.com/grade/exam/" TargetMode="External"/><Relationship Id="rId133" Type="http://schemas.openxmlformats.org/officeDocument/2006/relationships/hyperlink" Target="https://dokkai-labo.tokyo/blog/sapix_52b_03/" TargetMode="External"/><Relationship Id="rId375" Type="http://schemas.openxmlformats.org/officeDocument/2006/relationships/hyperlink" Target="https://juku-escot.com/grade/h1/" TargetMode="External"/><Relationship Id="rId172" Type="http://schemas.openxmlformats.org/officeDocument/2006/relationships/hyperlink" Target="https://eigo-rewrite.com/column/zyugyou/" TargetMode="External"/><Relationship Id="rId171" Type="http://schemas.openxmlformats.org/officeDocument/2006/relationships/hyperlink" Target="https://eigo-rewrite.com/column/eigobenkyouhou/" TargetMode="External"/><Relationship Id="rId170" Type="http://schemas.openxmlformats.org/officeDocument/2006/relationships/hyperlink" Target="https://eigo-rewrite.com/column/reibun/" TargetMode="External"/><Relationship Id="rId165" Type="http://schemas.openxmlformats.org/officeDocument/2006/relationships/hyperlink" Target="https://eigo-rewrite.com/column/eibunpou/" TargetMode="External"/><Relationship Id="rId164" Type="http://schemas.openxmlformats.org/officeDocument/2006/relationships/hyperlink" Target="https://eigo-rewrite.com/column/dokkai/" TargetMode="External"/><Relationship Id="rId163" Type="http://schemas.openxmlformats.org/officeDocument/2006/relationships/hyperlink" Target="https://eigo-rewrite.com/kobetsueisakubun/" TargetMode="External"/><Relationship Id="rId162" Type="http://schemas.openxmlformats.org/officeDocument/2006/relationships/hyperlink" Target="https://eigo-rewrite.com/listening/" TargetMode="External"/><Relationship Id="rId169" Type="http://schemas.openxmlformats.org/officeDocument/2006/relationships/hyperlink" Target="https://eigo-rewrite.com/column/eisakubunmae2/" TargetMode="External"/><Relationship Id="rId168" Type="http://schemas.openxmlformats.org/officeDocument/2006/relationships/hyperlink" Target="https://eigo-rewrite.com/column/j-eisakubun/" TargetMode="External"/><Relationship Id="rId167" Type="http://schemas.openxmlformats.org/officeDocument/2006/relationships/hyperlink" Target="https://eigo-rewrite.com/column/dokkairyoku/" TargetMode="External"/><Relationship Id="rId166" Type="http://schemas.openxmlformats.org/officeDocument/2006/relationships/hyperlink" Target="https://eigo-rewrite.com/column/bunpou/" TargetMode="External"/><Relationship Id="rId161" Type="http://schemas.openxmlformats.org/officeDocument/2006/relationships/hyperlink" Target="https://eigo-rewrite.com/vocabulary/" TargetMode="External"/><Relationship Id="rId160" Type="http://schemas.openxmlformats.org/officeDocument/2006/relationships/hyperlink" Target="https://eigo-rewrite.com/toritsu/" TargetMode="External"/><Relationship Id="rId159" Type="http://schemas.openxmlformats.org/officeDocument/2006/relationships/hyperlink" Target="https://eigo-rewrite.com/live/" TargetMode="External"/><Relationship Id="rId154" Type="http://schemas.openxmlformats.org/officeDocument/2006/relationships/hyperlink" Target="https://dokkai-labo.tokyo/blog/170620/" TargetMode="External"/><Relationship Id="rId396" Type="http://schemas.openxmlformats.org/officeDocument/2006/relationships/hyperlink" Target="https://jukureiwa.com/tips/syakai-oboeru-tsukau/" TargetMode="External"/><Relationship Id="rId153" Type="http://schemas.openxmlformats.org/officeDocument/2006/relationships/hyperlink" Target="https://dokkai-labo.tokyo/blog/180203/" TargetMode="External"/><Relationship Id="rId395" Type="http://schemas.openxmlformats.org/officeDocument/2006/relationships/hyperlink" Target="https://jukureiwa.com/tips/syakai-15min-routine/" TargetMode="External"/><Relationship Id="rId152" Type="http://schemas.openxmlformats.org/officeDocument/2006/relationships/hyperlink" Target="https://dokkai-labo.tokyo/blog/190104/" TargetMode="External"/><Relationship Id="rId394" Type="http://schemas.openxmlformats.org/officeDocument/2006/relationships/hyperlink" Target="https://jukureiwa.com/tips/syakai-seiri/" TargetMode="External"/><Relationship Id="rId151" Type="http://schemas.openxmlformats.org/officeDocument/2006/relationships/hyperlink" Target="https://dokkai-labo.tokyo/blog/chujutorisetsu/" TargetMode="External"/><Relationship Id="rId393" Type="http://schemas.openxmlformats.org/officeDocument/2006/relationships/hyperlink" Target="https://jukureiwa.com/tips/syakai-atomawashi/" TargetMode="External"/><Relationship Id="rId158" Type="http://schemas.openxmlformats.org/officeDocument/2006/relationships/hyperlink" Target="https://eigo-rewrite.com/contact/" TargetMode="External"/><Relationship Id="rId157" Type="http://schemas.openxmlformats.org/officeDocument/2006/relationships/hyperlink" Target="https://eigo-rewrite.com/concept/" TargetMode="External"/><Relationship Id="rId399" Type="http://schemas.openxmlformats.org/officeDocument/2006/relationships/hyperlink" Target="https://jukureiwa.com/tips/syakai-test-naoshi/" TargetMode="External"/><Relationship Id="rId156" Type="http://schemas.openxmlformats.org/officeDocument/2006/relationships/hyperlink" Target="https://eigo-rewrite.com/bunpou/" TargetMode="External"/><Relationship Id="rId398" Type="http://schemas.openxmlformats.org/officeDocument/2006/relationships/hyperlink" Target="https://jukureiwa.com/tips/syakai-note/" TargetMode="External"/><Relationship Id="rId155" Type="http://schemas.openxmlformats.org/officeDocument/2006/relationships/hyperlink" Target="https://dokkai-labo.tokyo/blog/200328/" TargetMode="External"/><Relationship Id="rId397" Type="http://schemas.openxmlformats.org/officeDocument/2006/relationships/hyperlink" Target="https://jukureiwa.com/tips/syakai-hikidashi/" TargetMode="External"/><Relationship Id="rId40" Type="http://schemas.openxmlformats.org/officeDocument/2006/relationships/hyperlink" Target="https://dokkai-labo.tokyo/blog/description/" TargetMode="External"/><Relationship Id="rId42" Type="http://schemas.openxmlformats.org/officeDocument/2006/relationships/hyperlink" Target="https://dokkai-labo.tokyo/blog/181214/" TargetMode="External"/><Relationship Id="rId41" Type="http://schemas.openxmlformats.org/officeDocument/2006/relationships/hyperlink" Target="https://dokkai-labo.tokyo/blog/description-2/" TargetMode="External"/><Relationship Id="rId44" Type="http://schemas.openxmlformats.org/officeDocument/2006/relationships/hyperlink" Target="https://dokkai-labo.tokyo/blog/kokugobunpouigi/" TargetMode="External"/><Relationship Id="rId43" Type="http://schemas.openxmlformats.org/officeDocument/2006/relationships/hyperlink" Target="https://dokkai-labo.tokyo/blog/shouronbunmaster/" TargetMode="External"/><Relationship Id="rId46" Type="http://schemas.openxmlformats.org/officeDocument/2006/relationships/hyperlink" Target="https://dokkai-labo.tokyo/col_blog/goiryoku-kyoka/" TargetMode="External"/><Relationship Id="rId45" Type="http://schemas.openxmlformats.org/officeDocument/2006/relationships/hyperlink" Target="https://dokkai-labo.tokyo/blog/bunpou/" TargetMode="External"/><Relationship Id="rId509" Type="http://schemas.openxmlformats.org/officeDocument/2006/relationships/hyperlink" Target="https://natsui-sansu-juku.com/col_blog/onlinekouka/" TargetMode="External"/><Relationship Id="rId508" Type="http://schemas.openxmlformats.org/officeDocument/2006/relationships/hyperlink" Target="https://natsui-sansu-juku.com/col_blog/onlineryuukou/" TargetMode="External"/><Relationship Id="rId503" Type="http://schemas.openxmlformats.org/officeDocument/2006/relationships/hyperlink" Target="https://natsui-sansu-juku.com/col_blog/yoshu-series-online/" TargetMode="External"/><Relationship Id="rId502" Type="http://schemas.openxmlformats.org/officeDocument/2006/relationships/hyperlink" Target="https://natsui-sansu-juku.com/col_blog/waseaka-online-sansu/" TargetMode="External"/><Relationship Id="rId501" Type="http://schemas.openxmlformats.org/officeDocument/2006/relationships/hyperlink" Target="https://natsui-sansu-juku.com/column/waseda_academy/" TargetMode="External"/><Relationship Id="rId500" Type="http://schemas.openxmlformats.org/officeDocument/2006/relationships/hyperlink" Target="https://natsui-sansu-juku.com/column/sapix/" TargetMode="External"/><Relationship Id="rId507" Type="http://schemas.openxmlformats.org/officeDocument/2006/relationships/hyperlink" Target="https://natsui-sansu-juku.com/col_blog/online-tutor-math/" TargetMode="External"/><Relationship Id="rId506" Type="http://schemas.openxmlformats.org/officeDocument/2006/relationships/hyperlink" Target="https://natsui-sansu-juku.com/column/tokuten_detail/" TargetMode="External"/><Relationship Id="rId505" Type="http://schemas.openxmlformats.org/officeDocument/2006/relationships/hyperlink" Target="https://natsui-sansu-juku.com/col_blog/online-sansu-chokuzen/" TargetMode="External"/><Relationship Id="rId504" Type="http://schemas.openxmlformats.org/officeDocument/2006/relationships/hyperlink" Target="https://natsui-sansu-juku.com/col_blog/kakomon-online-checklist/" TargetMode="External"/><Relationship Id="rId48" Type="http://schemas.openxmlformats.org/officeDocument/2006/relationships/hyperlink" Target="https://dokkai-labo.tokyo/blog/200229/" TargetMode="External"/><Relationship Id="rId47" Type="http://schemas.openxmlformats.org/officeDocument/2006/relationships/hyperlink" Target="https://dokkai-labo.tokyo/col_blog/goku-imi-dokkai/" TargetMode="External"/><Relationship Id="rId49" Type="http://schemas.openxmlformats.org/officeDocument/2006/relationships/hyperlink" Target="https://dokkai-labo.tokyo/blog/ouin2021/" TargetMode="External"/><Relationship Id="rId31" Type="http://schemas.openxmlformats.org/officeDocument/2006/relationships/hyperlink" Target="https://dokkai-labo.tokyo/blog/17022402/" TargetMode="External"/><Relationship Id="rId30" Type="http://schemas.openxmlformats.org/officeDocument/2006/relationships/hyperlink" Target="https://dokkai-labo.tokyo/setsumeibun/" TargetMode="External"/><Relationship Id="rId33" Type="http://schemas.openxmlformats.org/officeDocument/2006/relationships/hyperlink" Target="https://dokkai-labo.tokyo/blog/poetry/" TargetMode="External"/><Relationship Id="rId32" Type="http://schemas.openxmlformats.org/officeDocument/2006/relationships/hyperlink" Target="https://dokkai-labo.tokyo/blog/essay/" TargetMode="External"/><Relationship Id="rId35" Type="http://schemas.openxmlformats.org/officeDocument/2006/relationships/hyperlink" Target="https://dokkai-labo.tokyo/blog/17022401/" TargetMode="External"/><Relationship Id="rId34" Type="http://schemas.openxmlformats.org/officeDocument/2006/relationships/hyperlink" Target="https://dokkai-labo.tokyo/monogataribun/" TargetMode="External"/><Relationship Id="rId37" Type="http://schemas.openxmlformats.org/officeDocument/2006/relationships/hyperlink" Target="https://dokkai-labo.tokyo/kijutsuryoku/" TargetMode="External"/><Relationship Id="rId36" Type="http://schemas.openxmlformats.org/officeDocument/2006/relationships/hyperlink" Target="https://dokkai-labo.tokyo/blog/syougakuseidokkai/" TargetMode="External"/><Relationship Id="rId39" Type="http://schemas.openxmlformats.org/officeDocument/2006/relationships/hyperlink" Target="https://dokkai-labo.tokyo/blog/kijutsu_miss3/" TargetMode="External"/><Relationship Id="rId38" Type="http://schemas.openxmlformats.org/officeDocument/2006/relationships/hyperlink" Target="https://dokkai-labo.tokyo/blog/17022403/" TargetMode="External"/><Relationship Id="rId20" Type="http://schemas.openxmlformats.org/officeDocument/2006/relationships/hyperlink" Target="https://dokkai-labo.tokyo/tokuten_fifth/" TargetMode="External"/><Relationship Id="rId22" Type="http://schemas.openxmlformats.org/officeDocument/2006/relationships/hyperlink" Target="https://dokkai-labo.tokyo/bootcamp/" TargetMode="External"/><Relationship Id="rId21" Type="http://schemas.openxmlformats.org/officeDocument/2006/relationships/hyperlink" Target="https://dokkai-labo.tokyo/basisonline/" TargetMode="External"/><Relationship Id="rId24" Type="http://schemas.openxmlformats.org/officeDocument/2006/relationships/hyperlink" Target="https://dokkai-labo.tokyo/summer/" TargetMode="External"/><Relationship Id="rId23" Type="http://schemas.openxmlformats.org/officeDocument/2006/relationships/hyperlink" Target="https://dokkai-labo.tokyo/grammer/" TargetMode="External"/><Relationship Id="rId525" Type="http://schemas.openxmlformats.org/officeDocument/2006/relationships/hyperlink" Target="https://natsui-sansu-juku.com/col_blog/onlinekoukateki/" TargetMode="External"/><Relationship Id="rId524" Type="http://schemas.openxmlformats.org/officeDocument/2006/relationships/hyperlink" Target="https://natsui-sansu-juku.com/col_blog/onlinerikai/" TargetMode="External"/><Relationship Id="rId523" Type="http://schemas.openxmlformats.org/officeDocument/2006/relationships/hyperlink" Target="https://natsui-sansu-juku.com/col_blog/sansu-nobinai-online/" TargetMode="External"/><Relationship Id="rId522" Type="http://schemas.openxmlformats.org/officeDocument/2006/relationships/hyperlink" Target="https://natsui-sansu-juku.com/col_blog/shiko-keisan-online/" TargetMode="External"/><Relationship Id="rId529" Type="http://schemas.openxmlformats.org/officeDocument/2006/relationships/hyperlink" Target="https://natsui-sansu-juku.com/col_blog/online-sansu-kobetsu-baino-kazu/" TargetMode="External"/><Relationship Id="rId528" Type="http://schemas.openxmlformats.org/officeDocument/2006/relationships/hyperlink" Target="https://natsui-sansu-juku.com/column/baainokazu/" TargetMode="External"/><Relationship Id="rId527" Type="http://schemas.openxmlformats.org/officeDocument/2006/relationships/hyperlink" Target="https://natsui-sansu-juku.com/col_blog/online-sansu-kobetsu-hayasa-kaizen/" TargetMode="External"/><Relationship Id="rId526" Type="http://schemas.openxmlformats.org/officeDocument/2006/relationships/hyperlink" Target="https://natsui-sansu-juku.com/col_blog/online-sansu-kobetsu-rittaizukei/" TargetMode="External"/><Relationship Id="rId26" Type="http://schemas.openxmlformats.org/officeDocument/2006/relationships/hyperlink" Target="https://dokkai-labo.tokyo/blog/ootechuugakuzyukunokokugotekisutohikaku/" TargetMode="External"/><Relationship Id="rId25" Type="http://schemas.openxmlformats.org/officeDocument/2006/relationships/hyperlink" Target="https://dokkai-labo.tokyo/blog/sapix/" TargetMode="External"/><Relationship Id="rId28" Type="http://schemas.openxmlformats.org/officeDocument/2006/relationships/hyperlink" Target="https://dokkai-labo.tokyo/univ02/" TargetMode="External"/><Relationship Id="rId27" Type="http://schemas.openxmlformats.org/officeDocument/2006/relationships/hyperlink" Target="https://dokkai-labo.tokyo/univ01/" TargetMode="External"/><Relationship Id="rId521" Type="http://schemas.openxmlformats.org/officeDocument/2006/relationships/hyperlink" Target="https://natsui-sansu-juku.com/col_blog/online-sansu-kobetsu-keisan-miss/" TargetMode="External"/><Relationship Id="rId29" Type="http://schemas.openxmlformats.org/officeDocument/2006/relationships/hyperlink" Target="https://dokkai-labo.tokyo/lesson/hilevel_lec_univ/" TargetMode="External"/><Relationship Id="rId520" Type="http://schemas.openxmlformats.org/officeDocument/2006/relationships/hyperlink" Target="https://natsui-sansu-juku.com/col_blog/online-math-juku/" TargetMode="External"/><Relationship Id="rId11" Type="http://schemas.openxmlformats.org/officeDocument/2006/relationships/hyperlink" Target="https://dokkai-labo.tokyo/lesson/1-1high/" TargetMode="External"/><Relationship Id="rId10" Type="http://schemas.openxmlformats.org/officeDocument/2006/relationships/hyperlink" Target="https://dokkai-labo.tokyo/lesson/1-1elem/" TargetMode="External"/><Relationship Id="rId13" Type="http://schemas.openxmlformats.org/officeDocument/2006/relationships/hyperlink" Target="https://dokkai-labo.tokyo/live/" TargetMode="External"/><Relationship Id="rId12" Type="http://schemas.openxmlformats.org/officeDocument/2006/relationships/hyperlink" Target="https://dokkai-labo.tokyo/access/" TargetMode="External"/><Relationship Id="rId519" Type="http://schemas.openxmlformats.org/officeDocument/2006/relationships/hyperlink" Target="https://natsui-sansu-juku.com/col_blog/online-math/" TargetMode="External"/><Relationship Id="rId514" Type="http://schemas.openxmlformats.org/officeDocument/2006/relationships/hyperlink" Target="https://natsui-sansu-juku.com/col_blog/onlinerival/" TargetMode="External"/><Relationship Id="rId513" Type="http://schemas.openxmlformats.org/officeDocument/2006/relationships/hyperlink" Target="https://natsui-sansu-juku.com/col_blog/onlineservice/" TargetMode="External"/><Relationship Id="rId512" Type="http://schemas.openxmlformats.org/officeDocument/2006/relationships/hyperlink" Target="https://natsui-sansu-juku.com/col_blog/onlineheigai/" TargetMode="External"/><Relationship Id="rId511" Type="http://schemas.openxmlformats.org/officeDocument/2006/relationships/hyperlink" Target="https://natsui-sansu-juku.com/col_blog/online4merit/" TargetMode="External"/><Relationship Id="rId518" Type="http://schemas.openxmlformats.org/officeDocument/2006/relationships/hyperlink" Target="https://natsui-sansu-juku.com/col_blog/online-sansu-56/" TargetMode="External"/><Relationship Id="rId517" Type="http://schemas.openxmlformats.org/officeDocument/2006/relationships/hyperlink" Target="https://natsui-sansu-juku.com/col_blog/online-sansu-34/" TargetMode="External"/><Relationship Id="rId516" Type="http://schemas.openxmlformats.org/officeDocument/2006/relationships/hyperlink" Target="https://natsui-sansu-juku.com/col_blog/online-math-4to6/" TargetMode="External"/><Relationship Id="rId515" Type="http://schemas.openxmlformats.org/officeDocument/2006/relationships/hyperlink" Target="https://natsui-sansu-juku.com/col_blog/online4/" TargetMode="External"/><Relationship Id="rId15" Type="http://schemas.openxmlformats.org/officeDocument/2006/relationships/hyperlink" Target="https://dokkai-labo.tokyo/intro/" TargetMode="External"/><Relationship Id="rId14" Type="http://schemas.openxmlformats.org/officeDocument/2006/relationships/hyperlink" Target="https://dokkai-labo.tokyo/info/2026/" TargetMode="External"/><Relationship Id="rId17" Type="http://schemas.openxmlformats.org/officeDocument/2006/relationships/hyperlink" Target="https://dokkai-labo.tokyo/blog/kokugoshidou/" TargetMode="External"/><Relationship Id="rId16" Type="http://schemas.openxmlformats.org/officeDocument/2006/relationships/hyperlink" Target="https://dokkai-labo.tokyo/ct/strategy/" TargetMode="External"/><Relationship Id="rId19" Type="http://schemas.openxmlformats.org/officeDocument/2006/relationships/hyperlink" Target="https://dokkai-labo.tokyo/tokuten/" TargetMode="External"/><Relationship Id="rId510" Type="http://schemas.openxmlformats.org/officeDocument/2006/relationships/hyperlink" Target="https://natsui-sansu-juku.com/col_blog/onlinesansuu/" TargetMode="External"/><Relationship Id="rId18" Type="http://schemas.openxmlformats.org/officeDocument/2006/relationships/hyperlink" Target="https://dokkai-labo.tokyo/grade/elem-all/" TargetMode="External"/><Relationship Id="rId84" Type="http://schemas.openxmlformats.org/officeDocument/2006/relationships/hyperlink" Target="https://dokkai-labo.tokyo/timetable_season/" TargetMode="External"/><Relationship Id="rId83" Type="http://schemas.openxmlformats.org/officeDocument/2006/relationships/hyperlink" Target="https://dokkai-labo.tokyo/webinfomation/" TargetMode="External"/><Relationship Id="rId86" Type="http://schemas.openxmlformats.org/officeDocument/2006/relationships/hyperlink" Target="https://dokkai-labo.tokyo/" TargetMode="External"/><Relationship Id="rId85" Type="http://schemas.openxmlformats.org/officeDocument/2006/relationships/hyperlink" Target="https://dokkai-labo.tokyo/blog/" TargetMode="External"/><Relationship Id="rId88" Type="http://schemas.openxmlformats.org/officeDocument/2006/relationships/hyperlink" Target="https://dokkai-labo.tokyo/col_blog/monogataribun-choice/" TargetMode="External"/><Relationship Id="rId87" Type="http://schemas.openxmlformats.org/officeDocument/2006/relationships/hyperlink" Target="https://dokkai-labo.tokyo/col_blog/col_blog-iikae-taibi-inga/" TargetMode="External"/><Relationship Id="rId89" Type="http://schemas.openxmlformats.org/officeDocument/2006/relationships/hyperlink" Target="https://dokkai-labo.tokyo/col_blog/monogataribun-online/" TargetMode="External"/><Relationship Id="rId80" Type="http://schemas.openxmlformats.org/officeDocument/2006/relationships/hyperlink" Target="https://dokkai-labo.tokyo/corporate_data/" TargetMode="External"/><Relationship Id="rId82" Type="http://schemas.openxmlformats.org/officeDocument/2006/relationships/hyperlink" Target="https://dokkai-labo.tokyo/ct/publish/" TargetMode="External"/><Relationship Id="rId81" Type="http://schemas.openxmlformats.org/officeDocument/2006/relationships/hyperlink" Target="https://dokkai-labo.tokyo/publication/" TargetMode="External"/><Relationship Id="rId73" Type="http://schemas.openxmlformats.org/officeDocument/2006/relationships/hyperlink" Target="https://dokkai-labo.tokyo/blog/hensachi/" TargetMode="External"/><Relationship Id="rId72" Type="http://schemas.openxmlformats.org/officeDocument/2006/relationships/hyperlink" Target="https://dokkai-labo.tokyo/blog/kokugotesuto/" TargetMode="External"/><Relationship Id="rId75" Type="http://schemas.openxmlformats.org/officeDocument/2006/relationships/hyperlink" Target="https://dokkai-labo.tokyo/blog/kokugo-kakomon/" TargetMode="External"/><Relationship Id="rId74" Type="http://schemas.openxmlformats.org/officeDocument/2006/relationships/hyperlink" Target="https://dokkai-labo.tokyo/blog/mogishiken_review/" TargetMode="External"/><Relationship Id="rId77" Type="http://schemas.openxmlformats.org/officeDocument/2006/relationships/hyperlink" Target="https://dokkai-labo.tokyo/blog/shogaku6-kokugo-priority-strategy/" TargetMode="External"/><Relationship Id="rId76" Type="http://schemas.openxmlformats.org/officeDocument/2006/relationships/hyperlink" Target="https://dokkai-labo.tokyo/blog/shogaku6-kokugo-kakomon-start-timing/" TargetMode="External"/><Relationship Id="rId79" Type="http://schemas.openxmlformats.org/officeDocument/2006/relationships/hyperlink" Target="https://dokkai-labo.tokyo/profile/" TargetMode="External"/><Relationship Id="rId78" Type="http://schemas.openxmlformats.org/officeDocument/2006/relationships/hyperlink" Target="https://dokkai-labo.tokyo/blog/chobunkotsu/" TargetMode="External"/><Relationship Id="rId71" Type="http://schemas.openxmlformats.org/officeDocument/2006/relationships/hyperlink" Target="https://dokkai-labo.tokyo/blog/jikanhaibun/" TargetMode="External"/><Relationship Id="rId70" Type="http://schemas.openxmlformats.org/officeDocument/2006/relationships/hyperlink" Target="https://dokkai-labo.tokyo/blog/gakusyuuhou/" TargetMode="External"/><Relationship Id="rId62" Type="http://schemas.openxmlformats.org/officeDocument/2006/relationships/hyperlink" Target="https://dokkai-labo.tokyo/blog/ferisu2021/" TargetMode="External"/><Relationship Id="rId61" Type="http://schemas.openxmlformats.org/officeDocument/2006/relationships/hyperlink" Target="https://dokkai-labo.tokyo/blog/nada2021/" TargetMode="External"/><Relationship Id="rId64" Type="http://schemas.openxmlformats.org/officeDocument/2006/relationships/hyperlink" Target="https://dokkai-labo.tokyo/blog/futaba2021/" TargetMode="External"/><Relationship Id="rId63" Type="http://schemas.openxmlformats.org/officeDocument/2006/relationships/hyperlink" Target="https://dokkai-labo.tokyo/blog/jyoshigakuin2021/" TargetMode="External"/><Relationship Id="rId66" Type="http://schemas.openxmlformats.org/officeDocument/2006/relationships/hyperlink" Target="https://dokkai-labo.tokyo/blog/keiougizyuku2021/" TargetMode="External"/><Relationship Id="rId65" Type="http://schemas.openxmlformats.org/officeDocument/2006/relationships/hyperlink" Target="https://dokkai-labo.tokyo/blog/azabu2021/" TargetMode="External"/><Relationship Id="rId68" Type="http://schemas.openxmlformats.org/officeDocument/2006/relationships/hyperlink" Target="https://dokkai-labo.tokyo/blog/note/" TargetMode="External"/><Relationship Id="rId67" Type="http://schemas.openxmlformats.org/officeDocument/2006/relationships/hyperlink" Target="https://dokkai-labo.tokyo/blog/tsukukoma2021/" TargetMode="External"/><Relationship Id="rId60" Type="http://schemas.openxmlformats.org/officeDocument/2006/relationships/hyperlink" Target="https://dokkai-labo.tokyo/blog/kaizyou2021/" TargetMode="External"/><Relationship Id="rId69" Type="http://schemas.openxmlformats.org/officeDocument/2006/relationships/hyperlink" Target="https://dokkai-labo.tokyo/blog/benkyouhou/" TargetMode="External"/><Relationship Id="rId51" Type="http://schemas.openxmlformats.org/officeDocument/2006/relationships/hyperlink" Target="https://dokkai-labo.tokyo/blog/200214/" TargetMode="External"/><Relationship Id="rId50" Type="http://schemas.openxmlformats.org/officeDocument/2006/relationships/hyperlink" Target="https://dokkai-labo.tokyo/blog/tosimagaoka2021/" TargetMode="External"/><Relationship Id="rId53" Type="http://schemas.openxmlformats.org/officeDocument/2006/relationships/hyperlink" Target="https://dokkai-labo.tokyo/blog/musashi2021/" TargetMode="External"/><Relationship Id="rId52" Type="http://schemas.openxmlformats.org/officeDocument/2006/relationships/hyperlink" Target="https://dokkai-labo.tokyo/blog/kaisei2021/" TargetMode="External"/><Relationship Id="rId55" Type="http://schemas.openxmlformats.org/officeDocument/2006/relationships/hyperlink" Target="https://dokkai-labo.tokyo/blog/shibushibu/" TargetMode="External"/><Relationship Id="rId54" Type="http://schemas.openxmlformats.org/officeDocument/2006/relationships/hyperlink" Target="https://dokkai-labo.tokyo/blog/seikou2021/" TargetMode="External"/><Relationship Id="rId57" Type="http://schemas.openxmlformats.org/officeDocument/2006/relationships/hyperlink" Target="https://dokkai-labo.tokyo/blog/souzitsu2021/" TargetMode="External"/><Relationship Id="rId56" Type="http://schemas.openxmlformats.org/officeDocument/2006/relationships/hyperlink" Target="https://dokkai-labo.tokyo/blog/rasa-ru2021/" TargetMode="External"/><Relationship Id="rId59" Type="http://schemas.openxmlformats.org/officeDocument/2006/relationships/hyperlink" Target="https://dokkai-labo.tokyo/blog/asano2021/" TargetMode="External"/><Relationship Id="rId58" Type="http://schemas.openxmlformats.org/officeDocument/2006/relationships/hyperlink" Target="https://dokkai-labo.tokyo/blog/komatou2021/" TargetMode="External"/><Relationship Id="rId590" Type="http://schemas.openxmlformats.org/officeDocument/2006/relationships/hyperlink" Target="https://rika-quest.com/column/lung/" TargetMode="External"/><Relationship Id="rId107" Type="http://schemas.openxmlformats.org/officeDocument/2006/relationships/hyperlink" Target="https://dokkai-labo.tokyo/col_blog/kokugo-speed-up/" TargetMode="External"/><Relationship Id="rId349" Type="http://schemas.openxmlformats.org/officeDocument/2006/relationships/hyperlink" Target="https://juku-escot.com/column/eiken/" TargetMode="External"/><Relationship Id="rId106" Type="http://schemas.openxmlformats.org/officeDocument/2006/relationships/hyperlink" Target="https://dokkai-labo.tokyo/col_blog/yomitobashi-online/" TargetMode="External"/><Relationship Id="rId348" Type="http://schemas.openxmlformats.org/officeDocument/2006/relationships/hyperlink" Target="https://juku-escot.com/c_blogs/yarukitaisyohou/" TargetMode="External"/><Relationship Id="rId105" Type="http://schemas.openxmlformats.org/officeDocument/2006/relationships/hyperlink" Target="https://dokkai-labo.tokyo/col_blog/kokugo-evidence/" TargetMode="External"/><Relationship Id="rId347" Type="http://schemas.openxmlformats.org/officeDocument/2006/relationships/hyperlink" Target="https://juku-escot.com/" TargetMode="External"/><Relationship Id="rId589" Type="http://schemas.openxmlformats.org/officeDocument/2006/relationships/hyperlink" Target="https://rika-quest.com/column/blood/" TargetMode="External"/><Relationship Id="rId104" Type="http://schemas.openxmlformats.org/officeDocument/2006/relationships/hyperlink" Target="https://dokkai-labo.tokyo/publish_movie01/" TargetMode="External"/><Relationship Id="rId346" Type="http://schemas.openxmlformats.org/officeDocument/2006/relationships/hyperlink" Target="https://juku-escot.com/column/syuutyuukankyou/" TargetMode="External"/><Relationship Id="rId588" Type="http://schemas.openxmlformats.org/officeDocument/2006/relationships/hyperlink" Target="https://rika-quest.com/column/insect/" TargetMode="External"/><Relationship Id="rId109" Type="http://schemas.openxmlformats.org/officeDocument/2006/relationships/hyperlink" Target="https://dokkai-labo.tokyo/col_blog/fuan-aseri-shikouteishi/" TargetMode="External"/><Relationship Id="rId108" Type="http://schemas.openxmlformats.org/officeDocument/2006/relationships/hyperlink" Target="https://dokkai-labo.tokyo/col_blog/kokugo-foundation/" TargetMode="External"/><Relationship Id="rId341" Type="http://schemas.openxmlformats.org/officeDocument/2006/relationships/hyperlink" Target="https://juku-escot.com/column/butsurikagaku/" TargetMode="External"/><Relationship Id="rId583" Type="http://schemas.openxmlformats.org/officeDocument/2006/relationships/hyperlink" Target="https://rika-quest.com/column/photosynthesis/" TargetMode="External"/><Relationship Id="rId340" Type="http://schemas.openxmlformats.org/officeDocument/2006/relationships/hyperlink" Target="https://juku-escot.com/column/chokuzen/" TargetMode="External"/><Relationship Id="rId582" Type="http://schemas.openxmlformats.org/officeDocument/2006/relationships/hyperlink" Target="https://rika-quest.com/column/nimal/" TargetMode="External"/><Relationship Id="rId581" Type="http://schemas.openxmlformats.org/officeDocument/2006/relationships/hyperlink" Target="https://rika-quest.com/column/plant/" TargetMode="External"/><Relationship Id="rId580" Type="http://schemas.openxmlformats.org/officeDocument/2006/relationships/hyperlink" Target="https://rika-quest.com/column/volume-and-temperature/" TargetMode="External"/><Relationship Id="rId103" Type="http://schemas.openxmlformats.org/officeDocument/2006/relationships/hyperlink" Target="https://dokkai-labo.tokyo/ct/column/" TargetMode="External"/><Relationship Id="rId345" Type="http://schemas.openxmlformats.org/officeDocument/2006/relationships/hyperlink" Target="https://juku-escot.com/column/suugakukika/" TargetMode="External"/><Relationship Id="rId587" Type="http://schemas.openxmlformats.org/officeDocument/2006/relationships/hyperlink" Target="https://rika-quest.com/column/digestion/" TargetMode="External"/><Relationship Id="rId102" Type="http://schemas.openxmlformats.org/officeDocument/2006/relationships/hyperlink" Target="https://dokkai-labo.tokyo/vacant_sum/" TargetMode="External"/><Relationship Id="rId344" Type="http://schemas.openxmlformats.org/officeDocument/2006/relationships/hyperlink" Target="https://juku-escot.com/column/fuyuyasumi/" TargetMode="External"/><Relationship Id="rId586" Type="http://schemas.openxmlformats.org/officeDocument/2006/relationships/hyperlink" Target="https://rika-quest.com/column/germination/" TargetMode="External"/><Relationship Id="rId101" Type="http://schemas.openxmlformats.org/officeDocument/2006/relationships/hyperlink" Target="https://dokkai-labo.tokyo/ct/examovie/" TargetMode="External"/><Relationship Id="rId343" Type="http://schemas.openxmlformats.org/officeDocument/2006/relationships/hyperlink" Target="https://juku-escot.com/column/haruyasumibenkyouhou/" TargetMode="External"/><Relationship Id="rId585" Type="http://schemas.openxmlformats.org/officeDocument/2006/relationships/hyperlink" Target="https://rika-quest.com/column/plankton/" TargetMode="External"/><Relationship Id="rId100" Type="http://schemas.openxmlformats.org/officeDocument/2006/relationships/hyperlink" Target="https://dokkai-labo.tokyo/blog/utokyo/" TargetMode="External"/><Relationship Id="rId342" Type="http://schemas.openxmlformats.org/officeDocument/2006/relationships/hyperlink" Target="https://juku-escot.com/column/onlinejuku/" TargetMode="External"/><Relationship Id="rId584" Type="http://schemas.openxmlformats.org/officeDocument/2006/relationships/hyperlink" Target="https://rika-quest.com/column/transpiration/" TargetMode="External"/><Relationship Id="rId338" Type="http://schemas.openxmlformats.org/officeDocument/2006/relationships/hyperlink" Target="https://juku-escot.com/column/suugakudekinai/" TargetMode="External"/><Relationship Id="rId337" Type="http://schemas.openxmlformats.org/officeDocument/2006/relationships/hyperlink" Target="https://juku-escot.com/column/junnikyuu/" TargetMode="External"/><Relationship Id="rId579" Type="http://schemas.openxmlformats.org/officeDocument/2006/relationships/hyperlink" Target="https://rika-quest.com/column/trimorphic_change/" TargetMode="External"/><Relationship Id="rId336" Type="http://schemas.openxmlformats.org/officeDocument/2006/relationships/hyperlink" Target="https://juku-escot.com/column/yokunaibenkyouhou/" TargetMode="External"/><Relationship Id="rId578" Type="http://schemas.openxmlformats.org/officeDocument/2006/relationships/hyperlink" Target="https://rika-quest.com/column/how-to-burn/" TargetMode="External"/><Relationship Id="rId335" Type="http://schemas.openxmlformats.org/officeDocument/2006/relationships/hyperlink" Target="https://juku-escot.com/column/yaruki/" TargetMode="External"/><Relationship Id="rId577" Type="http://schemas.openxmlformats.org/officeDocument/2006/relationships/hyperlink" Target="https://rika-quest.com/column/metal/" TargetMode="External"/><Relationship Id="rId339" Type="http://schemas.openxmlformats.org/officeDocument/2006/relationships/hyperlink" Target="https://juku-escot.com/column/merit/" TargetMode="External"/><Relationship Id="rId330" Type="http://schemas.openxmlformats.org/officeDocument/2006/relationships/hyperlink" Target="https://juku-escot.com/column/eigobenkyouhou/" TargetMode="External"/><Relationship Id="rId572" Type="http://schemas.openxmlformats.org/officeDocument/2006/relationships/hyperlink" Target="https://rika-quest.com/column/dissolution/" TargetMode="External"/><Relationship Id="rId571" Type="http://schemas.openxmlformats.org/officeDocument/2006/relationships/hyperlink" Target="https://rika-quest.com/" TargetMode="External"/><Relationship Id="rId570" Type="http://schemas.openxmlformats.org/officeDocument/2006/relationships/hyperlink" Target="https://rika-quest.com/column/science-nayami/" TargetMode="External"/><Relationship Id="rId334" Type="http://schemas.openxmlformats.org/officeDocument/2006/relationships/hyperlink" Target="https://juku-escot.com/c_blogs/kakujitsunianki/" TargetMode="External"/><Relationship Id="rId576" Type="http://schemas.openxmlformats.org/officeDocument/2006/relationships/hyperlink" Target="https://rika-quest.com/column/sum/" TargetMode="External"/><Relationship Id="rId333" Type="http://schemas.openxmlformats.org/officeDocument/2006/relationships/hyperlink" Target="https://juku-escot.com/c_blogs/issyunanki/" TargetMode="External"/><Relationship Id="rId575" Type="http://schemas.openxmlformats.org/officeDocument/2006/relationships/hyperlink" Target="https://rika-quest.com/column/aqueous-solution/" TargetMode="External"/><Relationship Id="rId332" Type="http://schemas.openxmlformats.org/officeDocument/2006/relationships/hyperlink" Target="https://juku-escot.com/column/anki/" TargetMode="External"/><Relationship Id="rId574" Type="http://schemas.openxmlformats.org/officeDocument/2006/relationships/hyperlink" Target="https://rika-quest.com/column/gas_and_aqueous_liquid/" TargetMode="External"/><Relationship Id="rId331" Type="http://schemas.openxmlformats.org/officeDocument/2006/relationships/hyperlink" Target="https://juku-escot.com/column/keikaku_tatekata/" TargetMode="External"/><Relationship Id="rId573" Type="http://schemas.openxmlformats.org/officeDocument/2006/relationships/hyperlink" Target="https://rika-quest.com/column/solubility/" TargetMode="External"/><Relationship Id="rId370" Type="http://schemas.openxmlformats.org/officeDocument/2006/relationships/hyperlink" Target="https://juku-escot.com/column/eitango/" TargetMode="External"/><Relationship Id="rId129" Type="http://schemas.openxmlformats.org/officeDocument/2006/relationships/hyperlink" Target="https://dokkai-labo.tokyo/blog/sapix_52b_01/" TargetMode="External"/><Relationship Id="rId128" Type="http://schemas.openxmlformats.org/officeDocument/2006/relationships/hyperlink" Target="https://dokkai-labo.tokyo/col_blog/waseda-academy-kokugo-speed/" TargetMode="External"/><Relationship Id="rId127" Type="http://schemas.openxmlformats.org/officeDocument/2006/relationships/hyperlink" Target="https://dokkai-labo.tokyo/col_blog/balance/" TargetMode="External"/><Relationship Id="rId369" Type="http://schemas.openxmlformats.org/officeDocument/2006/relationships/hyperlink" Target="https://juku-escot.com/column/genbun_benkyouhou/" TargetMode="External"/><Relationship Id="rId126" Type="http://schemas.openxmlformats.org/officeDocument/2006/relationships/hyperlink" Target="https://dokkai-labo.tokyo/col_blog/nichinoken-kokugo-latest-gap/" TargetMode="External"/><Relationship Id="rId368" Type="http://schemas.openxmlformats.org/officeDocument/2006/relationships/hyperlink" Target="https://juku-escot.com/c_blogs/syakaibenkyouhou/" TargetMode="External"/><Relationship Id="rId121" Type="http://schemas.openxmlformats.org/officeDocument/2006/relationships/hyperlink" Target="https://dokkai-labo.tokyo/blog/19052602/" TargetMode="External"/><Relationship Id="rId363" Type="http://schemas.openxmlformats.org/officeDocument/2006/relationships/hyperlink" Target="https://juku-escot.com/c_blogs/taisaku4/" TargetMode="External"/><Relationship Id="rId120" Type="http://schemas.openxmlformats.org/officeDocument/2006/relationships/hyperlink" Target="https://dokkai-labo.tokyo/blog/190526/" TargetMode="External"/><Relationship Id="rId362" Type="http://schemas.openxmlformats.org/officeDocument/2006/relationships/hyperlink" Target="https://juku-escot.com/column/ryouritsu/" TargetMode="External"/><Relationship Id="rId361" Type="http://schemas.openxmlformats.org/officeDocument/2006/relationships/hyperlink" Target="https://juku-escot.com/company/" TargetMode="External"/><Relationship Id="rId360" Type="http://schemas.openxmlformats.org/officeDocument/2006/relationships/hyperlink" Target="https://juku-escot.com/c_blogs/suugakusyuusyoku/" TargetMode="External"/><Relationship Id="rId125" Type="http://schemas.openxmlformats.org/officeDocument/2006/relationships/hyperlink" Target="https://dokkai-labo.tokyo/col_blog/katei-kokugo-oshi-enai/" TargetMode="External"/><Relationship Id="rId367" Type="http://schemas.openxmlformats.org/officeDocument/2006/relationships/hyperlink" Target="https://juku-escot.com/c_blogs/suugakubenkyouhou/" TargetMode="External"/><Relationship Id="rId124" Type="http://schemas.openxmlformats.org/officeDocument/2006/relationships/hyperlink" Target="https://dokkai-labo.tokyo/col_blog/tensaku-guide/" TargetMode="External"/><Relationship Id="rId366" Type="http://schemas.openxmlformats.org/officeDocument/2006/relationships/hyperlink" Target="https://juku-escot.com/c_blogs/eikenbenkyouhou/" TargetMode="External"/><Relationship Id="rId123" Type="http://schemas.openxmlformats.org/officeDocument/2006/relationships/hyperlink" Target="https://dokkai-labo.tokyo/col_blog/kokugo-fix/" TargetMode="External"/><Relationship Id="rId365" Type="http://schemas.openxmlformats.org/officeDocument/2006/relationships/hyperlink" Target="https://juku-escot.com/c_blogs/yarukihouhou/" TargetMode="External"/><Relationship Id="rId122" Type="http://schemas.openxmlformats.org/officeDocument/2006/relationships/hyperlink" Target="https://dokkai-labo.tokyo/col_blog/home-study-mistakes/" TargetMode="External"/><Relationship Id="rId364" Type="http://schemas.openxmlformats.org/officeDocument/2006/relationships/hyperlink" Target="https://juku-escot.com/c_blogs/yarukipoint/" TargetMode="External"/><Relationship Id="rId95" Type="http://schemas.openxmlformats.org/officeDocument/2006/relationships/hyperlink" Target="https://dokkai-labo.tokyo/col_blog/kijutsu-train/" TargetMode="External"/><Relationship Id="rId94" Type="http://schemas.openxmlformats.org/officeDocument/2006/relationships/hyperlink" Target="https://dokkai-labo.tokyo/col_blog/kijutsu-improve-by-type/" TargetMode="External"/><Relationship Id="rId97" Type="http://schemas.openxmlformats.org/officeDocument/2006/relationships/hyperlink" Target="https://dokkai-labo.tokyo/col_blog/goi-online/" TargetMode="External"/><Relationship Id="rId96" Type="http://schemas.openxmlformats.org/officeDocument/2006/relationships/hyperlink" Target="https://dokkai-labo.tokyo/col_blog/kijutsu-process/" TargetMode="External"/><Relationship Id="rId99" Type="http://schemas.openxmlformats.org/officeDocument/2006/relationships/hyperlink" Target="https://dokkai-labo.tokyo/blog/test/" TargetMode="External"/><Relationship Id="rId98" Type="http://schemas.openxmlformats.org/officeDocument/2006/relationships/hyperlink" Target="https://dokkai-labo.tokyo/col_blog/sentakushi-kijutsu/" TargetMode="External"/><Relationship Id="rId91" Type="http://schemas.openxmlformats.org/officeDocument/2006/relationships/hyperlink" Target="https://dokkai-labo.tokyo/col_blog/setsumeibun-online/" TargetMode="External"/><Relationship Id="rId90" Type="http://schemas.openxmlformats.org/officeDocument/2006/relationships/hyperlink" Target="https://dokkai-labo.tokyo/blog/kokorogamae/" TargetMode="External"/><Relationship Id="rId93" Type="http://schemas.openxmlformats.org/officeDocument/2006/relationships/hyperlink" Target="https://dokkai-labo.tokyo/blog/kokugo-kijutsu-before-after/" TargetMode="External"/><Relationship Id="rId92" Type="http://schemas.openxmlformats.org/officeDocument/2006/relationships/hyperlink" Target="https://dokkai-labo.tokyo/onlinetokuten/" TargetMode="External"/><Relationship Id="rId118" Type="http://schemas.openxmlformats.org/officeDocument/2006/relationships/hyperlink" Target="https://dokkai-labo.tokyo/blog/200301/" TargetMode="External"/><Relationship Id="rId117" Type="http://schemas.openxmlformats.org/officeDocument/2006/relationships/hyperlink" Target="https://dokkai-labo.tokyo/blog/200228/" TargetMode="External"/><Relationship Id="rId359" Type="http://schemas.openxmlformats.org/officeDocument/2006/relationships/hyperlink" Target="https://juku-escot.com/c_blogs/suugakukyouhu/" TargetMode="External"/><Relationship Id="rId116" Type="http://schemas.openxmlformats.org/officeDocument/2006/relationships/hyperlink" Target="https://dokkai-labo.tokyo/blog/200212/" TargetMode="External"/><Relationship Id="rId358" Type="http://schemas.openxmlformats.org/officeDocument/2006/relationships/hyperlink" Target="https://juku-escot.com/c_blogs/suugakutaisaku/" TargetMode="External"/><Relationship Id="rId115" Type="http://schemas.openxmlformats.org/officeDocument/2006/relationships/hyperlink" Target="https://dokkai-labo.tokyo/blog/20020702/" TargetMode="External"/><Relationship Id="rId357" Type="http://schemas.openxmlformats.org/officeDocument/2006/relationships/hyperlink" Target="https://juku-escot.com/column/suugaku_miss/" TargetMode="External"/><Relationship Id="rId599" Type="http://schemas.openxmlformats.org/officeDocument/2006/relationships/hyperlink" Target="https://rika-quest.com/column/seasons-and-weather/" TargetMode="External"/><Relationship Id="rId119" Type="http://schemas.openxmlformats.org/officeDocument/2006/relationships/hyperlink" Target="https://dokkai-labo.tokyo/blog/waseda2021/" TargetMode="External"/><Relationship Id="rId110" Type="http://schemas.openxmlformats.org/officeDocument/2006/relationships/hyperlink" Target="https://dokkai-labo.tokyo/col_blog/shallow-comprehension/" TargetMode="External"/><Relationship Id="rId352" Type="http://schemas.openxmlformats.org/officeDocument/2006/relationships/hyperlink" Target="https://juku-escot.com/c_blogs/j-goukakuritsu/" TargetMode="External"/><Relationship Id="rId594" Type="http://schemas.openxmlformats.org/officeDocument/2006/relationships/hyperlink" Target="https://rika-quest.com/column/rotation/" TargetMode="External"/><Relationship Id="rId351" Type="http://schemas.openxmlformats.org/officeDocument/2006/relationships/hyperlink" Target="https://juku-escot.com/c_blogs/j-goukakusurutameniha/" TargetMode="External"/><Relationship Id="rId593" Type="http://schemas.openxmlformats.org/officeDocument/2006/relationships/hyperlink" Target="https://rika-quest.com/column/phases-of-the-moon/" TargetMode="External"/><Relationship Id="rId350" Type="http://schemas.openxmlformats.org/officeDocument/2006/relationships/hyperlink" Target="https://juku-escot.com/c_blogs/j-eikenbenkyouhou/" TargetMode="External"/><Relationship Id="rId592" Type="http://schemas.openxmlformats.org/officeDocument/2006/relationships/hyperlink" Target="https://rika-quest.com/column/seed/" TargetMode="External"/><Relationship Id="rId591" Type="http://schemas.openxmlformats.org/officeDocument/2006/relationships/hyperlink" Target="https://rika-quest.com/column/flower/" TargetMode="External"/><Relationship Id="rId114" Type="http://schemas.openxmlformats.org/officeDocument/2006/relationships/hyperlink" Target="https://dokkai-labo.tokyo/blog/20020701/" TargetMode="External"/><Relationship Id="rId356" Type="http://schemas.openxmlformats.org/officeDocument/2006/relationships/hyperlink" Target="https://juku-escot.com/column/daisuubennkyouhou/" TargetMode="External"/><Relationship Id="rId598" Type="http://schemas.openxmlformats.org/officeDocument/2006/relationships/hyperlink" Target="https://rika-quest.com/column/stratum/" TargetMode="External"/><Relationship Id="rId113" Type="http://schemas.openxmlformats.org/officeDocument/2006/relationships/hyperlink" Target="https://dokkai-labo.tokyo/col_blog/kakomon-tsumazuki/" TargetMode="External"/><Relationship Id="rId355" Type="http://schemas.openxmlformats.org/officeDocument/2006/relationships/hyperlink" Target="https://juku-escot.com/column/ochikobore/" TargetMode="External"/><Relationship Id="rId597" Type="http://schemas.openxmlformats.org/officeDocument/2006/relationships/hyperlink" Target="https://rika-quest.com/column/earthquake/" TargetMode="External"/><Relationship Id="rId112" Type="http://schemas.openxmlformats.org/officeDocument/2006/relationships/hyperlink" Target="https://dokkai-labo.tokyo/blog/approach/" TargetMode="External"/><Relationship Id="rId354" Type="http://schemas.openxmlformats.org/officeDocument/2006/relationships/hyperlink" Target="https://juku-escot.com/column/zaigaku/" TargetMode="External"/><Relationship Id="rId596" Type="http://schemas.openxmlformats.org/officeDocument/2006/relationships/hyperlink" Target="https://rika-quest.com/column/star/" TargetMode="External"/><Relationship Id="rId111" Type="http://schemas.openxmlformats.org/officeDocument/2006/relationships/hyperlink" Target="https://dokkai-labo.tokyo/col_blog/dokkai-shori-junban/" TargetMode="External"/><Relationship Id="rId353" Type="http://schemas.openxmlformats.org/officeDocument/2006/relationships/hyperlink" Target="https://juku-escot.com/column/nakadarumiochikobore/" TargetMode="External"/><Relationship Id="rId595" Type="http://schemas.openxmlformats.org/officeDocument/2006/relationships/hyperlink" Target="https://rika-quest.com/column/south-middle-altitude/" TargetMode="External"/><Relationship Id="rId305" Type="http://schemas.openxmlformats.org/officeDocument/2006/relationships/hyperlink" Target="https://juku-escot.com/subject/janpanese/" TargetMode="External"/><Relationship Id="rId547" Type="http://schemas.openxmlformats.org/officeDocument/2006/relationships/hyperlink" Target="https://natsui-sansu-juku.com/column/h51-02/" TargetMode="External"/><Relationship Id="rId304" Type="http://schemas.openxmlformats.org/officeDocument/2006/relationships/hyperlink" Target="https://juku-escot.com/subject/math/" TargetMode="External"/><Relationship Id="rId546" Type="http://schemas.openxmlformats.org/officeDocument/2006/relationships/hyperlink" Target="https://natsui-sansu-juku.com/column/510-13/" TargetMode="External"/><Relationship Id="rId303" Type="http://schemas.openxmlformats.org/officeDocument/2006/relationships/hyperlink" Target="https://juku-escot.com/subject/english/" TargetMode="External"/><Relationship Id="rId545" Type="http://schemas.openxmlformats.org/officeDocument/2006/relationships/hyperlink" Target="https://natsui-sansu-juku.com/column/510-11/" TargetMode="External"/><Relationship Id="rId302" Type="http://schemas.openxmlformats.org/officeDocument/2006/relationships/hyperlink" Target="https://juku-escot.com/japanese/" TargetMode="External"/><Relationship Id="rId544" Type="http://schemas.openxmlformats.org/officeDocument/2006/relationships/hyperlink" Target="https://natsui-sansu-juku.com/column/510-07/" TargetMode="External"/><Relationship Id="rId309" Type="http://schemas.openxmlformats.org/officeDocument/2006/relationships/hyperlink" Target="https://juku-escot.com/kouza/j2-math/" TargetMode="External"/><Relationship Id="rId308" Type="http://schemas.openxmlformats.org/officeDocument/2006/relationships/hyperlink" Target="https://juku-escot.com/kouza/j2-english/" TargetMode="External"/><Relationship Id="rId307" Type="http://schemas.openxmlformats.org/officeDocument/2006/relationships/hyperlink" Target="https://juku-escot.com/kouza/j1-math/" TargetMode="External"/><Relationship Id="rId549" Type="http://schemas.openxmlformats.org/officeDocument/2006/relationships/hyperlink" Target="https://natsui-sansu-juku.com/column/510-10/" TargetMode="External"/><Relationship Id="rId306" Type="http://schemas.openxmlformats.org/officeDocument/2006/relationships/hyperlink" Target="https://juku-escot.com/kouza/j1-english/" TargetMode="External"/><Relationship Id="rId548" Type="http://schemas.openxmlformats.org/officeDocument/2006/relationships/hyperlink" Target="https://natsui-sansu-juku.com/column/510-05/" TargetMode="External"/><Relationship Id="rId301" Type="http://schemas.openxmlformats.org/officeDocument/2006/relationships/hyperlink" Target="https://juku-escot.com/mathematics/" TargetMode="External"/><Relationship Id="rId543" Type="http://schemas.openxmlformats.org/officeDocument/2006/relationships/hyperlink" Target="https://natsui-sansu-juku.com/column/510-09/" TargetMode="External"/><Relationship Id="rId300" Type="http://schemas.openxmlformats.org/officeDocument/2006/relationships/hyperlink" Target="https://juku-escot.com/english/" TargetMode="External"/><Relationship Id="rId542" Type="http://schemas.openxmlformats.org/officeDocument/2006/relationships/hyperlink" Target="https://natsui-sansu-juku.com/column/510-08/" TargetMode="External"/><Relationship Id="rId541" Type="http://schemas.openxmlformats.org/officeDocument/2006/relationships/hyperlink" Target="https://natsui-sansu-juku.com/column/h51-01/" TargetMode="External"/><Relationship Id="rId540" Type="http://schemas.openxmlformats.org/officeDocument/2006/relationships/hyperlink" Target="https://natsui-sansu-juku.com/column/510-06/" TargetMode="External"/><Relationship Id="rId536" Type="http://schemas.openxmlformats.org/officeDocument/2006/relationships/hyperlink" Target="https://natsui-sansu-juku.com/column/510-02/" TargetMode="External"/><Relationship Id="rId535" Type="http://schemas.openxmlformats.org/officeDocument/2006/relationships/hyperlink" Target="https://natsui-sansu-juku.com/column/200314/" TargetMode="External"/><Relationship Id="rId534" Type="http://schemas.openxmlformats.org/officeDocument/2006/relationships/hyperlink" Target="https://natsui-sansu-juku.com/column/h51-03/" TargetMode="External"/><Relationship Id="rId533" Type="http://schemas.openxmlformats.org/officeDocument/2006/relationships/hyperlink" Target="https://natsui-sansu-juku.com/nichinoken-2/" TargetMode="External"/><Relationship Id="rId539" Type="http://schemas.openxmlformats.org/officeDocument/2006/relationships/hyperlink" Target="https://natsui-sansu-juku.com/column/510-04/" TargetMode="External"/><Relationship Id="rId538" Type="http://schemas.openxmlformats.org/officeDocument/2006/relationships/hyperlink" Target="https://natsui-sansu-juku.com/column/510-03/" TargetMode="External"/><Relationship Id="rId537" Type="http://schemas.openxmlformats.org/officeDocument/2006/relationships/hyperlink" Target="https://natsui-sansu-juku.com/column/510-12/" TargetMode="External"/><Relationship Id="rId532" Type="http://schemas.openxmlformats.org/officeDocument/2006/relationships/hyperlink" Target="https://natsui-sansu-juku.com/web/" TargetMode="External"/><Relationship Id="rId531" Type="http://schemas.openxmlformats.org/officeDocument/2006/relationships/hyperlink" Target="https://natsui-sansu-juku.com/lastmilers/" TargetMode="External"/><Relationship Id="rId530" Type="http://schemas.openxmlformats.org/officeDocument/2006/relationships/hyperlink" Target="https://natsui-sansu-juku.com/column/routine/" TargetMode="External"/><Relationship Id="rId327" Type="http://schemas.openxmlformats.org/officeDocument/2006/relationships/hyperlink" Target="https://juku-escot.com/access/" TargetMode="External"/><Relationship Id="rId569" Type="http://schemas.openxmlformats.org/officeDocument/2006/relationships/hyperlink" Target="https://rika-quest.com/greeting/" TargetMode="External"/><Relationship Id="rId326" Type="http://schemas.openxmlformats.org/officeDocument/2006/relationships/hyperlink" Target="https://juku-escot.com/profile/" TargetMode="External"/><Relationship Id="rId568" Type="http://schemas.openxmlformats.org/officeDocument/2006/relationships/hyperlink" Target="https://rika-quest.com/column/geoscience/" TargetMode="External"/><Relationship Id="rId325" Type="http://schemas.openxmlformats.org/officeDocument/2006/relationships/hyperlink" Target="https://juku-escot.com/representative/" TargetMode="External"/><Relationship Id="rId567" Type="http://schemas.openxmlformats.org/officeDocument/2006/relationships/hyperlink" Target="https://rika-quest.com/column/creature/" TargetMode="External"/><Relationship Id="rId324" Type="http://schemas.openxmlformats.org/officeDocument/2006/relationships/hyperlink" Target="https://juku-escot.com/purpose/" TargetMode="External"/><Relationship Id="rId566" Type="http://schemas.openxmlformats.org/officeDocument/2006/relationships/hyperlink" Target="https://rika-quest.com/column/chemistry/" TargetMode="External"/><Relationship Id="rId329" Type="http://schemas.openxmlformats.org/officeDocument/2006/relationships/hyperlink" Target="https://juku-escot.com/online/" TargetMode="External"/><Relationship Id="rId328" Type="http://schemas.openxmlformats.org/officeDocument/2006/relationships/hyperlink" Target="https://juku-escot.com/examination/" TargetMode="External"/><Relationship Id="rId561" Type="http://schemas.openxmlformats.org/officeDocument/2006/relationships/hyperlink" Target="https://rika-quest.com/column/" TargetMode="External"/><Relationship Id="rId560" Type="http://schemas.openxmlformats.org/officeDocument/2006/relationships/hyperlink" Target="https://natsui-sansu-juku.com/nichinouken/" TargetMode="External"/><Relationship Id="rId323" Type="http://schemas.openxmlformats.org/officeDocument/2006/relationships/hyperlink" Target="https://juku-escot.com/column/" TargetMode="External"/><Relationship Id="rId565" Type="http://schemas.openxmlformats.org/officeDocument/2006/relationships/hyperlink" Target="https://rika-quest.com/column/physics/" TargetMode="External"/><Relationship Id="rId322" Type="http://schemas.openxmlformats.org/officeDocument/2006/relationships/hyperlink" Target="https://juku-escot.com/inquiry/" TargetMode="External"/><Relationship Id="rId564" Type="http://schemas.openxmlformats.org/officeDocument/2006/relationships/hyperlink" Target="https://rika-quest.com/access/" TargetMode="External"/><Relationship Id="rId321" Type="http://schemas.openxmlformats.org/officeDocument/2006/relationships/hyperlink" Target="https://juku-escot.com/onepoint/" TargetMode="External"/><Relationship Id="rId563" Type="http://schemas.openxmlformats.org/officeDocument/2006/relationships/hyperlink" Target="https://rika-quest.com/kouza/" TargetMode="External"/><Relationship Id="rId320" Type="http://schemas.openxmlformats.org/officeDocument/2006/relationships/hyperlink" Target="https://juku-escot.com/school_math/" TargetMode="External"/><Relationship Id="rId562" Type="http://schemas.openxmlformats.org/officeDocument/2006/relationships/hyperlink" Target="https://rika-quest.com/inquiry/" TargetMode="External"/><Relationship Id="rId316" Type="http://schemas.openxmlformats.org/officeDocument/2006/relationships/hyperlink" Target="https://juku-escot.com/kouza/jyuken-japanese/" TargetMode="External"/><Relationship Id="rId558" Type="http://schemas.openxmlformats.org/officeDocument/2006/relationships/hyperlink" Target="https://natsui-sansu-juku.com/p6_b/" TargetMode="External"/><Relationship Id="rId315" Type="http://schemas.openxmlformats.org/officeDocument/2006/relationships/hyperlink" Target="https://juku-escot.com/kouza/jyuken-math/" TargetMode="External"/><Relationship Id="rId557" Type="http://schemas.openxmlformats.org/officeDocument/2006/relationships/hyperlink" Target="https://natsui-sansu-juku.com/p6_a/" TargetMode="External"/><Relationship Id="rId314" Type="http://schemas.openxmlformats.org/officeDocument/2006/relationships/hyperlink" Target="https://juku-escot.com/kouza/jyuken-english/" TargetMode="External"/><Relationship Id="rId556" Type="http://schemas.openxmlformats.org/officeDocument/2006/relationships/hyperlink" Target="https://natsui-sansu-juku.com/p5_b/" TargetMode="External"/><Relationship Id="rId313" Type="http://schemas.openxmlformats.org/officeDocument/2006/relationships/hyperlink" Target="https://juku-escot.com/kouza/h1-math/" TargetMode="External"/><Relationship Id="rId555" Type="http://schemas.openxmlformats.org/officeDocument/2006/relationships/hyperlink" Target="https://natsui-sansu-juku.com/vacant_online_season/" TargetMode="External"/><Relationship Id="rId319" Type="http://schemas.openxmlformats.org/officeDocument/2006/relationships/hyperlink" Target="https://juku-escot.com/school_english/" TargetMode="External"/><Relationship Id="rId318" Type="http://schemas.openxmlformats.org/officeDocument/2006/relationships/hyperlink" Target="https://juku-escot.com/school/" TargetMode="External"/><Relationship Id="rId317" Type="http://schemas.openxmlformats.org/officeDocument/2006/relationships/hyperlink" Target="https://juku-escot.com/lp_eng01/" TargetMode="External"/><Relationship Id="rId559" Type="http://schemas.openxmlformats.org/officeDocument/2006/relationships/hyperlink" Target="https://natsui-sansu-juku.com/vacant_sum/" TargetMode="External"/><Relationship Id="rId550" Type="http://schemas.openxmlformats.org/officeDocument/2006/relationships/hyperlink" Target="https://natsui-sansu-juku.com/column/syou5zenhan/" TargetMode="External"/><Relationship Id="rId312" Type="http://schemas.openxmlformats.org/officeDocument/2006/relationships/hyperlink" Target="https://juku-escot.com/kouza/h1-english/" TargetMode="External"/><Relationship Id="rId554" Type="http://schemas.openxmlformats.org/officeDocument/2006/relationships/hyperlink" Target="https://natsui-sansu-juku.com/timetable/" TargetMode="External"/><Relationship Id="rId311" Type="http://schemas.openxmlformats.org/officeDocument/2006/relationships/hyperlink" Target="https://juku-escot.com/kouza/j3-math/" TargetMode="External"/><Relationship Id="rId553" Type="http://schemas.openxmlformats.org/officeDocument/2006/relationships/hyperlink" Target="https://natsui-sansu-juku.com/timetable_season/" TargetMode="External"/><Relationship Id="rId310" Type="http://schemas.openxmlformats.org/officeDocument/2006/relationships/hyperlink" Target="https://juku-escot.com/kouza/j3-english/" TargetMode="External"/><Relationship Id="rId552" Type="http://schemas.openxmlformats.org/officeDocument/2006/relationships/hyperlink" Target="https://natsui-sansu-juku.com/waseaca-2/" TargetMode="External"/><Relationship Id="rId551" Type="http://schemas.openxmlformats.org/officeDocument/2006/relationships/hyperlink" Target="https://natsui-sansu-juku.com/column/syou4/" TargetMode="External"/><Relationship Id="rId297" Type="http://schemas.openxmlformats.org/officeDocument/2006/relationships/hyperlink" Target="https://juku-escot.com/birdland/" TargetMode="External"/><Relationship Id="rId296" Type="http://schemas.openxmlformats.org/officeDocument/2006/relationships/hyperlink" Target="https://juku-escot.com/newtreasure/" TargetMode="External"/><Relationship Id="rId295" Type="http://schemas.openxmlformats.org/officeDocument/2006/relationships/hyperlink" Target="https://juku-escot.com/progress/" TargetMode="External"/><Relationship Id="rId294" Type="http://schemas.openxmlformats.org/officeDocument/2006/relationships/hyperlink" Target="https://eng-support.com/" TargetMode="External"/><Relationship Id="rId299" Type="http://schemas.openxmlformats.org/officeDocument/2006/relationships/hyperlink" Target="https://juku-escot.com/kouza/" TargetMode="External"/><Relationship Id="rId298" Type="http://schemas.openxmlformats.org/officeDocument/2006/relationships/hyperlink" Target="https://juku-escot.com/taikeisuugaku/" TargetMode="External"/><Relationship Id="rId271" Type="http://schemas.openxmlformats.org/officeDocument/2006/relationships/hyperlink" Target="https://eigo-rewrite.com/column/stage3-lesson5-3/" TargetMode="External"/><Relationship Id="rId270" Type="http://schemas.openxmlformats.org/officeDocument/2006/relationships/hyperlink" Target="https://eigo-rewrite.com/column/stage3-lesson5-2/" TargetMode="External"/><Relationship Id="rId269" Type="http://schemas.openxmlformats.org/officeDocument/2006/relationships/hyperlink" Target="https://eigo-rewrite.com/column/stage3-lesson5-1/" TargetMode="External"/><Relationship Id="rId264" Type="http://schemas.openxmlformats.org/officeDocument/2006/relationships/hyperlink" Target="https://eigo-rewrite.com/column/stage3-lesson3-2/" TargetMode="External"/><Relationship Id="rId263" Type="http://schemas.openxmlformats.org/officeDocument/2006/relationships/hyperlink" Target="https://eigo-rewrite.com/column/stage3-lesson3-1/" TargetMode="External"/><Relationship Id="rId262" Type="http://schemas.openxmlformats.org/officeDocument/2006/relationships/hyperlink" Target="https://eigo-rewrite.com/column/stage3-lesson2-3/" TargetMode="External"/><Relationship Id="rId261" Type="http://schemas.openxmlformats.org/officeDocument/2006/relationships/hyperlink" Target="https://eigo-rewrite.com/column/stage3-lesson2-2/" TargetMode="External"/><Relationship Id="rId268" Type="http://schemas.openxmlformats.org/officeDocument/2006/relationships/hyperlink" Target="https://eigo-rewrite.com/column/stage3-lesson4-2/" TargetMode="External"/><Relationship Id="rId267" Type="http://schemas.openxmlformats.org/officeDocument/2006/relationships/hyperlink" Target="https://eigo-rewrite.com/column/stage3-lesson4-1/" TargetMode="External"/><Relationship Id="rId266" Type="http://schemas.openxmlformats.org/officeDocument/2006/relationships/hyperlink" Target="https://eigo-rewrite.com/column/stage3-lesson3-4/" TargetMode="External"/><Relationship Id="rId265" Type="http://schemas.openxmlformats.org/officeDocument/2006/relationships/hyperlink" Target="https://eigo-rewrite.com/column/stage3-lesson3-3/" TargetMode="External"/><Relationship Id="rId260" Type="http://schemas.openxmlformats.org/officeDocument/2006/relationships/hyperlink" Target="https://eigo-rewrite.com/column/stage3-lesson2-1/" TargetMode="External"/><Relationship Id="rId259" Type="http://schemas.openxmlformats.org/officeDocument/2006/relationships/hyperlink" Target="https://eigo-rewrite.com/column/stage3-lesson1-3/" TargetMode="External"/><Relationship Id="rId258" Type="http://schemas.openxmlformats.org/officeDocument/2006/relationships/hyperlink" Target="https://eigo-rewrite.com/column/stage3-lesson1-2/" TargetMode="External"/><Relationship Id="rId253" Type="http://schemas.openxmlformats.org/officeDocument/2006/relationships/hyperlink" Target="https://eigo-rewrite.com/column/stage2-lesson11-3/" TargetMode="External"/><Relationship Id="rId495" Type="http://schemas.openxmlformats.org/officeDocument/2006/relationships/hyperlink" Target="https://natsui-sansu-juku.com/col_blog/bunsyoudaikotsu/" TargetMode="External"/><Relationship Id="rId252" Type="http://schemas.openxmlformats.org/officeDocument/2006/relationships/hyperlink" Target="https://eigo-rewrite.com/column/stage2-lesson11-2/" TargetMode="External"/><Relationship Id="rId494" Type="http://schemas.openxmlformats.org/officeDocument/2006/relationships/hyperlink" Target="https://natsui-sansu-juku.com/col_blog/bunsyoudaikokuhuku/" TargetMode="External"/><Relationship Id="rId251" Type="http://schemas.openxmlformats.org/officeDocument/2006/relationships/hyperlink" Target="https://eigo-rewrite.com/column/stage2-lesson11-1/" TargetMode="External"/><Relationship Id="rId493" Type="http://schemas.openxmlformats.org/officeDocument/2006/relationships/hyperlink" Target="https://natsui-sansu-juku.com/col_blog/bunsyoudaitaisaku/" TargetMode="External"/><Relationship Id="rId250" Type="http://schemas.openxmlformats.org/officeDocument/2006/relationships/hyperlink" Target="https://eigo-rewrite.com/column/stage2-lesson10-3/" TargetMode="External"/><Relationship Id="rId492" Type="http://schemas.openxmlformats.org/officeDocument/2006/relationships/hyperlink" Target="https://natsui-sansu-juku.com/col_blog/bunsyoudaibenkyouhou/" TargetMode="External"/><Relationship Id="rId257" Type="http://schemas.openxmlformats.org/officeDocument/2006/relationships/hyperlink" Target="https://eigo-rewrite.com/column/tensuu/" TargetMode="External"/><Relationship Id="rId499" Type="http://schemas.openxmlformats.org/officeDocument/2006/relationships/hyperlink" Target="https://natsui-sansu-juku.com/col_blog/nichinoken-online-sansu/" TargetMode="External"/><Relationship Id="rId256" Type="http://schemas.openxmlformats.org/officeDocument/2006/relationships/hyperlink" Target="https://eigo-rewrite.com/column/stage2-lesson12-3/" TargetMode="External"/><Relationship Id="rId498" Type="http://schemas.openxmlformats.org/officeDocument/2006/relationships/hyperlink" Target="https://natsui-sansu-juku.com/col_blog/online-sansu-kobetsu-hi-wariai/" TargetMode="External"/><Relationship Id="rId255" Type="http://schemas.openxmlformats.org/officeDocument/2006/relationships/hyperlink" Target="https://eigo-rewrite.com/column/stage2-lesson12-2/" TargetMode="External"/><Relationship Id="rId497" Type="http://schemas.openxmlformats.org/officeDocument/2006/relationships/hyperlink" Target="https://natsui-sansu-juku.com/col_blog/online-sansu-kobetsu-bunshodai/" TargetMode="External"/><Relationship Id="rId254" Type="http://schemas.openxmlformats.org/officeDocument/2006/relationships/hyperlink" Target="https://eigo-rewrite.com/column/stage2-lesson12-1/" TargetMode="External"/><Relationship Id="rId496" Type="http://schemas.openxmlformats.org/officeDocument/2006/relationships/hyperlink" Target="https://natsui-sansu-juku.com/col_blog/bunsyoudaipurint/" TargetMode="External"/><Relationship Id="rId293" Type="http://schemas.openxmlformats.org/officeDocument/2006/relationships/hyperlink" Target="https://eng-support.com/access/" TargetMode="External"/><Relationship Id="rId292" Type="http://schemas.openxmlformats.org/officeDocument/2006/relationships/hyperlink" Target="https://eng-support.com/column/" TargetMode="External"/><Relationship Id="rId291" Type="http://schemas.openxmlformats.org/officeDocument/2006/relationships/hyperlink" Target="https://eng-support.com/greeting/" TargetMode="External"/><Relationship Id="rId290" Type="http://schemas.openxmlformats.org/officeDocument/2006/relationships/hyperlink" Target="https://eng-support.com/column/progress-2/" TargetMode="External"/><Relationship Id="rId286" Type="http://schemas.openxmlformats.org/officeDocument/2006/relationships/hyperlink" Target="https://eng-support.com/column/eigonokiso1/" TargetMode="External"/><Relationship Id="rId285" Type="http://schemas.openxmlformats.org/officeDocument/2006/relationships/hyperlink" Target="https://eng-support.com/strategy/" TargetMode="External"/><Relationship Id="rId284" Type="http://schemas.openxmlformats.org/officeDocument/2006/relationships/hyperlink" Target="https://eng-support.com/inquiry/" TargetMode="External"/><Relationship Id="rId283" Type="http://schemas.openxmlformats.org/officeDocument/2006/relationships/hyperlink" Target="https://eng-support.com/kouza/" TargetMode="External"/><Relationship Id="rId289" Type="http://schemas.openxmlformats.org/officeDocument/2006/relationships/hyperlink" Target="https://eng-support.com/column/progress/" TargetMode="External"/><Relationship Id="rId288" Type="http://schemas.openxmlformats.org/officeDocument/2006/relationships/hyperlink" Target="https://eng-support.com/column/eigonokiso4/" TargetMode="External"/><Relationship Id="rId287" Type="http://schemas.openxmlformats.org/officeDocument/2006/relationships/hyperlink" Target="https://eng-support.com/column/eigonokiso5/" TargetMode="External"/><Relationship Id="rId282" Type="http://schemas.openxmlformats.org/officeDocument/2006/relationships/hyperlink" Target="https://eigo-rewrite.com/column/eitango/" TargetMode="External"/><Relationship Id="rId281" Type="http://schemas.openxmlformats.org/officeDocument/2006/relationships/hyperlink" Target="https://eigo-rewrite.com/column/listening/" TargetMode="External"/><Relationship Id="rId280" Type="http://schemas.openxmlformats.org/officeDocument/2006/relationships/hyperlink" Target="https://eigo-rewrite.com/column/stage3-lesson8-3/" TargetMode="External"/><Relationship Id="rId275" Type="http://schemas.openxmlformats.org/officeDocument/2006/relationships/hyperlink" Target="https://eigo-rewrite.com/column/stage3-lesson7-1/" TargetMode="External"/><Relationship Id="rId274" Type="http://schemas.openxmlformats.org/officeDocument/2006/relationships/hyperlink" Target="https://eigo-rewrite.com/column/stage3-lesson6-3/" TargetMode="External"/><Relationship Id="rId273" Type="http://schemas.openxmlformats.org/officeDocument/2006/relationships/hyperlink" Target="https://eigo-rewrite.com/column/stage3-lesson6-2/" TargetMode="External"/><Relationship Id="rId272" Type="http://schemas.openxmlformats.org/officeDocument/2006/relationships/hyperlink" Target="https://eigo-rewrite.com/column/stage3-lesson6-1/" TargetMode="External"/><Relationship Id="rId279" Type="http://schemas.openxmlformats.org/officeDocument/2006/relationships/hyperlink" Target="https://eigo-rewrite.com/column/stage3-lesson8-2/" TargetMode="External"/><Relationship Id="rId278" Type="http://schemas.openxmlformats.org/officeDocument/2006/relationships/hyperlink" Target="https://eigo-rewrite.com/column/stage3-lesson8-1/" TargetMode="External"/><Relationship Id="rId277" Type="http://schemas.openxmlformats.org/officeDocument/2006/relationships/hyperlink" Target="https://eigo-rewrite.com/column/stage3-lesson7-3/" TargetMode="External"/><Relationship Id="rId276" Type="http://schemas.openxmlformats.org/officeDocument/2006/relationships/hyperlink" Target="https://eigo-rewrite.com/column/stage3-lesson7-2/" TargetMode="External"/><Relationship Id="rId629" Type="http://schemas.openxmlformats.org/officeDocument/2006/relationships/hyperlink" Target="https://rika-quest.com/column/buoyancy/" TargetMode="External"/><Relationship Id="rId624" Type="http://schemas.openxmlformats.org/officeDocument/2006/relationships/hyperlink" Target="https://rika-quest.com/column/nayami-pressure-buoyancy/" TargetMode="External"/><Relationship Id="rId623" Type="http://schemas.openxmlformats.org/officeDocument/2006/relationships/hyperlink" Target="https://rika-quest.com/column/nayami-biology-experiment/" TargetMode="External"/><Relationship Id="rId622" Type="http://schemas.openxmlformats.org/officeDocument/2006/relationships/hyperlink" Target="https://rika-quest.com/column/nayami-solubility-graph/" TargetMode="External"/><Relationship Id="rId621" Type="http://schemas.openxmlformats.org/officeDocument/2006/relationships/hyperlink" Target="https://rika-quest.com/column/nayami-solution-classification/" TargetMode="External"/><Relationship Id="rId628" Type="http://schemas.openxmlformats.org/officeDocument/2006/relationships/hyperlink" Target="https://rika-quest.com/column/nayami-neutralization/" TargetMode="External"/><Relationship Id="rId627" Type="http://schemas.openxmlformats.org/officeDocument/2006/relationships/hyperlink" Target="https://rika-quest.com/column/nayami-how-to-start/" TargetMode="External"/><Relationship Id="rId626" Type="http://schemas.openxmlformats.org/officeDocument/2006/relationships/hyperlink" Target="https://rika-quest.com/column/pressures/" TargetMode="External"/><Relationship Id="rId625" Type="http://schemas.openxmlformats.org/officeDocument/2006/relationships/hyperlink" Target="https://rika-quest.com/column/nayami-light-optics/" TargetMode="External"/><Relationship Id="rId620" Type="http://schemas.openxmlformats.org/officeDocument/2006/relationships/hyperlink" Target="https://rika-quest.com/column/reflectionandrefraction/" TargetMode="External"/><Relationship Id="rId619" Type="http://schemas.openxmlformats.org/officeDocument/2006/relationships/hyperlink" Target="https://rika-quest.com/column/nayami-physics-graph/" TargetMode="External"/><Relationship Id="rId618" Type="http://schemas.openxmlformats.org/officeDocument/2006/relationships/hyperlink" Target="https://rika-quest.com/column/teko_kassya_furiko/" TargetMode="External"/><Relationship Id="rId613" Type="http://schemas.openxmlformats.org/officeDocument/2006/relationships/hyperlink" Target="https://rika-quest.com/column/nayami-combustion/" TargetMode="External"/><Relationship Id="rId612" Type="http://schemas.openxmlformats.org/officeDocument/2006/relationships/hyperlink" Target="https://rika-quest.com/column/mamedenkyu/" TargetMode="External"/><Relationship Id="rId611" Type="http://schemas.openxmlformats.org/officeDocument/2006/relationships/hyperlink" Target="https://rika-quest.com/column/nayami-physics-diagram/" TargetMode="External"/><Relationship Id="rId610" Type="http://schemas.openxmlformats.org/officeDocument/2006/relationships/hyperlink" Target="https://rika-quest.com/column/nayami-strata-column/" TargetMode="External"/><Relationship Id="rId617" Type="http://schemas.openxmlformats.org/officeDocument/2006/relationships/hyperlink" Target="https://rika-quest.com/column/nayami-memorize-not-sticking/" TargetMode="External"/><Relationship Id="rId616" Type="http://schemas.openxmlformats.org/officeDocument/2006/relationships/hyperlink" Target="https://rika-quest.com/column/nayami-review-not-working/" TargetMode="External"/><Relationship Id="rId615" Type="http://schemas.openxmlformats.org/officeDocument/2006/relationships/hyperlink" Target="https://rika-quest.com/column/nayami-calculation-slow/" TargetMode="External"/><Relationship Id="rId614" Type="http://schemas.openxmlformats.org/officeDocument/2006/relationships/hyperlink" Target="https://rika-quest.com/column/nayami-cant-apply-knowledge/" TargetMode="External"/><Relationship Id="rId409" Type="http://schemas.openxmlformats.org/officeDocument/2006/relationships/hyperlink" Target="https://jukureiwa.com/tips/rekishi-kamakura-muromachi/" TargetMode="External"/><Relationship Id="rId404" Type="http://schemas.openxmlformats.org/officeDocument/2006/relationships/hyperlink" Target="https://jukureiwa.com/tips/chiri-tsunage/" TargetMode="External"/><Relationship Id="rId403" Type="http://schemas.openxmlformats.org/officeDocument/2006/relationships/hyperlink" Target="https://jukureiwa.com/tips/hakuchizu/" TargetMode="External"/><Relationship Id="rId402" Type="http://schemas.openxmlformats.org/officeDocument/2006/relationships/hyperlink" Target="https://jukureiwa.com/tips/syakai-hanpuku-system/" TargetMode="External"/><Relationship Id="rId401" Type="http://schemas.openxmlformats.org/officeDocument/2006/relationships/hyperlink" Target="https://jukureiwa.com/tips/syakai-kirai-start/" TargetMode="External"/><Relationship Id="rId408" Type="http://schemas.openxmlformats.org/officeDocument/2006/relationships/hyperlink" Target="https://jukureiwa.com/tips/rekishi-nagare/" TargetMode="External"/><Relationship Id="rId407" Type="http://schemas.openxmlformats.org/officeDocument/2006/relationships/hyperlink" Target="https://jukureiwa.com/tips/chiri-kikou-nougyou/" TargetMode="External"/><Relationship Id="rId406" Type="http://schemas.openxmlformats.org/officeDocument/2006/relationships/hyperlink" Target="https://jukureiwa.com/tips/chikeizu/" TargetMode="External"/><Relationship Id="rId405" Type="http://schemas.openxmlformats.org/officeDocument/2006/relationships/hyperlink" Target="https://jukureiwa.com/tips/uonzu/" TargetMode="External"/><Relationship Id="rId400" Type="http://schemas.openxmlformats.org/officeDocument/2006/relationships/hyperlink" Target="https://jukureiwa.com/tips/syakai-sho6-april-plan/" TargetMode="External"/><Relationship Id="rId640" Type="http://schemas.openxmlformats.org/officeDocument/2006/relationships/drawing" Target="../drawings/drawing9.xml"/><Relationship Id="rId635" Type="http://schemas.openxmlformats.org/officeDocument/2006/relationships/hyperlink" Target="https://www.kokugo-trigger.com/inquiry/" TargetMode="External"/><Relationship Id="rId634" Type="http://schemas.openxmlformats.org/officeDocument/2006/relationships/hyperlink" Target="https://www.kokugo-trigger.com/kouza/" TargetMode="External"/><Relationship Id="rId633" Type="http://schemas.openxmlformats.org/officeDocument/2006/relationships/hyperlink" Target="https://www.kokugo-trigger.com/column/" TargetMode="External"/><Relationship Id="rId632" Type="http://schemas.openxmlformats.org/officeDocument/2006/relationships/hyperlink" Target="https://rika-quest.com/column/nayami-classification-mixup/" TargetMode="External"/><Relationship Id="rId639" Type="http://schemas.openxmlformats.org/officeDocument/2006/relationships/hyperlink" Target="https://www.kokugo-trigger.com/concept/" TargetMode="External"/><Relationship Id="rId638" Type="http://schemas.openxmlformats.org/officeDocument/2006/relationships/hyperlink" Target="https://www.kokugo-trigger.com/" TargetMode="External"/><Relationship Id="rId637" Type="http://schemas.openxmlformats.org/officeDocument/2006/relationships/hyperlink" Target="https://www.kokugo-trigger.com/info/2026/" TargetMode="External"/><Relationship Id="rId636" Type="http://schemas.openxmlformats.org/officeDocument/2006/relationships/hyperlink" Target="https://www.kokugo-trigger.com/access/" TargetMode="External"/><Relationship Id="rId631" Type="http://schemas.openxmlformats.org/officeDocument/2006/relationships/hyperlink" Target="https://rika-quest.com/column/nayami-dislike-science/" TargetMode="External"/><Relationship Id="rId630" Type="http://schemas.openxmlformats.org/officeDocument/2006/relationships/hyperlink" Target="https://rika-quest.com/company/" TargetMode="External"/><Relationship Id="rId609" Type="http://schemas.openxmlformats.org/officeDocument/2006/relationships/hyperlink" Target="https://rika-quest.com/column/nayami-last-2weeks/" TargetMode="External"/><Relationship Id="rId608" Type="http://schemas.openxmlformats.org/officeDocument/2006/relationships/hyperlink" Target="https://rika-quest.com/column/nayami-gas-experiment/" TargetMode="External"/><Relationship Id="rId607" Type="http://schemas.openxmlformats.org/officeDocument/2006/relationships/hyperlink" Target="https://rika-quest.com/column/nayami-writing/" TargetMode="External"/><Relationship Id="rId602" Type="http://schemas.openxmlformats.org/officeDocument/2006/relationships/hyperlink" Target="https://rika-quest.com/column/terrain/" TargetMode="External"/><Relationship Id="rId601" Type="http://schemas.openxmlformats.org/officeDocument/2006/relationships/hyperlink" Target="https://rika-quest.com/column/water/" TargetMode="External"/><Relationship Id="rId600" Type="http://schemas.openxmlformats.org/officeDocument/2006/relationships/hyperlink" Target="https://rika-quest.com/column/weather/" TargetMode="External"/><Relationship Id="rId606" Type="http://schemas.openxmlformats.org/officeDocument/2006/relationships/hyperlink" Target="https://rika-quest.com/column/nayami-experiment-reading/" TargetMode="External"/><Relationship Id="rId605" Type="http://schemas.openxmlformats.org/officeDocument/2006/relationships/hyperlink" Target="https://rika-quest.com/column/nayami-earthquake-volcano/" TargetMode="External"/><Relationship Id="rId604" Type="http://schemas.openxmlformats.org/officeDocument/2006/relationships/hyperlink" Target="https://rika-quest.com/column/nayami-graph-table-reading/" TargetMode="External"/><Relationship Id="rId603" Type="http://schemas.openxmlformats.org/officeDocument/2006/relationships/hyperlink" Target="https://rika-quest.com/column/igneous-rock/" TargetMode="External"/><Relationship Id="rId228" Type="http://schemas.openxmlformats.org/officeDocument/2006/relationships/hyperlink" Target="https://eigo-rewrite.com/column/stage2-lesson3-1/" TargetMode="External"/><Relationship Id="rId227" Type="http://schemas.openxmlformats.org/officeDocument/2006/relationships/hyperlink" Target="https://eigo-rewrite.com/column/stage2-lesson2-3/" TargetMode="External"/><Relationship Id="rId469" Type="http://schemas.openxmlformats.org/officeDocument/2006/relationships/hyperlink" Target="https://natsui-sansu-juku.com/column/qa4/" TargetMode="External"/><Relationship Id="rId226" Type="http://schemas.openxmlformats.org/officeDocument/2006/relationships/hyperlink" Target="https://eigo-rewrite.com/column/stage2-lesson2-2/" TargetMode="External"/><Relationship Id="rId468" Type="http://schemas.openxmlformats.org/officeDocument/2006/relationships/hyperlink" Target="https://natsui-sansu-juku.com/column/qa2/" TargetMode="External"/><Relationship Id="rId225" Type="http://schemas.openxmlformats.org/officeDocument/2006/relationships/hyperlink" Target="https://eigo-rewrite.com/column/stage2-lesson2-1/" TargetMode="External"/><Relationship Id="rId467" Type="http://schemas.openxmlformats.org/officeDocument/2006/relationships/hyperlink" Target="https://natsui-sansu-juku.com/column/qa/" TargetMode="External"/><Relationship Id="rId229" Type="http://schemas.openxmlformats.org/officeDocument/2006/relationships/hyperlink" Target="https://eigo-rewrite.com/column/stage2-lesson3-2/" TargetMode="External"/><Relationship Id="rId220" Type="http://schemas.openxmlformats.org/officeDocument/2006/relationships/hyperlink" Target="https://eigo-rewrite.com/column/stage1_lesson12-3/" TargetMode="External"/><Relationship Id="rId462" Type="http://schemas.openxmlformats.org/officeDocument/2006/relationships/hyperlink" Target="https://natsui-sansu-juku.com/profile/" TargetMode="External"/><Relationship Id="rId461" Type="http://schemas.openxmlformats.org/officeDocument/2006/relationships/hyperlink" Target="https://natsui-sansu-juku.com/purpose/" TargetMode="External"/><Relationship Id="rId460" Type="http://schemas.openxmlformats.org/officeDocument/2006/relationships/hyperlink" Target="https://natsui-sansu-juku.com/ct/kakomon/" TargetMode="External"/><Relationship Id="rId224" Type="http://schemas.openxmlformats.org/officeDocument/2006/relationships/hyperlink" Target="https://eigo-rewrite.com/column/stage2-lesson1-3/" TargetMode="External"/><Relationship Id="rId466" Type="http://schemas.openxmlformats.org/officeDocument/2006/relationships/hyperlink" Target="https://natsui-sansu-juku.com/column/hub-qa-jiki/" TargetMode="External"/><Relationship Id="rId223" Type="http://schemas.openxmlformats.org/officeDocument/2006/relationships/hyperlink" Target="https://eigo-rewrite.com/column/stage2_lesson1-2/" TargetMode="External"/><Relationship Id="rId465" Type="http://schemas.openxmlformats.org/officeDocument/2006/relationships/hyperlink" Target="https://natsui-sansu-juku.com/what_is_asen/" TargetMode="External"/><Relationship Id="rId222" Type="http://schemas.openxmlformats.org/officeDocument/2006/relationships/hyperlink" Target="https://eigo-rewrite.com/column/stage2_lesson1-1/" TargetMode="External"/><Relationship Id="rId464" Type="http://schemas.openxmlformats.org/officeDocument/2006/relationships/hyperlink" Target="https://natsui-sansu-juku.com/story002/" TargetMode="External"/><Relationship Id="rId221" Type="http://schemas.openxmlformats.org/officeDocument/2006/relationships/hyperlink" Target="https://eigo-rewrite.com/column/stage1_lesson12-4/" TargetMode="External"/><Relationship Id="rId463" Type="http://schemas.openxmlformats.org/officeDocument/2006/relationships/hyperlink" Target="https://natsui-sansu-juku.com/story001/" TargetMode="External"/><Relationship Id="rId217" Type="http://schemas.openxmlformats.org/officeDocument/2006/relationships/hyperlink" Target="https://eigo-rewrite.com/column/stage1_lesson11-3/" TargetMode="External"/><Relationship Id="rId459" Type="http://schemas.openxmlformats.org/officeDocument/2006/relationships/hyperlink" Target="https://natsui-sansu-juku.com/column/nanmon/" TargetMode="External"/><Relationship Id="rId216" Type="http://schemas.openxmlformats.org/officeDocument/2006/relationships/hyperlink" Target="https://eigo-rewrite.com/column/stage1_lesson11-2/" TargetMode="External"/><Relationship Id="rId458" Type="http://schemas.openxmlformats.org/officeDocument/2006/relationships/hyperlink" Target="https://natsui-sansu-juku.com/column/shibushibu-2/" TargetMode="External"/><Relationship Id="rId215" Type="http://schemas.openxmlformats.org/officeDocument/2006/relationships/hyperlink" Target="https://eigo-rewrite.com/column/stage1_lesson11-1/" TargetMode="External"/><Relationship Id="rId457" Type="http://schemas.openxmlformats.org/officeDocument/2006/relationships/hyperlink" Target="https://natsui-sansu-juku.com/column/jyoshigakuin-2/" TargetMode="External"/><Relationship Id="rId214" Type="http://schemas.openxmlformats.org/officeDocument/2006/relationships/hyperlink" Target="https://eigo-rewrite.com/column/stage1_lesson10-4/" TargetMode="External"/><Relationship Id="rId456" Type="http://schemas.openxmlformats.org/officeDocument/2006/relationships/hyperlink" Target="https://natsui-sansu-juku.com/column/waseda-2/" TargetMode="External"/><Relationship Id="rId219" Type="http://schemas.openxmlformats.org/officeDocument/2006/relationships/hyperlink" Target="https://eigo-rewrite.com/column/stage1_lesson12-2/" TargetMode="External"/><Relationship Id="rId218" Type="http://schemas.openxmlformats.org/officeDocument/2006/relationships/hyperlink" Target="https://eigo-rewrite.com/column/stage1_lesson12-1/" TargetMode="External"/><Relationship Id="rId451" Type="http://schemas.openxmlformats.org/officeDocument/2006/relationships/hyperlink" Target="https://natsui-sansu-juku.com/column/zukei/" TargetMode="External"/><Relationship Id="rId450" Type="http://schemas.openxmlformats.org/officeDocument/2006/relationships/hyperlink" Target="https://natsui-sansu-juku.com/column/hub-zukei-hayasa/" TargetMode="External"/><Relationship Id="rId213" Type="http://schemas.openxmlformats.org/officeDocument/2006/relationships/hyperlink" Target="https://eigo-rewrite.com/column/stage1_lesson10-3/" TargetMode="External"/><Relationship Id="rId455" Type="http://schemas.openxmlformats.org/officeDocument/2006/relationships/hyperlink" Target="https://natsui-sansu-juku.com/column/kaisei-2/" TargetMode="External"/><Relationship Id="rId212" Type="http://schemas.openxmlformats.org/officeDocument/2006/relationships/hyperlink" Target="https://eigo-rewrite.com/column/stage1_lesson10-2/" TargetMode="External"/><Relationship Id="rId454" Type="http://schemas.openxmlformats.org/officeDocument/2006/relationships/hyperlink" Target="https://natsui-sansu-juku.com/column/hub-kakomon/" TargetMode="External"/><Relationship Id="rId211" Type="http://schemas.openxmlformats.org/officeDocument/2006/relationships/hyperlink" Target="https://eigo-rewrite.com/column/stage1_lesson10-1/" TargetMode="External"/><Relationship Id="rId453" Type="http://schemas.openxmlformats.org/officeDocument/2006/relationships/hyperlink" Target="https://natsui-sansu-juku.com/column/hayasamondai/" TargetMode="External"/><Relationship Id="rId210" Type="http://schemas.openxmlformats.org/officeDocument/2006/relationships/hyperlink" Target="https://eigo-rewrite.com/column/stage1_lesson9-3/" TargetMode="External"/><Relationship Id="rId452" Type="http://schemas.openxmlformats.org/officeDocument/2006/relationships/hyperlink" Target="https://natsui-sansu-juku.com/column/rittaizukei/" TargetMode="External"/><Relationship Id="rId491" Type="http://schemas.openxmlformats.org/officeDocument/2006/relationships/hyperlink" Target="https://natsui-sansu-juku.com/col_blog/bunsyoudaihi/" TargetMode="External"/><Relationship Id="rId490" Type="http://schemas.openxmlformats.org/officeDocument/2006/relationships/hyperlink" Target="https://natsui-sansu-juku.com/corporate_data/" TargetMode="External"/><Relationship Id="rId249" Type="http://schemas.openxmlformats.org/officeDocument/2006/relationships/hyperlink" Target="https://eigo-rewrite.com/column/stage2-lesson10-2/" TargetMode="External"/><Relationship Id="rId248" Type="http://schemas.openxmlformats.org/officeDocument/2006/relationships/hyperlink" Target="https://eigo-rewrite.com/column/stage2-lesson10-1/" TargetMode="External"/><Relationship Id="rId247" Type="http://schemas.openxmlformats.org/officeDocument/2006/relationships/hyperlink" Target="https://eigo-rewrite.com/column/stage2-lesson9-2/" TargetMode="External"/><Relationship Id="rId489" Type="http://schemas.openxmlformats.org/officeDocument/2006/relationships/hyperlink" Target="https://natsui-sansu-juku.com/access/" TargetMode="External"/><Relationship Id="rId242" Type="http://schemas.openxmlformats.org/officeDocument/2006/relationships/hyperlink" Target="https://eigo-rewrite.com/column/stage2-lesson7-4/" TargetMode="External"/><Relationship Id="rId484" Type="http://schemas.openxmlformats.org/officeDocument/2006/relationships/hyperlink" Target="https://natsui-sansu-juku.com/column/hub-online-use/" TargetMode="External"/><Relationship Id="rId241" Type="http://schemas.openxmlformats.org/officeDocument/2006/relationships/hyperlink" Target="https://eigo-rewrite.com/column/stage2-lesson7-3/" TargetMode="External"/><Relationship Id="rId483" Type="http://schemas.openxmlformats.org/officeDocument/2006/relationships/hyperlink" Target="https://natsui-sansu-juku.com/ct/jyukubetsu/" TargetMode="External"/><Relationship Id="rId240" Type="http://schemas.openxmlformats.org/officeDocument/2006/relationships/hyperlink" Target="https://eigo-rewrite.com/column/stage2-lesson7-2/" TargetMode="External"/><Relationship Id="rId482" Type="http://schemas.openxmlformats.org/officeDocument/2006/relationships/hyperlink" Target="https://natsui-sansu-juku.com/column/withyou/" TargetMode="External"/><Relationship Id="rId481" Type="http://schemas.openxmlformats.org/officeDocument/2006/relationships/hyperlink" Target="https://natsui-sansu-juku.com/column/kokogachigau/" TargetMode="External"/><Relationship Id="rId246" Type="http://schemas.openxmlformats.org/officeDocument/2006/relationships/hyperlink" Target="https://eigo-rewrite.com/column/stage2-lesson9-1/" TargetMode="External"/><Relationship Id="rId488" Type="http://schemas.openxmlformats.org/officeDocument/2006/relationships/hyperlink" Target="https://natsui-sansu-juku.com/sapix-2/" TargetMode="External"/><Relationship Id="rId245" Type="http://schemas.openxmlformats.org/officeDocument/2006/relationships/hyperlink" Target="https://eigo-rewrite.com/column/stage2-lesson8-3/" TargetMode="External"/><Relationship Id="rId487" Type="http://schemas.openxmlformats.org/officeDocument/2006/relationships/hyperlink" Target="https://natsui-sansu-juku.com/column/sapix-15/" TargetMode="External"/><Relationship Id="rId244" Type="http://schemas.openxmlformats.org/officeDocument/2006/relationships/hyperlink" Target="https://eigo-rewrite.com/column/stage2-lesson8-2/" TargetMode="External"/><Relationship Id="rId486" Type="http://schemas.openxmlformats.org/officeDocument/2006/relationships/hyperlink" Target="https://natsui-sansu-juku.com/column/onlinekobetsu3/" TargetMode="External"/><Relationship Id="rId243" Type="http://schemas.openxmlformats.org/officeDocument/2006/relationships/hyperlink" Target="https://eigo-rewrite.com/column/stage2-lesson8-1/" TargetMode="External"/><Relationship Id="rId485" Type="http://schemas.openxmlformats.org/officeDocument/2006/relationships/hyperlink" Target="https://natsui-sansu-juku.com/column/hub-online-guide/" TargetMode="External"/><Relationship Id="rId480" Type="http://schemas.openxmlformats.org/officeDocument/2006/relationships/hyperlink" Target="https://natsui-sansu-juku.com/column/kobetsu_mayoi_judge/" TargetMode="External"/><Relationship Id="rId239" Type="http://schemas.openxmlformats.org/officeDocument/2006/relationships/hyperlink" Target="https://eigo-rewrite.com/column/stage2-lesson7-1/" TargetMode="External"/><Relationship Id="rId238" Type="http://schemas.openxmlformats.org/officeDocument/2006/relationships/hyperlink" Target="https://eigo-rewrite.com/column/stage2-lesson6-3/" TargetMode="External"/><Relationship Id="rId237" Type="http://schemas.openxmlformats.org/officeDocument/2006/relationships/hyperlink" Target="https://eigo-rewrite.com/column/stage2-lesson6-2/" TargetMode="External"/><Relationship Id="rId479" Type="http://schemas.openxmlformats.org/officeDocument/2006/relationships/hyperlink" Target="https://natsui-sansu-juku.com/" TargetMode="External"/><Relationship Id="rId236" Type="http://schemas.openxmlformats.org/officeDocument/2006/relationships/hyperlink" Target="https://eigo-rewrite.com/column/stage2-lesson6-1/" TargetMode="External"/><Relationship Id="rId478" Type="http://schemas.openxmlformats.org/officeDocument/2006/relationships/hyperlink" Target="https://natsui-sansu-juku.com/ct/zikibetsu/" TargetMode="External"/><Relationship Id="rId231" Type="http://schemas.openxmlformats.org/officeDocument/2006/relationships/hyperlink" Target="https://eigo-rewrite.com/column/stage2-lesson4-1/" TargetMode="External"/><Relationship Id="rId473" Type="http://schemas.openxmlformats.org/officeDocument/2006/relationships/hyperlink" Target="https://natsui-sansu-juku.com/info/" TargetMode="External"/><Relationship Id="rId230" Type="http://schemas.openxmlformats.org/officeDocument/2006/relationships/hyperlink" Target="https://eigo-rewrite.com/column/stage2-lesson3-3/" TargetMode="External"/><Relationship Id="rId472" Type="http://schemas.openxmlformats.org/officeDocument/2006/relationships/hyperlink" Target="https://natsui-sansu-juku.com/column/hub-juku/" TargetMode="External"/><Relationship Id="rId471" Type="http://schemas.openxmlformats.org/officeDocument/2006/relationships/hyperlink" Target="https://natsui-sansu-juku.com/column/qa6/" TargetMode="External"/><Relationship Id="rId470" Type="http://schemas.openxmlformats.org/officeDocument/2006/relationships/hyperlink" Target="https://natsui-sansu-juku.com/column/qa5/" TargetMode="External"/><Relationship Id="rId235" Type="http://schemas.openxmlformats.org/officeDocument/2006/relationships/hyperlink" Target="https://eigo-rewrite.com/column/stage2-lesson5-2/" TargetMode="External"/><Relationship Id="rId477" Type="http://schemas.openxmlformats.org/officeDocument/2006/relationships/hyperlink" Target="https://natsui-sansu-juku.com/ct/intro/" TargetMode="External"/><Relationship Id="rId234" Type="http://schemas.openxmlformats.org/officeDocument/2006/relationships/hyperlink" Target="https://eigo-rewrite.com/column/stage2-lesson5-1/" TargetMode="External"/><Relationship Id="rId476" Type="http://schemas.openxmlformats.org/officeDocument/2006/relationships/hyperlink" Target="https://natsui-sansu-juku.com/ct/sapix-15/" TargetMode="External"/><Relationship Id="rId233" Type="http://schemas.openxmlformats.org/officeDocument/2006/relationships/hyperlink" Target="https://eigo-rewrite.com/column/stage2-lesson4-3/" TargetMode="External"/><Relationship Id="rId475" Type="http://schemas.openxmlformats.org/officeDocument/2006/relationships/hyperlink" Target="https://natsui-sansu-juku.com/info/221212/" TargetMode="External"/><Relationship Id="rId232" Type="http://schemas.openxmlformats.org/officeDocument/2006/relationships/hyperlink" Target="https://eigo-rewrite.com/column/stage2-lesson4-2/" TargetMode="External"/><Relationship Id="rId474" Type="http://schemas.openxmlformats.org/officeDocument/2006/relationships/hyperlink" Target="https://natsui-sansu-juku.com/inquiry/" TargetMode="External"/><Relationship Id="rId426" Type="http://schemas.openxmlformats.org/officeDocument/2006/relationships/hyperlink" Target="https://koten-kakitsubata.jp/greeting/" TargetMode="External"/><Relationship Id="rId425" Type="http://schemas.openxmlformats.org/officeDocument/2006/relationships/hyperlink" Target="https://koten-kakitsubata.jp/access/" TargetMode="External"/><Relationship Id="rId424" Type="http://schemas.openxmlformats.org/officeDocument/2006/relationships/hyperlink" Target="https://koten-kakitsubata.jp/timetable/" TargetMode="External"/><Relationship Id="rId423" Type="http://schemas.openxmlformats.org/officeDocument/2006/relationships/hyperlink" Target="https://koten-kakitsubata.jp/spot/" TargetMode="External"/><Relationship Id="rId429" Type="http://schemas.openxmlformats.org/officeDocument/2006/relationships/hyperlink" Target="https://koten-kakitsubata.jp/company/" TargetMode="External"/><Relationship Id="rId428" Type="http://schemas.openxmlformats.org/officeDocument/2006/relationships/hyperlink" Target="https://koten-kakitsubata.jp/info/20200410/" TargetMode="External"/><Relationship Id="rId427" Type="http://schemas.openxmlformats.org/officeDocument/2006/relationships/hyperlink" Target="https://koten-kakitsubata.jp/info/200201/" TargetMode="External"/><Relationship Id="rId422" Type="http://schemas.openxmlformats.org/officeDocument/2006/relationships/hyperlink" Target="https://koten-kakitsubata.jp/school-exam/" TargetMode="External"/><Relationship Id="rId421" Type="http://schemas.openxmlformats.org/officeDocument/2006/relationships/hyperlink" Target="https://koten-kakitsubata.jp/blog/" TargetMode="External"/><Relationship Id="rId420" Type="http://schemas.openxmlformats.org/officeDocument/2006/relationships/hyperlink" Target="https://koten-kakitsubata.jp/kouza/" TargetMode="External"/><Relationship Id="rId415" Type="http://schemas.openxmlformats.org/officeDocument/2006/relationships/hyperlink" Target="https://jukureiwa.com/access/" TargetMode="External"/><Relationship Id="rId414" Type="http://schemas.openxmlformats.org/officeDocument/2006/relationships/hyperlink" Target="https://jukureiwa.com/" TargetMode="External"/><Relationship Id="rId413" Type="http://schemas.openxmlformats.org/officeDocument/2006/relationships/hyperlink" Target="https://jukureiwa.com/inquiry/" TargetMode="External"/><Relationship Id="rId412" Type="http://schemas.openxmlformats.org/officeDocument/2006/relationships/hyperlink" Target="https://jukureiwa.com/tips/tips-koumin-sanken/" TargetMode="External"/><Relationship Id="rId419" Type="http://schemas.openxmlformats.org/officeDocument/2006/relationships/hyperlink" Target="https://koten-kakitsubata.jp/inquiry/" TargetMode="External"/><Relationship Id="rId418" Type="http://schemas.openxmlformats.org/officeDocument/2006/relationships/hyperlink" Target="https://koten-kakitsubata.jp/enter-exam/" TargetMode="External"/><Relationship Id="rId417" Type="http://schemas.openxmlformats.org/officeDocument/2006/relationships/hyperlink" Target="https://jukureiwa.com/tips/tips-syakai-note/" TargetMode="External"/><Relationship Id="rId416" Type="http://schemas.openxmlformats.org/officeDocument/2006/relationships/hyperlink" Target="https://jukureiwa.com/company/" TargetMode="External"/><Relationship Id="rId411" Type="http://schemas.openxmlformats.org/officeDocument/2006/relationships/hyperlink" Target="https://jukureiwa.com/tips/rekishi-shiryou-mondai/" TargetMode="External"/><Relationship Id="rId410" Type="http://schemas.openxmlformats.org/officeDocument/2006/relationships/hyperlink" Target="https://jukureiwa.com/tips/rekishi-meiji-ishin/" TargetMode="External"/><Relationship Id="rId206" Type="http://schemas.openxmlformats.org/officeDocument/2006/relationships/hyperlink" Target="https://eigo-rewrite.com/column/stage1_lesson8-2/" TargetMode="External"/><Relationship Id="rId448" Type="http://schemas.openxmlformats.org/officeDocument/2006/relationships/hyperlink" Target="https://natsui-sansu-juku.com/column/hub-bunshodai/" TargetMode="External"/><Relationship Id="rId205" Type="http://schemas.openxmlformats.org/officeDocument/2006/relationships/hyperlink" Target="https://eigo-rewrite.com/column/stage1_lesson8-1/" TargetMode="External"/><Relationship Id="rId447" Type="http://schemas.openxmlformats.org/officeDocument/2006/relationships/hyperlink" Target="https://natsui-sansu-juku.com/waseda_academy/" TargetMode="External"/><Relationship Id="rId204" Type="http://schemas.openxmlformats.org/officeDocument/2006/relationships/hyperlink" Target="https://eigo-rewrite.com/column/stage1_lesson7-3/" TargetMode="External"/><Relationship Id="rId446" Type="http://schemas.openxmlformats.org/officeDocument/2006/relationships/hyperlink" Target="https://natsui-sansu-juku.com/column/nichinouken/" TargetMode="External"/><Relationship Id="rId203" Type="http://schemas.openxmlformats.org/officeDocument/2006/relationships/hyperlink" Target="https://eigo-rewrite.com/column/stage1_lesson7-2/" TargetMode="External"/><Relationship Id="rId445" Type="http://schemas.openxmlformats.org/officeDocument/2006/relationships/hyperlink" Target="https://natsui-sansu-juku.com/yotsuyaootuka-2/" TargetMode="External"/><Relationship Id="rId209" Type="http://schemas.openxmlformats.org/officeDocument/2006/relationships/hyperlink" Target="https://eigo-rewrite.com/column/stage1_lesson9-2/" TargetMode="External"/><Relationship Id="rId208" Type="http://schemas.openxmlformats.org/officeDocument/2006/relationships/hyperlink" Target="https://eigo-rewrite.com/column/stage1_lesson9-1/" TargetMode="External"/><Relationship Id="rId207" Type="http://schemas.openxmlformats.org/officeDocument/2006/relationships/hyperlink" Target="https://eigo-rewrite.com/column/stage1_lesson8-3/" TargetMode="External"/><Relationship Id="rId449" Type="http://schemas.openxmlformats.org/officeDocument/2006/relationships/hyperlink" Target="https://natsui-sansu-juku.com/column/bunsyoudai/" TargetMode="External"/><Relationship Id="rId440" Type="http://schemas.openxmlformats.org/officeDocument/2006/relationships/hyperlink" Target="https://natsui-sansu-juku.com/p4/" TargetMode="External"/><Relationship Id="rId202" Type="http://schemas.openxmlformats.org/officeDocument/2006/relationships/hyperlink" Target="https://eigo-rewrite.com/column/stage1_lesson7-1/" TargetMode="External"/><Relationship Id="rId444" Type="http://schemas.openxmlformats.org/officeDocument/2006/relationships/hyperlink" Target="https://natsui-sansu-juku.com/sapix/" TargetMode="External"/><Relationship Id="rId201" Type="http://schemas.openxmlformats.org/officeDocument/2006/relationships/hyperlink" Target="https://eigo-rewrite.com/column/stage1_lesson6-3/" TargetMode="External"/><Relationship Id="rId443" Type="http://schemas.openxmlformats.org/officeDocument/2006/relationships/hyperlink" Target="https://natsui-sansu-juku.com/kouza/" TargetMode="External"/><Relationship Id="rId200" Type="http://schemas.openxmlformats.org/officeDocument/2006/relationships/hyperlink" Target="https://eigo-rewrite.com/column/stage1_lesson6-2/" TargetMode="External"/><Relationship Id="rId442" Type="http://schemas.openxmlformats.org/officeDocument/2006/relationships/hyperlink" Target="https://natsui-sansu-juku.com/p5_a/" TargetMode="External"/><Relationship Id="rId441" Type="http://schemas.openxmlformats.org/officeDocument/2006/relationships/hyperlink" Target="https://natsui-sansu-juku.com/5master/" TargetMode="External"/><Relationship Id="rId437" Type="http://schemas.openxmlformats.org/officeDocument/2006/relationships/hyperlink" Target="https://natsui-sansu-juku.com/situation/" TargetMode="External"/><Relationship Id="rId436" Type="http://schemas.openxmlformats.org/officeDocument/2006/relationships/hyperlink" Target="https://natsui-sansu-juku.com/kobetsu_online/" TargetMode="External"/><Relationship Id="rId435" Type="http://schemas.openxmlformats.org/officeDocument/2006/relationships/hyperlink" Target="https://koten-kakitsubata.jp/blog/zyodoushi/" TargetMode="External"/><Relationship Id="rId434" Type="http://schemas.openxmlformats.org/officeDocument/2006/relationships/hyperlink" Target="https://koten-kakitsubata.jp/blog/kotentokui/" TargetMode="External"/><Relationship Id="rId439" Type="http://schemas.openxmlformats.org/officeDocument/2006/relationships/hyperlink" Target="https://natsui-sansu-juku.com/kobetsu/" TargetMode="External"/><Relationship Id="rId438" Type="http://schemas.openxmlformats.org/officeDocument/2006/relationships/hyperlink" Target="https://natsui-sansu-juku.com/school/" TargetMode="External"/><Relationship Id="rId433" Type="http://schemas.openxmlformats.org/officeDocument/2006/relationships/hyperlink" Target="https://koten-kakitsubata.jp/blog/utokyo/" TargetMode="External"/><Relationship Id="rId432" Type="http://schemas.openxmlformats.org/officeDocument/2006/relationships/hyperlink" Target="https://koten-kakitsubata.jp/blog/teikitesuto/" TargetMode="External"/><Relationship Id="rId431" Type="http://schemas.openxmlformats.org/officeDocument/2006/relationships/hyperlink" Target="https://koten-kakitsubata.jp/blog/jyodoushikatuyouhyou/" TargetMode="External"/><Relationship Id="rId430" Type="http://schemas.openxmlformats.org/officeDocument/2006/relationships/hyperlink" Target="https://koten-kakitsubata.jp/" TargetMode="External"/></Relationships>
</file>

<file path=xl/worksheets/_rels/sheet10.xml.rels><?xml version="1.0" encoding="UTF-8" standalone="yes"?><Relationships xmlns="http://schemas.openxmlformats.org/package/2006/relationships"><Relationship Id="rId9617" Type="http://schemas.openxmlformats.org/officeDocument/2006/relationships/hyperlink" Target="https://natsui-sansu-juku.com/kobetsu/" TargetMode="External"/><Relationship Id="rId9618" Type="http://schemas.openxmlformats.org/officeDocument/2006/relationships/hyperlink" Target="https://natsui-sansu-juku.com/column/kaisei-2/" TargetMode="External"/><Relationship Id="rId9619" Type="http://schemas.openxmlformats.org/officeDocument/2006/relationships/hyperlink" Target="https://natsui-sansu-juku.com/kobetsu/" TargetMode="External"/><Relationship Id="rId9613" Type="http://schemas.openxmlformats.org/officeDocument/2006/relationships/hyperlink" Target="https://natsui-sansu-juku.com/column/kobetsu_mayoi_judge/" TargetMode="External"/><Relationship Id="rId9614" Type="http://schemas.openxmlformats.org/officeDocument/2006/relationships/hyperlink" Target="https://natsui-sansu-juku.com/column/jyoshigakuin-2/" TargetMode="External"/><Relationship Id="rId9615" Type="http://schemas.openxmlformats.org/officeDocument/2006/relationships/hyperlink" Target="https://natsui-sansu-juku.com/inquiry/" TargetMode="External"/><Relationship Id="rId9616" Type="http://schemas.openxmlformats.org/officeDocument/2006/relationships/hyperlink" Target="https://natsui-sansu-juku.com/column/kaisei-2/" TargetMode="External"/><Relationship Id="rId9610" Type="http://schemas.openxmlformats.org/officeDocument/2006/relationships/hyperlink" Target="https://natsui-sansu-juku.com/column/jyoshigakuin-2/" TargetMode="External"/><Relationship Id="rId9611" Type="http://schemas.openxmlformats.org/officeDocument/2006/relationships/hyperlink" Target="https://filmuy.com/arithmetica/" TargetMode="External"/><Relationship Id="rId9612" Type="http://schemas.openxmlformats.org/officeDocument/2006/relationships/hyperlink" Target="https://natsui-sansu-juku.com/column/jyoshigakuin-2/" TargetMode="External"/><Relationship Id="rId9606" Type="http://schemas.openxmlformats.org/officeDocument/2006/relationships/hyperlink" Target="https://natsui-sansu-juku.com/column/jyoshigakuin-2/" TargetMode="External"/><Relationship Id="rId9607" Type="http://schemas.openxmlformats.org/officeDocument/2006/relationships/hyperlink" Target="https://natsui-sansu-juku.com/ct/zikibetsu/" TargetMode="External"/><Relationship Id="rId9608" Type="http://schemas.openxmlformats.org/officeDocument/2006/relationships/hyperlink" Target="https://natsui-sansu-juku.com/column/jyoshigakuin-2/" TargetMode="External"/><Relationship Id="rId9609" Type="http://schemas.openxmlformats.org/officeDocument/2006/relationships/hyperlink" Target="https://natsui-sansu-juku.com/column/hub-kakomon/" TargetMode="External"/><Relationship Id="rId9602" Type="http://schemas.openxmlformats.org/officeDocument/2006/relationships/hyperlink" Target="https://natsui-sansu-juku.com/column/hub-zukei-hayasa/" TargetMode="External"/><Relationship Id="rId9603" Type="http://schemas.openxmlformats.org/officeDocument/2006/relationships/hyperlink" Target="https://natsui-sansu-juku.com/inquiry/" TargetMode="External"/><Relationship Id="rId9604" Type="http://schemas.openxmlformats.org/officeDocument/2006/relationships/hyperlink" Target="https://natsui-sansu-juku.com/column/jyoshigakuin-2/" TargetMode="External"/><Relationship Id="rId9605" Type="http://schemas.openxmlformats.org/officeDocument/2006/relationships/hyperlink" Target="https://natsui-sansu-juku.com/ct/zikibetsu/" TargetMode="External"/><Relationship Id="rId9600" Type="http://schemas.openxmlformats.org/officeDocument/2006/relationships/hyperlink" Target="https://natsui-sansu-juku.com/column/hub-zukei-hayasa/" TargetMode="External"/><Relationship Id="rId9601" Type="http://schemas.openxmlformats.org/officeDocument/2006/relationships/hyperlink" Target="https://natsui-sansu-juku.com/column/kobetsu_mayoi_judge/" TargetMode="External"/><Relationship Id="rId8309" Type="http://schemas.openxmlformats.org/officeDocument/2006/relationships/hyperlink" Target="https://koten-kakitsubata.jp/inquiry/" TargetMode="External"/><Relationship Id="rId8308" Type="http://schemas.openxmlformats.org/officeDocument/2006/relationships/hyperlink" Target="https://koten-kakitsubata.jp/kouza/" TargetMode="External"/><Relationship Id="rId9639" Type="http://schemas.openxmlformats.org/officeDocument/2006/relationships/hyperlink" Target="https://natsui-sansu-juku.com/column/hub-online-use/" TargetMode="External"/><Relationship Id="rId9630" Type="http://schemas.openxmlformats.org/officeDocument/2006/relationships/hyperlink" Target="https://natsui-sansu-juku.com/column/kobetsu_mayoi_judge/" TargetMode="External"/><Relationship Id="rId8303" Type="http://schemas.openxmlformats.org/officeDocument/2006/relationships/hyperlink" Target="https://koten-kakitsubata.jp/inquiry/" TargetMode="External"/><Relationship Id="rId9635" Type="http://schemas.openxmlformats.org/officeDocument/2006/relationships/hyperlink" Target="https://natsui-sansu-juku.com/kobetsu_online/" TargetMode="External"/><Relationship Id="rId8302" Type="http://schemas.openxmlformats.org/officeDocument/2006/relationships/hyperlink" Target="https://koten-kakitsubata.jp/" TargetMode="External"/><Relationship Id="rId9636" Type="http://schemas.openxmlformats.org/officeDocument/2006/relationships/hyperlink" Target="https://natsui-sansu-juku.com/column/kobetsu_mayoi_judge/" TargetMode="External"/><Relationship Id="rId8301" Type="http://schemas.openxmlformats.org/officeDocument/2006/relationships/hyperlink" Target="https://koten-kakitsubata.jp/inquiry/" TargetMode="External"/><Relationship Id="rId9637" Type="http://schemas.openxmlformats.org/officeDocument/2006/relationships/hyperlink" Target="https://natsui-sansu-juku.com/col_blog/online-math/" TargetMode="External"/><Relationship Id="rId8300" Type="http://schemas.openxmlformats.org/officeDocument/2006/relationships/hyperlink" Target="https://koten-kakitsubata.jp/inquiry/" TargetMode="External"/><Relationship Id="rId9638" Type="http://schemas.openxmlformats.org/officeDocument/2006/relationships/hyperlink" Target="https://natsui-sansu-juku.com/column/kobetsu_mayoi_judge/" TargetMode="External"/><Relationship Id="rId8307" Type="http://schemas.openxmlformats.org/officeDocument/2006/relationships/hyperlink" Target="https://koten-kakitsubata.jp/" TargetMode="External"/><Relationship Id="rId9631" Type="http://schemas.openxmlformats.org/officeDocument/2006/relationships/hyperlink" Target="https://natsui-sansu-juku.com/ct/kakomon/" TargetMode="External"/><Relationship Id="rId8306" Type="http://schemas.openxmlformats.org/officeDocument/2006/relationships/hyperlink" Target="https://koten-kakitsubata.jp/inquiry/" TargetMode="External"/><Relationship Id="rId9632" Type="http://schemas.openxmlformats.org/officeDocument/2006/relationships/hyperlink" Target="https://natsui-sansu-juku.com/column/kobetsu_mayoi_judge/" TargetMode="External"/><Relationship Id="rId8305" Type="http://schemas.openxmlformats.org/officeDocument/2006/relationships/hyperlink" Target="https://koten-kakitsubata.jp/inquiry/" TargetMode="External"/><Relationship Id="rId9633" Type="http://schemas.openxmlformats.org/officeDocument/2006/relationships/hyperlink" Target="https://natsui-sansu-juku.com/col_blog/sansu-nobinai-online/" TargetMode="External"/><Relationship Id="rId8304" Type="http://schemas.openxmlformats.org/officeDocument/2006/relationships/hyperlink" Target="https://koten-kakitsubata.jp/inquiry/" TargetMode="External"/><Relationship Id="rId9634" Type="http://schemas.openxmlformats.org/officeDocument/2006/relationships/hyperlink" Target="https://natsui-sansu-juku.com/column/kobetsu_mayoi_judge/" TargetMode="External"/><Relationship Id="rId9628" Type="http://schemas.openxmlformats.org/officeDocument/2006/relationships/hyperlink" Target="https://natsui-sansu-juku.com/column/kobetsu_mayoi_judge/" TargetMode="External"/><Relationship Id="rId9629" Type="http://schemas.openxmlformats.org/officeDocument/2006/relationships/hyperlink" Target="https://natsui-sansu-juku.com/ct/kakomon/" TargetMode="External"/><Relationship Id="rId9624" Type="http://schemas.openxmlformats.org/officeDocument/2006/relationships/hyperlink" Target="https://natsui-sansu-juku.com/column/kaisei-2/" TargetMode="External"/><Relationship Id="rId9625" Type="http://schemas.openxmlformats.org/officeDocument/2006/relationships/hyperlink" Target="https://natsui-sansu-juku.com/column/kobetsu_mayoi_judge/" TargetMode="External"/><Relationship Id="rId9626" Type="http://schemas.openxmlformats.org/officeDocument/2006/relationships/hyperlink" Target="https://natsui-sansu-juku.com/column/kaisei-2/" TargetMode="External"/><Relationship Id="rId9627" Type="http://schemas.openxmlformats.org/officeDocument/2006/relationships/hyperlink" Target="https://natsui-sansu-juku.com/inquiry/" TargetMode="External"/><Relationship Id="rId9620" Type="http://schemas.openxmlformats.org/officeDocument/2006/relationships/hyperlink" Target="https://natsui-sansu-juku.com/column/kaisei-2/" TargetMode="External"/><Relationship Id="rId9621" Type="http://schemas.openxmlformats.org/officeDocument/2006/relationships/hyperlink" Target="https://natsui-sansu-juku.com/column/hub-kakomon/" TargetMode="External"/><Relationship Id="rId9622" Type="http://schemas.openxmlformats.org/officeDocument/2006/relationships/hyperlink" Target="https://natsui-sansu-juku.com/column/kaisei-2/" TargetMode="External"/><Relationship Id="rId9623" Type="http://schemas.openxmlformats.org/officeDocument/2006/relationships/hyperlink" Target="https://filmuy.com/arithmetica/" TargetMode="External"/><Relationship Id="rId7030" Type="http://schemas.openxmlformats.org/officeDocument/2006/relationships/hyperlink" Target="https://juku-escot.com/progress/" TargetMode="External"/><Relationship Id="rId8361" Type="http://schemas.openxmlformats.org/officeDocument/2006/relationships/hyperlink" Target="https://koten-kakitsubata.jp/school-exam/" TargetMode="External"/><Relationship Id="rId9693" Type="http://schemas.openxmlformats.org/officeDocument/2006/relationships/hyperlink" Target="https://natsui-sansu-juku.com/column/kokogachigau/" TargetMode="External"/><Relationship Id="rId8360" Type="http://schemas.openxmlformats.org/officeDocument/2006/relationships/hyperlink" Target="https://koten-kakitsubata.jp/enter-exam/" TargetMode="External"/><Relationship Id="rId9694" Type="http://schemas.openxmlformats.org/officeDocument/2006/relationships/hyperlink" Target="https://natsui-sansu-juku.com/column/nanmon/" TargetMode="External"/><Relationship Id="rId9695" Type="http://schemas.openxmlformats.org/officeDocument/2006/relationships/hyperlink" Target="https://natsui-sansu-juku.com/kobetsu_online/" TargetMode="External"/><Relationship Id="rId9696" Type="http://schemas.openxmlformats.org/officeDocument/2006/relationships/hyperlink" Target="https://natsui-sansu-juku.com/column/nanmon/" TargetMode="External"/><Relationship Id="rId7034" Type="http://schemas.openxmlformats.org/officeDocument/2006/relationships/hyperlink" Target="https://juku-escot.com/progress/" TargetMode="External"/><Relationship Id="rId8365" Type="http://schemas.openxmlformats.org/officeDocument/2006/relationships/hyperlink" Target="https://koten-kakitsubata.jp/school-exam/" TargetMode="External"/><Relationship Id="rId7033" Type="http://schemas.openxmlformats.org/officeDocument/2006/relationships/hyperlink" Target="https://eng-support.com/column/book2-lesson7-scene3/" TargetMode="External"/><Relationship Id="rId8364" Type="http://schemas.openxmlformats.org/officeDocument/2006/relationships/hyperlink" Target="https://koten-kakitsubata.jp/blog/kotentokui/" TargetMode="External"/><Relationship Id="rId9690" Type="http://schemas.openxmlformats.org/officeDocument/2006/relationships/hyperlink" Target="https://natsui-sansu-juku.com/column/nanmon/" TargetMode="External"/><Relationship Id="rId7032" Type="http://schemas.openxmlformats.org/officeDocument/2006/relationships/hyperlink" Target="https://juku-escot.com/progress/" TargetMode="External"/><Relationship Id="rId8363" Type="http://schemas.openxmlformats.org/officeDocument/2006/relationships/hyperlink" Target="https://koten-kakitsubata.jp/school-exam/" TargetMode="External"/><Relationship Id="rId9691" Type="http://schemas.openxmlformats.org/officeDocument/2006/relationships/hyperlink" Target="https://natsui-sansu-juku.com/column/kobetsu_mayoi_judge/" TargetMode="External"/><Relationship Id="rId7031" Type="http://schemas.openxmlformats.org/officeDocument/2006/relationships/hyperlink" Target="https://eng-support.com/column/book2-lesson7-scene2/" TargetMode="External"/><Relationship Id="rId8362" Type="http://schemas.openxmlformats.org/officeDocument/2006/relationships/hyperlink" Target="https://koten-kakitsubata.jp/kouza/" TargetMode="External"/><Relationship Id="rId9692" Type="http://schemas.openxmlformats.org/officeDocument/2006/relationships/hyperlink" Target="https://natsui-sansu-juku.com/column/nanmon/" TargetMode="External"/><Relationship Id="rId7038" Type="http://schemas.openxmlformats.org/officeDocument/2006/relationships/hyperlink" Target="https://juku-escot.com/progress/" TargetMode="External"/><Relationship Id="rId8369" Type="http://schemas.openxmlformats.org/officeDocument/2006/relationships/hyperlink" Target="https://koten-kakitsubata.jp/school-exam/" TargetMode="External"/><Relationship Id="rId7037" Type="http://schemas.openxmlformats.org/officeDocument/2006/relationships/hyperlink" Target="https://eng-support.com/column/book2-lesson8-scene2/" TargetMode="External"/><Relationship Id="rId8368" Type="http://schemas.openxmlformats.org/officeDocument/2006/relationships/hyperlink" Target="https://koten-kakitsubata.jp/blog/" TargetMode="External"/><Relationship Id="rId7036" Type="http://schemas.openxmlformats.org/officeDocument/2006/relationships/hyperlink" Target="https://juku-escot.com/progress/" TargetMode="External"/><Relationship Id="rId8367" Type="http://schemas.openxmlformats.org/officeDocument/2006/relationships/hyperlink" Target="https://koten-kakitsubata.jp/school-exam/" TargetMode="External"/><Relationship Id="rId7035" Type="http://schemas.openxmlformats.org/officeDocument/2006/relationships/hyperlink" Target="https://eng-support.com/column/book2-lesson8-scene1/" TargetMode="External"/><Relationship Id="rId8366" Type="http://schemas.openxmlformats.org/officeDocument/2006/relationships/hyperlink" Target="https://koten-kakitsubata.jp/blog/teikitesuto/" TargetMode="External"/><Relationship Id="rId9697" Type="http://schemas.openxmlformats.org/officeDocument/2006/relationships/hyperlink" Target="https://natsui-sansu-juku.com/column/withyou/" TargetMode="External"/><Relationship Id="rId9698" Type="http://schemas.openxmlformats.org/officeDocument/2006/relationships/hyperlink" Target="https://natsui-sansu-juku.com/column/nanmon/" TargetMode="External"/><Relationship Id="rId9699" Type="http://schemas.openxmlformats.org/officeDocument/2006/relationships/hyperlink" Target="https://natsui-sansu-juku.com/column/kobetsu_mayoi_judge/" TargetMode="External"/><Relationship Id="rId7039" Type="http://schemas.openxmlformats.org/officeDocument/2006/relationships/hyperlink" Target="https://eng-support.com/column/book2-lesson7-scene3/" TargetMode="External"/><Relationship Id="rId8350" Type="http://schemas.openxmlformats.org/officeDocument/2006/relationships/hyperlink" Target="https://koten-kakitsubata.jp/inquiry/" TargetMode="External"/><Relationship Id="rId9682" Type="http://schemas.openxmlformats.org/officeDocument/2006/relationships/hyperlink" Target="https://natsui-sansu-juku.com/column/kokogachigau/" TargetMode="External"/><Relationship Id="rId9683" Type="http://schemas.openxmlformats.org/officeDocument/2006/relationships/hyperlink" Target="https://natsui-sansu-juku.com/inquiry/" TargetMode="External"/><Relationship Id="rId9684" Type="http://schemas.openxmlformats.org/officeDocument/2006/relationships/hyperlink" Target="https://natsui-sansu-juku.com/column/nanmon/" TargetMode="External"/><Relationship Id="rId9685" Type="http://schemas.openxmlformats.org/officeDocument/2006/relationships/hyperlink" Target="https://natsui-sansu-juku.com/kobetsu_online/" TargetMode="External"/><Relationship Id="rId7023" Type="http://schemas.openxmlformats.org/officeDocument/2006/relationships/hyperlink" Target="https://eng-support.com/column/book2-lesson6-scene1/" TargetMode="External"/><Relationship Id="rId8354" Type="http://schemas.openxmlformats.org/officeDocument/2006/relationships/hyperlink" Target="https://koten-kakitsubata.jp/blog/" TargetMode="External"/><Relationship Id="rId7022" Type="http://schemas.openxmlformats.org/officeDocument/2006/relationships/hyperlink" Target="https://juku-escot.com/progress/" TargetMode="External"/><Relationship Id="rId8353" Type="http://schemas.openxmlformats.org/officeDocument/2006/relationships/hyperlink" Target="https://koten-kakitsubata.jp/sample-page/" TargetMode="External"/><Relationship Id="rId7021" Type="http://schemas.openxmlformats.org/officeDocument/2006/relationships/hyperlink" Target="https://eng-support.com/column/book2-lesson5-scene3/" TargetMode="External"/><Relationship Id="rId8352" Type="http://schemas.openxmlformats.org/officeDocument/2006/relationships/hyperlink" Target="https://koten-kakitsubata.jp/timetable/" TargetMode="External"/><Relationship Id="rId9680" Type="http://schemas.openxmlformats.org/officeDocument/2006/relationships/hyperlink" Target="https://natsui-sansu-juku.com/column/kokogachigau/" TargetMode="External"/><Relationship Id="rId7020" Type="http://schemas.openxmlformats.org/officeDocument/2006/relationships/hyperlink" Target="https://juku-escot.com/progress/" TargetMode="External"/><Relationship Id="rId8351" Type="http://schemas.openxmlformats.org/officeDocument/2006/relationships/hyperlink" Target="https://koten-kakitsubata.jp/kouza/" TargetMode="External"/><Relationship Id="rId9681" Type="http://schemas.openxmlformats.org/officeDocument/2006/relationships/hyperlink" Target="https://natsui-sansu-juku.com/column/kobetsu_mayoi_judge/" TargetMode="External"/><Relationship Id="rId7027" Type="http://schemas.openxmlformats.org/officeDocument/2006/relationships/hyperlink" Target="https://eng-support.com/column/book2-lesson6-scene3/" TargetMode="External"/><Relationship Id="rId8358" Type="http://schemas.openxmlformats.org/officeDocument/2006/relationships/hyperlink" Target="https://koten-kakitsubata.jp/enter-exam/" TargetMode="External"/><Relationship Id="rId7026" Type="http://schemas.openxmlformats.org/officeDocument/2006/relationships/hyperlink" Target="https://juku-escot.com/progress/" TargetMode="External"/><Relationship Id="rId8357" Type="http://schemas.openxmlformats.org/officeDocument/2006/relationships/hyperlink" Target="https://koten-kakitsubata.jp/school-exam/" TargetMode="External"/><Relationship Id="rId7025" Type="http://schemas.openxmlformats.org/officeDocument/2006/relationships/hyperlink" Target="https://eng-support.com/column/book2-lesson6-scene2/" TargetMode="External"/><Relationship Id="rId8356" Type="http://schemas.openxmlformats.org/officeDocument/2006/relationships/hyperlink" Target="https://koten-kakitsubata.jp/blog/" TargetMode="External"/><Relationship Id="rId7024" Type="http://schemas.openxmlformats.org/officeDocument/2006/relationships/hyperlink" Target="https://juku-escot.com/progress/" TargetMode="External"/><Relationship Id="rId8355" Type="http://schemas.openxmlformats.org/officeDocument/2006/relationships/hyperlink" Target="https://koten-kakitsubata.jp/sample-page/" TargetMode="External"/><Relationship Id="rId9686" Type="http://schemas.openxmlformats.org/officeDocument/2006/relationships/hyperlink" Target="https://natsui-sansu-juku.com/column/nanmon/" TargetMode="External"/><Relationship Id="rId9687" Type="http://schemas.openxmlformats.org/officeDocument/2006/relationships/hyperlink" Target="https://natsui-sansu-juku.com/kobetsu_online/" TargetMode="External"/><Relationship Id="rId7029" Type="http://schemas.openxmlformats.org/officeDocument/2006/relationships/hyperlink" Target="https://eng-support.com/column/book2-lesson7-scene1/" TargetMode="External"/><Relationship Id="rId9688" Type="http://schemas.openxmlformats.org/officeDocument/2006/relationships/hyperlink" Target="https://natsui-sansu-juku.com/column/nanmon/" TargetMode="External"/><Relationship Id="rId7028" Type="http://schemas.openxmlformats.org/officeDocument/2006/relationships/hyperlink" Target="https://juku-escot.com/progress/" TargetMode="External"/><Relationship Id="rId8359" Type="http://schemas.openxmlformats.org/officeDocument/2006/relationships/hyperlink" Target="https://koten-kakitsubata.jp/school-exam/" TargetMode="External"/><Relationship Id="rId9689" Type="http://schemas.openxmlformats.org/officeDocument/2006/relationships/hyperlink" Target="https://natsui-sansu-juku.com/column/hub-kakomon/" TargetMode="External"/><Relationship Id="rId8390" Type="http://schemas.openxmlformats.org/officeDocument/2006/relationships/hyperlink" Target="https://natsui-sansu-juku.com/kobetsu_online/" TargetMode="External"/><Relationship Id="rId7052" Type="http://schemas.openxmlformats.org/officeDocument/2006/relationships/hyperlink" Target="https://juku-escot.com/progress/" TargetMode="External"/><Relationship Id="rId8383" Type="http://schemas.openxmlformats.org/officeDocument/2006/relationships/hyperlink" Target="https://natsui-sansu-juku.com/" TargetMode="External"/><Relationship Id="rId7051" Type="http://schemas.openxmlformats.org/officeDocument/2006/relationships/hyperlink" Target="https://eng-support.com/column/book2-lesson10-scene3/" TargetMode="External"/><Relationship Id="rId8382" Type="http://schemas.openxmlformats.org/officeDocument/2006/relationships/hyperlink" Target="https://natsui-sansu-juku.com/kobetsu_online/" TargetMode="External"/><Relationship Id="rId7050" Type="http://schemas.openxmlformats.org/officeDocument/2006/relationships/hyperlink" Target="https://juku-escot.com/progress/" TargetMode="External"/><Relationship Id="rId8381" Type="http://schemas.openxmlformats.org/officeDocument/2006/relationships/hyperlink" Target="https://natsui-sansu-juku.com/" TargetMode="External"/><Relationship Id="rId8380" Type="http://schemas.openxmlformats.org/officeDocument/2006/relationships/hyperlink" Target="https://koten-kakitsubata.jp/blog/" TargetMode="External"/><Relationship Id="rId7056" Type="http://schemas.openxmlformats.org/officeDocument/2006/relationships/hyperlink" Target="https://juku-escot.com/progress/" TargetMode="External"/><Relationship Id="rId8387" Type="http://schemas.openxmlformats.org/officeDocument/2006/relationships/hyperlink" Target="https://natsui-sansu-juku.com/" TargetMode="External"/><Relationship Id="rId7055" Type="http://schemas.openxmlformats.org/officeDocument/2006/relationships/hyperlink" Target="https://eng-support.com/column/book2-lesson11-scene2/" TargetMode="External"/><Relationship Id="rId8386" Type="http://schemas.openxmlformats.org/officeDocument/2006/relationships/hyperlink" Target="https://natsui-sansu-juku.com/situation/" TargetMode="External"/><Relationship Id="rId7054" Type="http://schemas.openxmlformats.org/officeDocument/2006/relationships/hyperlink" Target="https://juku-escot.com/progress/" TargetMode="External"/><Relationship Id="rId8385" Type="http://schemas.openxmlformats.org/officeDocument/2006/relationships/hyperlink" Target="https://natsui-sansu-juku.com/" TargetMode="External"/><Relationship Id="rId7053" Type="http://schemas.openxmlformats.org/officeDocument/2006/relationships/hyperlink" Target="https://eng-support.com/column/book2-lesson11-scene1/" TargetMode="External"/><Relationship Id="rId8384" Type="http://schemas.openxmlformats.org/officeDocument/2006/relationships/hyperlink" Target="https://natsui-sansu-juku.com/kobetsu_online/" TargetMode="External"/><Relationship Id="rId7059" Type="http://schemas.openxmlformats.org/officeDocument/2006/relationships/hyperlink" Target="https://eng-support.com/column/book2-lesson12-scene1/" TargetMode="External"/><Relationship Id="rId7058" Type="http://schemas.openxmlformats.org/officeDocument/2006/relationships/hyperlink" Target="https://juku-escot.com/progress/" TargetMode="External"/><Relationship Id="rId8389" Type="http://schemas.openxmlformats.org/officeDocument/2006/relationships/hyperlink" Target="https://natsui-sansu-juku.com/" TargetMode="External"/><Relationship Id="rId7057" Type="http://schemas.openxmlformats.org/officeDocument/2006/relationships/hyperlink" Target="https://eng-support.com/column/book2-lesson11-scene3/" TargetMode="External"/><Relationship Id="rId8388" Type="http://schemas.openxmlformats.org/officeDocument/2006/relationships/hyperlink" Target="https://natsui-sansu-juku.com/school/" TargetMode="External"/><Relationship Id="rId7041" Type="http://schemas.openxmlformats.org/officeDocument/2006/relationships/hyperlink" Target="https://eng-support.com/column/book2-lesson9-scene1/" TargetMode="External"/><Relationship Id="rId8372" Type="http://schemas.openxmlformats.org/officeDocument/2006/relationships/hyperlink" Target="https://koten-kakitsubata.jp/blog/" TargetMode="External"/><Relationship Id="rId7040" Type="http://schemas.openxmlformats.org/officeDocument/2006/relationships/hyperlink" Target="https://juku-escot.com/progress/" TargetMode="External"/><Relationship Id="rId8371" Type="http://schemas.openxmlformats.org/officeDocument/2006/relationships/hyperlink" Target="https://koten-kakitsubata.jp/spot/" TargetMode="External"/><Relationship Id="rId8370" Type="http://schemas.openxmlformats.org/officeDocument/2006/relationships/hyperlink" Target="https://koten-kakitsubata.jp/blog/" TargetMode="External"/><Relationship Id="rId7045" Type="http://schemas.openxmlformats.org/officeDocument/2006/relationships/hyperlink" Target="https://eng-support.com/column/book2-lesson9-scene3/" TargetMode="External"/><Relationship Id="rId8376" Type="http://schemas.openxmlformats.org/officeDocument/2006/relationships/hyperlink" Target="https://koten-kakitsubata.jp/kouza/" TargetMode="External"/><Relationship Id="rId7044" Type="http://schemas.openxmlformats.org/officeDocument/2006/relationships/hyperlink" Target="https://juku-escot.com/progress/" TargetMode="External"/><Relationship Id="rId8375" Type="http://schemas.openxmlformats.org/officeDocument/2006/relationships/hyperlink" Target="https://koten-kakitsubata.jp/spot/" TargetMode="External"/><Relationship Id="rId7043" Type="http://schemas.openxmlformats.org/officeDocument/2006/relationships/hyperlink" Target="https://eng-support.com/column/book2-lesson9-scene2/" TargetMode="External"/><Relationship Id="rId8374" Type="http://schemas.openxmlformats.org/officeDocument/2006/relationships/hyperlink" Target="https://koten-kakitsubata.jp/blog/" TargetMode="External"/><Relationship Id="rId7042" Type="http://schemas.openxmlformats.org/officeDocument/2006/relationships/hyperlink" Target="https://juku-escot.com/progress/" TargetMode="External"/><Relationship Id="rId8373" Type="http://schemas.openxmlformats.org/officeDocument/2006/relationships/hyperlink" Target="https://koten-kakitsubata.jp/spot/" TargetMode="External"/><Relationship Id="rId7049" Type="http://schemas.openxmlformats.org/officeDocument/2006/relationships/hyperlink" Target="https://eng-support.com/column/book2-lesson10-scene2/" TargetMode="External"/><Relationship Id="rId7048" Type="http://schemas.openxmlformats.org/officeDocument/2006/relationships/hyperlink" Target="https://juku-escot.com/progress/" TargetMode="External"/><Relationship Id="rId8379" Type="http://schemas.openxmlformats.org/officeDocument/2006/relationships/hyperlink" Target="https://koten-kakitsubata.jp/timetable/" TargetMode="External"/><Relationship Id="rId7047" Type="http://schemas.openxmlformats.org/officeDocument/2006/relationships/hyperlink" Target="https://eng-support.com/column/book2-lesson10-scene1/" TargetMode="External"/><Relationship Id="rId8378" Type="http://schemas.openxmlformats.org/officeDocument/2006/relationships/hyperlink" Target="https://koten-kakitsubata.jp/blog/" TargetMode="External"/><Relationship Id="rId7046" Type="http://schemas.openxmlformats.org/officeDocument/2006/relationships/hyperlink" Target="https://juku-escot.com/progress/" TargetMode="External"/><Relationship Id="rId8377" Type="http://schemas.openxmlformats.org/officeDocument/2006/relationships/hyperlink" Target="https://koten-kakitsubata.jp/timetable/" TargetMode="External"/><Relationship Id="rId9650" Type="http://schemas.openxmlformats.org/officeDocument/2006/relationships/hyperlink" Target="https://natsui-sansu-juku.com/column/kobetsu_mayoi_judge/" TargetMode="External"/><Relationship Id="rId9651" Type="http://schemas.openxmlformats.org/officeDocument/2006/relationships/hyperlink" Target="https://natsui-sansu-juku.com/web/" TargetMode="External"/><Relationship Id="rId9652" Type="http://schemas.openxmlformats.org/officeDocument/2006/relationships/hyperlink" Target="https://natsui-sansu-juku.com/column/kobetsu_mayoi_judge/" TargetMode="External"/><Relationship Id="rId8321" Type="http://schemas.openxmlformats.org/officeDocument/2006/relationships/hyperlink" Target="https://koten-kakitsubata.jp/inquiry/" TargetMode="External"/><Relationship Id="rId8320" Type="http://schemas.openxmlformats.org/officeDocument/2006/relationships/hyperlink" Target="https://koten-kakitsubata.jp/inquiry/" TargetMode="External"/><Relationship Id="rId8325" Type="http://schemas.openxmlformats.org/officeDocument/2006/relationships/hyperlink" Target="https://koten-kakitsubata.jp/kouza/" TargetMode="External"/><Relationship Id="rId9657" Type="http://schemas.openxmlformats.org/officeDocument/2006/relationships/hyperlink" Target="https://natsui-sansu-juku.com/inquiry/" TargetMode="External"/><Relationship Id="rId8324" Type="http://schemas.openxmlformats.org/officeDocument/2006/relationships/hyperlink" Target="https://koten-kakitsubata.jp/blog/" TargetMode="External"/><Relationship Id="rId9658" Type="http://schemas.openxmlformats.org/officeDocument/2006/relationships/hyperlink" Target="https://natsui-sansu-juku.com/column/kobetsu_mayoi_judge/" TargetMode="External"/><Relationship Id="rId8323" Type="http://schemas.openxmlformats.org/officeDocument/2006/relationships/hyperlink" Target="https://koten-kakitsubata.jp/inquiry/" TargetMode="External"/><Relationship Id="rId9659" Type="http://schemas.openxmlformats.org/officeDocument/2006/relationships/hyperlink" Target="https://natsui-sansu-juku.com/kobetsu_online/" TargetMode="External"/><Relationship Id="rId8322" Type="http://schemas.openxmlformats.org/officeDocument/2006/relationships/hyperlink" Target="https://koten-kakitsubata.jp/blog/" TargetMode="External"/><Relationship Id="rId8329" Type="http://schemas.openxmlformats.org/officeDocument/2006/relationships/hyperlink" Target="https://koten-kakitsubata.jp/kouza/" TargetMode="External"/><Relationship Id="rId9653" Type="http://schemas.openxmlformats.org/officeDocument/2006/relationships/hyperlink" Target="https://natsui-sansu-juku.com/5master/" TargetMode="External"/><Relationship Id="rId8328" Type="http://schemas.openxmlformats.org/officeDocument/2006/relationships/hyperlink" Target="https://koten-kakitsubata.jp/enter-exam/" TargetMode="External"/><Relationship Id="rId9654" Type="http://schemas.openxmlformats.org/officeDocument/2006/relationships/hyperlink" Target="https://natsui-sansu-juku.com/column/kobetsu_mayoi_judge/" TargetMode="External"/><Relationship Id="rId8327" Type="http://schemas.openxmlformats.org/officeDocument/2006/relationships/hyperlink" Target="https://koten-kakitsubata.jp/kouza/" TargetMode="External"/><Relationship Id="rId9655" Type="http://schemas.openxmlformats.org/officeDocument/2006/relationships/hyperlink" Target="https://natsui-sansu-juku.com/kouza/" TargetMode="External"/><Relationship Id="rId8326" Type="http://schemas.openxmlformats.org/officeDocument/2006/relationships/hyperlink" Target="https://koten-kakitsubata.jp/enter-exam/" TargetMode="External"/><Relationship Id="rId9656" Type="http://schemas.openxmlformats.org/officeDocument/2006/relationships/hyperlink" Target="https://natsui-sansu-juku.com/column/kobetsu_mayoi_judge/" TargetMode="External"/><Relationship Id="rId8319" Type="http://schemas.openxmlformats.org/officeDocument/2006/relationships/hyperlink" Target="https://koten-kakitsubata.jp/info/503/" TargetMode="External"/><Relationship Id="rId9640" Type="http://schemas.openxmlformats.org/officeDocument/2006/relationships/hyperlink" Target="https://natsui-sansu-juku.com/column/kobetsu_mayoi_judge/" TargetMode="External"/><Relationship Id="rId9641" Type="http://schemas.openxmlformats.org/officeDocument/2006/relationships/hyperlink" Target="https://natsui-sansu-juku.com/column/hub-online-use/" TargetMode="External"/><Relationship Id="rId8310" Type="http://schemas.openxmlformats.org/officeDocument/2006/relationships/hyperlink" Target="https://koten-kakitsubata.jp/inquiry/" TargetMode="External"/><Relationship Id="rId8314" Type="http://schemas.openxmlformats.org/officeDocument/2006/relationships/hyperlink" Target="https://koten-kakitsubata.jp/" TargetMode="External"/><Relationship Id="rId9646" Type="http://schemas.openxmlformats.org/officeDocument/2006/relationships/hyperlink" Target="https://natsui-sansu-juku.com/column/kobetsu_mayoi_judge/" TargetMode="External"/><Relationship Id="rId8313" Type="http://schemas.openxmlformats.org/officeDocument/2006/relationships/hyperlink" Target="https://koten-kakitsubata.jp/info/2026/" TargetMode="External"/><Relationship Id="rId9647" Type="http://schemas.openxmlformats.org/officeDocument/2006/relationships/hyperlink" Target="https://natsui-sansu-juku.com/inquiry/" TargetMode="External"/><Relationship Id="rId8312" Type="http://schemas.openxmlformats.org/officeDocument/2006/relationships/hyperlink" Target="https://koten-kakitsubata.jp/inquiry/" TargetMode="External"/><Relationship Id="rId9648" Type="http://schemas.openxmlformats.org/officeDocument/2006/relationships/hyperlink" Target="https://natsui-sansu-juku.com/column/kobetsu_mayoi_judge/" TargetMode="External"/><Relationship Id="rId8311" Type="http://schemas.openxmlformats.org/officeDocument/2006/relationships/hyperlink" Target="https://koten-kakitsubata.jp/inquiry/" TargetMode="External"/><Relationship Id="rId9649" Type="http://schemas.openxmlformats.org/officeDocument/2006/relationships/hyperlink" Target="https://natsui-sansu-juku.com/lastmilers/" TargetMode="External"/><Relationship Id="rId8318" Type="http://schemas.openxmlformats.org/officeDocument/2006/relationships/hyperlink" Target="https://koten-kakitsubata.jp/inquiry/" TargetMode="External"/><Relationship Id="rId9642" Type="http://schemas.openxmlformats.org/officeDocument/2006/relationships/hyperlink" Target="https://natsui-sansu-juku.com/column/kobetsu_mayoi_judge/" TargetMode="External"/><Relationship Id="rId8317" Type="http://schemas.openxmlformats.org/officeDocument/2006/relationships/hyperlink" Target="https://koten-kakitsubata.jp/info/2026/" TargetMode="External"/><Relationship Id="rId9643" Type="http://schemas.openxmlformats.org/officeDocument/2006/relationships/hyperlink" Target="https://natsui-sansu-juku.com/kobetsu_online/" TargetMode="External"/><Relationship Id="rId8316" Type="http://schemas.openxmlformats.org/officeDocument/2006/relationships/hyperlink" Target="https://koten-kakitsubata.jp/kouza/" TargetMode="External"/><Relationship Id="rId9644" Type="http://schemas.openxmlformats.org/officeDocument/2006/relationships/hyperlink" Target="https://natsui-sansu-juku.com/column/kobetsu_mayoi_judge/" TargetMode="External"/><Relationship Id="rId8315" Type="http://schemas.openxmlformats.org/officeDocument/2006/relationships/hyperlink" Target="https://koten-kakitsubata.jp/info/2026/" TargetMode="External"/><Relationship Id="rId9645" Type="http://schemas.openxmlformats.org/officeDocument/2006/relationships/hyperlink" Target="https://natsui-sansu-juku.com/column/hub-online-guide/" TargetMode="External"/><Relationship Id="rId9671" Type="http://schemas.openxmlformats.org/officeDocument/2006/relationships/hyperlink" Target="https://natsui-sansu-juku.com/story002/" TargetMode="External"/><Relationship Id="rId9672" Type="http://schemas.openxmlformats.org/officeDocument/2006/relationships/hyperlink" Target="https://natsui-sansu-juku.com/column/kokogachigau/" TargetMode="External"/><Relationship Id="rId9673" Type="http://schemas.openxmlformats.org/officeDocument/2006/relationships/hyperlink" Target="https://natsui-sansu-juku.com/story001/" TargetMode="External"/><Relationship Id="rId9674" Type="http://schemas.openxmlformats.org/officeDocument/2006/relationships/hyperlink" Target="https://natsui-sansu-juku.com/column/kokogachigau/" TargetMode="External"/><Relationship Id="rId7012" Type="http://schemas.openxmlformats.org/officeDocument/2006/relationships/hyperlink" Target="https://juku-escot.com/progress/" TargetMode="External"/><Relationship Id="rId8343" Type="http://schemas.openxmlformats.org/officeDocument/2006/relationships/hyperlink" Target="https://koten-kakitsubata.jp/kouza/" TargetMode="External"/><Relationship Id="rId7011" Type="http://schemas.openxmlformats.org/officeDocument/2006/relationships/hyperlink" Target="https://eng-support.com/column/book2-lesson4-scene1/" TargetMode="External"/><Relationship Id="rId8342" Type="http://schemas.openxmlformats.org/officeDocument/2006/relationships/hyperlink" Target="https://koten-kakitsubata.jp/spot/" TargetMode="External"/><Relationship Id="rId7010" Type="http://schemas.openxmlformats.org/officeDocument/2006/relationships/hyperlink" Target="https://juku-escot.com/progress/" TargetMode="External"/><Relationship Id="rId8341" Type="http://schemas.openxmlformats.org/officeDocument/2006/relationships/hyperlink" Target="https://koten-kakitsubata.jp/kouza/" TargetMode="External"/><Relationship Id="rId8340" Type="http://schemas.openxmlformats.org/officeDocument/2006/relationships/hyperlink" Target="https://koten-kakitsubata.jp/enter-exam/" TargetMode="External"/><Relationship Id="rId9670" Type="http://schemas.openxmlformats.org/officeDocument/2006/relationships/hyperlink" Target="https://natsui-sansu-juku.com/column/kokogachigau/" TargetMode="External"/><Relationship Id="rId7016" Type="http://schemas.openxmlformats.org/officeDocument/2006/relationships/hyperlink" Target="https://juku-escot.com/progress/" TargetMode="External"/><Relationship Id="rId8347" Type="http://schemas.openxmlformats.org/officeDocument/2006/relationships/hyperlink" Target="https://koten-kakitsubata.jp/kouza/" TargetMode="External"/><Relationship Id="rId9679" Type="http://schemas.openxmlformats.org/officeDocument/2006/relationships/hyperlink" Target="https://natsui-sansu-juku.com/column/tokuten_detail/" TargetMode="External"/><Relationship Id="rId7015" Type="http://schemas.openxmlformats.org/officeDocument/2006/relationships/hyperlink" Target="https://eng-support.com/column/book2-lesson4-scene3/" TargetMode="External"/><Relationship Id="rId8346" Type="http://schemas.openxmlformats.org/officeDocument/2006/relationships/hyperlink" Target="https://koten-kakitsubata.jp/enter-exam/" TargetMode="External"/><Relationship Id="rId7014" Type="http://schemas.openxmlformats.org/officeDocument/2006/relationships/hyperlink" Target="https://juku-escot.com/progress/" TargetMode="External"/><Relationship Id="rId8345" Type="http://schemas.openxmlformats.org/officeDocument/2006/relationships/hyperlink" Target="https://koten-kakitsubata.jp/kouza/" TargetMode="External"/><Relationship Id="rId7013" Type="http://schemas.openxmlformats.org/officeDocument/2006/relationships/hyperlink" Target="https://eng-support.com/column/book2-lesson4-scene2/" TargetMode="External"/><Relationship Id="rId8344" Type="http://schemas.openxmlformats.org/officeDocument/2006/relationships/hyperlink" Target="https://koten-kakitsubata.jp/school-exam/" TargetMode="External"/><Relationship Id="rId9675" Type="http://schemas.openxmlformats.org/officeDocument/2006/relationships/hyperlink" Target="https://natsui-sansu-juku.com/what_is_asen/" TargetMode="External"/><Relationship Id="rId7019" Type="http://schemas.openxmlformats.org/officeDocument/2006/relationships/hyperlink" Target="https://eng-support.com/column/book2-lesson5-scene2/" TargetMode="External"/><Relationship Id="rId9676" Type="http://schemas.openxmlformats.org/officeDocument/2006/relationships/hyperlink" Target="https://natsui-sansu-juku.com/column/kokogachigau/" TargetMode="External"/><Relationship Id="rId7018" Type="http://schemas.openxmlformats.org/officeDocument/2006/relationships/hyperlink" Target="https://juku-escot.com/progress/" TargetMode="External"/><Relationship Id="rId8349" Type="http://schemas.openxmlformats.org/officeDocument/2006/relationships/hyperlink" Target="https://koten-kakitsubata.jp/kouza/" TargetMode="External"/><Relationship Id="rId9677" Type="http://schemas.openxmlformats.org/officeDocument/2006/relationships/hyperlink" Target="https://natsui-sansu-juku.com/column/kokogachigau/" TargetMode="External"/><Relationship Id="rId7017" Type="http://schemas.openxmlformats.org/officeDocument/2006/relationships/hyperlink" Target="https://eng-support.com/column/book2-lesson5-scene1/" TargetMode="External"/><Relationship Id="rId8348" Type="http://schemas.openxmlformats.org/officeDocument/2006/relationships/hyperlink" Target="https://koten-kakitsubata.jp/spot/" TargetMode="External"/><Relationship Id="rId9678" Type="http://schemas.openxmlformats.org/officeDocument/2006/relationships/hyperlink" Target="https://natsui-sansu-juku.com/column/kokogachigau/" TargetMode="External"/><Relationship Id="rId9660" Type="http://schemas.openxmlformats.org/officeDocument/2006/relationships/hyperlink" Target="https://natsui-sansu-juku.com/column/kokogachigau/" TargetMode="External"/><Relationship Id="rId9661" Type="http://schemas.openxmlformats.org/officeDocument/2006/relationships/hyperlink" Target="https://natsui-sansu-juku.com/kobetsu/" TargetMode="External"/><Relationship Id="rId9662" Type="http://schemas.openxmlformats.org/officeDocument/2006/relationships/hyperlink" Target="https://natsui-sansu-juku.com/column/kokogachigau/" TargetMode="External"/><Relationship Id="rId9663" Type="http://schemas.openxmlformats.org/officeDocument/2006/relationships/hyperlink" Target="https://natsui-sansu-juku.com/kobetsu/" TargetMode="External"/><Relationship Id="rId7001" Type="http://schemas.openxmlformats.org/officeDocument/2006/relationships/hyperlink" Target="https://eng-support.com/column/book2-lesson2-scene2/" TargetMode="External"/><Relationship Id="rId8332" Type="http://schemas.openxmlformats.org/officeDocument/2006/relationships/hyperlink" Target="https://koten-kakitsubata.jp/inquiry/" TargetMode="External"/><Relationship Id="rId7000" Type="http://schemas.openxmlformats.org/officeDocument/2006/relationships/hyperlink" Target="https://juku-escot.com/progress/" TargetMode="External"/><Relationship Id="rId8331" Type="http://schemas.openxmlformats.org/officeDocument/2006/relationships/hyperlink" Target="https://koten-kakitsubata.jp/kouza/" TargetMode="External"/><Relationship Id="rId8330" Type="http://schemas.openxmlformats.org/officeDocument/2006/relationships/hyperlink" Target="https://koten-kakitsubata.jp/" TargetMode="External"/><Relationship Id="rId7005" Type="http://schemas.openxmlformats.org/officeDocument/2006/relationships/hyperlink" Target="https://eng-support.com/column/book2-lesson3-scene1/" TargetMode="External"/><Relationship Id="rId8336" Type="http://schemas.openxmlformats.org/officeDocument/2006/relationships/hyperlink" Target="https://koten-kakitsubata.jp/blog/" TargetMode="External"/><Relationship Id="rId9668" Type="http://schemas.openxmlformats.org/officeDocument/2006/relationships/hyperlink" Target="https://natsui-sansu-juku.com/column/kokogachigau/" TargetMode="External"/><Relationship Id="rId7004" Type="http://schemas.openxmlformats.org/officeDocument/2006/relationships/hyperlink" Target="https://juku-escot.com/progress/" TargetMode="External"/><Relationship Id="rId8335" Type="http://schemas.openxmlformats.org/officeDocument/2006/relationships/hyperlink" Target="https://koten-kakitsubata.jp/kouza/" TargetMode="External"/><Relationship Id="rId9669" Type="http://schemas.openxmlformats.org/officeDocument/2006/relationships/hyperlink" Target="https://natsui-sansu-juku.com/column/withyou/" TargetMode="External"/><Relationship Id="rId7003" Type="http://schemas.openxmlformats.org/officeDocument/2006/relationships/hyperlink" Target="https://eng-support.com/column/book2-lesson2-scene3/" TargetMode="External"/><Relationship Id="rId8334" Type="http://schemas.openxmlformats.org/officeDocument/2006/relationships/hyperlink" Target="https://koten-kakitsubata.jp/timetable/" TargetMode="External"/><Relationship Id="rId7002" Type="http://schemas.openxmlformats.org/officeDocument/2006/relationships/hyperlink" Target="https://juku-escot.com/progress/" TargetMode="External"/><Relationship Id="rId8333" Type="http://schemas.openxmlformats.org/officeDocument/2006/relationships/hyperlink" Target="https://koten-kakitsubata.jp/kouza/" TargetMode="External"/><Relationship Id="rId7009" Type="http://schemas.openxmlformats.org/officeDocument/2006/relationships/hyperlink" Target="https://eng-support.com/column/book2-lesson3-scene3/" TargetMode="External"/><Relationship Id="rId9664" Type="http://schemas.openxmlformats.org/officeDocument/2006/relationships/hyperlink" Target="https://natsui-sansu-juku.com/column/kokogachigau/" TargetMode="External"/><Relationship Id="rId7008" Type="http://schemas.openxmlformats.org/officeDocument/2006/relationships/hyperlink" Target="https://juku-escot.com/progress/" TargetMode="External"/><Relationship Id="rId8339" Type="http://schemas.openxmlformats.org/officeDocument/2006/relationships/hyperlink" Target="https://koten-kakitsubata.jp/kouza/" TargetMode="External"/><Relationship Id="rId9665" Type="http://schemas.openxmlformats.org/officeDocument/2006/relationships/hyperlink" Target="https://natsui-sansu-juku.com/column/hub-qa-jiki/" TargetMode="External"/><Relationship Id="rId7007" Type="http://schemas.openxmlformats.org/officeDocument/2006/relationships/hyperlink" Target="https://eng-support.com/column/book2-lesson3-scene2/" TargetMode="External"/><Relationship Id="rId8338" Type="http://schemas.openxmlformats.org/officeDocument/2006/relationships/hyperlink" Target="https://koten-kakitsubata.jp/school-exam/" TargetMode="External"/><Relationship Id="rId9666" Type="http://schemas.openxmlformats.org/officeDocument/2006/relationships/hyperlink" Target="https://natsui-sansu-juku.com/column/kokogachigau/" TargetMode="External"/><Relationship Id="rId7006" Type="http://schemas.openxmlformats.org/officeDocument/2006/relationships/hyperlink" Target="https://juku-escot.com/progress/" TargetMode="External"/><Relationship Id="rId8337" Type="http://schemas.openxmlformats.org/officeDocument/2006/relationships/hyperlink" Target="https://koten-kakitsubata.jp/kouza/" TargetMode="External"/><Relationship Id="rId9667" Type="http://schemas.openxmlformats.org/officeDocument/2006/relationships/hyperlink" Target="https://natsui-sansu-juku.com/column/kobetsu_mayoi_judge/" TargetMode="External"/><Relationship Id="rId11271" Type="http://schemas.openxmlformats.org/officeDocument/2006/relationships/hyperlink" Target="https://rika-quest.com/column/geoscience/" TargetMode="External"/><Relationship Id="rId11270" Type="http://schemas.openxmlformats.org/officeDocument/2006/relationships/hyperlink" Target="https://rika-quest.com/column/stratum/" TargetMode="External"/><Relationship Id="rId11269" Type="http://schemas.openxmlformats.org/officeDocument/2006/relationships/hyperlink" Target="https://rika-quest.com/column/geoscience/" TargetMode="External"/><Relationship Id="rId11264" Type="http://schemas.openxmlformats.org/officeDocument/2006/relationships/hyperlink" Target="https://rika-quest.com/column/star/" TargetMode="External"/><Relationship Id="rId12595" Type="http://schemas.openxmlformats.org/officeDocument/2006/relationships/hyperlink" Target="https://eng-support.com/inquiry/" TargetMode="External"/><Relationship Id="rId11263" Type="http://schemas.openxmlformats.org/officeDocument/2006/relationships/hyperlink" Target="https://rika-quest.com/column/geoscience/" TargetMode="External"/><Relationship Id="rId12594" Type="http://schemas.openxmlformats.org/officeDocument/2006/relationships/hyperlink" Target="https://eng-support.com/info/2026haru/" TargetMode="External"/><Relationship Id="rId11262" Type="http://schemas.openxmlformats.org/officeDocument/2006/relationships/hyperlink" Target="https://rika-quest.com/column/south-middle-altitude/" TargetMode="External"/><Relationship Id="rId12593" Type="http://schemas.openxmlformats.org/officeDocument/2006/relationships/hyperlink" Target="https://eigo-rewrite.com/contact/" TargetMode="External"/><Relationship Id="rId11261" Type="http://schemas.openxmlformats.org/officeDocument/2006/relationships/hyperlink" Target="https://rika-quest.com/column/geoscience/" TargetMode="External"/><Relationship Id="rId12592" Type="http://schemas.openxmlformats.org/officeDocument/2006/relationships/hyperlink" Target="https://eigo-rewrite.com/info/2026haru/" TargetMode="External"/><Relationship Id="rId11268" Type="http://schemas.openxmlformats.org/officeDocument/2006/relationships/hyperlink" Target="https://rika-quest.com/column/earthquake/" TargetMode="External"/><Relationship Id="rId12599" Type="http://schemas.openxmlformats.org/officeDocument/2006/relationships/hyperlink" Target="https://kokugo-trigger.com/inquiry/" TargetMode="External"/><Relationship Id="rId11267" Type="http://schemas.openxmlformats.org/officeDocument/2006/relationships/hyperlink" Target="https://rika-quest.com/column/geoscience/" TargetMode="External"/><Relationship Id="rId12598" Type="http://schemas.openxmlformats.org/officeDocument/2006/relationships/hyperlink" Target="https://www.kokugo-trigger.com/info/2026haru/" TargetMode="External"/><Relationship Id="rId11266" Type="http://schemas.openxmlformats.org/officeDocument/2006/relationships/hyperlink" Target="https://rika-quest.com/kouza/" TargetMode="External"/><Relationship Id="rId12597" Type="http://schemas.openxmlformats.org/officeDocument/2006/relationships/hyperlink" Target="https://www.kokugo-trigger.com/" TargetMode="External"/><Relationship Id="rId11265" Type="http://schemas.openxmlformats.org/officeDocument/2006/relationships/hyperlink" Target="https://rika-quest.com/column/geoscience/" TargetMode="External"/><Relationship Id="rId12596" Type="http://schemas.openxmlformats.org/officeDocument/2006/relationships/hyperlink" Target="https://www.kokugo-trigger.com/info/2026haru/" TargetMode="External"/><Relationship Id="rId11282" Type="http://schemas.openxmlformats.org/officeDocument/2006/relationships/hyperlink" Target="https://rika-quest.com/column/stratum/" TargetMode="External"/><Relationship Id="rId11281" Type="http://schemas.openxmlformats.org/officeDocument/2006/relationships/hyperlink" Target="https://rika-quest.com/column/geoscience/" TargetMode="External"/><Relationship Id="rId11280" Type="http://schemas.openxmlformats.org/officeDocument/2006/relationships/hyperlink" Target="https://rika-quest.com/column/igneous-rock/" TargetMode="External"/><Relationship Id="rId11275" Type="http://schemas.openxmlformats.org/officeDocument/2006/relationships/hyperlink" Target="https://rika-quest.com/column/geoscience/" TargetMode="External"/><Relationship Id="rId11274" Type="http://schemas.openxmlformats.org/officeDocument/2006/relationships/hyperlink" Target="https://rika-quest.com/column/weather/" TargetMode="External"/><Relationship Id="rId11273" Type="http://schemas.openxmlformats.org/officeDocument/2006/relationships/hyperlink" Target="https://rika-quest.com/column/geoscience/" TargetMode="External"/><Relationship Id="rId11272" Type="http://schemas.openxmlformats.org/officeDocument/2006/relationships/hyperlink" Target="https://rika-quest.com/column/seasons-and-weather/" TargetMode="External"/><Relationship Id="rId11279" Type="http://schemas.openxmlformats.org/officeDocument/2006/relationships/hyperlink" Target="https://rika-quest.com/column/geoscience/" TargetMode="External"/><Relationship Id="rId11278" Type="http://schemas.openxmlformats.org/officeDocument/2006/relationships/hyperlink" Target="https://rika-quest.com/column/terrain/" TargetMode="External"/><Relationship Id="rId11277" Type="http://schemas.openxmlformats.org/officeDocument/2006/relationships/hyperlink" Target="https://rika-quest.com/column/geoscience/" TargetMode="External"/><Relationship Id="rId11276" Type="http://schemas.openxmlformats.org/officeDocument/2006/relationships/hyperlink" Target="https://rika-quest.com/column/water/" TargetMode="External"/><Relationship Id="rId12580" Type="http://schemas.openxmlformats.org/officeDocument/2006/relationships/hyperlink" Target="https://juku-escot.com/info/2026haru/" TargetMode="External"/><Relationship Id="rId11249" Type="http://schemas.openxmlformats.org/officeDocument/2006/relationships/hyperlink" Target="https://rika-quest.com/column/gas_and_aqueous_liquid/" TargetMode="External"/><Relationship Id="rId11248" Type="http://schemas.openxmlformats.org/officeDocument/2006/relationships/hyperlink" Target="https://rika-quest.com/column/chemistry/" TargetMode="External"/><Relationship Id="rId12579" Type="http://schemas.openxmlformats.org/officeDocument/2006/relationships/hyperlink" Target="https://juku-escot.com/info/2026haru/" TargetMode="External"/><Relationship Id="rId11247" Type="http://schemas.openxmlformats.org/officeDocument/2006/relationships/hyperlink" Target="https://rika-quest.com/column/gas_and_aqueous_liquid/" TargetMode="External"/><Relationship Id="rId12578" Type="http://schemas.openxmlformats.org/officeDocument/2006/relationships/hyperlink" Target="https://juku-escot.com/info/2026haru/" TargetMode="External"/><Relationship Id="rId11242" Type="http://schemas.openxmlformats.org/officeDocument/2006/relationships/hyperlink" Target="https://rika-quest.com/" TargetMode="External"/><Relationship Id="rId12573" Type="http://schemas.openxmlformats.org/officeDocument/2006/relationships/hyperlink" Target="https://natsui-sansu-juku.com/timetable_season/" TargetMode="External"/><Relationship Id="rId11241" Type="http://schemas.openxmlformats.org/officeDocument/2006/relationships/hyperlink" Target="https://rika-quest.com/column/earthquake/" TargetMode="External"/><Relationship Id="rId12572" Type="http://schemas.openxmlformats.org/officeDocument/2006/relationships/hyperlink" Target="https://natsui-sansu-juku.com/kobetsu/" TargetMode="External"/><Relationship Id="rId11240" Type="http://schemas.openxmlformats.org/officeDocument/2006/relationships/hyperlink" Target="https://rika-quest.com/column/geoscience/" TargetMode="External"/><Relationship Id="rId12571" Type="http://schemas.openxmlformats.org/officeDocument/2006/relationships/hyperlink" Target="https://natsui-sansu-juku.com/kobetsu_online/" TargetMode="External"/><Relationship Id="rId12570" Type="http://schemas.openxmlformats.org/officeDocument/2006/relationships/hyperlink" Target="https://natsui-sansu-juku.com/kobetsu/" TargetMode="External"/><Relationship Id="rId11246" Type="http://schemas.openxmlformats.org/officeDocument/2006/relationships/hyperlink" Target="https://rika-quest.com/column/creature/" TargetMode="External"/><Relationship Id="rId12577" Type="http://schemas.openxmlformats.org/officeDocument/2006/relationships/hyperlink" Target="https://dokkai-labo.tokyo/basisonline/" TargetMode="External"/><Relationship Id="rId11245" Type="http://schemas.openxmlformats.org/officeDocument/2006/relationships/hyperlink" Target="https://rika-quest.com/column/flower/" TargetMode="External"/><Relationship Id="rId12576" Type="http://schemas.openxmlformats.org/officeDocument/2006/relationships/hyperlink" Target="https://dokkai-labo.tokyo/info/2026haru/" TargetMode="External"/><Relationship Id="rId11244" Type="http://schemas.openxmlformats.org/officeDocument/2006/relationships/hyperlink" Target="https://rika-quest.com/column/creature/" TargetMode="External"/><Relationship Id="rId12575" Type="http://schemas.openxmlformats.org/officeDocument/2006/relationships/hyperlink" Target="https://natsui-sansu-juku.com/inquiry/" TargetMode="External"/><Relationship Id="rId11243" Type="http://schemas.openxmlformats.org/officeDocument/2006/relationships/hyperlink" Target="https://rika-quest.com/column/flower/" TargetMode="External"/><Relationship Id="rId12574" Type="http://schemas.openxmlformats.org/officeDocument/2006/relationships/hyperlink" Target="https://natsui-sansu-juku.com/vacant_online_season/" TargetMode="External"/><Relationship Id="rId11260" Type="http://schemas.openxmlformats.org/officeDocument/2006/relationships/hyperlink" Target="https://rika-quest.com/column/rotation/" TargetMode="External"/><Relationship Id="rId12591" Type="http://schemas.openxmlformats.org/officeDocument/2006/relationships/hyperlink" Target="https://eigo-rewrite.com/dokkaikyouka/" TargetMode="External"/><Relationship Id="rId12590" Type="http://schemas.openxmlformats.org/officeDocument/2006/relationships/hyperlink" Target="https://eigo-rewrite.com/info/2026haru/" TargetMode="External"/><Relationship Id="rId11259" Type="http://schemas.openxmlformats.org/officeDocument/2006/relationships/hyperlink" Target="https://rika-quest.com/column/geoscience/" TargetMode="External"/><Relationship Id="rId11258" Type="http://schemas.openxmlformats.org/officeDocument/2006/relationships/hyperlink" Target="https://rika-quest.com/column/rotation/" TargetMode="External"/><Relationship Id="rId12589" Type="http://schemas.openxmlformats.org/officeDocument/2006/relationships/hyperlink" Target="https://eigo-rewrite.com/dokkaikyouka/" TargetMode="External"/><Relationship Id="rId11253" Type="http://schemas.openxmlformats.org/officeDocument/2006/relationships/hyperlink" Target="https://rika-quest.com/column/gas_and_aqueous_liquid/" TargetMode="External"/><Relationship Id="rId12584" Type="http://schemas.openxmlformats.org/officeDocument/2006/relationships/hyperlink" Target="https://jukureiwa.com/info/2026haru/" TargetMode="External"/><Relationship Id="rId11252" Type="http://schemas.openxmlformats.org/officeDocument/2006/relationships/hyperlink" Target="https://rika-quest.com/column/chemistry/" TargetMode="External"/><Relationship Id="rId12583" Type="http://schemas.openxmlformats.org/officeDocument/2006/relationships/hyperlink" Target="https://jukureiwa.com/access/" TargetMode="External"/><Relationship Id="rId11251" Type="http://schemas.openxmlformats.org/officeDocument/2006/relationships/hyperlink" Target="https://rika-quest.com/column/gas_and_aqueous_liquid/" TargetMode="External"/><Relationship Id="rId12582" Type="http://schemas.openxmlformats.org/officeDocument/2006/relationships/hyperlink" Target="https://jukureiwa.com/info/2026haru/" TargetMode="External"/><Relationship Id="rId11250" Type="http://schemas.openxmlformats.org/officeDocument/2006/relationships/hyperlink" Target="https://rika-quest.com/kouza/" TargetMode="External"/><Relationship Id="rId12581" Type="http://schemas.openxmlformats.org/officeDocument/2006/relationships/hyperlink" Target="https://juku-escot.com/access/" TargetMode="External"/><Relationship Id="rId11257" Type="http://schemas.openxmlformats.org/officeDocument/2006/relationships/hyperlink" Target="https://rika-quest.com/column/geoscience/" TargetMode="External"/><Relationship Id="rId12588" Type="http://schemas.openxmlformats.org/officeDocument/2006/relationships/hyperlink" Target="https://eigo-rewrite.com/info/2026haru/" TargetMode="External"/><Relationship Id="rId11256" Type="http://schemas.openxmlformats.org/officeDocument/2006/relationships/hyperlink" Target="https://rika-quest.com/column/phases-of-the-moon/" TargetMode="External"/><Relationship Id="rId12587" Type="http://schemas.openxmlformats.org/officeDocument/2006/relationships/hyperlink" Target="https://koten-kakitsubata.jp/inquiry/" TargetMode="External"/><Relationship Id="rId11255" Type="http://schemas.openxmlformats.org/officeDocument/2006/relationships/hyperlink" Target="https://rika-quest.com/column/geoscience/" TargetMode="External"/><Relationship Id="rId12586" Type="http://schemas.openxmlformats.org/officeDocument/2006/relationships/hyperlink" Target="https://koten-kakitsubata.jp/info/2026haru/" TargetMode="External"/><Relationship Id="rId11254" Type="http://schemas.openxmlformats.org/officeDocument/2006/relationships/hyperlink" Target="https://rika-quest.com/" TargetMode="External"/><Relationship Id="rId12585" Type="http://schemas.openxmlformats.org/officeDocument/2006/relationships/hyperlink" Target="https://jukureiwa.com/inquiry/" TargetMode="External"/><Relationship Id="rId7081" Type="http://schemas.openxmlformats.org/officeDocument/2006/relationships/hyperlink" Target="https://juku-escot.com/kouza/j3-english/" TargetMode="External"/><Relationship Id="rId7080" Type="http://schemas.openxmlformats.org/officeDocument/2006/relationships/hyperlink" Target="https://juku-escot.com/progress/" TargetMode="External"/><Relationship Id="rId7074" Type="http://schemas.openxmlformats.org/officeDocument/2006/relationships/hyperlink" Target="https://juku-escot.com/progress/" TargetMode="External"/><Relationship Id="rId7073" Type="http://schemas.openxmlformats.org/officeDocument/2006/relationships/hyperlink" Target="https://juku-escot.com/kouza/j2-english/" TargetMode="External"/><Relationship Id="rId7072" Type="http://schemas.openxmlformats.org/officeDocument/2006/relationships/hyperlink" Target="https://juku-escot.com/progress/" TargetMode="External"/><Relationship Id="rId7071" Type="http://schemas.openxmlformats.org/officeDocument/2006/relationships/hyperlink" Target="https://eng-support.com/column/book2-lesson13-scene1/" TargetMode="External"/><Relationship Id="rId7078" Type="http://schemas.openxmlformats.org/officeDocument/2006/relationships/hyperlink" Target="https://juku-escot.com/progress/" TargetMode="External"/><Relationship Id="rId7077" Type="http://schemas.openxmlformats.org/officeDocument/2006/relationships/hyperlink" Target="https://juku-escot.com/kouza/j1-english/" TargetMode="External"/><Relationship Id="rId7076" Type="http://schemas.openxmlformats.org/officeDocument/2006/relationships/hyperlink" Target="https://juku-escot.com/progress/" TargetMode="External"/><Relationship Id="rId7075" Type="http://schemas.openxmlformats.org/officeDocument/2006/relationships/hyperlink" Target="https://juku-escot.com/kouza/j3-english/" TargetMode="External"/><Relationship Id="rId7079" Type="http://schemas.openxmlformats.org/officeDocument/2006/relationships/hyperlink" Target="https://juku-escot.com/kouza/j2-english/" TargetMode="External"/><Relationship Id="rId7070" Type="http://schemas.openxmlformats.org/officeDocument/2006/relationships/hyperlink" Target="https://juku-escot.com/progress/" TargetMode="External"/><Relationship Id="rId7063" Type="http://schemas.openxmlformats.org/officeDocument/2006/relationships/hyperlink" Target="https://eng-support.com/column/book2-lesson12-scene3/" TargetMode="External"/><Relationship Id="rId8394" Type="http://schemas.openxmlformats.org/officeDocument/2006/relationships/hyperlink" Target="https://natsui-sansu-juku.com/kobetsu_online/" TargetMode="External"/><Relationship Id="rId7062" Type="http://schemas.openxmlformats.org/officeDocument/2006/relationships/hyperlink" Target="https://juku-escot.com/progress/" TargetMode="External"/><Relationship Id="rId8393" Type="http://schemas.openxmlformats.org/officeDocument/2006/relationships/hyperlink" Target="https://natsui-sansu-juku.com/" TargetMode="External"/><Relationship Id="rId7061" Type="http://schemas.openxmlformats.org/officeDocument/2006/relationships/hyperlink" Target="https://eng-support.com/column/book2-lesson12-scene2/" TargetMode="External"/><Relationship Id="rId8392" Type="http://schemas.openxmlformats.org/officeDocument/2006/relationships/hyperlink" Target="https://natsui-sansu-juku.com/kobetsu/" TargetMode="External"/><Relationship Id="rId7060" Type="http://schemas.openxmlformats.org/officeDocument/2006/relationships/hyperlink" Target="https://juku-escot.com/progress/" TargetMode="External"/><Relationship Id="rId8391" Type="http://schemas.openxmlformats.org/officeDocument/2006/relationships/hyperlink" Target="https://natsui-sansu-juku.com/" TargetMode="External"/><Relationship Id="rId7067" Type="http://schemas.openxmlformats.org/officeDocument/2006/relationships/hyperlink" Target="https://eng-support.com/column/book2-lesson13-scene/" TargetMode="External"/><Relationship Id="rId8398" Type="http://schemas.openxmlformats.org/officeDocument/2006/relationships/hyperlink" Target="https://natsui-sansu-juku.com/p4/" TargetMode="External"/><Relationship Id="rId7066" Type="http://schemas.openxmlformats.org/officeDocument/2006/relationships/hyperlink" Target="https://juku-escot.com/progress/" TargetMode="External"/><Relationship Id="rId8397" Type="http://schemas.openxmlformats.org/officeDocument/2006/relationships/hyperlink" Target="https://natsui-sansu-juku.com/" TargetMode="External"/><Relationship Id="rId7065" Type="http://schemas.openxmlformats.org/officeDocument/2006/relationships/hyperlink" Target="https://eng-support.com/column/book2-lesson13-scene1/" TargetMode="External"/><Relationship Id="rId8396" Type="http://schemas.openxmlformats.org/officeDocument/2006/relationships/hyperlink" Target="https://natsui-sansu-juku.com/kobetsu/" TargetMode="External"/><Relationship Id="rId7064" Type="http://schemas.openxmlformats.org/officeDocument/2006/relationships/hyperlink" Target="https://juku-escot.com/progress/" TargetMode="External"/><Relationship Id="rId8395" Type="http://schemas.openxmlformats.org/officeDocument/2006/relationships/hyperlink" Target="https://natsui-sansu-juku.com/" TargetMode="External"/><Relationship Id="rId7069" Type="http://schemas.openxmlformats.org/officeDocument/2006/relationships/hyperlink" Target="https://eng-support.com/column/book2-lesson13-scene3/" TargetMode="External"/><Relationship Id="rId7068" Type="http://schemas.openxmlformats.org/officeDocument/2006/relationships/hyperlink" Target="https://juku-escot.com/progress/" TargetMode="External"/><Relationship Id="rId8399" Type="http://schemas.openxmlformats.org/officeDocument/2006/relationships/hyperlink" Target="https://natsui-sansu-juku.com/" TargetMode="External"/><Relationship Id="rId11293" Type="http://schemas.openxmlformats.org/officeDocument/2006/relationships/hyperlink" Target="https://rika-quest.com/column/geoscience/" TargetMode="External"/><Relationship Id="rId11292" Type="http://schemas.openxmlformats.org/officeDocument/2006/relationships/hyperlink" Target="https://rika-quest.com/column/star/" TargetMode="External"/><Relationship Id="rId11291" Type="http://schemas.openxmlformats.org/officeDocument/2006/relationships/hyperlink" Target="https://rika-quest.com/column/geoscience/" TargetMode="External"/><Relationship Id="rId11290" Type="http://schemas.openxmlformats.org/officeDocument/2006/relationships/hyperlink" Target="https://rika-quest.com/column/south-middle-altitude/" TargetMode="External"/><Relationship Id="rId7096" Type="http://schemas.openxmlformats.org/officeDocument/2006/relationships/hyperlink" Target="https://juku-escot.com/purpose/" TargetMode="External"/><Relationship Id="rId7095" Type="http://schemas.openxmlformats.org/officeDocument/2006/relationships/hyperlink" Target="https://juku-escot.com/column/keikaku_tatekata/" TargetMode="External"/><Relationship Id="rId7094" Type="http://schemas.openxmlformats.org/officeDocument/2006/relationships/hyperlink" Target="https://juku-escot.com/progress/" TargetMode="External"/><Relationship Id="rId7093" Type="http://schemas.openxmlformats.org/officeDocument/2006/relationships/hyperlink" Target="https://juku-escot.com/column/eigobenkyouhou/" TargetMode="External"/><Relationship Id="rId7099" Type="http://schemas.openxmlformats.org/officeDocument/2006/relationships/hyperlink" Target="https://juku-escot.com/examination/" TargetMode="External"/><Relationship Id="rId7098" Type="http://schemas.openxmlformats.org/officeDocument/2006/relationships/hyperlink" Target="https://juku-escot.com/purpose/" TargetMode="External"/><Relationship Id="rId7097" Type="http://schemas.openxmlformats.org/officeDocument/2006/relationships/hyperlink" Target="https://juku-escot.com/examination/" TargetMode="External"/><Relationship Id="rId11286" Type="http://schemas.openxmlformats.org/officeDocument/2006/relationships/hyperlink" Target="https://rika-quest.com/column/phases-of-the-moon/" TargetMode="External"/><Relationship Id="rId11285" Type="http://schemas.openxmlformats.org/officeDocument/2006/relationships/hyperlink" Target="https://rika-quest.com/column/geoscience/" TargetMode="External"/><Relationship Id="rId11284" Type="http://schemas.openxmlformats.org/officeDocument/2006/relationships/hyperlink" Target="https://rika-quest.com/column/earthquake/" TargetMode="External"/><Relationship Id="rId11283" Type="http://schemas.openxmlformats.org/officeDocument/2006/relationships/hyperlink" Target="https://rika-quest.com/column/geoscience/" TargetMode="External"/><Relationship Id="rId11289" Type="http://schemas.openxmlformats.org/officeDocument/2006/relationships/hyperlink" Target="https://rika-quest.com/column/geoscience/" TargetMode="External"/><Relationship Id="rId11288" Type="http://schemas.openxmlformats.org/officeDocument/2006/relationships/hyperlink" Target="https://rika-quest.com/column/rotation/" TargetMode="External"/><Relationship Id="rId11287" Type="http://schemas.openxmlformats.org/officeDocument/2006/relationships/hyperlink" Target="https://rika-quest.com/column/geoscience/" TargetMode="External"/><Relationship Id="rId7092" Type="http://schemas.openxmlformats.org/officeDocument/2006/relationships/hyperlink" Target="https://juku-escot.com/progress/" TargetMode="External"/><Relationship Id="rId7091" Type="http://schemas.openxmlformats.org/officeDocument/2006/relationships/hyperlink" Target="https://juku-escot.com/birdland/" TargetMode="External"/><Relationship Id="rId7090" Type="http://schemas.openxmlformats.org/officeDocument/2006/relationships/hyperlink" Target="https://juku-escot.com/progress/" TargetMode="External"/><Relationship Id="rId7085" Type="http://schemas.openxmlformats.org/officeDocument/2006/relationships/hyperlink" Target="https://juku-escot.com/online/" TargetMode="External"/><Relationship Id="rId7084" Type="http://schemas.openxmlformats.org/officeDocument/2006/relationships/hyperlink" Target="https://juku-escot.com/progress/" TargetMode="External"/><Relationship Id="rId7083" Type="http://schemas.openxmlformats.org/officeDocument/2006/relationships/hyperlink" Target="https://juku-escot.com/kouza/h1-english/" TargetMode="External"/><Relationship Id="rId7082" Type="http://schemas.openxmlformats.org/officeDocument/2006/relationships/hyperlink" Target="https://juku-escot.com/progress/" TargetMode="External"/><Relationship Id="rId7089" Type="http://schemas.openxmlformats.org/officeDocument/2006/relationships/hyperlink" Target="https://juku-escot.com/newtreasure/" TargetMode="External"/><Relationship Id="rId7088" Type="http://schemas.openxmlformats.org/officeDocument/2006/relationships/hyperlink" Target="https://juku-escot.com/progress/" TargetMode="External"/><Relationship Id="rId7087" Type="http://schemas.openxmlformats.org/officeDocument/2006/relationships/hyperlink" Target="https://juku-escot.com/inquiry/" TargetMode="External"/><Relationship Id="rId7086" Type="http://schemas.openxmlformats.org/officeDocument/2006/relationships/hyperlink" Target="https://juku-escot.com/progress/" TargetMode="External"/><Relationship Id="rId11297" Type="http://schemas.openxmlformats.org/officeDocument/2006/relationships/hyperlink" Target="https://rika-quest.com/column/geoscience/" TargetMode="External"/><Relationship Id="rId11296" Type="http://schemas.openxmlformats.org/officeDocument/2006/relationships/hyperlink" Target="https://rika-quest.com/column/seasons-and-weather/" TargetMode="External"/><Relationship Id="rId11295" Type="http://schemas.openxmlformats.org/officeDocument/2006/relationships/hyperlink" Target="https://rika-quest.com/column/geoscience/" TargetMode="External"/><Relationship Id="rId11294" Type="http://schemas.openxmlformats.org/officeDocument/2006/relationships/hyperlink" Target="https://rika-quest.com/column/weather/" TargetMode="External"/><Relationship Id="rId11299" Type="http://schemas.openxmlformats.org/officeDocument/2006/relationships/hyperlink" Target="https://rika-quest.com/column/geoscience/" TargetMode="External"/><Relationship Id="rId11298" Type="http://schemas.openxmlformats.org/officeDocument/2006/relationships/hyperlink" Target="https://rika-quest.com/column/water/" TargetMode="External"/><Relationship Id="rId12515" Type="http://schemas.openxmlformats.org/officeDocument/2006/relationships/hyperlink" Target="https://eng-support.com/wp-login.php" TargetMode="External"/><Relationship Id="rId12514" Type="http://schemas.openxmlformats.org/officeDocument/2006/relationships/hyperlink" Target="https://kokugo-trigger.com/inquiry/" TargetMode="External"/><Relationship Id="rId12513" Type="http://schemas.openxmlformats.org/officeDocument/2006/relationships/hyperlink" Target="https://www.kokugo-trigger.com/" TargetMode="External"/><Relationship Id="rId12512" Type="http://schemas.openxmlformats.org/officeDocument/2006/relationships/hyperlink" Target="https://kokugo-trigger.com/inquiry/" TargetMode="External"/><Relationship Id="rId12519" Type="http://schemas.openxmlformats.org/officeDocument/2006/relationships/hyperlink" Target="https://kokugo-trigger.com/inquiry/" TargetMode="External"/><Relationship Id="rId12518" Type="http://schemas.openxmlformats.org/officeDocument/2006/relationships/hyperlink" Target="https://eng-support.com/wp-login.php" TargetMode="External"/><Relationship Id="rId12517" Type="http://schemas.openxmlformats.org/officeDocument/2006/relationships/hyperlink" Target="https://kokugo-trigger.com/inquiry/" TargetMode="External"/><Relationship Id="rId12516" Type="http://schemas.openxmlformats.org/officeDocument/2006/relationships/hyperlink" Target="https://www.kokugo-trigger.com/" TargetMode="External"/><Relationship Id="rId12511" Type="http://schemas.openxmlformats.org/officeDocument/2006/relationships/hyperlink" Target="https://www.kokugo-trigger.com/" TargetMode="External"/><Relationship Id="rId12510" Type="http://schemas.openxmlformats.org/officeDocument/2006/relationships/hyperlink" Target="https://eng-support.com/wp-login.php" TargetMode="External"/><Relationship Id="rId12526" Type="http://schemas.openxmlformats.org/officeDocument/2006/relationships/hyperlink" Target="https://www.kokugo-trigger.com/" TargetMode="External"/><Relationship Id="rId12525" Type="http://schemas.openxmlformats.org/officeDocument/2006/relationships/hyperlink" Target="https://eng-support.com/wp-login.php" TargetMode="External"/><Relationship Id="rId12524" Type="http://schemas.openxmlformats.org/officeDocument/2006/relationships/hyperlink" Target="https://kokugo-trigger.com/inquiry/" TargetMode="External"/><Relationship Id="rId12523" Type="http://schemas.openxmlformats.org/officeDocument/2006/relationships/hyperlink" Target="https://eng-support.com/wp-login.php" TargetMode="External"/><Relationship Id="rId12529" Type="http://schemas.openxmlformats.org/officeDocument/2006/relationships/hyperlink" Target="https://kokugo-trigger.com/inquiry/" TargetMode="External"/><Relationship Id="rId12528" Type="http://schemas.openxmlformats.org/officeDocument/2006/relationships/hyperlink" Target="https://eng-support.com/wp-login.php" TargetMode="External"/><Relationship Id="rId12527" Type="http://schemas.openxmlformats.org/officeDocument/2006/relationships/hyperlink" Target="https://kokugo-trigger.com/inquiry/" TargetMode="External"/><Relationship Id="rId12522" Type="http://schemas.openxmlformats.org/officeDocument/2006/relationships/hyperlink" Target="https://kokugo-trigger.com/inquiry/" TargetMode="External"/><Relationship Id="rId12521" Type="http://schemas.openxmlformats.org/officeDocument/2006/relationships/hyperlink" Target="https://www.kokugo-trigger.com/" TargetMode="External"/><Relationship Id="rId12520" Type="http://schemas.openxmlformats.org/officeDocument/2006/relationships/hyperlink" Target="https://eng-support.com/wp-login.php" TargetMode="External"/><Relationship Id="rId12509" Type="http://schemas.openxmlformats.org/officeDocument/2006/relationships/hyperlink" Target="https://kokugo-trigger.com/inquiry/" TargetMode="External"/><Relationship Id="rId12504" Type="http://schemas.openxmlformats.org/officeDocument/2006/relationships/hyperlink" Target="https://kokugo-trigger.com/inquiry/" TargetMode="External"/><Relationship Id="rId12503" Type="http://schemas.openxmlformats.org/officeDocument/2006/relationships/hyperlink" Target="https://www.kokugo-trigger.com/kouza/" TargetMode="External"/><Relationship Id="rId12502" Type="http://schemas.openxmlformats.org/officeDocument/2006/relationships/hyperlink" Target="https://kokugo-trigger.com/inquiry/" TargetMode="External"/><Relationship Id="rId12501" Type="http://schemas.openxmlformats.org/officeDocument/2006/relationships/hyperlink" Target="https://www.kokugo-trigger.com/" TargetMode="External"/><Relationship Id="rId12508" Type="http://schemas.openxmlformats.org/officeDocument/2006/relationships/hyperlink" Target="https://eng-support.com/wp-login.php" TargetMode="External"/><Relationship Id="rId12507" Type="http://schemas.openxmlformats.org/officeDocument/2006/relationships/hyperlink" Target="https://kokugo-trigger.com/inquiry/" TargetMode="External"/><Relationship Id="rId12506" Type="http://schemas.openxmlformats.org/officeDocument/2006/relationships/hyperlink" Target="https://www.kokugo-trigger.com/" TargetMode="External"/><Relationship Id="rId12505" Type="http://schemas.openxmlformats.org/officeDocument/2006/relationships/hyperlink" Target="https://eng-support.com/wp-login.php" TargetMode="External"/><Relationship Id="rId12500" Type="http://schemas.openxmlformats.org/officeDocument/2006/relationships/hyperlink" Target="https://www.kokugo-trigger.com/kouza/" TargetMode="External"/><Relationship Id="rId11228" Type="http://schemas.openxmlformats.org/officeDocument/2006/relationships/hyperlink" Target="https://rika-quest.com/column/chemistry/" TargetMode="External"/><Relationship Id="rId12559" Type="http://schemas.openxmlformats.org/officeDocument/2006/relationships/hyperlink" Target="https://www.kokugo-trigger.com/column/" TargetMode="External"/><Relationship Id="rId11227" Type="http://schemas.openxmlformats.org/officeDocument/2006/relationships/hyperlink" Target="https://rika-quest.com/column/dissolution/" TargetMode="External"/><Relationship Id="rId12558" Type="http://schemas.openxmlformats.org/officeDocument/2006/relationships/hyperlink" Target="https://www.kokugo-trigger.com/kouza/" TargetMode="External"/><Relationship Id="rId11226" Type="http://schemas.openxmlformats.org/officeDocument/2006/relationships/hyperlink" Target="https://rika-quest.com/kouza/" TargetMode="External"/><Relationship Id="rId12557" Type="http://schemas.openxmlformats.org/officeDocument/2006/relationships/hyperlink" Target="https://www.kokugo-trigger.com/column/" TargetMode="External"/><Relationship Id="rId11225" Type="http://schemas.openxmlformats.org/officeDocument/2006/relationships/hyperlink" Target="https://rika-quest.com/column/digestion/" TargetMode="External"/><Relationship Id="rId12556" Type="http://schemas.openxmlformats.org/officeDocument/2006/relationships/hyperlink" Target="https://www.kokugo-trigger.com/kouza/" TargetMode="External"/><Relationship Id="rId11229" Type="http://schemas.openxmlformats.org/officeDocument/2006/relationships/hyperlink" Target="https://rika-quest.com/column/dissolution/" TargetMode="External"/><Relationship Id="rId11220" Type="http://schemas.openxmlformats.org/officeDocument/2006/relationships/hyperlink" Target="https://rika-quest.com/kouza/" TargetMode="External"/><Relationship Id="rId12551" Type="http://schemas.openxmlformats.org/officeDocument/2006/relationships/hyperlink" Target="https://www.kokugo-trigger.com/inquiry/" TargetMode="External"/><Relationship Id="rId12550" Type="http://schemas.openxmlformats.org/officeDocument/2006/relationships/hyperlink" Target="https://www.kokugo-trigger.com/info/2026/" TargetMode="External"/><Relationship Id="rId11224" Type="http://schemas.openxmlformats.org/officeDocument/2006/relationships/hyperlink" Target="https://rika-quest.com/column/creature/" TargetMode="External"/><Relationship Id="rId12555" Type="http://schemas.openxmlformats.org/officeDocument/2006/relationships/hyperlink" Target="https://www.kokugo-trigger.com/concept/" TargetMode="External"/><Relationship Id="rId11223" Type="http://schemas.openxmlformats.org/officeDocument/2006/relationships/hyperlink" Target="https://rika-quest.com/column/digestion/" TargetMode="External"/><Relationship Id="rId12554" Type="http://schemas.openxmlformats.org/officeDocument/2006/relationships/hyperlink" Target="https://www.kokugo-trigger.com/inquiry/" TargetMode="External"/><Relationship Id="rId11222" Type="http://schemas.openxmlformats.org/officeDocument/2006/relationships/hyperlink" Target="https://rika-quest.com/inquiry/" TargetMode="External"/><Relationship Id="rId12553" Type="http://schemas.openxmlformats.org/officeDocument/2006/relationships/hyperlink" Target="https://www.kokugo-trigger.com/concept/" TargetMode="External"/><Relationship Id="rId11221" Type="http://schemas.openxmlformats.org/officeDocument/2006/relationships/hyperlink" Target="https://rika-quest.com/column/creature/" TargetMode="External"/><Relationship Id="rId12552" Type="http://schemas.openxmlformats.org/officeDocument/2006/relationships/hyperlink" Target="https://www.kokugo-trigger.com/inquiry/" TargetMode="External"/><Relationship Id="rId11239" Type="http://schemas.openxmlformats.org/officeDocument/2006/relationships/hyperlink" Target="https://rika-quest.com/column/earthquake/" TargetMode="External"/><Relationship Id="rId11238" Type="http://schemas.openxmlformats.org/officeDocument/2006/relationships/hyperlink" Target="https://rika-quest.com/" TargetMode="External"/><Relationship Id="rId12569" Type="http://schemas.openxmlformats.org/officeDocument/2006/relationships/hyperlink" Target="https://natsui-sansu-juku.com/kobetsu/" TargetMode="External"/><Relationship Id="rId11237" Type="http://schemas.openxmlformats.org/officeDocument/2006/relationships/hyperlink" Target="https://rika-quest.com/column/earthquake/" TargetMode="External"/><Relationship Id="rId12568" Type="http://schemas.openxmlformats.org/officeDocument/2006/relationships/hyperlink" Target="https://natsui-sansu-juku.com/kobetsu/" TargetMode="External"/><Relationship Id="rId11236" Type="http://schemas.openxmlformats.org/officeDocument/2006/relationships/hyperlink" Target="https://rika-quest.com/column/geoscience/" TargetMode="External"/><Relationship Id="rId12567" Type="http://schemas.openxmlformats.org/officeDocument/2006/relationships/hyperlink" Target="https://www.kokugo-trigger.com/column/" TargetMode="External"/><Relationship Id="rId11231" Type="http://schemas.openxmlformats.org/officeDocument/2006/relationships/hyperlink" Target="https://rika-quest.com/column/dissolution/" TargetMode="External"/><Relationship Id="rId12562" Type="http://schemas.openxmlformats.org/officeDocument/2006/relationships/hyperlink" Target="https://www.kokugo-trigger.com/profile/" TargetMode="External"/><Relationship Id="rId11230" Type="http://schemas.openxmlformats.org/officeDocument/2006/relationships/hyperlink" Target="https://rika-quest.com/" TargetMode="External"/><Relationship Id="rId12561" Type="http://schemas.openxmlformats.org/officeDocument/2006/relationships/hyperlink" Target="https://www.kokugo-trigger.com/concept/" TargetMode="External"/><Relationship Id="rId12560" Type="http://schemas.openxmlformats.org/officeDocument/2006/relationships/hyperlink" Target="https://www.kokugo-trigger.com/profile/" TargetMode="External"/><Relationship Id="rId11235" Type="http://schemas.openxmlformats.org/officeDocument/2006/relationships/hyperlink" Target="https://rika-quest.com/column/earthquake/" TargetMode="External"/><Relationship Id="rId12566" Type="http://schemas.openxmlformats.org/officeDocument/2006/relationships/hyperlink" Target="https://www.kokugo-trigger.com/strategy/" TargetMode="External"/><Relationship Id="rId11234" Type="http://schemas.openxmlformats.org/officeDocument/2006/relationships/hyperlink" Target="https://rika-quest.com/inquiry/" TargetMode="External"/><Relationship Id="rId12565" Type="http://schemas.openxmlformats.org/officeDocument/2006/relationships/hyperlink" Target="https://www.kokugo-trigger.com/column/" TargetMode="External"/><Relationship Id="rId11233" Type="http://schemas.openxmlformats.org/officeDocument/2006/relationships/hyperlink" Target="https://rika-quest.com/column/dissolution/" TargetMode="External"/><Relationship Id="rId12564" Type="http://schemas.openxmlformats.org/officeDocument/2006/relationships/hyperlink" Target="https://www.kokugo-trigger.com/strategy/" TargetMode="External"/><Relationship Id="rId11232" Type="http://schemas.openxmlformats.org/officeDocument/2006/relationships/hyperlink" Target="https://rika-quest.com/kouza/" TargetMode="External"/><Relationship Id="rId12563" Type="http://schemas.openxmlformats.org/officeDocument/2006/relationships/hyperlink" Target="https://www.kokugo-trigger.com/concept/" TargetMode="External"/><Relationship Id="rId11206" Type="http://schemas.openxmlformats.org/officeDocument/2006/relationships/hyperlink" Target="https://rika-quest.com/column/seed/" TargetMode="External"/><Relationship Id="rId12537" Type="http://schemas.openxmlformats.org/officeDocument/2006/relationships/hyperlink" Target="https://www.kokugo-trigger.com/" TargetMode="External"/><Relationship Id="rId11205" Type="http://schemas.openxmlformats.org/officeDocument/2006/relationships/hyperlink" Target="https://rika-quest.com/column/creature/" TargetMode="External"/><Relationship Id="rId12536" Type="http://schemas.openxmlformats.org/officeDocument/2006/relationships/hyperlink" Target="https://eng-support.com/wp-login.php" TargetMode="External"/><Relationship Id="rId11204" Type="http://schemas.openxmlformats.org/officeDocument/2006/relationships/hyperlink" Target="https://rika-quest.com/column/flower/" TargetMode="External"/><Relationship Id="rId12535" Type="http://schemas.openxmlformats.org/officeDocument/2006/relationships/hyperlink" Target="https://www.kokugo-trigger.com/inquiry/" TargetMode="External"/><Relationship Id="rId11203" Type="http://schemas.openxmlformats.org/officeDocument/2006/relationships/hyperlink" Target="https://rika-quest.com/column/creature/" TargetMode="External"/><Relationship Id="rId12534" Type="http://schemas.openxmlformats.org/officeDocument/2006/relationships/hyperlink" Target="https://www.kokugo-trigger.com/kouza/" TargetMode="External"/><Relationship Id="rId11209" Type="http://schemas.openxmlformats.org/officeDocument/2006/relationships/hyperlink" Target="https://rika-quest.com/column/creature/" TargetMode="External"/><Relationship Id="rId11208" Type="http://schemas.openxmlformats.org/officeDocument/2006/relationships/hyperlink" Target="https://rika-quest.com/kouza/" TargetMode="External"/><Relationship Id="rId12539" Type="http://schemas.openxmlformats.org/officeDocument/2006/relationships/hyperlink" Target="https://www.kokugo-trigger.com/" TargetMode="External"/><Relationship Id="rId11207" Type="http://schemas.openxmlformats.org/officeDocument/2006/relationships/hyperlink" Target="https://rika-quest.com/column/creature/" TargetMode="External"/><Relationship Id="rId12538" Type="http://schemas.openxmlformats.org/officeDocument/2006/relationships/hyperlink" Target="https://kokugo-trigger.com/inquiry/" TargetMode="External"/><Relationship Id="rId11202" Type="http://schemas.openxmlformats.org/officeDocument/2006/relationships/hyperlink" Target="https://rika-quest.com/column/plant/" TargetMode="External"/><Relationship Id="rId12533" Type="http://schemas.openxmlformats.org/officeDocument/2006/relationships/hyperlink" Target="https://www.kokugo-trigger.com/access/" TargetMode="External"/><Relationship Id="rId11201" Type="http://schemas.openxmlformats.org/officeDocument/2006/relationships/hyperlink" Target="https://rika-quest.com/column/creature/" TargetMode="External"/><Relationship Id="rId12532" Type="http://schemas.openxmlformats.org/officeDocument/2006/relationships/hyperlink" Target="https://kokugo-trigger.com/inquiry/" TargetMode="External"/><Relationship Id="rId11200" Type="http://schemas.openxmlformats.org/officeDocument/2006/relationships/hyperlink" Target="https://rika-quest.com/column/nimal/" TargetMode="External"/><Relationship Id="rId12531" Type="http://schemas.openxmlformats.org/officeDocument/2006/relationships/hyperlink" Target="https://www.kokugo-trigger.com/" TargetMode="External"/><Relationship Id="rId12530" Type="http://schemas.openxmlformats.org/officeDocument/2006/relationships/hyperlink" Target="https://eng-support.com/wp-login.php" TargetMode="External"/><Relationship Id="rId11217" Type="http://schemas.openxmlformats.org/officeDocument/2006/relationships/hyperlink" Target="https://rika-quest.com/column/creature/" TargetMode="External"/><Relationship Id="rId12548" Type="http://schemas.openxmlformats.org/officeDocument/2006/relationships/hyperlink" Target="https://www.kokugo-trigger.com/info/2026/" TargetMode="External"/><Relationship Id="rId11216" Type="http://schemas.openxmlformats.org/officeDocument/2006/relationships/hyperlink" Target="https://rika-quest.com/column/seed/" TargetMode="External"/><Relationship Id="rId12547" Type="http://schemas.openxmlformats.org/officeDocument/2006/relationships/hyperlink" Target="https://www.kokugo-trigger.com/access/" TargetMode="External"/><Relationship Id="rId11215" Type="http://schemas.openxmlformats.org/officeDocument/2006/relationships/hyperlink" Target="https://rika-quest.com/column/creature/" TargetMode="External"/><Relationship Id="rId12546" Type="http://schemas.openxmlformats.org/officeDocument/2006/relationships/hyperlink" Target="https://www.kokugo-trigger.com/info/2026/" TargetMode="External"/><Relationship Id="rId11214" Type="http://schemas.openxmlformats.org/officeDocument/2006/relationships/hyperlink" Target="https://rika-quest.com/column/flower/" TargetMode="External"/><Relationship Id="rId12545" Type="http://schemas.openxmlformats.org/officeDocument/2006/relationships/hyperlink" Target="https://kokugo-trigger.com/inquiry/" TargetMode="External"/><Relationship Id="rId11219" Type="http://schemas.openxmlformats.org/officeDocument/2006/relationships/hyperlink" Target="https://rika-quest.com/column/creature/" TargetMode="External"/><Relationship Id="rId11218" Type="http://schemas.openxmlformats.org/officeDocument/2006/relationships/hyperlink" Target="https://rika-quest.com/column/germination/" TargetMode="External"/><Relationship Id="rId12549" Type="http://schemas.openxmlformats.org/officeDocument/2006/relationships/hyperlink" Target="https://www.kokugo-trigger.com/kouza/" TargetMode="External"/><Relationship Id="rId12540" Type="http://schemas.openxmlformats.org/officeDocument/2006/relationships/hyperlink" Target="https://kokugo-trigger.com/inquiry/" TargetMode="External"/><Relationship Id="rId11213" Type="http://schemas.openxmlformats.org/officeDocument/2006/relationships/hyperlink" Target="https://rika-quest.com/column/creature/" TargetMode="External"/><Relationship Id="rId12544" Type="http://schemas.openxmlformats.org/officeDocument/2006/relationships/hyperlink" Target="https://www.kokugo-trigger.com/" TargetMode="External"/><Relationship Id="rId11212" Type="http://schemas.openxmlformats.org/officeDocument/2006/relationships/hyperlink" Target="https://rika-quest.com/column/blood/" TargetMode="External"/><Relationship Id="rId12543" Type="http://schemas.openxmlformats.org/officeDocument/2006/relationships/hyperlink" Target="https://www.kokugo-trigger.com/kouza/" TargetMode="External"/><Relationship Id="rId11211" Type="http://schemas.openxmlformats.org/officeDocument/2006/relationships/hyperlink" Target="https://rika-quest.com/column/creature/" TargetMode="External"/><Relationship Id="rId12542" Type="http://schemas.openxmlformats.org/officeDocument/2006/relationships/hyperlink" Target="https://kokugo-trigger.com/inquiry/" TargetMode="External"/><Relationship Id="rId11210" Type="http://schemas.openxmlformats.org/officeDocument/2006/relationships/hyperlink" Target="https://rika-quest.com/column/lung/" TargetMode="External"/><Relationship Id="rId12541" Type="http://schemas.openxmlformats.org/officeDocument/2006/relationships/hyperlink" Target="https://www.kokugo-trigger.com/" TargetMode="External"/><Relationship Id="rId8409" Type="http://schemas.openxmlformats.org/officeDocument/2006/relationships/hyperlink" Target="https://natsui-sansu-juku.com/" TargetMode="External"/><Relationship Id="rId8408" Type="http://schemas.openxmlformats.org/officeDocument/2006/relationships/hyperlink" Target="https://natsui-sansu-juku.com/sapix/" TargetMode="External"/><Relationship Id="rId8407" Type="http://schemas.openxmlformats.org/officeDocument/2006/relationships/hyperlink" Target="https://natsui-sansu-juku.com/" TargetMode="External"/><Relationship Id="rId9738" Type="http://schemas.openxmlformats.org/officeDocument/2006/relationships/hyperlink" Target="https://natsui-sansu-juku.com/column/onlinekobetsu3/" TargetMode="External"/><Relationship Id="rId9739" Type="http://schemas.openxmlformats.org/officeDocument/2006/relationships/hyperlink" Target="https://natsui-sansu-juku.com/column/hub-online-guide/" TargetMode="External"/><Relationship Id="rId8402" Type="http://schemas.openxmlformats.org/officeDocument/2006/relationships/hyperlink" Target="https://natsui-sansu-juku.com/p5_a/" TargetMode="External"/><Relationship Id="rId9734" Type="http://schemas.openxmlformats.org/officeDocument/2006/relationships/hyperlink" Target="https://natsui-sansu-juku.com/column/onlinekobetsu3/" TargetMode="External"/><Relationship Id="rId8401" Type="http://schemas.openxmlformats.org/officeDocument/2006/relationships/hyperlink" Target="https://natsui-sansu-juku.com/" TargetMode="External"/><Relationship Id="rId9735" Type="http://schemas.openxmlformats.org/officeDocument/2006/relationships/hyperlink" Target="https://natsui-sansu-juku.com/ct/zikibetsu/" TargetMode="External"/><Relationship Id="rId8400" Type="http://schemas.openxmlformats.org/officeDocument/2006/relationships/hyperlink" Target="https://natsui-sansu-juku.com/5master/" TargetMode="External"/><Relationship Id="rId9736" Type="http://schemas.openxmlformats.org/officeDocument/2006/relationships/hyperlink" Target="https://natsui-sansu-juku.com/column/onlinekobetsu3/" TargetMode="External"/><Relationship Id="rId9737" Type="http://schemas.openxmlformats.org/officeDocument/2006/relationships/hyperlink" Target="https://natsui-sansu-juku.com/kobetsu_online/" TargetMode="External"/><Relationship Id="rId8406" Type="http://schemas.openxmlformats.org/officeDocument/2006/relationships/hyperlink" Target="https://natsui-sansu-juku.com/school/" TargetMode="External"/><Relationship Id="rId9730" Type="http://schemas.openxmlformats.org/officeDocument/2006/relationships/hyperlink" Target="https://natsui-sansu-juku.com/column/onlinekobetsu3/" TargetMode="External"/><Relationship Id="rId8405" Type="http://schemas.openxmlformats.org/officeDocument/2006/relationships/hyperlink" Target="https://natsui-sansu-juku.com/" TargetMode="External"/><Relationship Id="rId9731" Type="http://schemas.openxmlformats.org/officeDocument/2006/relationships/hyperlink" Target="https://natsui-sansu-juku.com/kobetsu_online/" TargetMode="External"/><Relationship Id="rId8404" Type="http://schemas.openxmlformats.org/officeDocument/2006/relationships/hyperlink" Target="https://natsui-sansu-juku.com/kouza/" TargetMode="External"/><Relationship Id="rId9732" Type="http://schemas.openxmlformats.org/officeDocument/2006/relationships/hyperlink" Target="https://natsui-sansu-juku.com/column/onlinekobetsu3/" TargetMode="External"/><Relationship Id="rId8403" Type="http://schemas.openxmlformats.org/officeDocument/2006/relationships/hyperlink" Target="https://natsui-sansu-juku.com/" TargetMode="External"/><Relationship Id="rId9733" Type="http://schemas.openxmlformats.org/officeDocument/2006/relationships/hyperlink" Target="https://natsui-sansu-juku.com/ct/jyukubetsu/" TargetMode="External"/><Relationship Id="rId9727" Type="http://schemas.openxmlformats.org/officeDocument/2006/relationships/hyperlink" Target="https://natsui-sansu-juku.com/kobetsu_online/" TargetMode="External"/><Relationship Id="rId9728" Type="http://schemas.openxmlformats.org/officeDocument/2006/relationships/hyperlink" Target="https://natsui-sansu-juku.com/column/onlinekobetsu3/" TargetMode="External"/><Relationship Id="rId9729" Type="http://schemas.openxmlformats.org/officeDocument/2006/relationships/hyperlink" Target="https://natsui-sansu-juku.com/story002/" TargetMode="External"/><Relationship Id="rId9723" Type="http://schemas.openxmlformats.org/officeDocument/2006/relationships/hyperlink" Target="https://natsui-sansu-juku.com/kobetsu_online/" TargetMode="External"/><Relationship Id="rId9724" Type="http://schemas.openxmlformats.org/officeDocument/2006/relationships/hyperlink" Target="https://natsui-sansu-juku.com/column/onlinekobetsu3/" TargetMode="External"/><Relationship Id="rId9725" Type="http://schemas.openxmlformats.org/officeDocument/2006/relationships/hyperlink" Target="https://natsui-sansu-juku.com/column/hub-online-guide/" TargetMode="External"/><Relationship Id="rId9726" Type="http://schemas.openxmlformats.org/officeDocument/2006/relationships/hyperlink" Target="https://natsui-sansu-juku.com/column/onlinekobetsu3/" TargetMode="External"/><Relationship Id="rId9720" Type="http://schemas.openxmlformats.org/officeDocument/2006/relationships/hyperlink" Target="https://natsui-sansu-juku.com/column/onlinekobetsu3/" TargetMode="External"/><Relationship Id="rId9721" Type="http://schemas.openxmlformats.org/officeDocument/2006/relationships/hyperlink" Target="https://natsui-sansu-juku.com/kobetsu_online/" TargetMode="External"/><Relationship Id="rId9722" Type="http://schemas.openxmlformats.org/officeDocument/2006/relationships/hyperlink" Target="https://natsui-sansu-juku.com/column/onlinekobetsu3/" TargetMode="External"/><Relationship Id="rId8429" Type="http://schemas.openxmlformats.org/officeDocument/2006/relationships/hyperlink" Target="https://natsui-sansu-juku.com/" TargetMode="External"/><Relationship Id="rId9750" Type="http://schemas.openxmlformats.org/officeDocument/2006/relationships/hyperlink" Target="https://natsui-sansu-juku.com/kobetsu/" TargetMode="External"/><Relationship Id="rId9751" Type="http://schemas.openxmlformats.org/officeDocument/2006/relationships/hyperlink" Target="https://natsui-sansu-juku.com/kobetsu/" TargetMode="External"/><Relationship Id="rId8420" Type="http://schemas.openxmlformats.org/officeDocument/2006/relationships/hyperlink" Target="https://natsui-sansu-juku.com/column/hub-zukei-hayasa/" TargetMode="External"/><Relationship Id="rId8424" Type="http://schemas.openxmlformats.org/officeDocument/2006/relationships/hyperlink" Target="https://natsui-sansu-juku.com/column/rittaizukei/" TargetMode="External"/><Relationship Id="rId9756" Type="http://schemas.openxmlformats.org/officeDocument/2006/relationships/hyperlink" Target="https://natsui-sansu-juku.com/column/qa/" TargetMode="External"/><Relationship Id="rId8423" Type="http://schemas.openxmlformats.org/officeDocument/2006/relationships/hyperlink" Target="https://natsui-sansu-juku.com/" TargetMode="External"/><Relationship Id="rId9757" Type="http://schemas.openxmlformats.org/officeDocument/2006/relationships/hyperlink" Target="https://natsui-sansu-juku.com/ct/sapix-15/" TargetMode="External"/><Relationship Id="rId8422" Type="http://schemas.openxmlformats.org/officeDocument/2006/relationships/hyperlink" Target="https://natsui-sansu-juku.com/column/zukei/" TargetMode="External"/><Relationship Id="rId9758" Type="http://schemas.openxmlformats.org/officeDocument/2006/relationships/hyperlink" Target="https://natsui-sansu-juku.com/column/qa/" TargetMode="External"/><Relationship Id="rId8421" Type="http://schemas.openxmlformats.org/officeDocument/2006/relationships/hyperlink" Target="https://natsui-sansu-juku.com/" TargetMode="External"/><Relationship Id="rId9759" Type="http://schemas.openxmlformats.org/officeDocument/2006/relationships/hyperlink" Target="https://natsui-sansu-juku.com/ct/sapix-15/" TargetMode="External"/><Relationship Id="rId8428" Type="http://schemas.openxmlformats.org/officeDocument/2006/relationships/hyperlink" Target="https://natsui-sansu-juku.com/column/hub-kakomon/" TargetMode="External"/><Relationship Id="rId9752" Type="http://schemas.openxmlformats.org/officeDocument/2006/relationships/hyperlink" Target="https://natsui-sansu-juku.com/column/hub-qa-jiki/" TargetMode="External"/><Relationship Id="rId8427" Type="http://schemas.openxmlformats.org/officeDocument/2006/relationships/hyperlink" Target="https://natsui-sansu-juku.com/" TargetMode="External"/><Relationship Id="rId9753" Type="http://schemas.openxmlformats.org/officeDocument/2006/relationships/hyperlink" Target="https://natsui-sansu-juku.com/kobetsu_online/" TargetMode="External"/><Relationship Id="rId8426" Type="http://schemas.openxmlformats.org/officeDocument/2006/relationships/hyperlink" Target="https://natsui-sansu-juku.com/column/hayasamondai/" TargetMode="External"/><Relationship Id="rId9754" Type="http://schemas.openxmlformats.org/officeDocument/2006/relationships/hyperlink" Target="https://natsui-sansu-juku.com/column/kobetsu_mayoi_judge/" TargetMode="External"/><Relationship Id="rId8425" Type="http://schemas.openxmlformats.org/officeDocument/2006/relationships/hyperlink" Target="https://natsui-sansu-juku.com/" TargetMode="External"/><Relationship Id="rId9755" Type="http://schemas.openxmlformats.org/officeDocument/2006/relationships/hyperlink" Target="https://natsui-sansu-juku.com/inquiry/" TargetMode="External"/><Relationship Id="rId8419" Type="http://schemas.openxmlformats.org/officeDocument/2006/relationships/hyperlink" Target="https://natsui-sansu-juku.com/" TargetMode="External"/><Relationship Id="rId8418" Type="http://schemas.openxmlformats.org/officeDocument/2006/relationships/hyperlink" Target="https://natsui-sansu-juku.com/column/bunsyoudai/" TargetMode="External"/><Relationship Id="rId9749" Type="http://schemas.openxmlformats.org/officeDocument/2006/relationships/hyperlink" Target="https://natsui-sansu-juku.com/col_blog/onlinekouka/" TargetMode="External"/><Relationship Id="rId9740" Type="http://schemas.openxmlformats.org/officeDocument/2006/relationships/hyperlink" Target="https://natsui-sansu-juku.com/column/onlinekobetsu3/" TargetMode="External"/><Relationship Id="rId8413" Type="http://schemas.openxmlformats.org/officeDocument/2006/relationships/hyperlink" Target="https://natsui-sansu-juku.com/" TargetMode="External"/><Relationship Id="rId9745" Type="http://schemas.openxmlformats.org/officeDocument/2006/relationships/hyperlink" Target="https://natsui-sansu-juku.com/col_blog/online4merit/" TargetMode="External"/><Relationship Id="rId8412" Type="http://schemas.openxmlformats.org/officeDocument/2006/relationships/hyperlink" Target="https://natsui-sansu-juku.com/column/nichinouken/" TargetMode="External"/><Relationship Id="rId9746" Type="http://schemas.openxmlformats.org/officeDocument/2006/relationships/hyperlink" Target="https://natsui-sansu-juku.com/column/onlinekobetsu3/" TargetMode="External"/><Relationship Id="rId8411" Type="http://schemas.openxmlformats.org/officeDocument/2006/relationships/hyperlink" Target="https://natsui-sansu-juku.com/" TargetMode="External"/><Relationship Id="rId9747" Type="http://schemas.openxmlformats.org/officeDocument/2006/relationships/hyperlink" Target="https://natsui-sansu-juku.com/col_blog/onlinerival/" TargetMode="External"/><Relationship Id="rId8410" Type="http://schemas.openxmlformats.org/officeDocument/2006/relationships/hyperlink" Target="https://natsui-sansu-juku.com/yotsuyaootuka-2/" TargetMode="External"/><Relationship Id="rId9748" Type="http://schemas.openxmlformats.org/officeDocument/2006/relationships/hyperlink" Target="https://natsui-sansu-juku.com/column/onlinekobetsu3/" TargetMode="External"/><Relationship Id="rId8417" Type="http://schemas.openxmlformats.org/officeDocument/2006/relationships/hyperlink" Target="https://natsui-sansu-juku.com/" TargetMode="External"/><Relationship Id="rId9741" Type="http://schemas.openxmlformats.org/officeDocument/2006/relationships/hyperlink" Target="https://natsui-sansu-juku.com/kobetsu_online/" TargetMode="External"/><Relationship Id="rId8416" Type="http://schemas.openxmlformats.org/officeDocument/2006/relationships/hyperlink" Target="https://natsui-sansu-juku.com/column/hub-bunshodai/" TargetMode="External"/><Relationship Id="rId9742" Type="http://schemas.openxmlformats.org/officeDocument/2006/relationships/hyperlink" Target="https://natsui-sansu-juku.com/column/onlinekobetsu3/" TargetMode="External"/><Relationship Id="rId8415" Type="http://schemas.openxmlformats.org/officeDocument/2006/relationships/hyperlink" Target="https://natsui-sansu-juku.com/" TargetMode="External"/><Relationship Id="rId9743" Type="http://schemas.openxmlformats.org/officeDocument/2006/relationships/hyperlink" Target="https://natsui-sansu-juku.com/kobetsu_online/" TargetMode="External"/><Relationship Id="rId8414" Type="http://schemas.openxmlformats.org/officeDocument/2006/relationships/hyperlink" Target="https://natsui-sansu-juku.com/waseda_academy/" TargetMode="External"/><Relationship Id="rId9744" Type="http://schemas.openxmlformats.org/officeDocument/2006/relationships/hyperlink" Target="https://natsui-sansu-juku.com/column/onlinekobetsu3/" TargetMode="External"/><Relationship Id="rId9716" Type="http://schemas.openxmlformats.org/officeDocument/2006/relationships/hyperlink" Target="https://natsui-sansu-juku.com/column/nichinouken/" TargetMode="External"/><Relationship Id="rId9717" Type="http://schemas.openxmlformats.org/officeDocument/2006/relationships/hyperlink" Target="https://natsui-sansu-juku.com/kobetsu/" TargetMode="External"/><Relationship Id="rId9718" Type="http://schemas.openxmlformats.org/officeDocument/2006/relationships/hyperlink" Target="https://natsui-sansu-juku.com/column/onlinekobetsu3/" TargetMode="External"/><Relationship Id="rId9719" Type="http://schemas.openxmlformats.org/officeDocument/2006/relationships/hyperlink" Target="https://natsui-sansu-juku.com/kobetsu_online/" TargetMode="External"/><Relationship Id="rId9712" Type="http://schemas.openxmlformats.org/officeDocument/2006/relationships/hyperlink" Target="https://natsui-sansu-juku.com/column/nichinouken/" TargetMode="External"/><Relationship Id="rId9713" Type="http://schemas.openxmlformats.org/officeDocument/2006/relationships/hyperlink" Target="https://natsui-sansu-juku.com/column/kobetsu_mayoi_judge/" TargetMode="External"/><Relationship Id="rId9714" Type="http://schemas.openxmlformats.org/officeDocument/2006/relationships/hyperlink" Target="https://natsui-sansu-juku.com/column/nichinouken/" TargetMode="External"/><Relationship Id="rId9715" Type="http://schemas.openxmlformats.org/officeDocument/2006/relationships/hyperlink" Target="https://natsui-sansu-juku.com/inquiry/" TargetMode="External"/><Relationship Id="rId9710" Type="http://schemas.openxmlformats.org/officeDocument/2006/relationships/hyperlink" Target="https://natsui-sansu-juku.com/column/nichinouken/" TargetMode="External"/><Relationship Id="rId9711" Type="http://schemas.openxmlformats.org/officeDocument/2006/relationships/hyperlink" Target="https://natsui-sansu-juku.com/nichinoken-2/" TargetMode="External"/><Relationship Id="rId9709" Type="http://schemas.openxmlformats.org/officeDocument/2006/relationships/hyperlink" Target="https://natsui-sansu-juku.com/column/kobetsu_mayoi_judge/" TargetMode="External"/><Relationship Id="rId9705" Type="http://schemas.openxmlformats.org/officeDocument/2006/relationships/hyperlink" Target="https://natsui-sansu-juku.com/ct/kakomon/" TargetMode="External"/><Relationship Id="rId9706" Type="http://schemas.openxmlformats.org/officeDocument/2006/relationships/hyperlink" Target="https://natsui-sansu-juku.com/column/nichinouken/" TargetMode="External"/><Relationship Id="rId9707" Type="http://schemas.openxmlformats.org/officeDocument/2006/relationships/hyperlink" Target="https://natsui-sansu-juku.com/column/hub-juku/" TargetMode="External"/><Relationship Id="rId9708" Type="http://schemas.openxmlformats.org/officeDocument/2006/relationships/hyperlink" Target="https://natsui-sansu-juku.com/column/nichinouken/" TargetMode="External"/><Relationship Id="rId9701" Type="http://schemas.openxmlformats.org/officeDocument/2006/relationships/hyperlink" Target="https://natsui-sansu-juku.com/inquiry/" TargetMode="External"/><Relationship Id="rId9702" Type="http://schemas.openxmlformats.org/officeDocument/2006/relationships/hyperlink" Target="https://natsui-sansu-juku.com/column/nichinouken/" TargetMode="External"/><Relationship Id="rId9703" Type="http://schemas.openxmlformats.org/officeDocument/2006/relationships/hyperlink" Target="https://natsui-sansu-juku.com/ct/kakomon/" TargetMode="External"/><Relationship Id="rId9704" Type="http://schemas.openxmlformats.org/officeDocument/2006/relationships/hyperlink" Target="https://natsui-sansu-juku.com/column/nichinouken/" TargetMode="External"/><Relationship Id="rId9700" Type="http://schemas.openxmlformats.org/officeDocument/2006/relationships/hyperlink" Target="https://natsui-sansu-juku.com/column/nanmon/" TargetMode="External"/><Relationship Id="rId7151" Type="http://schemas.openxmlformats.org/officeDocument/2006/relationships/hyperlink" Target="https://juku-escot.com/onepoint/" TargetMode="External"/><Relationship Id="rId8482" Type="http://schemas.openxmlformats.org/officeDocument/2006/relationships/hyperlink" Target="https://natsui-sansu-juku.com/ct/intro/" TargetMode="External"/><Relationship Id="rId7150" Type="http://schemas.openxmlformats.org/officeDocument/2006/relationships/hyperlink" Target="https://juku-escot.com/school_math/" TargetMode="External"/><Relationship Id="rId8481" Type="http://schemas.openxmlformats.org/officeDocument/2006/relationships/hyperlink" Target="https://natsui-sansu-juku.com/2025/09/06/japans-tokushu-san-vs-the-world-why-no-other-country-teaches-math-this-way/" TargetMode="External"/><Relationship Id="rId8480" Type="http://schemas.openxmlformats.org/officeDocument/2006/relationships/hyperlink" Target="https://natsui-sansu-juku.com/ct/sapix-15/" TargetMode="External"/><Relationship Id="rId7155" Type="http://schemas.openxmlformats.org/officeDocument/2006/relationships/hyperlink" Target="https://juku-escot.com/onepoint/" TargetMode="External"/><Relationship Id="rId8486" Type="http://schemas.openxmlformats.org/officeDocument/2006/relationships/hyperlink" Target="https://feedly.com/i/subscription/feed/https://natsui-sansu-juku.com/feed/" TargetMode="External"/><Relationship Id="rId7154" Type="http://schemas.openxmlformats.org/officeDocument/2006/relationships/hyperlink" Target="https://juku-escot.com/school_math/" TargetMode="External"/><Relationship Id="rId8485" Type="http://schemas.openxmlformats.org/officeDocument/2006/relationships/hyperlink" Target="https://natsui-sansu-juku.com/2025/09/06/japans-tokushu-san-vs-the-world-why-no-other-country-teaches-math-this-way/" TargetMode="External"/><Relationship Id="rId7153" Type="http://schemas.openxmlformats.org/officeDocument/2006/relationships/hyperlink" Target="https://juku-escot.com/onepoint/" TargetMode="External"/><Relationship Id="rId8484" Type="http://schemas.openxmlformats.org/officeDocument/2006/relationships/hyperlink" Target="https://natsui-sansu-juku.com/ct/intro/" TargetMode="External"/><Relationship Id="rId7152" Type="http://schemas.openxmlformats.org/officeDocument/2006/relationships/hyperlink" Target="https://juku-escot.com/school_math/" TargetMode="External"/><Relationship Id="rId8483" Type="http://schemas.openxmlformats.org/officeDocument/2006/relationships/hyperlink" Target="https://natsui-sansu-juku.com/2025/09/06/japans-tokushu-san-vs-the-world-why-no-other-country-teaches-math-this-way/" TargetMode="External"/><Relationship Id="rId7159" Type="http://schemas.openxmlformats.org/officeDocument/2006/relationships/hyperlink" Target="https://juku-escot.com/taikeisuugaku/" TargetMode="External"/><Relationship Id="rId7158" Type="http://schemas.openxmlformats.org/officeDocument/2006/relationships/hyperlink" Target="https://juku-escot.com/school_math/" TargetMode="External"/><Relationship Id="rId8489" Type="http://schemas.openxmlformats.org/officeDocument/2006/relationships/hyperlink" Target="https://natsui-sansu-juku.com/2025/09/14/japan-and-singapore-two-paths-to-logical-thinking-in-elementary-math/" TargetMode="External"/><Relationship Id="rId7157" Type="http://schemas.openxmlformats.org/officeDocument/2006/relationships/hyperlink" Target="https://juku-escot.com/examination/" TargetMode="External"/><Relationship Id="rId8488" Type="http://schemas.openxmlformats.org/officeDocument/2006/relationships/hyperlink" Target="https://natsui-sansu-juku.com/ct/kakomon/" TargetMode="External"/><Relationship Id="rId7156" Type="http://schemas.openxmlformats.org/officeDocument/2006/relationships/hyperlink" Target="https://juku-escot.com/school_math/" TargetMode="External"/><Relationship Id="rId8487" Type="http://schemas.openxmlformats.org/officeDocument/2006/relationships/hyperlink" Target="https://natsui-sansu-juku.com/2025/09/14/japan-and-singapore-two-paths-to-logical-thinking-in-elementary-math/" TargetMode="External"/><Relationship Id="rId7140" Type="http://schemas.openxmlformats.org/officeDocument/2006/relationships/hyperlink" Target="https://juku-escot.com/school_english/" TargetMode="External"/><Relationship Id="rId8471" Type="http://schemas.openxmlformats.org/officeDocument/2006/relationships/hyperlink" Target="https://natsui-sansu-juku.com/" TargetMode="External"/><Relationship Id="rId8470" Type="http://schemas.openxmlformats.org/officeDocument/2006/relationships/hyperlink" Target="https://natsui-sansu-juku.com/info/221212/" TargetMode="External"/><Relationship Id="rId7144" Type="http://schemas.openxmlformats.org/officeDocument/2006/relationships/hyperlink" Target="https://juku-escot.com/school_english/" TargetMode="External"/><Relationship Id="rId8475" Type="http://schemas.openxmlformats.org/officeDocument/2006/relationships/hyperlink" Target="https://natsui-sansu-juku.com/" TargetMode="External"/><Relationship Id="rId7143" Type="http://schemas.openxmlformats.org/officeDocument/2006/relationships/hyperlink" Target="https://juku-escot.com/school/" TargetMode="External"/><Relationship Id="rId8474" Type="http://schemas.openxmlformats.org/officeDocument/2006/relationships/hyperlink" Target="https://natsui-sansu-juku.com/kobetsu_online/" TargetMode="External"/><Relationship Id="rId7142" Type="http://schemas.openxmlformats.org/officeDocument/2006/relationships/hyperlink" Target="https://juku-escot.com/school_english/" TargetMode="External"/><Relationship Id="rId8473" Type="http://schemas.openxmlformats.org/officeDocument/2006/relationships/hyperlink" Target="https://natsui-sansu-juku.com/" TargetMode="External"/><Relationship Id="rId7141" Type="http://schemas.openxmlformats.org/officeDocument/2006/relationships/hyperlink" Target="https://juku-escot.com/birdland/" TargetMode="External"/><Relationship Id="rId8472" Type="http://schemas.openxmlformats.org/officeDocument/2006/relationships/hyperlink" Target="https://natsui-sansu-juku.com/info/221212/" TargetMode="External"/><Relationship Id="rId7148" Type="http://schemas.openxmlformats.org/officeDocument/2006/relationships/hyperlink" Target="https://juku-escot.com/school_english/" TargetMode="External"/><Relationship Id="rId8479" Type="http://schemas.openxmlformats.org/officeDocument/2006/relationships/hyperlink" Target="https://natsui-sansu-juku.com/" TargetMode="External"/><Relationship Id="rId7147" Type="http://schemas.openxmlformats.org/officeDocument/2006/relationships/hyperlink" Target="https://juku-escot.com/school/" TargetMode="External"/><Relationship Id="rId8478" Type="http://schemas.openxmlformats.org/officeDocument/2006/relationships/hyperlink" Target="https://natsui-sansu-juku.com/ct/sapix-15/" TargetMode="External"/><Relationship Id="rId7146" Type="http://schemas.openxmlformats.org/officeDocument/2006/relationships/hyperlink" Target="https://juku-escot.com/school_english/" TargetMode="External"/><Relationship Id="rId8477" Type="http://schemas.openxmlformats.org/officeDocument/2006/relationships/hyperlink" Target="https://natsui-sansu-juku.com/" TargetMode="External"/><Relationship Id="rId7145" Type="http://schemas.openxmlformats.org/officeDocument/2006/relationships/hyperlink" Target="https://juku-escot.com/examination/" TargetMode="External"/><Relationship Id="rId8476" Type="http://schemas.openxmlformats.org/officeDocument/2006/relationships/hyperlink" Target="https://natsui-sansu-juku.com/kobetsu_online/" TargetMode="External"/><Relationship Id="rId7149" Type="http://schemas.openxmlformats.org/officeDocument/2006/relationships/hyperlink" Target="https://juku-escot.com/school/" TargetMode="External"/><Relationship Id="rId11091" Type="http://schemas.openxmlformats.org/officeDocument/2006/relationships/hyperlink" Target="https://rika-quest.com/" TargetMode="External"/><Relationship Id="rId11090" Type="http://schemas.openxmlformats.org/officeDocument/2006/relationships/hyperlink" Target="https://rika-quest.com/column/geoscience/" TargetMode="External"/><Relationship Id="rId11095" Type="http://schemas.openxmlformats.org/officeDocument/2006/relationships/hyperlink" Target="https://rika-quest.com/" TargetMode="External"/><Relationship Id="rId11094" Type="http://schemas.openxmlformats.org/officeDocument/2006/relationships/hyperlink" Target="https://rika-quest.com/inquiry/" TargetMode="External"/><Relationship Id="rId11093" Type="http://schemas.openxmlformats.org/officeDocument/2006/relationships/hyperlink" Target="https://rika-quest.com/" TargetMode="External"/><Relationship Id="rId11092" Type="http://schemas.openxmlformats.org/officeDocument/2006/relationships/hyperlink" Target="https://rika-quest.com/access/" TargetMode="External"/><Relationship Id="rId7180" Type="http://schemas.openxmlformats.org/officeDocument/2006/relationships/hyperlink" Target="https://juku-escot.com/school/" TargetMode="External"/><Relationship Id="rId7173" Type="http://schemas.openxmlformats.org/officeDocument/2006/relationships/hyperlink" Target="https://juku-escot.com/school/" TargetMode="External"/><Relationship Id="rId7172" Type="http://schemas.openxmlformats.org/officeDocument/2006/relationships/hyperlink" Target="https://juku-escot.com/school/" TargetMode="External"/><Relationship Id="rId7171" Type="http://schemas.openxmlformats.org/officeDocument/2006/relationships/hyperlink" Target="https://juku-escot.com/school/" TargetMode="External"/><Relationship Id="rId7170" Type="http://schemas.openxmlformats.org/officeDocument/2006/relationships/hyperlink" Target="https://juku-escot.com/school/" TargetMode="External"/><Relationship Id="rId7177" Type="http://schemas.openxmlformats.org/officeDocument/2006/relationships/hyperlink" Target="https://juku-escot.com/school_math/" TargetMode="External"/><Relationship Id="rId7176" Type="http://schemas.openxmlformats.org/officeDocument/2006/relationships/hyperlink" Target="https://juku-escot.com/school/" TargetMode="External"/><Relationship Id="rId7175" Type="http://schemas.openxmlformats.org/officeDocument/2006/relationships/hyperlink" Target="https://juku-escot.com/school_english/" TargetMode="External"/><Relationship Id="rId7174" Type="http://schemas.openxmlformats.org/officeDocument/2006/relationships/hyperlink" Target="https://juku-escot.com/school/" TargetMode="External"/><Relationship Id="rId11088" Type="http://schemas.openxmlformats.org/officeDocument/2006/relationships/hyperlink" Target="https://rika-quest.com/column/creature/" TargetMode="External"/><Relationship Id="rId11087" Type="http://schemas.openxmlformats.org/officeDocument/2006/relationships/hyperlink" Target="https://rika-quest.com/" TargetMode="External"/><Relationship Id="rId7179" Type="http://schemas.openxmlformats.org/officeDocument/2006/relationships/hyperlink" Target="https://juku-escot.com/school_english/" TargetMode="External"/><Relationship Id="rId11086" Type="http://schemas.openxmlformats.org/officeDocument/2006/relationships/hyperlink" Target="https://rika-quest.com/column/chemistry/" TargetMode="External"/><Relationship Id="rId7178" Type="http://schemas.openxmlformats.org/officeDocument/2006/relationships/hyperlink" Target="https://juku-escot.com/school/" TargetMode="External"/><Relationship Id="rId11085" Type="http://schemas.openxmlformats.org/officeDocument/2006/relationships/hyperlink" Target="https://rika-quest.com/" TargetMode="External"/><Relationship Id="rId11089" Type="http://schemas.openxmlformats.org/officeDocument/2006/relationships/hyperlink" Target="https://rika-quest.com/" TargetMode="External"/><Relationship Id="rId7162" Type="http://schemas.openxmlformats.org/officeDocument/2006/relationships/hyperlink" Target="https://juku-escot.com/school_math/" TargetMode="External"/><Relationship Id="rId8493" Type="http://schemas.openxmlformats.org/officeDocument/2006/relationships/hyperlink" Target="https://natsui-sansu-juku.com/2025/11/08/tsurukamezanbanshover/" TargetMode="External"/><Relationship Id="rId7161" Type="http://schemas.openxmlformats.org/officeDocument/2006/relationships/hyperlink" Target="https://juku-escot.com/school/" TargetMode="External"/><Relationship Id="rId8492" Type="http://schemas.openxmlformats.org/officeDocument/2006/relationships/hyperlink" Target="https://feedly.com/i/subscription/feed/https://natsui-sansu-juku.com/feed/" TargetMode="External"/><Relationship Id="rId7160" Type="http://schemas.openxmlformats.org/officeDocument/2006/relationships/hyperlink" Target="https://juku-escot.com/school_math/" TargetMode="External"/><Relationship Id="rId8491" Type="http://schemas.openxmlformats.org/officeDocument/2006/relationships/hyperlink" Target="https://natsui-sansu-juku.com/2025/09/14/japan-and-singapore-two-paths-to-logical-thinking-in-elementary-math/" TargetMode="External"/><Relationship Id="rId8490" Type="http://schemas.openxmlformats.org/officeDocument/2006/relationships/hyperlink" Target="https://natsui-sansu-juku.com/ct/kakomon/" TargetMode="External"/><Relationship Id="rId7166" Type="http://schemas.openxmlformats.org/officeDocument/2006/relationships/hyperlink" Target="https://juku-escot.com/school_math/" TargetMode="External"/><Relationship Id="rId8497" Type="http://schemas.openxmlformats.org/officeDocument/2006/relationships/hyperlink" Target="https://natsui-sansu-juku.com/2025/11/08/tsurukamezanbanshover/" TargetMode="External"/><Relationship Id="rId7165" Type="http://schemas.openxmlformats.org/officeDocument/2006/relationships/hyperlink" Target="https://juku-escot.com/online/" TargetMode="External"/><Relationship Id="rId8496" Type="http://schemas.openxmlformats.org/officeDocument/2006/relationships/hyperlink" Target="https://natsui-sansu-juku.com/ct/zikibetsu/" TargetMode="External"/><Relationship Id="rId7164" Type="http://schemas.openxmlformats.org/officeDocument/2006/relationships/hyperlink" Target="https://juku-escot.com/school_math/" TargetMode="External"/><Relationship Id="rId8495" Type="http://schemas.openxmlformats.org/officeDocument/2006/relationships/hyperlink" Target="https://natsui-sansu-juku.com/2025/11/08/tsurukamezanbanshover/" TargetMode="External"/><Relationship Id="rId7163" Type="http://schemas.openxmlformats.org/officeDocument/2006/relationships/hyperlink" Target="https://juku-escot.com/examination/" TargetMode="External"/><Relationship Id="rId8494" Type="http://schemas.openxmlformats.org/officeDocument/2006/relationships/hyperlink" Target="https://natsui-sansu-juku.com/ct/zikibetsu/" TargetMode="External"/><Relationship Id="rId11099" Type="http://schemas.openxmlformats.org/officeDocument/2006/relationships/hyperlink" Target="https://rika-quest.com/" TargetMode="External"/><Relationship Id="rId7169" Type="http://schemas.openxmlformats.org/officeDocument/2006/relationships/hyperlink" Target="https://juku-escot.com/school/" TargetMode="External"/><Relationship Id="rId11098" Type="http://schemas.openxmlformats.org/officeDocument/2006/relationships/hyperlink" Target="https://rika-quest.com/greeting/" TargetMode="External"/><Relationship Id="rId7168" Type="http://schemas.openxmlformats.org/officeDocument/2006/relationships/hyperlink" Target="https://juku-escot.com/school_math/" TargetMode="External"/><Relationship Id="rId8499" Type="http://schemas.openxmlformats.org/officeDocument/2006/relationships/hyperlink" Target="https://natsui-sansu-juku.com/5master/" TargetMode="External"/><Relationship Id="rId11097" Type="http://schemas.openxmlformats.org/officeDocument/2006/relationships/hyperlink" Target="https://rika-quest.com/" TargetMode="External"/><Relationship Id="rId7167" Type="http://schemas.openxmlformats.org/officeDocument/2006/relationships/hyperlink" Target="https://juku-escot.com/school/" TargetMode="External"/><Relationship Id="rId8498" Type="http://schemas.openxmlformats.org/officeDocument/2006/relationships/hyperlink" Target="https://feedly.com/i/subscription/feed/https://natsui-sansu-juku.com/feed/" TargetMode="External"/><Relationship Id="rId11096" Type="http://schemas.openxmlformats.org/officeDocument/2006/relationships/hyperlink" Target="https://rika-quest.com/kouza/" TargetMode="External"/><Relationship Id="rId9770" Type="http://schemas.openxmlformats.org/officeDocument/2006/relationships/hyperlink" Target="https://natsui-sansu-juku.com/column/qa2/" TargetMode="External"/><Relationship Id="rId9771" Type="http://schemas.openxmlformats.org/officeDocument/2006/relationships/hyperlink" Target="https://natsui-sansu-juku.com/column/hub-qa-jiki/" TargetMode="External"/><Relationship Id="rId9772" Type="http://schemas.openxmlformats.org/officeDocument/2006/relationships/hyperlink" Target="https://natsui-sansu-juku.com/column/qa2/" TargetMode="External"/><Relationship Id="rId9773" Type="http://schemas.openxmlformats.org/officeDocument/2006/relationships/hyperlink" Target="https://natsui-sansu-juku.com/column/kobetsu_mayoi_judge/" TargetMode="External"/><Relationship Id="rId7111" Type="http://schemas.openxmlformats.org/officeDocument/2006/relationships/hyperlink" Target="https://juku-escot.com/inquiry/" TargetMode="External"/><Relationship Id="rId8442" Type="http://schemas.openxmlformats.org/officeDocument/2006/relationships/hyperlink" Target="https://natsui-sansu-juku.com/purpose/" TargetMode="External"/><Relationship Id="rId7110" Type="http://schemas.openxmlformats.org/officeDocument/2006/relationships/hyperlink" Target="https://juku-escot.com/purpose/" TargetMode="External"/><Relationship Id="rId8441" Type="http://schemas.openxmlformats.org/officeDocument/2006/relationships/hyperlink" Target="https://natsui-sansu-juku.com/" TargetMode="External"/><Relationship Id="rId8440" Type="http://schemas.openxmlformats.org/officeDocument/2006/relationships/hyperlink" Target="https://natsui-sansu-juku.com/ct/kakomon/" TargetMode="External"/><Relationship Id="rId7115" Type="http://schemas.openxmlformats.org/officeDocument/2006/relationships/hyperlink" Target="https://juku-escot.com/examination/" TargetMode="External"/><Relationship Id="rId8446" Type="http://schemas.openxmlformats.org/officeDocument/2006/relationships/hyperlink" Target="https://natsui-sansu-juku.com/story001/" TargetMode="External"/><Relationship Id="rId9778" Type="http://schemas.openxmlformats.org/officeDocument/2006/relationships/hyperlink" Target="https://natsui-sansu-juku.com/column/qa4/" TargetMode="External"/><Relationship Id="rId7114" Type="http://schemas.openxmlformats.org/officeDocument/2006/relationships/hyperlink" Target="https://juku-escot.com/representative/" TargetMode="External"/><Relationship Id="rId8445" Type="http://schemas.openxmlformats.org/officeDocument/2006/relationships/hyperlink" Target="https://natsui-sansu-juku.com/" TargetMode="External"/><Relationship Id="rId9779" Type="http://schemas.openxmlformats.org/officeDocument/2006/relationships/hyperlink" Target="https://natsui-sansu-juku.com/ct/intro/" TargetMode="External"/><Relationship Id="rId7113" Type="http://schemas.openxmlformats.org/officeDocument/2006/relationships/hyperlink" Target="https://juku-escot.com/kouza/" TargetMode="External"/><Relationship Id="rId8444" Type="http://schemas.openxmlformats.org/officeDocument/2006/relationships/hyperlink" Target="https://natsui-sansu-juku.com/profile/" TargetMode="External"/><Relationship Id="rId7112" Type="http://schemas.openxmlformats.org/officeDocument/2006/relationships/hyperlink" Target="https://juku-escot.com/purpose/" TargetMode="External"/><Relationship Id="rId8443" Type="http://schemas.openxmlformats.org/officeDocument/2006/relationships/hyperlink" Target="https://natsui-sansu-juku.com/" TargetMode="External"/><Relationship Id="rId7119" Type="http://schemas.openxmlformats.org/officeDocument/2006/relationships/hyperlink" Target="https://juku-escot.com/examination/" TargetMode="External"/><Relationship Id="rId9774" Type="http://schemas.openxmlformats.org/officeDocument/2006/relationships/hyperlink" Target="https://natsui-sansu-juku.com/column/qa2/" TargetMode="External"/><Relationship Id="rId7118" Type="http://schemas.openxmlformats.org/officeDocument/2006/relationships/hyperlink" Target="https://juku-escot.com/sample-page/" TargetMode="External"/><Relationship Id="rId8449" Type="http://schemas.openxmlformats.org/officeDocument/2006/relationships/hyperlink" Target="https://natsui-sansu-juku.com/" TargetMode="External"/><Relationship Id="rId9775" Type="http://schemas.openxmlformats.org/officeDocument/2006/relationships/hyperlink" Target="https://natsui-sansu-juku.com/inquiry/" TargetMode="External"/><Relationship Id="rId7117" Type="http://schemas.openxmlformats.org/officeDocument/2006/relationships/hyperlink" Target="https://juku-escot.com/examination/" TargetMode="External"/><Relationship Id="rId8448" Type="http://schemas.openxmlformats.org/officeDocument/2006/relationships/hyperlink" Target="https://natsui-sansu-juku.com/story002/" TargetMode="External"/><Relationship Id="rId9776" Type="http://schemas.openxmlformats.org/officeDocument/2006/relationships/hyperlink" Target="https://natsui-sansu-juku.com/column/qa4/" TargetMode="External"/><Relationship Id="rId7116" Type="http://schemas.openxmlformats.org/officeDocument/2006/relationships/hyperlink" Target="https://juku-escot.com/representative/" TargetMode="External"/><Relationship Id="rId8447" Type="http://schemas.openxmlformats.org/officeDocument/2006/relationships/hyperlink" Target="https://natsui-sansu-juku.com/" TargetMode="External"/><Relationship Id="rId9777" Type="http://schemas.openxmlformats.org/officeDocument/2006/relationships/hyperlink" Target="https://natsui-sansu-juku.com/ct/intro/" TargetMode="External"/><Relationship Id="rId7109" Type="http://schemas.openxmlformats.org/officeDocument/2006/relationships/hyperlink" Target="https://juku-escot.com/japanese/" TargetMode="External"/><Relationship Id="rId9760" Type="http://schemas.openxmlformats.org/officeDocument/2006/relationships/hyperlink" Target="https://natsui-sansu-juku.com/column/qa/" TargetMode="External"/><Relationship Id="rId9761" Type="http://schemas.openxmlformats.org/officeDocument/2006/relationships/hyperlink" Target="https://natsui-sansu-juku.com/column/hub-qa-jiki/" TargetMode="External"/><Relationship Id="rId9762" Type="http://schemas.openxmlformats.org/officeDocument/2006/relationships/hyperlink" Target="https://natsui-sansu-juku.com/column/qa/" TargetMode="External"/><Relationship Id="rId7100" Type="http://schemas.openxmlformats.org/officeDocument/2006/relationships/hyperlink" Target="https://juku-escot.com/purpose/" TargetMode="External"/><Relationship Id="rId8431" Type="http://schemas.openxmlformats.org/officeDocument/2006/relationships/hyperlink" Target="https://natsui-sansu-juku.com/" TargetMode="External"/><Relationship Id="rId8430" Type="http://schemas.openxmlformats.org/officeDocument/2006/relationships/hyperlink" Target="https://natsui-sansu-juku.com/column/kaisei-2/" TargetMode="External"/><Relationship Id="rId7104" Type="http://schemas.openxmlformats.org/officeDocument/2006/relationships/hyperlink" Target="https://juku-escot.com/purpose/" TargetMode="External"/><Relationship Id="rId8435" Type="http://schemas.openxmlformats.org/officeDocument/2006/relationships/hyperlink" Target="https://natsui-sansu-juku.com/" TargetMode="External"/><Relationship Id="rId9767" Type="http://schemas.openxmlformats.org/officeDocument/2006/relationships/hyperlink" Target="https://natsui-sansu-juku.com/ct/jyukubetsu/" TargetMode="External"/><Relationship Id="rId7103" Type="http://schemas.openxmlformats.org/officeDocument/2006/relationships/hyperlink" Target="https://juku-escot.com/inquiry/" TargetMode="External"/><Relationship Id="rId8434" Type="http://schemas.openxmlformats.org/officeDocument/2006/relationships/hyperlink" Target="https://natsui-sansu-juku.com/column/jyoshigakuin-2/" TargetMode="External"/><Relationship Id="rId9768" Type="http://schemas.openxmlformats.org/officeDocument/2006/relationships/hyperlink" Target="https://natsui-sansu-juku.com/column/qa2/" TargetMode="External"/><Relationship Id="rId7102" Type="http://schemas.openxmlformats.org/officeDocument/2006/relationships/hyperlink" Target="https://juku-escot.com/purpose/" TargetMode="External"/><Relationship Id="rId8433" Type="http://schemas.openxmlformats.org/officeDocument/2006/relationships/hyperlink" Target="https://natsui-sansu-juku.com/" TargetMode="External"/><Relationship Id="rId9769" Type="http://schemas.openxmlformats.org/officeDocument/2006/relationships/hyperlink" Target="https://natsui-sansu-juku.com/ct/jyukubetsu/" TargetMode="External"/><Relationship Id="rId7101" Type="http://schemas.openxmlformats.org/officeDocument/2006/relationships/hyperlink" Target="https://juku-escot.com/kouza/" TargetMode="External"/><Relationship Id="rId8432" Type="http://schemas.openxmlformats.org/officeDocument/2006/relationships/hyperlink" Target="https://natsui-sansu-juku.com/column/waseda-2/" TargetMode="External"/><Relationship Id="rId7108" Type="http://schemas.openxmlformats.org/officeDocument/2006/relationships/hyperlink" Target="https://juku-escot.com/purpose/" TargetMode="External"/><Relationship Id="rId8439" Type="http://schemas.openxmlformats.org/officeDocument/2006/relationships/hyperlink" Target="https://natsui-sansu-juku.com/" TargetMode="External"/><Relationship Id="rId9763" Type="http://schemas.openxmlformats.org/officeDocument/2006/relationships/hyperlink" Target="https://natsui-sansu-juku.com/column/kobetsu_mayoi_judge/" TargetMode="External"/><Relationship Id="rId7107" Type="http://schemas.openxmlformats.org/officeDocument/2006/relationships/hyperlink" Target="https://juku-escot.com/mathematics/" TargetMode="External"/><Relationship Id="rId8438" Type="http://schemas.openxmlformats.org/officeDocument/2006/relationships/hyperlink" Target="https://natsui-sansu-juku.com/column/nanmon/" TargetMode="External"/><Relationship Id="rId9764" Type="http://schemas.openxmlformats.org/officeDocument/2006/relationships/hyperlink" Target="https://natsui-sansu-juku.com/column/qa/" TargetMode="External"/><Relationship Id="rId7106" Type="http://schemas.openxmlformats.org/officeDocument/2006/relationships/hyperlink" Target="https://juku-escot.com/purpose/" TargetMode="External"/><Relationship Id="rId8437" Type="http://schemas.openxmlformats.org/officeDocument/2006/relationships/hyperlink" Target="https://natsui-sansu-juku.com/" TargetMode="External"/><Relationship Id="rId9765" Type="http://schemas.openxmlformats.org/officeDocument/2006/relationships/hyperlink" Target="https://natsui-sansu-juku.com/inquiry/" TargetMode="External"/><Relationship Id="rId7105" Type="http://schemas.openxmlformats.org/officeDocument/2006/relationships/hyperlink" Target="https://juku-escot.com/english/" TargetMode="External"/><Relationship Id="rId8436" Type="http://schemas.openxmlformats.org/officeDocument/2006/relationships/hyperlink" Target="https://natsui-sansu-juku.com/column/shibushibu-2/" TargetMode="External"/><Relationship Id="rId9766" Type="http://schemas.openxmlformats.org/officeDocument/2006/relationships/hyperlink" Target="https://natsui-sansu-juku.com/column/qa2/" TargetMode="External"/><Relationship Id="rId8460" Type="http://schemas.openxmlformats.org/officeDocument/2006/relationships/hyperlink" Target="https://natsui-sansu-juku.com/column/qa5/" TargetMode="External"/><Relationship Id="rId9792" Type="http://schemas.openxmlformats.org/officeDocument/2006/relationships/hyperlink" Target="https://natsui-sansu-juku.com/column/qa5/" TargetMode="External"/><Relationship Id="rId9793" Type="http://schemas.openxmlformats.org/officeDocument/2006/relationships/hyperlink" Target="https://natsui-sansu-juku.com/column/kobetsu_mayoi_judge/" TargetMode="External"/><Relationship Id="rId9794" Type="http://schemas.openxmlformats.org/officeDocument/2006/relationships/hyperlink" Target="https://natsui-sansu-juku.com/column/qa5/" TargetMode="External"/><Relationship Id="rId9795" Type="http://schemas.openxmlformats.org/officeDocument/2006/relationships/hyperlink" Target="https://natsui-sansu-juku.com/inquiry/" TargetMode="External"/><Relationship Id="rId7133" Type="http://schemas.openxmlformats.org/officeDocument/2006/relationships/hyperlink" Target="https://juku-escot.com/examination/" TargetMode="External"/><Relationship Id="rId8464" Type="http://schemas.openxmlformats.org/officeDocument/2006/relationships/hyperlink" Target="https://natsui-sansu-juku.com/column/hub-juku/" TargetMode="External"/><Relationship Id="rId7132" Type="http://schemas.openxmlformats.org/officeDocument/2006/relationships/hyperlink" Target="https://juku-escot.com/school_english/" TargetMode="External"/><Relationship Id="rId8463" Type="http://schemas.openxmlformats.org/officeDocument/2006/relationships/hyperlink" Target="https://natsui-sansu-juku.com/" TargetMode="External"/><Relationship Id="rId7131" Type="http://schemas.openxmlformats.org/officeDocument/2006/relationships/hyperlink" Target="https://juku-escot.com/school/" TargetMode="External"/><Relationship Id="rId8462" Type="http://schemas.openxmlformats.org/officeDocument/2006/relationships/hyperlink" Target="https://natsui-sansu-juku.com/column/qa6/" TargetMode="External"/><Relationship Id="rId9790" Type="http://schemas.openxmlformats.org/officeDocument/2006/relationships/hyperlink" Target="https://natsui-sansu-juku.com/column/qa5/" TargetMode="External"/><Relationship Id="rId7130" Type="http://schemas.openxmlformats.org/officeDocument/2006/relationships/hyperlink" Target="https://juku-escot.com/school_english/" TargetMode="External"/><Relationship Id="rId8461" Type="http://schemas.openxmlformats.org/officeDocument/2006/relationships/hyperlink" Target="https://natsui-sansu-juku.com/" TargetMode="External"/><Relationship Id="rId9791" Type="http://schemas.openxmlformats.org/officeDocument/2006/relationships/hyperlink" Target="https://natsui-sansu-juku.com/column/hub-qa-jiki/" TargetMode="External"/><Relationship Id="rId7137" Type="http://schemas.openxmlformats.org/officeDocument/2006/relationships/hyperlink" Target="https://juku-escot.com/progress/" TargetMode="External"/><Relationship Id="rId8468" Type="http://schemas.openxmlformats.org/officeDocument/2006/relationships/hyperlink" Target="https://natsui-sansu-juku.com/inquiry/" TargetMode="External"/><Relationship Id="rId7136" Type="http://schemas.openxmlformats.org/officeDocument/2006/relationships/hyperlink" Target="https://juku-escot.com/school_english/" TargetMode="External"/><Relationship Id="rId8467" Type="http://schemas.openxmlformats.org/officeDocument/2006/relationships/hyperlink" Target="https://natsui-sansu-juku.com/" TargetMode="External"/><Relationship Id="rId7135" Type="http://schemas.openxmlformats.org/officeDocument/2006/relationships/hyperlink" Target="https://juku-escot.com/onepoint/" TargetMode="External"/><Relationship Id="rId8466" Type="http://schemas.openxmlformats.org/officeDocument/2006/relationships/hyperlink" Target="https://natsui-sansu-juku.com/info/" TargetMode="External"/><Relationship Id="rId7134" Type="http://schemas.openxmlformats.org/officeDocument/2006/relationships/hyperlink" Target="https://juku-escot.com/school_english/" TargetMode="External"/><Relationship Id="rId8465" Type="http://schemas.openxmlformats.org/officeDocument/2006/relationships/hyperlink" Target="https://natsui-sansu-juku.com/" TargetMode="External"/><Relationship Id="rId9796" Type="http://schemas.openxmlformats.org/officeDocument/2006/relationships/hyperlink" Target="https://natsui-sansu-juku.com/column/qa6/" TargetMode="External"/><Relationship Id="rId9797" Type="http://schemas.openxmlformats.org/officeDocument/2006/relationships/hyperlink" Target="https://natsui-sansu-juku.com/ct/kakomon/" TargetMode="External"/><Relationship Id="rId7139" Type="http://schemas.openxmlformats.org/officeDocument/2006/relationships/hyperlink" Target="https://juku-escot.com/newtreasure/" TargetMode="External"/><Relationship Id="rId9798" Type="http://schemas.openxmlformats.org/officeDocument/2006/relationships/hyperlink" Target="https://natsui-sansu-juku.com/column/qa6/" TargetMode="External"/><Relationship Id="rId7138" Type="http://schemas.openxmlformats.org/officeDocument/2006/relationships/hyperlink" Target="https://juku-escot.com/school_english/" TargetMode="External"/><Relationship Id="rId8469" Type="http://schemas.openxmlformats.org/officeDocument/2006/relationships/hyperlink" Target="https://natsui-sansu-juku.com/" TargetMode="External"/><Relationship Id="rId9799" Type="http://schemas.openxmlformats.org/officeDocument/2006/relationships/hyperlink" Target="https://natsui-sansu-juku.com/ct/kakomon/" TargetMode="External"/><Relationship Id="rId9781" Type="http://schemas.openxmlformats.org/officeDocument/2006/relationships/hyperlink" Target="https://natsui-sansu-juku.com/column/hub-qa-jiki/" TargetMode="External"/><Relationship Id="rId9782" Type="http://schemas.openxmlformats.org/officeDocument/2006/relationships/hyperlink" Target="https://natsui-sansu-juku.com/column/qa4/" TargetMode="External"/><Relationship Id="rId9783" Type="http://schemas.openxmlformats.org/officeDocument/2006/relationships/hyperlink" Target="https://natsui-sansu-juku.com/column/kobetsu_mayoi_judge/" TargetMode="External"/><Relationship Id="rId9784" Type="http://schemas.openxmlformats.org/officeDocument/2006/relationships/hyperlink" Target="https://natsui-sansu-juku.com/column/qa4/" TargetMode="External"/><Relationship Id="rId7122" Type="http://schemas.openxmlformats.org/officeDocument/2006/relationships/hyperlink" Target="https://juku-escot.com/school_english/" TargetMode="External"/><Relationship Id="rId8453" Type="http://schemas.openxmlformats.org/officeDocument/2006/relationships/hyperlink" Target="https://natsui-sansu-juku.com/" TargetMode="External"/><Relationship Id="rId7121" Type="http://schemas.openxmlformats.org/officeDocument/2006/relationships/hyperlink" Target="https://juku-escot.com/examination/" TargetMode="External"/><Relationship Id="rId8452" Type="http://schemas.openxmlformats.org/officeDocument/2006/relationships/hyperlink" Target="https://natsui-sansu-juku.com/column/hub-qa-jiki/" TargetMode="External"/><Relationship Id="rId7120" Type="http://schemas.openxmlformats.org/officeDocument/2006/relationships/hyperlink" Target="https://juku-escot.com/sample-page/" TargetMode="External"/><Relationship Id="rId8451" Type="http://schemas.openxmlformats.org/officeDocument/2006/relationships/hyperlink" Target="https://natsui-sansu-juku.com/" TargetMode="External"/><Relationship Id="rId8450" Type="http://schemas.openxmlformats.org/officeDocument/2006/relationships/hyperlink" Target="https://natsui-sansu-juku.com/what_is_asen/" TargetMode="External"/><Relationship Id="rId9780" Type="http://schemas.openxmlformats.org/officeDocument/2006/relationships/hyperlink" Target="https://natsui-sansu-juku.com/column/qa4/" TargetMode="External"/><Relationship Id="rId7126" Type="http://schemas.openxmlformats.org/officeDocument/2006/relationships/hyperlink" Target="https://juku-escot.com/school_english/" TargetMode="External"/><Relationship Id="rId8457" Type="http://schemas.openxmlformats.org/officeDocument/2006/relationships/hyperlink" Target="https://natsui-sansu-juku.com/" TargetMode="External"/><Relationship Id="rId9789" Type="http://schemas.openxmlformats.org/officeDocument/2006/relationships/hyperlink" Target="https://natsui-sansu-juku.com/ct/kakomon/" TargetMode="External"/><Relationship Id="rId7125" Type="http://schemas.openxmlformats.org/officeDocument/2006/relationships/hyperlink" Target="https://juku-escot.com/school/" TargetMode="External"/><Relationship Id="rId8456" Type="http://schemas.openxmlformats.org/officeDocument/2006/relationships/hyperlink" Target="https://natsui-sansu-juku.com/column/qa2/" TargetMode="External"/><Relationship Id="rId7124" Type="http://schemas.openxmlformats.org/officeDocument/2006/relationships/hyperlink" Target="https://juku-escot.com/school_english/" TargetMode="External"/><Relationship Id="rId8455" Type="http://schemas.openxmlformats.org/officeDocument/2006/relationships/hyperlink" Target="https://natsui-sansu-juku.com/" TargetMode="External"/><Relationship Id="rId7123" Type="http://schemas.openxmlformats.org/officeDocument/2006/relationships/hyperlink" Target="https://juku-escot.com/school/" TargetMode="External"/><Relationship Id="rId8454" Type="http://schemas.openxmlformats.org/officeDocument/2006/relationships/hyperlink" Target="https://natsui-sansu-juku.com/column/qa/" TargetMode="External"/><Relationship Id="rId9785" Type="http://schemas.openxmlformats.org/officeDocument/2006/relationships/hyperlink" Target="https://natsui-sansu-juku.com/inquiry/" TargetMode="External"/><Relationship Id="rId7129" Type="http://schemas.openxmlformats.org/officeDocument/2006/relationships/hyperlink" Target="https://juku-escot.com/school/" TargetMode="External"/><Relationship Id="rId9786" Type="http://schemas.openxmlformats.org/officeDocument/2006/relationships/hyperlink" Target="https://natsui-sansu-juku.com/column/qa5/" TargetMode="External"/><Relationship Id="rId7128" Type="http://schemas.openxmlformats.org/officeDocument/2006/relationships/hyperlink" Target="https://juku-escot.com/school_english/" TargetMode="External"/><Relationship Id="rId8459" Type="http://schemas.openxmlformats.org/officeDocument/2006/relationships/hyperlink" Target="https://natsui-sansu-juku.com/" TargetMode="External"/><Relationship Id="rId9787" Type="http://schemas.openxmlformats.org/officeDocument/2006/relationships/hyperlink" Target="https://natsui-sansu-juku.com/ct/kakomon/" TargetMode="External"/><Relationship Id="rId7127" Type="http://schemas.openxmlformats.org/officeDocument/2006/relationships/hyperlink" Target="https://juku-escot.com/onepoint/" TargetMode="External"/><Relationship Id="rId8458" Type="http://schemas.openxmlformats.org/officeDocument/2006/relationships/hyperlink" Target="https://natsui-sansu-juku.com/column/qa4/" TargetMode="External"/><Relationship Id="rId9788" Type="http://schemas.openxmlformats.org/officeDocument/2006/relationships/hyperlink" Target="https://natsui-sansu-juku.com/column/qa5/" TargetMode="External"/><Relationship Id="rId11150" Type="http://schemas.openxmlformats.org/officeDocument/2006/relationships/hyperlink" Target="https://rika-quest.com/column/gas_and_aqueous_liquid/" TargetMode="External"/><Relationship Id="rId12481" Type="http://schemas.openxmlformats.org/officeDocument/2006/relationships/hyperlink" Target="https://koten-kakitsubata.jp/" TargetMode="External"/><Relationship Id="rId12480" Type="http://schemas.openxmlformats.org/officeDocument/2006/relationships/hyperlink" Target="https://www.kokugo-trigger.com/corporate_data/" TargetMode="External"/><Relationship Id="rId11149" Type="http://schemas.openxmlformats.org/officeDocument/2006/relationships/hyperlink" Target="https://rika-quest.com/column/chemistry/" TargetMode="External"/><Relationship Id="rId11148" Type="http://schemas.openxmlformats.org/officeDocument/2006/relationships/hyperlink" Target="https://rika-quest.com/column/solubility/" TargetMode="External"/><Relationship Id="rId12479" Type="http://schemas.openxmlformats.org/officeDocument/2006/relationships/hyperlink" Target="https://jukureiwa.com/" TargetMode="External"/><Relationship Id="rId11143" Type="http://schemas.openxmlformats.org/officeDocument/2006/relationships/hyperlink" Target="https://rika-quest.com/column/buoyancy/" TargetMode="External"/><Relationship Id="rId12474" Type="http://schemas.openxmlformats.org/officeDocument/2006/relationships/hyperlink" Target="https://www.kokugo-trigger.com/corporate_data/" TargetMode="External"/><Relationship Id="rId11142" Type="http://schemas.openxmlformats.org/officeDocument/2006/relationships/hyperlink" Target="https://rika-quest.com/kouza/" TargetMode="External"/><Relationship Id="rId12473" Type="http://schemas.openxmlformats.org/officeDocument/2006/relationships/hyperlink" Target="https://natsui-sansu-juku.com/" TargetMode="External"/><Relationship Id="rId11141" Type="http://schemas.openxmlformats.org/officeDocument/2006/relationships/hyperlink" Target="https://rika-quest.com/column/buoyancy/" TargetMode="External"/><Relationship Id="rId12472" Type="http://schemas.openxmlformats.org/officeDocument/2006/relationships/hyperlink" Target="https://www.kokugo-trigger.com/corporate_data/" TargetMode="External"/><Relationship Id="rId11140" Type="http://schemas.openxmlformats.org/officeDocument/2006/relationships/hyperlink" Target="https://rika-quest.com/" TargetMode="External"/><Relationship Id="rId12471" Type="http://schemas.openxmlformats.org/officeDocument/2006/relationships/hyperlink" Target="http://arithmetica.jp/wp/wp-content/uploads/2016/08/yoko.png" TargetMode="External"/><Relationship Id="rId11147" Type="http://schemas.openxmlformats.org/officeDocument/2006/relationships/hyperlink" Target="https://rika-quest.com/column/chemistry/" TargetMode="External"/><Relationship Id="rId12478" Type="http://schemas.openxmlformats.org/officeDocument/2006/relationships/hyperlink" Target="https://www.kokugo-trigger.com/corporate_data/" TargetMode="External"/><Relationship Id="rId11146" Type="http://schemas.openxmlformats.org/officeDocument/2006/relationships/hyperlink" Target="https://rika-quest.com/column/dissolution/" TargetMode="External"/><Relationship Id="rId12477" Type="http://schemas.openxmlformats.org/officeDocument/2006/relationships/hyperlink" Target="https://juku-escot.com/" TargetMode="External"/><Relationship Id="rId11145" Type="http://schemas.openxmlformats.org/officeDocument/2006/relationships/hyperlink" Target="https://rika-quest.com/column/chemistry/" TargetMode="External"/><Relationship Id="rId12476" Type="http://schemas.openxmlformats.org/officeDocument/2006/relationships/hyperlink" Target="https://www.kokugo-trigger.com/corporate_data/" TargetMode="External"/><Relationship Id="rId11144" Type="http://schemas.openxmlformats.org/officeDocument/2006/relationships/hyperlink" Target="https://rika-quest.com/inquiry/" TargetMode="External"/><Relationship Id="rId12475" Type="http://schemas.openxmlformats.org/officeDocument/2006/relationships/hyperlink" Target="https://dokkai-labo.tokyo/" TargetMode="External"/><Relationship Id="rId11161" Type="http://schemas.openxmlformats.org/officeDocument/2006/relationships/hyperlink" Target="https://rika-quest.com/column/chemistry/" TargetMode="External"/><Relationship Id="rId12492" Type="http://schemas.openxmlformats.org/officeDocument/2006/relationships/hyperlink" Target="https://www.kokugo-trigger.com/corporate_data/" TargetMode="External"/><Relationship Id="rId11160" Type="http://schemas.openxmlformats.org/officeDocument/2006/relationships/hyperlink" Target="https://rika-quest.com/kouza/" TargetMode="External"/><Relationship Id="rId12491" Type="http://schemas.openxmlformats.org/officeDocument/2006/relationships/hyperlink" Target="https://filmuy.com/arithmetica/" TargetMode="External"/><Relationship Id="rId12490" Type="http://schemas.openxmlformats.org/officeDocument/2006/relationships/hyperlink" Target="https://www.kokugo-trigger.com/corporate_data/" TargetMode="External"/><Relationship Id="rId11159" Type="http://schemas.openxmlformats.org/officeDocument/2006/relationships/hyperlink" Target="https://rika-quest.com/column/chemistry/" TargetMode="External"/><Relationship Id="rId11154" Type="http://schemas.openxmlformats.org/officeDocument/2006/relationships/hyperlink" Target="https://rika-quest.com/column/solubility/" TargetMode="External"/><Relationship Id="rId12485" Type="http://schemas.openxmlformats.org/officeDocument/2006/relationships/hyperlink" Target="https://eng-support.com/" TargetMode="External"/><Relationship Id="rId11153" Type="http://schemas.openxmlformats.org/officeDocument/2006/relationships/hyperlink" Target="https://rika-quest.com/column/chemistry/" TargetMode="External"/><Relationship Id="rId12484" Type="http://schemas.openxmlformats.org/officeDocument/2006/relationships/hyperlink" Target="https://www.kokugo-trigger.com/corporate_data/" TargetMode="External"/><Relationship Id="rId11152" Type="http://schemas.openxmlformats.org/officeDocument/2006/relationships/hyperlink" Target="https://rika-quest.com/column/dissolution/" TargetMode="External"/><Relationship Id="rId12483" Type="http://schemas.openxmlformats.org/officeDocument/2006/relationships/hyperlink" Target="https://eigo-rewrite.com/" TargetMode="External"/><Relationship Id="rId11151" Type="http://schemas.openxmlformats.org/officeDocument/2006/relationships/hyperlink" Target="https://rika-quest.com/column/chemistry/" TargetMode="External"/><Relationship Id="rId12482" Type="http://schemas.openxmlformats.org/officeDocument/2006/relationships/hyperlink" Target="https://www.kokugo-trigger.com/corporate_data/" TargetMode="External"/><Relationship Id="rId11158" Type="http://schemas.openxmlformats.org/officeDocument/2006/relationships/hyperlink" Target="https://rika-quest.com/column/aqueous-solution/" TargetMode="External"/><Relationship Id="rId12489" Type="http://schemas.openxmlformats.org/officeDocument/2006/relationships/hyperlink" Target="https://rika-quest.com/" TargetMode="External"/><Relationship Id="rId11157" Type="http://schemas.openxmlformats.org/officeDocument/2006/relationships/hyperlink" Target="https://rika-quest.com/column/chemistry/" TargetMode="External"/><Relationship Id="rId12488" Type="http://schemas.openxmlformats.org/officeDocument/2006/relationships/hyperlink" Target="https://www.kokugo-trigger.com/corporate_data/" TargetMode="External"/><Relationship Id="rId11156" Type="http://schemas.openxmlformats.org/officeDocument/2006/relationships/hyperlink" Target="https://rika-quest.com/column/gas_and_aqueous_liquid/" TargetMode="External"/><Relationship Id="rId12487" Type="http://schemas.openxmlformats.org/officeDocument/2006/relationships/hyperlink" Target="https://www.kokugo-trigger.com/" TargetMode="External"/><Relationship Id="rId11155" Type="http://schemas.openxmlformats.org/officeDocument/2006/relationships/hyperlink" Target="https://rika-quest.com/column/chemistry/" TargetMode="External"/><Relationship Id="rId12486" Type="http://schemas.openxmlformats.org/officeDocument/2006/relationships/hyperlink" Target="https://www.kokugo-trigger.com/corporate_data/" TargetMode="External"/><Relationship Id="rId11129" Type="http://schemas.openxmlformats.org/officeDocument/2006/relationships/hyperlink" Target="https://rika-quest.com/column/aqueous-solution/" TargetMode="External"/><Relationship Id="rId11128" Type="http://schemas.openxmlformats.org/officeDocument/2006/relationships/hyperlink" Target="https://rika-quest.com/kouza/" TargetMode="External"/><Relationship Id="rId12459" Type="http://schemas.openxmlformats.org/officeDocument/2006/relationships/hyperlink" Target="https://kokugo-trigger.com/concept/" TargetMode="External"/><Relationship Id="rId11127" Type="http://schemas.openxmlformats.org/officeDocument/2006/relationships/hyperlink" Target="https://rika-quest.com/column/aqueous-solution/" TargetMode="External"/><Relationship Id="rId12458" Type="http://schemas.openxmlformats.org/officeDocument/2006/relationships/hyperlink" Target="https://www.kokugo-trigger.com/column/jyuku/" TargetMode="External"/><Relationship Id="rId11126" Type="http://schemas.openxmlformats.org/officeDocument/2006/relationships/hyperlink" Target="https://rika-quest.com/column/chemistry/" TargetMode="External"/><Relationship Id="rId12457" Type="http://schemas.openxmlformats.org/officeDocument/2006/relationships/hyperlink" Target="https://kokugo-trigger.com/concept/" TargetMode="External"/><Relationship Id="rId11121" Type="http://schemas.openxmlformats.org/officeDocument/2006/relationships/hyperlink" Target="https://rika-quest.com/access/" TargetMode="External"/><Relationship Id="rId12452" Type="http://schemas.openxmlformats.org/officeDocument/2006/relationships/hyperlink" Target="https://www.kokugo-trigger.com/access/" TargetMode="External"/><Relationship Id="rId11120" Type="http://schemas.openxmlformats.org/officeDocument/2006/relationships/hyperlink" Target="https://rika-quest.com/access/" TargetMode="External"/><Relationship Id="rId12451" Type="http://schemas.openxmlformats.org/officeDocument/2006/relationships/hyperlink" Target="https://www.kokugo-trigger.com/kouza/" TargetMode="External"/><Relationship Id="rId12450" Type="http://schemas.openxmlformats.org/officeDocument/2006/relationships/hyperlink" Target="https://www.kokugo-trigger.com/" TargetMode="External"/><Relationship Id="rId11125" Type="http://schemas.openxmlformats.org/officeDocument/2006/relationships/hyperlink" Target="https://rika-quest.com/column/aqueous-solution/" TargetMode="External"/><Relationship Id="rId12456" Type="http://schemas.openxmlformats.org/officeDocument/2006/relationships/hyperlink" Target="https://www.kokugo-trigger.com/column/jyuku/" TargetMode="External"/><Relationship Id="rId11124" Type="http://schemas.openxmlformats.org/officeDocument/2006/relationships/hyperlink" Target="https://rika-quest.com/kouza/" TargetMode="External"/><Relationship Id="rId12455" Type="http://schemas.openxmlformats.org/officeDocument/2006/relationships/hyperlink" Target="https://www.kokugo-trigger.com/column/" TargetMode="External"/><Relationship Id="rId11123" Type="http://schemas.openxmlformats.org/officeDocument/2006/relationships/hyperlink" Target="https://rika-quest.com/access/" TargetMode="External"/><Relationship Id="rId12454" Type="http://schemas.openxmlformats.org/officeDocument/2006/relationships/hyperlink" Target="https://www.kokugo-trigger.com/access/" TargetMode="External"/><Relationship Id="rId11122" Type="http://schemas.openxmlformats.org/officeDocument/2006/relationships/hyperlink" Target="https://rika-quest.com/kouza/" TargetMode="External"/><Relationship Id="rId12453" Type="http://schemas.openxmlformats.org/officeDocument/2006/relationships/hyperlink" Target="https://www.kokugo-trigger.com/column/" TargetMode="External"/><Relationship Id="rId12470" Type="http://schemas.openxmlformats.org/officeDocument/2006/relationships/hyperlink" Target="https://www.kokugo-trigger.com/corporate_data/" TargetMode="External"/><Relationship Id="rId11139" Type="http://schemas.openxmlformats.org/officeDocument/2006/relationships/hyperlink" Target="https://rika-quest.com/column/buoyancy/" TargetMode="External"/><Relationship Id="rId11138" Type="http://schemas.openxmlformats.org/officeDocument/2006/relationships/hyperlink" Target="https://rika-quest.com/column/physics/" TargetMode="External"/><Relationship Id="rId12469" Type="http://schemas.openxmlformats.org/officeDocument/2006/relationships/hyperlink" Target="https://www.kokugo-trigger.com/column/" TargetMode="External"/><Relationship Id="rId11137" Type="http://schemas.openxmlformats.org/officeDocument/2006/relationships/hyperlink" Target="https://rika-quest.com/column/buoyancy/" TargetMode="External"/><Relationship Id="rId12468" Type="http://schemas.openxmlformats.org/officeDocument/2006/relationships/hyperlink" Target="https://www.kokugo-trigger.com/corporate_data/" TargetMode="External"/><Relationship Id="rId11132" Type="http://schemas.openxmlformats.org/officeDocument/2006/relationships/hyperlink" Target="https://rika-quest.com/" TargetMode="External"/><Relationship Id="rId12463" Type="http://schemas.openxmlformats.org/officeDocument/2006/relationships/hyperlink" Target="https://www.kokugo-trigger.com/kouza/" TargetMode="External"/><Relationship Id="rId11131" Type="http://schemas.openxmlformats.org/officeDocument/2006/relationships/hyperlink" Target="https://rika-quest.com/column/aqueous-solution/" TargetMode="External"/><Relationship Id="rId12462" Type="http://schemas.openxmlformats.org/officeDocument/2006/relationships/hyperlink" Target="https://www.kokugo-trigger.com/concept/" TargetMode="External"/><Relationship Id="rId11130" Type="http://schemas.openxmlformats.org/officeDocument/2006/relationships/hyperlink" Target="https://rika-quest.com/" TargetMode="External"/><Relationship Id="rId12461" Type="http://schemas.openxmlformats.org/officeDocument/2006/relationships/hyperlink" Target="https://kokugo-trigger.com/concept/" TargetMode="External"/><Relationship Id="rId12460" Type="http://schemas.openxmlformats.org/officeDocument/2006/relationships/hyperlink" Target="https://www.kokugo-trigger.com/column/jyuku/" TargetMode="External"/><Relationship Id="rId11136" Type="http://schemas.openxmlformats.org/officeDocument/2006/relationships/hyperlink" Target="https://rika-quest.com/kouza/" TargetMode="External"/><Relationship Id="rId12467" Type="http://schemas.openxmlformats.org/officeDocument/2006/relationships/hyperlink" Target="https://www.kokugo-trigger.com/column/" TargetMode="External"/><Relationship Id="rId11135" Type="http://schemas.openxmlformats.org/officeDocument/2006/relationships/hyperlink" Target="https://rika-quest.com/column/blood/" TargetMode="External"/><Relationship Id="rId12466" Type="http://schemas.openxmlformats.org/officeDocument/2006/relationships/hyperlink" Target="https://www.kokugo-trigger.com/corporate_data/" TargetMode="External"/><Relationship Id="rId11134" Type="http://schemas.openxmlformats.org/officeDocument/2006/relationships/hyperlink" Target="https://rika-quest.com/column/creature/" TargetMode="External"/><Relationship Id="rId12465" Type="http://schemas.openxmlformats.org/officeDocument/2006/relationships/hyperlink" Target="https://www.kokugo-trigger.com/kouza/" TargetMode="External"/><Relationship Id="rId11133" Type="http://schemas.openxmlformats.org/officeDocument/2006/relationships/hyperlink" Target="https://rika-quest.com/column/blood/" TargetMode="External"/><Relationship Id="rId12464" Type="http://schemas.openxmlformats.org/officeDocument/2006/relationships/hyperlink" Target="https://www.kokugo-trigger.com/concept/" TargetMode="External"/><Relationship Id="rId11190" Type="http://schemas.openxmlformats.org/officeDocument/2006/relationships/hyperlink" Target="https://rika-quest.com/column/digestion/" TargetMode="External"/><Relationship Id="rId11194" Type="http://schemas.openxmlformats.org/officeDocument/2006/relationships/hyperlink" Target="https://rika-quest.com/column/blood/" TargetMode="External"/><Relationship Id="rId11193" Type="http://schemas.openxmlformats.org/officeDocument/2006/relationships/hyperlink" Target="https://rika-quest.com/column/creature/" TargetMode="External"/><Relationship Id="rId11192" Type="http://schemas.openxmlformats.org/officeDocument/2006/relationships/hyperlink" Target="https://rika-quest.com/column/insect/" TargetMode="External"/><Relationship Id="rId11191" Type="http://schemas.openxmlformats.org/officeDocument/2006/relationships/hyperlink" Target="https://rika-quest.com/column/creature/" TargetMode="External"/><Relationship Id="rId7195" Type="http://schemas.openxmlformats.org/officeDocument/2006/relationships/hyperlink" Target="https://juku-escot.com/kouza/j3-english/" TargetMode="External"/><Relationship Id="rId7194" Type="http://schemas.openxmlformats.org/officeDocument/2006/relationships/hyperlink" Target="https://juku-escot.com/school/" TargetMode="External"/><Relationship Id="rId7193" Type="http://schemas.openxmlformats.org/officeDocument/2006/relationships/hyperlink" Target="https://juku-escot.com/kouza/j2-math/" TargetMode="External"/><Relationship Id="rId7192" Type="http://schemas.openxmlformats.org/officeDocument/2006/relationships/hyperlink" Target="https://juku-escot.com/school/" TargetMode="External"/><Relationship Id="rId7199" Type="http://schemas.openxmlformats.org/officeDocument/2006/relationships/hyperlink" Target="https://juku-escot.com/examination/" TargetMode="External"/><Relationship Id="rId7198" Type="http://schemas.openxmlformats.org/officeDocument/2006/relationships/hyperlink" Target="https://juku-escot.com/taikeisuugaku/" TargetMode="External"/><Relationship Id="rId7197" Type="http://schemas.openxmlformats.org/officeDocument/2006/relationships/hyperlink" Target="https://juku-escot.com/kouza/j3-math/" TargetMode="External"/><Relationship Id="rId7196" Type="http://schemas.openxmlformats.org/officeDocument/2006/relationships/hyperlink" Target="https://juku-escot.com/school/" TargetMode="External"/><Relationship Id="rId11187" Type="http://schemas.openxmlformats.org/officeDocument/2006/relationships/hyperlink" Target="https://rika-quest.com/column/creature/" TargetMode="External"/><Relationship Id="rId11186" Type="http://schemas.openxmlformats.org/officeDocument/2006/relationships/hyperlink" Target="https://rika-quest.com/column/germination/" TargetMode="External"/><Relationship Id="rId11185" Type="http://schemas.openxmlformats.org/officeDocument/2006/relationships/hyperlink" Target="https://rika-quest.com/column/creature/" TargetMode="External"/><Relationship Id="rId11184" Type="http://schemas.openxmlformats.org/officeDocument/2006/relationships/hyperlink" Target="https://rika-quest.com/column/plankton/" TargetMode="External"/><Relationship Id="rId11189" Type="http://schemas.openxmlformats.org/officeDocument/2006/relationships/hyperlink" Target="https://rika-quest.com/column/creature/" TargetMode="External"/><Relationship Id="rId11188" Type="http://schemas.openxmlformats.org/officeDocument/2006/relationships/hyperlink" Target="https://rika-quest.com/column/transpiration/" TargetMode="External"/><Relationship Id="rId7191" Type="http://schemas.openxmlformats.org/officeDocument/2006/relationships/hyperlink" Target="https://juku-escot.com/kouza/j2-english/" TargetMode="External"/><Relationship Id="rId7190" Type="http://schemas.openxmlformats.org/officeDocument/2006/relationships/hyperlink" Target="https://juku-escot.com/school/" TargetMode="External"/><Relationship Id="rId7184" Type="http://schemas.openxmlformats.org/officeDocument/2006/relationships/hyperlink" Target="https://juku-escot.com/school/" TargetMode="External"/><Relationship Id="rId7183" Type="http://schemas.openxmlformats.org/officeDocument/2006/relationships/hyperlink" Target="https://juku-escot.com/kouza/h1-english/" TargetMode="External"/><Relationship Id="rId7182" Type="http://schemas.openxmlformats.org/officeDocument/2006/relationships/hyperlink" Target="https://juku-escot.com/school/" TargetMode="External"/><Relationship Id="rId7181" Type="http://schemas.openxmlformats.org/officeDocument/2006/relationships/hyperlink" Target="https://juku-escot.com/school_math/" TargetMode="External"/><Relationship Id="rId7188" Type="http://schemas.openxmlformats.org/officeDocument/2006/relationships/hyperlink" Target="https://juku-escot.com/school/" TargetMode="External"/><Relationship Id="rId7187" Type="http://schemas.openxmlformats.org/officeDocument/2006/relationships/hyperlink" Target="https://juku-escot.com/kouza/j1-english/" TargetMode="External"/><Relationship Id="rId7186" Type="http://schemas.openxmlformats.org/officeDocument/2006/relationships/hyperlink" Target="https://juku-escot.com/school/" TargetMode="External"/><Relationship Id="rId7185" Type="http://schemas.openxmlformats.org/officeDocument/2006/relationships/hyperlink" Target="https://juku-escot.com/kouza/h1-math/" TargetMode="External"/><Relationship Id="rId11198" Type="http://schemas.openxmlformats.org/officeDocument/2006/relationships/hyperlink" Target="https://rika-quest.com/column/digestion/" TargetMode="External"/><Relationship Id="rId11197" Type="http://schemas.openxmlformats.org/officeDocument/2006/relationships/hyperlink" Target="https://rika-quest.com/column/creature/" TargetMode="External"/><Relationship Id="rId11196" Type="http://schemas.openxmlformats.org/officeDocument/2006/relationships/hyperlink" Target="https://rika-quest.com/column/lung/" TargetMode="External"/><Relationship Id="rId7189" Type="http://schemas.openxmlformats.org/officeDocument/2006/relationships/hyperlink" Target="https://juku-escot.com/kouza/j1-math/" TargetMode="External"/><Relationship Id="rId11195" Type="http://schemas.openxmlformats.org/officeDocument/2006/relationships/hyperlink" Target="https://rika-quest.com/column/creature/" TargetMode="External"/><Relationship Id="rId11199" Type="http://schemas.openxmlformats.org/officeDocument/2006/relationships/hyperlink" Target="https://rika-quest.com/column/creature/" TargetMode="External"/><Relationship Id="rId11172" Type="http://schemas.openxmlformats.org/officeDocument/2006/relationships/hyperlink" Target="https://rika-quest.com/kouza/" TargetMode="External"/><Relationship Id="rId11171" Type="http://schemas.openxmlformats.org/officeDocument/2006/relationships/hyperlink" Target="https://rika-quest.com/column/chemistry/" TargetMode="External"/><Relationship Id="rId11170" Type="http://schemas.openxmlformats.org/officeDocument/2006/relationships/hyperlink" Target="https://rika-quest.com/column/volume-and-temperature/" TargetMode="External"/><Relationship Id="rId11165" Type="http://schemas.openxmlformats.org/officeDocument/2006/relationships/hyperlink" Target="https://rika-quest.com/column/chemistry/" TargetMode="External"/><Relationship Id="rId12496" Type="http://schemas.openxmlformats.org/officeDocument/2006/relationships/hyperlink" Target="https://www.kokugo-trigger.com/info/20210707/" TargetMode="External"/><Relationship Id="rId11164" Type="http://schemas.openxmlformats.org/officeDocument/2006/relationships/hyperlink" Target="https://rika-quest.com/column/metal/" TargetMode="External"/><Relationship Id="rId12495" Type="http://schemas.openxmlformats.org/officeDocument/2006/relationships/hyperlink" Target="https://eng-support.com/wp-login.php" TargetMode="External"/><Relationship Id="rId11163" Type="http://schemas.openxmlformats.org/officeDocument/2006/relationships/hyperlink" Target="https://rika-quest.com/column/chemistry/" TargetMode="External"/><Relationship Id="rId12494" Type="http://schemas.openxmlformats.org/officeDocument/2006/relationships/hyperlink" Target="https://www.kokugo-trigger.com/info/20210707/" TargetMode="External"/><Relationship Id="rId11162" Type="http://schemas.openxmlformats.org/officeDocument/2006/relationships/hyperlink" Target="https://rika-quest.com/column/sum/" TargetMode="External"/><Relationship Id="rId12493" Type="http://schemas.openxmlformats.org/officeDocument/2006/relationships/hyperlink" Target="https://arithmetica.jp/support/" TargetMode="External"/><Relationship Id="rId11169" Type="http://schemas.openxmlformats.org/officeDocument/2006/relationships/hyperlink" Target="https://rika-quest.com/column/chemistry/" TargetMode="External"/><Relationship Id="rId11168" Type="http://schemas.openxmlformats.org/officeDocument/2006/relationships/hyperlink" Target="https://rika-quest.com/column/trimorphic_change/" TargetMode="External"/><Relationship Id="rId12499" Type="http://schemas.openxmlformats.org/officeDocument/2006/relationships/hyperlink" Target="https://rika-quest.com/" TargetMode="External"/><Relationship Id="rId11167" Type="http://schemas.openxmlformats.org/officeDocument/2006/relationships/hyperlink" Target="https://rika-quest.com/column/chemistry/" TargetMode="External"/><Relationship Id="rId12498" Type="http://schemas.openxmlformats.org/officeDocument/2006/relationships/hyperlink" Target="https://www.kokugo-trigger.com/info/20210723/" TargetMode="External"/><Relationship Id="rId11166" Type="http://schemas.openxmlformats.org/officeDocument/2006/relationships/hyperlink" Target="https://rika-quest.com/column/how-to-burn/" TargetMode="External"/><Relationship Id="rId12497" Type="http://schemas.openxmlformats.org/officeDocument/2006/relationships/hyperlink" Target="https://kokugo-trigger.com/inquiry/" TargetMode="External"/><Relationship Id="rId11183" Type="http://schemas.openxmlformats.org/officeDocument/2006/relationships/hyperlink" Target="https://rika-quest.com/column/creature/" TargetMode="External"/><Relationship Id="rId11182" Type="http://schemas.openxmlformats.org/officeDocument/2006/relationships/hyperlink" Target="https://rika-quest.com/column/transpiration/" TargetMode="External"/><Relationship Id="rId11181" Type="http://schemas.openxmlformats.org/officeDocument/2006/relationships/hyperlink" Target="https://rika-quest.com/column/creature/" TargetMode="External"/><Relationship Id="rId11180" Type="http://schemas.openxmlformats.org/officeDocument/2006/relationships/hyperlink" Target="https://rika-quest.com/column/photosynthesis/" TargetMode="External"/><Relationship Id="rId11176" Type="http://schemas.openxmlformats.org/officeDocument/2006/relationships/hyperlink" Target="https://rika-quest.com/column/plant/" TargetMode="External"/><Relationship Id="rId11175" Type="http://schemas.openxmlformats.org/officeDocument/2006/relationships/hyperlink" Target="https://rika-quest.com/column/creature/" TargetMode="External"/><Relationship Id="rId11174" Type="http://schemas.openxmlformats.org/officeDocument/2006/relationships/hyperlink" Target="https://rika-quest.com/inquiry/" TargetMode="External"/><Relationship Id="rId11173" Type="http://schemas.openxmlformats.org/officeDocument/2006/relationships/hyperlink" Target="https://rika-quest.com/column/chemistry/" TargetMode="External"/><Relationship Id="rId11179" Type="http://schemas.openxmlformats.org/officeDocument/2006/relationships/hyperlink" Target="https://rika-quest.com/column/creature/" TargetMode="External"/><Relationship Id="rId11178" Type="http://schemas.openxmlformats.org/officeDocument/2006/relationships/hyperlink" Target="https://rika-quest.com/column/nimal/" TargetMode="External"/><Relationship Id="rId11177" Type="http://schemas.openxmlformats.org/officeDocument/2006/relationships/hyperlink" Target="https://rika-quest.com/column/creature/" TargetMode="External"/><Relationship Id="rId12405" Type="http://schemas.openxmlformats.org/officeDocument/2006/relationships/hyperlink" Target="https://rika-quest.com/kouza/" TargetMode="External"/><Relationship Id="rId12404" Type="http://schemas.openxmlformats.org/officeDocument/2006/relationships/hyperlink" Target="https://rika-quest.com/kouza/" TargetMode="External"/><Relationship Id="rId12403" Type="http://schemas.openxmlformats.org/officeDocument/2006/relationships/hyperlink" Target="https://rika-quest.com/kouza/" TargetMode="External"/><Relationship Id="rId12402" Type="http://schemas.openxmlformats.org/officeDocument/2006/relationships/hyperlink" Target="https://rika-quest.com/kouza/" TargetMode="External"/><Relationship Id="rId12409" Type="http://schemas.openxmlformats.org/officeDocument/2006/relationships/hyperlink" Target="https://rika-quest.com/column/" TargetMode="External"/><Relationship Id="rId12408" Type="http://schemas.openxmlformats.org/officeDocument/2006/relationships/hyperlink" Target="https://rika-quest.com/kouza/" TargetMode="External"/><Relationship Id="rId12407" Type="http://schemas.openxmlformats.org/officeDocument/2006/relationships/hyperlink" Target="https://rika-quest.com/" TargetMode="External"/><Relationship Id="rId12406" Type="http://schemas.openxmlformats.org/officeDocument/2006/relationships/hyperlink" Target="https://rika-quest.com/kouza/" TargetMode="External"/><Relationship Id="rId12401" Type="http://schemas.openxmlformats.org/officeDocument/2006/relationships/hyperlink" Target="https://rika-quest.com/column/" TargetMode="External"/><Relationship Id="rId12400" Type="http://schemas.openxmlformats.org/officeDocument/2006/relationships/hyperlink" Target="https://rika-quest.com/inquiry/" TargetMode="External"/><Relationship Id="rId11107" Type="http://schemas.openxmlformats.org/officeDocument/2006/relationships/hyperlink" Target="https://rika-quest.com/" TargetMode="External"/><Relationship Id="rId12438" Type="http://schemas.openxmlformats.org/officeDocument/2006/relationships/hyperlink" Target="https://www.kokugo-trigger.com/" TargetMode="External"/><Relationship Id="rId11106" Type="http://schemas.openxmlformats.org/officeDocument/2006/relationships/hyperlink" Target="https://rika-quest.com/column/" TargetMode="External"/><Relationship Id="rId12437" Type="http://schemas.openxmlformats.org/officeDocument/2006/relationships/hyperlink" Target="https://www.kokugo-trigger.com/inquiry/" TargetMode="External"/><Relationship Id="rId11105" Type="http://schemas.openxmlformats.org/officeDocument/2006/relationships/hyperlink" Target="https://rika-quest.com/" TargetMode="External"/><Relationship Id="rId12436" Type="http://schemas.openxmlformats.org/officeDocument/2006/relationships/hyperlink" Target="https://www.kokugo-trigger.com/" TargetMode="External"/><Relationship Id="rId11104" Type="http://schemas.openxmlformats.org/officeDocument/2006/relationships/hyperlink" Target="https://rika-quest.com/column/science-nayami/" TargetMode="External"/><Relationship Id="rId12435" Type="http://schemas.openxmlformats.org/officeDocument/2006/relationships/hyperlink" Target="https://www.kokugo-trigger.com/kouza/" TargetMode="External"/><Relationship Id="rId11109" Type="http://schemas.openxmlformats.org/officeDocument/2006/relationships/hyperlink" Target="https://rika-quest.com/" TargetMode="External"/><Relationship Id="rId11108" Type="http://schemas.openxmlformats.org/officeDocument/2006/relationships/hyperlink" Target="https://rika-quest.com/column/physics/" TargetMode="External"/><Relationship Id="rId12439" Type="http://schemas.openxmlformats.org/officeDocument/2006/relationships/hyperlink" Target="https://www.kokugo-trigger.com/kouza/" TargetMode="External"/><Relationship Id="rId12430" Type="http://schemas.openxmlformats.org/officeDocument/2006/relationships/hyperlink" Target="https://www.kokugo-trigger.com/" TargetMode="External"/><Relationship Id="rId11103" Type="http://schemas.openxmlformats.org/officeDocument/2006/relationships/hyperlink" Target="https://rika-quest.com/" TargetMode="External"/><Relationship Id="rId12434" Type="http://schemas.openxmlformats.org/officeDocument/2006/relationships/hyperlink" Target="https://www.kokugo-trigger.com/" TargetMode="External"/><Relationship Id="rId11102" Type="http://schemas.openxmlformats.org/officeDocument/2006/relationships/hyperlink" Target="https://rika-quest.com/kouza/" TargetMode="External"/><Relationship Id="rId12433" Type="http://schemas.openxmlformats.org/officeDocument/2006/relationships/hyperlink" Target="https://www.kokugo-trigger.com/column/" TargetMode="External"/><Relationship Id="rId11101" Type="http://schemas.openxmlformats.org/officeDocument/2006/relationships/hyperlink" Target="https://rika-quest.com/" TargetMode="External"/><Relationship Id="rId12432" Type="http://schemas.openxmlformats.org/officeDocument/2006/relationships/hyperlink" Target="https://www.kokugo-trigger.com/" TargetMode="External"/><Relationship Id="rId11100" Type="http://schemas.openxmlformats.org/officeDocument/2006/relationships/hyperlink" Target="https://rika-quest.com/inquiry/" TargetMode="External"/><Relationship Id="rId12431" Type="http://schemas.openxmlformats.org/officeDocument/2006/relationships/hyperlink" Target="https://www.kokugo-trigger.com/column/" TargetMode="External"/><Relationship Id="rId11118" Type="http://schemas.openxmlformats.org/officeDocument/2006/relationships/hyperlink" Target="https://rika-quest.com/kouza/" TargetMode="External"/><Relationship Id="rId12449" Type="http://schemas.openxmlformats.org/officeDocument/2006/relationships/hyperlink" Target="https://www.kokugo-trigger.com/inquiry/" TargetMode="External"/><Relationship Id="rId11117" Type="http://schemas.openxmlformats.org/officeDocument/2006/relationships/hyperlink" Target="https://rika-quest.com/" TargetMode="External"/><Relationship Id="rId12448" Type="http://schemas.openxmlformats.org/officeDocument/2006/relationships/hyperlink" Target="https://www.kokugo-trigger.com/" TargetMode="External"/><Relationship Id="rId11116" Type="http://schemas.openxmlformats.org/officeDocument/2006/relationships/hyperlink" Target="https://rika-quest.com/inquiry/" TargetMode="External"/><Relationship Id="rId12447" Type="http://schemas.openxmlformats.org/officeDocument/2006/relationships/hyperlink" Target="https://www.kokugo-trigger.com/" TargetMode="External"/><Relationship Id="rId11115" Type="http://schemas.openxmlformats.org/officeDocument/2006/relationships/hyperlink" Target="https://rika-quest.com/" TargetMode="External"/><Relationship Id="rId12446" Type="http://schemas.openxmlformats.org/officeDocument/2006/relationships/hyperlink" Target="https://www.kokugo-trigger.com/" TargetMode="External"/><Relationship Id="rId11119" Type="http://schemas.openxmlformats.org/officeDocument/2006/relationships/hyperlink" Target="https://rika-quest.com/" TargetMode="External"/><Relationship Id="rId11110" Type="http://schemas.openxmlformats.org/officeDocument/2006/relationships/hyperlink" Target="https://rika-quest.com/column/chemistry/" TargetMode="External"/><Relationship Id="rId12441" Type="http://schemas.openxmlformats.org/officeDocument/2006/relationships/hyperlink" Target="https://www.kokugo-trigger.com/inquiry/" TargetMode="External"/><Relationship Id="rId12440" Type="http://schemas.openxmlformats.org/officeDocument/2006/relationships/hyperlink" Target="https://www.kokugo-trigger.com/" TargetMode="External"/><Relationship Id="rId11114" Type="http://schemas.openxmlformats.org/officeDocument/2006/relationships/hyperlink" Target="https://rika-quest.com/column/geoscience/" TargetMode="External"/><Relationship Id="rId12445" Type="http://schemas.openxmlformats.org/officeDocument/2006/relationships/hyperlink" Target="https://www.kokugo-trigger.com/info/2026/" TargetMode="External"/><Relationship Id="rId11113" Type="http://schemas.openxmlformats.org/officeDocument/2006/relationships/hyperlink" Target="https://rika-quest.com/" TargetMode="External"/><Relationship Id="rId12444" Type="http://schemas.openxmlformats.org/officeDocument/2006/relationships/hyperlink" Target="https://www.kokugo-trigger.com/" TargetMode="External"/><Relationship Id="rId11112" Type="http://schemas.openxmlformats.org/officeDocument/2006/relationships/hyperlink" Target="https://rika-quest.com/column/creature/" TargetMode="External"/><Relationship Id="rId12443" Type="http://schemas.openxmlformats.org/officeDocument/2006/relationships/hyperlink" Target="https://www.kokugo-trigger.com/access/" TargetMode="External"/><Relationship Id="rId11111" Type="http://schemas.openxmlformats.org/officeDocument/2006/relationships/hyperlink" Target="https://rika-quest.com/" TargetMode="External"/><Relationship Id="rId12442" Type="http://schemas.openxmlformats.org/officeDocument/2006/relationships/hyperlink" Target="https://www.kokugo-trigger.com/" TargetMode="External"/><Relationship Id="rId12416" Type="http://schemas.openxmlformats.org/officeDocument/2006/relationships/hyperlink" Target="https://rika-quest.com/kouza/" TargetMode="External"/><Relationship Id="rId12415" Type="http://schemas.openxmlformats.org/officeDocument/2006/relationships/hyperlink" Target="https://rika-quest.com/column/chemistry/" TargetMode="External"/><Relationship Id="rId12414" Type="http://schemas.openxmlformats.org/officeDocument/2006/relationships/hyperlink" Target="https://rika-quest.com/kouza/" TargetMode="External"/><Relationship Id="rId12413" Type="http://schemas.openxmlformats.org/officeDocument/2006/relationships/hyperlink" Target="https://rika-quest.com/column/physics/" TargetMode="External"/><Relationship Id="rId12419" Type="http://schemas.openxmlformats.org/officeDocument/2006/relationships/hyperlink" Target="https://rika-quest.com/column/geoscience/" TargetMode="External"/><Relationship Id="rId12418" Type="http://schemas.openxmlformats.org/officeDocument/2006/relationships/hyperlink" Target="https://rika-quest.com/kouza/" TargetMode="External"/><Relationship Id="rId12417" Type="http://schemas.openxmlformats.org/officeDocument/2006/relationships/hyperlink" Target="https://rika-quest.com/column/creature/" TargetMode="External"/><Relationship Id="rId12412" Type="http://schemas.openxmlformats.org/officeDocument/2006/relationships/hyperlink" Target="https://rika-quest.com/kouza/" TargetMode="External"/><Relationship Id="rId12411" Type="http://schemas.openxmlformats.org/officeDocument/2006/relationships/hyperlink" Target="https://rika-quest.com/column/physics/" TargetMode="External"/><Relationship Id="rId12410" Type="http://schemas.openxmlformats.org/officeDocument/2006/relationships/hyperlink" Target="https://rika-quest.com/kouza/" TargetMode="External"/><Relationship Id="rId12427" Type="http://schemas.openxmlformats.org/officeDocument/2006/relationships/hyperlink" Target="https://rika-quest.com/column/" TargetMode="External"/><Relationship Id="rId12426" Type="http://schemas.openxmlformats.org/officeDocument/2006/relationships/hyperlink" Target="https://rika-quest.com/timetable/" TargetMode="External"/><Relationship Id="rId12425" Type="http://schemas.openxmlformats.org/officeDocument/2006/relationships/hyperlink" Target="https://rika-quest.com/wp/wp-admin/" TargetMode="External"/><Relationship Id="rId12424" Type="http://schemas.openxmlformats.org/officeDocument/2006/relationships/hyperlink" Target="https://rika-quest.com/sample-page/" TargetMode="External"/><Relationship Id="rId12429" Type="http://schemas.openxmlformats.org/officeDocument/2006/relationships/hyperlink" Target="https://rika-quest.com/column/" TargetMode="External"/><Relationship Id="rId12428" Type="http://schemas.openxmlformats.org/officeDocument/2006/relationships/hyperlink" Target="https://rika-quest.com/timetable/" TargetMode="External"/><Relationship Id="rId12423" Type="http://schemas.openxmlformats.org/officeDocument/2006/relationships/hyperlink" Target="https://rika-quest.com/column/" TargetMode="External"/><Relationship Id="rId12422" Type="http://schemas.openxmlformats.org/officeDocument/2006/relationships/hyperlink" Target="https://rika-quest.com/sample-page/" TargetMode="External"/><Relationship Id="rId12421" Type="http://schemas.openxmlformats.org/officeDocument/2006/relationships/hyperlink" Target="https://rika-quest.com/column/" TargetMode="External"/><Relationship Id="rId12420" Type="http://schemas.openxmlformats.org/officeDocument/2006/relationships/hyperlink" Target="https://rika-quest.com/sample-page/" TargetMode="External"/><Relationship Id="rId8529" Type="http://schemas.openxmlformats.org/officeDocument/2006/relationships/hyperlink" Target="https://natsui-sansu-juku.com/col_blog/bunsyoudaihi/" TargetMode="External"/><Relationship Id="rId8528" Type="http://schemas.openxmlformats.org/officeDocument/2006/relationships/hyperlink" Target="https://natsui-sansu-juku.com/kobetsu_online/" TargetMode="External"/><Relationship Id="rId9859" Type="http://schemas.openxmlformats.org/officeDocument/2006/relationships/hyperlink" Target="https://natsui-sansu-juku.com/column/510-06/" TargetMode="External"/><Relationship Id="rId9850" Type="http://schemas.openxmlformats.org/officeDocument/2006/relationships/hyperlink" Target="https://natsui-sansu-juku.com/column/sapix-15/" TargetMode="External"/><Relationship Id="rId8523" Type="http://schemas.openxmlformats.org/officeDocument/2006/relationships/hyperlink" Target="https://natsui-sansu-juku.com/col_blog/bunsyoudaibenkyouhou/" TargetMode="External"/><Relationship Id="rId9855" Type="http://schemas.openxmlformats.org/officeDocument/2006/relationships/hyperlink" Target="https://natsui-sansu-juku.com/column/510-03/" TargetMode="External"/><Relationship Id="rId8522" Type="http://schemas.openxmlformats.org/officeDocument/2006/relationships/hyperlink" Target="https://natsui-sansu-juku.com/column/kobetsu_mayoi_judge/" TargetMode="External"/><Relationship Id="rId9856" Type="http://schemas.openxmlformats.org/officeDocument/2006/relationships/hyperlink" Target="https://natsui-sansu-juku.com/column/sapix-15/" TargetMode="External"/><Relationship Id="rId8521" Type="http://schemas.openxmlformats.org/officeDocument/2006/relationships/hyperlink" Target="https://natsui-sansu-juku.com/col_blog/bunsyoudaibenkyouhou/" TargetMode="External"/><Relationship Id="rId9857" Type="http://schemas.openxmlformats.org/officeDocument/2006/relationships/hyperlink" Target="https://natsui-sansu-juku.com/column/510-04/" TargetMode="External"/><Relationship Id="rId8520" Type="http://schemas.openxmlformats.org/officeDocument/2006/relationships/hyperlink" Target="https://natsui-sansu-juku.com/column/bunsyoudai/" TargetMode="External"/><Relationship Id="rId9858" Type="http://schemas.openxmlformats.org/officeDocument/2006/relationships/hyperlink" Target="https://natsui-sansu-juku.com/column/sapix-15/" TargetMode="External"/><Relationship Id="rId8527" Type="http://schemas.openxmlformats.org/officeDocument/2006/relationships/hyperlink" Target="https://natsui-sansu-juku.com/col_blog/bunsyoudaihi/" TargetMode="External"/><Relationship Id="rId9851" Type="http://schemas.openxmlformats.org/officeDocument/2006/relationships/hyperlink" Target="https://natsui-sansu-juku.com/column/510-02/" TargetMode="External"/><Relationship Id="rId8526" Type="http://schemas.openxmlformats.org/officeDocument/2006/relationships/hyperlink" Target="https://natsui-sansu-juku.com/kobetsu_online/" TargetMode="External"/><Relationship Id="rId9852" Type="http://schemas.openxmlformats.org/officeDocument/2006/relationships/hyperlink" Target="https://natsui-sansu-juku.com/column/sapix-15/" TargetMode="External"/><Relationship Id="rId8525" Type="http://schemas.openxmlformats.org/officeDocument/2006/relationships/hyperlink" Target="https://natsui-sansu-juku.com/col_blog/bunsyoudaihi/" TargetMode="External"/><Relationship Id="rId9853" Type="http://schemas.openxmlformats.org/officeDocument/2006/relationships/hyperlink" Target="https://natsui-sansu-juku.com/column/510-12/" TargetMode="External"/><Relationship Id="rId8524" Type="http://schemas.openxmlformats.org/officeDocument/2006/relationships/hyperlink" Target="https://natsui-sansu-juku.com/inquiry/" TargetMode="External"/><Relationship Id="rId9854" Type="http://schemas.openxmlformats.org/officeDocument/2006/relationships/hyperlink" Target="https://natsui-sansu-juku.com/column/sapix-15/" TargetMode="External"/><Relationship Id="rId8519" Type="http://schemas.openxmlformats.org/officeDocument/2006/relationships/hyperlink" Target="https://natsui-sansu-juku.com/col_blog/bunsyoudaibenkyouhou/" TargetMode="External"/><Relationship Id="rId8518" Type="http://schemas.openxmlformats.org/officeDocument/2006/relationships/hyperlink" Target="https://natsui-sansu-juku.com/column/kobetsu_mayoi_judge/" TargetMode="External"/><Relationship Id="rId8517" Type="http://schemas.openxmlformats.org/officeDocument/2006/relationships/hyperlink" Target="https://natsui-sansu-juku.com/col_blog/bunsyoudaibenkyouhou/" TargetMode="External"/><Relationship Id="rId9848" Type="http://schemas.openxmlformats.org/officeDocument/2006/relationships/hyperlink" Target="https://natsui-sansu-juku.com/column/sapix-15/" TargetMode="External"/><Relationship Id="rId9849" Type="http://schemas.openxmlformats.org/officeDocument/2006/relationships/hyperlink" Target="https://natsui-sansu-juku.com/column/200314/" TargetMode="External"/><Relationship Id="rId8512" Type="http://schemas.openxmlformats.org/officeDocument/2006/relationships/hyperlink" Target="https://natsui-sansu-juku.com/ct/kakomon/" TargetMode="External"/><Relationship Id="rId9844" Type="http://schemas.openxmlformats.org/officeDocument/2006/relationships/hyperlink" Target="https://natsui-sansu-juku.com/column/sapix-15/" TargetMode="External"/><Relationship Id="rId8511" Type="http://schemas.openxmlformats.org/officeDocument/2006/relationships/hyperlink" Target="https://natsui-sansu-juku.com/col_blog/bunsyoudaibenkyouhou/" TargetMode="External"/><Relationship Id="rId9845" Type="http://schemas.openxmlformats.org/officeDocument/2006/relationships/hyperlink" Target="https://natsui-sansu-juku.com/kobetsu_online/" TargetMode="External"/><Relationship Id="rId8510" Type="http://schemas.openxmlformats.org/officeDocument/2006/relationships/hyperlink" Target="https://www.google.com/maps/search/" TargetMode="External"/><Relationship Id="rId9846" Type="http://schemas.openxmlformats.org/officeDocument/2006/relationships/hyperlink" Target="https://natsui-sansu-juku.com/column/sapix-15/" TargetMode="External"/><Relationship Id="rId9847" Type="http://schemas.openxmlformats.org/officeDocument/2006/relationships/hyperlink" Target="https://natsui-sansu-juku.com/column/h51-03/" TargetMode="External"/><Relationship Id="rId8516" Type="http://schemas.openxmlformats.org/officeDocument/2006/relationships/hyperlink" Target="https://natsui-sansu-juku.com/column/hub-bunshodai/" TargetMode="External"/><Relationship Id="rId9840" Type="http://schemas.openxmlformats.org/officeDocument/2006/relationships/hyperlink" Target="https://natsui-sansu-juku.com/column/sapix-15/" TargetMode="External"/><Relationship Id="rId8515" Type="http://schemas.openxmlformats.org/officeDocument/2006/relationships/hyperlink" Target="https://natsui-sansu-juku.com/col_blog/bunsyoudaibenkyouhou/" TargetMode="External"/><Relationship Id="rId9841" Type="http://schemas.openxmlformats.org/officeDocument/2006/relationships/hyperlink" Target="https://natsui-sansu-juku.com/ct/jyukubetsu/" TargetMode="External"/><Relationship Id="rId8514" Type="http://schemas.openxmlformats.org/officeDocument/2006/relationships/hyperlink" Target="https://natsui-sansu-juku.com/ct/kakomon/" TargetMode="External"/><Relationship Id="rId9842" Type="http://schemas.openxmlformats.org/officeDocument/2006/relationships/hyperlink" Target="https://natsui-sansu-juku.com/column/sapix-15/" TargetMode="External"/><Relationship Id="rId8513" Type="http://schemas.openxmlformats.org/officeDocument/2006/relationships/hyperlink" Target="https://natsui-sansu-juku.com/col_blog/bunsyoudaibenkyouhou/" TargetMode="External"/><Relationship Id="rId9843" Type="http://schemas.openxmlformats.org/officeDocument/2006/relationships/hyperlink" Target="https://natsui-sansu-juku.com/ct/jyukubetsu/" TargetMode="External"/><Relationship Id="rId7219" Type="http://schemas.openxmlformats.org/officeDocument/2006/relationships/hyperlink" Target="https://juku-escot.com/online/" TargetMode="External"/><Relationship Id="rId9870" Type="http://schemas.openxmlformats.org/officeDocument/2006/relationships/hyperlink" Target="https://natsui-sansu-juku.com/column/sapix-15/" TargetMode="External"/><Relationship Id="rId9871" Type="http://schemas.openxmlformats.org/officeDocument/2006/relationships/hyperlink" Target="https://natsui-sansu-juku.com/column/510-13/" TargetMode="External"/><Relationship Id="rId9872" Type="http://schemas.openxmlformats.org/officeDocument/2006/relationships/hyperlink" Target="https://natsui-sansu-juku.com/column/sapix-15/" TargetMode="External"/><Relationship Id="rId7210" Type="http://schemas.openxmlformats.org/officeDocument/2006/relationships/hyperlink" Target="https://juku-escot.com/taikeisuugaku/" TargetMode="External"/><Relationship Id="rId8541" Type="http://schemas.openxmlformats.org/officeDocument/2006/relationships/hyperlink" Target="https://natsui-sansu-juku.com/col_blog/bunsyoudaihi/" TargetMode="External"/><Relationship Id="rId8540" Type="http://schemas.openxmlformats.org/officeDocument/2006/relationships/hyperlink" Target="https://natsui-sansu-juku.com/column/bunsyoudai/" TargetMode="External"/><Relationship Id="rId7214" Type="http://schemas.openxmlformats.org/officeDocument/2006/relationships/hyperlink" Target="https://juku-escot.com/taikeisuugaku/" TargetMode="External"/><Relationship Id="rId8545" Type="http://schemas.openxmlformats.org/officeDocument/2006/relationships/hyperlink" Target="https://natsui-sansu-juku.com/col_blog/bunsyoudaikokuhuku/" TargetMode="External"/><Relationship Id="rId9877" Type="http://schemas.openxmlformats.org/officeDocument/2006/relationships/hyperlink" Target="https://natsui-sansu-juku.com/column/510-10/" TargetMode="External"/><Relationship Id="rId7213" Type="http://schemas.openxmlformats.org/officeDocument/2006/relationships/hyperlink" Target="https://juku-escot.com/kouza/j2-math/" TargetMode="External"/><Relationship Id="rId8544" Type="http://schemas.openxmlformats.org/officeDocument/2006/relationships/hyperlink" Target="https://natsui-sansu-juku.com/inquiry/" TargetMode="External"/><Relationship Id="rId9878" Type="http://schemas.openxmlformats.org/officeDocument/2006/relationships/hyperlink" Target="https://natsui-sansu-juku.com/column/sapix/" TargetMode="External"/><Relationship Id="rId7212" Type="http://schemas.openxmlformats.org/officeDocument/2006/relationships/hyperlink" Target="https://juku-escot.com/taikeisuugaku/" TargetMode="External"/><Relationship Id="rId8543" Type="http://schemas.openxmlformats.org/officeDocument/2006/relationships/hyperlink" Target="https://natsui-sansu-juku.com/col_blog/bunsyoudaihi/" TargetMode="External"/><Relationship Id="rId9879" Type="http://schemas.openxmlformats.org/officeDocument/2006/relationships/hyperlink" Target="https://natsui-sansu-juku.com/ct/kakomon/" TargetMode="External"/><Relationship Id="rId7211" Type="http://schemas.openxmlformats.org/officeDocument/2006/relationships/hyperlink" Target="https://juku-escot.com/kouza/j1-math/" TargetMode="External"/><Relationship Id="rId8542" Type="http://schemas.openxmlformats.org/officeDocument/2006/relationships/hyperlink" Target="https://natsui-sansu-juku.com/column/kobetsu_mayoi_judge/" TargetMode="External"/><Relationship Id="rId7218" Type="http://schemas.openxmlformats.org/officeDocument/2006/relationships/hyperlink" Target="https://juku-escot.com/taikeisuugaku/" TargetMode="External"/><Relationship Id="rId8549" Type="http://schemas.openxmlformats.org/officeDocument/2006/relationships/hyperlink" Target="https://natsui-sansu-juku.com/col_blog/bunsyoudaikokuhuku/" TargetMode="External"/><Relationship Id="rId9873" Type="http://schemas.openxmlformats.org/officeDocument/2006/relationships/hyperlink" Target="https://natsui-sansu-juku.com/column/h51-02/" TargetMode="External"/><Relationship Id="rId7217" Type="http://schemas.openxmlformats.org/officeDocument/2006/relationships/hyperlink" Target="https://juku-escot.com/kouza/h1-math/" TargetMode="External"/><Relationship Id="rId8548" Type="http://schemas.openxmlformats.org/officeDocument/2006/relationships/hyperlink" Target="https://natsui-sansu-juku.com/ct/jyukubetsu/" TargetMode="External"/><Relationship Id="rId9874" Type="http://schemas.openxmlformats.org/officeDocument/2006/relationships/hyperlink" Target="https://natsui-sansu-juku.com/column/sapix-15/" TargetMode="External"/><Relationship Id="rId7216" Type="http://schemas.openxmlformats.org/officeDocument/2006/relationships/hyperlink" Target="https://juku-escot.com/taikeisuugaku/" TargetMode="External"/><Relationship Id="rId8547" Type="http://schemas.openxmlformats.org/officeDocument/2006/relationships/hyperlink" Target="https://natsui-sansu-juku.com/col_blog/bunsyoudaikokuhuku/" TargetMode="External"/><Relationship Id="rId9875" Type="http://schemas.openxmlformats.org/officeDocument/2006/relationships/hyperlink" Target="https://natsui-sansu-juku.com/column/510-05/" TargetMode="External"/><Relationship Id="rId7215" Type="http://schemas.openxmlformats.org/officeDocument/2006/relationships/hyperlink" Target="https://juku-escot.com/kouza/j3-math/" TargetMode="External"/><Relationship Id="rId8546" Type="http://schemas.openxmlformats.org/officeDocument/2006/relationships/hyperlink" Target="https://natsui-sansu-juku.com/ct/jyukubetsu/" TargetMode="External"/><Relationship Id="rId9876" Type="http://schemas.openxmlformats.org/officeDocument/2006/relationships/hyperlink" Target="https://natsui-sansu-juku.com/column/sapix-15/" TargetMode="External"/><Relationship Id="rId7209" Type="http://schemas.openxmlformats.org/officeDocument/2006/relationships/hyperlink" Target="https://juku-escot.com/kouza/h1-math/" TargetMode="External"/><Relationship Id="rId7208" Type="http://schemas.openxmlformats.org/officeDocument/2006/relationships/hyperlink" Target="https://juku-escot.com/taikeisuugaku/" TargetMode="External"/><Relationship Id="rId8539" Type="http://schemas.openxmlformats.org/officeDocument/2006/relationships/hyperlink" Target="https://natsui-sansu-juku.com/col_blog/bunsyoudaihi/" TargetMode="External"/><Relationship Id="rId9860" Type="http://schemas.openxmlformats.org/officeDocument/2006/relationships/hyperlink" Target="https://natsui-sansu-juku.com/column/sapix-15/" TargetMode="External"/><Relationship Id="rId9861" Type="http://schemas.openxmlformats.org/officeDocument/2006/relationships/hyperlink" Target="https://natsui-sansu-juku.com/column/h51-01/" TargetMode="External"/><Relationship Id="rId8530" Type="http://schemas.openxmlformats.org/officeDocument/2006/relationships/hyperlink" Target="https://natsui-sansu-juku.com/column/hub-bunshodai/" TargetMode="External"/><Relationship Id="rId7203" Type="http://schemas.openxmlformats.org/officeDocument/2006/relationships/hyperlink" Target="https://juku-escot.com/kouza/j1-math/" TargetMode="External"/><Relationship Id="rId8534" Type="http://schemas.openxmlformats.org/officeDocument/2006/relationships/hyperlink" Target="https://natsui-sansu-juku.com/column/kokogachigau/" TargetMode="External"/><Relationship Id="rId9866" Type="http://schemas.openxmlformats.org/officeDocument/2006/relationships/hyperlink" Target="https://natsui-sansu-juku.com/column/sapix-15/" TargetMode="External"/><Relationship Id="rId7202" Type="http://schemas.openxmlformats.org/officeDocument/2006/relationships/hyperlink" Target="https://juku-escot.com/taikeisuugaku/" TargetMode="External"/><Relationship Id="rId8533" Type="http://schemas.openxmlformats.org/officeDocument/2006/relationships/hyperlink" Target="https://natsui-sansu-juku.com/col_blog/bunsyoudaihi/" TargetMode="External"/><Relationship Id="rId9867" Type="http://schemas.openxmlformats.org/officeDocument/2006/relationships/hyperlink" Target="https://natsui-sansu-juku.com/column/510-07/" TargetMode="External"/><Relationship Id="rId7201" Type="http://schemas.openxmlformats.org/officeDocument/2006/relationships/hyperlink" Target="https://juku-escot.com/examination/" TargetMode="External"/><Relationship Id="rId8532" Type="http://schemas.openxmlformats.org/officeDocument/2006/relationships/hyperlink" Target="https://natsui-sansu-juku.com/column/kobetsu_mayoi_judge/" TargetMode="External"/><Relationship Id="rId9868" Type="http://schemas.openxmlformats.org/officeDocument/2006/relationships/hyperlink" Target="https://natsui-sansu-juku.com/column/sapix-15/" TargetMode="External"/><Relationship Id="rId7200" Type="http://schemas.openxmlformats.org/officeDocument/2006/relationships/hyperlink" Target="https://juku-escot.com/taikeisuugaku/" TargetMode="External"/><Relationship Id="rId8531" Type="http://schemas.openxmlformats.org/officeDocument/2006/relationships/hyperlink" Target="https://natsui-sansu-juku.com/col_blog/bunsyoudaihi/" TargetMode="External"/><Relationship Id="rId9869" Type="http://schemas.openxmlformats.org/officeDocument/2006/relationships/hyperlink" Target="https://natsui-sansu-juku.com/column/510-11/" TargetMode="External"/><Relationship Id="rId7207" Type="http://schemas.openxmlformats.org/officeDocument/2006/relationships/hyperlink" Target="https://juku-escot.com/kouza/j3-math/" TargetMode="External"/><Relationship Id="rId8538" Type="http://schemas.openxmlformats.org/officeDocument/2006/relationships/hyperlink" Target="https://natsui-sansu-juku.com/column/withyou/" TargetMode="External"/><Relationship Id="rId9862" Type="http://schemas.openxmlformats.org/officeDocument/2006/relationships/hyperlink" Target="https://natsui-sansu-juku.com/column/sapix-15/" TargetMode="External"/><Relationship Id="rId7206" Type="http://schemas.openxmlformats.org/officeDocument/2006/relationships/hyperlink" Target="https://juku-escot.com/taikeisuugaku/" TargetMode="External"/><Relationship Id="rId8537" Type="http://schemas.openxmlformats.org/officeDocument/2006/relationships/hyperlink" Target="https://natsui-sansu-juku.com/col_blog/bunsyoudaihi/" TargetMode="External"/><Relationship Id="rId9863" Type="http://schemas.openxmlformats.org/officeDocument/2006/relationships/hyperlink" Target="https://natsui-sansu-juku.com/column/510-08/" TargetMode="External"/><Relationship Id="rId7205" Type="http://schemas.openxmlformats.org/officeDocument/2006/relationships/hyperlink" Target="https://juku-escot.com/kouza/j2-math/" TargetMode="External"/><Relationship Id="rId8536" Type="http://schemas.openxmlformats.org/officeDocument/2006/relationships/hyperlink" Target="https://natsui-sansu-juku.com/kobetsu_online/" TargetMode="External"/><Relationship Id="rId9864" Type="http://schemas.openxmlformats.org/officeDocument/2006/relationships/hyperlink" Target="https://natsui-sansu-juku.com/column/sapix-15/" TargetMode="External"/><Relationship Id="rId7204" Type="http://schemas.openxmlformats.org/officeDocument/2006/relationships/hyperlink" Target="https://juku-escot.com/taikeisuugaku/" TargetMode="External"/><Relationship Id="rId8535" Type="http://schemas.openxmlformats.org/officeDocument/2006/relationships/hyperlink" Target="https://natsui-sansu-juku.com/col_blog/bunsyoudaihi/" TargetMode="External"/><Relationship Id="rId9865" Type="http://schemas.openxmlformats.org/officeDocument/2006/relationships/hyperlink" Target="https://natsui-sansu-juku.com/column/510-09/" TargetMode="External"/><Relationship Id="rId9819" Type="http://schemas.openxmlformats.org/officeDocument/2006/relationships/hyperlink" Target="https://natsui-sansu-juku.com/kobetsu_online/" TargetMode="External"/><Relationship Id="rId9815" Type="http://schemas.openxmlformats.org/officeDocument/2006/relationships/hyperlink" Target="https://natsui-sansu-juku.com/column/kobetsu_mayoi_judge/" TargetMode="External"/><Relationship Id="rId9816" Type="http://schemas.openxmlformats.org/officeDocument/2006/relationships/hyperlink" Target="https://natsui-sansu-juku.com/column/rittaizukei/" TargetMode="External"/><Relationship Id="rId9817" Type="http://schemas.openxmlformats.org/officeDocument/2006/relationships/hyperlink" Target="https://natsui-sansu-juku.com/inquiry/" TargetMode="External"/><Relationship Id="rId9818" Type="http://schemas.openxmlformats.org/officeDocument/2006/relationships/hyperlink" Target="https://natsui-sansu-juku.com/column/routine/" TargetMode="External"/><Relationship Id="rId9811" Type="http://schemas.openxmlformats.org/officeDocument/2006/relationships/hyperlink" Target="https://natsui-sansu-juku.com/column/hub-zukei-hayasa/" TargetMode="External"/><Relationship Id="rId9812" Type="http://schemas.openxmlformats.org/officeDocument/2006/relationships/hyperlink" Target="https://natsui-sansu-juku.com/column/rittaizukei/" TargetMode="External"/><Relationship Id="rId9813" Type="http://schemas.openxmlformats.org/officeDocument/2006/relationships/hyperlink" Target="https://natsui-sansu-juku.com/column/kobetsu_mayoi_judge/" TargetMode="External"/><Relationship Id="rId9814" Type="http://schemas.openxmlformats.org/officeDocument/2006/relationships/hyperlink" Target="https://natsui-sansu-juku.com/column/rittaizukei/" TargetMode="External"/><Relationship Id="rId9810" Type="http://schemas.openxmlformats.org/officeDocument/2006/relationships/hyperlink" Target="https://natsui-sansu-juku.com/column/rittaizukei/" TargetMode="External"/><Relationship Id="rId9808" Type="http://schemas.openxmlformats.org/officeDocument/2006/relationships/hyperlink" Target="https://natsui-sansu-juku.com/column/rittaizukei/" TargetMode="External"/><Relationship Id="rId9809" Type="http://schemas.openxmlformats.org/officeDocument/2006/relationships/hyperlink" Target="https://natsui-sansu-juku.com/ct/kakomon/" TargetMode="External"/><Relationship Id="rId9804" Type="http://schemas.openxmlformats.org/officeDocument/2006/relationships/hyperlink" Target="https://natsui-sansu-juku.com/column/qa6/" TargetMode="External"/><Relationship Id="rId9805" Type="http://schemas.openxmlformats.org/officeDocument/2006/relationships/hyperlink" Target="https://natsui-sansu-juku.com/inquiry/" TargetMode="External"/><Relationship Id="rId9806" Type="http://schemas.openxmlformats.org/officeDocument/2006/relationships/hyperlink" Target="https://natsui-sansu-juku.com/column/rittaizukei/" TargetMode="External"/><Relationship Id="rId9807" Type="http://schemas.openxmlformats.org/officeDocument/2006/relationships/hyperlink" Target="https://natsui-sansu-juku.com/ct/kakomon/" TargetMode="External"/><Relationship Id="rId9800" Type="http://schemas.openxmlformats.org/officeDocument/2006/relationships/hyperlink" Target="https://natsui-sansu-juku.com/column/qa6/" TargetMode="External"/><Relationship Id="rId9801" Type="http://schemas.openxmlformats.org/officeDocument/2006/relationships/hyperlink" Target="https://natsui-sansu-juku.com/column/hub-qa-jiki/" TargetMode="External"/><Relationship Id="rId9802" Type="http://schemas.openxmlformats.org/officeDocument/2006/relationships/hyperlink" Target="https://natsui-sansu-juku.com/column/qa6/" TargetMode="External"/><Relationship Id="rId9803" Type="http://schemas.openxmlformats.org/officeDocument/2006/relationships/hyperlink" Target="https://natsui-sansu-juku.com/column/kobetsu_mayoi_judge/" TargetMode="External"/><Relationship Id="rId8509" Type="http://schemas.openxmlformats.org/officeDocument/2006/relationships/hyperlink" Target="https://natsui-sansu-juku.com/access/" TargetMode="External"/><Relationship Id="rId8508" Type="http://schemas.openxmlformats.org/officeDocument/2006/relationships/hyperlink" Target="https://natsui-sansu-juku.com/ct/kakomon/" TargetMode="External"/><Relationship Id="rId8507" Type="http://schemas.openxmlformats.org/officeDocument/2006/relationships/hyperlink" Target="https://natsui-sansu-juku.com/access/" TargetMode="External"/><Relationship Id="rId8506" Type="http://schemas.openxmlformats.org/officeDocument/2006/relationships/hyperlink" Target="https://natsui-sansu-juku.com/ct/kakomon/" TargetMode="External"/><Relationship Id="rId9837" Type="http://schemas.openxmlformats.org/officeDocument/2006/relationships/hyperlink" Target="https://natsui-sansu-juku.com/column/kobetsu_mayoi_judge/" TargetMode="External"/><Relationship Id="rId9838" Type="http://schemas.openxmlformats.org/officeDocument/2006/relationships/hyperlink" Target="https://natsui-sansu-juku.com/column/routine/" TargetMode="External"/><Relationship Id="rId9839" Type="http://schemas.openxmlformats.org/officeDocument/2006/relationships/hyperlink" Target="https://natsui-sansu-juku.com/inquiry/" TargetMode="External"/><Relationship Id="rId8501" Type="http://schemas.openxmlformats.org/officeDocument/2006/relationships/hyperlink" Target="https://natsui-sansu-juku.com/5master/" TargetMode="External"/><Relationship Id="rId9833" Type="http://schemas.openxmlformats.org/officeDocument/2006/relationships/hyperlink" Target="https://natsui-sansu-juku.com/kobetsu_online/" TargetMode="External"/><Relationship Id="rId8500" Type="http://schemas.openxmlformats.org/officeDocument/2006/relationships/hyperlink" Target="https://natsui-sansu-juku.com/ct/%e4%b8%ad%e5%ad%a6%e5%8f%97%e9%a8%93q%ef%bc%86%ef%bd%81/" TargetMode="External"/><Relationship Id="rId9834" Type="http://schemas.openxmlformats.org/officeDocument/2006/relationships/hyperlink" Target="https://natsui-sansu-juku.com/column/routine/" TargetMode="External"/><Relationship Id="rId9835" Type="http://schemas.openxmlformats.org/officeDocument/2006/relationships/hyperlink" Target="https://natsui-sansu-juku.com/column/onlinekobetsu3/" TargetMode="External"/><Relationship Id="rId9836" Type="http://schemas.openxmlformats.org/officeDocument/2006/relationships/hyperlink" Target="https://natsui-sansu-juku.com/column/routine/" TargetMode="External"/><Relationship Id="rId8505" Type="http://schemas.openxmlformats.org/officeDocument/2006/relationships/hyperlink" Target="https://natsui-sansu-juku.com/access/" TargetMode="External"/><Relationship Id="rId8504" Type="http://schemas.openxmlformats.org/officeDocument/2006/relationships/hyperlink" Target="https://natsui-sansu-juku.com/" TargetMode="External"/><Relationship Id="rId9830" Type="http://schemas.openxmlformats.org/officeDocument/2006/relationships/hyperlink" Target="https://natsui-sansu-juku.com/column/routine/" TargetMode="External"/><Relationship Id="rId8503" Type="http://schemas.openxmlformats.org/officeDocument/2006/relationships/hyperlink" Target="https://natsui-sansu-juku.com/5master/" TargetMode="External"/><Relationship Id="rId9831" Type="http://schemas.openxmlformats.org/officeDocument/2006/relationships/hyperlink" Target="https://natsui-sansu-juku.com/column/kokogachigau/" TargetMode="External"/><Relationship Id="rId8502" Type="http://schemas.openxmlformats.org/officeDocument/2006/relationships/hyperlink" Target="https://natsui-sansu-juku.com/ct/%e4%b8%ad%e5%ad%a6%e5%8f%97%e9%a8%93q%ef%bc%86%ef%bd%81/" TargetMode="External"/><Relationship Id="rId9832" Type="http://schemas.openxmlformats.org/officeDocument/2006/relationships/hyperlink" Target="https://natsui-sansu-juku.com/column/routine/" TargetMode="External"/><Relationship Id="rId9826" Type="http://schemas.openxmlformats.org/officeDocument/2006/relationships/hyperlink" Target="https://natsui-sansu-juku.com/column/routine/" TargetMode="External"/><Relationship Id="rId9827" Type="http://schemas.openxmlformats.org/officeDocument/2006/relationships/hyperlink" Target="https://natsui-sansu-juku.com/purpose/" TargetMode="External"/><Relationship Id="rId9828" Type="http://schemas.openxmlformats.org/officeDocument/2006/relationships/hyperlink" Target="https://natsui-sansu-juku.com/column/routine/" TargetMode="External"/><Relationship Id="rId9829" Type="http://schemas.openxmlformats.org/officeDocument/2006/relationships/hyperlink" Target="https://natsui-sansu-juku.com/kobetsu/" TargetMode="External"/><Relationship Id="rId9822" Type="http://schemas.openxmlformats.org/officeDocument/2006/relationships/hyperlink" Target="https://natsui-sansu-juku.com/column/routine/" TargetMode="External"/><Relationship Id="rId9823" Type="http://schemas.openxmlformats.org/officeDocument/2006/relationships/hyperlink" Target="https://natsui-sansu-juku.com/column/hub-zukei-hayasa/" TargetMode="External"/><Relationship Id="rId9824" Type="http://schemas.openxmlformats.org/officeDocument/2006/relationships/hyperlink" Target="https://natsui-sansu-juku.com/column/routine/" TargetMode="External"/><Relationship Id="rId9825" Type="http://schemas.openxmlformats.org/officeDocument/2006/relationships/hyperlink" Target="https://natsui-sansu-juku.com/column/kobetsu_mayoi_judge/" TargetMode="External"/><Relationship Id="rId9820" Type="http://schemas.openxmlformats.org/officeDocument/2006/relationships/hyperlink" Target="https://natsui-sansu-juku.com/column/routine/" TargetMode="External"/><Relationship Id="rId9821" Type="http://schemas.openxmlformats.org/officeDocument/2006/relationships/hyperlink" Target="https://natsui-sansu-juku.com/kobetsu_online/" TargetMode="External"/><Relationship Id="rId7272" Type="http://schemas.openxmlformats.org/officeDocument/2006/relationships/hyperlink" Target="https://jukureiwa.com/" TargetMode="External"/><Relationship Id="rId7271" Type="http://schemas.openxmlformats.org/officeDocument/2006/relationships/hyperlink" Target="https://jukureiwa.com/tips/" TargetMode="External"/><Relationship Id="rId7270" Type="http://schemas.openxmlformats.org/officeDocument/2006/relationships/hyperlink" Target="https://jukureiwa.com/" TargetMode="External"/><Relationship Id="rId7276" Type="http://schemas.openxmlformats.org/officeDocument/2006/relationships/hyperlink" Target="https://jukureiwa.com/" TargetMode="External"/><Relationship Id="rId7275" Type="http://schemas.openxmlformats.org/officeDocument/2006/relationships/hyperlink" Target="https://jukureiwa.com/tips/alphabet/" TargetMode="External"/><Relationship Id="rId7274" Type="http://schemas.openxmlformats.org/officeDocument/2006/relationships/hyperlink" Target="https://jukureiwa.com/" TargetMode="External"/><Relationship Id="rId7273" Type="http://schemas.openxmlformats.org/officeDocument/2006/relationships/hyperlink" Target="https://jukureiwa.com/greeting/" TargetMode="External"/><Relationship Id="rId7279" Type="http://schemas.openxmlformats.org/officeDocument/2006/relationships/hyperlink" Target="https://jukureiwa.com/tips/katakana/" TargetMode="External"/><Relationship Id="rId7278" Type="http://schemas.openxmlformats.org/officeDocument/2006/relationships/hyperlink" Target="https://jukureiwa.com/" TargetMode="External"/><Relationship Id="rId7277" Type="http://schemas.openxmlformats.org/officeDocument/2006/relationships/hyperlink" Target="https://jukureiwa.com/tips/machigaeyasui/" TargetMode="External"/><Relationship Id="rId7261" Type="http://schemas.openxmlformats.org/officeDocument/2006/relationships/hyperlink" Target="https://jukureiwa.com/honka/" TargetMode="External"/><Relationship Id="rId8592" Type="http://schemas.openxmlformats.org/officeDocument/2006/relationships/hyperlink" Target="https://natsui-sansu-juku.com/column/kobetsu_mayoi_judge/" TargetMode="External"/><Relationship Id="rId7260" Type="http://schemas.openxmlformats.org/officeDocument/2006/relationships/hyperlink" Target="https://jukureiwa.com/" TargetMode="External"/><Relationship Id="rId8591" Type="http://schemas.openxmlformats.org/officeDocument/2006/relationships/hyperlink" Target="https://natsui-sansu-juku.com/col_blog/bunsyoudaitaisaku/" TargetMode="External"/><Relationship Id="rId8590" Type="http://schemas.openxmlformats.org/officeDocument/2006/relationships/hyperlink" Target="https://natsui-sansu-juku.com/column/bunsyoudai/" TargetMode="External"/><Relationship Id="rId7265" Type="http://schemas.openxmlformats.org/officeDocument/2006/relationships/hyperlink" Target="https://jukureiwa.com/kouza/" TargetMode="External"/><Relationship Id="rId8596" Type="http://schemas.openxmlformats.org/officeDocument/2006/relationships/hyperlink" Target="https://natsui-sansu-juku.com/ct/%e4%b8%ad%e5%ad%a6%e5%8f%97%e9%a8%93q%ef%bc%86%ef%bd%81/" TargetMode="External"/><Relationship Id="rId7264" Type="http://schemas.openxmlformats.org/officeDocument/2006/relationships/hyperlink" Target="https://jukureiwa.com/" TargetMode="External"/><Relationship Id="rId8595" Type="http://schemas.openxmlformats.org/officeDocument/2006/relationships/hyperlink" Target="https://natsui-sansu-juku.com/col_blog/kakomon-online-checklist/" TargetMode="External"/><Relationship Id="rId7263" Type="http://schemas.openxmlformats.org/officeDocument/2006/relationships/hyperlink" Target="https://jukureiwa.com/tanpatsu/" TargetMode="External"/><Relationship Id="rId8594" Type="http://schemas.openxmlformats.org/officeDocument/2006/relationships/hyperlink" Target="https://natsui-sansu-juku.com/inquiry/" TargetMode="External"/><Relationship Id="rId7262" Type="http://schemas.openxmlformats.org/officeDocument/2006/relationships/hyperlink" Target="https://jukureiwa.com/" TargetMode="External"/><Relationship Id="rId8593" Type="http://schemas.openxmlformats.org/officeDocument/2006/relationships/hyperlink" Target="https://natsui-sansu-juku.com/col_blog/bunsyoudaitaisaku/" TargetMode="External"/><Relationship Id="rId7269" Type="http://schemas.openxmlformats.org/officeDocument/2006/relationships/hyperlink" Target="https://jukureiwa.com/tips/" TargetMode="External"/><Relationship Id="rId7268" Type="http://schemas.openxmlformats.org/officeDocument/2006/relationships/hyperlink" Target="https://jukureiwa.com/" TargetMode="External"/><Relationship Id="rId8599" Type="http://schemas.openxmlformats.org/officeDocument/2006/relationships/hyperlink" Target="https://natsui-sansu-juku.com/col_blog/kakomon-online-checklist/" TargetMode="External"/><Relationship Id="rId7267" Type="http://schemas.openxmlformats.org/officeDocument/2006/relationships/hyperlink" Target="https://jukureiwa.com/tanpatsu/" TargetMode="External"/><Relationship Id="rId8598" Type="http://schemas.openxmlformats.org/officeDocument/2006/relationships/hyperlink" Target="https://natsui-sansu-juku.com/ct/%e4%b8%ad%e5%ad%a6%e5%8f%97%e9%a8%93q%ef%bc%86%ef%bd%81/" TargetMode="External"/><Relationship Id="rId7266" Type="http://schemas.openxmlformats.org/officeDocument/2006/relationships/hyperlink" Target="https://jukureiwa.com/" TargetMode="External"/><Relationship Id="rId8597" Type="http://schemas.openxmlformats.org/officeDocument/2006/relationships/hyperlink" Target="https://natsui-sansu-juku.com/col_blog/kakomon-online-checklist/" TargetMode="External"/><Relationship Id="rId7294" Type="http://schemas.openxmlformats.org/officeDocument/2006/relationships/hyperlink" Target="https://jukureiwa.com/" TargetMode="External"/><Relationship Id="rId7293" Type="http://schemas.openxmlformats.org/officeDocument/2006/relationships/hyperlink" Target="https://jukureiwa.com/tips/naaymi_hub/" TargetMode="External"/><Relationship Id="rId7292" Type="http://schemas.openxmlformats.org/officeDocument/2006/relationships/hyperlink" Target="https://jukureiwa.com/" TargetMode="External"/><Relationship Id="rId7291" Type="http://schemas.openxmlformats.org/officeDocument/2006/relationships/hyperlink" Target="https://jukureiwa.com/tips/syakaikinkyu/" TargetMode="External"/><Relationship Id="rId7298" Type="http://schemas.openxmlformats.org/officeDocument/2006/relationships/hyperlink" Target="https://jukureiwa.com/" TargetMode="External"/><Relationship Id="rId7297" Type="http://schemas.openxmlformats.org/officeDocument/2006/relationships/hyperlink" Target="https://jukureiwa.com/tips/syakai-seiri/" TargetMode="External"/><Relationship Id="rId7296" Type="http://schemas.openxmlformats.org/officeDocument/2006/relationships/hyperlink" Target="https://jukureiwa.com/" TargetMode="External"/><Relationship Id="rId7295" Type="http://schemas.openxmlformats.org/officeDocument/2006/relationships/hyperlink" Target="https://jukureiwa.com/tips/syakai-atomawashi/" TargetMode="External"/><Relationship Id="rId7299" Type="http://schemas.openxmlformats.org/officeDocument/2006/relationships/hyperlink" Target="https://jukureiwa.com/tips/syakai-15min-routine/" TargetMode="External"/><Relationship Id="rId7290" Type="http://schemas.openxmlformats.org/officeDocument/2006/relationships/hyperlink" Target="https://jukureiwa.com/" TargetMode="External"/><Relationship Id="rId7283" Type="http://schemas.openxmlformats.org/officeDocument/2006/relationships/hyperlink" Target="https://jukureiwa.com/tips/syakaianki/" TargetMode="External"/><Relationship Id="rId7282" Type="http://schemas.openxmlformats.org/officeDocument/2006/relationships/hyperlink" Target="https://jukureiwa.com/" TargetMode="External"/><Relationship Id="rId7281" Type="http://schemas.openxmlformats.org/officeDocument/2006/relationships/hyperlink" Target="https://jukureiwa.com/tips/syakaibenkyou/" TargetMode="External"/><Relationship Id="rId7280" Type="http://schemas.openxmlformats.org/officeDocument/2006/relationships/hyperlink" Target="https://jukureiwa.com/" TargetMode="External"/><Relationship Id="rId7287" Type="http://schemas.openxmlformats.org/officeDocument/2006/relationships/hyperlink" Target="https://jukureiwa.com/tips/honka_rekishi/" TargetMode="External"/><Relationship Id="rId7286" Type="http://schemas.openxmlformats.org/officeDocument/2006/relationships/hyperlink" Target="https://jukureiwa.com/" TargetMode="External"/><Relationship Id="rId7285" Type="http://schemas.openxmlformats.org/officeDocument/2006/relationships/hyperlink" Target="https://jukureiwa.com/tips/honka_chiri/" TargetMode="External"/><Relationship Id="rId7284" Type="http://schemas.openxmlformats.org/officeDocument/2006/relationships/hyperlink" Target="https://jukureiwa.com/" TargetMode="External"/><Relationship Id="rId7289" Type="http://schemas.openxmlformats.org/officeDocument/2006/relationships/hyperlink" Target="https://jukureiwa.com/tips/honka_koumin/" TargetMode="External"/><Relationship Id="rId7288" Type="http://schemas.openxmlformats.org/officeDocument/2006/relationships/hyperlink" Target="https://jukureiwa.com/" TargetMode="External"/><Relationship Id="rId9891" Type="http://schemas.openxmlformats.org/officeDocument/2006/relationships/hyperlink" Target="https://natsui-sansu-juku.com/kobetsu/" TargetMode="External"/><Relationship Id="rId9892" Type="http://schemas.openxmlformats.org/officeDocument/2006/relationships/hyperlink" Target="https://natsui-sansu-juku.com/column/sapix/" TargetMode="External"/><Relationship Id="rId9893" Type="http://schemas.openxmlformats.org/officeDocument/2006/relationships/hyperlink" Target="https://natsui-sansu-juku.com/column/kobetsu_mayoi_judge/" TargetMode="External"/><Relationship Id="rId9894" Type="http://schemas.openxmlformats.org/officeDocument/2006/relationships/hyperlink" Target="https://natsui-sansu-juku.com/column/sapix/" TargetMode="External"/><Relationship Id="rId7232" Type="http://schemas.openxmlformats.org/officeDocument/2006/relationships/hyperlink" Target="https://juku-escot.com/timetable-j/" TargetMode="External"/><Relationship Id="rId8563" Type="http://schemas.openxmlformats.org/officeDocument/2006/relationships/hyperlink" Target="https://natsui-sansu-juku.com/col_blog/bunsyoudaikotsu/" TargetMode="External"/><Relationship Id="rId7231" Type="http://schemas.openxmlformats.org/officeDocument/2006/relationships/hyperlink" Target="https://juku-escot.com/onepoint/" TargetMode="External"/><Relationship Id="rId8562" Type="http://schemas.openxmlformats.org/officeDocument/2006/relationships/hyperlink" Target="https://natsui-sansu-juku.com/ct/jyukubetsu/" TargetMode="External"/><Relationship Id="rId7230" Type="http://schemas.openxmlformats.org/officeDocument/2006/relationships/hyperlink" Target="https://juku-escot.com/timetable-j/" TargetMode="External"/><Relationship Id="rId8561" Type="http://schemas.openxmlformats.org/officeDocument/2006/relationships/hyperlink" Target="https://natsui-sansu-juku.com/col_blog/bunsyoudaikotsu/" TargetMode="External"/><Relationship Id="rId8560" Type="http://schemas.openxmlformats.org/officeDocument/2006/relationships/hyperlink" Target="https://natsui-sansu-juku.com/ct/jyukubetsu/" TargetMode="External"/><Relationship Id="rId9890" Type="http://schemas.openxmlformats.org/officeDocument/2006/relationships/hyperlink" Target="https://natsui-sansu-juku.com/column/sapix/" TargetMode="External"/><Relationship Id="rId7236" Type="http://schemas.openxmlformats.org/officeDocument/2006/relationships/hyperlink" Target="https://juku-escot.com/timetable/" TargetMode="External"/><Relationship Id="rId8567" Type="http://schemas.openxmlformats.org/officeDocument/2006/relationships/hyperlink" Target="https://natsui-sansu-juku.com/col_blog/bunsyoudaipurint/" TargetMode="External"/><Relationship Id="rId9899" Type="http://schemas.openxmlformats.org/officeDocument/2006/relationships/hyperlink" Target="https://natsui-sansu-juku.com/ct/sapix-15/" TargetMode="External"/><Relationship Id="rId7235" Type="http://schemas.openxmlformats.org/officeDocument/2006/relationships/hyperlink" Target="https://juku-escot.com/timetable-m/" TargetMode="External"/><Relationship Id="rId8566" Type="http://schemas.openxmlformats.org/officeDocument/2006/relationships/hyperlink" Target="https://natsui-sansu-juku.com/column/bunsyoudai/" TargetMode="External"/><Relationship Id="rId7234" Type="http://schemas.openxmlformats.org/officeDocument/2006/relationships/hyperlink" Target="https://juku-escot.com/timetable-m/" TargetMode="External"/><Relationship Id="rId8565" Type="http://schemas.openxmlformats.org/officeDocument/2006/relationships/hyperlink" Target="https://natsui-sansu-juku.com/col_blog/bunsyoudaikotsu/" TargetMode="External"/><Relationship Id="rId7233" Type="http://schemas.openxmlformats.org/officeDocument/2006/relationships/hyperlink" Target="https://juku-escot.com/onepoint/" TargetMode="External"/><Relationship Id="rId8564" Type="http://schemas.openxmlformats.org/officeDocument/2006/relationships/hyperlink" Target="https://natsui-sansu-juku.com/column/hub-bunshodai/" TargetMode="External"/><Relationship Id="rId9895" Type="http://schemas.openxmlformats.org/officeDocument/2006/relationships/hyperlink" Target="https://natsui-sansu-juku.com/inquiry/" TargetMode="External"/><Relationship Id="rId7239" Type="http://schemas.openxmlformats.org/officeDocument/2006/relationships/hyperlink" Target="https://juku-escot.com/examination/" TargetMode="External"/><Relationship Id="rId9896" Type="http://schemas.openxmlformats.org/officeDocument/2006/relationships/hyperlink" Target="https://natsui-sansu-juku.com/column/shibushibu-2/" TargetMode="External"/><Relationship Id="rId7238" Type="http://schemas.openxmlformats.org/officeDocument/2006/relationships/hyperlink" Target="https://juku-escot.com/timetable/" TargetMode="External"/><Relationship Id="rId8569" Type="http://schemas.openxmlformats.org/officeDocument/2006/relationships/hyperlink" Target="https://natsui-sansu-juku.com/col_blog/bunsyoudaipurint/" TargetMode="External"/><Relationship Id="rId9897" Type="http://schemas.openxmlformats.org/officeDocument/2006/relationships/hyperlink" Target="https://natsui-sansu-juku.com/ct/sapix-15/" TargetMode="External"/><Relationship Id="rId7237" Type="http://schemas.openxmlformats.org/officeDocument/2006/relationships/hyperlink" Target="https://juku-escot.com/examination/" TargetMode="External"/><Relationship Id="rId8568" Type="http://schemas.openxmlformats.org/officeDocument/2006/relationships/hyperlink" Target="https://natsui-sansu-juku.com/ct/kakomon/" TargetMode="External"/><Relationship Id="rId9898" Type="http://schemas.openxmlformats.org/officeDocument/2006/relationships/hyperlink" Target="https://natsui-sansu-juku.com/column/shibushibu-2/" TargetMode="External"/><Relationship Id="rId9880" Type="http://schemas.openxmlformats.org/officeDocument/2006/relationships/hyperlink" Target="https://natsui-sansu-juku.com/column/sapix/" TargetMode="External"/><Relationship Id="rId9881" Type="http://schemas.openxmlformats.org/officeDocument/2006/relationships/hyperlink" Target="https://natsui-sansu-juku.com/ct/kakomon/" TargetMode="External"/><Relationship Id="rId9882" Type="http://schemas.openxmlformats.org/officeDocument/2006/relationships/hyperlink" Target="https://natsui-sansu-juku.com/column/sapix/" TargetMode="External"/><Relationship Id="rId9883" Type="http://schemas.openxmlformats.org/officeDocument/2006/relationships/hyperlink" Target="https://natsui-sansu-juku.com/column/hub-juku/" TargetMode="External"/><Relationship Id="rId7221" Type="http://schemas.openxmlformats.org/officeDocument/2006/relationships/hyperlink" Target="https://juku-escot.com/inquiry/" TargetMode="External"/><Relationship Id="rId8552" Type="http://schemas.openxmlformats.org/officeDocument/2006/relationships/hyperlink" Target="https://natsui-sansu-juku.com/column/hub-bunshodai/" TargetMode="External"/><Relationship Id="rId7220" Type="http://schemas.openxmlformats.org/officeDocument/2006/relationships/hyperlink" Target="https://juku-escot.com/taikeisuugaku/" TargetMode="External"/><Relationship Id="rId8551" Type="http://schemas.openxmlformats.org/officeDocument/2006/relationships/hyperlink" Target="https://natsui-sansu-juku.com/col_blog/bunsyoudaikokuhuku/" TargetMode="External"/><Relationship Id="rId8550" Type="http://schemas.openxmlformats.org/officeDocument/2006/relationships/hyperlink" Target="https://natsui-sansu-juku.com/column/kobetsu_mayoi_judge/" TargetMode="External"/><Relationship Id="rId7225" Type="http://schemas.openxmlformats.org/officeDocument/2006/relationships/hyperlink" Target="https://juku-escot.com/column/suugakudekinai/" TargetMode="External"/><Relationship Id="rId8556" Type="http://schemas.openxmlformats.org/officeDocument/2006/relationships/hyperlink" Target="https://natsui-sansu-juku.com/column/kobetsu_mayoi_judge/" TargetMode="External"/><Relationship Id="rId9888" Type="http://schemas.openxmlformats.org/officeDocument/2006/relationships/hyperlink" Target="https://natsui-sansu-juku.com/column/sapix/" TargetMode="External"/><Relationship Id="rId7224" Type="http://schemas.openxmlformats.org/officeDocument/2006/relationships/hyperlink" Target="https://juku-escot.com/taikeisuugaku/" TargetMode="External"/><Relationship Id="rId8555" Type="http://schemas.openxmlformats.org/officeDocument/2006/relationships/hyperlink" Target="https://natsui-sansu-juku.com/col_blog/bunsyoudaikokuhuku/" TargetMode="External"/><Relationship Id="rId9889" Type="http://schemas.openxmlformats.org/officeDocument/2006/relationships/hyperlink" Target="https://natsui-sansu-juku.com/column/kokogachigau/" TargetMode="External"/><Relationship Id="rId7223" Type="http://schemas.openxmlformats.org/officeDocument/2006/relationships/hyperlink" Target="https://juku-escot.com/column/daisuubennkyouhou/" TargetMode="External"/><Relationship Id="rId8554" Type="http://schemas.openxmlformats.org/officeDocument/2006/relationships/hyperlink" Target="https://natsui-sansu-juku.com/column/bunsyoudai/" TargetMode="External"/><Relationship Id="rId7222" Type="http://schemas.openxmlformats.org/officeDocument/2006/relationships/hyperlink" Target="https://juku-escot.com/taikeisuugaku/" TargetMode="External"/><Relationship Id="rId8553" Type="http://schemas.openxmlformats.org/officeDocument/2006/relationships/hyperlink" Target="https://natsui-sansu-juku.com/col_blog/bunsyoudaikokuhuku/" TargetMode="External"/><Relationship Id="rId7229" Type="http://schemas.openxmlformats.org/officeDocument/2006/relationships/hyperlink" Target="https://juku-escot.com/onepoint/" TargetMode="External"/><Relationship Id="rId9884" Type="http://schemas.openxmlformats.org/officeDocument/2006/relationships/hyperlink" Target="https://natsui-sansu-juku.com/column/sapix/" TargetMode="External"/><Relationship Id="rId7228" Type="http://schemas.openxmlformats.org/officeDocument/2006/relationships/hyperlink" Target="https://juku-escot.com/timetable-e/" TargetMode="External"/><Relationship Id="rId8559" Type="http://schemas.openxmlformats.org/officeDocument/2006/relationships/hyperlink" Target="https://natsui-sansu-juku.com/col_blog/bunsyoudaikotsu/" TargetMode="External"/><Relationship Id="rId9885" Type="http://schemas.openxmlformats.org/officeDocument/2006/relationships/hyperlink" Target="https://natsui-sansu-juku.com/column/kobetsu_mayoi_judge/" TargetMode="External"/><Relationship Id="rId7227" Type="http://schemas.openxmlformats.org/officeDocument/2006/relationships/hyperlink" Target="https://juku-escot.com/onepoint/" TargetMode="External"/><Relationship Id="rId8558" Type="http://schemas.openxmlformats.org/officeDocument/2006/relationships/hyperlink" Target="https://natsui-sansu-juku.com/inquiry/" TargetMode="External"/><Relationship Id="rId9886" Type="http://schemas.openxmlformats.org/officeDocument/2006/relationships/hyperlink" Target="https://natsui-sansu-juku.com/column/sapix/" TargetMode="External"/><Relationship Id="rId7226" Type="http://schemas.openxmlformats.org/officeDocument/2006/relationships/hyperlink" Target="https://juku-escot.com/timetable-e/" TargetMode="External"/><Relationship Id="rId8557" Type="http://schemas.openxmlformats.org/officeDocument/2006/relationships/hyperlink" Target="https://natsui-sansu-juku.com/col_blog/bunsyoudaikokuhuku/" TargetMode="External"/><Relationship Id="rId9887" Type="http://schemas.openxmlformats.org/officeDocument/2006/relationships/hyperlink" Target="https://natsui-sansu-juku.com/sapix-2/" TargetMode="External"/><Relationship Id="rId7250" Type="http://schemas.openxmlformats.org/officeDocument/2006/relationships/hyperlink" Target="https://jukureiwa.com/" TargetMode="External"/><Relationship Id="rId8581" Type="http://schemas.openxmlformats.org/officeDocument/2006/relationships/hyperlink" Target="https://natsui-sansu-juku.com/col_blog/bunsyoudaitaisaku/" TargetMode="External"/><Relationship Id="rId8580" Type="http://schemas.openxmlformats.org/officeDocument/2006/relationships/hyperlink" Target="https://natsui-sansu-juku.com/inquiry/" TargetMode="External"/><Relationship Id="rId7254" Type="http://schemas.openxmlformats.org/officeDocument/2006/relationships/hyperlink" Target="https://jukureiwa.com/" TargetMode="External"/><Relationship Id="rId8585" Type="http://schemas.openxmlformats.org/officeDocument/2006/relationships/hyperlink" Target="https://natsui-sansu-juku.com/col_blog/bunsyoudaitaisaku/" TargetMode="External"/><Relationship Id="rId7253" Type="http://schemas.openxmlformats.org/officeDocument/2006/relationships/hyperlink" Target="https://jukureiwa.com/honka/" TargetMode="External"/><Relationship Id="rId8584" Type="http://schemas.openxmlformats.org/officeDocument/2006/relationships/hyperlink" Target="https://natsui-sansu-juku.com/ct/zikibetsu/" TargetMode="External"/><Relationship Id="rId7252" Type="http://schemas.openxmlformats.org/officeDocument/2006/relationships/hyperlink" Target="https://jukureiwa.com/" TargetMode="External"/><Relationship Id="rId8583" Type="http://schemas.openxmlformats.org/officeDocument/2006/relationships/hyperlink" Target="https://natsui-sansu-juku.com/col_blog/bunsyoudaitaisaku/" TargetMode="External"/><Relationship Id="rId7251" Type="http://schemas.openxmlformats.org/officeDocument/2006/relationships/hyperlink" Target="https://jukureiwa.com/" TargetMode="External"/><Relationship Id="rId8582" Type="http://schemas.openxmlformats.org/officeDocument/2006/relationships/hyperlink" Target="https://natsui-sansu-juku.com/ct/zikibetsu/" TargetMode="External"/><Relationship Id="rId7258" Type="http://schemas.openxmlformats.org/officeDocument/2006/relationships/hyperlink" Target="https://jukureiwa.com/" TargetMode="External"/><Relationship Id="rId8589" Type="http://schemas.openxmlformats.org/officeDocument/2006/relationships/hyperlink" Target="https://natsui-sansu-juku.com/col_blog/bunsyoudaitaisaku/" TargetMode="External"/><Relationship Id="rId7257" Type="http://schemas.openxmlformats.org/officeDocument/2006/relationships/hyperlink" Target="https://jukureiwa.com/tips/naaymi_hub/" TargetMode="External"/><Relationship Id="rId8588" Type="http://schemas.openxmlformats.org/officeDocument/2006/relationships/hyperlink" Target="https://natsui-sansu-juku.com/column/kobetsu_mayoi_judge/" TargetMode="External"/><Relationship Id="rId7256" Type="http://schemas.openxmlformats.org/officeDocument/2006/relationships/hyperlink" Target="https://jukureiwa.com/" TargetMode="External"/><Relationship Id="rId8587" Type="http://schemas.openxmlformats.org/officeDocument/2006/relationships/hyperlink" Target="https://natsui-sansu-juku.com/col_blog/bunsyoudaitaisaku/" TargetMode="External"/><Relationship Id="rId7255" Type="http://schemas.openxmlformats.org/officeDocument/2006/relationships/hyperlink" Target="https://jukureiwa.com/tanpatsu/" TargetMode="External"/><Relationship Id="rId8586" Type="http://schemas.openxmlformats.org/officeDocument/2006/relationships/hyperlink" Target="https://natsui-sansu-juku.com/column/hub-bunshodai/" TargetMode="External"/><Relationship Id="rId7259" Type="http://schemas.openxmlformats.org/officeDocument/2006/relationships/hyperlink" Target="https://jukureiwa.com/honka/" TargetMode="External"/><Relationship Id="rId8570" Type="http://schemas.openxmlformats.org/officeDocument/2006/relationships/hyperlink" Target="https://natsui-sansu-juku.com/ct/kakomon/" TargetMode="External"/><Relationship Id="rId7243" Type="http://schemas.openxmlformats.org/officeDocument/2006/relationships/hyperlink" Target="https://dokkai-labo.tokyo/timetable/" TargetMode="External"/><Relationship Id="rId8574" Type="http://schemas.openxmlformats.org/officeDocument/2006/relationships/hyperlink" Target="https://natsui-sansu-juku.com/column/kobetsu_mayoi_judge/" TargetMode="External"/><Relationship Id="rId7242" Type="http://schemas.openxmlformats.org/officeDocument/2006/relationships/hyperlink" Target="https://juku-escot.com/timetable/" TargetMode="External"/><Relationship Id="rId8573" Type="http://schemas.openxmlformats.org/officeDocument/2006/relationships/hyperlink" Target="https://natsui-sansu-juku.com/col_blog/bunsyoudaipurint/" TargetMode="External"/><Relationship Id="rId7241" Type="http://schemas.openxmlformats.org/officeDocument/2006/relationships/hyperlink" Target="https://juku-escot.com/timetable-e/" TargetMode="External"/><Relationship Id="rId8572" Type="http://schemas.openxmlformats.org/officeDocument/2006/relationships/hyperlink" Target="https://natsui-sansu-juku.com/column/hub-bunshodai/" TargetMode="External"/><Relationship Id="rId7240" Type="http://schemas.openxmlformats.org/officeDocument/2006/relationships/hyperlink" Target="https://juku-escot.com/timetable/" TargetMode="External"/><Relationship Id="rId8571" Type="http://schemas.openxmlformats.org/officeDocument/2006/relationships/hyperlink" Target="https://natsui-sansu-juku.com/col_blog/bunsyoudaipurint/" TargetMode="External"/><Relationship Id="rId7247" Type="http://schemas.openxmlformats.org/officeDocument/2006/relationships/hyperlink" Target="https://juku-escot.com/examination/" TargetMode="External"/><Relationship Id="rId8578" Type="http://schemas.openxmlformats.org/officeDocument/2006/relationships/hyperlink" Target="https://natsui-sansu-juku.com/column/kobetsu_mayoi_judge/" TargetMode="External"/><Relationship Id="rId7246" Type="http://schemas.openxmlformats.org/officeDocument/2006/relationships/hyperlink" Target="https://juku-escot.com/top/" TargetMode="External"/><Relationship Id="rId8577" Type="http://schemas.openxmlformats.org/officeDocument/2006/relationships/hyperlink" Target="https://natsui-sansu-juku.com/col_blog/bunsyoudaipurint/" TargetMode="External"/><Relationship Id="rId7245" Type="http://schemas.openxmlformats.org/officeDocument/2006/relationships/hyperlink" Target="https://dokkai-labo.tokyo/timetable/" TargetMode="External"/><Relationship Id="rId8576" Type="http://schemas.openxmlformats.org/officeDocument/2006/relationships/hyperlink" Target="https://natsui-sansu-juku.com/column/bunsyoudai/" TargetMode="External"/><Relationship Id="rId7244" Type="http://schemas.openxmlformats.org/officeDocument/2006/relationships/hyperlink" Target="https://juku-escot.com/timetable/" TargetMode="External"/><Relationship Id="rId8575" Type="http://schemas.openxmlformats.org/officeDocument/2006/relationships/hyperlink" Target="https://natsui-sansu-juku.com/col_blog/bunsyoudaipurint/" TargetMode="External"/><Relationship Id="rId7249" Type="http://schemas.openxmlformats.org/officeDocument/2006/relationships/hyperlink" Target="https://juku-escot.com/examination/" TargetMode="External"/><Relationship Id="rId7248" Type="http://schemas.openxmlformats.org/officeDocument/2006/relationships/hyperlink" Target="https://juku-escot.com/top/" TargetMode="External"/><Relationship Id="rId8579" Type="http://schemas.openxmlformats.org/officeDocument/2006/relationships/hyperlink" Target="https://natsui-sansu-juku.com/col_blog/bunsyoudaipurint/" TargetMode="External"/><Relationship Id="rId10181" Type="http://schemas.openxmlformats.org/officeDocument/2006/relationships/hyperlink" Target="https://natsui-sansu-juku.com/inquiry/" TargetMode="External"/><Relationship Id="rId10182" Type="http://schemas.openxmlformats.org/officeDocument/2006/relationships/hyperlink" Target="https://natsui-sansu-juku.com/info/180605/" TargetMode="External"/><Relationship Id="rId10180" Type="http://schemas.openxmlformats.org/officeDocument/2006/relationships/hyperlink" Target="https://natsui-sansu-juku.com/info/180301/" TargetMode="External"/><Relationship Id="rId10174" Type="http://schemas.openxmlformats.org/officeDocument/2006/relationships/hyperlink" Target="https://natsui-sansu-juku.com/info/180301/" TargetMode="External"/><Relationship Id="rId10175" Type="http://schemas.openxmlformats.org/officeDocument/2006/relationships/hyperlink" Target="https://natsui-sansu-juku.com/ct/jyukubetsu/" TargetMode="External"/><Relationship Id="rId10172" Type="http://schemas.openxmlformats.org/officeDocument/2006/relationships/hyperlink" Target="https://natsui-sansu-juku.com/info/180228/" TargetMode="External"/><Relationship Id="rId10173" Type="http://schemas.openxmlformats.org/officeDocument/2006/relationships/hyperlink" Target="https://natsui-sansu-juku.com/kobetsu/" TargetMode="External"/><Relationship Id="rId10178" Type="http://schemas.openxmlformats.org/officeDocument/2006/relationships/hyperlink" Target="https://natsui-sansu-juku.com/info/180301/" TargetMode="External"/><Relationship Id="rId10179" Type="http://schemas.openxmlformats.org/officeDocument/2006/relationships/hyperlink" Target="https://natsui-sansu-juku.com/kobetsu/" TargetMode="External"/><Relationship Id="rId10176" Type="http://schemas.openxmlformats.org/officeDocument/2006/relationships/hyperlink" Target="https://natsui-sansu-juku.com/info/180301/" TargetMode="External"/><Relationship Id="rId10177" Type="http://schemas.openxmlformats.org/officeDocument/2006/relationships/hyperlink" Target="https://natsui-sansu-juku.com/ct/jyukubetsu/" TargetMode="External"/><Relationship Id="rId10192" Type="http://schemas.openxmlformats.org/officeDocument/2006/relationships/hyperlink" Target="https://natsui-sansu-juku.com/info/180617_01/" TargetMode="External"/><Relationship Id="rId10193" Type="http://schemas.openxmlformats.org/officeDocument/2006/relationships/hyperlink" Target="https://natsui-sansu-juku.com/kobetsu_online/" TargetMode="External"/><Relationship Id="rId10190" Type="http://schemas.openxmlformats.org/officeDocument/2006/relationships/hyperlink" Target="https://natsui-sansu-juku.com/info/180617_01/" TargetMode="External"/><Relationship Id="rId10191" Type="http://schemas.openxmlformats.org/officeDocument/2006/relationships/hyperlink" Target="https://natsui-sansu-juku.com/kobetsu_online/" TargetMode="External"/><Relationship Id="rId10185" Type="http://schemas.openxmlformats.org/officeDocument/2006/relationships/hyperlink" Target="https://natsui-sansu-juku.com/kobetsu_online/" TargetMode="External"/><Relationship Id="rId10186" Type="http://schemas.openxmlformats.org/officeDocument/2006/relationships/hyperlink" Target="https://natsui-sansu-juku.com/info/180605/" TargetMode="External"/><Relationship Id="rId10183" Type="http://schemas.openxmlformats.org/officeDocument/2006/relationships/hyperlink" Target="https://natsui-sansu-juku.com/kobetsu_online/" TargetMode="External"/><Relationship Id="rId10184" Type="http://schemas.openxmlformats.org/officeDocument/2006/relationships/hyperlink" Target="https://natsui-sansu-juku.com/info/180605/" TargetMode="External"/><Relationship Id="rId10189" Type="http://schemas.openxmlformats.org/officeDocument/2006/relationships/hyperlink" Target="https://filmuy.com/arithmetica/video/273452054" TargetMode="External"/><Relationship Id="rId10187" Type="http://schemas.openxmlformats.org/officeDocument/2006/relationships/hyperlink" Target="https://natsui-sansu-juku.com/info/180605/" TargetMode="External"/><Relationship Id="rId10188" Type="http://schemas.openxmlformats.org/officeDocument/2006/relationships/hyperlink" Target="https://filmuy.com/arithmetica/video/273452054" TargetMode="External"/><Relationship Id="rId11491" Type="http://schemas.openxmlformats.org/officeDocument/2006/relationships/hyperlink" Target="https://rika-quest.com/column/nayami-electric-circuits/" TargetMode="External"/><Relationship Id="rId10160" Type="http://schemas.openxmlformats.org/officeDocument/2006/relationships/hyperlink" Target="https://natsui-sansu-juku.com/info/180101/" TargetMode="External"/><Relationship Id="rId11490" Type="http://schemas.openxmlformats.org/officeDocument/2006/relationships/hyperlink" Target="https://rika-quest.com/column/nayami-graph-table-reading/" TargetMode="External"/><Relationship Id="rId10158" Type="http://schemas.openxmlformats.org/officeDocument/2006/relationships/hyperlink" Target="https://natsui-sansu-juku.com/info/180101/" TargetMode="External"/><Relationship Id="rId10159" Type="http://schemas.openxmlformats.org/officeDocument/2006/relationships/hyperlink" Target="https://natsui-sansu-juku.com/kobetsu_online/" TargetMode="External"/><Relationship Id="rId11489" Type="http://schemas.openxmlformats.org/officeDocument/2006/relationships/hyperlink" Target="https://rika-quest.com/column/nayami-electric-circuits/" TargetMode="External"/><Relationship Id="rId10152" Type="http://schemas.openxmlformats.org/officeDocument/2006/relationships/hyperlink" Target="https://natsui-sansu-juku.com/info/171105/" TargetMode="External"/><Relationship Id="rId11484" Type="http://schemas.openxmlformats.org/officeDocument/2006/relationships/hyperlink" Target="https://rika-quest.com/column/nayami-electric-circuits/" TargetMode="External"/><Relationship Id="rId10153" Type="http://schemas.openxmlformats.org/officeDocument/2006/relationships/hyperlink" Target="https://filmuy.com/arithmetica/video/241470357" TargetMode="External"/><Relationship Id="rId11483" Type="http://schemas.openxmlformats.org/officeDocument/2006/relationships/hyperlink" Target="https://rika-quest.com/column/science-nayami/" TargetMode="External"/><Relationship Id="rId10150" Type="http://schemas.openxmlformats.org/officeDocument/2006/relationships/hyperlink" Target="https://natsui-sansu-juku.com/ct/kakomon/" TargetMode="External"/><Relationship Id="rId11482" Type="http://schemas.openxmlformats.org/officeDocument/2006/relationships/hyperlink" Target="https://rika-quest.com/column/nayami-electric-circuits/" TargetMode="External"/><Relationship Id="rId10151" Type="http://schemas.openxmlformats.org/officeDocument/2006/relationships/hyperlink" Target="https://natsui-sansu-juku.com/info/171105/" TargetMode="External"/><Relationship Id="rId11481" Type="http://schemas.openxmlformats.org/officeDocument/2006/relationships/hyperlink" Target="https://rika-quest.com/column/nayami-physics-diagram/" TargetMode="External"/><Relationship Id="rId10156" Type="http://schemas.openxmlformats.org/officeDocument/2006/relationships/hyperlink" Target="https://natsui-sansu-juku.com/info/180101/" TargetMode="External"/><Relationship Id="rId11488" Type="http://schemas.openxmlformats.org/officeDocument/2006/relationships/hyperlink" Target="https://rika-quest.com/column/nayami-physics-diagram/" TargetMode="External"/><Relationship Id="rId10157" Type="http://schemas.openxmlformats.org/officeDocument/2006/relationships/hyperlink" Target="https://natsui-sansu-juku.com/kobetsu_online/" TargetMode="External"/><Relationship Id="rId11487" Type="http://schemas.openxmlformats.org/officeDocument/2006/relationships/hyperlink" Target="https://rika-quest.com/column/nayami-electric-circuits/" TargetMode="External"/><Relationship Id="rId10154" Type="http://schemas.openxmlformats.org/officeDocument/2006/relationships/hyperlink" Target="https://natsui-sansu-juku.com/info/171105/" TargetMode="External"/><Relationship Id="rId11486" Type="http://schemas.openxmlformats.org/officeDocument/2006/relationships/hyperlink" Target="https://rika-quest.com/column/physics/" TargetMode="External"/><Relationship Id="rId10155" Type="http://schemas.openxmlformats.org/officeDocument/2006/relationships/hyperlink" Target="https://filmuy.com/arithmetica/video/242421268" TargetMode="External"/><Relationship Id="rId11485" Type="http://schemas.openxmlformats.org/officeDocument/2006/relationships/hyperlink" Target="https://rika-quest.com/column/nayami-electric-circuits/" TargetMode="External"/><Relationship Id="rId10170" Type="http://schemas.openxmlformats.org/officeDocument/2006/relationships/hyperlink" Target="https://natsui-sansu-juku.com/info/180228/" TargetMode="External"/><Relationship Id="rId10171" Type="http://schemas.openxmlformats.org/officeDocument/2006/relationships/hyperlink" Target="https://natsui-sansu-juku.com/timetable/" TargetMode="External"/><Relationship Id="rId10169" Type="http://schemas.openxmlformats.org/officeDocument/2006/relationships/hyperlink" Target="https://natsui-sansu-juku.com/kobetsu/" TargetMode="External"/><Relationship Id="rId10163" Type="http://schemas.openxmlformats.org/officeDocument/2006/relationships/hyperlink" Target="https://natsui-sansu-juku.com/kobetsu/" TargetMode="External"/><Relationship Id="rId11495" Type="http://schemas.openxmlformats.org/officeDocument/2006/relationships/hyperlink" Target="https://rika-quest.com/column/nayami-experiment-reading/" TargetMode="External"/><Relationship Id="rId10164" Type="http://schemas.openxmlformats.org/officeDocument/2006/relationships/hyperlink" Target="https://natsui-sansu-juku.com/info/180101/" TargetMode="External"/><Relationship Id="rId11494" Type="http://schemas.openxmlformats.org/officeDocument/2006/relationships/hyperlink" Target="https://rika-quest.com/inquiry/" TargetMode="External"/><Relationship Id="rId10161" Type="http://schemas.openxmlformats.org/officeDocument/2006/relationships/hyperlink" Target="https://natsui-sansu-juku.com/access/" TargetMode="External"/><Relationship Id="rId11493" Type="http://schemas.openxmlformats.org/officeDocument/2006/relationships/hyperlink" Target="https://rika-quest.com/column/nayami-electric-circuits/" TargetMode="External"/><Relationship Id="rId10162" Type="http://schemas.openxmlformats.org/officeDocument/2006/relationships/hyperlink" Target="https://natsui-sansu-juku.com/info/180101/" TargetMode="External"/><Relationship Id="rId11492" Type="http://schemas.openxmlformats.org/officeDocument/2006/relationships/hyperlink" Target="https://rika-quest.com/kouza/" TargetMode="External"/><Relationship Id="rId10167" Type="http://schemas.openxmlformats.org/officeDocument/2006/relationships/hyperlink" Target="https://natsui-sansu-juku.com/kobetsu/" TargetMode="External"/><Relationship Id="rId11499" Type="http://schemas.openxmlformats.org/officeDocument/2006/relationships/hyperlink" Target="https://rika-quest.com/column/nayami-experiment-reading/" TargetMode="External"/><Relationship Id="rId10168" Type="http://schemas.openxmlformats.org/officeDocument/2006/relationships/hyperlink" Target="https://natsui-sansu-juku.com/info/180228/" TargetMode="External"/><Relationship Id="rId11498" Type="http://schemas.openxmlformats.org/officeDocument/2006/relationships/hyperlink" Target="https://rika-quest.com/column/nayami-writing/" TargetMode="External"/><Relationship Id="rId10165" Type="http://schemas.openxmlformats.org/officeDocument/2006/relationships/hyperlink" Target="https://natsui-sansu-juku.com/inquiry/" TargetMode="External"/><Relationship Id="rId11497" Type="http://schemas.openxmlformats.org/officeDocument/2006/relationships/hyperlink" Target="https://rika-quest.com/column/nayami-experiment-reading/" TargetMode="External"/><Relationship Id="rId10166" Type="http://schemas.openxmlformats.org/officeDocument/2006/relationships/hyperlink" Target="https://natsui-sansu-juku.com/info/180228/" TargetMode="External"/><Relationship Id="rId11496" Type="http://schemas.openxmlformats.org/officeDocument/2006/relationships/hyperlink" Target="https://rika-quest.com/column/nayami-graph-table-reading/" TargetMode="External"/><Relationship Id="rId10196" Type="http://schemas.openxmlformats.org/officeDocument/2006/relationships/hyperlink" Target="https://natsui-sansu-juku.com/info/180617_01/" TargetMode="External"/><Relationship Id="rId10197" Type="http://schemas.openxmlformats.org/officeDocument/2006/relationships/hyperlink" Target="https://natsui-sansu-juku.com/timetable_season/" TargetMode="External"/><Relationship Id="rId10194" Type="http://schemas.openxmlformats.org/officeDocument/2006/relationships/hyperlink" Target="https://natsui-sansu-juku.com/info/180617_01/" TargetMode="External"/><Relationship Id="rId10195" Type="http://schemas.openxmlformats.org/officeDocument/2006/relationships/hyperlink" Target="https://natsui-sansu-juku.com/kobetsu/" TargetMode="External"/><Relationship Id="rId10198" Type="http://schemas.openxmlformats.org/officeDocument/2006/relationships/hyperlink" Target="https://natsui-sansu-juku.com/info/180617_01/" TargetMode="External"/><Relationship Id="rId10199" Type="http://schemas.openxmlformats.org/officeDocument/2006/relationships/hyperlink" Target="https://natsui-sansu-juku.com/inquiry/" TargetMode="External"/><Relationship Id="rId11426" Type="http://schemas.openxmlformats.org/officeDocument/2006/relationships/hyperlink" Target="https://rika-quest.com/kouza/" TargetMode="External"/><Relationship Id="rId11425" Type="http://schemas.openxmlformats.org/officeDocument/2006/relationships/hyperlink" Target="https://rika-quest.com/column/nayami-combustion/" TargetMode="External"/><Relationship Id="rId11424" Type="http://schemas.openxmlformats.org/officeDocument/2006/relationships/hyperlink" Target="https://rika-quest.com/column/nayami-writing/" TargetMode="External"/><Relationship Id="rId11423" Type="http://schemas.openxmlformats.org/officeDocument/2006/relationships/hyperlink" Target="https://rika-quest.com/column/nayami-combustion/" TargetMode="External"/><Relationship Id="rId11429" Type="http://schemas.openxmlformats.org/officeDocument/2006/relationships/hyperlink" Target="https://rika-quest.com/column/nayami-earthquake-volcano/" TargetMode="External"/><Relationship Id="rId11428" Type="http://schemas.openxmlformats.org/officeDocument/2006/relationships/hyperlink" Target="https://rika-quest.com/inquiry/" TargetMode="External"/><Relationship Id="rId11427" Type="http://schemas.openxmlformats.org/officeDocument/2006/relationships/hyperlink" Target="https://rika-quest.com/column/nayami-combustion/" TargetMode="External"/><Relationship Id="rId11422" Type="http://schemas.openxmlformats.org/officeDocument/2006/relationships/hyperlink" Target="https://rika-quest.com/column/nayami-gas-experiment/" TargetMode="External"/><Relationship Id="rId11421" Type="http://schemas.openxmlformats.org/officeDocument/2006/relationships/hyperlink" Target="https://rika-quest.com/column/nayami-combustion/" TargetMode="External"/><Relationship Id="rId11420" Type="http://schemas.openxmlformats.org/officeDocument/2006/relationships/hyperlink" Target="https://rika-quest.com/column/" TargetMode="External"/><Relationship Id="rId10105" Type="http://schemas.openxmlformats.org/officeDocument/2006/relationships/hyperlink" Target="https://natsui-sansu-juku.com/kobetsu/" TargetMode="External"/><Relationship Id="rId11437" Type="http://schemas.openxmlformats.org/officeDocument/2006/relationships/hyperlink" Target="https://rika-quest.com/column/nayami-earthquake-volcano/" TargetMode="External"/><Relationship Id="rId10106" Type="http://schemas.openxmlformats.org/officeDocument/2006/relationships/hyperlink" Target="https://natsui-sansu-juku.com/info/170101/" TargetMode="External"/><Relationship Id="rId11436" Type="http://schemas.openxmlformats.org/officeDocument/2006/relationships/hyperlink" Target="https://rika-quest.com/column/science-nayami/" TargetMode="External"/><Relationship Id="rId10103" Type="http://schemas.openxmlformats.org/officeDocument/2006/relationships/hyperlink" Target="https://natsui-sansu-juku.com/ct/kakomon/" TargetMode="External"/><Relationship Id="rId11435" Type="http://schemas.openxmlformats.org/officeDocument/2006/relationships/hyperlink" Target="https://rika-quest.com/column/nayami-earthquake-volcano/" TargetMode="External"/><Relationship Id="rId10104" Type="http://schemas.openxmlformats.org/officeDocument/2006/relationships/hyperlink" Target="https://natsui-sansu-juku.com/info/170101/" TargetMode="External"/><Relationship Id="rId11434" Type="http://schemas.openxmlformats.org/officeDocument/2006/relationships/hyperlink" Target="https://rika-quest.com/column/nayami-writing/" TargetMode="External"/><Relationship Id="rId10109" Type="http://schemas.openxmlformats.org/officeDocument/2006/relationships/hyperlink" Target="https://natsui-sansu-juku.com/kobetsu/" TargetMode="External"/><Relationship Id="rId10107" Type="http://schemas.openxmlformats.org/officeDocument/2006/relationships/hyperlink" Target="https://natsui-sansu-juku.com/kobetsu/" TargetMode="External"/><Relationship Id="rId11439" Type="http://schemas.openxmlformats.org/officeDocument/2006/relationships/hyperlink" Target="https://rika-quest.com/column/nayami-earthquake-volcano/" TargetMode="External"/><Relationship Id="rId10108" Type="http://schemas.openxmlformats.org/officeDocument/2006/relationships/hyperlink" Target="https://natsui-sansu-juku.com/info/170101/" TargetMode="External"/><Relationship Id="rId11438" Type="http://schemas.openxmlformats.org/officeDocument/2006/relationships/hyperlink" Target="https://rika-quest.com/column/geoscience/" TargetMode="External"/><Relationship Id="rId10101" Type="http://schemas.openxmlformats.org/officeDocument/2006/relationships/hyperlink" Target="https://natsui-sansu-juku.com/ct/kakomon/" TargetMode="External"/><Relationship Id="rId11433" Type="http://schemas.openxmlformats.org/officeDocument/2006/relationships/hyperlink" Target="https://rika-quest.com/column/nayami-earthquake-volcano/" TargetMode="External"/><Relationship Id="rId10102" Type="http://schemas.openxmlformats.org/officeDocument/2006/relationships/hyperlink" Target="https://natsui-sansu-juku.com/era/" TargetMode="External"/><Relationship Id="rId11432" Type="http://schemas.openxmlformats.org/officeDocument/2006/relationships/hyperlink" Target="https://rika-quest.com/column/earthquake/" TargetMode="External"/><Relationship Id="rId11431" Type="http://schemas.openxmlformats.org/officeDocument/2006/relationships/hyperlink" Target="https://rika-quest.com/column/nayami-earthquake-volcano/" TargetMode="External"/><Relationship Id="rId10100" Type="http://schemas.openxmlformats.org/officeDocument/2006/relationships/hyperlink" Target="https://natsui-sansu-juku.com/era/" TargetMode="External"/><Relationship Id="rId11430" Type="http://schemas.openxmlformats.org/officeDocument/2006/relationships/hyperlink" Target="https://rika-quest.com/column/nayami-writing/" TargetMode="External"/><Relationship Id="rId9918" Type="http://schemas.openxmlformats.org/officeDocument/2006/relationships/hyperlink" Target="https://natsui-sansu-juku.com/column/syou4/" TargetMode="External"/><Relationship Id="rId9919" Type="http://schemas.openxmlformats.org/officeDocument/2006/relationships/hyperlink" Target="https://natsui-sansu-juku.com/column/kobetsu_mayoi_judge/" TargetMode="External"/><Relationship Id="rId9914" Type="http://schemas.openxmlformats.org/officeDocument/2006/relationships/hyperlink" Target="https://natsui-sansu-juku.com/column/syou4/" TargetMode="External"/><Relationship Id="rId9915" Type="http://schemas.openxmlformats.org/officeDocument/2006/relationships/hyperlink" Target="https://natsui-sansu-juku.com/ct/kakomon/" TargetMode="External"/><Relationship Id="rId9916" Type="http://schemas.openxmlformats.org/officeDocument/2006/relationships/hyperlink" Target="https://natsui-sansu-juku.com/column/syou4/" TargetMode="External"/><Relationship Id="rId9917" Type="http://schemas.openxmlformats.org/officeDocument/2006/relationships/hyperlink" Target="https://natsui-sansu-juku.com/column/syou5zenhan/" TargetMode="External"/><Relationship Id="rId11409" Type="http://schemas.openxmlformats.org/officeDocument/2006/relationships/hyperlink" Target="https://rika-quest.com/column/chemistry/" TargetMode="External"/><Relationship Id="rId11404" Type="http://schemas.openxmlformats.org/officeDocument/2006/relationships/hyperlink" Target="https://rika-quest.com/column/nayami-combustion/" TargetMode="External"/><Relationship Id="rId11403" Type="http://schemas.openxmlformats.org/officeDocument/2006/relationships/hyperlink" Target="https://rika-quest.com/column/nayami-experiment-reading/" TargetMode="External"/><Relationship Id="rId11402" Type="http://schemas.openxmlformats.org/officeDocument/2006/relationships/hyperlink" Target="https://rika-quest.com/column/nayami-combustion/" TargetMode="External"/><Relationship Id="rId11401" Type="http://schemas.openxmlformats.org/officeDocument/2006/relationships/hyperlink" Target="https://rika-quest.com/inquiry/" TargetMode="External"/><Relationship Id="rId11408" Type="http://schemas.openxmlformats.org/officeDocument/2006/relationships/hyperlink" Target="https://rika-quest.com/column/nayami-combustion/" TargetMode="External"/><Relationship Id="rId11407" Type="http://schemas.openxmlformats.org/officeDocument/2006/relationships/hyperlink" Target="https://rika-quest.com/column/nayami-gas-experiment/" TargetMode="External"/><Relationship Id="rId11406" Type="http://schemas.openxmlformats.org/officeDocument/2006/relationships/hyperlink" Target="https://rika-quest.com/column/nayami-combustion/" TargetMode="External"/><Relationship Id="rId11405" Type="http://schemas.openxmlformats.org/officeDocument/2006/relationships/hyperlink" Target="https://rika-quest.com/column/how-to-burn/" TargetMode="External"/><Relationship Id="rId9910" Type="http://schemas.openxmlformats.org/officeDocument/2006/relationships/hyperlink" Target="https://natsui-sansu-juku.com/column/syou4/" TargetMode="External"/><Relationship Id="rId9911" Type="http://schemas.openxmlformats.org/officeDocument/2006/relationships/hyperlink" Target="https://natsui-sansu-juku.com/ct/kakomon/" TargetMode="External"/><Relationship Id="rId9912" Type="http://schemas.openxmlformats.org/officeDocument/2006/relationships/hyperlink" Target="https://natsui-sansu-juku.com/column/syou4/" TargetMode="External"/><Relationship Id="rId9913" Type="http://schemas.openxmlformats.org/officeDocument/2006/relationships/hyperlink" Target="https://natsui-sansu-juku.com/ct/kakomon/" TargetMode="External"/><Relationship Id="rId11400" Type="http://schemas.openxmlformats.org/officeDocument/2006/relationships/hyperlink" Target="https://rika-quest.com/column/nayami-cant-apply-knowledge/" TargetMode="External"/><Relationship Id="rId9907" Type="http://schemas.openxmlformats.org/officeDocument/2006/relationships/hyperlink" Target="https://natsui-sansu-juku.com/inquiry/" TargetMode="External"/><Relationship Id="rId9908" Type="http://schemas.openxmlformats.org/officeDocument/2006/relationships/hyperlink" Target="https://natsui-sansu-juku.com/column/syou4/" TargetMode="External"/><Relationship Id="rId9909" Type="http://schemas.openxmlformats.org/officeDocument/2006/relationships/hyperlink" Target="https://natsui-sansu-juku.com/ct/kakomon/" TargetMode="External"/><Relationship Id="rId9903" Type="http://schemas.openxmlformats.org/officeDocument/2006/relationships/hyperlink" Target="https://filmuy.com/arithmetica/" TargetMode="External"/><Relationship Id="rId9904" Type="http://schemas.openxmlformats.org/officeDocument/2006/relationships/hyperlink" Target="https://natsui-sansu-juku.com/column/shibushibu-2/" TargetMode="External"/><Relationship Id="rId9905" Type="http://schemas.openxmlformats.org/officeDocument/2006/relationships/hyperlink" Target="https://natsui-sansu-juku.com/column/kobetsu_mayoi_judge/" TargetMode="External"/><Relationship Id="rId9906" Type="http://schemas.openxmlformats.org/officeDocument/2006/relationships/hyperlink" Target="https://natsui-sansu-juku.com/column/shibushibu-2/" TargetMode="External"/><Relationship Id="rId11415" Type="http://schemas.openxmlformats.org/officeDocument/2006/relationships/hyperlink" Target="https://rika-quest.com/column/science-nayami/" TargetMode="External"/><Relationship Id="rId11414" Type="http://schemas.openxmlformats.org/officeDocument/2006/relationships/hyperlink" Target="https://rika-quest.com/column/nayami-combustion/" TargetMode="External"/><Relationship Id="rId11413" Type="http://schemas.openxmlformats.org/officeDocument/2006/relationships/hyperlink" Target="https://rika-quest.com/column/nayami-last-2weeks/" TargetMode="External"/><Relationship Id="rId11412" Type="http://schemas.openxmlformats.org/officeDocument/2006/relationships/hyperlink" Target="https://rika-quest.com/column/nayami-combustion/" TargetMode="External"/><Relationship Id="rId11419" Type="http://schemas.openxmlformats.org/officeDocument/2006/relationships/hyperlink" Target="https://rika-quest.com/column/nayami-combustion/" TargetMode="External"/><Relationship Id="rId11418" Type="http://schemas.openxmlformats.org/officeDocument/2006/relationships/hyperlink" Target="https://rika-quest.com/column/nayami-combustion/" TargetMode="External"/><Relationship Id="rId11417" Type="http://schemas.openxmlformats.org/officeDocument/2006/relationships/hyperlink" Target="https://rika-quest.com/column/chemistry/" TargetMode="External"/><Relationship Id="rId11416" Type="http://schemas.openxmlformats.org/officeDocument/2006/relationships/hyperlink" Target="https://rika-quest.com/column/nayami-combustion/" TargetMode="External"/><Relationship Id="rId9900" Type="http://schemas.openxmlformats.org/officeDocument/2006/relationships/hyperlink" Target="https://natsui-sansu-juku.com/column/shibushibu-2/" TargetMode="External"/><Relationship Id="rId9901" Type="http://schemas.openxmlformats.org/officeDocument/2006/relationships/hyperlink" Target="https://natsui-sansu-juku.com/column/hub-kakomon/" TargetMode="External"/><Relationship Id="rId9902" Type="http://schemas.openxmlformats.org/officeDocument/2006/relationships/hyperlink" Target="https://natsui-sansu-juku.com/column/shibushibu-2/" TargetMode="External"/><Relationship Id="rId11411" Type="http://schemas.openxmlformats.org/officeDocument/2006/relationships/hyperlink" Target="https://rika-quest.com/column/nayami-experiment-reading/" TargetMode="External"/><Relationship Id="rId11410" Type="http://schemas.openxmlformats.org/officeDocument/2006/relationships/hyperlink" Target="https://rika-quest.com/column/nayami-combustion/" TargetMode="External"/><Relationship Id="rId10138" Type="http://schemas.openxmlformats.org/officeDocument/2006/relationships/hyperlink" Target="https://natsui-sansu-juku.com/info/170611/" TargetMode="External"/><Relationship Id="rId10139" Type="http://schemas.openxmlformats.org/officeDocument/2006/relationships/hyperlink" Target="https://natsui-sansu-juku.com/inquiry/" TargetMode="External"/><Relationship Id="rId11469" Type="http://schemas.openxmlformats.org/officeDocument/2006/relationships/hyperlink" Target="https://rika-quest.com/column/nayami-electric-circuits/" TargetMode="External"/><Relationship Id="rId10136" Type="http://schemas.openxmlformats.org/officeDocument/2006/relationships/hyperlink" Target="https://natsui-sansu-juku.com/info/170611/" TargetMode="External"/><Relationship Id="rId11468" Type="http://schemas.openxmlformats.org/officeDocument/2006/relationships/hyperlink" Target="https://rika-quest.com/inquiry/" TargetMode="External"/><Relationship Id="rId10137" Type="http://schemas.openxmlformats.org/officeDocument/2006/relationships/hyperlink" Target="https://natsui-sansu-juku.com/timetable_season/" TargetMode="External"/><Relationship Id="rId11467" Type="http://schemas.openxmlformats.org/officeDocument/2006/relationships/hyperlink" Target="https://rika-quest.com/column/nayami-ecosystem-increase-decrease/" TargetMode="External"/><Relationship Id="rId10130" Type="http://schemas.openxmlformats.org/officeDocument/2006/relationships/hyperlink" Target="https://natsui-sansu-juku.com/info/170611/" TargetMode="External"/><Relationship Id="rId11462" Type="http://schemas.openxmlformats.org/officeDocument/2006/relationships/hyperlink" Target="https://rika-quest.com/column/nayami-graph-table-reading/" TargetMode="External"/><Relationship Id="rId10131" Type="http://schemas.openxmlformats.org/officeDocument/2006/relationships/hyperlink" Target="https://natsui-sansu-juku.com/ct/sapix-15/" TargetMode="External"/><Relationship Id="rId11461" Type="http://schemas.openxmlformats.org/officeDocument/2006/relationships/hyperlink" Target="https://rika-quest.com/column/nayami-ecosystem-increase-decrease/" TargetMode="External"/><Relationship Id="rId11460" Type="http://schemas.openxmlformats.org/officeDocument/2006/relationships/hyperlink" Target="https://rika-quest.com/column/nayami-ecosystem-increase-decrease/" TargetMode="External"/><Relationship Id="rId10134" Type="http://schemas.openxmlformats.org/officeDocument/2006/relationships/hyperlink" Target="https://natsui-sansu-juku.com/info/170611/" TargetMode="External"/><Relationship Id="rId11466" Type="http://schemas.openxmlformats.org/officeDocument/2006/relationships/hyperlink" Target="https://rika-quest.com/kouza/" TargetMode="External"/><Relationship Id="rId10135" Type="http://schemas.openxmlformats.org/officeDocument/2006/relationships/hyperlink" Target="https://natsui-sansu-juku.com/kobetsu/" TargetMode="External"/><Relationship Id="rId11465" Type="http://schemas.openxmlformats.org/officeDocument/2006/relationships/hyperlink" Target="https://rika-quest.com/column/nayami-ecosystem-increase-decrease/" TargetMode="External"/><Relationship Id="rId10132" Type="http://schemas.openxmlformats.org/officeDocument/2006/relationships/hyperlink" Target="https://natsui-sansu-juku.com/info/170611/" TargetMode="External"/><Relationship Id="rId11464" Type="http://schemas.openxmlformats.org/officeDocument/2006/relationships/hyperlink" Target="https://rika-quest.com/column/nayami-writing/" TargetMode="External"/><Relationship Id="rId10133" Type="http://schemas.openxmlformats.org/officeDocument/2006/relationships/hyperlink" Target="https://natsui-sansu-juku.com/ct/sapix-15/" TargetMode="External"/><Relationship Id="rId11463" Type="http://schemas.openxmlformats.org/officeDocument/2006/relationships/hyperlink" Target="https://rika-quest.com/column/nayami-ecosystem-increase-decrease/" TargetMode="External"/><Relationship Id="rId11480" Type="http://schemas.openxmlformats.org/officeDocument/2006/relationships/hyperlink" Target="https://rika-quest.com/column/nayami-electric-circuits/" TargetMode="External"/><Relationship Id="rId10149" Type="http://schemas.openxmlformats.org/officeDocument/2006/relationships/hyperlink" Target="https://natsui-sansu-juku.com/info/171105/" TargetMode="External"/><Relationship Id="rId10147" Type="http://schemas.openxmlformats.org/officeDocument/2006/relationships/hyperlink" Target="https://natsui-sansu-juku.com/info/171105/" TargetMode="External"/><Relationship Id="rId11479" Type="http://schemas.openxmlformats.org/officeDocument/2006/relationships/hyperlink" Target="https://rika-quest.com/column/nayami-graph-table-reading/" TargetMode="External"/><Relationship Id="rId10148" Type="http://schemas.openxmlformats.org/officeDocument/2006/relationships/hyperlink" Target="https://natsui-sansu-juku.com/ct/kakomon/" TargetMode="External"/><Relationship Id="rId11478" Type="http://schemas.openxmlformats.org/officeDocument/2006/relationships/hyperlink" Target="https://rika-quest.com/column/nayami-electric-circuits/" TargetMode="External"/><Relationship Id="rId10141" Type="http://schemas.openxmlformats.org/officeDocument/2006/relationships/hyperlink" Target="https://natsui-sansu-juku.com/ct/sapix-15/" TargetMode="External"/><Relationship Id="rId11473" Type="http://schemas.openxmlformats.org/officeDocument/2006/relationships/hyperlink" Target="https://rika-quest.com/column/nayami-electric-circuits/" TargetMode="External"/><Relationship Id="rId10142" Type="http://schemas.openxmlformats.org/officeDocument/2006/relationships/hyperlink" Target="https://natsui-sansu-juku.com/info/171007/" TargetMode="External"/><Relationship Id="rId11472" Type="http://schemas.openxmlformats.org/officeDocument/2006/relationships/hyperlink" Target="https://rika-quest.com/column/nayami-physics-diagram/" TargetMode="External"/><Relationship Id="rId11471" Type="http://schemas.openxmlformats.org/officeDocument/2006/relationships/hyperlink" Target="https://rika-quest.com/column/nayami-electric-circuits/" TargetMode="External"/><Relationship Id="rId10140" Type="http://schemas.openxmlformats.org/officeDocument/2006/relationships/hyperlink" Target="https://natsui-sansu-juku.com/info/171007/" TargetMode="External"/><Relationship Id="rId11470" Type="http://schemas.openxmlformats.org/officeDocument/2006/relationships/hyperlink" Target="https://rika-quest.com/column/nayami-graph-table-reading/" TargetMode="External"/><Relationship Id="rId10145" Type="http://schemas.openxmlformats.org/officeDocument/2006/relationships/hyperlink" Target="https://natsui-sansu-juku.com/info/171007/" TargetMode="External"/><Relationship Id="rId11477" Type="http://schemas.openxmlformats.org/officeDocument/2006/relationships/hyperlink" Target="https://rika-quest.com/column/physics/" TargetMode="External"/><Relationship Id="rId10146" Type="http://schemas.openxmlformats.org/officeDocument/2006/relationships/hyperlink" Target="https://filmuy.com/arithmetica/" TargetMode="External"/><Relationship Id="rId11476" Type="http://schemas.openxmlformats.org/officeDocument/2006/relationships/hyperlink" Target="https://rika-quest.com/column/nayami-electric-circuits/" TargetMode="External"/><Relationship Id="rId10143" Type="http://schemas.openxmlformats.org/officeDocument/2006/relationships/hyperlink" Target="https://natsui-sansu-juku.com/ct/sapix-15/" TargetMode="External"/><Relationship Id="rId11475" Type="http://schemas.openxmlformats.org/officeDocument/2006/relationships/hyperlink" Target="https://rika-quest.com/column/nayami-electric-circuits/" TargetMode="External"/><Relationship Id="rId10144" Type="http://schemas.openxmlformats.org/officeDocument/2006/relationships/hyperlink" Target="https://natsui-sansu-juku.com/info/171007/" TargetMode="External"/><Relationship Id="rId11474" Type="http://schemas.openxmlformats.org/officeDocument/2006/relationships/hyperlink" Target="https://rika-quest.com/column/mamedenkyu/" TargetMode="External"/><Relationship Id="rId10116" Type="http://schemas.openxmlformats.org/officeDocument/2006/relationships/hyperlink" Target="https://natsui-sansu-juku.com/info/170311/" TargetMode="External"/><Relationship Id="rId11448" Type="http://schemas.openxmlformats.org/officeDocument/2006/relationships/hyperlink" Target="https://rika-quest.com/column/nayami-ecosystem-increase-decrease/" TargetMode="External"/><Relationship Id="rId10117" Type="http://schemas.openxmlformats.org/officeDocument/2006/relationships/hyperlink" Target="https://natsui-sansu-juku.com/ct/zikibetsu/" TargetMode="External"/><Relationship Id="rId11447" Type="http://schemas.openxmlformats.org/officeDocument/2006/relationships/hyperlink" Target="https://rika-quest.com/inquiry/" TargetMode="External"/><Relationship Id="rId10114" Type="http://schemas.openxmlformats.org/officeDocument/2006/relationships/hyperlink" Target="https://natsui-sansu-juku.com/info/170311/" TargetMode="External"/><Relationship Id="rId11446" Type="http://schemas.openxmlformats.org/officeDocument/2006/relationships/hyperlink" Target="https://rika-quest.com/column/nayami-earthquake-volcano/" TargetMode="External"/><Relationship Id="rId10115" Type="http://schemas.openxmlformats.org/officeDocument/2006/relationships/hyperlink" Target="https://natsui-sansu-juku.com/ct/zikibetsu/" TargetMode="External"/><Relationship Id="rId11445" Type="http://schemas.openxmlformats.org/officeDocument/2006/relationships/hyperlink" Target="https://rika-quest.com/kouza/" TargetMode="External"/><Relationship Id="rId10118" Type="http://schemas.openxmlformats.org/officeDocument/2006/relationships/hyperlink" Target="https://natsui-sansu-juku.com/info/170311/" TargetMode="External"/><Relationship Id="rId10119" Type="http://schemas.openxmlformats.org/officeDocument/2006/relationships/hyperlink" Target="https://natsui-sansu-juku.com/kobetsu/" TargetMode="External"/><Relationship Id="rId11449" Type="http://schemas.openxmlformats.org/officeDocument/2006/relationships/hyperlink" Target="https://rika-quest.com/column/nayami-writing/" TargetMode="External"/><Relationship Id="rId11440" Type="http://schemas.openxmlformats.org/officeDocument/2006/relationships/hyperlink" Target="https://rika-quest.com/column/nayami-earthquake-volcano/" TargetMode="External"/><Relationship Id="rId10112" Type="http://schemas.openxmlformats.org/officeDocument/2006/relationships/hyperlink" Target="https://natsui-sansu-juku.com/info/170101/" TargetMode="External"/><Relationship Id="rId11444" Type="http://schemas.openxmlformats.org/officeDocument/2006/relationships/hyperlink" Target="https://rika-quest.com/column/nayami-earthquake-volcano/" TargetMode="External"/><Relationship Id="rId10113" Type="http://schemas.openxmlformats.org/officeDocument/2006/relationships/hyperlink" Target="https://natsui-sansu-juku.com/inquiry/" TargetMode="External"/><Relationship Id="rId11443" Type="http://schemas.openxmlformats.org/officeDocument/2006/relationships/hyperlink" Target="https://rika-quest.com/column/nayami-writing/" TargetMode="External"/><Relationship Id="rId10110" Type="http://schemas.openxmlformats.org/officeDocument/2006/relationships/hyperlink" Target="https://natsui-sansu-juku.com/info/170101/" TargetMode="External"/><Relationship Id="rId11442" Type="http://schemas.openxmlformats.org/officeDocument/2006/relationships/hyperlink" Target="https://rika-quest.com/column/nayami-earthquake-volcano/" TargetMode="External"/><Relationship Id="rId10111" Type="http://schemas.openxmlformats.org/officeDocument/2006/relationships/hyperlink" Target="https://natsui-sansu-juku.com/kobetsu/" TargetMode="External"/><Relationship Id="rId11441" Type="http://schemas.openxmlformats.org/officeDocument/2006/relationships/hyperlink" Target="https://rika-quest.com/column/nayami-strata-column/" TargetMode="External"/><Relationship Id="rId10127" Type="http://schemas.openxmlformats.org/officeDocument/2006/relationships/hyperlink" Target="https://natsui-sansu-juku.com/" TargetMode="External"/><Relationship Id="rId11459" Type="http://schemas.openxmlformats.org/officeDocument/2006/relationships/hyperlink" Target="https://rika-quest.com/column/creature/" TargetMode="External"/><Relationship Id="rId10128" Type="http://schemas.openxmlformats.org/officeDocument/2006/relationships/hyperlink" Target="https://natsui-sansu-juku.com/info/170524/" TargetMode="External"/><Relationship Id="rId11458" Type="http://schemas.openxmlformats.org/officeDocument/2006/relationships/hyperlink" Target="https://rika-quest.com/column/nayami-ecosystem-increase-decrease/" TargetMode="External"/><Relationship Id="rId10125" Type="http://schemas.openxmlformats.org/officeDocument/2006/relationships/hyperlink" Target="https://natsui-sansu-juku.com/ct/jyukubetsu/" TargetMode="External"/><Relationship Id="rId11457" Type="http://schemas.openxmlformats.org/officeDocument/2006/relationships/hyperlink" Target="https://rika-quest.com/column/science-nayami/" TargetMode="External"/><Relationship Id="rId10126" Type="http://schemas.openxmlformats.org/officeDocument/2006/relationships/hyperlink" Target="https://natsui-sansu-juku.com/info/170524/" TargetMode="External"/><Relationship Id="rId11456" Type="http://schemas.openxmlformats.org/officeDocument/2006/relationships/hyperlink" Target="https://rika-quest.com/column/nayami-ecosystem-increase-decrease/" TargetMode="External"/><Relationship Id="rId10129" Type="http://schemas.openxmlformats.org/officeDocument/2006/relationships/hyperlink" Target="https://natsui-sansu-juku.com/kobetsu/" TargetMode="External"/><Relationship Id="rId11451" Type="http://schemas.openxmlformats.org/officeDocument/2006/relationships/hyperlink" Target="https://rika-quest.com/column/plankton/" TargetMode="External"/><Relationship Id="rId10120" Type="http://schemas.openxmlformats.org/officeDocument/2006/relationships/hyperlink" Target="https://natsui-sansu-juku.com/info/170311/" TargetMode="External"/><Relationship Id="rId11450" Type="http://schemas.openxmlformats.org/officeDocument/2006/relationships/hyperlink" Target="https://rika-quest.com/column/nayami-ecosystem-increase-decrease/" TargetMode="External"/><Relationship Id="rId10123" Type="http://schemas.openxmlformats.org/officeDocument/2006/relationships/hyperlink" Target="https://natsui-sansu-juku.com/ct/jyukubetsu/" TargetMode="External"/><Relationship Id="rId11455" Type="http://schemas.openxmlformats.org/officeDocument/2006/relationships/hyperlink" Target="https://rika-quest.com/column/nayami-writing/" TargetMode="External"/><Relationship Id="rId10124" Type="http://schemas.openxmlformats.org/officeDocument/2006/relationships/hyperlink" Target="https://natsui-sansu-juku.com/info/170524/" TargetMode="External"/><Relationship Id="rId11454" Type="http://schemas.openxmlformats.org/officeDocument/2006/relationships/hyperlink" Target="https://rika-quest.com/column/nayami-ecosystem-increase-decrease/" TargetMode="External"/><Relationship Id="rId10121" Type="http://schemas.openxmlformats.org/officeDocument/2006/relationships/hyperlink" Target="https://natsui-sansu-juku.com/inquiry/" TargetMode="External"/><Relationship Id="rId11453" Type="http://schemas.openxmlformats.org/officeDocument/2006/relationships/hyperlink" Target="https://rika-quest.com/column/nayami-graph-table-reading/" TargetMode="External"/><Relationship Id="rId10122" Type="http://schemas.openxmlformats.org/officeDocument/2006/relationships/hyperlink" Target="https://natsui-sansu-juku.com/info/170524/" TargetMode="External"/><Relationship Id="rId11452" Type="http://schemas.openxmlformats.org/officeDocument/2006/relationships/hyperlink" Target="https://rika-quest.com/column/nayami-ecosystem-increase-decrease/" TargetMode="External"/><Relationship Id="rId7319" Type="http://schemas.openxmlformats.org/officeDocument/2006/relationships/hyperlink" Target="https://jukureiwa.com/tips/uonzu/" TargetMode="External"/><Relationship Id="rId7318" Type="http://schemas.openxmlformats.org/officeDocument/2006/relationships/hyperlink" Target="https://jukureiwa.com/" TargetMode="External"/><Relationship Id="rId8649" Type="http://schemas.openxmlformats.org/officeDocument/2006/relationships/hyperlink" Target="https://natsui-sansu-juku.com/col_blog/online-math-juku/" TargetMode="External"/><Relationship Id="rId9970" Type="http://schemas.openxmlformats.org/officeDocument/2006/relationships/hyperlink" Target="https://natsui-sansu-juku.com/column/tokuten_detail/" TargetMode="External"/><Relationship Id="rId9971" Type="http://schemas.openxmlformats.org/officeDocument/2006/relationships/hyperlink" Target="https://youtube.com/live/1uvQhGov9JI" TargetMode="External"/><Relationship Id="rId8640" Type="http://schemas.openxmlformats.org/officeDocument/2006/relationships/hyperlink" Target="https://natsui-sansu-juku.com/column/hub-online-use/" TargetMode="External"/><Relationship Id="rId7313" Type="http://schemas.openxmlformats.org/officeDocument/2006/relationships/hyperlink" Target="https://jukureiwa.com/tips/syakai-hanpuku-system/" TargetMode="External"/><Relationship Id="rId8644" Type="http://schemas.openxmlformats.org/officeDocument/2006/relationships/hyperlink" Target="https://natsui-sansu-juku.com/kobetsu_online/" TargetMode="External"/><Relationship Id="rId9976" Type="http://schemas.openxmlformats.org/officeDocument/2006/relationships/hyperlink" Target="https://natsui-sansu-juku.com/column/tokuten_detail/" TargetMode="External"/><Relationship Id="rId7312" Type="http://schemas.openxmlformats.org/officeDocument/2006/relationships/hyperlink" Target="https://jukureiwa.com/" TargetMode="External"/><Relationship Id="rId8643" Type="http://schemas.openxmlformats.org/officeDocument/2006/relationships/hyperlink" Target="https://natsui-sansu-juku.com/col_blog/online-math-juku/" TargetMode="External"/><Relationship Id="rId9977" Type="http://schemas.openxmlformats.org/officeDocument/2006/relationships/hyperlink" Target="https://drive.google.com/file/d/1jh9s_fdM_iohQwGc3g6hFLGXlLfF2s-S/view" TargetMode="External"/><Relationship Id="rId7311" Type="http://schemas.openxmlformats.org/officeDocument/2006/relationships/hyperlink" Target="https://jukureiwa.com/tips/syakai-kirai-start/" TargetMode="External"/><Relationship Id="rId8642" Type="http://schemas.openxmlformats.org/officeDocument/2006/relationships/hyperlink" Target="https://natsui-sansu-juku.com/column/kobetsu_mayoi_judge/" TargetMode="External"/><Relationship Id="rId9978" Type="http://schemas.openxmlformats.org/officeDocument/2006/relationships/hyperlink" Target="https://natsui-sansu-juku.com/column/tokuten_detail/" TargetMode="External"/><Relationship Id="rId7310" Type="http://schemas.openxmlformats.org/officeDocument/2006/relationships/hyperlink" Target="https://jukureiwa.com/" TargetMode="External"/><Relationship Id="rId8641" Type="http://schemas.openxmlformats.org/officeDocument/2006/relationships/hyperlink" Target="https://natsui-sansu-juku.com/col_blog/online-math-juku/" TargetMode="External"/><Relationship Id="rId9979" Type="http://schemas.openxmlformats.org/officeDocument/2006/relationships/hyperlink" Target="https://youtube.com/live/NTDTr9oeN1w" TargetMode="External"/><Relationship Id="rId7317" Type="http://schemas.openxmlformats.org/officeDocument/2006/relationships/hyperlink" Target="https://jukureiwa.com/tips/chiri-tsunage/" TargetMode="External"/><Relationship Id="rId8648" Type="http://schemas.openxmlformats.org/officeDocument/2006/relationships/hyperlink" Target="https://natsui-sansu-juku.com/kobetsu_online/" TargetMode="External"/><Relationship Id="rId9972" Type="http://schemas.openxmlformats.org/officeDocument/2006/relationships/hyperlink" Target="https://natsui-sansu-juku.com/column/tokuten_detail/" TargetMode="External"/><Relationship Id="rId7316" Type="http://schemas.openxmlformats.org/officeDocument/2006/relationships/hyperlink" Target="https://jukureiwa.com/" TargetMode="External"/><Relationship Id="rId8647" Type="http://schemas.openxmlformats.org/officeDocument/2006/relationships/hyperlink" Target="https://natsui-sansu-juku.com/col_blog/online-math-juku/" TargetMode="External"/><Relationship Id="rId9973" Type="http://schemas.openxmlformats.org/officeDocument/2006/relationships/hyperlink" Target="https://drive.google.com/file/d/19pRqI5JNfUwzEHwmkBKo65p3Jtmd1_jZ/view" TargetMode="External"/><Relationship Id="rId7315" Type="http://schemas.openxmlformats.org/officeDocument/2006/relationships/hyperlink" Target="https://jukureiwa.com/tips/hakuchizu/" TargetMode="External"/><Relationship Id="rId8646" Type="http://schemas.openxmlformats.org/officeDocument/2006/relationships/hyperlink" Target="https://natsui-sansu-juku.com/kobetsu_online/" TargetMode="External"/><Relationship Id="rId9974" Type="http://schemas.openxmlformats.org/officeDocument/2006/relationships/hyperlink" Target="https://natsui-sansu-juku.com/column/tokuten_detail/" TargetMode="External"/><Relationship Id="rId7314" Type="http://schemas.openxmlformats.org/officeDocument/2006/relationships/hyperlink" Target="https://jukureiwa.com/" TargetMode="External"/><Relationship Id="rId8645" Type="http://schemas.openxmlformats.org/officeDocument/2006/relationships/hyperlink" Target="https://natsui-sansu-juku.com/col_blog/online-math-juku/" TargetMode="External"/><Relationship Id="rId9975" Type="http://schemas.openxmlformats.org/officeDocument/2006/relationships/hyperlink" Target="https://youtube.com/live/3LH4jG_M9yg" TargetMode="External"/><Relationship Id="rId7309" Type="http://schemas.openxmlformats.org/officeDocument/2006/relationships/hyperlink" Target="https://jukureiwa.com/tips/syakai-sho6-april-plan/" TargetMode="External"/><Relationship Id="rId7308" Type="http://schemas.openxmlformats.org/officeDocument/2006/relationships/hyperlink" Target="https://jukureiwa.com/" TargetMode="External"/><Relationship Id="rId8639" Type="http://schemas.openxmlformats.org/officeDocument/2006/relationships/hyperlink" Target="https://natsui-sansu-juku.com/col_blog/online-math-juku/" TargetMode="External"/><Relationship Id="rId7307" Type="http://schemas.openxmlformats.org/officeDocument/2006/relationships/hyperlink" Target="https://jukureiwa.com/tips/syakai-test-naoshi/" TargetMode="External"/><Relationship Id="rId8638" Type="http://schemas.openxmlformats.org/officeDocument/2006/relationships/hyperlink" Target="https://natsui-sansu-juku.com/ct/sapix-15/" TargetMode="External"/><Relationship Id="rId9969" Type="http://schemas.openxmlformats.org/officeDocument/2006/relationships/hyperlink" Target="https://drive.google.com/file/d/1JHmggy2nJqeInnwpUHal1ZC04DO6ndrD/view" TargetMode="External"/><Relationship Id="rId9960" Type="http://schemas.openxmlformats.org/officeDocument/2006/relationships/hyperlink" Target="https://natsui-sansu-juku.com/column/tokuten_detail/" TargetMode="External"/><Relationship Id="rId7302" Type="http://schemas.openxmlformats.org/officeDocument/2006/relationships/hyperlink" Target="https://jukureiwa.com/" TargetMode="External"/><Relationship Id="rId8633" Type="http://schemas.openxmlformats.org/officeDocument/2006/relationships/hyperlink" Target="https://natsui-sansu-juku.com/col_blog/online-math-4to6/" TargetMode="External"/><Relationship Id="rId9965" Type="http://schemas.openxmlformats.org/officeDocument/2006/relationships/hyperlink" Target="https://drive.google.com/file/d/1gRB6l3LPzWTmJjYTShCisRzxEVoQOEZw/view" TargetMode="External"/><Relationship Id="rId7301" Type="http://schemas.openxmlformats.org/officeDocument/2006/relationships/hyperlink" Target="https://jukureiwa.com/tips/syakai-oboeru-tsukau/" TargetMode="External"/><Relationship Id="rId8632" Type="http://schemas.openxmlformats.org/officeDocument/2006/relationships/hyperlink" Target="https://natsui-sansu-juku.com/kobetsu_online/" TargetMode="External"/><Relationship Id="rId9966" Type="http://schemas.openxmlformats.org/officeDocument/2006/relationships/hyperlink" Target="https://natsui-sansu-juku.com/column/tokuten_detail/" TargetMode="External"/><Relationship Id="rId7300" Type="http://schemas.openxmlformats.org/officeDocument/2006/relationships/hyperlink" Target="https://jukureiwa.com/" TargetMode="External"/><Relationship Id="rId8631" Type="http://schemas.openxmlformats.org/officeDocument/2006/relationships/hyperlink" Target="https://natsui-sansu-juku.com/col_blog/online-math-4to6/" TargetMode="External"/><Relationship Id="rId9967" Type="http://schemas.openxmlformats.org/officeDocument/2006/relationships/hyperlink" Target="https://youtube.com/live/YoyLEzOvNE0" TargetMode="External"/><Relationship Id="rId8630" Type="http://schemas.openxmlformats.org/officeDocument/2006/relationships/hyperlink" Target="https://natsui-sansu-juku.com/column/hub-online-use/" TargetMode="External"/><Relationship Id="rId9968" Type="http://schemas.openxmlformats.org/officeDocument/2006/relationships/hyperlink" Target="https://natsui-sansu-juku.com/column/tokuten_detail/" TargetMode="External"/><Relationship Id="rId7306" Type="http://schemas.openxmlformats.org/officeDocument/2006/relationships/hyperlink" Target="https://jukureiwa.com/" TargetMode="External"/><Relationship Id="rId8637" Type="http://schemas.openxmlformats.org/officeDocument/2006/relationships/hyperlink" Target="https://natsui-sansu-juku.com/col_blog/online-math-juku/" TargetMode="External"/><Relationship Id="rId9961" Type="http://schemas.openxmlformats.org/officeDocument/2006/relationships/hyperlink" Target="https://drive.google.com/file/d/19lJqeS9EAoMnqKWOS_J2PR1aWfy-mGvk/view" TargetMode="External"/><Relationship Id="rId7305" Type="http://schemas.openxmlformats.org/officeDocument/2006/relationships/hyperlink" Target="https://jukureiwa.com/tips/syakai-note/" TargetMode="External"/><Relationship Id="rId8636" Type="http://schemas.openxmlformats.org/officeDocument/2006/relationships/hyperlink" Target="https://natsui-sansu-juku.com/ct/sapix-15/" TargetMode="External"/><Relationship Id="rId9962" Type="http://schemas.openxmlformats.org/officeDocument/2006/relationships/hyperlink" Target="https://natsui-sansu-juku.com/column/tokuten_detail/" TargetMode="External"/><Relationship Id="rId7304" Type="http://schemas.openxmlformats.org/officeDocument/2006/relationships/hyperlink" Target="https://jukureiwa.com/" TargetMode="External"/><Relationship Id="rId8635" Type="http://schemas.openxmlformats.org/officeDocument/2006/relationships/hyperlink" Target="https://natsui-sansu-juku.com/col_blog/online-math-juku/" TargetMode="External"/><Relationship Id="rId9963" Type="http://schemas.openxmlformats.org/officeDocument/2006/relationships/hyperlink" Target="https://youtube.com/live/S52bW5pTce0" TargetMode="External"/><Relationship Id="rId7303" Type="http://schemas.openxmlformats.org/officeDocument/2006/relationships/hyperlink" Target="https://jukureiwa.com/tips/syakai-hikidashi/" TargetMode="External"/><Relationship Id="rId8634" Type="http://schemas.openxmlformats.org/officeDocument/2006/relationships/hyperlink" Target="https://natsui-sansu-juku.com/kobetsu_online/" TargetMode="External"/><Relationship Id="rId9964" Type="http://schemas.openxmlformats.org/officeDocument/2006/relationships/hyperlink" Target="https://natsui-sansu-juku.com/column/tokuten_detail/" TargetMode="External"/><Relationship Id="rId6009" Type="http://schemas.openxmlformats.org/officeDocument/2006/relationships/hyperlink" Target="https://juku-escot.com/online/" TargetMode="External"/><Relationship Id="rId9990" Type="http://schemas.openxmlformats.org/officeDocument/2006/relationships/hyperlink" Target="https://natsui-sansu-juku.com/column/tokuten_detail/" TargetMode="External"/><Relationship Id="rId9991" Type="http://schemas.openxmlformats.org/officeDocument/2006/relationships/hyperlink" Target="https://natsui-sansu-juku.com/what_is_asen/" TargetMode="External"/><Relationship Id="rId9992" Type="http://schemas.openxmlformats.org/officeDocument/2006/relationships/hyperlink" Target="https://natsui-sansu-juku.com/column/tokuten_detail/" TargetMode="External"/><Relationship Id="rId9993" Type="http://schemas.openxmlformats.org/officeDocument/2006/relationships/hyperlink" Target="https://natsui-sansu-juku.com/column/kokogachigau/" TargetMode="External"/><Relationship Id="rId7331" Type="http://schemas.openxmlformats.org/officeDocument/2006/relationships/hyperlink" Target="https://jukureiwa.com/tips/rekishi-shiryou-mondai/" TargetMode="External"/><Relationship Id="rId8662" Type="http://schemas.openxmlformats.org/officeDocument/2006/relationships/hyperlink" Target="https://natsui-sansu-juku.com/column/kobetsu_mayoi_judge/" TargetMode="External"/><Relationship Id="rId6000" Type="http://schemas.openxmlformats.org/officeDocument/2006/relationships/hyperlink" Target="https://juku-escot.com/column/suugaku_ouyoumondai/" TargetMode="External"/><Relationship Id="rId7330" Type="http://schemas.openxmlformats.org/officeDocument/2006/relationships/hyperlink" Target="https://jukureiwa.com/" TargetMode="External"/><Relationship Id="rId8661" Type="http://schemas.openxmlformats.org/officeDocument/2006/relationships/hyperlink" Target="https://natsui-sansu-juku.com/col_blog/online-math/" TargetMode="External"/><Relationship Id="rId8660" Type="http://schemas.openxmlformats.org/officeDocument/2006/relationships/hyperlink" Target="https://natsui-sansu-juku.com/column/hub-online-use/" TargetMode="External"/><Relationship Id="rId6003" Type="http://schemas.openxmlformats.org/officeDocument/2006/relationships/hyperlink" Target="https://juku-escot.com/birdland/" TargetMode="External"/><Relationship Id="rId7335" Type="http://schemas.openxmlformats.org/officeDocument/2006/relationships/hyperlink" Target="https://jukureiwa.com/inquiry/" TargetMode="External"/><Relationship Id="rId8666" Type="http://schemas.openxmlformats.org/officeDocument/2006/relationships/hyperlink" Target="https://natsui-sansu-juku.com/kobetsu_online/" TargetMode="External"/><Relationship Id="rId9998" Type="http://schemas.openxmlformats.org/officeDocument/2006/relationships/hyperlink" Target="https://natsui-sansu-juku.com/column/tokuten_detail/" TargetMode="External"/><Relationship Id="rId6004" Type="http://schemas.openxmlformats.org/officeDocument/2006/relationships/hyperlink" Target="https://juku-escot.com/column/suugaku_ouyoumondai/" TargetMode="External"/><Relationship Id="rId7334" Type="http://schemas.openxmlformats.org/officeDocument/2006/relationships/hyperlink" Target="https://jukureiwa.com/" TargetMode="External"/><Relationship Id="rId8665" Type="http://schemas.openxmlformats.org/officeDocument/2006/relationships/hyperlink" Target="https://natsui-sansu-juku.com/col_blog/online-math/" TargetMode="External"/><Relationship Id="rId9999" Type="http://schemas.openxmlformats.org/officeDocument/2006/relationships/hyperlink" Target="https://natsui-sansu-juku.com/inquiry/" TargetMode="External"/><Relationship Id="rId6001" Type="http://schemas.openxmlformats.org/officeDocument/2006/relationships/hyperlink" Target="https://juku-escot.com/newtreasure/" TargetMode="External"/><Relationship Id="rId7333" Type="http://schemas.openxmlformats.org/officeDocument/2006/relationships/hyperlink" Target="https://jukureiwa.com/tips/tips-koumin-sanken/" TargetMode="External"/><Relationship Id="rId8664" Type="http://schemas.openxmlformats.org/officeDocument/2006/relationships/hyperlink" Target="https://natsui-sansu-juku.com/kobetsu_online/" TargetMode="External"/><Relationship Id="rId6002" Type="http://schemas.openxmlformats.org/officeDocument/2006/relationships/hyperlink" Target="https://juku-escot.com/column/suugaku_ouyoumondai/" TargetMode="External"/><Relationship Id="rId7332" Type="http://schemas.openxmlformats.org/officeDocument/2006/relationships/hyperlink" Target="https://jukureiwa.com/" TargetMode="External"/><Relationship Id="rId8663" Type="http://schemas.openxmlformats.org/officeDocument/2006/relationships/hyperlink" Target="https://natsui-sansu-juku.com/col_blog/online-math/" TargetMode="External"/><Relationship Id="rId6007" Type="http://schemas.openxmlformats.org/officeDocument/2006/relationships/hyperlink" Target="https://juku-escot.com/online/" TargetMode="External"/><Relationship Id="rId7339" Type="http://schemas.openxmlformats.org/officeDocument/2006/relationships/hyperlink" Target="https://jukureiwa.com/honka/" TargetMode="External"/><Relationship Id="rId9994" Type="http://schemas.openxmlformats.org/officeDocument/2006/relationships/hyperlink" Target="https://natsui-sansu-juku.com/column/tokuten_detail/" TargetMode="External"/><Relationship Id="rId6008" Type="http://schemas.openxmlformats.org/officeDocument/2006/relationships/hyperlink" Target="https://juku-escot.com/column/suugaku_ouyoumondai/" TargetMode="External"/><Relationship Id="rId7338" Type="http://schemas.openxmlformats.org/officeDocument/2006/relationships/hyperlink" Target="https://jukureiwa.com/access/" TargetMode="External"/><Relationship Id="rId8669" Type="http://schemas.openxmlformats.org/officeDocument/2006/relationships/hyperlink" Target="https://natsui-sansu-juku.com/col_blog/online-math/" TargetMode="External"/><Relationship Id="rId9995" Type="http://schemas.openxmlformats.org/officeDocument/2006/relationships/hyperlink" Target="https://natsui-sansu-juku.com/column/tokuten_detail/" TargetMode="External"/><Relationship Id="rId6005" Type="http://schemas.openxmlformats.org/officeDocument/2006/relationships/hyperlink" Target="https://juku-escot.com/taikeisuugaku/" TargetMode="External"/><Relationship Id="rId7337" Type="http://schemas.openxmlformats.org/officeDocument/2006/relationships/hyperlink" Target="https://jukureiwa.com/tips/naaymi_hub/" TargetMode="External"/><Relationship Id="rId8668" Type="http://schemas.openxmlformats.org/officeDocument/2006/relationships/hyperlink" Target="https://natsui-sansu-juku.com/kobetsu_online/" TargetMode="External"/><Relationship Id="rId9996" Type="http://schemas.openxmlformats.org/officeDocument/2006/relationships/hyperlink" Target="https://natsui-sansu-juku.com/column/tokuten_detail/" TargetMode="External"/><Relationship Id="rId6006" Type="http://schemas.openxmlformats.org/officeDocument/2006/relationships/hyperlink" Target="https://juku-escot.com/column/suugaku_ouyoumondai/" TargetMode="External"/><Relationship Id="rId7336" Type="http://schemas.openxmlformats.org/officeDocument/2006/relationships/hyperlink" Target="https://jukureiwa.com/" TargetMode="External"/><Relationship Id="rId8667" Type="http://schemas.openxmlformats.org/officeDocument/2006/relationships/hyperlink" Target="https://natsui-sansu-juku.com/col_blog/online-math/" TargetMode="External"/><Relationship Id="rId9997" Type="http://schemas.openxmlformats.org/officeDocument/2006/relationships/hyperlink" Target="https://natsui-sansu-juku.com/column/kobetsu_mayoi_judge/" TargetMode="External"/><Relationship Id="rId7329" Type="http://schemas.openxmlformats.org/officeDocument/2006/relationships/hyperlink" Target="https://jukureiwa.com/tips/rekishi-meiji-ishin/" TargetMode="External"/><Relationship Id="rId9980" Type="http://schemas.openxmlformats.org/officeDocument/2006/relationships/hyperlink" Target="https://natsui-sansu-juku.com/column/tokuten_detail/" TargetMode="External"/><Relationship Id="rId9981" Type="http://schemas.openxmlformats.org/officeDocument/2006/relationships/hyperlink" Target="https://drive.google.com/file/d/1qtYeSZwPv8CFl2FGXoJemcHfAowEAQis/view" TargetMode="External"/><Relationship Id="rId9982" Type="http://schemas.openxmlformats.org/officeDocument/2006/relationships/hyperlink" Target="https://natsui-sansu-juku.com/column/tokuten_detail/" TargetMode="External"/><Relationship Id="rId7320" Type="http://schemas.openxmlformats.org/officeDocument/2006/relationships/hyperlink" Target="https://jukureiwa.com/" TargetMode="External"/><Relationship Id="rId8651" Type="http://schemas.openxmlformats.org/officeDocument/2006/relationships/hyperlink" Target="https://natsui-sansu-juku.com/col_blog/online-math-juku/" TargetMode="External"/><Relationship Id="rId8650" Type="http://schemas.openxmlformats.org/officeDocument/2006/relationships/hyperlink" Target="https://natsui-sansu-juku.com/kobetsu_online/" TargetMode="External"/><Relationship Id="rId7324" Type="http://schemas.openxmlformats.org/officeDocument/2006/relationships/hyperlink" Target="https://jukureiwa.com/" TargetMode="External"/><Relationship Id="rId8655" Type="http://schemas.openxmlformats.org/officeDocument/2006/relationships/hyperlink" Target="https://natsui-sansu-juku.com/col_blog/online-math/" TargetMode="External"/><Relationship Id="rId9987" Type="http://schemas.openxmlformats.org/officeDocument/2006/relationships/hyperlink" Target="https://natsui-sansu-juku.com/story002/" TargetMode="External"/><Relationship Id="rId7323" Type="http://schemas.openxmlformats.org/officeDocument/2006/relationships/hyperlink" Target="https://jukureiwa.com/tips/chiri-kikou-nougyou/" TargetMode="External"/><Relationship Id="rId8654" Type="http://schemas.openxmlformats.org/officeDocument/2006/relationships/hyperlink" Target="https://natsui-sansu-juku.com/inquiry/" TargetMode="External"/><Relationship Id="rId9988" Type="http://schemas.openxmlformats.org/officeDocument/2006/relationships/hyperlink" Target="https://natsui-sansu-juku.com/column/tokuten_detail/" TargetMode="External"/><Relationship Id="rId7322" Type="http://schemas.openxmlformats.org/officeDocument/2006/relationships/hyperlink" Target="https://jukureiwa.com/" TargetMode="External"/><Relationship Id="rId8653" Type="http://schemas.openxmlformats.org/officeDocument/2006/relationships/hyperlink" Target="https://natsui-sansu-juku.com/col_blog/online-math-juku/" TargetMode="External"/><Relationship Id="rId9989" Type="http://schemas.openxmlformats.org/officeDocument/2006/relationships/hyperlink" Target="https://natsui-sansu-juku.com/story001/" TargetMode="External"/><Relationship Id="rId7321" Type="http://schemas.openxmlformats.org/officeDocument/2006/relationships/hyperlink" Target="https://jukureiwa.com/tips/chikeizu/" TargetMode="External"/><Relationship Id="rId8652" Type="http://schemas.openxmlformats.org/officeDocument/2006/relationships/hyperlink" Target="https://natsui-sansu-juku.com/column/kobetsu_mayoi_judge/" TargetMode="External"/><Relationship Id="rId7328" Type="http://schemas.openxmlformats.org/officeDocument/2006/relationships/hyperlink" Target="https://jukureiwa.com/" TargetMode="External"/><Relationship Id="rId8659" Type="http://schemas.openxmlformats.org/officeDocument/2006/relationships/hyperlink" Target="https://natsui-sansu-juku.com/col_blog/online-math/" TargetMode="External"/><Relationship Id="rId9983" Type="http://schemas.openxmlformats.org/officeDocument/2006/relationships/hyperlink" Target="https://www.youtube.com/channel/UCd2c97TvlKWYDdJpO1fr11w" TargetMode="External"/><Relationship Id="rId7327" Type="http://schemas.openxmlformats.org/officeDocument/2006/relationships/hyperlink" Target="https://jukureiwa.com/tips/rekishi-kamakura-muromachi/" TargetMode="External"/><Relationship Id="rId8658" Type="http://schemas.openxmlformats.org/officeDocument/2006/relationships/hyperlink" Target="https://natsui-sansu-juku.com/ct/zikibetsu/" TargetMode="External"/><Relationship Id="rId9984" Type="http://schemas.openxmlformats.org/officeDocument/2006/relationships/hyperlink" Target="https://natsui-sansu-juku.com/column/tokuten_detail/" TargetMode="External"/><Relationship Id="rId7326" Type="http://schemas.openxmlformats.org/officeDocument/2006/relationships/hyperlink" Target="https://jukureiwa.com/" TargetMode="External"/><Relationship Id="rId8657" Type="http://schemas.openxmlformats.org/officeDocument/2006/relationships/hyperlink" Target="https://natsui-sansu-juku.com/col_blog/online-math/" TargetMode="External"/><Relationship Id="rId9985" Type="http://schemas.openxmlformats.org/officeDocument/2006/relationships/hyperlink" Target="https://natsui-sansu-juku.com/column/withyou/" TargetMode="External"/><Relationship Id="rId7325" Type="http://schemas.openxmlformats.org/officeDocument/2006/relationships/hyperlink" Target="https://jukureiwa.com/tips/rekishi-nagare/" TargetMode="External"/><Relationship Id="rId8656" Type="http://schemas.openxmlformats.org/officeDocument/2006/relationships/hyperlink" Target="https://natsui-sansu-juku.com/ct/zikibetsu/" TargetMode="External"/><Relationship Id="rId9986" Type="http://schemas.openxmlformats.org/officeDocument/2006/relationships/hyperlink" Target="https://natsui-sansu-juku.com/column/tokuten_detail/" TargetMode="External"/><Relationship Id="rId8608" Type="http://schemas.openxmlformats.org/officeDocument/2006/relationships/hyperlink" Target="https://natsui-sansu-juku.com/column/hub-juku/" TargetMode="External"/><Relationship Id="rId8607" Type="http://schemas.openxmlformats.org/officeDocument/2006/relationships/hyperlink" Target="https://natsui-sansu-juku.com/col_blog/nichinoken-online-sansu/" TargetMode="External"/><Relationship Id="rId8606" Type="http://schemas.openxmlformats.org/officeDocument/2006/relationships/hyperlink" Target="https://natsui-sansu-juku.com/column/kobetsu_mayoi_judge/" TargetMode="External"/><Relationship Id="rId8605" Type="http://schemas.openxmlformats.org/officeDocument/2006/relationships/hyperlink" Target="https://natsui-sansu-juku.com/col_blog/nichinoken-online-sansu/" TargetMode="External"/><Relationship Id="rId9936" Type="http://schemas.openxmlformats.org/officeDocument/2006/relationships/hyperlink" Target="https://natsui-sansu-juku.com/column/syou5zenhan/" TargetMode="External"/><Relationship Id="rId9937" Type="http://schemas.openxmlformats.org/officeDocument/2006/relationships/hyperlink" Target="https://natsui-sansu-juku.com/kobetsu/" TargetMode="External"/><Relationship Id="rId9938" Type="http://schemas.openxmlformats.org/officeDocument/2006/relationships/hyperlink" Target="https://natsui-sansu-juku.com/column/syou5zenhan/" TargetMode="External"/><Relationship Id="rId8609" Type="http://schemas.openxmlformats.org/officeDocument/2006/relationships/hyperlink" Target="https://natsui-sansu-juku.com/col_blog/nichinoken-online-sansu/" TargetMode="External"/><Relationship Id="rId9939" Type="http://schemas.openxmlformats.org/officeDocument/2006/relationships/hyperlink" Target="https://natsui-sansu-juku.com/column/kobetsu_mayoi_judge/" TargetMode="External"/><Relationship Id="rId8600" Type="http://schemas.openxmlformats.org/officeDocument/2006/relationships/hyperlink" Target="https://natsui-sansu-juku.com/column/hub-kakomon/" TargetMode="External"/><Relationship Id="rId9932" Type="http://schemas.openxmlformats.org/officeDocument/2006/relationships/hyperlink" Target="https://natsui-sansu-juku.com/column/syou5zenhan/" TargetMode="External"/><Relationship Id="rId9933" Type="http://schemas.openxmlformats.org/officeDocument/2006/relationships/hyperlink" Target="https://natsui-sansu-juku.com/column/syou4/" TargetMode="External"/><Relationship Id="rId9934" Type="http://schemas.openxmlformats.org/officeDocument/2006/relationships/hyperlink" Target="https://natsui-sansu-juku.com/column/syou5zenhan/" TargetMode="External"/><Relationship Id="rId9935" Type="http://schemas.openxmlformats.org/officeDocument/2006/relationships/hyperlink" Target="https://natsui-sansu-juku.com/column/kobetsu_mayoi_judge/" TargetMode="External"/><Relationship Id="rId8604" Type="http://schemas.openxmlformats.org/officeDocument/2006/relationships/hyperlink" Target="https://natsui-sansu-juku.com/kobetsu/" TargetMode="External"/><Relationship Id="rId8603" Type="http://schemas.openxmlformats.org/officeDocument/2006/relationships/hyperlink" Target="https://natsui-sansu-juku.com/col_blog/nichinoken-online-sansu/" TargetMode="External"/><Relationship Id="rId8602" Type="http://schemas.openxmlformats.org/officeDocument/2006/relationships/hyperlink" Target="https://natsui-sansu-juku.com/kobetsu/" TargetMode="External"/><Relationship Id="rId9930" Type="http://schemas.openxmlformats.org/officeDocument/2006/relationships/hyperlink" Target="https://natsui-sansu-juku.com/column/syou5zenhan/" TargetMode="External"/><Relationship Id="rId8601" Type="http://schemas.openxmlformats.org/officeDocument/2006/relationships/hyperlink" Target="https://natsui-sansu-juku.com/col_blog/nichinoken-online-sansu/" TargetMode="External"/><Relationship Id="rId9931" Type="http://schemas.openxmlformats.org/officeDocument/2006/relationships/hyperlink" Target="https://natsui-sansu-juku.com/ct/sapix-15/" TargetMode="External"/><Relationship Id="rId9929" Type="http://schemas.openxmlformats.org/officeDocument/2006/relationships/hyperlink" Target="https://natsui-sansu-juku.com/ct/sapix-15/" TargetMode="External"/><Relationship Id="rId9925" Type="http://schemas.openxmlformats.org/officeDocument/2006/relationships/hyperlink" Target="https://natsui-sansu-juku.com/column/kobetsu_mayoi_judge/" TargetMode="External"/><Relationship Id="rId9926" Type="http://schemas.openxmlformats.org/officeDocument/2006/relationships/hyperlink" Target="https://natsui-sansu-juku.com/column/syou4/" TargetMode="External"/><Relationship Id="rId9927" Type="http://schemas.openxmlformats.org/officeDocument/2006/relationships/hyperlink" Target="https://natsui-sansu-juku.com/inquiry/" TargetMode="External"/><Relationship Id="rId9928" Type="http://schemas.openxmlformats.org/officeDocument/2006/relationships/hyperlink" Target="https://natsui-sansu-juku.com/column/syou5zenhan/" TargetMode="External"/><Relationship Id="rId12609" Type="http://schemas.openxmlformats.org/officeDocument/2006/relationships/hyperlink" Target="https://natsui-sansu-juku.com/kobetsu/" TargetMode="External"/><Relationship Id="rId12608" Type="http://schemas.openxmlformats.org/officeDocument/2006/relationships/hyperlink" Target="https://natsui-sansu-juku.com/info/2026haru/" TargetMode="External"/><Relationship Id="rId12603" Type="http://schemas.openxmlformats.org/officeDocument/2006/relationships/hyperlink" Target="https://natsui-sansu-juku.com/kobetsu_online/" TargetMode="External"/><Relationship Id="rId12602" Type="http://schemas.openxmlformats.org/officeDocument/2006/relationships/hyperlink" Target="https://natsui-sansu-juku.com/info/2026haru/" TargetMode="External"/><Relationship Id="rId12601" Type="http://schemas.openxmlformats.org/officeDocument/2006/relationships/hyperlink" Target="https://natsui-sansu-juku.com/kobetsu_online/" TargetMode="External"/><Relationship Id="rId12600" Type="http://schemas.openxmlformats.org/officeDocument/2006/relationships/hyperlink" Target="https://natsui-sansu-juku.com/info/2026haru/" TargetMode="External"/><Relationship Id="rId12607" Type="http://schemas.openxmlformats.org/officeDocument/2006/relationships/hyperlink" Target="https://natsui-sansu-juku.com/kobetsu_online/" TargetMode="External"/><Relationship Id="rId12606" Type="http://schemas.openxmlformats.org/officeDocument/2006/relationships/hyperlink" Target="https://natsui-sansu-juku.com/info/2026haru/" TargetMode="External"/><Relationship Id="rId12605" Type="http://schemas.openxmlformats.org/officeDocument/2006/relationships/hyperlink" Target="https://natsui-sansu-juku.com/kobetsu/" TargetMode="External"/><Relationship Id="rId12604" Type="http://schemas.openxmlformats.org/officeDocument/2006/relationships/hyperlink" Target="https://natsui-sansu-juku.com/info/2026haru/" TargetMode="External"/><Relationship Id="rId9921" Type="http://schemas.openxmlformats.org/officeDocument/2006/relationships/hyperlink" Target="https://natsui-sansu-juku.com/kobetsu/" TargetMode="External"/><Relationship Id="rId9922" Type="http://schemas.openxmlformats.org/officeDocument/2006/relationships/hyperlink" Target="https://natsui-sansu-juku.com/column/syou4/" TargetMode="External"/><Relationship Id="rId9923" Type="http://schemas.openxmlformats.org/officeDocument/2006/relationships/hyperlink" Target="https://natsui-sansu-juku.com/column/syou5zenhan/" TargetMode="External"/><Relationship Id="rId9924" Type="http://schemas.openxmlformats.org/officeDocument/2006/relationships/hyperlink" Target="https://natsui-sansu-juku.com/column/syou4/" TargetMode="External"/><Relationship Id="rId9920" Type="http://schemas.openxmlformats.org/officeDocument/2006/relationships/hyperlink" Target="https://natsui-sansu-juku.com/column/syou4/" TargetMode="External"/><Relationship Id="rId8629" Type="http://schemas.openxmlformats.org/officeDocument/2006/relationships/hyperlink" Target="https://natsui-sansu-juku.com/col_blog/online-math-4to6/" TargetMode="External"/><Relationship Id="rId8628" Type="http://schemas.openxmlformats.org/officeDocument/2006/relationships/hyperlink" Target="https://natsui-sansu-juku.com/kobetsu_online/" TargetMode="External"/><Relationship Id="rId8627" Type="http://schemas.openxmlformats.org/officeDocument/2006/relationships/hyperlink" Target="https://natsui-sansu-juku.com/col_blog/online-math-4to6/" TargetMode="External"/><Relationship Id="rId9958" Type="http://schemas.openxmlformats.org/officeDocument/2006/relationships/hyperlink" Target="https://natsui-sansu-juku.com/column/tokuten_detail/" TargetMode="External"/><Relationship Id="rId9959" Type="http://schemas.openxmlformats.org/officeDocument/2006/relationships/hyperlink" Target="https://youtube.com/live/kzBtX_jyCz0" TargetMode="External"/><Relationship Id="rId8622" Type="http://schemas.openxmlformats.org/officeDocument/2006/relationships/hyperlink" Target="https://natsui-sansu-juku.com/kobetsu_online/" TargetMode="External"/><Relationship Id="rId9954" Type="http://schemas.openxmlformats.org/officeDocument/2006/relationships/hyperlink" Target="https://natsui-sansu-juku.com/column/tokuten_detail/" TargetMode="External"/><Relationship Id="rId8621" Type="http://schemas.openxmlformats.org/officeDocument/2006/relationships/hyperlink" Target="https://natsui-sansu-juku.com/col_blog/online-math-4to6/" TargetMode="External"/><Relationship Id="rId9955" Type="http://schemas.openxmlformats.org/officeDocument/2006/relationships/hyperlink" Target="https://youtube.com/live/cUxP9rLXjWU" TargetMode="External"/><Relationship Id="rId8620" Type="http://schemas.openxmlformats.org/officeDocument/2006/relationships/hyperlink" Target="https://natsui-sansu-juku.com/kobetsu_online/" TargetMode="External"/><Relationship Id="rId9956" Type="http://schemas.openxmlformats.org/officeDocument/2006/relationships/hyperlink" Target="https://natsui-sansu-juku.com/column/tokuten_detail/" TargetMode="External"/><Relationship Id="rId9957" Type="http://schemas.openxmlformats.org/officeDocument/2006/relationships/hyperlink" Target="https://drive.google.com/file/d/1Yx_ihrPmGXm8ZRhymnNCa19AmSLXIkvu/view" TargetMode="External"/><Relationship Id="rId8626" Type="http://schemas.openxmlformats.org/officeDocument/2006/relationships/hyperlink" Target="https://natsui-sansu-juku.com/kobetsu_online/" TargetMode="External"/><Relationship Id="rId9950" Type="http://schemas.openxmlformats.org/officeDocument/2006/relationships/hyperlink" Target="https://natsui-sansu-juku.com/column/tokuten_detail/" TargetMode="External"/><Relationship Id="rId8625" Type="http://schemas.openxmlformats.org/officeDocument/2006/relationships/hyperlink" Target="https://natsui-sansu-juku.com/col_blog/online-math-4to6/" TargetMode="External"/><Relationship Id="rId9951" Type="http://schemas.openxmlformats.org/officeDocument/2006/relationships/hyperlink" Target="https://drive.google.com/file/d/1hIwKdOcjp4uzqPilXFEKpkcRHx6g3a0Q/view" TargetMode="External"/><Relationship Id="rId8624" Type="http://schemas.openxmlformats.org/officeDocument/2006/relationships/hyperlink" Target="https://natsui-sansu-juku.com/column/hub-online-use/" TargetMode="External"/><Relationship Id="rId9952" Type="http://schemas.openxmlformats.org/officeDocument/2006/relationships/hyperlink" Target="https://natsui-sansu-juku.com/column/tokuten_detail/" TargetMode="External"/><Relationship Id="rId8623" Type="http://schemas.openxmlformats.org/officeDocument/2006/relationships/hyperlink" Target="https://natsui-sansu-juku.com/col_blog/online-math-4to6/" TargetMode="External"/><Relationship Id="rId9953" Type="http://schemas.openxmlformats.org/officeDocument/2006/relationships/hyperlink" Target="https://drive.google.com/file/d/1LkUiHAG03esT62ryVGkK2dRYETMG8z86/view" TargetMode="External"/><Relationship Id="rId8619" Type="http://schemas.openxmlformats.org/officeDocument/2006/relationships/hyperlink" Target="https://natsui-sansu-juku.com/col_blog/online-math-4to6/" TargetMode="External"/><Relationship Id="rId8618" Type="http://schemas.openxmlformats.org/officeDocument/2006/relationships/hyperlink" Target="https://natsui-sansu-juku.com/inquiry/" TargetMode="External"/><Relationship Id="rId8617" Type="http://schemas.openxmlformats.org/officeDocument/2006/relationships/hyperlink" Target="https://natsui-sansu-juku.com/col_blog/nichinoken-online-sansu/" TargetMode="External"/><Relationship Id="rId8616" Type="http://schemas.openxmlformats.org/officeDocument/2006/relationships/hyperlink" Target="https://natsui-sansu-juku.com/column/kobetsu_mayoi_judge/" TargetMode="External"/><Relationship Id="rId9947" Type="http://schemas.openxmlformats.org/officeDocument/2006/relationships/hyperlink" Target="https://natsui-sansu-juku.com/column/hub-kakomon/" TargetMode="External"/><Relationship Id="rId9948" Type="http://schemas.openxmlformats.org/officeDocument/2006/relationships/hyperlink" Target="https://natsui-sansu-juku.com/column/tokuten_detail/" TargetMode="External"/><Relationship Id="rId9949" Type="http://schemas.openxmlformats.org/officeDocument/2006/relationships/hyperlink" Target="https://natsui-sansu-juku.com/column/kobetsu_mayoi_judge/" TargetMode="External"/><Relationship Id="rId8611" Type="http://schemas.openxmlformats.org/officeDocument/2006/relationships/hyperlink" Target="https://natsui-sansu-juku.com/col_blog/nichinoken-online-sansu/" TargetMode="External"/><Relationship Id="rId9943" Type="http://schemas.openxmlformats.org/officeDocument/2006/relationships/hyperlink" Target="https://natsui-sansu-juku.com/ct/intro/" TargetMode="External"/><Relationship Id="rId8610" Type="http://schemas.openxmlformats.org/officeDocument/2006/relationships/hyperlink" Target="https://natsui-sansu-juku.com/kobetsu_online/" TargetMode="External"/><Relationship Id="rId9944" Type="http://schemas.openxmlformats.org/officeDocument/2006/relationships/hyperlink" Target="https://natsui-sansu-juku.com/column/tokuten_detail/" TargetMode="External"/><Relationship Id="rId9945" Type="http://schemas.openxmlformats.org/officeDocument/2006/relationships/hyperlink" Target="https://natsui-sansu-juku.com/ct/intro/" TargetMode="External"/><Relationship Id="rId9946" Type="http://schemas.openxmlformats.org/officeDocument/2006/relationships/hyperlink" Target="https://natsui-sansu-juku.com/column/tokuten_detail/" TargetMode="External"/><Relationship Id="rId8615" Type="http://schemas.openxmlformats.org/officeDocument/2006/relationships/hyperlink" Target="https://natsui-sansu-juku.com/col_blog/nichinoken-online-sansu/" TargetMode="External"/><Relationship Id="rId8614" Type="http://schemas.openxmlformats.org/officeDocument/2006/relationships/hyperlink" Target="https://natsui-sansu-juku.com/kobetsu_online/" TargetMode="External"/><Relationship Id="rId9940" Type="http://schemas.openxmlformats.org/officeDocument/2006/relationships/hyperlink" Target="https://natsui-sansu-juku.com/column/syou5zenhan/" TargetMode="External"/><Relationship Id="rId8613" Type="http://schemas.openxmlformats.org/officeDocument/2006/relationships/hyperlink" Target="https://natsui-sansu-juku.com/col_blog/nichinoken-online-sansu/" TargetMode="External"/><Relationship Id="rId9941" Type="http://schemas.openxmlformats.org/officeDocument/2006/relationships/hyperlink" Target="https://natsui-sansu-juku.com/inquiry/" TargetMode="External"/><Relationship Id="rId8612" Type="http://schemas.openxmlformats.org/officeDocument/2006/relationships/hyperlink" Target="https://natsui-sansu-juku.com/kobetsu_online/" TargetMode="External"/><Relationship Id="rId9942" Type="http://schemas.openxmlformats.org/officeDocument/2006/relationships/hyperlink" Target="https://natsui-sansu-juku.com/column/tokuten_detail/" TargetMode="External"/><Relationship Id="rId6061" Type="http://schemas.openxmlformats.org/officeDocument/2006/relationships/hyperlink" Target="https://juku-escot.com/onepoint/" TargetMode="External"/><Relationship Id="rId7393" Type="http://schemas.openxmlformats.org/officeDocument/2006/relationships/hyperlink" Target="https://jukureiwa.com/tips/honka_chiri/" TargetMode="External"/><Relationship Id="rId6062" Type="http://schemas.openxmlformats.org/officeDocument/2006/relationships/hyperlink" Target="https://juku-escot.com/column/suugakukika/" TargetMode="External"/><Relationship Id="rId7392" Type="http://schemas.openxmlformats.org/officeDocument/2006/relationships/hyperlink" Target="https://jukureiwa.com/honka/" TargetMode="External"/><Relationship Id="rId7391" Type="http://schemas.openxmlformats.org/officeDocument/2006/relationships/hyperlink" Target="https://jukureiwa.com/tips/naaymi_hub/" TargetMode="External"/><Relationship Id="rId6060" Type="http://schemas.openxmlformats.org/officeDocument/2006/relationships/hyperlink" Target="https://juku-escot.com/column/suugakukika/" TargetMode="External"/><Relationship Id="rId7390" Type="http://schemas.openxmlformats.org/officeDocument/2006/relationships/hyperlink" Target="https://jukureiwa.com/honka/" TargetMode="External"/><Relationship Id="rId6065" Type="http://schemas.openxmlformats.org/officeDocument/2006/relationships/hyperlink" Target="https://juku-escot.com/school/" TargetMode="External"/><Relationship Id="rId7397" Type="http://schemas.openxmlformats.org/officeDocument/2006/relationships/hyperlink" Target="https://jukureiwa.com/tips/honka_koumin/" TargetMode="External"/><Relationship Id="rId6066" Type="http://schemas.openxmlformats.org/officeDocument/2006/relationships/hyperlink" Target="https://juku-escot.com/column/suugakukika/" TargetMode="External"/><Relationship Id="rId7396" Type="http://schemas.openxmlformats.org/officeDocument/2006/relationships/hyperlink" Target="https://jukureiwa.com/honka/" TargetMode="External"/><Relationship Id="rId6063" Type="http://schemas.openxmlformats.org/officeDocument/2006/relationships/hyperlink" Target="https://juku-escot.com/examination/" TargetMode="External"/><Relationship Id="rId7395" Type="http://schemas.openxmlformats.org/officeDocument/2006/relationships/hyperlink" Target="https://jukureiwa.com/tips/honka_rekishi/" TargetMode="External"/><Relationship Id="rId6064" Type="http://schemas.openxmlformats.org/officeDocument/2006/relationships/hyperlink" Target="https://juku-escot.com/column/suugakukika/" TargetMode="External"/><Relationship Id="rId7394" Type="http://schemas.openxmlformats.org/officeDocument/2006/relationships/hyperlink" Target="https://jukureiwa.com/honka/" TargetMode="External"/><Relationship Id="rId6069" Type="http://schemas.openxmlformats.org/officeDocument/2006/relationships/hyperlink" Target="https://juku-escot.com/examination/" TargetMode="External"/><Relationship Id="rId6067" Type="http://schemas.openxmlformats.org/officeDocument/2006/relationships/hyperlink" Target="https://juku-escot.com/onepoint/" TargetMode="External"/><Relationship Id="rId7399" Type="http://schemas.openxmlformats.org/officeDocument/2006/relationships/hyperlink" Target="https://jukureiwa.com/inquiry/" TargetMode="External"/><Relationship Id="rId6068" Type="http://schemas.openxmlformats.org/officeDocument/2006/relationships/hyperlink" Target="https://juku-escot.com/column/suugakukika/" TargetMode="External"/><Relationship Id="rId7398" Type="http://schemas.openxmlformats.org/officeDocument/2006/relationships/hyperlink" Target="https://jukureiwa.com/info/20190620/" TargetMode="External"/><Relationship Id="rId6050" Type="http://schemas.openxmlformats.org/officeDocument/2006/relationships/hyperlink" Target="https://juku-escot.com/column/suugakukika/" TargetMode="External"/><Relationship Id="rId7382" Type="http://schemas.openxmlformats.org/officeDocument/2006/relationships/hyperlink" Target="https://jukureiwa.com/honka/" TargetMode="External"/><Relationship Id="rId6051" Type="http://schemas.openxmlformats.org/officeDocument/2006/relationships/hyperlink" Target="https://juku-escot.com/mathematics/" TargetMode="External"/><Relationship Id="rId7381" Type="http://schemas.openxmlformats.org/officeDocument/2006/relationships/hyperlink" Target="https://jukureiwa.com/" TargetMode="External"/><Relationship Id="rId7380" Type="http://schemas.openxmlformats.org/officeDocument/2006/relationships/hyperlink" Target="https://jukureiwa.com/honka/" TargetMode="External"/><Relationship Id="rId6054" Type="http://schemas.openxmlformats.org/officeDocument/2006/relationships/hyperlink" Target="https://juku-escot.com/column/suugakukika/" TargetMode="External"/><Relationship Id="rId7386" Type="http://schemas.openxmlformats.org/officeDocument/2006/relationships/hyperlink" Target="https://jukureiwa.com/honka/" TargetMode="External"/><Relationship Id="rId6055" Type="http://schemas.openxmlformats.org/officeDocument/2006/relationships/hyperlink" Target="https://juku-escot.com/online/" TargetMode="External"/><Relationship Id="rId7385" Type="http://schemas.openxmlformats.org/officeDocument/2006/relationships/hyperlink" Target="https://jukureiwa.com/tips/honka_chiri/" TargetMode="External"/><Relationship Id="rId6052" Type="http://schemas.openxmlformats.org/officeDocument/2006/relationships/hyperlink" Target="https://juku-escot.com/column/suugakukika/" TargetMode="External"/><Relationship Id="rId7384" Type="http://schemas.openxmlformats.org/officeDocument/2006/relationships/hyperlink" Target="https://jukureiwa.com/honka/" TargetMode="External"/><Relationship Id="rId6053" Type="http://schemas.openxmlformats.org/officeDocument/2006/relationships/hyperlink" Target="https://juku-escot.com/taikeisuugaku/" TargetMode="External"/><Relationship Id="rId7383" Type="http://schemas.openxmlformats.org/officeDocument/2006/relationships/hyperlink" Target="https://jukureiwa.com/tips/naaymi_hub/" TargetMode="External"/><Relationship Id="rId6058" Type="http://schemas.openxmlformats.org/officeDocument/2006/relationships/hyperlink" Target="https://juku-escot.com/column/suugakukika/" TargetMode="External"/><Relationship Id="rId6059" Type="http://schemas.openxmlformats.org/officeDocument/2006/relationships/hyperlink" Target="https://juku-escot.com/column/daisuubennkyouhou/" TargetMode="External"/><Relationship Id="rId7389" Type="http://schemas.openxmlformats.org/officeDocument/2006/relationships/hyperlink" Target="https://jukureiwa.com/tips/honka_koumin/" TargetMode="External"/><Relationship Id="rId6056" Type="http://schemas.openxmlformats.org/officeDocument/2006/relationships/hyperlink" Target="https://juku-escot.com/column/suugakukika/" TargetMode="External"/><Relationship Id="rId7388" Type="http://schemas.openxmlformats.org/officeDocument/2006/relationships/hyperlink" Target="https://jukureiwa.com/honka/" TargetMode="External"/><Relationship Id="rId6057" Type="http://schemas.openxmlformats.org/officeDocument/2006/relationships/hyperlink" Target="https://juku-escot.com/online/" TargetMode="External"/><Relationship Id="rId7387" Type="http://schemas.openxmlformats.org/officeDocument/2006/relationships/hyperlink" Target="https://jukureiwa.com/tips/honka_rekishi/" TargetMode="External"/><Relationship Id="rId6090" Type="http://schemas.openxmlformats.org/officeDocument/2006/relationships/hyperlink" Target="https://juku-escot.com/column/syuutyuukankyou/" TargetMode="External"/><Relationship Id="rId6091" Type="http://schemas.openxmlformats.org/officeDocument/2006/relationships/hyperlink" Target="https://juku-escot.com/" TargetMode="External"/><Relationship Id="rId6083" Type="http://schemas.openxmlformats.org/officeDocument/2006/relationships/hyperlink" Target="https://juku-escot.com/taikeisuugaku/" TargetMode="External"/><Relationship Id="rId6084" Type="http://schemas.openxmlformats.org/officeDocument/2006/relationships/hyperlink" Target="https://juku-escot.com/column/syuutyuukankyou/" TargetMode="External"/><Relationship Id="rId6081" Type="http://schemas.openxmlformats.org/officeDocument/2006/relationships/hyperlink" Target="https://juku-escot.com/birdland/" TargetMode="External"/><Relationship Id="rId6082" Type="http://schemas.openxmlformats.org/officeDocument/2006/relationships/hyperlink" Target="https://juku-escot.com/column/syuutyuukankyou/" TargetMode="External"/><Relationship Id="rId6087" Type="http://schemas.openxmlformats.org/officeDocument/2006/relationships/hyperlink" Target="https://juku-escot.com/online/" TargetMode="External"/><Relationship Id="rId6088" Type="http://schemas.openxmlformats.org/officeDocument/2006/relationships/hyperlink" Target="https://juku-escot.com/column/syuutyuukankyou/" TargetMode="External"/><Relationship Id="rId6085" Type="http://schemas.openxmlformats.org/officeDocument/2006/relationships/hyperlink" Target="https://juku-escot.com/online/" TargetMode="External"/><Relationship Id="rId6086" Type="http://schemas.openxmlformats.org/officeDocument/2006/relationships/hyperlink" Target="https://juku-escot.com/column/syuutyuukankyou/" TargetMode="External"/><Relationship Id="rId6089" Type="http://schemas.openxmlformats.org/officeDocument/2006/relationships/hyperlink" Target="https://juku-escot.com/online/" TargetMode="External"/><Relationship Id="rId6080" Type="http://schemas.openxmlformats.org/officeDocument/2006/relationships/hyperlink" Target="https://juku-escot.com/column/syuutyuukankyou/" TargetMode="External"/><Relationship Id="rId6072" Type="http://schemas.openxmlformats.org/officeDocument/2006/relationships/hyperlink" Target="https://juku-escot.com/column/syuutyuukankyou/" TargetMode="External"/><Relationship Id="rId6073" Type="http://schemas.openxmlformats.org/officeDocument/2006/relationships/hyperlink" Target="https://juku-escot.com/onepoint/" TargetMode="External"/><Relationship Id="rId6070" Type="http://schemas.openxmlformats.org/officeDocument/2006/relationships/hyperlink" Target="https://juku-escot.com/column/suugakukika/" TargetMode="External"/><Relationship Id="rId6071" Type="http://schemas.openxmlformats.org/officeDocument/2006/relationships/hyperlink" Target="https://juku-escot.com/inquiry/" TargetMode="External"/><Relationship Id="rId6076" Type="http://schemas.openxmlformats.org/officeDocument/2006/relationships/hyperlink" Target="https://juku-escot.com/column/syuutyuukankyou/" TargetMode="External"/><Relationship Id="rId6077" Type="http://schemas.openxmlformats.org/officeDocument/2006/relationships/hyperlink" Target="https://juku-escot.com/progress/" TargetMode="External"/><Relationship Id="rId6074" Type="http://schemas.openxmlformats.org/officeDocument/2006/relationships/hyperlink" Target="https://juku-escot.com/column/syuutyuukankyou/" TargetMode="External"/><Relationship Id="rId6075" Type="http://schemas.openxmlformats.org/officeDocument/2006/relationships/hyperlink" Target="https://juku-escot.com/onepoint/" TargetMode="External"/><Relationship Id="rId6078" Type="http://schemas.openxmlformats.org/officeDocument/2006/relationships/hyperlink" Target="https://juku-escot.com/column/syuutyuukankyou/" TargetMode="External"/><Relationship Id="rId6079" Type="http://schemas.openxmlformats.org/officeDocument/2006/relationships/hyperlink" Target="https://juku-escot.com/newtreasure/" TargetMode="External"/><Relationship Id="rId8680" Type="http://schemas.openxmlformats.org/officeDocument/2006/relationships/hyperlink" Target="https://natsui-sansu-juku.com/column/hub-online-use/" TargetMode="External"/><Relationship Id="rId6021" Type="http://schemas.openxmlformats.org/officeDocument/2006/relationships/hyperlink" Target="https://juku-escot.com/column/suugaku_miss/" TargetMode="External"/><Relationship Id="rId7353" Type="http://schemas.openxmlformats.org/officeDocument/2006/relationships/hyperlink" Target="https://juku-escot.com/" TargetMode="External"/><Relationship Id="rId8684" Type="http://schemas.openxmlformats.org/officeDocument/2006/relationships/hyperlink" Target="https://natsui-sansu-juku.com/kobetsu_online/" TargetMode="External"/><Relationship Id="rId6022" Type="http://schemas.openxmlformats.org/officeDocument/2006/relationships/hyperlink" Target="https://juku-escot.com/column/suugakudekinai/" TargetMode="External"/><Relationship Id="rId7352" Type="http://schemas.openxmlformats.org/officeDocument/2006/relationships/hyperlink" Target="https://jukureiwa.com/company/" TargetMode="External"/><Relationship Id="rId8683" Type="http://schemas.openxmlformats.org/officeDocument/2006/relationships/hyperlink" Target="https://natsui-sansu-juku.com/col_blog/online-sansu-34/" TargetMode="External"/><Relationship Id="rId7351" Type="http://schemas.openxmlformats.org/officeDocument/2006/relationships/hyperlink" Target="https://dokkai-labo.tokyo/" TargetMode="External"/><Relationship Id="rId8682" Type="http://schemas.openxmlformats.org/officeDocument/2006/relationships/hyperlink" Target="https://natsui-sansu-juku.com/kobetsu_online/" TargetMode="External"/><Relationship Id="rId6020" Type="http://schemas.openxmlformats.org/officeDocument/2006/relationships/hyperlink" Target="https://juku-escot.com/column/suugakudekinai/" TargetMode="External"/><Relationship Id="rId7350" Type="http://schemas.openxmlformats.org/officeDocument/2006/relationships/hyperlink" Target="https://jukureiwa.com/company/" TargetMode="External"/><Relationship Id="rId8681" Type="http://schemas.openxmlformats.org/officeDocument/2006/relationships/hyperlink" Target="https://natsui-sansu-juku.com/col_blog/online-sansu-34/" TargetMode="External"/><Relationship Id="rId6025" Type="http://schemas.openxmlformats.org/officeDocument/2006/relationships/hyperlink" Target="https://juku-escot.com/taikeisuugaku/" TargetMode="External"/><Relationship Id="rId7357" Type="http://schemas.openxmlformats.org/officeDocument/2006/relationships/hyperlink" Target="https://koten-kakitsubata.jp/" TargetMode="External"/><Relationship Id="rId8688" Type="http://schemas.openxmlformats.org/officeDocument/2006/relationships/hyperlink" Target="https://natsui-sansu-juku.com/kobetsu_online/" TargetMode="External"/><Relationship Id="rId6026" Type="http://schemas.openxmlformats.org/officeDocument/2006/relationships/hyperlink" Target="https://juku-escot.com/column/suugakudekinai/" TargetMode="External"/><Relationship Id="rId7356" Type="http://schemas.openxmlformats.org/officeDocument/2006/relationships/hyperlink" Target="https://jukureiwa.com/company/" TargetMode="External"/><Relationship Id="rId8687" Type="http://schemas.openxmlformats.org/officeDocument/2006/relationships/hyperlink" Target="https://natsui-sansu-juku.com/col_blog/online-sansu-34/" TargetMode="External"/><Relationship Id="rId6023" Type="http://schemas.openxmlformats.org/officeDocument/2006/relationships/hyperlink" Target="https://juku-escot.com/mathematics/" TargetMode="External"/><Relationship Id="rId7355" Type="http://schemas.openxmlformats.org/officeDocument/2006/relationships/hyperlink" Target="https://jukureiwa.com/" TargetMode="External"/><Relationship Id="rId8686" Type="http://schemas.openxmlformats.org/officeDocument/2006/relationships/hyperlink" Target="https://natsui-sansu-juku.com/kobetsu_online/" TargetMode="External"/><Relationship Id="rId6024" Type="http://schemas.openxmlformats.org/officeDocument/2006/relationships/hyperlink" Target="https://juku-escot.com/column/suugakudekinai/" TargetMode="External"/><Relationship Id="rId7354" Type="http://schemas.openxmlformats.org/officeDocument/2006/relationships/hyperlink" Target="https://jukureiwa.com/company/" TargetMode="External"/><Relationship Id="rId8685" Type="http://schemas.openxmlformats.org/officeDocument/2006/relationships/hyperlink" Target="https://natsui-sansu-juku.com/col_blog/online-sansu-34/" TargetMode="External"/><Relationship Id="rId6029" Type="http://schemas.openxmlformats.org/officeDocument/2006/relationships/hyperlink" Target="https://juku-escot.com/online/" TargetMode="External"/><Relationship Id="rId6027" Type="http://schemas.openxmlformats.org/officeDocument/2006/relationships/hyperlink" Target="https://juku-escot.com/school/" TargetMode="External"/><Relationship Id="rId7359" Type="http://schemas.openxmlformats.org/officeDocument/2006/relationships/hyperlink" Target="https://eigo-rewrite.com/" TargetMode="External"/><Relationship Id="rId6028" Type="http://schemas.openxmlformats.org/officeDocument/2006/relationships/hyperlink" Target="https://juku-escot.com/column/suugakudekinai/" TargetMode="External"/><Relationship Id="rId7358" Type="http://schemas.openxmlformats.org/officeDocument/2006/relationships/hyperlink" Target="https://jukureiwa.com/company/" TargetMode="External"/><Relationship Id="rId8689" Type="http://schemas.openxmlformats.org/officeDocument/2006/relationships/hyperlink" Target="https://natsui-sansu-juku.com/col_blog/online-sansu-56/" TargetMode="External"/><Relationship Id="rId6010" Type="http://schemas.openxmlformats.org/officeDocument/2006/relationships/hyperlink" Target="https://juku-escot.com/column/suugakudekinai/" TargetMode="External"/><Relationship Id="rId7342" Type="http://schemas.openxmlformats.org/officeDocument/2006/relationships/hyperlink" Target="https://jukureiwa.com/company/" TargetMode="External"/><Relationship Id="rId8673" Type="http://schemas.openxmlformats.org/officeDocument/2006/relationships/hyperlink" Target="https://natsui-sansu-juku.com/col_blog/online-math/" TargetMode="External"/><Relationship Id="rId6011" Type="http://schemas.openxmlformats.org/officeDocument/2006/relationships/hyperlink" Target="https://juku-escot.com/school/" TargetMode="External"/><Relationship Id="rId7341" Type="http://schemas.openxmlformats.org/officeDocument/2006/relationships/hyperlink" Target="https://jukureiwa.com/honka/" TargetMode="External"/><Relationship Id="rId8672" Type="http://schemas.openxmlformats.org/officeDocument/2006/relationships/hyperlink" Target="https://natsui-sansu-juku.com/column/kobetsu_mayoi_judge/" TargetMode="External"/><Relationship Id="rId7340" Type="http://schemas.openxmlformats.org/officeDocument/2006/relationships/hyperlink" Target="https://jukureiwa.com/access/" TargetMode="External"/><Relationship Id="rId8671" Type="http://schemas.openxmlformats.org/officeDocument/2006/relationships/hyperlink" Target="https://natsui-sansu-juku.com/col_blog/online-math/" TargetMode="External"/><Relationship Id="rId8670" Type="http://schemas.openxmlformats.org/officeDocument/2006/relationships/hyperlink" Target="https://natsui-sansu-juku.com/kobetsu_online/" TargetMode="External"/><Relationship Id="rId6014" Type="http://schemas.openxmlformats.org/officeDocument/2006/relationships/hyperlink" Target="https://juku-escot.com/column/suugakudekinai/" TargetMode="External"/><Relationship Id="rId7346" Type="http://schemas.openxmlformats.org/officeDocument/2006/relationships/hyperlink" Target="https://jukureiwa.com/company/" TargetMode="External"/><Relationship Id="rId8677" Type="http://schemas.openxmlformats.org/officeDocument/2006/relationships/hyperlink" Target="https://natsui-sansu-juku.com/col_blog/online-sansu-34/" TargetMode="External"/><Relationship Id="rId6015" Type="http://schemas.openxmlformats.org/officeDocument/2006/relationships/hyperlink" Target="https://juku-escot.com/column/yokunaibenkyouhou/" TargetMode="External"/><Relationship Id="rId7345" Type="http://schemas.openxmlformats.org/officeDocument/2006/relationships/hyperlink" Target="https://jukureiwa.com/honka/" TargetMode="External"/><Relationship Id="rId8676" Type="http://schemas.openxmlformats.org/officeDocument/2006/relationships/hyperlink" Target="https://natsui-sansu-juku.com/ct/kakomon/" TargetMode="External"/><Relationship Id="rId6012" Type="http://schemas.openxmlformats.org/officeDocument/2006/relationships/hyperlink" Target="https://juku-escot.com/column/suugakudekinai/" TargetMode="External"/><Relationship Id="rId7344" Type="http://schemas.openxmlformats.org/officeDocument/2006/relationships/hyperlink" Target="https://jukureiwa.com/company/" TargetMode="External"/><Relationship Id="rId8675" Type="http://schemas.openxmlformats.org/officeDocument/2006/relationships/hyperlink" Target="https://natsui-sansu-juku.com/col_blog/online-sansu-34/" TargetMode="External"/><Relationship Id="rId6013" Type="http://schemas.openxmlformats.org/officeDocument/2006/relationships/hyperlink" Target="https://juku-escot.com/school/" TargetMode="External"/><Relationship Id="rId7343" Type="http://schemas.openxmlformats.org/officeDocument/2006/relationships/hyperlink" Target="https://jukureiwa.com/honka/" TargetMode="External"/><Relationship Id="rId8674" Type="http://schemas.openxmlformats.org/officeDocument/2006/relationships/hyperlink" Target="https://natsui-sansu-juku.com/inquiry/" TargetMode="External"/><Relationship Id="rId6018" Type="http://schemas.openxmlformats.org/officeDocument/2006/relationships/hyperlink" Target="https://juku-escot.com/column/suugakudekinai/" TargetMode="External"/><Relationship Id="rId6019" Type="http://schemas.openxmlformats.org/officeDocument/2006/relationships/hyperlink" Target="https://juku-escot.com/column/daisuubennkyouhou/" TargetMode="External"/><Relationship Id="rId7349" Type="http://schemas.openxmlformats.org/officeDocument/2006/relationships/hyperlink" Target="https://natsui-sansu-juku.com/" TargetMode="External"/><Relationship Id="rId6016" Type="http://schemas.openxmlformats.org/officeDocument/2006/relationships/hyperlink" Target="https://juku-escot.com/column/suugakudekinai/" TargetMode="External"/><Relationship Id="rId7348" Type="http://schemas.openxmlformats.org/officeDocument/2006/relationships/hyperlink" Target="https://jukureiwa.com/company/" TargetMode="External"/><Relationship Id="rId8679" Type="http://schemas.openxmlformats.org/officeDocument/2006/relationships/hyperlink" Target="https://natsui-sansu-juku.com/col_blog/online-sansu-34/" TargetMode="External"/><Relationship Id="rId6017" Type="http://schemas.openxmlformats.org/officeDocument/2006/relationships/hyperlink" Target="https://juku-escot.com/column/suugakukika/" TargetMode="External"/><Relationship Id="rId7347" Type="http://schemas.openxmlformats.org/officeDocument/2006/relationships/hyperlink" Target="http://arithmetica.jp/wp/wp-content/uploads/2016/08/yoko.png" TargetMode="External"/><Relationship Id="rId8678" Type="http://schemas.openxmlformats.org/officeDocument/2006/relationships/hyperlink" Target="https://natsui-sansu-juku.com/ct/kakomon/" TargetMode="External"/><Relationship Id="rId7371" Type="http://schemas.openxmlformats.org/officeDocument/2006/relationships/hyperlink" Target="https://jukureiwa.com/honka/" TargetMode="External"/><Relationship Id="rId6040" Type="http://schemas.openxmlformats.org/officeDocument/2006/relationships/hyperlink" Target="https://juku-escot.com/column/suugakukika/" TargetMode="External"/><Relationship Id="rId7370" Type="http://schemas.openxmlformats.org/officeDocument/2006/relationships/hyperlink" Target="https://jukureiwa.com/greeting/" TargetMode="External"/><Relationship Id="rId6043" Type="http://schemas.openxmlformats.org/officeDocument/2006/relationships/hyperlink" Target="https://juku-escot.com/" TargetMode="External"/><Relationship Id="rId7375" Type="http://schemas.openxmlformats.org/officeDocument/2006/relationships/hyperlink" Target="https://jukureiwa.com/honka/" TargetMode="External"/><Relationship Id="rId6044" Type="http://schemas.openxmlformats.org/officeDocument/2006/relationships/hyperlink" Target="https://juku-escot.com/column/suugakukika/" TargetMode="External"/><Relationship Id="rId7374" Type="http://schemas.openxmlformats.org/officeDocument/2006/relationships/hyperlink" Target="https://jukureiwa.com/honka/" TargetMode="External"/><Relationship Id="rId6041" Type="http://schemas.openxmlformats.org/officeDocument/2006/relationships/hyperlink" Target="https://juku-escot.com/column/suugakudekinai/" TargetMode="External"/><Relationship Id="rId7373" Type="http://schemas.openxmlformats.org/officeDocument/2006/relationships/hyperlink" Target="https://jukureiwa.com/honka/" TargetMode="External"/><Relationship Id="rId6042" Type="http://schemas.openxmlformats.org/officeDocument/2006/relationships/hyperlink" Target="https://juku-escot.com/column/suugakukika/" TargetMode="External"/><Relationship Id="rId7372" Type="http://schemas.openxmlformats.org/officeDocument/2006/relationships/hyperlink" Target="https://jukureiwa.com/greeting/" TargetMode="External"/><Relationship Id="rId6047" Type="http://schemas.openxmlformats.org/officeDocument/2006/relationships/hyperlink" Target="https://juku-escot.com/company/" TargetMode="External"/><Relationship Id="rId7379" Type="http://schemas.openxmlformats.org/officeDocument/2006/relationships/hyperlink" Target="https://jukureiwa.com/tips/naaymi_hub/" TargetMode="External"/><Relationship Id="rId6048" Type="http://schemas.openxmlformats.org/officeDocument/2006/relationships/hyperlink" Target="https://juku-escot.com/column/suugakukika/" TargetMode="External"/><Relationship Id="rId7378" Type="http://schemas.openxmlformats.org/officeDocument/2006/relationships/hyperlink" Target="https://jukureiwa.com/honka/" TargetMode="External"/><Relationship Id="rId6045" Type="http://schemas.openxmlformats.org/officeDocument/2006/relationships/hyperlink" Target="https://juku-escot.com/profile/" TargetMode="External"/><Relationship Id="rId7377" Type="http://schemas.openxmlformats.org/officeDocument/2006/relationships/hyperlink" Target="https://jukureiwa.com/honka/" TargetMode="External"/><Relationship Id="rId6046" Type="http://schemas.openxmlformats.org/officeDocument/2006/relationships/hyperlink" Target="https://juku-escot.com/column/suugakukika/" TargetMode="External"/><Relationship Id="rId7376" Type="http://schemas.openxmlformats.org/officeDocument/2006/relationships/hyperlink" Target="https://jukureiwa.com/honka/" TargetMode="External"/><Relationship Id="rId6049" Type="http://schemas.openxmlformats.org/officeDocument/2006/relationships/hyperlink" Target="https://juku-escot.com/taikeisuugaku/" TargetMode="External"/><Relationship Id="rId7360" Type="http://schemas.openxmlformats.org/officeDocument/2006/relationships/hyperlink" Target="https://jukureiwa.com/company/" TargetMode="External"/><Relationship Id="rId8691" Type="http://schemas.openxmlformats.org/officeDocument/2006/relationships/hyperlink" Target="https://natsui-sansu-juku.com/col_blog/online-sansu-56/" TargetMode="External"/><Relationship Id="rId8690" Type="http://schemas.openxmlformats.org/officeDocument/2006/relationships/hyperlink" Target="https://natsui-sansu-juku.com/ct/zikibetsu/" TargetMode="External"/><Relationship Id="rId6032" Type="http://schemas.openxmlformats.org/officeDocument/2006/relationships/hyperlink" Target="https://juku-escot.com/column/suugakudekinai/" TargetMode="External"/><Relationship Id="rId7364" Type="http://schemas.openxmlformats.org/officeDocument/2006/relationships/hyperlink" Target="https://jukureiwa.com/company/" TargetMode="External"/><Relationship Id="rId8695" Type="http://schemas.openxmlformats.org/officeDocument/2006/relationships/hyperlink" Target="https://natsui-sansu-juku.com/col_blog/online-sansu-56/" TargetMode="External"/><Relationship Id="rId6033" Type="http://schemas.openxmlformats.org/officeDocument/2006/relationships/hyperlink" Target="https://juku-escot.com/c_blogs/suugakukyouhu/" TargetMode="External"/><Relationship Id="rId7363" Type="http://schemas.openxmlformats.org/officeDocument/2006/relationships/hyperlink" Target="https://www.kokugo-trigger.com/" TargetMode="External"/><Relationship Id="rId8694" Type="http://schemas.openxmlformats.org/officeDocument/2006/relationships/hyperlink" Target="https://natsui-sansu-juku.com/column/hub-online-use/" TargetMode="External"/><Relationship Id="rId6030" Type="http://schemas.openxmlformats.org/officeDocument/2006/relationships/hyperlink" Target="https://juku-escot.com/column/suugakudekinai/" TargetMode="External"/><Relationship Id="rId7362" Type="http://schemas.openxmlformats.org/officeDocument/2006/relationships/hyperlink" Target="https://jukureiwa.com/company/" TargetMode="External"/><Relationship Id="rId8693" Type="http://schemas.openxmlformats.org/officeDocument/2006/relationships/hyperlink" Target="https://natsui-sansu-juku.com/col_blog/online-sansu-56/" TargetMode="External"/><Relationship Id="rId6031" Type="http://schemas.openxmlformats.org/officeDocument/2006/relationships/hyperlink" Target="https://juku-escot.com/c_blogs/suugakutaisaku/" TargetMode="External"/><Relationship Id="rId7361" Type="http://schemas.openxmlformats.org/officeDocument/2006/relationships/hyperlink" Target="https://eng-support.com/" TargetMode="External"/><Relationship Id="rId8692" Type="http://schemas.openxmlformats.org/officeDocument/2006/relationships/hyperlink" Target="https://natsui-sansu-juku.com/ct/zikibetsu/" TargetMode="External"/><Relationship Id="rId6036" Type="http://schemas.openxmlformats.org/officeDocument/2006/relationships/hyperlink" Target="https://juku-escot.com/column/suugakukika/" TargetMode="External"/><Relationship Id="rId7368" Type="http://schemas.openxmlformats.org/officeDocument/2006/relationships/hyperlink" Target="https://jukureiwa.com/company/" TargetMode="External"/><Relationship Id="rId8699" Type="http://schemas.openxmlformats.org/officeDocument/2006/relationships/hyperlink" Target="https://natsui-sansu-juku.com/col_blog/online-sansu-chokuzen/" TargetMode="External"/><Relationship Id="rId6037" Type="http://schemas.openxmlformats.org/officeDocument/2006/relationships/hyperlink" Target="https://juku-escot.com/onepoint/" TargetMode="External"/><Relationship Id="rId7367" Type="http://schemas.openxmlformats.org/officeDocument/2006/relationships/hyperlink" Target="https://filmuy.com/arithmetica/" TargetMode="External"/><Relationship Id="rId8698" Type="http://schemas.openxmlformats.org/officeDocument/2006/relationships/hyperlink" Target="https://natsui-sansu-juku.com/kobetsu_online/" TargetMode="External"/><Relationship Id="rId6034" Type="http://schemas.openxmlformats.org/officeDocument/2006/relationships/hyperlink" Target="https://juku-escot.com/column/suugakudekinai/" TargetMode="External"/><Relationship Id="rId7366" Type="http://schemas.openxmlformats.org/officeDocument/2006/relationships/hyperlink" Target="https://jukureiwa.com/company/" TargetMode="External"/><Relationship Id="rId8697" Type="http://schemas.openxmlformats.org/officeDocument/2006/relationships/hyperlink" Target="https://natsui-sansu-juku.com/col_blog/online-sansu-56/" TargetMode="External"/><Relationship Id="rId6035" Type="http://schemas.openxmlformats.org/officeDocument/2006/relationships/hyperlink" Target="https://juku-escot.com/c_blogs/suugakusyuusyoku/" TargetMode="External"/><Relationship Id="rId7365" Type="http://schemas.openxmlformats.org/officeDocument/2006/relationships/hyperlink" Target="https://rika-quest.com/" TargetMode="External"/><Relationship Id="rId8696" Type="http://schemas.openxmlformats.org/officeDocument/2006/relationships/hyperlink" Target="https://natsui-sansu-juku.com/kobetsu_online/" TargetMode="External"/><Relationship Id="rId6038" Type="http://schemas.openxmlformats.org/officeDocument/2006/relationships/hyperlink" Target="https://juku-escot.com/column/suugakukika/" TargetMode="External"/><Relationship Id="rId6039" Type="http://schemas.openxmlformats.org/officeDocument/2006/relationships/hyperlink" Target="https://juku-escot.com/onepoint/" TargetMode="External"/><Relationship Id="rId7369" Type="http://schemas.openxmlformats.org/officeDocument/2006/relationships/hyperlink" Target="https://arithmetica.jp/support/" TargetMode="External"/><Relationship Id="rId10060" Type="http://schemas.openxmlformats.org/officeDocument/2006/relationships/hyperlink" Target="https://natsui-sansu-juku.com/column/zukei/" TargetMode="External"/><Relationship Id="rId11392" Type="http://schemas.openxmlformats.org/officeDocument/2006/relationships/hyperlink" Target="https://rika-quest.com/column/nayami-experiment-reading/" TargetMode="External"/><Relationship Id="rId10061" Type="http://schemas.openxmlformats.org/officeDocument/2006/relationships/hyperlink" Target="https://natsui-sansu-juku.com/column/kobetsu_mayoi_judge/" TargetMode="External"/><Relationship Id="rId11391" Type="http://schemas.openxmlformats.org/officeDocument/2006/relationships/hyperlink" Target="https://rika-quest.com/column/nayami-cant-apply-knowledge/" TargetMode="External"/><Relationship Id="rId11390" Type="http://schemas.openxmlformats.org/officeDocument/2006/relationships/hyperlink" Target="https://rika-quest.com/column/chemistry/" TargetMode="External"/><Relationship Id="rId10059" Type="http://schemas.openxmlformats.org/officeDocument/2006/relationships/hyperlink" Target="https://natsui-sansu-juku.com/column/hub-zukei-hayasa/" TargetMode="External"/><Relationship Id="rId10053" Type="http://schemas.openxmlformats.org/officeDocument/2006/relationships/hyperlink" Target="https://natsui-sansu-juku.com/inquiry/" TargetMode="External"/><Relationship Id="rId11385" Type="http://schemas.openxmlformats.org/officeDocument/2006/relationships/hyperlink" Target="https://rika-quest.com/column/nayami-cant-apply-knowledge/" TargetMode="External"/><Relationship Id="rId10054" Type="http://schemas.openxmlformats.org/officeDocument/2006/relationships/hyperlink" Target="https://natsui-sansu-juku.com/column/zukei/" TargetMode="External"/><Relationship Id="rId11384" Type="http://schemas.openxmlformats.org/officeDocument/2006/relationships/hyperlink" Target="https://rika-quest.com/inquiry/" TargetMode="External"/><Relationship Id="rId10051" Type="http://schemas.openxmlformats.org/officeDocument/2006/relationships/hyperlink" Target="https://natsui-sansu-juku.com/column/kobetsu_mayoi_judge/" TargetMode="External"/><Relationship Id="rId11383" Type="http://schemas.openxmlformats.org/officeDocument/2006/relationships/hyperlink" Target="https://rika-quest.com/column/nayami-biology-experiment/" TargetMode="External"/><Relationship Id="rId10052" Type="http://schemas.openxmlformats.org/officeDocument/2006/relationships/hyperlink" Target="https://natsui-sansu-juku.com/column/withyou/" TargetMode="External"/><Relationship Id="rId11382" Type="http://schemas.openxmlformats.org/officeDocument/2006/relationships/hyperlink" Target="https://rika-quest.com/kouza/" TargetMode="External"/><Relationship Id="rId10057" Type="http://schemas.openxmlformats.org/officeDocument/2006/relationships/hyperlink" Target="https://natsui-sansu-juku.com/kobetsu_online/" TargetMode="External"/><Relationship Id="rId11389" Type="http://schemas.openxmlformats.org/officeDocument/2006/relationships/hyperlink" Target="https://rika-quest.com/column/nayami-cant-apply-knowledge/" TargetMode="External"/><Relationship Id="rId10058" Type="http://schemas.openxmlformats.org/officeDocument/2006/relationships/hyperlink" Target="https://natsui-sansu-juku.com/column/zukei/" TargetMode="External"/><Relationship Id="rId11388" Type="http://schemas.openxmlformats.org/officeDocument/2006/relationships/hyperlink" Target="https://rika-quest.com/column/physics/" TargetMode="External"/><Relationship Id="rId10055" Type="http://schemas.openxmlformats.org/officeDocument/2006/relationships/hyperlink" Target="https://natsui-sansu-juku.com/kobetsu_online/" TargetMode="External"/><Relationship Id="rId11387" Type="http://schemas.openxmlformats.org/officeDocument/2006/relationships/hyperlink" Target="https://rika-quest.com/column/nayami-cant-apply-knowledge/" TargetMode="External"/><Relationship Id="rId10056" Type="http://schemas.openxmlformats.org/officeDocument/2006/relationships/hyperlink" Target="https://natsui-sansu-juku.com/column/zukei/" TargetMode="External"/><Relationship Id="rId11386" Type="http://schemas.openxmlformats.org/officeDocument/2006/relationships/hyperlink" Target="https://rika-quest.com/column/nayami-graph-table-reading/" TargetMode="External"/><Relationship Id="rId10071" Type="http://schemas.openxmlformats.org/officeDocument/2006/relationships/hyperlink" Target="https://natsui-sansu-juku.com/column/onlinekobetsu3/" TargetMode="External"/><Relationship Id="rId10072" Type="http://schemas.openxmlformats.org/officeDocument/2006/relationships/hyperlink" Target="https://natsui-sansu-juku.com/column/zukei/" TargetMode="External"/><Relationship Id="rId10070" Type="http://schemas.openxmlformats.org/officeDocument/2006/relationships/hyperlink" Target="https://natsui-sansu-juku.com/column/zukei/" TargetMode="External"/><Relationship Id="rId10064" Type="http://schemas.openxmlformats.org/officeDocument/2006/relationships/hyperlink" Target="https://natsui-sansu-juku.com/column/zukei/" TargetMode="External"/><Relationship Id="rId11396" Type="http://schemas.openxmlformats.org/officeDocument/2006/relationships/hyperlink" Target="https://rika-quest.com/column/" TargetMode="External"/><Relationship Id="rId10065" Type="http://schemas.openxmlformats.org/officeDocument/2006/relationships/hyperlink" Target="https://natsui-sansu-juku.com/kobetsu/" TargetMode="External"/><Relationship Id="rId11395" Type="http://schemas.openxmlformats.org/officeDocument/2006/relationships/hyperlink" Target="https://rika-quest.com/column/nayami-cant-apply-knowledge/" TargetMode="External"/><Relationship Id="rId10062" Type="http://schemas.openxmlformats.org/officeDocument/2006/relationships/hyperlink" Target="https://natsui-sansu-juku.com/column/zukei/" TargetMode="External"/><Relationship Id="rId11394" Type="http://schemas.openxmlformats.org/officeDocument/2006/relationships/hyperlink" Target="https://rika-quest.com/column/science-nayami/" TargetMode="External"/><Relationship Id="rId10063" Type="http://schemas.openxmlformats.org/officeDocument/2006/relationships/hyperlink" Target="https://natsui-sansu-juku.com/column/rittaizukei/" TargetMode="External"/><Relationship Id="rId11393" Type="http://schemas.openxmlformats.org/officeDocument/2006/relationships/hyperlink" Target="https://rika-quest.com/column/nayami-cant-apply-knowledge/" TargetMode="External"/><Relationship Id="rId10068" Type="http://schemas.openxmlformats.org/officeDocument/2006/relationships/hyperlink" Target="https://natsui-sansu-juku.com/column/zukei/" TargetMode="External"/><Relationship Id="rId10069" Type="http://schemas.openxmlformats.org/officeDocument/2006/relationships/hyperlink" Target="https://natsui-sansu-juku.com/kobetsu_online/" TargetMode="External"/><Relationship Id="rId11399" Type="http://schemas.openxmlformats.org/officeDocument/2006/relationships/hyperlink" Target="https://rika-quest.com/kouza/" TargetMode="External"/><Relationship Id="rId10066" Type="http://schemas.openxmlformats.org/officeDocument/2006/relationships/hyperlink" Target="https://natsui-sansu-juku.com/column/zukei/" TargetMode="External"/><Relationship Id="rId11398" Type="http://schemas.openxmlformats.org/officeDocument/2006/relationships/hyperlink" Target="https://rika-quest.com/column/nayami-cant-apply-knowledge/" TargetMode="External"/><Relationship Id="rId10067" Type="http://schemas.openxmlformats.org/officeDocument/2006/relationships/hyperlink" Target="https://natsui-sansu-juku.com/column/kokogachigau/" TargetMode="External"/><Relationship Id="rId11397" Type="http://schemas.openxmlformats.org/officeDocument/2006/relationships/hyperlink" Target="https://rika-quest.com/column/nayami-cant-apply-knowledge/" TargetMode="External"/><Relationship Id="rId11370" Type="http://schemas.openxmlformats.org/officeDocument/2006/relationships/hyperlink" Target="https://rika-quest.com/column/nayami-biology-experiment/" TargetMode="External"/><Relationship Id="rId10039" Type="http://schemas.openxmlformats.org/officeDocument/2006/relationships/hyperlink" Target="https://natsui-sansu-juku.com/column/withyou/" TargetMode="External"/><Relationship Id="rId10037" Type="http://schemas.openxmlformats.org/officeDocument/2006/relationships/hyperlink" Target="https://natsui-sansu-juku.com/what_is_asen/" TargetMode="External"/><Relationship Id="rId11369" Type="http://schemas.openxmlformats.org/officeDocument/2006/relationships/hyperlink" Target="https://rika-quest.com/column/nayami-experiment-reading/" TargetMode="External"/><Relationship Id="rId10038" Type="http://schemas.openxmlformats.org/officeDocument/2006/relationships/hyperlink" Target="https://natsui-sansu-juku.com/column/withyou/" TargetMode="External"/><Relationship Id="rId11368" Type="http://schemas.openxmlformats.org/officeDocument/2006/relationships/hyperlink" Target="https://rika-quest.com/column/nayami-biology-experiment/" TargetMode="External"/><Relationship Id="rId10031" Type="http://schemas.openxmlformats.org/officeDocument/2006/relationships/hyperlink" Target="https://natsui-sansu-juku.com/kobetsu_online/" TargetMode="External"/><Relationship Id="rId11363" Type="http://schemas.openxmlformats.org/officeDocument/2006/relationships/hyperlink" Target="https://rika-quest.com/column/nayami-experiment-reading/" TargetMode="External"/><Relationship Id="rId10032" Type="http://schemas.openxmlformats.org/officeDocument/2006/relationships/hyperlink" Target="https://natsui-sansu-juku.com/column/withyou/" TargetMode="External"/><Relationship Id="rId11362" Type="http://schemas.openxmlformats.org/officeDocument/2006/relationships/hyperlink" Target="https://rika-quest.com/column/nayami-biology-experiment/" TargetMode="External"/><Relationship Id="rId11361" Type="http://schemas.openxmlformats.org/officeDocument/2006/relationships/hyperlink" Target="https://rika-quest.com/inquiry/" TargetMode="External"/><Relationship Id="rId10030" Type="http://schemas.openxmlformats.org/officeDocument/2006/relationships/hyperlink" Target="https://natsui-sansu-juku.com/column/withyou/" TargetMode="External"/><Relationship Id="rId11360" Type="http://schemas.openxmlformats.org/officeDocument/2006/relationships/hyperlink" Target="https://rika-quest.com/column/nayami-astronomy-diagram/" TargetMode="External"/><Relationship Id="rId10035" Type="http://schemas.openxmlformats.org/officeDocument/2006/relationships/hyperlink" Target="https://natsui-sansu-juku.com/column/kobetsu_mayoi_judge/" TargetMode="External"/><Relationship Id="rId11367" Type="http://schemas.openxmlformats.org/officeDocument/2006/relationships/hyperlink" Target="https://rika-quest.com/column/nayami-writing/" TargetMode="External"/><Relationship Id="rId10036" Type="http://schemas.openxmlformats.org/officeDocument/2006/relationships/hyperlink" Target="https://natsui-sansu-juku.com/column/withyou/" TargetMode="External"/><Relationship Id="rId11366" Type="http://schemas.openxmlformats.org/officeDocument/2006/relationships/hyperlink" Target="https://rika-quest.com/column/nayami-biology-experiment/" TargetMode="External"/><Relationship Id="rId10033" Type="http://schemas.openxmlformats.org/officeDocument/2006/relationships/hyperlink" Target="https://natsui-sansu-juku.com/column/hub-online-guide/" TargetMode="External"/><Relationship Id="rId11365" Type="http://schemas.openxmlformats.org/officeDocument/2006/relationships/hyperlink" Target="https://rika-quest.com/column/germination/" TargetMode="External"/><Relationship Id="rId10034" Type="http://schemas.openxmlformats.org/officeDocument/2006/relationships/hyperlink" Target="https://natsui-sansu-juku.com/column/withyou/" TargetMode="External"/><Relationship Id="rId11364" Type="http://schemas.openxmlformats.org/officeDocument/2006/relationships/hyperlink" Target="https://rika-quest.com/column/nayami-biology-experiment/" TargetMode="External"/><Relationship Id="rId11381" Type="http://schemas.openxmlformats.org/officeDocument/2006/relationships/hyperlink" Target="https://rika-quest.com/column/nayami-biology-experiment/" TargetMode="External"/><Relationship Id="rId10050" Type="http://schemas.openxmlformats.org/officeDocument/2006/relationships/hyperlink" Target="https://natsui-sansu-juku.com/column/withyou/" TargetMode="External"/><Relationship Id="rId11380" Type="http://schemas.openxmlformats.org/officeDocument/2006/relationships/hyperlink" Target="https://rika-quest.com/column/nayami-writing/" TargetMode="External"/><Relationship Id="rId10048" Type="http://schemas.openxmlformats.org/officeDocument/2006/relationships/hyperlink" Target="https://natsui-sansu-juku.com/column/withyou/" TargetMode="External"/><Relationship Id="rId10049" Type="http://schemas.openxmlformats.org/officeDocument/2006/relationships/hyperlink" Target="https://natsui-sansu-juku.com/column/tokuten_detail/" TargetMode="External"/><Relationship Id="rId11379" Type="http://schemas.openxmlformats.org/officeDocument/2006/relationships/hyperlink" Target="https://rika-quest.com/column/nayami-biology-experiment/" TargetMode="External"/><Relationship Id="rId10042" Type="http://schemas.openxmlformats.org/officeDocument/2006/relationships/hyperlink" Target="https://natsui-sansu-juku.com/column/withyou/" TargetMode="External"/><Relationship Id="rId11374" Type="http://schemas.openxmlformats.org/officeDocument/2006/relationships/hyperlink" Target="https://rika-quest.com/column/nayami-biology-experiment/" TargetMode="External"/><Relationship Id="rId10043" Type="http://schemas.openxmlformats.org/officeDocument/2006/relationships/hyperlink" Target="https://natsui-sansu-juku.com/story001/" TargetMode="External"/><Relationship Id="rId11373" Type="http://schemas.openxmlformats.org/officeDocument/2006/relationships/hyperlink" Target="https://rika-quest.com/column/science-nayami/" TargetMode="External"/><Relationship Id="rId10040" Type="http://schemas.openxmlformats.org/officeDocument/2006/relationships/hyperlink" Target="https://natsui-sansu-juku.com/column/withyou/" TargetMode="External"/><Relationship Id="rId11372" Type="http://schemas.openxmlformats.org/officeDocument/2006/relationships/hyperlink" Target="https://rika-quest.com/column/nayami-biology-experiment/" TargetMode="External"/><Relationship Id="rId10041" Type="http://schemas.openxmlformats.org/officeDocument/2006/relationships/hyperlink" Target="https://natsui-sansu-juku.com/story002/" TargetMode="External"/><Relationship Id="rId11371" Type="http://schemas.openxmlformats.org/officeDocument/2006/relationships/hyperlink" Target="https://rika-quest.com/column/nayami-writing/" TargetMode="External"/><Relationship Id="rId10046" Type="http://schemas.openxmlformats.org/officeDocument/2006/relationships/hyperlink" Target="https://natsui-sansu-juku.com/column/withyou/" TargetMode="External"/><Relationship Id="rId11378" Type="http://schemas.openxmlformats.org/officeDocument/2006/relationships/hyperlink" Target="https://rika-quest.com/column/nayami-experiment-reading/" TargetMode="External"/><Relationship Id="rId10047" Type="http://schemas.openxmlformats.org/officeDocument/2006/relationships/hyperlink" Target="https://natsui-sansu-juku.com/column/kokogachigau/" TargetMode="External"/><Relationship Id="rId11377" Type="http://schemas.openxmlformats.org/officeDocument/2006/relationships/hyperlink" Target="https://rika-quest.com/column/nayami-biology-experiment/" TargetMode="External"/><Relationship Id="rId10044" Type="http://schemas.openxmlformats.org/officeDocument/2006/relationships/hyperlink" Target="https://natsui-sansu-juku.com/column/withyou/" TargetMode="External"/><Relationship Id="rId11376" Type="http://schemas.openxmlformats.org/officeDocument/2006/relationships/hyperlink" Target="https://rika-quest.com/column/nayami-biology-experiment/" TargetMode="External"/><Relationship Id="rId10045" Type="http://schemas.openxmlformats.org/officeDocument/2006/relationships/hyperlink" Target="https://natsui-sansu-juku.com/what_is_asen/" TargetMode="External"/><Relationship Id="rId11375" Type="http://schemas.openxmlformats.org/officeDocument/2006/relationships/hyperlink" Target="https://rika-quest.com/column/creature/" TargetMode="External"/><Relationship Id="rId10097" Type="http://schemas.openxmlformats.org/officeDocument/2006/relationships/hyperlink" Target="https://filmuy.com/arithmetica/" TargetMode="External"/><Relationship Id="rId10098" Type="http://schemas.openxmlformats.org/officeDocument/2006/relationships/hyperlink" Target="https://natsui-sansu-juku.com/corporate_data/" TargetMode="External"/><Relationship Id="rId10095" Type="http://schemas.openxmlformats.org/officeDocument/2006/relationships/hyperlink" Target="https://rika-quest.com/" TargetMode="External"/><Relationship Id="rId10096" Type="http://schemas.openxmlformats.org/officeDocument/2006/relationships/hyperlink" Target="https://natsui-sansu-juku.com/corporate_data/" TargetMode="External"/><Relationship Id="rId10099" Type="http://schemas.openxmlformats.org/officeDocument/2006/relationships/hyperlink" Target="https://arithmetica.jp/support/" TargetMode="External"/><Relationship Id="rId6094" Type="http://schemas.openxmlformats.org/officeDocument/2006/relationships/hyperlink" Target="https://juku-escot.com/column/waseda/" TargetMode="External"/><Relationship Id="rId6095" Type="http://schemas.openxmlformats.org/officeDocument/2006/relationships/hyperlink" Target="https://juku-escot.com/examination/" TargetMode="External"/><Relationship Id="rId6092" Type="http://schemas.openxmlformats.org/officeDocument/2006/relationships/hyperlink" Target="https://juku-escot.com/column/waseda/" TargetMode="External"/><Relationship Id="rId6093" Type="http://schemas.openxmlformats.org/officeDocument/2006/relationships/hyperlink" Target="https://juku-escot.com/examination/" TargetMode="External"/><Relationship Id="rId6098" Type="http://schemas.openxmlformats.org/officeDocument/2006/relationships/hyperlink" Target="https://juku-escot.com/column/waseda/" TargetMode="External"/><Relationship Id="rId6099" Type="http://schemas.openxmlformats.org/officeDocument/2006/relationships/hyperlink" Target="https://filmuy.com/juku-escot/video/478781971" TargetMode="External"/><Relationship Id="rId6096" Type="http://schemas.openxmlformats.org/officeDocument/2006/relationships/hyperlink" Target="https://juku-escot.com/column/waseda/" TargetMode="External"/><Relationship Id="rId6097" Type="http://schemas.openxmlformats.org/officeDocument/2006/relationships/hyperlink" Target="https://filmuy.com/juku-escot" TargetMode="External"/><Relationship Id="rId10082" Type="http://schemas.openxmlformats.org/officeDocument/2006/relationships/hyperlink" Target="https://natsui-sansu-juku.com/corporate_data/" TargetMode="External"/><Relationship Id="rId10083" Type="http://schemas.openxmlformats.org/officeDocument/2006/relationships/hyperlink" Target="https://dokkai-labo.tokyo/" TargetMode="External"/><Relationship Id="rId10080" Type="http://schemas.openxmlformats.org/officeDocument/2006/relationships/hyperlink" Target="https://natsui-sansu-juku.com/corporate_data/" TargetMode="External"/><Relationship Id="rId10081" Type="http://schemas.openxmlformats.org/officeDocument/2006/relationships/hyperlink" Target="https://natsui-sansu-juku.com/" TargetMode="External"/><Relationship Id="rId10075" Type="http://schemas.openxmlformats.org/officeDocument/2006/relationships/hyperlink" Target="https://natsui-sansu-juku.com/inquiry/" TargetMode="External"/><Relationship Id="rId10076" Type="http://schemas.openxmlformats.org/officeDocument/2006/relationships/hyperlink" Target="https://natsui-sansu-juku.com/corporate_data/" TargetMode="External"/><Relationship Id="rId10073" Type="http://schemas.openxmlformats.org/officeDocument/2006/relationships/hyperlink" Target="https://natsui-sansu-juku.com/column/kobetsu_mayoi_judge/" TargetMode="External"/><Relationship Id="rId10074" Type="http://schemas.openxmlformats.org/officeDocument/2006/relationships/hyperlink" Target="https://natsui-sansu-juku.com/column/zukei/" TargetMode="External"/><Relationship Id="rId10079" Type="http://schemas.openxmlformats.org/officeDocument/2006/relationships/hyperlink" Target="https://natsui-sansu-juku.com/kobetsu/" TargetMode="External"/><Relationship Id="rId10077" Type="http://schemas.openxmlformats.org/officeDocument/2006/relationships/hyperlink" Target="https://natsui-sansu-juku.com/kobetsu/" TargetMode="External"/><Relationship Id="rId10078" Type="http://schemas.openxmlformats.org/officeDocument/2006/relationships/hyperlink" Target="https://natsui-sansu-juku.com/corporate_data/" TargetMode="External"/><Relationship Id="rId10090" Type="http://schemas.openxmlformats.org/officeDocument/2006/relationships/hyperlink" Target="https://natsui-sansu-juku.com/corporate_data/" TargetMode="External"/><Relationship Id="rId10093" Type="http://schemas.openxmlformats.org/officeDocument/2006/relationships/hyperlink" Target="https://www.kokugo-trigger.com/" TargetMode="External"/><Relationship Id="rId10094" Type="http://schemas.openxmlformats.org/officeDocument/2006/relationships/hyperlink" Target="https://natsui-sansu-juku.com/corporate_data/" TargetMode="External"/><Relationship Id="rId10091" Type="http://schemas.openxmlformats.org/officeDocument/2006/relationships/hyperlink" Target="https://eigo-rewrite.com/" TargetMode="External"/><Relationship Id="rId10092" Type="http://schemas.openxmlformats.org/officeDocument/2006/relationships/hyperlink" Target="https://natsui-sansu-juku.com/corporate_data/" TargetMode="External"/><Relationship Id="rId10086" Type="http://schemas.openxmlformats.org/officeDocument/2006/relationships/hyperlink" Target="https://natsui-sansu-juku.com/corporate_data/" TargetMode="External"/><Relationship Id="rId10087" Type="http://schemas.openxmlformats.org/officeDocument/2006/relationships/hyperlink" Target="https://jukureiwa.com/" TargetMode="External"/><Relationship Id="rId10084" Type="http://schemas.openxmlformats.org/officeDocument/2006/relationships/hyperlink" Target="https://natsui-sansu-juku.com/corporate_data/" TargetMode="External"/><Relationship Id="rId10085" Type="http://schemas.openxmlformats.org/officeDocument/2006/relationships/hyperlink" Target="https://juku-escot.com/" TargetMode="External"/><Relationship Id="rId10088" Type="http://schemas.openxmlformats.org/officeDocument/2006/relationships/hyperlink" Target="https://natsui-sansu-juku.com/corporate_data/" TargetMode="External"/><Relationship Id="rId10089" Type="http://schemas.openxmlformats.org/officeDocument/2006/relationships/hyperlink" Target="https://koten-kakitsubata.jp/" TargetMode="External"/><Relationship Id="rId11305" Type="http://schemas.openxmlformats.org/officeDocument/2006/relationships/hyperlink" Target="https://rika-quest.com/column/germination/" TargetMode="External"/><Relationship Id="rId11304" Type="http://schemas.openxmlformats.org/officeDocument/2006/relationships/hyperlink" Target="https://rika-quest.com/inquiry/" TargetMode="External"/><Relationship Id="rId11303" Type="http://schemas.openxmlformats.org/officeDocument/2006/relationships/hyperlink" Target="https://rika-quest.com/column/geoscience/" TargetMode="External"/><Relationship Id="rId11302" Type="http://schemas.openxmlformats.org/officeDocument/2006/relationships/hyperlink" Target="https://rika-quest.com/kouza/" TargetMode="External"/><Relationship Id="rId11309" Type="http://schemas.openxmlformats.org/officeDocument/2006/relationships/hyperlink" Target="https://rika-quest.com/column/how-to-burn/" TargetMode="External"/><Relationship Id="rId11308" Type="http://schemas.openxmlformats.org/officeDocument/2006/relationships/hyperlink" Target="https://rika-quest.com/" TargetMode="External"/><Relationship Id="rId11307" Type="http://schemas.openxmlformats.org/officeDocument/2006/relationships/hyperlink" Target="https://rika-quest.com/column/germination/" TargetMode="External"/><Relationship Id="rId11306" Type="http://schemas.openxmlformats.org/officeDocument/2006/relationships/hyperlink" Target="https://rika-quest.com/column/creature/" TargetMode="External"/><Relationship Id="rId11301" Type="http://schemas.openxmlformats.org/officeDocument/2006/relationships/hyperlink" Target="https://rika-quest.com/column/geoscience/" TargetMode="External"/><Relationship Id="rId11300" Type="http://schemas.openxmlformats.org/officeDocument/2006/relationships/hyperlink" Target="https://rika-quest.com/column/terrain/" TargetMode="External"/><Relationship Id="rId11316" Type="http://schemas.openxmlformats.org/officeDocument/2006/relationships/hyperlink" Target="https://rika-quest.com/kouza/" TargetMode="External"/><Relationship Id="rId11315" Type="http://schemas.openxmlformats.org/officeDocument/2006/relationships/hyperlink" Target="https://rika-quest.com/column/igneous-rock/" TargetMode="External"/><Relationship Id="rId11314" Type="http://schemas.openxmlformats.org/officeDocument/2006/relationships/hyperlink" Target="https://rika-quest.com/column/geoscience/" TargetMode="External"/><Relationship Id="rId11313" Type="http://schemas.openxmlformats.org/officeDocument/2006/relationships/hyperlink" Target="https://rika-quest.com/column/igneous-rock/" TargetMode="External"/><Relationship Id="rId11319" Type="http://schemas.openxmlformats.org/officeDocument/2006/relationships/hyperlink" Target="https://rika-quest.com/column/insect/" TargetMode="External"/><Relationship Id="rId11318" Type="http://schemas.openxmlformats.org/officeDocument/2006/relationships/hyperlink" Target="https://rika-quest.com/column/geoscience/" TargetMode="External"/><Relationship Id="rId11317" Type="http://schemas.openxmlformats.org/officeDocument/2006/relationships/hyperlink" Target="https://rika-quest.com/column/igneous-rock/" TargetMode="External"/><Relationship Id="rId11312" Type="http://schemas.openxmlformats.org/officeDocument/2006/relationships/hyperlink" Target="https://rika-quest.com/" TargetMode="External"/><Relationship Id="rId11311" Type="http://schemas.openxmlformats.org/officeDocument/2006/relationships/hyperlink" Target="https://rika-quest.com/column/how-to-burn/" TargetMode="External"/><Relationship Id="rId11310" Type="http://schemas.openxmlformats.org/officeDocument/2006/relationships/hyperlink" Target="https://rika-quest.com/column/chemistry/" TargetMode="External"/><Relationship Id="rId8707" Type="http://schemas.openxmlformats.org/officeDocument/2006/relationships/hyperlink" Target="https://natsui-sansu-juku.com/col_blog/online-sansu-chokuzen/" TargetMode="External"/><Relationship Id="rId8706" Type="http://schemas.openxmlformats.org/officeDocument/2006/relationships/hyperlink" Target="https://natsui-sansu-juku.com/kobetsu_online/" TargetMode="External"/><Relationship Id="rId8705" Type="http://schemas.openxmlformats.org/officeDocument/2006/relationships/hyperlink" Target="https://natsui-sansu-juku.com/col_blog/online-sansu-chokuzen/" TargetMode="External"/><Relationship Id="rId8704" Type="http://schemas.openxmlformats.org/officeDocument/2006/relationships/hyperlink" Target="https://natsui-sansu-juku.com/column/hub-kakomon/" TargetMode="External"/><Relationship Id="rId8709" Type="http://schemas.openxmlformats.org/officeDocument/2006/relationships/hyperlink" Target="https://natsui-sansu-juku.com/col_blog/online-sansu-chokuzen/" TargetMode="External"/><Relationship Id="rId8708" Type="http://schemas.openxmlformats.org/officeDocument/2006/relationships/hyperlink" Target="https://natsui-sansu-juku.com/kobetsu_online/" TargetMode="External"/><Relationship Id="rId12619" Type="http://schemas.openxmlformats.org/officeDocument/2006/relationships/hyperlink" Target="https://rika-quest.com/" TargetMode="External"/><Relationship Id="rId12614" Type="http://schemas.openxmlformats.org/officeDocument/2006/relationships/hyperlink" Target="https://natsui-sansu-juku.com/info/2026haru/" TargetMode="External"/><Relationship Id="rId12613" Type="http://schemas.openxmlformats.org/officeDocument/2006/relationships/hyperlink" Target="https://natsui-sansu-juku.com/vacant_online_season/" TargetMode="External"/><Relationship Id="rId12612" Type="http://schemas.openxmlformats.org/officeDocument/2006/relationships/hyperlink" Target="https://natsui-sansu-juku.com/info/2026haru/" TargetMode="External"/><Relationship Id="rId12611" Type="http://schemas.openxmlformats.org/officeDocument/2006/relationships/hyperlink" Target="https://natsui-sansu-juku.com/timetable_season/" TargetMode="External"/><Relationship Id="rId12618" Type="http://schemas.openxmlformats.org/officeDocument/2006/relationships/hyperlink" Target="https://rika-quest.com/info/2026haru/" TargetMode="External"/><Relationship Id="rId12617" Type="http://schemas.openxmlformats.org/officeDocument/2006/relationships/hyperlink" Target="https://rika-quest.com/kouza/" TargetMode="External"/><Relationship Id="rId12616" Type="http://schemas.openxmlformats.org/officeDocument/2006/relationships/hyperlink" Target="https://rika-quest.com/info/2026haru/" TargetMode="External"/><Relationship Id="rId12615" Type="http://schemas.openxmlformats.org/officeDocument/2006/relationships/hyperlink" Target="https://natsui-sansu-juku.com/inquiry/" TargetMode="External"/><Relationship Id="rId8703" Type="http://schemas.openxmlformats.org/officeDocument/2006/relationships/hyperlink" Target="https://natsui-sansu-juku.com/col_blog/online-sansu-chokuzen/" TargetMode="External"/><Relationship Id="rId12610" Type="http://schemas.openxmlformats.org/officeDocument/2006/relationships/hyperlink" Target="https://natsui-sansu-juku.com/info/2026haru/" TargetMode="External"/><Relationship Id="rId8702" Type="http://schemas.openxmlformats.org/officeDocument/2006/relationships/hyperlink" Target="https://natsui-sansu-juku.com/ct/intro/" TargetMode="External"/><Relationship Id="rId8701" Type="http://schemas.openxmlformats.org/officeDocument/2006/relationships/hyperlink" Target="https://natsui-sansu-juku.com/col_blog/online-sansu-chokuzen/" TargetMode="External"/><Relationship Id="rId8700" Type="http://schemas.openxmlformats.org/officeDocument/2006/relationships/hyperlink" Target="https://natsui-sansu-juku.com/ct/intro/" TargetMode="External"/><Relationship Id="rId12622" Type="http://schemas.openxmlformats.org/officeDocument/2006/relationships/drawing" Target="../drawings/drawing10.xml"/><Relationship Id="rId12621" Type="http://schemas.openxmlformats.org/officeDocument/2006/relationships/hyperlink" Target="https://rika-quest.com/inquiry/" TargetMode="External"/><Relationship Id="rId12620" Type="http://schemas.openxmlformats.org/officeDocument/2006/relationships/hyperlink" Target="https://rika-quest.com/info/2026haru/" TargetMode="External"/><Relationship Id="rId10017" Type="http://schemas.openxmlformats.org/officeDocument/2006/relationships/hyperlink" Target="https://natsui-sansu-juku.com/ct/zikibetsu/" TargetMode="External"/><Relationship Id="rId11349" Type="http://schemas.openxmlformats.org/officeDocument/2006/relationships/hyperlink" Target="https://rika-quest.com/column/nayami-astronomy-diagram/" TargetMode="External"/><Relationship Id="rId10018" Type="http://schemas.openxmlformats.org/officeDocument/2006/relationships/hyperlink" Target="https://natsui-sansu-juku.com/column/waseda-2/" TargetMode="External"/><Relationship Id="rId11348" Type="http://schemas.openxmlformats.org/officeDocument/2006/relationships/hyperlink" Target="https://rika-quest.com/column/nayami-graph-table-reading/" TargetMode="External"/><Relationship Id="rId10015" Type="http://schemas.openxmlformats.org/officeDocument/2006/relationships/hyperlink" Target="https://natsui-sansu-juku.com/inquiry/" TargetMode="External"/><Relationship Id="rId11347" Type="http://schemas.openxmlformats.org/officeDocument/2006/relationships/hyperlink" Target="https://rika-quest.com/column/nayami-astronomy-diagram/" TargetMode="External"/><Relationship Id="rId10016" Type="http://schemas.openxmlformats.org/officeDocument/2006/relationships/hyperlink" Target="https://natsui-sansu-juku.com/column/waseda-2/" TargetMode="External"/><Relationship Id="rId11346" Type="http://schemas.openxmlformats.org/officeDocument/2006/relationships/hyperlink" Target="https://rika-quest.com/column/phases-of-the-moon/" TargetMode="External"/><Relationship Id="rId10019" Type="http://schemas.openxmlformats.org/officeDocument/2006/relationships/hyperlink" Target="https://natsui-sansu-juku.com/ct/zikibetsu/" TargetMode="External"/><Relationship Id="rId11341" Type="http://schemas.openxmlformats.org/officeDocument/2006/relationships/hyperlink" Target="https://rika-quest.com/column/metal/" TargetMode="External"/><Relationship Id="rId10010" Type="http://schemas.openxmlformats.org/officeDocument/2006/relationships/hyperlink" Target="https://natsui-sansu-juku.com/column/waseda_academy/" TargetMode="External"/><Relationship Id="rId11340" Type="http://schemas.openxmlformats.org/officeDocument/2006/relationships/hyperlink" Target="https://rika-quest.com/column/chemistry/" TargetMode="External"/><Relationship Id="rId10013" Type="http://schemas.openxmlformats.org/officeDocument/2006/relationships/hyperlink" Target="https://natsui-sansu-juku.com/column/kobetsu_mayoi_judge/" TargetMode="External"/><Relationship Id="rId11345" Type="http://schemas.openxmlformats.org/officeDocument/2006/relationships/hyperlink" Target="https://rika-quest.com/column/nayami-astronomy-diagram/" TargetMode="External"/><Relationship Id="rId10014" Type="http://schemas.openxmlformats.org/officeDocument/2006/relationships/hyperlink" Target="https://natsui-sansu-juku.com/column/waseda_academy/" TargetMode="External"/><Relationship Id="rId11344" Type="http://schemas.openxmlformats.org/officeDocument/2006/relationships/hyperlink" Target="https://rika-quest.com/column/nayami-graph-table-reading/" TargetMode="External"/><Relationship Id="rId10011" Type="http://schemas.openxmlformats.org/officeDocument/2006/relationships/hyperlink" Target="https://natsui-sansu-juku.com/kobetsu/" TargetMode="External"/><Relationship Id="rId11343" Type="http://schemas.openxmlformats.org/officeDocument/2006/relationships/hyperlink" Target="https://rika-quest.com/column/nayami-astronomy-diagram/" TargetMode="External"/><Relationship Id="rId10012" Type="http://schemas.openxmlformats.org/officeDocument/2006/relationships/hyperlink" Target="https://natsui-sansu-juku.com/column/waseda_academy/" TargetMode="External"/><Relationship Id="rId11342" Type="http://schemas.openxmlformats.org/officeDocument/2006/relationships/hyperlink" Target="https://rika-quest.com/kouza/" TargetMode="External"/><Relationship Id="rId10028" Type="http://schemas.openxmlformats.org/officeDocument/2006/relationships/hyperlink" Target="https://natsui-sansu-juku.com/column/withyou/" TargetMode="External"/><Relationship Id="rId10029" Type="http://schemas.openxmlformats.org/officeDocument/2006/relationships/hyperlink" Target="https://natsui-sansu-juku.com/kobetsu_online/" TargetMode="External"/><Relationship Id="rId11359" Type="http://schemas.openxmlformats.org/officeDocument/2006/relationships/hyperlink" Target="https://rika-quest.com/kouza/" TargetMode="External"/><Relationship Id="rId10026" Type="http://schemas.openxmlformats.org/officeDocument/2006/relationships/hyperlink" Target="https://natsui-sansu-juku.com/column/waseda-2/" TargetMode="External"/><Relationship Id="rId11358" Type="http://schemas.openxmlformats.org/officeDocument/2006/relationships/hyperlink" Target="https://rika-quest.com/column/nayami-astronomy-diagram/" TargetMode="External"/><Relationship Id="rId10027" Type="http://schemas.openxmlformats.org/officeDocument/2006/relationships/hyperlink" Target="https://natsui-sansu-juku.com/inquiry/" TargetMode="External"/><Relationship Id="rId11357" Type="http://schemas.openxmlformats.org/officeDocument/2006/relationships/hyperlink" Target="https://rika-quest.com/column/nayami-earthquake-volcano/" TargetMode="External"/><Relationship Id="rId10020" Type="http://schemas.openxmlformats.org/officeDocument/2006/relationships/hyperlink" Target="https://natsui-sansu-juku.com/column/waseda-2/" TargetMode="External"/><Relationship Id="rId11352" Type="http://schemas.openxmlformats.org/officeDocument/2006/relationships/hyperlink" Target="https://rika-quest.com/column/geoscience/" TargetMode="External"/><Relationship Id="rId10021" Type="http://schemas.openxmlformats.org/officeDocument/2006/relationships/hyperlink" Target="https://natsui-sansu-juku.com/column/hub-kakomon/" TargetMode="External"/><Relationship Id="rId11351" Type="http://schemas.openxmlformats.org/officeDocument/2006/relationships/hyperlink" Target="https://rika-quest.com/column/nayami-astronomy-diagram/" TargetMode="External"/><Relationship Id="rId11350" Type="http://schemas.openxmlformats.org/officeDocument/2006/relationships/hyperlink" Target="https://rika-quest.com/column/science-nayami/" TargetMode="External"/><Relationship Id="rId10024" Type="http://schemas.openxmlformats.org/officeDocument/2006/relationships/hyperlink" Target="https://natsui-sansu-juku.com/column/waseda-2/" TargetMode="External"/><Relationship Id="rId11356" Type="http://schemas.openxmlformats.org/officeDocument/2006/relationships/hyperlink" Target="https://rika-quest.com/column/nayami-astronomy-diagram/" TargetMode="External"/><Relationship Id="rId10025" Type="http://schemas.openxmlformats.org/officeDocument/2006/relationships/hyperlink" Target="https://natsui-sansu-juku.com/column/kobetsu_mayoi_judge/" TargetMode="External"/><Relationship Id="rId11355" Type="http://schemas.openxmlformats.org/officeDocument/2006/relationships/hyperlink" Target="https://rika-quest.com/column/nayami-graph-table-reading/" TargetMode="External"/><Relationship Id="rId10022" Type="http://schemas.openxmlformats.org/officeDocument/2006/relationships/hyperlink" Target="https://natsui-sansu-juku.com/column/waseda-2/" TargetMode="External"/><Relationship Id="rId11354" Type="http://schemas.openxmlformats.org/officeDocument/2006/relationships/hyperlink" Target="https://rika-quest.com/column/nayami-astronomy-diagram/" TargetMode="External"/><Relationship Id="rId10023" Type="http://schemas.openxmlformats.org/officeDocument/2006/relationships/hyperlink" Target="https://filmuy.com/arithmetica/" TargetMode="External"/><Relationship Id="rId11353" Type="http://schemas.openxmlformats.org/officeDocument/2006/relationships/hyperlink" Target="https://rika-quest.com/column/nayami-astronomy-diagram/" TargetMode="External"/><Relationship Id="rId11327" Type="http://schemas.openxmlformats.org/officeDocument/2006/relationships/hyperlink" Target="https://rika-quest.com/column/lung/" TargetMode="External"/><Relationship Id="rId11326" Type="http://schemas.openxmlformats.org/officeDocument/2006/relationships/hyperlink" Target="https://rika-quest.com/" TargetMode="External"/><Relationship Id="rId11325" Type="http://schemas.openxmlformats.org/officeDocument/2006/relationships/hyperlink" Target="https://rika-quest.com/column/lung/" TargetMode="External"/><Relationship Id="rId11324" Type="http://schemas.openxmlformats.org/officeDocument/2006/relationships/hyperlink" Target="https://rika-quest.com/kouza/" TargetMode="External"/><Relationship Id="rId11329" Type="http://schemas.openxmlformats.org/officeDocument/2006/relationships/hyperlink" Target="https://rika-quest.com/column/lung/" TargetMode="External"/><Relationship Id="rId11328" Type="http://schemas.openxmlformats.org/officeDocument/2006/relationships/hyperlink" Target="https://rika-quest.com/column/creature/" TargetMode="External"/><Relationship Id="rId11323" Type="http://schemas.openxmlformats.org/officeDocument/2006/relationships/hyperlink" Target="https://rika-quest.com/column/lung/" TargetMode="External"/><Relationship Id="rId11322" Type="http://schemas.openxmlformats.org/officeDocument/2006/relationships/hyperlink" Target="https://rika-quest.com/column/creature/" TargetMode="External"/><Relationship Id="rId11321" Type="http://schemas.openxmlformats.org/officeDocument/2006/relationships/hyperlink" Target="https://rika-quest.com/column/lung/" TargetMode="External"/><Relationship Id="rId11320" Type="http://schemas.openxmlformats.org/officeDocument/2006/relationships/hyperlink" Target="https://rika-quest.com/column/creature/" TargetMode="External"/><Relationship Id="rId10006" Type="http://schemas.openxmlformats.org/officeDocument/2006/relationships/hyperlink" Target="https://natsui-sansu-juku.com/column/waseda_academy/" TargetMode="External"/><Relationship Id="rId11338" Type="http://schemas.openxmlformats.org/officeDocument/2006/relationships/hyperlink" Target="https://rika-quest.com/" TargetMode="External"/><Relationship Id="rId10007" Type="http://schemas.openxmlformats.org/officeDocument/2006/relationships/hyperlink" Target="https://natsui-sansu-juku.com/waseaca-2/" TargetMode="External"/><Relationship Id="rId11337" Type="http://schemas.openxmlformats.org/officeDocument/2006/relationships/hyperlink" Target="https://rika-quest.com/column/metal/" TargetMode="External"/><Relationship Id="rId10004" Type="http://schemas.openxmlformats.org/officeDocument/2006/relationships/hyperlink" Target="https://natsui-sansu-juku.com/column/waseda_academy/" TargetMode="External"/><Relationship Id="rId11336" Type="http://schemas.openxmlformats.org/officeDocument/2006/relationships/hyperlink" Target="https://rika-quest.com/column/chemistry/" TargetMode="External"/><Relationship Id="rId10005" Type="http://schemas.openxmlformats.org/officeDocument/2006/relationships/hyperlink" Target="https://natsui-sansu-juku.com/column/hub-juku/" TargetMode="External"/><Relationship Id="rId11335" Type="http://schemas.openxmlformats.org/officeDocument/2006/relationships/hyperlink" Target="https://rika-quest.com/column/metal/" TargetMode="External"/><Relationship Id="rId10008" Type="http://schemas.openxmlformats.org/officeDocument/2006/relationships/hyperlink" Target="https://natsui-sansu-juku.com/column/waseda_academy/" TargetMode="External"/><Relationship Id="rId10009" Type="http://schemas.openxmlformats.org/officeDocument/2006/relationships/hyperlink" Target="https://natsui-sansu-juku.com/column/kobetsu_mayoi_judge/" TargetMode="External"/><Relationship Id="rId11339" Type="http://schemas.openxmlformats.org/officeDocument/2006/relationships/hyperlink" Target="https://rika-quest.com/column/metal/" TargetMode="External"/><Relationship Id="rId11330" Type="http://schemas.openxmlformats.org/officeDocument/2006/relationships/hyperlink" Target="https://rika-quest.com/" TargetMode="External"/><Relationship Id="rId10002" Type="http://schemas.openxmlformats.org/officeDocument/2006/relationships/hyperlink" Target="https://natsui-sansu-juku.com/column/waseda_academy/" TargetMode="External"/><Relationship Id="rId11334" Type="http://schemas.openxmlformats.org/officeDocument/2006/relationships/hyperlink" Target="https://rika-quest.com/column/physics/" TargetMode="External"/><Relationship Id="rId10003" Type="http://schemas.openxmlformats.org/officeDocument/2006/relationships/hyperlink" Target="https://natsui-sansu-juku.com/kobetsu/" TargetMode="External"/><Relationship Id="rId11333" Type="http://schemas.openxmlformats.org/officeDocument/2006/relationships/hyperlink" Target="https://rika-quest.com/column/mamedenkyu/" TargetMode="External"/><Relationship Id="rId10000" Type="http://schemas.openxmlformats.org/officeDocument/2006/relationships/hyperlink" Target="https://natsui-sansu-juku.com/column/waseda_academy/" TargetMode="External"/><Relationship Id="rId11332" Type="http://schemas.openxmlformats.org/officeDocument/2006/relationships/hyperlink" Target="https://rika-quest.com/column/physics/" TargetMode="External"/><Relationship Id="rId10001" Type="http://schemas.openxmlformats.org/officeDocument/2006/relationships/hyperlink" Target="https://natsui-sansu-juku.com/kobetsu/" TargetMode="External"/><Relationship Id="rId11331" Type="http://schemas.openxmlformats.org/officeDocument/2006/relationships/hyperlink" Target="https://rika-quest.com/column/mamedenkyu/" TargetMode="External"/><Relationship Id="rId11629" Type="http://schemas.openxmlformats.org/officeDocument/2006/relationships/hyperlink" Target="https://rika-quest.com/column/nayami-last-2weeks/" TargetMode="External"/><Relationship Id="rId11624" Type="http://schemas.openxmlformats.org/officeDocument/2006/relationships/hyperlink" Target="https://rika-quest.com/kouza/" TargetMode="External"/><Relationship Id="rId11623" Type="http://schemas.openxmlformats.org/officeDocument/2006/relationships/hyperlink" Target="https://rika-quest.com/column/nayami-human-body/" TargetMode="External"/><Relationship Id="rId11622" Type="http://schemas.openxmlformats.org/officeDocument/2006/relationships/hyperlink" Target="https://rika-quest.com/column/nayami-cant-apply-knowledge/" TargetMode="External"/><Relationship Id="rId11621" Type="http://schemas.openxmlformats.org/officeDocument/2006/relationships/hyperlink" Target="https://rika-quest.com/column/nayami-human-body/" TargetMode="External"/><Relationship Id="rId11628" Type="http://schemas.openxmlformats.org/officeDocument/2006/relationships/hyperlink" Target="https://rika-quest.com/column/nayami-review-not-working/" TargetMode="External"/><Relationship Id="rId11627" Type="http://schemas.openxmlformats.org/officeDocument/2006/relationships/hyperlink" Target="https://rika-quest.com/column/nayami-last-2weeks/" TargetMode="External"/><Relationship Id="rId11626" Type="http://schemas.openxmlformats.org/officeDocument/2006/relationships/hyperlink" Target="https://rika-quest.com/inquiry/" TargetMode="External"/><Relationship Id="rId11625" Type="http://schemas.openxmlformats.org/officeDocument/2006/relationships/hyperlink" Target="https://rika-quest.com/column/nayami-human-body/" TargetMode="External"/><Relationship Id="rId11620" Type="http://schemas.openxmlformats.org/officeDocument/2006/relationships/hyperlink" Target="https://rika-quest.com/column/nayami-memorize-not-sticking/" TargetMode="External"/><Relationship Id="rId10309" Type="http://schemas.openxmlformats.org/officeDocument/2006/relationships/hyperlink" Target="https://natsui-sansu-juku.com/kobetsu/" TargetMode="External"/><Relationship Id="rId10303" Type="http://schemas.openxmlformats.org/officeDocument/2006/relationships/hyperlink" Target="https://juku-escot.com/info/20200923/" TargetMode="External"/><Relationship Id="rId11635" Type="http://schemas.openxmlformats.org/officeDocument/2006/relationships/hyperlink" Target="https://rika-quest.com/column/nayami-last-2weeks/" TargetMode="External"/><Relationship Id="rId10304" Type="http://schemas.openxmlformats.org/officeDocument/2006/relationships/hyperlink" Target="https://natsui-sansu-juku.com/info/20201119/" TargetMode="External"/><Relationship Id="rId11634" Type="http://schemas.openxmlformats.org/officeDocument/2006/relationships/hyperlink" Target="https://rika-quest.com/column/chemistry/" TargetMode="External"/><Relationship Id="rId10301" Type="http://schemas.openxmlformats.org/officeDocument/2006/relationships/hyperlink" Target="https://juku-escot.com/" TargetMode="External"/><Relationship Id="rId11633" Type="http://schemas.openxmlformats.org/officeDocument/2006/relationships/hyperlink" Target="https://rika-quest.com/column/nayami-last-2weeks/" TargetMode="External"/><Relationship Id="rId10302" Type="http://schemas.openxmlformats.org/officeDocument/2006/relationships/hyperlink" Target="https://natsui-sansu-juku.com/info/20201022/" TargetMode="External"/><Relationship Id="rId11632" Type="http://schemas.openxmlformats.org/officeDocument/2006/relationships/hyperlink" Target="https://rika-quest.com/column/physics/" TargetMode="External"/><Relationship Id="rId10307" Type="http://schemas.openxmlformats.org/officeDocument/2006/relationships/hyperlink" Target="https://natsui-sansu-juku.com/ct/kakomon/" TargetMode="External"/><Relationship Id="rId11639" Type="http://schemas.openxmlformats.org/officeDocument/2006/relationships/hyperlink" Target="https://rika-quest.com/column/nayami-last-2weeks/" TargetMode="External"/><Relationship Id="rId10308" Type="http://schemas.openxmlformats.org/officeDocument/2006/relationships/hyperlink" Target="https://natsui-sansu-juku.com/info/20201119/" TargetMode="External"/><Relationship Id="rId11638" Type="http://schemas.openxmlformats.org/officeDocument/2006/relationships/hyperlink" Target="https://rika-quest.com/column/geoscience/" TargetMode="External"/><Relationship Id="rId10305" Type="http://schemas.openxmlformats.org/officeDocument/2006/relationships/hyperlink" Target="https://natsui-sansu-juku.com/ct/kakomon/" TargetMode="External"/><Relationship Id="rId11637" Type="http://schemas.openxmlformats.org/officeDocument/2006/relationships/hyperlink" Target="https://rika-quest.com/column/nayami-last-2weeks/" TargetMode="External"/><Relationship Id="rId10306" Type="http://schemas.openxmlformats.org/officeDocument/2006/relationships/hyperlink" Target="https://natsui-sansu-juku.com/info/20201119/" TargetMode="External"/><Relationship Id="rId11636" Type="http://schemas.openxmlformats.org/officeDocument/2006/relationships/hyperlink" Target="https://rika-quest.com/column/creature/" TargetMode="External"/><Relationship Id="rId11631" Type="http://schemas.openxmlformats.org/officeDocument/2006/relationships/hyperlink" Target="https://rika-quest.com/column/nayami-last-2weeks/" TargetMode="External"/><Relationship Id="rId10300" Type="http://schemas.openxmlformats.org/officeDocument/2006/relationships/hyperlink" Target="https://natsui-sansu-juku.com/info/20201022/" TargetMode="External"/><Relationship Id="rId11630" Type="http://schemas.openxmlformats.org/officeDocument/2006/relationships/hyperlink" Target="https://rika-quest.com/column/nayami-writing/" TargetMode="External"/><Relationship Id="rId11609" Type="http://schemas.openxmlformats.org/officeDocument/2006/relationships/hyperlink" Target="https://rika-quest.com/column/blood/" TargetMode="External"/><Relationship Id="rId11608" Type="http://schemas.openxmlformats.org/officeDocument/2006/relationships/hyperlink" Target="https://rika-quest.com/column/nayami-human-body/" TargetMode="External"/><Relationship Id="rId11607" Type="http://schemas.openxmlformats.org/officeDocument/2006/relationships/hyperlink" Target="https://rika-quest.com/" TargetMode="External"/><Relationship Id="rId11602" Type="http://schemas.openxmlformats.org/officeDocument/2006/relationships/hyperlink" Target="https://rika-quest.com/kouza/" TargetMode="External"/><Relationship Id="rId11601" Type="http://schemas.openxmlformats.org/officeDocument/2006/relationships/hyperlink" Target="https://rika-quest.com/column/nayami-how-to-start/" TargetMode="External"/><Relationship Id="rId11600" Type="http://schemas.openxmlformats.org/officeDocument/2006/relationships/hyperlink" Target="https://rika-quest.com/column/nayami-how-to-start/" TargetMode="External"/><Relationship Id="rId11606" Type="http://schemas.openxmlformats.org/officeDocument/2006/relationships/hyperlink" Target="https://rika-quest.com/" TargetMode="External"/><Relationship Id="rId11605" Type="http://schemas.openxmlformats.org/officeDocument/2006/relationships/hyperlink" Target="https://rika-quest.com/column/nayami-how-to-start/" TargetMode="External"/><Relationship Id="rId11604" Type="http://schemas.openxmlformats.org/officeDocument/2006/relationships/hyperlink" Target="https://rika-quest.com/inquiry/" TargetMode="External"/><Relationship Id="rId11603" Type="http://schemas.openxmlformats.org/officeDocument/2006/relationships/hyperlink" Target="https://rika-quest.com/column/nayami-how-to-start/" TargetMode="External"/><Relationship Id="rId11619" Type="http://schemas.openxmlformats.org/officeDocument/2006/relationships/hyperlink" Target="https://rika-quest.com/column/nayami-human-body/" TargetMode="External"/><Relationship Id="rId11618" Type="http://schemas.openxmlformats.org/officeDocument/2006/relationships/hyperlink" Target="https://rika-quest.com/column/nayami-human-body/" TargetMode="External"/><Relationship Id="rId11613" Type="http://schemas.openxmlformats.org/officeDocument/2006/relationships/hyperlink" Target="https://rika-quest.com/column/nayami-cant-apply-knowledge/" TargetMode="External"/><Relationship Id="rId11612" Type="http://schemas.openxmlformats.org/officeDocument/2006/relationships/hyperlink" Target="https://rika-quest.com/column/nayami-human-body/" TargetMode="External"/><Relationship Id="rId11611" Type="http://schemas.openxmlformats.org/officeDocument/2006/relationships/hyperlink" Target="https://rika-quest.com/column/nayami-memorize-not-sticking/" TargetMode="External"/><Relationship Id="rId11610" Type="http://schemas.openxmlformats.org/officeDocument/2006/relationships/hyperlink" Target="https://rika-quest.com/column/nayami-human-body/" TargetMode="External"/><Relationship Id="rId11617" Type="http://schemas.openxmlformats.org/officeDocument/2006/relationships/hyperlink" Target="https://rika-quest.com/column/creature/" TargetMode="External"/><Relationship Id="rId11616" Type="http://schemas.openxmlformats.org/officeDocument/2006/relationships/hyperlink" Target="https://rika-quest.com/column/nayami-human-body/" TargetMode="External"/><Relationship Id="rId11615" Type="http://schemas.openxmlformats.org/officeDocument/2006/relationships/hyperlink" Target="https://rika-quest.com/column/science-nayami/" TargetMode="External"/><Relationship Id="rId11614" Type="http://schemas.openxmlformats.org/officeDocument/2006/relationships/hyperlink" Target="https://rika-quest.com/column/nayami-human-body/" TargetMode="External"/><Relationship Id="rId9210" Type="http://schemas.openxmlformats.org/officeDocument/2006/relationships/hyperlink" Target="https://natsui-sansu-juku.com/kobetsu_online/" TargetMode="External"/><Relationship Id="rId9211" Type="http://schemas.openxmlformats.org/officeDocument/2006/relationships/hyperlink" Target="https://natsui-sansu-juku.com/column/510-13/" TargetMode="External"/><Relationship Id="rId9212" Type="http://schemas.openxmlformats.org/officeDocument/2006/relationships/hyperlink" Target="https://natsui-sansu-juku.com/kobetsu_online/" TargetMode="External"/><Relationship Id="rId9217" Type="http://schemas.openxmlformats.org/officeDocument/2006/relationships/hyperlink" Target="https://natsui-sansu-juku.com/column/510-13/" TargetMode="External"/><Relationship Id="rId9218" Type="http://schemas.openxmlformats.org/officeDocument/2006/relationships/hyperlink" Target="https://natsui-sansu-juku.com/sapix/" TargetMode="External"/><Relationship Id="rId9219" Type="http://schemas.openxmlformats.org/officeDocument/2006/relationships/hyperlink" Target="https://natsui-sansu-juku.com/column/510-13/" TargetMode="External"/><Relationship Id="rId9213" Type="http://schemas.openxmlformats.org/officeDocument/2006/relationships/hyperlink" Target="https://natsui-sansu-juku.com/column/510-13/" TargetMode="External"/><Relationship Id="rId9214" Type="http://schemas.openxmlformats.org/officeDocument/2006/relationships/hyperlink" Target="https://natsui-sansu-juku.com/column/sapix-15/" TargetMode="External"/><Relationship Id="rId9215" Type="http://schemas.openxmlformats.org/officeDocument/2006/relationships/hyperlink" Target="https://natsui-sansu-juku.com/column/510-13/" TargetMode="External"/><Relationship Id="rId9216" Type="http://schemas.openxmlformats.org/officeDocument/2006/relationships/hyperlink" Target="https://natsui-sansu-juku.com/sapix-2/" TargetMode="External"/><Relationship Id="rId9200" Type="http://schemas.openxmlformats.org/officeDocument/2006/relationships/hyperlink" Target="https://natsui-sansu-juku.com/sapix-2/" TargetMode="External"/><Relationship Id="rId9201" Type="http://schemas.openxmlformats.org/officeDocument/2006/relationships/hyperlink" Target="https://natsui-sansu-juku.com/column/510-12/" TargetMode="External"/><Relationship Id="rId9206" Type="http://schemas.openxmlformats.org/officeDocument/2006/relationships/hyperlink" Target="https://natsui-sansu-juku.com/column/kobetsu_mayoi_judge/" TargetMode="External"/><Relationship Id="rId9207" Type="http://schemas.openxmlformats.org/officeDocument/2006/relationships/hyperlink" Target="https://natsui-sansu-juku.com/column/510-12/" TargetMode="External"/><Relationship Id="rId9208" Type="http://schemas.openxmlformats.org/officeDocument/2006/relationships/hyperlink" Target="https://natsui-sansu-juku.com/inquiry/" TargetMode="External"/><Relationship Id="rId9209" Type="http://schemas.openxmlformats.org/officeDocument/2006/relationships/hyperlink" Target="https://natsui-sansu-juku.com/column/510-13/" TargetMode="External"/><Relationship Id="rId9202" Type="http://schemas.openxmlformats.org/officeDocument/2006/relationships/hyperlink" Target="https://natsui-sansu-juku.com/sapix/" TargetMode="External"/><Relationship Id="rId9203" Type="http://schemas.openxmlformats.org/officeDocument/2006/relationships/hyperlink" Target="https://natsui-sansu-juku.com/column/510-12/" TargetMode="External"/><Relationship Id="rId9204" Type="http://schemas.openxmlformats.org/officeDocument/2006/relationships/hyperlink" Target="https://natsui-sansu-juku.com/column/sapix-15/" TargetMode="External"/><Relationship Id="rId9205" Type="http://schemas.openxmlformats.org/officeDocument/2006/relationships/hyperlink" Target="https://natsui-sansu-juku.com/column/510-12/" TargetMode="External"/><Relationship Id="rId9231" Type="http://schemas.openxmlformats.org/officeDocument/2006/relationships/hyperlink" Target="https://natsui-sansu-juku.com/column/baainokazu/" TargetMode="External"/><Relationship Id="rId9232" Type="http://schemas.openxmlformats.org/officeDocument/2006/relationships/hyperlink" Target="https://natsui-sansu-juku.com/kobetsu_online/" TargetMode="External"/><Relationship Id="rId9233" Type="http://schemas.openxmlformats.org/officeDocument/2006/relationships/hyperlink" Target="https://natsui-sansu-juku.com/column/baainokazu/" TargetMode="External"/><Relationship Id="rId9234" Type="http://schemas.openxmlformats.org/officeDocument/2006/relationships/hyperlink" Target="https://natsui-sansu-juku.com/" TargetMode="External"/><Relationship Id="rId9230" Type="http://schemas.openxmlformats.org/officeDocument/2006/relationships/hyperlink" Target="https://natsui-sansu-juku.com/column/hub-zukei-hayasa/" TargetMode="External"/><Relationship Id="rId9239" Type="http://schemas.openxmlformats.org/officeDocument/2006/relationships/hyperlink" Target="https://natsui-sansu-juku.com/column/baainokazu/" TargetMode="External"/><Relationship Id="rId9235" Type="http://schemas.openxmlformats.org/officeDocument/2006/relationships/hyperlink" Target="https://natsui-sansu-juku.com/column/baainokazu/" TargetMode="External"/><Relationship Id="rId9236" Type="http://schemas.openxmlformats.org/officeDocument/2006/relationships/hyperlink" Target="https://natsui-sansu-juku.com/column/kobetsu_mayoi_judge/" TargetMode="External"/><Relationship Id="rId9237" Type="http://schemas.openxmlformats.org/officeDocument/2006/relationships/hyperlink" Target="https://natsui-sansu-juku.com/column/baainokazu/" TargetMode="External"/><Relationship Id="rId9238" Type="http://schemas.openxmlformats.org/officeDocument/2006/relationships/hyperlink" Target="https://natsui-sansu-juku.com/inquiry/" TargetMode="External"/><Relationship Id="rId9220" Type="http://schemas.openxmlformats.org/officeDocument/2006/relationships/hyperlink" Target="https://natsui-sansu-juku.com/column/kobetsu_mayoi_judge/" TargetMode="External"/><Relationship Id="rId9221" Type="http://schemas.openxmlformats.org/officeDocument/2006/relationships/hyperlink" Target="https://natsui-sansu-juku.com/column/510-13/" TargetMode="External"/><Relationship Id="rId9222" Type="http://schemas.openxmlformats.org/officeDocument/2006/relationships/hyperlink" Target="https://natsui-sansu-juku.com/inquiry/" TargetMode="External"/><Relationship Id="rId9223" Type="http://schemas.openxmlformats.org/officeDocument/2006/relationships/hyperlink" Target="https://natsui-sansu-juku.com/column/510-13/" TargetMode="External"/><Relationship Id="rId9228" Type="http://schemas.openxmlformats.org/officeDocument/2006/relationships/hyperlink" Target="https://natsui-sansu-juku.com/ct/jyukubetsu/" TargetMode="External"/><Relationship Id="rId9229" Type="http://schemas.openxmlformats.org/officeDocument/2006/relationships/hyperlink" Target="https://natsui-sansu-juku.com/column/baainokazu/" TargetMode="External"/><Relationship Id="rId9224" Type="http://schemas.openxmlformats.org/officeDocument/2006/relationships/hyperlink" Target="https://natsui-sansu-juku.com/kobetsu/" TargetMode="External"/><Relationship Id="rId9225" Type="http://schemas.openxmlformats.org/officeDocument/2006/relationships/hyperlink" Target="https://natsui-sansu-juku.com/column/baainokazu/" TargetMode="External"/><Relationship Id="rId9226" Type="http://schemas.openxmlformats.org/officeDocument/2006/relationships/hyperlink" Target="https://natsui-sansu-juku.com/ct/jyukubetsu/" TargetMode="External"/><Relationship Id="rId9227" Type="http://schemas.openxmlformats.org/officeDocument/2006/relationships/hyperlink" Target="https://natsui-sansu-juku.com/column/baainokazu/" TargetMode="External"/><Relationship Id="rId9297" Type="http://schemas.openxmlformats.org/officeDocument/2006/relationships/hyperlink" Target="https://natsui-sansu-juku.com/column/h51-02/" TargetMode="External"/><Relationship Id="rId9298" Type="http://schemas.openxmlformats.org/officeDocument/2006/relationships/hyperlink" Target="https://natsui-sansu-juku.com/ct/intro/" TargetMode="External"/><Relationship Id="rId9299" Type="http://schemas.openxmlformats.org/officeDocument/2006/relationships/hyperlink" Target="https://natsui-sansu-juku.com/column/h51-02/" TargetMode="External"/><Relationship Id="rId9293" Type="http://schemas.openxmlformats.org/officeDocument/2006/relationships/hyperlink" Target="https://natsui-sansu-juku.com/column/h51-01/" TargetMode="External"/><Relationship Id="rId9294" Type="http://schemas.openxmlformats.org/officeDocument/2006/relationships/hyperlink" Target="https://natsui-sansu-juku.com/kobetsu_online/" TargetMode="External"/><Relationship Id="rId9295" Type="http://schemas.openxmlformats.org/officeDocument/2006/relationships/hyperlink" Target="https://natsui-sansu-juku.com/column/h51-01/" TargetMode="External"/><Relationship Id="rId9296" Type="http://schemas.openxmlformats.org/officeDocument/2006/relationships/hyperlink" Target="https://natsui-sansu-juku.com/kobetsu/" TargetMode="External"/><Relationship Id="rId9290" Type="http://schemas.openxmlformats.org/officeDocument/2006/relationships/hyperlink" Target="https://natsui-sansu-juku.com/column/kobetsu_mayoi_judge/" TargetMode="External"/><Relationship Id="rId9291" Type="http://schemas.openxmlformats.org/officeDocument/2006/relationships/hyperlink" Target="https://natsui-sansu-juku.com/column/h51-01/" TargetMode="External"/><Relationship Id="rId9292" Type="http://schemas.openxmlformats.org/officeDocument/2006/relationships/hyperlink" Target="https://natsui-sansu-juku.com/inquiry/" TargetMode="External"/><Relationship Id="rId9286" Type="http://schemas.openxmlformats.org/officeDocument/2006/relationships/hyperlink" Target="https://natsui-sansu-juku.com/sapix-2/" TargetMode="External"/><Relationship Id="rId9287" Type="http://schemas.openxmlformats.org/officeDocument/2006/relationships/hyperlink" Target="https://natsui-sansu-juku.com/column/h51-01/" TargetMode="External"/><Relationship Id="rId9288" Type="http://schemas.openxmlformats.org/officeDocument/2006/relationships/hyperlink" Target="https://natsui-sansu-juku.com/sapix/" TargetMode="External"/><Relationship Id="rId9289" Type="http://schemas.openxmlformats.org/officeDocument/2006/relationships/hyperlink" Target="https://natsui-sansu-juku.com/column/h51-01/" TargetMode="External"/><Relationship Id="rId9282" Type="http://schemas.openxmlformats.org/officeDocument/2006/relationships/hyperlink" Target="https://natsui-sansu-juku.com/ct/jyukubetsu/" TargetMode="External"/><Relationship Id="rId9283" Type="http://schemas.openxmlformats.org/officeDocument/2006/relationships/hyperlink" Target="https://natsui-sansu-juku.com/column/h51-01/" TargetMode="External"/><Relationship Id="rId9284" Type="http://schemas.openxmlformats.org/officeDocument/2006/relationships/hyperlink" Target="https://natsui-sansu-juku.com/column/sapix-15/" TargetMode="External"/><Relationship Id="rId9285" Type="http://schemas.openxmlformats.org/officeDocument/2006/relationships/hyperlink" Target="https://natsui-sansu-juku.com/column/h51-01/" TargetMode="External"/><Relationship Id="rId10394" Type="http://schemas.openxmlformats.org/officeDocument/2006/relationships/hyperlink" Target="https://natsui-sansu-juku.com/ct/zikibetsu/" TargetMode="External"/><Relationship Id="rId10395" Type="http://schemas.openxmlformats.org/officeDocument/2006/relationships/hyperlink" Target="https://natsui-sansu-juku.com/access/" TargetMode="External"/><Relationship Id="rId10392" Type="http://schemas.openxmlformats.org/officeDocument/2006/relationships/hyperlink" Target="https://natsui-sansu-juku.com/inquiry/" TargetMode="External"/><Relationship Id="rId10393" Type="http://schemas.openxmlformats.org/officeDocument/2006/relationships/hyperlink" Target="https://natsui-sansu-juku.com/ct/zikibetsu/" TargetMode="External"/><Relationship Id="rId10398" Type="http://schemas.openxmlformats.org/officeDocument/2006/relationships/hyperlink" Target="https://natsui-sansu-juku.com/ct/sapix-15/" TargetMode="External"/><Relationship Id="rId10399" Type="http://schemas.openxmlformats.org/officeDocument/2006/relationships/hyperlink" Target="https://natsui-sansu-juku.com/ct/sapix-15/" TargetMode="External"/><Relationship Id="rId10396" Type="http://schemas.openxmlformats.org/officeDocument/2006/relationships/hyperlink" Target="https://natsui-sansu-juku.com/kobetsu/" TargetMode="External"/><Relationship Id="rId10397" Type="http://schemas.openxmlformats.org/officeDocument/2006/relationships/hyperlink" Target="https://natsui-sansu-juku.com/inquiry/" TargetMode="External"/><Relationship Id="rId9253" Type="http://schemas.openxmlformats.org/officeDocument/2006/relationships/hyperlink" Target="https://natsui-sansu-juku.com/column/bunsyoudai/" TargetMode="External"/><Relationship Id="rId9254" Type="http://schemas.openxmlformats.org/officeDocument/2006/relationships/hyperlink" Target="https://natsui-sansu-juku.com/kobetsu/" TargetMode="External"/><Relationship Id="rId9255" Type="http://schemas.openxmlformats.org/officeDocument/2006/relationships/hyperlink" Target="https://natsui-sansu-juku.com/column/bunsyoudai/" TargetMode="External"/><Relationship Id="rId9256" Type="http://schemas.openxmlformats.org/officeDocument/2006/relationships/hyperlink" Target="https://natsui-sansu-juku.com/column/kokogachigau/" TargetMode="External"/><Relationship Id="rId9250" Type="http://schemas.openxmlformats.org/officeDocument/2006/relationships/hyperlink" Target="https://natsui-sansu-juku.com/kobetsu_online/" TargetMode="External"/><Relationship Id="rId9251" Type="http://schemas.openxmlformats.org/officeDocument/2006/relationships/hyperlink" Target="https://natsui-sansu-juku.com/column/bunsyoudai/" TargetMode="External"/><Relationship Id="rId9252" Type="http://schemas.openxmlformats.org/officeDocument/2006/relationships/hyperlink" Target="https://natsui-sansu-juku.com/" TargetMode="External"/><Relationship Id="rId9257" Type="http://schemas.openxmlformats.org/officeDocument/2006/relationships/hyperlink" Target="https://natsui-sansu-juku.com/column/bunsyoudai/" TargetMode="External"/><Relationship Id="rId9258" Type="http://schemas.openxmlformats.org/officeDocument/2006/relationships/hyperlink" Target="https://natsui-sansu-juku.com/column/withyou/" TargetMode="External"/><Relationship Id="rId9259" Type="http://schemas.openxmlformats.org/officeDocument/2006/relationships/hyperlink" Target="https://natsui-sansu-juku.com/column/bunsyoudai/" TargetMode="External"/><Relationship Id="rId9242" Type="http://schemas.openxmlformats.org/officeDocument/2006/relationships/hyperlink" Target="https://natsui-sansu-juku.com/ct/%e4%b8%ad%e5%ad%a6%e5%8f%97%e9%a8%93q%ef%bc%86%ef%bd%81/" TargetMode="External"/><Relationship Id="rId9243" Type="http://schemas.openxmlformats.org/officeDocument/2006/relationships/hyperlink" Target="https://natsui-sansu-juku.com/column/bunsyoudai/" TargetMode="External"/><Relationship Id="rId9244" Type="http://schemas.openxmlformats.org/officeDocument/2006/relationships/hyperlink" Target="https://natsui-sansu-juku.com/ct/%e4%b8%ad%e5%ad%a6%e5%8f%97%e9%a8%93q%ef%bc%86%ef%bd%81/" TargetMode="External"/><Relationship Id="rId9245" Type="http://schemas.openxmlformats.org/officeDocument/2006/relationships/hyperlink" Target="https://natsui-sansu-juku.com/column/bunsyoudai/" TargetMode="External"/><Relationship Id="rId9240" Type="http://schemas.openxmlformats.org/officeDocument/2006/relationships/hyperlink" Target="https://natsui-sansu-juku.com/kobetsu/" TargetMode="External"/><Relationship Id="rId9241" Type="http://schemas.openxmlformats.org/officeDocument/2006/relationships/hyperlink" Target="https://natsui-sansu-juku.com/column/bunsyoudai/" TargetMode="External"/><Relationship Id="rId9246" Type="http://schemas.openxmlformats.org/officeDocument/2006/relationships/hyperlink" Target="https://natsui-sansu-juku.com/column/kobetsu_mayoi_judge/" TargetMode="External"/><Relationship Id="rId9247" Type="http://schemas.openxmlformats.org/officeDocument/2006/relationships/hyperlink" Target="https://natsui-sansu-juku.com/column/bunsyoudai/" TargetMode="External"/><Relationship Id="rId9248" Type="http://schemas.openxmlformats.org/officeDocument/2006/relationships/hyperlink" Target="https://natsui-sansu-juku.com/column/hub-bunshodai/" TargetMode="External"/><Relationship Id="rId9249" Type="http://schemas.openxmlformats.org/officeDocument/2006/relationships/hyperlink" Target="https://natsui-sansu-juku.com/column/bunsyoudai/" TargetMode="External"/><Relationship Id="rId9280" Type="http://schemas.openxmlformats.org/officeDocument/2006/relationships/hyperlink" Target="https://natsui-sansu-juku.com/ct/jyukubetsu/" TargetMode="External"/><Relationship Id="rId9281" Type="http://schemas.openxmlformats.org/officeDocument/2006/relationships/hyperlink" Target="https://natsui-sansu-juku.com/column/h51-01/" TargetMode="External"/><Relationship Id="rId9275" Type="http://schemas.openxmlformats.org/officeDocument/2006/relationships/hyperlink" Target="https://natsui-sansu-juku.com/column/bunsyoudai/" TargetMode="External"/><Relationship Id="rId9276" Type="http://schemas.openxmlformats.org/officeDocument/2006/relationships/hyperlink" Target="https://natsui-sansu-juku.com/column/kobetsu_mayoi_judge/" TargetMode="External"/><Relationship Id="rId9277" Type="http://schemas.openxmlformats.org/officeDocument/2006/relationships/hyperlink" Target="https://natsui-sansu-juku.com/column/bunsyoudai/" TargetMode="External"/><Relationship Id="rId9278" Type="http://schemas.openxmlformats.org/officeDocument/2006/relationships/hyperlink" Target="https://natsui-sansu-juku.com/inquiry/" TargetMode="External"/><Relationship Id="rId9271" Type="http://schemas.openxmlformats.org/officeDocument/2006/relationships/hyperlink" Target="https://natsui-sansu-juku.com/column/bunsyoudai/" TargetMode="External"/><Relationship Id="rId9272" Type="http://schemas.openxmlformats.org/officeDocument/2006/relationships/hyperlink" Target="https://natsui-sansu-juku.com/col_blog/bunsyoudaibenkyouhou/" TargetMode="External"/><Relationship Id="rId9273" Type="http://schemas.openxmlformats.org/officeDocument/2006/relationships/hyperlink" Target="https://natsui-sansu-juku.com/column/bunsyoudai/" TargetMode="External"/><Relationship Id="rId9274" Type="http://schemas.openxmlformats.org/officeDocument/2006/relationships/hyperlink" Target="https://natsui-sansu-juku.com/col_blog/bunsyoudaitaisaku/" TargetMode="External"/><Relationship Id="rId9279" Type="http://schemas.openxmlformats.org/officeDocument/2006/relationships/hyperlink" Target="https://natsui-sansu-juku.com/column/h51-01/" TargetMode="External"/><Relationship Id="rId9270" Type="http://schemas.openxmlformats.org/officeDocument/2006/relationships/hyperlink" Target="https://natsui-sansu-juku.com/col_blog/bunsyoudaihi/" TargetMode="External"/><Relationship Id="rId9264" Type="http://schemas.openxmlformats.org/officeDocument/2006/relationships/hyperlink" Target="https://natsui-sansu-juku.com/" TargetMode="External"/><Relationship Id="rId9265" Type="http://schemas.openxmlformats.org/officeDocument/2006/relationships/hyperlink" Target="https://natsui-sansu-juku.com/column/bunsyoudai/" TargetMode="External"/><Relationship Id="rId9266" Type="http://schemas.openxmlformats.org/officeDocument/2006/relationships/hyperlink" Target="https://natsui-sansu-juku.com/access/" TargetMode="External"/><Relationship Id="rId9267" Type="http://schemas.openxmlformats.org/officeDocument/2006/relationships/hyperlink" Target="https://natsui-sansu-juku.com/column/bunsyoudai/" TargetMode="External"/><Relationship Id="rId9260" Type="http://schemas.openxmlformats.org/officeDocument/2006/relationships/hyperlink" Target="https://natsui-sansu-juku.com/column/onlinekobetsu3/" TargetMode="External"/><Relationship Id="rId9261" Type="http://schemas.openxmlformats.org/officeDocument/2006/relationships/hyperlink" Target="https://natsui-sansu-juku.com/column/bunsyoudai/" TargetMode="External"/><Relationship Id="rId9262" Type="http://schemas.openxmlformats.org/officeDocument/2006/relationships/hyperlink" Target="https://natsui-sansu-juku.com/kobetsu_online/" TargetMode="External"/><Relationship Id="rId9263" Type="http://schemas.openxmlformats.org/officeDocument/2006/relationships/hyperlink" Target="https://natsui-sansu-juku.com/column/bunsyoudai/" TargetMode="External"/><Relationship Id="rId9268" Type="http://schemas.openxmlformats.org/officeDocument/2006/relationships/hyperlink" Target="https://natsui-sansu-juku.com/corporate_data/" TargetMode="External"/><Relationship Id="rId9269" Type="http://schemas.openxmlformats.org/officeDocument/2006/relationships/hyperlink" Target="https://natsui-sansu-juku.com/column/bunsyoudai/" TargetMode="External"/><Relationship Id="rId10336" Type="http://schemas.openxmlformats.org/officeDocument/2006/relationships/hyperlink" Target="https://natsui-sansu-juku.com/info/20210406-2/" TargetMode="External"/><Relationship Id="rId11668" Type="http://schemas.openxmlformats.org/officeDocument/2006/relationships/hyperlink" Target="https://rika-quest.com/column/teko_kassya_furiko/" TargetMode="External"/><Relationship Id="rId10337" Type="http://schemas.openxmlformats.org/officeDocument/2006/relationships/hyperlink" Target="https://natsui-sansu-juku.com/ct/zikibetsu/" TargetMode="External"/><Relationship Id="rId11667" Type="http://schemas.openxmlformats.org/officeDocument/2006/relationships/hyperlink" Target="https://rika-quest.com/column/nayami-lever-pulley/" TargetMode="External"/><Relationship Id="rId10334" Type="http://schemas.openxmlformats.org/officeDocument/2006/relationships/hyperlink" Target="https://natsui-sansu-juku.com/info/20210308/" TargetMode="External"/><Relationship Id="rId11666" Type="http://schemas.openxmlformats.org/officeDocument/2006/relationships/hyperlink" Target="https://rika-quest.com/column/nayami-physics-diagram/" TargetMode="External"/><Relationship Id="rId10335" Type="http://schemas.openxmlformats.org/officeDocument/2006/relationships/hyperlink" Target="https://natsui-sansu-juku.com/inquiry/" TargetMode="External"/><Relationship Id="rId11665" Type="http://schemas.openxmlformats.org/officeDocument/2006/relationships/hyperlink" Target="https://rika-quest.com/column/nayami-lever-pulley/" TargetMode="External"/><Relationship Id="rId10338" Type="http://schemas.openxmlformats.org/officeDocument/2006/relationships/hyperlink" Target="https://natsui-sansu-juku.com/info/20210406-2/" TargetMode="External"/><Relationship Id="rId10339" Type="http://schemas.openxmlformats.org/officeDocument/2006/relationships/hyperlink" Target="https://natsui-sansu-juku.com/ct/zikibetsu/" TargetMode="External"/><Relationship Id="rId11669" Type="http://schemas.openxmlformats.org/officeDocument/2006/relationships/hyperlink" Target="https://rika-quest.com/column/nayami-lever-pulley/" TargetMode="External"/><Relationship Id="rId11660" Type="http://schemas.openxmlformats.org/officeDocument/2006/relationships/hyperlink" Target="https://rika-quest.com/column/nayami-writing/" TargetMode="External"/><Relationship Id="rId10332" Type="http://schemas.openxmlformats.org/officeDocument/2006/relationships/hyperlink" Target="https://natsui-sansu-juku.com/info/20210308/" TargetMode="External"/><Relationship Id="rId11664" Type="http://schemas.openxmlformats.org/officeDocument/2006/relationships/hyperlink" Target="https://rika-quest.com/inquiry/" TargetMode="External"/><Relationship Id="rId10333" Type="http://schemas.openxmlformats.org/officeDocument/2006/relationships/hyperlink" Target="https://natsui-sansu-juku.com/vacant_online_season/" TargetMode="External"/><Relationship Id="rId11663" Type="http://schemas.openxmlformats.org/officeDocument/2006/relationships/hyperlink" Target="https://rika-quest.com/column/nayami-last-2weeks/" TargetMode="External"/><Relationship Id="rId10330" Type="http://schemas.openxmlformats.org/officeDocument/2006/relationships/hyperlink" Target="https://natsui-sansu-juku.com/info/20210308/" TargetMode="External"/><Relationship Id="rId11662" Type="http://schemas.openxmlformats.org/officeDocument/2006/relationships/hyperlink" Target="https://rika-quest.com/kouza/" TargetMode="External"/><Relationship Id="rId10331" Type="http://schemas.openxmlformats.org/officeDocument/2006/relationships/hyperlink" Target="https://natsui-sansu-juku.com/timetable_season/" TargetMode="External"/><Relationship Id="rId11661" Type="http://schemas.openxmlformats.org/officeDocument/2006/relationships/hyperlink" Target="https://rika-quest.com/column/nayami-last-2weeks/" TargetMode="External"/><Relationship Id="rId10347" Type="http://schemas.openxmlformats.org/officeDocument/2006/relationships/hyperlink" Target="https://eng-support.com/" TargetMode="External"/><Relationship Id="rId11679" Type="http://schemas.openxmlformats.org/officeDocument/2006/relationships/hyperlink" Target="https://rika-quest.com/column/nayami-lever-pulley/" TargetMode="External"/><Relationship Id="rId10348" Type="http://schemas.openxmlformats.org/officeDocument/2006/relationships/hyperlink" Target="https://natsui-sansu-juku.com/info/20210707/" TargetMode="External"/><Relationship Id="rId11678" Type="http://schemas.openxmlformats.org/officeDocument/2006/relationships/hyperlink" Target="https://rika-quest.com/column/nayami-lever-pulley/" TargetMode="External"/><Relationship Id="rId10345" Type="http://schemas.openxmlformats.org/officeDocument/2006/relationships/hyperlink" Target="https://natsui-sansu-juku.com/ct/zikibetsu/" TargetMode="External"/><Relationship Id="rId11677" Type="http://schemas.openxmlformats.org/officeDocument/2006/relationships/hyperlink" Target="https://rika-quest.com/column/science-nayami/" TargetMode="External"/><Relationship Id="rId10346" Type="http://schemas.openxmlformats.org/officeDocument/2006/relationships/hyperlink" Target="https://natsui-sansu-juku.com/info/20210406/" TargetMode="External"/><Relationship Id="rId11676" Type="http://schemas.openxmlformats.org/officeDocument/2006/relationships/hyperlink" Target="https://rika-quest.com/column/nayami-lever-pulley/" TargetMode="External"/><Relationship Id="rId10349" Type="http://schemas.openxmlformats.org/officeDocument/2006/relationships/hyperlink" Target="https://natsui-sansu-juku.com/ct/kakomon/" TargetMode="External"/><Relationship Id="rId11671" Type="http://schemas.openxmlformats.org/officeDocument/2006/relationships/hyperlink" Target="https://rika-quest.com/column/nayami-lever-pulley/" TargetMode="External"/><Relationship Id="rId10340" Type="http://schemas.openxmlformats.org/officeDocument/2006/relationships/hyperlink" Target="https://natsui-sansu-juku.com/info/20210406-2/" TargetMode="External"/><Relationship Id="rId11670" Type="http://schemas.openxmlformats.org/officeDocument/2006/relationships/hyperlink" Target="https://rika-quest.com/column/nayami-calculation-slow/" TargetMode="External"/><Relationship Id="rId10343" Type="http://schemas.openxmlformats.org/officeDocument/2006/relationships/hyperlink" Target="https://natsui-sansu-juku.com/ct/zikibetsu/" TargetMode="External"/><Relationship Id="rId11675" Type="http://schemas.openxmlformats.org/officeDocument/2006/relationships/hyperlink" Target="https://rika-quest.com/column/nayami-calculation-slow/" TargetMode="External"/><Relationship Id="rId10344" Type="http://schemas.openxmlformats.org/officeDocument/2006/relationships/hyperlink" Target="https://natsui-sansu-juku.com/info/20210406/" TargetMode="External"/><Relationship Id="rId11674" Type="http://schemas.openxmlformats.org/officeDocument/2006/relationships/hyperlink" Target="https://rika-quest.com/column/nayami-lever-pulley/" TargetMode="External"/><Relationship Id="rId10341" Type="http://schemas.openxmlformats.org/officeDocument/2006/relationships/hyperlink" Target="https://kokugo-trigger.com/" TargetMode="External"/><Relationship Id="rId11673" Type="http://schemas.openxmlformats.org/officeDocument/2006/relationships/hyperlink" Target="https://rika-quest.com/column/physics/" TargetMode="External"/><Relationship Id="rId10342" Type="http://schemas.openxmlformats.org/officeDocument/2006/relationships/hyperlink" Target="https://natsui-sansu-juku.com/info/20210406/" TargetMode="External"/><Relationship Id="rId11672" Type="http://schemas.openxmlformats.org/officeDocument/2006/relationships/hyperlink" Target="https://rika-quest.com/column/nayami-lever-pulley/" TargetMode="External"/><Relationship Id="rId10314" Type="http://schemas.openxmlformats.org/officeDocument/2006/relationships/hyperlink" Target="https://natsui-sansu-juku.com/info/20201119/" TargetMode="External"/><Relationship Id="rId11646" Type="http://schemas.openxmlformats.org/officeDocument/2006/relationships/hyperlink" Target="https://rika-quest.com/column/science-nayami/" TargetMode="External"/><Relationship Id="rId10315" Type="http://schemas.openxmlformats.org/officeDocument/2006/relationships/hyperlink" Target="https://natsui-sansu-juku.com/timetable_season/" TargetMode="External"/><Relationship Id="rId11645" Type="http://schemas.openxmlformats.org/officeDocument/2006/relationships/hyperlink" Target="https://rika-quest.com/column/nayami-last-2weeks/" TargetMode="External"/><Relationship Id="rId10312" Type="http://schemas.openxmlformats.org/officeDocument/2006/relationships/hyperlink" Target="https://natsui-sansu-juku.com/info/20201119/" TargetMode="External"/><Relationship Id="rId11644" Type="http://schemas.openxmlformats.org/officeDocument/2006/relationships/hyperlink" Target="https://rika-quest.com/column/" TargetMode="External"/><Relationship Id="rId10313" Type="http://schemas.openxmlformats.org/officeDocument/2006/relationships/hyperlink" Target="https://natsui-sansu-juku.com/kobetsu/" TargetMode="External"/><Relationship Id="rId11643" Type="http://schemas.openxmlformats.org/officeDocument/2006/relationships/hyperlink" Target="https://rika-quest.com/column/nayami-last-2weeks/" TargetMode="External"/><Relationship Id="rId10318" Type="http://schemas.openxmlformats.org/officeDocument/2006/relationships/hyperlink" Target="https://natsui-sansu-juku.com/info/20201119/" TargetMode="External"/><Relationship Id="rId10319" Type="http://schemas.openxmlformats.org/officeDocument/2006/relationships/hyperlink" Target="https://natsui-sansu-juku.com/inquiry/" TargetMode="External"/><Relationship Id="rId11649" Type="http://schemas.openxmlformats.org/officeDocument/2006/relationships/hyperlink" Target="https://rika-quest.com/column/nayami-last-2weeks/" TargetMode="External"/><Relationship Id="rId10316" Type="http://schemas.openxmlformats.org/officeDocument/2006/relationships/hyperlink" Target="https://natsui-sansu-juku.com/info/20201119/" TargetMode="External"/><Relationship Id="rId11648" Type="http://schemas.openxmlformats.org/officeDocument/2006/relationships/hyperlink" Target="https://rika-quest.com/kouza/" TargetMode="External"/><Relationship Id="rId10317" Type="http://schemas.openxmlformats.org/officeDocument/2006/relationships/hyperlink" Target="https://natsui-sansu-juku.com/vacant_online_season/" TargetMode="External"/><Relationship Id="rId11647" Type="http://schemas.openxmlformats.org/officeDocument/2006/relationships/hyperlink" Target="https://rika-quest.com/column/nayami-last-2weeks/" TargetMode="External"/><Relationship Id="rId10310" Type="http://schemas.openxmlformats.org/officeDocument/2006/relationships/hyperlink" Target="https://natsui-sansu-juku.com/info/20201119/" TargetMode="External"/><Relationship Id="rId11642" Type="http://schemas.openxmlformats.org/officeDocument/2006/relationships/hyperlink" Target="https://rika-quest.com/" TargetMode="External"/><Relationship Id="rId10311" Type="http://schemas.openxmlformats.org/officeDocument/2006/relationships/hyperlink" Target="https://natsui-sansu-juku.com/kobetsu_online/" TargetMode="External"/><Relationship Id="rId11641" Type="http://schemas.openxmlformats.org/officeDocument/2006/relationships/hyperlink" Target="https://rika-quest.com/column/nayami-last-2weeks/" TargetMode="External"/><Relationship Id="rId11640" Type="http://schemas.openxmlformats.org/officeDocument/2006/relationships/hyperlink" Target="https://rika-quest.com/column/nayami-writing/" TargetMode="External"/><Relationship Id="rId10325" Type="http://schemas.openxmlformats.org/officeDocument/2006/relationships/hyperlink" Target="https://natsui-sansu-juku.com/ct/%e4%b8%ad%e5%ad%a6%e5%8f%97%e9%a8%93q%ef%bc%86%ef%bd%81/" TargetMode="External"/><Relationship Id="rId11657" Type="http://schemas.openxmlformats.org/officeDocument/2006/relationships/hyperlink" Target="https://rika-quest.com/column/nayami-last-2weeks/" TargetMode="External"/><Relationship Id="rId10326" Type="http://schemas.openxmlformats.org/officeDocument/2006/relationships/hyperlink" Target="https://natsui-sansu-juku.com/info/20210308/" TargetMode="External"/><Relationship Id="rId11656" Type="http://schemas.openxmlformats.org/officeDocument/2006/relationships/hyperlink" Target="https://rika-quest.com/column/geoscience/" TargetMode="External"/><Relationship Id="rId10323" Type="http://schemas.openxmlformats.org/officeDocument/2006/relationships/hyperlink" Target="https://natsui-sansu-juku.com/ct/%e4%b8%ad%e5%ad%a6%e5%8f%97%e9%a8%93q%ef%bc%86%ef%bd%81/" TargetMode="External"/><Relationship Id="rId11655" Type="http://schemas.openxmlformats.org/officeDocument/2006/relationships/hyperlink" Target="https://rika-quest.com/column/nayami-last-2weeks/" TargetMode="External"/><Relationship Id="rId10324" Type="http://schemas.openxmlformats.org/officeDocument/2006/relationships/hyperlink" Target="https://natsui-sansu-juku.com/info/20210308/" TargetMode="External"/><Relationship Id="rId11654" Type="http://schemas.openxmlformats.org/officeDocument/2006/relationships/hyperlink" Target="https://rika-quest.com/column/creature/" TargetMode="External"/><Relationship Id="rId10329" Type="http://schemas.openxmlformats.org/officeDocument/2006/relationships/hyperlink" Target="https://natsui-sansu-juku.com/kobetsu/" TargetMode="External"/><Relationship Id="rId10327" Type="http://schemas.openxmlformats.org/officeDocument/2006/relationships/hyperlink" Target="https://natsui-sansu-juku.com/ct/%e4%b8%ad%e5%ad%a6%e5%8f%97%e9%a8%93q%ef%bc%86%ef%bd%81/" TargetMode="External"/><Relationship Id="rId11659" Type="http://schemas.openxmlformats.org/officeDocument/2006/relationships/hyperlink" Target="https://rika-quest.com/column/nayami-last-2weeks/" TargetMode="External"/><Relationship Id="rId10328" Type="http://schemas.openxmlformats.org/officeDocument/2006/relationships/hyperlink" Target="https://natsui-sansu-juku.com/info/20210308/" TargetMode="External"/><Relationship Id="rId11658" Type="http://schemas.openxmlformats.org/officeDocument/2006/relationships/hyperlink" Target="https://rika-quest.com/column/nayami-review-not-working/" TargetMode="External"/><Relationship Id="rId10321" Type="http://schemas.openxmlformats.org/officeDocument/2006/relationships/hyperlink" Target="https://natsui-sansu-juku.com/ct/%e4%b8%ad%e5%ad%a6%e5%8f%97%e9%a8%93q%ef%bc%86%ef%bd%81/" TargetMode="External"/><Relationship Id="rId11653" Type="http://schemas.openxmlformats.org/officeDocument/2006/relationships/hyperlink" Target="https://rika-quest.com/column/nayami-last-2weeks/" TargetMode="External"/><Relationship Id="rId10322" Type="http://schemas.openxmlformats.org/officeDocument/2006/relationships/hyperlink" Target="https://natsui-sansu-juku.com/info/20210101/" TargetMode="External"/><Relationship Id="rId11652" Type="http://schemas.openxmlformats.org/officeDocument/2006/relationships/hyperlink" Target="https://rika-quest.com/column/chemistry/" TargetMode="External"/><Relationship Id="rId11651" Type="http://schemas.openxmlformats.org/officeDocument/2006/relationships/hyperlink" Target="https://rika-quest.com/column/nayami-last-2weeks/" TargetMode="External"/><Relationship Id="rId10320" Type="http://schemas.openxmlformats.org/officeDocument/2006/relationships/hyperlink" Target="https://natsui-sansu-juku.com/info/20210101/" TargetMode="External"/><Relationship Id="rId11650" Type="http://schemas.openxmlformats.org/officeDocument/2006/relationships/hyperlink" Target="https://rika-quest.com/column/physics/" TargetMode="External"/><Relationship Id="rId10380" Type="http://schemas.openxmlformats.org/officeDocument/2006/relationships/hyperlink" Target="https://natsui-sansu-juku.com/kobetsu_online/" TargetMode="External"/><Relationship Id="rId10378" Type="http://schemas.openxmlformats.org/officeDocument/2006/relationships/hyperlink" Target="https://natsui-sansu-juku.com/ct/kakomon/" TargetMode="External"/><Relationship Id="rId10379" Type="http://schemas.openxmlformats.org/officeDocument/2006/relationships/hyperlink" Target="https://natsui-sansu-juku.com/kobetsu/" TargetMode="External"/><Relationship Id="rId10372" Type="http://schemas.openxmlformats.org/officeDocument/2006/relationships/hyperlink" Target="https://natsui-sansu-juku.com/ct/jyukubetsu/" TargetMode="External"/><Relationship Id="rId10373" Type="http://schemas.openxmlformats.org/officeDocument/2006/relationships/hyperlink" Target="https://natsui-sansu-juku.com/ct/jyukubetsu/" TargetMode="External"/><Relationship Id="rId10370" Type="http://schemas.openxmlformats.org/officeDocument/2006/relationships/hyperlink" Target="https://natsui-sansu-juku.com/info/20210921/" TargetMode="External"/><Relationship Id="rId10371" Type="http://schemas.openxmlformats.org/officeDocument/2006/relationships/hyperlink" Target="https://natsui-sansu-juku.com/kobetsu_online/" TargetMode="External"/><Relationship Id="rId10376" Type="http://schemas.openxmlformats.org/officeDocument/2006/relationships/hyperlink" Target="https://natsui-sansu-juku.com/inquiry/" TargetMode="External"/><Relationship Id="rId10377" Type="http://schemas.openxmlformats.org/officeDocument/2006/relationships/hyperlink" Target="https://natsui-sansu-juku.com/ct/kakomon/" TargetMode="External"/><Relationship Id="rId10374" Type="http://schemas.openxmlformats.org/officeDocument/2006/relationships/hyperlink" Target="https://natsui-sansu-juku.com/access/" TargetMode="External"/><Relationship Id="rId10375" Type="http://schemas.openxmlformats.org/officeDocument/2006/relationships/hyperlink" Target="https://natsui-sansu-juku.com/kobetsu/" TargetMode="External"/><Relationship Id="rId10390" Type="http://schemas.openxmlformats.org/officeDocument/2006/relationships/hyperlink" Target="https://natsui-sansu-juku.com/timetable_season/" TargetMode="External"/><Relationship Id="rId10391" Type="http://schemas.openxmlformats.org/officeDocument/2006/relationships/hyperlink" Target="https://natsui-sansu-juku.com/vacant_online_season/" TargetMode="External"/><Relationship Id="rId10389" Type="http://schemas.openxmlformats.org/officeDocument/2006/relationships/hyperlink" Target="https://natsui-sansu-juku.com/kobetsu/" TargetMode="External"/><Relationship Id="rId10383" Type="http://schemas.openxmlformats.org/officeDocument/2006/relationships/hyperlink" Target="https://natsui-sansu-juku.com/vacant_online_season/" TargetMode="External"/><Relationship Id="rId10384" Type="http://schemas.openxmlformats.org/officeDocument/2006/relationships/hyperlink" Target="https://natsui-sansu-juku.com/inquiry/" TargetMode="External"/><Relationship Id="rId10381" Type="http://schemas.openxmlformats.org/officeDocument/2006/relationships/hyperlink" Target="https://natsui-sansu-juku.com/kobetsu/" TargetMode="External"/><Relationship Id="rId10382" Type="http://schemas.openxmlformats.org/officeDocument/2006/relationships/hyperlink" Target="https://natsui-sansu-juku.com/timetable_season/" TargetMode="External"/><Relationship Id="rId10387" Type="http://schemas.openxmlformats.org/officeDocument/2006/relationships/hyperlink" Target="https://natsui-sansu-juku.com/kobetsu/" TargetMode="External"/><Relationship Id="rId10388" Type="http://schemas.openxmlformats.org/officeDocument/2006/relationships/hyperlink" Target="https://natsui-sansu-juku.com/kobetsu_online/" TargetMode="External"/><Relationship Id="rId10385" Type="http://schemas.openxmlformats.org/officeDocument/2006/relationships/hyperlink" Target="https://natsui-sansu-juku.com/ct/jyukubetsu/" TargetMode="External"/><Relationship Id="rId10386" Type="http://schemas.openxmlformats.org/officeDocument/2006/relationships/hyperlink" Target="https://natsui-sansu-juku.com/ct/jyukubetsu/" TargetMode="External"/><Relationship Id="rId10358" Type="http://schemas.openxmlformats.org/officeDocument/2006/relationships/hyperlink" Target="https://natsui-sansu-juku.com/info/20210707/" TargetMode="External"/><Relationship Id="rId10359" Type="http://schemas.openxmlformats.org/officeDocument/2006/relationships/hyperlink" Target="https://natsui-sansu-juku.com/vacant_online_season/" TargetMode="External"/><Relationship Id="rId11689" Type="http://schemas.openxmlformats.org/officeDocument/2006/relationships/hyperlink" Target="https://rika-quest.com/column/nayami-light-optics/" TargetMode="External"/><Relationship Id="rId10356" Type="http://schemas.openxmlformats.org/officeDocument/2006/relationships/hyperlink" Target="https://natsui-sansu-juku.com/info/20210707/" TargetMode="External"/><Relationship Id="rId11688" Type="http://schemas.openxmlformats.org/officeDocument/2006/relationships/hyperlink" Target="https://rika-quest.com/inquiry/" TargetMode="External"/><Relationship Id="rId10357" Type="http://schemas.openxmlformats.org/officeDocument/2006/relationships/hyperlink" Target="https://natsui-sansu-juku.com/timetable_season/" TargetMode="External"/><Relationship Id="rId11687" Type="http://schemas.openxmlformats.org/officeDocument/2006/relationships/hyperlink" Target="https://rika-quest.com/column/nayami-lever-pulley/" TargetMode="External"/><Relationship Id="rId10350" Type="http://schemas.openxmlformats.org/officeDocument/2006/relationships/hyperlink" Target="https://natsui-sansu-juku.com/info/20210707/" TargetMode="External"/><Relationship Id="rId11682" Type="http://schemas.openxmlformats.org/officeDocument/2006/relationships/hyperlink" Target="https://rika-quest.com/column/nayami-physics-diagram/" TargetMode="External"/><Relationship Id="rId10351" Type="http://schemas.openxmlformats.org/officeDocument/2006/relationships/hyperlink" Target="https://natsui-sansu-juku.com/ct/kakomon/" TargetMode="External"/><Relationship Id="rId11681" Type="http://schemas.openxmlformats.org/officeDocument/2006/relationships/hyperlink" Target="https://rika-quest.com/column/nayami-lever-pulley/" TargetMode="External"/><Relationship Id="rId11680" Type="http://schemas.openxmlformats.org/officeDocument/2006/relationships/hyperlink" Target="https://rika-quest.com/column/physics/" TargetMode="External"/><Relationship Id="rId10354" Type="http://schemas.openxmlformats.org/officeDocument/2006/relationships/hyperlink" Target="https://natsui-sansu-juku.com/info/20210707/" TargetMode="External"/><Relationship Id="rId11686" Type="http://schemas.openxmlformats.org/officeDocument/2006/relationships/hyperlink" Target="https://rika-quest.com/kouza/" TargetMode="External"/><Relationship Id="rId10355" Type="http://schemas.openxmlformats.org/officeDocument/2006/relationships/hyperlink" Target="https://natsui-sansu-juku.com/kobetsu_online/" TargetMode="External"/><Relationship Id="rId11685" Type="http://schemas.openxmlformats.org/officeDocument/2006/relationships/hyperlink" Target="https://rika-quest.com/column/nayami-lever-pulley/" TargetMode="External"/><Relationship Id="rId10352" Type="http://schemas.openxmlformats.org/officeDocument/2006/relationships/hyperlink" Target="https://natsui-sansu-juku.com/info/20210707/" TargetMode="External"/><Relationship Id="rId11684" Type="http://schemas.openxmlformats.org/officeDocument/2006/relationships/hyperlink" Target="https://rika-quest.com/column/nayami-calculation-slow/" TargetMode="External"/><Relationship Id="rId10353" Type="http://schemas.openxmlformats.org/officeDocument/2006/relationships/hyperlink" Target="https://natsui-sansu-juku.com/kobetsu/" TargetMode="External"/><Relationship Id="rId11683" Type="http://schemas.openxmlformats.org/officeDocument/2006/relationships/hyperlink" Target="https://rika-quest.com/column/nayami-lever-pulley/" TargetMode="External"/><Relationship Id="rId10369" Type="http://schemas.openxmlformats.org/officeDocument/2006/relationships/hyperlink" Target="https://natsui-sansu-juku.com/kobetsu_online/" TargetMode="External"/><Relationship Id="rId10367" Type="http://schemas.openxmlformats.org/officeDocument/2006/relationships/hyperlink" Target="https://rika-quest.com/" TargetMode="External"/><Relationship Id="rId11699" Type="http://schemas.openxmlformats.org/officeDocument/2006/relationships/hyperlink" Target="https://rika-quest.com/column/nayami-physics-graph/" TargetMode="External"/><Relationship Id="rId10368" Type="http://schemas.openxmlformats.org/officeDocument/2006/relationships/hyperlink" Target="https://natsui-sansu-juku.com/info/20210921/" TargetMode="External"/><Relationship Id="rId11698" Type="http://schemas.openxmlformats.org/officeDocument/2006/relationships/hyperlink" Target="https://rika-quest.com/column/nayami-light-optics/" TargetMode="External"/><Relationship Id="rId10361" Type="http://schemas.openxmlformats.org/officeDocument/2006/relationships/hyperlink" Target="https://natsui-sansu-juku.com/inquiry/" TargetMode="External"/><Relationship Id="rId11693" Type="http://schemas.openxmlformats.org/officeDocument/2006/relationships/hyperlink" Target="https://rika-quest.com/column/nayami-light-optics/" TargetMode="External"/><Relationship Id="rId10362" Type="http://schemas.openxmlformats.org/officeDocument/2006/relationships/hyperlink" Target="https://natsui-sansu-juku.com/info/20210723/" TargetMode="External"/><Relationship Id="rId11692" Type="http://schemas.openxmlformats.org/officeDocument/2006/relationships/hyperlink" Target="https://rika-quest.com/column/nayami-physics-graph/" TargetMode="External"/><Relationship Id="rId11691" Type="http://schemas.openxmlformats.org/officeDocument/2006/relationships/hyperlink" Target="https://rika-quest.com/column/nayami-light-optics/" TargetMode="External"/><Relationship Id="rId10360" Type="http://schemas.openxmlformats.org/officeDocument/2006/relationships/hyperlink" Target="https://natsui-sansu-juku.com/info/20210707/" TargetMode="External"/><Relationship Id="rId11690" Type="http://schemas.openxmlformats.org/officeDocument/2006/relationships/hyperlink" Target="https://rika-quest.com/column/nayami-physics-diagram/" TargetMode="External"/><Relationship Id="rId10365" Type="http://schemas.openxmlformats.org/officeDocument/2006/relationships/hyperlink" Target="https://natsui-sansu-juku.com/ct/jyukubetsu/" TargetMode="External"/><Relationship Id="rId11697" Type="http://schemas.openxmlformats.org/officeDocument/2006/relationships/hyperlink" Target="https://rika-quest.com/column/physics/" TargetMode="External"/><Relationship Id="rId10366" Type="http://schemas.openxmlformats.org/officeDocument/2006/relationships/hyperlink" Target="https://natsui-sansu-juku.com/info/20210723/" TargetMode="External"/><Relationship Id="rId11696" Type="http://schemas.openxmlformats.org/officeDocument/2006/relationships/hyperlink" Target="https://rika-quest.com/column/nayami-light-optics/" TargetMode="External"/><Relationship Id="rId10363" Type="http://schemas.openxmlformats.org/officeDocument/2006/relationships/hyperlink" Target="https://natsui-sansu-juku.com/ct/jyukubetsu/" TargetMode="External"/><Relationship Id="rId11695" Type="http://schemas.openxmlformats.org/officeDocument/2006/relationships/hyperlink" Target="https://rika-quest.com/column/nayami-light-optics/" TargetMode="External"/><Relationship Id="rId10364" Type="http://schemas.openxmlformats.org/officeDocument/2006/relationships/hyperlink" Target="https://natsui-sansu-juku.com/info/20210723/" TargetMode="External"/><Relationship Id="rId11694" Type="http://schemas.openxmlformats.org/officeDocument/2006/relationships/hyperlink" Target="https://rika-quest.com/column/reflectionandrefraction/" TargetMode="External"/><Relationship Id="rId11509" Type="http://schemas.openxmlformats.org/officeDocument/2006/relationships/hyperlink" Target="https://rika-quest.com/column/nayami-experiment-reading/" TargetMode="External"/><Relationship Id="rId11508" Type="http://schemas.openxmlformats.org/officeDocument/2006/relationships/hyperlink" Target="https://rika-quest.com/column/science-nayami/" TargetMode="External"/><Relationship Id="rId11503" Type="http://schemas.openxmlformats.org/officeDocument/2006/relationships/hyperlink" Target="https://rika-quest.com/column/nayami-experiment-reading/" TargetMode="External"/><Relationship Id="rId11502" Type="http://schemas.openxmlformats.org/officeDocument/2006/relationships/hyperlink" Target="https://rika-quest.com/column/creature/" TargetMode="External"/><Relationship Id="rId11501" Type="http://schemas.openxmlformats.org/officeDocument/2006/relationships/hyperlink" Target="https://rika-quest.com/column/nayami-experiment-reading/" TargetMode="External"/><Relationship Id="rId11500" Type="http://schemas.openxmlformats.org/officeDocument/2006/relationships/hyperlink" Target="https://rika-quest.com/column/chemistry/" TargetMode="External"/><Relationship Id="rId11507" Type="http://schemas.openxmlformats.org/officeDocument/2006/relationships/hyperlink" Target="https://rika-quest.com/column/nayami-experiment-reading/" TargetMode="External"/><Relationship Id="rId11506" Type="http://schemas.openxmlformats.org/officeDocument/2006/relationships/hyperlink" Target="https://rika-quest.com/column/nayami-writing/" TargetMode="External"/><Relationship Id="rId11505" Type="http://schemas.openxmlformats.org/officeDocument/2006/relationships/hyperlink" Target="https://rika-quest.com/column/nayami-experiment-reading/" TargetMode="External"/><Relationship Id="rId11504" Type="http://schemas.openxmlformats.org/officeDocument/2006/relationships/hyperlink" Target="https://rika-quest.com/column/nayami-graph-table-reading/" TargetMode="External"/><Relationship Id="rId11519" Type="http://schemas.openxmlformats.org/officeDocument/2006/relationships/hyperlink" Target="https://rika-quest.com/kouza/" TargetMode="External"/><Relationship Id="rId11514" Type="http://schemas.openxmlformats.org/officeDocument/2006/relationships/hyperlink" Target="https://rika-quest.com/column/nayami-experiment-reading/" TargetMode="External"/><Relationship Id="rId11513" Type="http://schemas.openxmlformats.org/officeDocument/2006/relationships/hyperlink" Target="https://rika-quest.com/column/nayami-graph-table-reading/" TargetMode="External"/><Relationship Id="rId11512" Type="http://schemas.openxmlformats.org/officeDocument/2006/relationships/hyperlink" Target="https://rika-quest.com/column/nayami-experiment-reading/" TargetMode="External"/><Relationship Id="rId11511" Type="http://schemas.openxmlformats.org/officeDocument/2006/relationships/hyperlink" Target="https://rika-quest.com/column/nayami-experiment-reading/" TargetMode="External"/><Relationship Id="rId11518" Type="http://schemas.openxmlformats.org/officeDocument/2006/relationships/hyperlink" Target="https://rika-quest.com/column/nayami-experiment-reading/" TargetMode="External"/><Relationship Id="rId11517" Type="http://schemas.openxmlformats.org/officeDocument/2006/relationships/hyperlink" Target="https://rika-quest.com/column/dissolution/" TargetMode="External"/><Relationship Id="rId11516" Type="http://schemas.openxmlformats.org/officeDocument/2006/relationships/hyperlink" Target="https://rika-quest.com/column/nayami-experiment-reading/" TargetMode="External"/><Relationship Id="rId11515" Type="http://schemas.openxmlformats.org/officeDocument/2006/relationships/hyperlink" Target="https://rika-quest.com/column/nayami-writing/" TargetMode="External"/><Relationship Id="rId11510" Type="http://schemas.openxmlformats.org/officeDocument/2006/relationships/hyperlink" Target="https://rika-quest.com/column/" TargetMode="External"/><Relationship Id="rId9330" Type="http://schemas.openxmlformats.org/officeDocument/2006/relationships/hyperlink" Target="https://natsui-sansu-juku.com/column/hub-zukei-hayasa/" TargetMode="External"/><Relationship Id="rId9331" Type="http://schemas.openxmlformats.org/officeDocument/2006/relationships/hyperlink" Target="https://natsui-sansu-juku.com/column/hayasamondai/" TargetMode="External"/><Relationship Id="rId9332" Type="http://schemas.openxmlformats.org/officeDocument/2006/relationships/hyperlink" Target="https://natsui-sansu-juku.com/kobetsu_online/" TargetMode="External"/><Relationship Id="rId9333" Type="http://schemas.openxmlformats.org/officeDocument/2006/relationships/hyperlink" Target="https://natsui-sansu-juku.com/column/hayasamondai/" TargetMode="External"/><Relationship Id="rId8002" Type="http://schemas.openxmlformats.org/officeDocument/2006/relationships/hyperlink" Target="https://koten-kakitsubata.jp/inquiry/" TargetMode="External"/><Relationship Id="rId8001" Type="http://schemas.openxmlformats.org/officeDocument/2006/relationships/hyperlink" Target="https://koten-kakitsubata.jp/" TargetMode="External"/><Relationship Id="rId8000" Type="http://schemas.openxmlformats.org/officeDocument/2006/relationships/hyperlink" Target="https://koten-kakitsubata.jp/spot/" TargetMode="External"/><Relationship Id="rId8006" Type="http://schemas.openxmlformats.org/officeDocument/2006/relationships/hyperlink" Target="https://koten-kakitsubata.jp/timetable/" TargetMode="External"/><Relationship Id="rId9338" Type="http://schemas.openxmlformats.org/officeDocument/2006/relationships/hyperlink" Target="https://natsui-sansu-juku.com/column/kokogachigau/" TargetMode="External"/><Relationship Id="rId8005" Type="http://schemas.openxmlformats.org/officeDocument/2006/relationships/hyperlink" Target="https://koten-kakitsubata.jp/" TargetMode="External"/><Relationship Id="rId9339" Type="http://schemas.openxmlformats.org/officeDocument/2006/relationships/hyperlink" Target="https://natsui-sansu-juku.com/column/hayasamondai/" TargetMode="External"/><Relationship Id="rId8004" Type="http://schemas.openxmlformats.org/officeDocument/2006/relationships/hyperlink" Target="https://koten-kakitsubata.jp/inquiry/" TargetMode="External"/><Relationship Id="rId8003" Type="http://schemas.openxmlformats.org/officeDocument/2006/relationships/hyperlink" Target="https://koten-kakitsubata.jp/" TargetMode="External"/><Relationship Id="rId9334" Type="http://schemas.openxmlformats.org/officeDocument/2006/relationships/hyperlink" Target="https://natsui-sansu-juku.com/" TargetMode="External"/><Relationship Id="rId8009" Type="http://schemas.openxmlformats.org/officeDocument/2006/relationships/hyperlink" Target="https://koten-kakitsubata.jp/" TargetMode="External"/><Relationship Id="rId9335" Type="http://schemas.openxmlformats.org/officeDocument/2006/relationships/hyperlink" Target="https://natsui-sansu-juku.com/column/hayasamondai/" TargetMode="External"/><Relationship Id="rId8008" Type="http://schemas.openxmlformats.org/officeDocument/2006/relationships/hyperlink" Target="https://koten-kakitsubata.jp/greeting/" TargetMode="External"/><Relationship Id="rId9336" Type="http://schemas.openxmlformats.org/officeDocument/2006/relationships/hyperlink" Target="https://natsui-sansu-juku.com/kobetsu_online/" TargetMode="External"/><Relationship Id="rId8007" Type="http://schemas.openxmlformats.org/officeDocument/2006/relationships/hyperlink" Target="https://koten-kakitsubata.jp/" TargetMode="External"/><Relationship Id="rId9337" Type="http://schemas.openxmlformats.org/officeDocument/2006/relationships/hyperlink" Target="https://natsui-sansu-juku.com/column/hayasamondai/" TargetMode="External"/><Relationship Id="rId9320" Type="http://schemas.openxmlformats.org/officeDocument/2006/relationships/hyperlink" Target="https://natsui-sansu-juku.com/column/sapix-15/" TargetMode="External"/><Relationship Id="rId9321" Type="http://schemas.openxmlformats.org/officeDocument/2006/relationships/hyperlink" Target="https://natsui-sansu-juku.com/column/h51-03/" TargetMode="External"/><Relationship Id="rId9322" Type="http://schemas.openxmlformats.org/officeDocument/2006/relationships/hyperlink" Target="https://natsui-sansu-juku.com/sapix-2/" TargetMode="External"/><Relationship Id="rId9327" Type="http://schemas.openxmlformats.org/officeDocument/2006/relationships/hyperlink" Target="https://natsui-sansu-juku.com/column/hayasamondai/" TargetMode="External"/><Relationship Id="rId9328" Type="http://schemas.openxmlformats.org/officeDocument/2006/relationships/hyperlink" Target="https://natsui-sansu-juku.com/ct/sapix-15/" TargetMode="External"/><Relationship Id="rId9329" Type="http://schemas.openxmlformats.org/officeDocument/2006/relationships/hyperlink" Target="https://natsui-sansu-juku.com/column/hayasamondai/" TargetMode="External"/><Relationship Id="rId9323" Type="http://schemas.openxmlformats.org/officeDocument/2006/relationships/hyperlink" Target="https://natsui-sansu-juku.com/column/h51-03/" TargetMode="External"/><Relationship Id="rId9324" Type="http://schemas.openxmlformats.org/officeDocument/2006/relationships/hyperlink" Target="https://natsui-sansu-juku.com/sapix/" TargetMode="External"/><Relationship Id="rId9325" Type="http://schemas.openxmlformats.org/officeDocument/2006/relationships/hyperlink" Target="https://natsui-sansu-juku.com/column/hayasamondai/" TargetMode="External"/><Relationship Id="rId9326" Type="http://schemas.openxmlformats.org/officeDocument/2006/relationships/hyperlink" Target="https://natsui-sansu-juku.com/ct/sapix-15/" TargetMode="External"/><Relationship Id="rId8020" Type="http://schemas.openxmlformats.org/officeDocument/2006/relationships/hyperlink" Target="https://koten-kakitsubata.jp/spot/" TargetMode="External"/><Relationship Id="rId9352" Type="http://schemas.openxmlformats.org/officeDocument/2006/relationships/hyperlink" Target="https://natsui-sansu-juku.com/corporate_data/" TargetMode="External"/><Relationship Id="rId9353" Type="http://schemas.openxmlformats.org/officeDocument/2006/relationships/hyperlink" Target="https://natsui-sansu-juku.com/column/hayasamondai/" TargetMode="External"/><Relationship Id="rId9354" Type="http://schemas.openxmlformats.org/officeDocument/2006/relationships/hyperlink" Target="https://natsui-sansu-juku.com/column/kobetsu_mayoi_judge/" TargetMode="External"/><Relationship Id="rId9355" Type="http://schemas.openxmlformats.org/officeDocument/2006/relationships/hyperlink" Target="https://natsui-sansu-juku.com/column/hayasamondai/" TargetMode="External"/><Relationship Id="rId8024" Type="http://schemas.openxmlformats.org/officeDocument/2006/relationships/hyperlink" Target="https://koten-kakitsubata.jp/school-exam/" TargetMode="External"/><Relationship Id="rId8023" Type="http://schemas.openxmlformats.org/officeDocument/2006/relationships/hyperlink" Target="https://natsui-sansu-juku.com/" TargetMode="External"/><Relationship Id="rId8022" Type="http://schemas.openxmlformats.org/officeDocument/2006/relationships/hyperlink" Target="https://koten-kakitsubata.jp/spot/" TargetMode="External"/><Relationship Id="rId9350" Type="http://schemas.openxmlformats.org/officeDocument/2006/relationships/hyperlink" Target="https://natsui-sansu-juku.com/" TargetMode="External"/><Relationship Id="rId8021" Type="http://schemas.openxmlformats.org/officeDocument/2006/relationships/hyperlink" Target="https://koten-kakitsubata.jp/access/" TargetMode="External"/><Relationship Id="rId9351" Type="http://schemas.openxmlformats.org/officeDocument/2006/relationships/hyperlink" Target="https://natsui-sansu-juku.com/column/hayasamondai/" TargetMode="External"/><Relationship Id="rId8028" Type="http://schemas.openxmlformats.org/officeDocument/2006/relationships/hyperlink" Target="https://koten-kakitsubata.jp/enter-exam/" TargetMode="External"/><Relationship Id="rId8027" Type="http://schemas.openxmlformats.org/officeDocument/2006/relationships/hyperlink" Target="https://koten-kakitsubata.jp/school-exam/" TargetMode="External"/><Relationship Id="rId8026" Type="http://schemas.openxmlformats.org/officeDocument/2006/relationships/hyperlink" Target="https://natsui-sansu-juku.com/" TargetMode="External"/><Relationship Id="rId8025" Type="http://schemas.openxmlformats.org/officeDocument/2006/relationships/hyperlink" Target="https://koten-kakitsubata.jp/enter-exam/" TargetMode="External"/><Relationship Id="rId9356" Type="http://schemas.openxmlformats.org/officeDocument/2006/relationships/hyperlink" Target="https://natsui-sansu-juku.com/inquiry/" TargetMode="External"/><Relationship Id="rId9357" Type="http://schemas.openxmlformats.org/officeDocument/2006/relationships/hyperlink" Target="https://natsui-sansu-juku.com/column/hayasamondai/" TargetMode="External"/><Relationship Id="rId9358" Type="http://schemas.openxmlformats.org/officeDocument/2006/relationships/hyperlink" Target="https://natsui-sansu-juku.com/kobetsu/" TargetMode="External"/><Relationship Id="rId8029" Type="http://schemas.openxmlformats.org/officeDocument/2006/relationships/hyperlink" Target="https://natsui-sansu-juku.com/" TargetMode="External"/><Relationship Id="rId9359" Type="http://schemas.openxmlformats.org/officeDocument/2006/relationships/hyperlink" Target="https://natsui-sansu-juku.com/column/hub-bunshodai/" TargetMode="External"/><Relationship Id="rId9341" Type="http://schemas.openxmlformats.org/officeDocument/2006/relationships/hyperlink" Target="https://natsui-sansu-juku.com/column/hayasamondai/" TargetMode="External"/><Relationship Id="rId9342" Type="http://schemas.openxmlformats.org/officeDocument/2006/relationships/hyperlink" Target="https://natsui-sansu-juku.com/column/withyou/" TargetMode="External"/><Relationship Id="rId9343" Type="http://schemas.openxmlformats.org/officeDocument/2006/relationships/hyperlink" Target="https://natsui-sansu-juku.com/column/hayasamondai/" TargetMode="External"/><Relationship Id="rId9344" Type="http://schemas.openxmlformats.org/officeDocument/2006/relationships/hyperlink" Target="https://natsui-sansu-juku.com/kobetsu_online/" TargetMode="External"/><Relationship Id="rId8013" Type="http://schemas.openxmlformats.org/officeDocument/2006/relationships/hyperlink" Target="https://koten-kakitsubata.jp/" TargetMode="External"/><Relationship Id="rId8012" Type="http://schemas.openxmlformats.org/officeDocument/2006/relationships/hyperlink" Target="https://koten-kakitsubata.jp/info/20200410/" TargetMode="External"/><Relationship Id="rId8011" Type="http://schemas.openxmlformats.org/officeDocument/2006/relationships/hyperlink" Target="https://koten-kakitsubata.jp/" TargetMode="External"/><Relationship Id="rId8010" Type="http://schemas.openxmlformats.org/officeDocument/2006/relationships/hyperlink" Target="https://koten-kakitsubata.jp/info/200201/" TargetMode="External"/><Relationship Id="rId9340" Type="http://schemas.openxmlformats.org/officeDocument/2006/relationships/hyperlink" Target="https://natsui-sansu-juku.com/kobetsu_online/" TargetMode="External"/><Relationship Id="rId8017" Type="http://schemas.openxmlformats.org/officeDocument/2006/relationships/hyperlink" Target="https://koten-kakitsubata.jp/" TargetMode="External"/><Relationship Id="rId9349" Type="http://schemas.openxmlformats.org/officeDocument/2006/relationships/hyperlink" Target="https://natsui-sansu-juku.com/column/hayasamondai/" TargetMode="External"/><Relationship Id="rId8016" Type="http://schemas.openxmlformats.org/officeDocument/2006/relationships/hyperlink" Target="https://koten-kakitsubata.jp/company/" TargetMode="External"/><Relationship Id="rId8015" Type="http://schemas.openxmlformats.org/officeDocument/2006/relationships/hyperlink" Target="https://koten-kakitsubata.jp/" TargetMode="External"/><Relationship Id="rId8014" Type="http://schemas.openxmlformats.org/officeDocument/2006/relationships/hyperlink" Target="https://koten-kakitsubata.jp/inquiry/" TargetMode="External"/><Relationship Id="rId9345" Type="http://schemas.openxmlformats.org/officeDocument/2006/relationships/hyperlink" Target="https://natsui-sansu-juku.com/column/hayasamondai/" TargetMode="External"/><Relationship Id="rId9346" Type="http://schemas.openxmlformats.org/officeDocument/2006/relationships/hyperlink" Target="https://natsui-sansu-juku.com/5master/" TargetMode="External"/><Relationship Id="rId8019" Type="http://schemas.openxmlformats.org/officeDocument/2006/relationships/hyperlink" Target="https://koten-kakitsubata.jp/access/" TargetMode="External"/><Relationship Id="rId9347" Type="http://schemas.openxmlformats.org/officeDocument/2006/relationships/hyperlink" Target="https://natsui-sansu-juku.com/column/hayasamondai/" TargetMode="External"/><Relationship Id="rId8018" Type="http://schemas.openxmlformats.org/officeDocument/2006/relationships/hyperlink" Target="https://koten-kakitsubata.jp/access/" TargetMode="External"/><Relationship Id="rId9348" Type="http://schemas.openxmlformats.org/officeDocument/2006/relationships/hyperlink" Target="https://natsui-sansu-juku.com/access/" TargetMode="External"/><Relationship Id="rId9310" Type="http://schemas.openxmlformats.org/officeDocument/2006/relationships/hyperlink" Target="https://natsui-sansu-juku.com/inquiry/" TargetMode="External"/><Relationship Id="rId9311" Type="http://schemas.openxmlformats.org/officeDocument/2006/relationships/hyperlink" Target="https://natsui-sansu-juku.com/column/h51-02/" TargetMode="External"/><Relationship Id="rId9316" Type="http://schemas.openxmlformats.org/officeDocument/2006/relationships/hyperlink" Target="https://natsui-sansu-juku.com/ct/sapix-15/" TargetMode="External"/><Relationship Id="rId9317" Type="http://schemas.openxmlformats.org/officeDocument/2006/relationships/hyperlink" Target="https://natsui-sansu-juku.com/column/h51-03/" TargetMode="External"/><Relationship Id="rId9318" Type="http://schemas.openxmlformats.org/officeDocument/2006/relationships/hyperlink" Target="https://natsui-sansu-juku.com/ct/sapix-15/" TargetMode="External"/><Relationship Id="rId9319" Type="http://schemas.openxmlformats.org/officeDocument/2006/relationships/hyperlink" Target="https://natsui-sansu-juku.com/column/h51-03/" TargetMode="External"/><Relationship Id="rId9312" Type="http://schemas.openxmlformats.org/officeDocument/2006/relationships/hyperlink" Target="https://natsui-sansu-juku.com/kobetsu_online/" TargetMode="External"/><Relationship Id="rId9313" Type="http://schemas.openxmlformats.org/officeDocument/2006/relationships/hyperlink" Target="https://natsui-sansu-juku.com/column/h51-02/" TargetMode="External"/><Relationship Id="rId9314" Type="http://schemas.openxmlformats.org/officeDocument/2006/relationships/hyperlink" Target="https://natsui-sansu-juku.com/kobetsu/" TargetMode="External"/><Relationship Id="rId9315" Type="http://schemas.openxmlformats.org/officeDocument/2006/relationships/hyperlink" Target="https://natsui-sansu-juku.com/column/h51-03/" TargetMode="External"/><Relationship Id="rId9309" Type="http://schemas.openxmlformats.org/officeDocument/2006/relationships/hyperlink" Target="https://natsui-sansu-juku.com/column/h51-02/" TargetMode="External"/><Relationship Id="rId9300" Type="http://schemas.openxmlformats.org/officeDocument/2006/relationships/hyperlink" Target="https://natsui-sansu-juku.com/ct/intro/" TargetMode="External"/><Relationship Id="rId9305" Type="http://schemas.openxmlformats.org/officeDocument/2006/relationships/hyperlink" Target="https://natsui-sansu-juku.com/column/h51-02/" TargetMode="External"/><Relationship Id="rId9306" Type="http://schemas.openxmlformats.org/officeDocument/2006/relationships/hyperlink" Target="https://natsui-sansu-juku.com/sapix/" TargetMode="External"/><Relationship Id="rId9307" Type="http://schemas.openxmlformats.org/officeDocument/2006/relationships/hyperlink" Target="https://natsui-sansu-juku.com/column/h51-02/" TargetMode="External"/><Relationship Id="rId9308" Type="http://schemas.openxmlformats.org/officeDocument/2006/relationships/hyperlink" Target="https://natsui-sansu-juku.com/column/kobetsu_mayoi_judge/" TargetMode="External"/><Relationship Id="rId9301" Type="http://schemas.openxmlformats.org/officeDocument/2006/relationships/hyperlink" Target="https://natsui-sansu-juku.com/column/h51-02/" TargetMode="External"/><Relationship Id="rId9302" Type="http://schemas.openxmlformats.org/officeDocument/2006/relationships/hyperlink" Target="https://natsui-sansu-juku.com/column/sapix-15/" TargetMode="External"/><Relationship Id="rId9303" Type="http://schemas.openxmlformats.org/officeDocument/2006/relationships/hyperlink" Target="https://natsui-sansu-juku.com/column/h51-02/" TargetMode="External"/><Relationship Id="rId9304" Type="http://schemas.openxmlformats.org/officeDocument/2006/relationships/hyperlink" Target="https://natsui-sansu-juku.com/sapix-2/" TargetMode="External"/><Relationship Id="rId8093" Type="http://schemas.openxmlformats.org/officeDocument/2006/relationships/hyperlink" Target="https://koten-kakitsubata.jp/blog/jyodoushikatuyouhyou/" TargetMode="External"/><Relationship Id="rId8092" Type="http://schemas.openxmlformats.org/officeDocument/2006/relationships/hyperlink" Target="https://natsui-sansu-juku.com/" TargetMode="External"/><Relationship Id="rId8091" Type="http://schemas.openxmlformats.org/officeDocument/2006/relationships/hyperlink" Target="https://koten-kakitsubata.jp/blog/jyodoushikatuyouhyou/" TargetMode="External"/><Relationship Id="rId8090" Type="http://schemas.openxmlformats.org/officeDocument/2006/relationships/hyperlink" Target="https://koten-kakitsubata.jp/blog/" TargetMode="External"/><Relationship Id="rId8086" Type="http://schemas.openxmlformats.org/officeDocument/2006/relationships/hyperlink" Target="https://koten-kakitsubata.jp/school-exam/" TargetMode="External"/><Relationship Id="rId8085" Type="http://schemas.openxmlformats.org/officeDocument/2006/relationships/hyperlink" Target="https://koten-kakitsubata.jp/blog/isemonogatari/" TargetMode="External"/><Relationship Id="rId8084" Type="http://schemas.openxmlformats.org/officeDocument/2006/relationships/hyperlink" Target="https://koten-kakitsubata.jp/blog/jyodoushikatuyouhyou/" TargetMode="External"/><Relationship Id="rId8083" Type="http://schemas.openxmlformats.org/officeDocument/2006/relationships/hyperlink" Target="https://koten-kakitsubata.jp/blog/isemonogatari/" TargetMode="External"/><Relationship Id="rId8089" Type="http://schemas.openxmlformats.org/officeDocument/2006/relationships/hyperlink" Target="https://koten-kakitsubata.jp/blog/jyodoushikatuyouhyou/" TargetMode="External"/><Relationship Id="rId8088" Type="http://schemas.openxmlformats.org/officeDocument/2006/relationships/hyperlink" Target="https://koten-kakitsubata.jp/enter-exam/" TargetMode="External"/><Relationship Id="rId8087" Type="http://schemas.openxmlformats.org/officeDocument/2006/relationships/hyperlink" Target="https://koten-kakitsubata.jp/blog/isemonogatari/" TargetMode="External"/><Relationship Id="rId10295" Type="http://schemas.openxmlformats.org/officeDocument/2006/relationships/hyperlink" Target="https://koten-kakitsubata.jp/" TargetMode="External"/><Relationship Id="rId10296" Type="http://schemas.openxmlformats.org/officeDocument/2006/relationships/hyperlink" Target="https://natsui-sansu-juku.com/info/20201022/" TargetMode="External"/><Relationship Id="rId10293" Type="http://schemas.openxmlformats.org/officeDocument/2006/relationships/hyperlink" Target="https://natsui-sansu-juku.com/ct/jyukubetsu/" TargetMode="External"/><Relationship Id="rId10294" Type="http://schemas.openxmlformats.org/officeDocument/2006/relationships/hyperlink" Target="https://natsui-sansu-juku.com/info/20200204/" TargetMode="External"/><Relationship Id="rId10299" Type="http://schemas.openxmlformats.org/officeDocument/2006/relationships/hyperlink" Target="https://natsui-sansu-juku.com/ct/zikibetsu/" TargetMode="External"/><Relationship Id="rId10297" Type="http://schemas.openxmlformats.org/officeDocument/2006/relationships/hyperlink" Target="https://natsui-sansu-juku.com/ct/zikibetsu/" TargetMode="External"/><Relationship Id="rId10298" Type="http://schemas.openxmlformats.org/officeDocument/2006/relationships/hyperlink" Target="https://natsui-sansu-juku.com/info/20201022/" TargetMode="External"/><Relationship Id="rId8082" Type="http://schemas.openxmlformats.org/officeDocument/2006/relationships/hyperlink" Target="https://koten-kakitsubata.jp/enter-exam/" TargetMode="External"/><Relationship Id="rId8081" Type="http://schemas.openxmlformats.org/officeDocument/2006/relationships/hyperlink" Target="https://koten-kakitsubata.jp/blog/imperial-palace/" TargetMode="External"/><Relationship Id="rId8080" Type="http://schemas.openxmlformats.org/officeDocument/2006/relationships/hyperlink" Target="https://koten-kakitsubata.jp/school-exam/" TargetMode="External"/><Relationship Id="rId8075" Type="http://schemas.openxmlformats.org/officeDocument/2006/relationships/hyperlink" Target="https://koten-kakitsubata.jp/blog/direction/" TargetMode="External"/><Relationship Id="rId8074" Type="http://schemas.openxmlformats.org/officeDocument/2006/relationships/hyperlink" Target="https://koten-kakitsubata.jp/inquiry/" TargetMode="External"/><Relationship Id="rId8073" Type="http://schemas.openxmlformats.org/officeDocument/2006/relationships/hyperlink" Target="https://koten-kakitsubata.jp/blog/daidairi/" TargetMode="External"/><Relationship Id="rId8072" Type="http://schemas.openxmlformats.org/officeDocument/2006/relationships/hyperlink" Target="https://koten-kakitsubata.jp/spot/" TargetMode="External"/><Relationship Id="rId8079" Type="http://schemas.openxmlformats.org/officeDocument/2006/relationships/hyperlink" Target="https://koten-kakitsubata.jp/blog/imperial-palace/" TargetMode="External"/><Relationship Id="rId8078" Type="http://schemas.openxmlformats.org/officeDocument/2006/relationships/hyperlink" Target="https://koten-kakitsubata.jp/school-exam/" TargetMode="External"/><Relationship Id="rId8077" Type="http://schemas.openxmlformats.org/officeDocument/2006/relationships/hyperlink" Target="https://koten-kakitsubata.jp/blog/direction/" TargetMode="External"/><Relationship Id="rId8076" Type="http://schemas.openxmlformats.org/officeDocument/2006/relationships/hyperlink" Target="https://koten-kakitsubata.jp/enter-exam/" TargetMode="External"/><Relationship Id="rId10280" Type="http://schemas.openxmlformats.org/officeDocument/2006/relationships/hyperlink" Target="https://natsui-sansu-juku.com/info/2019winter/" TargetMode="External"/><Relationship Id="rId10281" Type="http://schemas.openxmlformats.org/officeDocument/2006/relationships/hyperlink" Target="https://natsui-sansu-juku.com/ct/kakomon/" TargetMode="External"/><Relationship Id="rId10279" Type="http://schemas.openxmlformats.org/officeDocument/2006/relationships/hyperlink" Target="https://natsui-sansu-juku.com/ct/kakomon/" TargetMode="External"/><Relationship Id="rId10273" Type="http://schemas.openxmlformats.org/officeDocument/2006/relationships/hyperlink" Target="https://natsui-sansu-juku.com/timetable_season/" TargetMode="External"/><Relationship Id="rId10274" Type="http://schemas.openxmlformats.org/officeDocument/2006/relationships/hyperlink" Target="https://natsui-sansu-juku.com/info/20190620/" TargetMode="External"/><Relationship Id="rId10271" Type="http://schemas.openxmlformats.org/officeDocument/2006/relationships/hyperlink" Target="https://natsui-sansu-juku.com/ct/zikibetsu/" TargetMode="External"/><Relationship Id="rId10272" Type="http://schemas.openxmlformats.org/officeDocument/2006/relationships/hyperlink" Target="https://natsui-sansu-juku.com/info/20190620/" TargetMode="External"/><Relationship Id="rId10277" Type="http://schemas.openxmlformats.org/officeDocument/2006/relationships/hyperlink" Target="https://natsui-sansu-juku.com/inquiry/" TargetMode="External"/><Relationship Id="rId10278" Type="http://schemas.openxmlformats.org/officeDocument/2006/relationships/hyperlink" Target="https://natsui-sansu-juku.com/info/2019winter/" TargetMode="External"/><Relationship Id="rId10275" Type="http://schemas.openxmlformats.org/officeDocument/2006/relationships/hyperlink" Target="https://natsui-sansu-juku.com/vacant_online_season/" TargetMode="External"/><Relationship Id="rId10276" Type="http://schemas.openxmlformats.org/officeDocument/2006/relationships/hyperlink" Target="https://natsui-sansu-juku.com/info/20190620/" TargetMode="External"/><Relationship Id="rId10291" Type="http://schemas.openxmlformats.org/officeDocument/2006/relationships/hyperlink" Target="https://natsui-sansu-juku.com/ct/jyukubetsu/" TargetMode="External"/><Relationship Id="rId10292" Type="http://schemas.openxmlformats.org/officeDocument/2006/relationships/hyperlink" Target="https://natsui-sansu-juku.com/info/20200204/" TargetMode="External"/><Relationship Id="rId10290" Type="http://schemas.openxmlformats.org/officeDocument/2006/relationships/hyperlink" Target="https://natsui-sansu-juku.com/info/20200204/" TargetMode="External"/><Relationship Id="rId8097" Type="http://schemas.openxmlformats.org/officeDocument/2006/relationships/hyperlink" Target="https://koten-kakitsubata.jp/blog/jyodoushikatuyouhyou/" TargetMode="External"/><Relationship Id="rId8096" Type="http://schemas.openxmlformats.org/officeDocument/2006/relationships/hyperlink" Target="https://koten-kakitsubata.jp/blog/jyodoushikatuyouhyou/" TargetMode="External"/><Relationship Id="rId8095" Type="http://schemas.openxmlformats.org/officeDocument/2006/relationships/hyperlink" Target="https://koten-kakitsubata.jp/blog/jyodoushikatuyouhyou/" TargetMode="External"/><Relationship Id="rId8094" Type="http://schemas.openxmlformats.org/officeDocument/2006/relationships/hyperlink" Target="https://koten-kakitsubata.jp/blog/kotentokui/" TargetMode="External"/><Relationship Id="rId8099" Type="http://schemas.openxmlformats.org/officeDocument/2006/relationships/hyperlink" Target="https://koten-kakitsubata.jp/blog/jyodoushikatuyouhyou/" TargetMode="External"/><Relationship Id="rId8098" Type="http://schemas.openxmlformats.org/officeDocument/2006/relationships/hyperlink" Target="https://koten-kakitsubata.jp/blog/zyodoushi/" TargetMode="External"/><Relationship Id="rId10284" Type="http://schemas.openxmlformats.org/officeDocument/2006/relationships/hyperlink" Target="https://natsui-sansu-juku.com/info/2019winter/" TargetMode="External"/><Relationship Id="rId10285" Type="http://schemas.openxmlformats.org/officeDocument/2006/relationships/hyperlink" Target="https://natsui-sansu-juku.com/timetable_season/" TargetMode="External"/><Relationship Id="rId10282" Type="http://schemas.openxmlformats.org/officeDocument/2006/relationships/hyperlink" Target="https://natsui-sansu-juku.com/info/2019winter/" TargetMode="External"/><Relationship Id="rId10283" Type="http://schemas.openxmlformats.org/officeDocument/2006/relationships/hyperlink" Target="https://natsui-sansu-juku.com/kobetsu/" TargetMode="External"/><Relationship Id="rId10288" Type="http://schemas.openxmlformats.org/officeDocument/2006/relationships/hyperlink" Target="https://natsui-sansu-juku.com/info/2019winter/" TargetMode="External"/><Relationship Id="rId10289" Type="http://schemas.openxmlformats.org/officeDocument/2006/relationships/hyperlink" Target="https://natsui-sansu-juku.com/inquiry/" TargetMode="External"/><Relationship Id="rId10286" Type="http://schemas.openxmlformats.org/officeDocument/2006/relationships/hyperlink" Target="https://natsui-sansu-juku.com/info/2019winter/" TargetMode="External"/><Relationship Id="rId10287" Type="http://schemas.openxmlformats.org/officeDocument/2006/relationships/hyperlink" Target="https://natsui-sansu-juku.com/vacant_online_season/" TargetMode="External"/><Relationship Id="rId9380" Type="http://schemas.openxmlformats.org/officeDocument/2006/relationships/hyperlink" Target="https://natsui-sansu-juku.com/col_blog/bunsyoudaikotsu/" TargetMode="External"/><Relationship Id="rId8042" Type="http://schemas.openxmlformats.org/officeDocument/2006/relationships/hyperlink" Target="https://koten-kakitsubata.jp/school-exam/" TargetMode="External"/><Relationship Id="rId9374" Type="http://schemas.openxmlformats.org/officeDocument/2006/relationships/hyperlink" Target="https://natsui-sansu-juku.com/column/bunsyoudai/" TargetMode="External"/><Relationship Id="rId8041" Type="http://schemas.openxmlformats.org/officeDocument/2006/relationships/hyperlink" Target="https://koten-kakitsubata.jp/spot/" TargetMode="External"/><Relationship Id="rId9375" Type="http://schemas.openxmlformats.org/officeDocument/2006/relationships/hyperlink" Target="https://natsui-sansu-juku.com/column/hub-bunshodai/" TargetMode="External"/><Relationship Id="rId8040" Type="http://schemas.openxmlformats.org/officeDocument/2006/relationships/hyperlink" Target="https://koten-kakitsubata.jp/greeting/" TargetMode="External"/><Relationship Id="rId9376" Type="http://schemas.openxmlformats.org/officeDocument/2006/relationships/hyperlink" Target="https://natsui-sansu-juku.com/col_blog/bunsyoudaitaisaku/" TargetMode="External"/><Relationship Id="rId9377" Type="http://schemas.openxmlformats.org/officeDocument/2006/relationships/hyperlink" Target="https://natsui-sansu-juku.com/column/hub-bunshodai/" TargetMode="External"/><Relationship Id="rId8046" Type="http://schemas.openxmlformats.org/officeDocument/2006/relationships/hyperlink" Target="https://koten-kakitsubata.jp/school-exam/" TargetMode="External"/><Relationship Id="rId9370" Type="http://schemas.openxmlformats.org/officeDocument/2006/relationships/hyperlink" Target="https://natsui-sansu-juku.com/column/kobetsu_mayoi_judge/" TargetMode="External"/><Relationship Id="rId8045" Type="http://schemas.openxmlformats.org/officeDocument/2006/relationships/hyperlink" Target="https://koten-kakitsubata.jp/greeting/" TargetMode="External"/><Relationship Id="rId9371" Type="http://schemas.openxmlformats.org/officeDocument/2006/relationships/hyperlink" Target="https://natsui-sansu-juku.com/column/hub-bunshodai/" TargetMode="External"/><Relationship Id="rId8044" Type="http://schemas.openxmlformats.org/officeDocument/2006/relationships/hyperlink" Target="https://koten-kakitsubata.jp/access/" TargetMode="External"/><Relationship Id="rId9372" Type="http://schemas.openxmlformats.org/officeDocument/2006/relationships/hyperlink" Target="https://natsui-sansu-juku.com/col_blog/bunsyoudaibenkyouhou/" TargetMode="External"/><Relationship Id="rId8043" Type="http://schemas.openxmlformats.org/officeDocument/2006/relationships/hyperlink" Target="https://koten-kakitsubata.jp/" TargetMode="External"/><Relationship Id="rId9373" Type="http://schemas.openxmlformats.org/officeDocument/2006/relationships/hyperlink" Target="https://natsui-sansu-juku.com/column/hub-bunshodai/" TargetMode="External"/><Relationship Id="rId8049" Type="http://schemas.openxmlformats.org/officeDocument/2006/relationships/hyperlink" Target="https://koten-kakitsubata.jp/access/" TargetMode="External"/><Relationship Id="rId8048" Type="http://schemas.openxmlformats.org/officeDocument/2006/relationships/hyperlink" Target="https://koten-kakitsubata.jp/" TargetMode="External"/><Relationship Id="rId8047" Type="http://schemas.openxmlformats.org/officeDocument/2006/relationships/hyperlink" Target="https://koten-kakitsubata.jp/spot/" TargetMode="External"/><Relationship Id="rId9378" Type="http://schemas.openxmlformats.org/officeDocument/2006/relationships/hyperlink" Target="https://natsui-sansu-juku.com/col_blog/bunsyoudaikokuhuku/" TargetMode="External"/><Relationship Id="rId9379" Type="http://schemas.openxmlformats.org/officeDocument/2006/relationships/hyperlink" Target="https://natsui-sansu-juku.com/column/hub-bunshodai/" TargetMode="External"/><Relationship Id="rId8031" Type="http://schemas.openxmlformats.org/officeDocument/2006/relationships/hyperlink" Target="https://dokkai-labo.tokyo/" TargetMode="External"/><Relationship Id="rId9363" Type="http://schemas.openxmlformats.org/officeDocument/2006/relationships/hyperlink" Target="https://natsui-sansu-juku.com/column/hub-bunshodai/" TargetMode="External"/><Relationship Id="rId8030" Type="http://schemas.openxmlformats.org/officeDocument/2006/relationships/hyperlink" Target="https://koten-kakitsubata.jp/enter-exam/" TargetMode="External"/><Relationship Id="rId9364" Type="http://schemas.openxmlformats.org/officeDocument/2006/relationships/hyperlink" Target="https://natsui-sansu-juku.com/kobetsu/" TargetMode="External"/><Relationship Id="rId9365" Type="http://schemas.openxmlformats.org/officeDocument/2006/relationships/hyperlink" Target="https://natsui-sansu-juku.com/column/hub-bunshodai/" TargetMode="External"/><Relationship Id="rId9366" Type="http://schemas.openxmlformats.org/officeDocument/2006/relationships/hyperlink" Target="https://natsui-sansu-juku.com/kobetsu/" TargetMode="External"/><Relationship Id="rId8035" Type="http://schemas.openxmlformats.org/officeDocument/2006/relationships/hyperlink" Target="https://koten-kakitsubata.jp/enter-exam/" TargetMode="External"/><Relationship Id="rId8034" Type="http://schemas.openxmlformats.org/officeDocument/2006/relationships/hyperlink" Target="https://koten-kakitsubata.jp/school-exam/" TargetMode="External"/><Relationship Id="rId9360" Type="http://schemas.openxmlformats.org/officeDocument/2006/relationships/hyperlink" Target="https://natsui-sansu-juku.com/ct/intro/" TargetMode="External"/><Relationship Id="rId8033" Type="http://schemas.openxmlformats.org/officeDocument/2006/relationships/hyperlink" Target="https://koten-kakitsubata.jp/enter-exam/" TargetMode="External"/><Relationship Id="rId9361" Type="http://schemas.openxmlformats.org/officeDocument/2006/relationships/hyperlink" Target="https://natsui-sansu-juku.com/column/hub-bunshodai/" TargetMode="External"/><Relationship Id="rId8032" Type="http://schemas.openxmlformats.org/officeDocument/2006/relationships/hyperlink" Target="https://koten-kakitsubata.jp/blog/" TargetMode="External"/><Relationship Id="rId9362" Type="http://schemas.openxmlformats.org/officeDocument/2006/relationships/hyperlink" Target="https://natsui-sansu-juku.com/ct/intro/" TargetMode="External"/><Relationship Id="rId8039" Type="http://schemas.openxmlformats.org/officeDocument/2006/relationships/hyperlink" Target="https://koten-kakitsubata.jp/access/" TargetMode="External"/><Relationship Id="rId8038" Type="http://schemas.openxmlformats.org/officeDocument/2006/relationships/hyperlink" Target="https://koten-kakitsubata.jp/" TargetMode="External"/><Relationship Id="rId8037" Type="http://schemas.openxmlformats.org/officeDocument/2006/relationships/hyperlink" Target="https://koten-kakitsubata.jp/school-exam/" TargetMode="External"/><Relationship Id="rId8036" Type="http://schemas.openxmlformats.org/officeDocument/2006/relationships/hyperlink" Target="https://koten-kakitsubata.jp/spot/" TargetMode="External"/><Relationship Id="rId9367" Type="http://schemas.openxmlformats.org/officeDocument/2006/relationships/hyperlink" Target="https://natsui-sansu-juku.com/column/hub-bunshodai/" TargetMode="External"/><Relationship Id="rId9368" Type="http://schemas.openxmlformats.org/officeDocument/2006/relationships/hyperlink" Target="https://natsui-sansu-juku.com/" TargetMode="External"/><Relationship Id="rId9369" Type="http://schemas.openxmlformats.org/officeDocument/2006/relationships/hyperlink" Target="https://natsui-sansu-juku.com/column/hub-bunshodai/" TargetMode="External"/><Relationship Id="rId8071" Type="http://schemas.openxmlformats.org/officeDocument/2006/relationships/hyperlink" Target="https://koten-kakitsubata.jp/blog/daidairi/" TargetMode="External"/><Relationship Id="rId8070" Type="http://schemas.openxmlformats.org/officeDocument/2006/relationships/hyperlink" Target="https://koten-kakitsubata.jp/enter-exam/" TargetMode="External"/><Relationship Id="rId8064" Type="http://schemas.openxmlformats.org/officeDocument/2006/relationships/hyperlink" Target="https://koten-kakitsubata.jp/kouza/" TargetMode="External"/><Relationship Id="rId9396" Type="http://schemas.openxmlformats.org/officeDocument/2006/relationships/hyperlink" Target="https://natsui-sansu-juku.com/ct/sapix-15/" TargetMode="External"/><Relationship Id="rId8063" Type="http://schemas.openxmlformats.org/officeDocument/2006/relationships/hyperlink" Target="https://koten-kakitsubata.jp/blog/chinese-writing/" TargetMode="External"/><Relationship Id="rId9397" Type="http://schemas.openxmlformats.org/officeDocument/2006/relationships/hyperlink" Target="https://natsui-sansu-juku.com/column/hub-juku/" TargetMode="External"/><Relationship Id="rId8062" Type="http://schemas.openxmlformats.org/officeDocument/2006/relationships/hyperlink" Target="https://koten-kakitsubata.jp/enter-exam/" TargetMode="External"/><Relationship Id="rId9398" Type="http://schemas.openxmlformats.org/officeDocument/2006/relationships/hyperlink" Target="https://natsui-sansu-juku.com/" TargetMode="External"/><Relationship Id="rId8061" Type="http://schemas.openxmlformats.org/officeDocument/2006/relationships/hyperlink" Target="https://koten-kakitsubata.jp/blog/chinese-writing/" TargetMode="External"/><Relationship Id="rId9399" Type="http://schemas.openxmlformats.org/officeDocument/2006/relationships/hyperlink" Target="https://natsui-sansu-juku.com/column/hub-juku/" TargetMode="External"/><Relationship Id="rId8068" Type="http://schemas.openxmlformats.org/officeDocument/2006/relationships/hyperlink" Target="https://koten-kakitsubata.jp/school-exam/" TargetMode="External"/><Relationship Id="rId9392" Type="http://schemas.openxmlformats.org/officeDocument/2006/relationships/hyperlink" Target="https://natsui-sansu-juku.com/inquiry/" TargetMode="External"/><Relationship Id="rId8067" Type="http://schemas.openxmlformats.org/officeDocument/2006/relationships/hyperlink" Target="https://koten-kakitsubata.jp/blog/daidairi/" TargetMode="External"/><Relationship Id="rId9393" Type="http://schemas.openxmlformats.org/officeDocument/2006/relationships/hyperlink" Target="https://natsui-sansu-juku.com/column/hub-juku/" TargetMode="External"/><Relationship Id="rId8066" Type="http://schemas.openxmlformats.org/officeDocument/2006/relationships/hyperlink" Target="https://koten-kakitsubata.jp/inquiry/" TargetMode="External"/><Relationship Id="rId9394" Type="http://schemas.openxmlformats.org/officeDocument/2006/relationships/hyperlink" Target="https://natsui-sansu-juku.com/ct/sapix-15/" TargetMode="External"/><Relationship Id="rId8065" Type="http://schemas.openxmlformats.org/officeDocument/2006/relationships/hyperlink" Target="https://koten-kakitsubata.jp/blog/chinese-writing/" TargetMode="External"/><Relationship Id="rId9395" Type="http://schemas.openxmlformats.org/officeDocument/2006/relationships/hyperlink" Target="https://natsui-sansu-juku.com/column/hub-juku/" TargetMode="External"/><Relationship Id="rId8069" Type="http://schemas.openxmlformats.org/officeDocument/2006/relationships/hyperlink" Target="https://koten-kakitsubata.jp/blog/daidairi/" TargetMode="External"/><Relationship Id="rId9390" Type="http://schemas.openxmlformats.org/officeDocument/2006/relationships/hyperlink" Target="https://natsui-sansu-juku.com/column/kobetsu_mayoi_judge/" TargetMode="External"/><Relationship Id="rId9391" Type="http://schemas.openxmlformats.org/officeDocument/2006/relationships/hyperlink" Target="https://natsui-sansu-juku.com/column/hub-bunshodai/" TargetMode="External"/><Relationship Id="rId8060" Type="http://schemas.openxmlformats.org/officeDocument/2006/relationships/hyperlink" Target="https://natsui-sansu-juku.com/" TargetMode="External"/><Relationship Id="rId8053" Type="http://schemas.openxmlformats.org/officeDocument/2006/relationships/hyperlink" Target="https://koten-kakitsubata.jp/blog/teikitesuto/" TargetMode="External"/><Relationship Id="rId9385" Type="http://schemas.openxmlformats.org/officeDocument/2006/relationships/hyperlink" Target="https://natsui-sansu-juku.com/column/hub-bunshodai/" TargetMode="External"/><Relationship Id="rId8052" Type="http://schemas.openxmlformats.org/officeDocument/2006/relationships/hyperlink" Target="https://koten-kakitsubata.jp/blog/jyodoushikatuyouhyou/" TargetMode="External"/><Relationship Id="rId9386" Type="http://schemas.openxmlformats.org/officeDocument/2006/relationships/hyperlink" Target="https://natsui-sansu-juku.com/col_blog/online-sansu-kobetsu-bunshodai/" TargetMode="External"/><Relationship Id="rId8051" Type="http://schemas.openxmlformats.org/officeDocument/2006/relationships/hyperlink" Target="https://koten-kakitsubata.jp/enter-exam/" TargetMode="External"/><Relationship Id="rId9387" Type="http://schemas.openxmlformats.org/officeDocument/2006/relationships/hyperlink" Target="https://natsui-sansu-juku.com/column/hub-bunshodai/" TargetMode="External"/><Relationship Id="rId8050" Type="http://schemas.openxmlformats.org/officeDocument/2006/relationships/hyperlink" Target="https://koten-kakitsubata.jp/greeting/" TargetMode="External"/><Relationship Id="rId9388" Type="http://schemas.openxmlformats.org/officeDocument/2006/relationships/hyperlink" Target="https://natsui-sansu-juku.com/col_blog/online-sansu-kobetsu-hi-wariai/" TargetMode="External"/><Relationship Id="rId8057" Type="http://schemas.openxmlformats.org/officeDocument/2006/relationships/hyperlink" Target="https://koten-kakitsubata.jp/blog/chinese-writing/" TargetMode="External"/><Relationship Id="rId9381" Type="http://schemas.openxmlformats.org/officeDocument/2006/relationships/hyperlink" Target="https://natsui-sansu-juku.com/column/hub-bunshodai/" TargetMode="External"/><Relationship Id="rId8056" Type="http://schemas.openxmlformats.org/officeDocument/2006/relationships/hyperlink" Target="https://koten-kakitsubata.jp/inquiry/" TargetMode="External"/><Relationship Id="rId9382" Type="http://schemas.openxmlformats.org/officeDocument/2006/relationships/hyperlink" Target="https://natsui-sansu-juku.com/col_blog/bunsyoudaihi/" TargetMode="External"/><Relationship Id="rId8055" Type="http://schemas.openxmlformats.org/officeDocument/2006/relationships/hyperlink" Target="https://koten-kakitsubata.jp/blog/utokyo/" TargetMode="External"/><Relationship Id="rId9383" Type="http://schemas.openxmlformats.org/officeDocument/2006/relationships/hyperlink" Target="https://natsui-sansu-juku.com/column/hub-bunshodai/" TargetMode="External"/><Relationship Id="rId8054" Type="http://schemas.openxmlformats.org/officeDocument/2006/relationships/hyperlink" Target="https://koten-kakitsubata.jp/blog/jyodoushikatuyouhyou/" TargetMode="External"/><Relationship Id="rId9384" Type="http://schemas.openxmlformats.org/officeDocument/2006/relationships/hyperlink" Target="https://natsui-sansu-juku.com/col_blog/bunsyoudaipurint/" TargetMode="External"/><Relationship Id="rId8059" Type="http://schemas.openxmlformats.org/officeDocument/2006/relationships/hyperlink" Target="https://koten-kakitsubata.jp/blog/chinese-writing/" TargetMode="External"/><Relationship Id="rId8058" Type="http://schemas.openxmlformats.org/officeDocument/2006/relationships/hyperlink" Target="https://koten-kakitsubata.jp/enter-exam/" TargetMode="External"/><Relationship Id="rId9389" Type="http://schemas.openxmlformats.org/officeDocument/2006/relationships/hyperlink" Target="https://natsui-sansu-juku.com/column/hub-bunshodai/" TargetMode="External"/><Relationship Id="rId10215" Type="http://schemas.openxmlformats.org/officeDocument/2006/relationships/hyperlink" Target="https://natsui-sansu-juku.com/ct/zikibetsu/" TargetMode="External"/><Relationship Id="rId11547" Type="http://schemas.openxmlformats.org/officeDocument/2006/relationships/hyperlink" Target="https://rika-quest.com/column/nayami-gas-experiment/" TargetMode="External"/><Relationship Id="rId10216" Type="http://schemas.openxmlformats.org/officeDocument/2006/relationships/hyperlink" Target="https://natsui-sansu-juku.com/info/190507/" TargetMode="External"/><Relationship Id="rId11546" Type="http://schemas.openxmlformats.org/officeDocument/2006/relationships/hyperlink" Target="https://rika-quest.com/kouza/" TargetMode="External"/><Relationship Id="rId10213" Type="http://schemas.openxmlformats.org/officeDocument/2006/relationships/hyperlink" Target="https://natsui-sansu-juku.com/ct/zikibetsu/" TargetMode="External"/><Relationship Id="rId11545" Type="http://schemas.openxmlformats.org/officeDocument/2006/relationships/hyperlink" Target="https://rika-quest.com/column/nayami-gas-experiment/" TargetMode="External"/><Relationship Id="rId10214" Type="http://schemas.openxmlformats.org/officeDocument/2006/relationships/hyperlink" Target="https://natsui-sansu-juku.com/info/190507/" TargetMode="External"/><Relationship Id="rId11544" Type="http://schemas.openxmlformats.org/officeDocument/2006/relationships/hyperlink" Target="https://rika-quest.com/column/nayami-experiment-reading/" TargetMode="External"/><Relationship Id="rId10219" Type="http://schemas.openxmlformats.org/officeDocument/2006/relationships/hyperlink" Target="https://natsui-sansu-juku.com/ct/sapix-15/" TargetMode="External"/><Relationship Id="rId10217" Type="http://schemas.openxmlformats.org/officeDocument/2006/relationships/hyperlink" Target="https://juku-escot.com/" TargetMode="External"/><Relationship Id="rId11549" Type="http://schemas.openxmlformats.org/officeDocument/2006/relationships/hyperlink" Target="https://rika-quest.com/column/nayami-graph-table-reading/" TargetMode="External"/><Relationship Id="rId10218" Type="http://schemas.openxmlformats.org/officeDocument/2006/relationships/hyperlink" Target="https://natsui-sansu-juku.com/info/200101/" TargetMode="External"/><Relationship Id="rId11548" Type="http://schemas.openxmlformats.org/officeDocument/2006/relationships/hyperlink" Target="https://rika-quest.com/inquiry/" TargetMode="External"/><Relationship Id="rId10211" Type="http://schemas.openxmlformats.org/officeDocument/2006/relationships/hyperlink" Target="https://jukureiwa.com/" TargetMode="External"/><Relationship Id="rId11543" Type="http://schemas.openxmlformats.org/officeDocument/2006/relationships/hyperlink" Target="https://rika-quest.com/column/nayami-gas-experiment/" TargetMode="External"/><Relationship Id="rId10212" Type="http://schemas.openxmlformats.org/officeDocument/2006/relationships/hyperlink" Target="https://natsui-sansu-juku.com/info/190507/" TargetMode="External"/><Relationship Id="rId11542" Type="http://schemas.openxmlformats.org/officeDocument/2006/relationships/hyperlink" Target="https://rika-quest.com/column/nayami-combustion/" TargetMode="External"/><Relationship Id="rId11541" Type="http://schemas.openxmlformats.org/officeDocument/2006/relationships/hyperlink" Target="https://rika-quest.com/column/nayami-gas-experiment/" TargetMode="External"/><Relationship Id="rId10210" Type="http://schemas.openxmlformats.org/officeDocument/2006/relationships/hyperlink" Target="https://natsui-sansu-juku.com/info/190507-2/" TargetMode="External"/><Relationship Id="rId11540" Type="http://schemas.openxmlformats.org/officeDocument/2006/relationships/hyperlink" Target="https://rika-quest.com/column/" TargetMode="External"/><Relationship Id="rId10226" Type="http://schemas.openxmlformats.org/officeDocument/2006/relationships/hyperlink" Target="https://natsui-sansu-juku.com/info/200101/" TargetMode="External"/><Relationship Id="rId11558" Type="http://schemas.openxmlformats.org/officeDocument/2006/relationships/hyperlink" Target="https://rika-quest.com/column/nayami-experiment-reading/" TargetMode="External"/><Relationship Id="rId10227" Type="http://schemas.openxmlformats.org/officeDocument/2006/relationships/hyperlink" Target="https://natsui-sansu-juku.com/inquiry/" TargetMode="External"/><Relationship Id="rId11557" Type="http://schemas.openxmlformats.org/officeDocument/2006/relationships/hyperlink" Target="https://rika-quest.com/column/nayami-graph-table-reading/" TargetMode="External"/><Relationship Id="rId10224" Type="http://schemas.openxmlformats.org/officeDocument/2006/relationships/hyperlink" Target="https://natsui-sansu-juku.com/info/200101/" TargetMode="External"/><Relationship Id="rId11556" Type="http://schemas.openxmlformats.org/officeDocument/2006/relationships/hyperlink" Target="https://rika-quest.com/column/nayami-calculation-slow/" TargetMode="External"/><Relationship Id="rId10225" Type="http://schemas.openxmlformats.org/officeDocument/2006/relationships/hyperlink" Target="https://natsui-sansu-juku.com/kobetsu/" TargetMode="External"/><Relationship Id="rId11555" Type="http://schemas.openxmlformats.org/officeDocument/2006/relationships/hyperlink" Target="https://rika-quest.com/column/nayami-graph-table-reading/" TargetMode="External"/><Relationship Id="rId10228" Type="http://schemas.openxmlformats.org/officeDocument/2006/relationships/hyperlink" Target="https://natsui-sansu-juku.com/info/200708/" TargetMode="External"/><Relationship Id="rId10229" Type="http://schemas.openxmlformats.org/officeDocument/2006/relationships/hyperlink" Target="https://natsui-sansu-juku.com/kobetsu/" TargetMode="External"/><Relationship Id="rId11559" Type="http://schemas.openxmlformats.org/officeDocument/2006/relationships/hyperlink" Target="https://rika-quest.com/column/nayami-graph-table-reading/" TargetMode="External"/><Relationship Id="rId11550" Type="http://schemas.openxmlformats.org/officeDocument/2006/relationships/hyperlink" Target="https://rika-quest.com/column/nayami-cant-apply-knowledge/" TargetMode="External"/><Relationship Id="rId10222" Type="http://schemas.openxmlformats.org/officeDocument/2006/relationships/hyperlink" Target="https://natsui-sansu-juku.com/info/200101/" TargetMode="External"/><Relationship Id="rId11554" Type="http://schemas.openxmlformats.org/officeDocument/2006/relationships/hyperlink" Target="https://rika-quest.com/column/geoscience/" TargetMode="External"/><Relationship Id="rId10223" Type="http://schemas.openxmlformats.org/officeDocument/2006/relationships/hyperlink" Target="https://natsui-sansu-juku.com/access/" TargetMode="External"/><Relationship Id="rId11553" Type="http://schemas.openxmlformats.org/officeDocument/2006/relationships/hyperlink" Target="https://rika-quest.com/column/nayami-graph-table-reading/" TargetMode="External"/><Relationship Id="rId10220" Type="http://schemas.openxmlformats.org/officeDocument/2006/relationships/hyperlink" Target="https://natsui-sansu-juku.com/info/200101/" TargetMode="External"/><Relationship Id="rId11552" Type="http://schemas.openxmlformats.org/officeDocument/2006/relationships/hyperlink" Target="https://rika-quest.com/column/chemistry/" TargetMode="External"/><Relationship Id="rId10221" Type="http://schemas.openxmlformats.org/officeDocument/2006/relationships/hyperlink" Target="https://natsui-sansu-juku.com/ct/sapix-15/" TargetMode="External"/><Relationship Id="rId11551" Type="http://schemas.openxmlformats.org/officeDocument/2006/relationships/hyperlink" Target="https://rika-quest.com/column/nayami-graph-table-reading/" TargetMode="External"/><Relationship Id="rId11525" Type="http://schemas.openxmlformats.org/officeDocument/2006/relationships/hyperlink" Target="https://rika-quest.com/column/gas_and_aqueous_liquid/" TargetMode="External"/><Relationship Id="rId11524" Type="http://schemas.openxmlformats.org/officeDocument/2006/relationships/hyperlink" Target="https://rika-quest.com/column/nayami-gas-experiment/" TargetMode="External"/><Relationship Id="rId11523" Type="http://schemas.openxmlformats.org/officeDocument/2006/relationships/hyperlink" Target="https://rika-quest.com/column/nayami-experiment-reading/" TargetMode="External"/><Relationship Id="rId11522" Type="http://schemas.openxmlformats.org/officeDocument/2006/relationships/hyperlink" Target="https://rika-quest.com/column/nayami-gas-experiment/" TargetMode="External"/><Relationship Id="rId11529" Type="http://schemas.openxmlformats.org/officeDocument/2006/relationships/hyperlink" Target="https://rika-quest.com/column/chemistry/" TargetMode="External"/><Relationship Id="rId11528" Type="http://schemas.openxmlformats.org/officeDocument/2006/relationships/hyperlink" Target="https://rika-quest.com/column/nayami-gas-experiment/" TargetMode="External"/><Relationship Id="rId11527" Type="http://schemas.openxmlformats.org/officeDocument/2006/relationships/hyperlink" Target="https://rika-quest.com/column/nayami-combustion/" TargetMode="External"/><Relationship Id="rId11526" Type="http://schemas.openxmlformats.org/officeDocument/2006/relationships/hyperlink" Target="https://rika-quest.com/column/nayami-gas-experiment/" TargetMode="External"/><Relationship Id="rId11521" Type="http://schemas.openxmlformats.org/officeDocument/2006/relationships/hyperlink" Target="https://rika-quest.com/inquiry/" TargetMode="External"/><Relationship Id="rId11520" Type="http://schemas.openxmlformats.org/officeDocument/2006/relationships/hyperlink" Target="https://rika-quest.com/column/nayami-experiment-reading/" TargetMode="External"/><Relationship Id="rId10204" Type="http://schemas.openxmlformats.org/officeDocument/2006/relationships/hyperlink" Target="https://natsui-sansu-juku.com/info/190303/" TargetMode="External"/><Relationship Id="rId11536" Type="http://schemas.openxmlformats.org/officeDocument/2006/relationships/hyperlink" Target="https://rika-quest.com/column/nayami-gas-experiment/" TargetMode="External"/><Relationship Id="rId10205" Type="http://schemas.openxmlformats.org/officeDocument/2006/relationships/hyperlink" Target="https://natsui-sansu-juku.com/timetable_season/" TargetMode="External"/><Relationship Id="rId11535" Type="http://schemas.openxmlformats.org/officeDocument/2006/relationships/hyperlink" Target="https://rika-quest.com/column/science-nayami/" TargetMode="External"/><Relationship Id="rId10202" Type="http://schemas.openxmlformats.org/officeDocument/2006/relationships/hyperlink" Target="https://natsui-sansu-juku.com/info/190303/" TargetMode="External"/><Relationship Id="rId11534" Type="http://schemas.openxmlformats.org/officeDocument/2006/relationships/hyperlink" Target="https://rika-quest.com/column/nayami-gas-experiment/" TargetMode="External"/><Relationship Id="rId10203" Type="http://schemas.openxmlformats.org/officeDocument/2006/relationships/hyperlink" Target="https://natsui-sansu-juku.com/ct/%e4%b8%ad%e5%ad%a6%e5%8f%97%e9%a8%93q%ef%bc%86%ef%bd%81/" TargetMode="External"/><Relationship Id="rId11533" Type="http://schemas.openxmlformats.org/officeDocument/2006/relationships/hyperlink" Target="https://rika-quest.com/column/nayami-combustion/" TargetMode="External"/><Relationship Id="rId10208" Type="http://schemas.openxmlformats.org/officeDocument/2006/relationships/hyperlink" Target="https://natsui-sansu-juku.com/info/190507-2/" TargetMode="External"/><Relationship Id="rId10209" Type="http://schemas.openxmlformats.org/officeDocument/2006/relationships/hyperlink" Target="https://natsui-sansu-juku.com/ct/zikibetsu/" TargetMode="External"/><Relationship Id="rId11539" Type="http://schemas.openxmlformats.org/officeDocument/2006/relationships/hyperlink" Target="https://rika-quest.com/column/nayami-gas-experiment/" TargetMode="External"/><Relationship Id="rId10206" Type="http://schemas.openxmlformats.org/officeDocument/2006/relationships/hyperlink" Target="https://natsui-sansu-juku.com/info/190507-2/" TargetMode="External"/><Relationship Id="rId11538" Type="http://schemas.openxmlformats.org/officeDocument/2006/relationships/hyperlink" Target="https://rika-quest.com/column/nayami-gas-experiment/" TargetMode="External"/><Relationship Id="rId10207" Type="http://schemas.openxmlformats.org/officeDocument/2006/relationships/hyperlink" Target="https://natsui-sansu-juku.com/ct/zikibetsu/" TargetMode="External"/><Relationship Id="rId11537" Type="http://schemas.openxmlformats.org/officeDocument/2006/relationships/hyperlink" Target="https://rika-quest.com/column/chemistry/" TargetMode="External"/><Relationship Id="rId10200" Type="http://schemas.openxmlformats.org/officeDocument/2006/relationships/hyperlink" Target="https://natsui-sansu-juku.com/info/190303/" TargetMode="External"/><Relationship Id="rId11532" Type="http://schemas.openxmlformats.org/officeDocument/2006/relationships/hyperlink" Target="https://rika-quest.com/column/nayami-gas-experiment/" TargetMode="External"/><Relationship Id="rId10201" Type="http://schemas.openxmlformats.org/officeDocument/2006/relationships/hyperlink" Target="https://natsui-sansu-juku.com/ct/%e4%b8%ad%e5%ad%a6%e5%8f%97%e9%a8%93q%ef%bc%86%ef%bd%81/" TargetMode="External"/><Relationship Id="rId11531" Type="http://schemas.openxmlformats.org/officeDocument/2006/relationships/hyperlink" Target="https://rika-quest.com/column/nayami-experiment-reading/" TargetMode="External"/><Relationship Id="rId11530" Type="http://schemas.openxmlformats.org/officeDocument/2006/relationships/hyperlink" Target="https://rika-quest.com/column/nayami-gas-experiment/" TargetMode="External"/><Relationship Id="rId11590" Type="http://schemas.openxmlformats.org/officeDocument/2006/relationships/hyperlink" Target="https://rika-quest.com/column/nayami-how-to-start/" TargetMode="External"/><Relationship Id="rId10259" Type="http://schemas.openxmlformats.org/officeDocument/2006/relationships/hyperlink" Target="https://natsui-sansu-juku.com/inquiry/" TargetMode="External"/><Relationship Id="rId10257" Type="http://schemas.openxmlformats.org/officeDocument/2006/relationships/hyperlink" Target="https://natsui-sansu-juku.com/kobetsu/" TargetMode="External"/><Relationship Id="rId11589" Type="http://schemas.openxmlformats.org/officeDocument/2006/relationships/hyperlink" Target="https://rika-quest.com/column/chemistry/" TargetMode="External"/><Relationship Id="rId10258" Type="http://schemas.openxmlformats.org/officeDocument/2006/relationships/hyperlink" Target="https://natsui-sansu-juku.com/info/20190101/" TargetMode="External"/><Relationship Id="rId11588" Type="http://schemas.openxmlformats.org/officeDocument/2006/relationships/hyperlink" Target="https://rika-quest.com/column/nayami-how-to-start/" TargetMode="External"/><Relationship Id="rId10251" Type="http://schemas.openxmlformats.org/officeDocument/2006/relationships/hyperlink" Target="https://natsui-sansu-juku.com/kobetsu_online/" TargetMode="External"/><Relationship Id="rId11583" Type="http://schemas.openxmlformats.org/officeDocument/2006/relationships/hyperlink" Target="https://rika-quest.com/column/nayami-review-not-working/" TargetMode="External"/><Relationship Id="rId10252" Type="http://schemas.openxmlformats.org/officeDocument/2006/relationships/hyperlink" Target="https://natsui-sansu-juku.com/info/20190101/" TargetMode="External"/><Relationship Id="rId11582" Type="http://schemas.openxmlformats.org/officeDocument/2006/relationships/hyperlink" Target="https://rika-quest.com/column/nayami-how-to-start/" TargetMode="External"/><Relationship Id="rId11581" Type="http://schemas.openxmlformats.org/officeDocument/2006/relationships/hyperlink" Target="https://rika-quest.com/column/geoscience/" TargetMode="External"/><Relationship Id="rId10250" Type="http://schemas.openxmlformats.org/officeDocument/2006/relationships/hyperlink" Target="https://natsui-sansu-juku.com/info/20190101/" TargetMode="External"/><Relationship Id="rId11580" Type="http://schemas.openxmlformats.org/officeDocument/2006/relationships/hyperlink" Target="https://rika-quest.com/column/nayami-how-to-start/" TargetMode="External"/><Relationship Id="rId10255" Type="http://schemas.openxmlformats.org/officeDocument/2006/relationships/hyperlink" Target="https://natsui-sansu-juku.com/access/" TargetMode="External"/><Relationship Id="rId11587" Type="http://schemas.openxmlformats.org/officeDocument/2006/relationships/hyperlink" Target="https://rika-quest.com/column/physics/" TargetMode="External"/><Relationship Id="rId10256" Type="http://schemas.openxmlformats.org/officeDocument/2006/relationships/hyperlink" Target="https://natsui-sansu-juku.com/info/20190101/" TargetMode="External"/><Relationship Id="rId11586" Type="http://schemas.openxmlformats.org/officeDocument/2006/relationships/hyperlink" Target="https://rika-quest.com/column/nayami-how-to-start/" TargetMode="External"/><Relationship Id="rId10253" Type="http://schemas.openxmlformats.org/officeDocument/2006/relationships/hyperlink" Target="https://natsui-sansu-juku.com/kobetsu_online/" TargetMode="External"/><Relationship Id="rId11585" Type="http://schemas.openxmlformats.org/officeDocument/2006/relationships/hyperlink" Target="https://rika-quest.com/column/nayami-last-2weeks/" TargetMode="External"/><Relationship Id="rId10254" Type="http://schemas.openxmlformats.org/officeDocument/2006/relationships/hyperlink" Target="https://natsui-sansu-juku.com/info/20190101/" TargetMode="External"/><Relationship Id="rId11584" Type="http://schemas.openxmlformats.org/officeDocument/2006/relationships/hyperlink" Target="https://rika-quest.com/column/nayami-how-to-start/" TargetMode="External"/><Relationship Id="rId10270" Type="http://schemas.openxmlformats.org/officeDocument/2006/relationships/hyperlink" Target="https://natsui-sansu-juku.com/info/20190620/" TargetMode="External"/><Relationship Id="rId10268" Type="http://schemas.openxmlformats.org/officeDocument/2006/relationships/hyperlink" Target="https://natsui-sansu-juku.com/info/20190620/" TargetMode="External"/><Relationship Id="rId10269" Type="http://schemas.openxmlformats.org/officeDocument/2006/relationships/hyperlink" Target="https://natsui-sansu-juku.com/ct/zikibetsu/" TargetMode="External"/><Relationship Id="rId11599" Type="http://schemas.openxmlformats.org/officeDocument/2006/relationships/hyperlink" Target="https://rika-quest.com/column/science-nayami/" TargetMode="External"/><Relationship Id="rId10262" Type="http://schemas.openxmlformats.org/officeDocument/2006/relationships/hyperlink" Target="https://natsui-sansu-juku.com/info/20190101w/" TargetMode="External"/><Relationship Id="rId11594" Type="http://schemas.openxmlformats.org/officeDocument/2006/relationships/hyperlink" Target="https://rika-quest.com/column/nayami-how-to-start/" TargetMode="External"/><Relationship Id="rId10263" Type="http://schemas.openxmlformats.org/officeDocument/2006/relationships/hyperlink" Target="https://natsui-sansu-juku.com/ct/jyukubetsu/" TargetMode="External"/><Relationship Id="rId11593" Type="http://schemas.openxmlformats.org/officeDocument/2006/relationships/hyperlink" Target="https://rika-quest.com/column/geoscience/" TargetMode="External"/><Relationship Id="rId10260" Type="http://schemas.openxmlformats.org/officeDocument/2006/relationships/hyperlink" Target="https://natsui-sansu-juku.com/info/20190101w/" TargetMode="External"/><Relationship Id="rId11592" Type="http://schemas.openxmlformats.org/officeDocument/2006/relationships/hyperlink" Target="https://rika-quest.com/column/nayami-how-to-start/" TargetMode="External"/><Relationship Id="rId10261" Type="http://schemas.openxmlformats.org/officeDocument/2006/relationships/hyperlink" Target="https://natsui-sansu-juku.com/ct/jyukubetsu/" TargetMode="External"/><Relationship Id="rId11591" Type="http://schemas.openxmlformats.org/officeDocument/2006/relationships/hyperlink" Target="https://rika-quest.com/column/creature/" TargetMode="External"/><Relationship Id="rId10266" Type="http://schemas.openxmlformats.org/officeDocument/2006/relationships/hyperlink" Target="https://natsui-sansu-juku.com/info/20190101w/" TargetMode="External"/><Relationship Id="rId11598" Type="http://schemas.openxmlformats.org/officeDocument/2006/relationships/hyperlink" Target="https://rika-quest.com/column/science-nayami/" TargetMode="External"/><Relationship Id="rId10267" Type="http://schemas.openxmlformats.org/officeDocument/2006/relationships/hyperlink" Target="https://natsui-sansu-juku.com/inquiry/" TargetMode="External"/><Relationship Id="rId11597" Type="http://schemas.openxmlformats.org/officeDocument/2006/relationships/hyperlink" Target="https://rika-quest.com/column/nayami-how-to-start/" TargetMode="External"/><Relationship Id="rId10264" Type="http://schemas.openxmlformats.org/officeDocument/2006/relationships/hyperlink" Target="https://natsui-sansu-juku.com/info/20190101w/" TargetMode="External"/><Relationship Id="rId11596" Type="http://schemas.openxmlformats.org/officeDocument/2006/relationships/hyperlink" Target="https://rika-quest.com/column/" TargetMode="External"/><Relationship Id="rId10265" Type="http://schemas.openxmlformats.org/officeDocument/2006/relationships/hyperlink" Target="https://natsui-sansu-juku.com/kobetsu_online/" TargetMode="External"/><Relationship Id="rId11595" Type="http://schemas.openxmlformats.org/officeDocument/2006/relationships/hyperlink" Target="https://rika-quest.com/column/" TargetMode="External"/><Relationship Id="rId10237" Type="http://schemas.openxmlformats.org/officeDocument/2006/relationships/hyperlink" Target="https://natsui-sansu-juku.com/vacant_online_season/" TargetMode="External"/><Relationship Id="rId11569" Type="http://schemas.openxmlformats.org/officeDocument/2006/relationships/hyperlink" Target="https://rika-quest.com/column/nayami-calculation-slow/" TargetMode="External"/><Relationship Id="rId10238" Type="http://schemas.openxmlformats.org/officeDocument/2006/relationships/hyperlink" Target="https://natsui-sansu-juku.com/info/200708/" TargetMode="External"/><Relationship Id="rId11568" Type="http://schemas.openxmlformats.org/officeDocument/2006/relationships/hyperlink" Target="https://rika-quest.com/column/nayami-graph-table-reading/" TargetMode="External"/><Relationship Id="rId10235" Type="http://schemas.openxmlformats.org/officeDocument/2006/relationships/hyperlink" Target="https://natsui-sansu-juku.com/timetable_season/" TargetMode="External"/><Relationship Id="rId11567" Type="http://schemas.openxmlformats.org/officeDocument/2006/relationships/hyperlink" Target="https://rika-quest.com/column/nayami-cant-apply-knowledge/" TargetMode="External"/><Relationship Id="rId10236" Type="http://schemas.openxmlformats.org/officeDocument/2006/relationships/hyperlink" Target="https://natsui-sansu-juku.com/info/200708/" TargetMode="External"/><Relationship Id="rId11566" Type="http://schemas.openxmlformats.org/officeDocument/2006/relationships/hyperlink" Target="https://rika-quest.com/column/nayami-graph-table-reading/" TargetMode="External"/><Relationship Id="rId10239" Type="http://schemas.openxmlformats.org/officeDocument/2006/relationships/hyperlink" Target="https://natsui-sansu-juku.com/inquiry/" TargetMode="External"/><Relationship Id="rId11561" Type="http://schemas.openxmlformats.org/officeDocument/2006/relationships/hyperlink" Target="https://rika-quest.com/column/nayami-graph-table-reading/" TargetMode="External"/><Relationship Id="rId10230" Type="http://schemas.openxmlformats.org/officeDocument/2006/relationships/hyperlink" Target="https://natsui-sansu-juku.com/info/200708/" TargetMode="External"/><Relationship Id="rId11560" Type="http://schemas.openxmlformats.org/officeDocument/2006/relationships/hyperlink" Target="https://rika-quest.com/column/weather/" TargetMode="External"/><Relationship Id="rId10233" Type="http://schemas.openxmlformats.org/officeDocument/2006/relationships/hyperlink" Target="https://natsui-sansu-juku.com/kobetsu/" TargetMode="External"/><Relationship Id="rId11565" Type="http://schemas.openxmlformats.org/officeDocument/2006/relationships/hyperlink" Target="https://rika-quest.com/column/nayami-graph-table-reading/" TargetMode="External"/><Relationship Id="rId10234" Type="http://schemas.openxmlformats.org/officeDocument/2006/relationships/hyperlink" Target="https://natsui-sansu-juku.com/info/200708/" TargetMode="External"/><Relationship Id="rId11564" Type="http://schemas.openxmlformats.org/officeDocument/2006/relationships/hyperlink" Target="https://rika-quest.com/column/" TargetMode="External"/><Relationship Id="rId10231" Type="http://schemas.openxmlformats.org/officeDocument/2006/relationships/hyperlink" Target="https://natsui-sansu-juku.com/kobetsu/" TargetMode="External"/><Relationship Id="rId11563" Type="http://schemas.openxmlformats.org/officeDocument/2006/relationships/hyperlink" Target="https://rika-quest.com/column/nayami-graph-table-reading/" TargetMode="External"/><Relationship Id="rId10232" Type="http://schemas.openxmlformats.org/officeDocument/2006/relationships/hyperlink" Target="https://natsui-sansu-juku.com/info/200708/" TargetMode="External"/><Relationship Id="rId11562" Type="http://schemas.openxmlformats.org/officeDocument/2006/relationships/hyperlink" Target="https://rika-quest.com/column/science-nayami/" TargetMode="External"/><Relationship Id="rId10248" Type="http://schemas.openxmlformats.org/officeDocument/2006/relationships/hyperlink" Target="https://natsui-sansu-juku.com/info/2018winter/" TargetMode="External"/><Relationship Id="rId10249" Type="http://schemas.openxmlformats.org/officeDocument/2006/relationships/hyperlink" Target="https://natsui-sansu-juku.com/inquiry/" TargetMode="External"/><Relationship Id="rId11579" Type="http://schemas.openxmlformats.org/officeDocument/2006/relationships/hyperlink" Target="https://rika-quest.com/column/creature/" TargetMode="External"/><Relationship Id="rId10246" Type="http://schemas.openxmlformats.org/officeDocument/2006/relationships/hyperlink" Target="https://natsui-sansu-juku.com/info/2018winter/" TargetMode="External"/><Relationship Id="rId11578" Type="http://schemas.openxmlformats.org/officeDocument/2006/relationships/hyperlink" Target="https://rika-quest.com/column/nayami-how-to-start/" TargetMode="External"/><Relationship Id="rId10247" Type="http://schemas.openxmlformats.org/officeDocument/2006/relationships/hyperlink" Target="https://natsui-sansu-juku.com/timetable_season/" TargetMode="External"/><Relationship Id="rId11577" Type="http://schemas.openxmlformats.org/officeDocument/2006/relationships/hyperlink" Target="https://rika-quest.com/column/chemistry/" TargetMode="External"/><Relationship Id="rId10240" Type="http://schemas.openxmlformats.org/officeDocument/2006/relationships/hyperlink" Target="https://natsui-sansu-juku.com/info/2018winter/" TargetMode="External"/><Relationship Id="rId11572" Type="http://schemas.openxmlformats.org/officeDocument/2006/relationships/hyperlink" Target="https://rika-quest.com/column/nayami-graph-table-reading/" TargetMode="External"/><Relationship Id="rId10241" Type="http://schemas.openxmlformats.org/officeDocument/2006/relationships/hyperlink" Target="https://natsui-sansu-juku.com/ct/jyukubetsu/" TargetMode="External"/><Relationship Id="rId11571" Type="http://schemas.openxmlformats.org/officeDocument/2006/relationships/hyperlink" Target="https://rika-quest.com/kouza/" TargetMode="External"/><Relationship Id="rId11570" Type="http://schemas.openxmlformats.org/officeDocument/2006/relationships/hyperlink" Target="https://rika-quest.com/column/nayami-graph-table-reading/" TargetMode="External"/><Relationship Id="rId10244" Type="http://schemas.openxmlformats.org/officeDocument/2006/relationships/hyperlink" Target="https://natsui-sansu-juku.com/info/2018winter/" TargetMode="External"/><Relationship Id="rId11576" Type="http://schemas.openxmlformats.org/officeDocument/2006/relationships/hyperlink" Target="https://rika-quest.com/column/nayami-how-to-start/" TargetMode="External"/><Relationship Id="rId10245" Type="http://schemas.openxmlformats.org/officeDocument/2006/relationships/hyperlink" Target="https://natsui-sansu-juku.com/kobetsu/" TargetMode="External"/><Relationship Id="rId11575" Type="http://schemas.openxmlformats.org/officeDocument/2006/relationships/hyperlink" Target="https://rika-quest.com/column/physics/" TargetMode="External"/><Relationship Id="rId10242" Type="http://schemas.openxmlformats.org/officeDocument/2006/relationships/hyperlink" Target="https://natsui-sansu-juku.com/info/2018winter/" TargetMode="External"/><Relationship Id="rId11574" Type="http://schemas.openxmlformats.org/officeDocument/2006/relationships/hyperlink" Target="https://rika-quest.com/column/nayami-how-to-start/" TargetMode="External"/><Relationship Id="rId10243" Type="http://schemas.openxmlformats.org/officeDocument/2006/relationships/hyperlink" Target="https://natsui-sansu-juku.com/ct/jyukubetsu/" TargetMode="External"/><Relationship Id="rId11573" Type="http://schemas.openxmlformats.org/officeDocument/2006/relationships/hyperlink" Target="https://rika-quest.com/inquiry/" TargetMode="External"/><Relationship Id="rId190" Type="http://schemas.openxmlformats.org/officeDocument/2006/relationships/hyperlink" Target="https://dokkai-labo.tokyo/contact/" TargetMode="External"/><Relationship Id="rId194" Type="http://schemas.openxmlformats.org/officeDocument/2006/relationships/hyperlink" Target="https://dokkai-labo.tokyo/blog/" TargetMode="External"/><Relationship Id="rId193" Type="http://schemas.openxmlformats.org/officeDocument/2006/relationships/hyperlink" Target="https://dokkai-labo.tokyo/" TargetMode="External"/><Relationship Id="rId192" Type="http://schemas.openxmlformats.org/officeDocument/2006/relationships/hyperlink" Target="https://dokkai-labo.tokyo/webinfomation/" TargetMode="External"/><Relationship Id="rId191" Type="http://schemas.openxmlformats.org/officeDocument/2006/relationships/hyperlink" Target="https://dokkai-labo.tokyo/" TargetMode="External"/><Relationship Id="rId11829" Type="http://schemas.openxmlformats.org/officeDocument/2006/relationships/hyperlink" Target="https://rika-quest.com/column/nayami-light-optics/" TargetMode="External"/><Relationship Id="rId11828" Type="http://schemas.openxmlformats.org/officeDocument/2006/relationships/hyperlink" Target="https://rika-quest.com/column/nayami-physics-graph/" TargetMode="External"/><Relationship Id="rId11827" Type="http://schemas.openxmlformats.org/officeDocument/2006/relationships/hyperlink" Target="https://rika-quest.com/column/nayami-graph-table-reading/" TargetMode="External"/><Relationship Id="rId11822" Type="http://schemas.openxmlformats.org/officeDocument/2006/relationships/hyperlink" Target="https://rika-quest.com/column/physics/" TargetMode="External"/><Relationship Id="rId11821" Type="http://schemas.openxmlformats.org/officeDocument/2006/relationships/hyperlink" Target="https://rika-quest.com/column/nayami-physics-graph/" TargetMode="External"/><Relationship Id="rId11820" Type="http://schemas.openxmlformats.org/officeDocument/2006/relationships/hyperlink" Target="https://rika-quest.com/column/nayami-physics-graph/" TargetMode="External"/><Relationship Id="rId11826" Type="http://schemas.openxmlformats.org/officeDocument/2006/relationships/hyperlink" Target="https://rika-quest.com/column/nayami-physics-graph/" TargetMode="External"/><Relationship Id="rId11825" Type="http://schemas.openxmlformats.org/officeDocument/2006/relationships/hyperlink" Target="https://rika-quest.com/column/nayami-physics-graph/" TargetMode="External"/><Relationship Id="rId11824" Type="http://schemas.openxmlformats.org/officeDocument/2006/relationships/hyperlink" Target="https://rika-quest.com/column/" TargetMode="External"/><Relationship Id="rId11823" Type="http://schemas.openxmlformats.org/officeDocument/2006/relationships/hyperlink" Target="https://rika-quest.com/column/nayami-physics-graph/" TargetMode="External"/><Relationship Id="rId187" Type="http://schemas.openxmlformats.org/officeDocument/2006/relationships/hyperlink" Target="https://dokkai-labo.tokyo/" TargetMode="External"/><Relationship Id="rId186" Type="http://schemas.openxmlformats.org/officeDocument/2006/relationships/hyperlink" Target="https://dokkai-labo.tokyo/timetable_mtg/" TargetMode="External"/><Relationship Id="rId185" Type="http://schemas.openxmlformats.org/officeDocument/2006/relationships/hyperlink" Target="https://dokkai-labo.tokyo/" TargetMode="External"/><Relationship Id="rId184" Type="http://schemas.openxmlformats.org/officeDocument/2006/relationships/hyperlink" Target="https://dokkai-labo.tokyo/timetable_season/" TargetMode="External"/><Relationship Id="rId189" Type="http://schemas.openxmlformats.org/officeDocument/2006/relationships/hyperlink" Target="https://dokkai-labo.tokyo/" TargetMode="External"/><Relationship Id="rId188" Type="http://schemas.openxmlformats.org/officeDocument/2006/relationships/hyperlink" Target="https://dokkai-labo.tokyo/access/" TargetMode="External"/><Relationship Id="rId183" Type="http://schemas.openxmlformats.org/officeDocument/2006/relationships/hyperlink" Target="https://dokkai-labo.tokyo/" TargetMode="External"/><Relationship Id="rId182" Type="http://schemas.openxmlformats.org/officeDocument/2006/relationships/hyperlink" Target="https://dokkai-labo.tokyo/schedule/" TargetMode="External"/><Relationship Id="rId181" Type="http://schemas.openxmlformats.org/officeDocument/2006/relationships/hyperlink" Target="https://dokkai-labo.tokyo/" TargetMode="External"/><Relationship Id="rId180" Type="http://schemas.openxmlformats.org/officeDocument/2006/relationships/hyperlink" Target="https://dokkai-labo.tokyo/webinfomation/" TargetMode="External"/><Relationship Id="rId10509" Type="http://schemas.openxmlformats.org/officeDocument/2006/relationships/hyperlink" Target="https://natsui-sansu-juku.com/access/" TargetMode="External"/><Relationship Id="rId10507" Type="http://schemas.openxmlformats.org/officeDocument/2006/relationships/hyperlink" Target="https://natsui-sansu-juku.com/kobetsu_online/" TargetMode="External"/><Relationship Id="rId11839" Type="http://schemas.openxmlformats.org/officeDocument/2006/relationships/hyperlink" Target="https://rika-quest.com/column/nayami-calculation-slow/" TargetMode="External"/><Relationship Id="rId10508" Type="http://schemas.openxmlformats.org/officeDocument/2006/relationships/hyperlink" Target="https://natsui-sansu-juku.com/kobetsu_online/" TargetMode="External"/><Relationship Id="rId11838" Type="http://schemas.openxmlformats.org/officeDocument/2006/relationships/hyperlink" Target="https://rika-quest.com/column/nayami-pressure-buoyancy/" TargetMode="External"/><Relationship Id="rId10501" Type="http://schemas.openxmlformats.org/officeDocument/2006/relationships/hyperlink" Target="https://natsui-sansu-juku.com/ct/zikibetsu/" TargetMode="External"/><Relationship Id="rId11833" Type="http://schemas.openxmlformats.org/officeDocument/2006/relationships/hyperlink" Target="https://rika-quest.com/inquiry/" TargetMode="External"/><Relationship Id="rId10502" Type="http://schemas.openxmlformats.org/officeDocument/2006/relationships/hyperlink" Target="https://natsui-sansu-juku.com/kobetsu/" TargetMode="External"/><Relationship Id="rId11832" Type="http://schemas.openxmlformats.org/officeDocument/2006/relationships/hyperlink" Target="https://rika-quest.com/column/nayami-physics-graph/" TargetMode="External"/><Relationship Id="rId11831" Type="http://schemas.openxmlformats.org/officeDocument/2006/relationships/hyperlink" Target="https://rika-quest.com/kouza/" TargetMode="External"/><Relationship Id="rId10500" Type="http://schemas.openxmlformats.org/officeDocument/2006/relationships/hyperlink" Target="https://natsui-sansu-juku.com/ct/zikibetsu/" TargetMode="External"/><Relationship Id="rId11830" Type="http://schemas.openxmlformats.org/officeDocument/2006/relationships/hyperlink" Target="https://rika-quest.com/column/nayami-physics-graph/" TargetMode="External"/><Relationship Id="rId10505" Type="http://schemas.openxmlformats.org/officeDocument/2006/relationships/hyperlink" Target="https://natsui-sansu-juku.com/timetable_season/" TargetMode="External"/><Relationship Id="rId11837" Type="http://schemas.openxmlformats.org/officeDocument/2006/relationships/hyperlink" Target="https://rika-quest.com/column/pressures/" TargetMode="External"/><Relationship Id="rId10506" Type="http://schemas.openxmlformats.org/officeDocument/2006/relationships/hyperlink" Target="https://natsui-sansu-juku.com/vacant_online_season/" TargetMode="External"/><Relationship Id="rId11836" Type="http://schemas.openxmlformats.org/officeDocument/2006/relationships/hyperlink" Target="https://rika-quest.com/column/nayami-pressure-buoyancy/" TargetMode="External"/><Relationship Id="rId10503" Type="http://schemas.openxmlformats.org/officeDocument/2006/relationships/hyperlink" Target="https://natsui-sansu-juku.com/kobetsu_online/" TargetMode="External"/><Relationship Id="rId11835" Type="http://schemas.openxmlformats.org/officeDocument/2006/relationships/hyperlink" Target="https://rika-quest.com/column/nayami-physics-diagram/" TargetMode="External"/><Relationship Id="rId10504" Type="http://schemas.openxmlformats.org/officeDocument/2006/relationships/hyperlink" Target="https://natsui-sansu-juku.com/kobetsu/" TargetMode="External"/><Relationship Id="rId11834" Type="http://schemas.openxmlformats.org/officeDocument/2006/relationships/hyperlink" Target="https://rika-quest.com/column/nayami-pressure-buoyancy/" TargetMode="External"/><Relationship Id="rId176" Type="http://schemas.openxmlformats.org/officeDocument/2006/relationships/hyperlink" Target="https://dokkai-labo.tokyo/publication/" TargetMode="External"/><Relationship Id="rId175" Type="http://schemas.openxmlformats.org/officeDocument/2006/relationships/hyperlink" Target="https://dokkai-labo.tokyo/" TargetMode="External"/><Relationship Id="rId174" Type="http://schemas.openxmlformats.org/officeDocument/2006/relationships/hyperlink" Target="https://dokkai-labo.tokyo/corporate_data/" TargetMode="External"/><Relationship Id="rId173" Type="http://schemas.openxmlformats.org/officeDocument/2006/relationships/hyperlink" Target="https://dokkai-labo.tokyo/" TargetMode="External"/><Relationship Id="rId179" Type="http://schemas.openxmlformats.org/officeDocument/2006/relationships/hyperlink" Target="https://dokkai-labo.tokyo/" TargetMode="External"/><Relationship Id="rId178" Type="http://schemas.openxmlformats.org/officeDocument/2006/relationships/hyperlink" Target="https://dokkai-labo.tokyo/ct/publish/" TargetMode="External"/><Relationship Id="rId177" Type="http://schemas.openxmlformats.org/officeDocument/2006/relationships/hyperlink" Target="https://dokkai-labo.tokyo/" TargetMode="External"/><Relationship Id="rId11808" Type="http://schemas.openxmlformats.org/officeDocument/2006/relationships/hyperlink" Target="https://rika-quest.com/inquiry/" TargetMode="External"/><Relationship Id="rId11807" Type="http://schemas.openxmlformats.org/officeDocument/2006/relationships/hyperlink" Target="https://rika-quest.com/column/nayami-physics-diagram/" TargetMode="External"/><Relationship Id="rId11806" Type="http://schemas.openxmlformats.org/officeDocument/2006/relationships/hyperlink" Target="https://rika-quest.com/kouza/" TargetMode="External"/><Relationship Id="rId11805" Type="http://schemas.openxmlformats.org/officeDocument/2006/relationships/hyperlink" Target="https://rika-quest.com/column/nayami-physics-diagram/" TargetMode="External"/><Relationship Id="rId11809" Type="http://schemas.openxmlformats.org/officeDocument/2006/relationships/hyperlink" Target="https://rika-quest.com/column/nayami-physics-graph/" TargetMode="External"/><Relationship Id="rId11800" Type="http://schemas.openxmlformats.org/officeDocument/2006/relationships/hyperlink" Target="https://rika-quest.com/column/physics/" TargetMode="External"/><Relationship Id="rId11804" Type="http://schemas.openxmlformats.org/officeDocument/2006/relationships/hyperlink" Target="https://rika-quest.com/column/nayami-pressure-buoyancy/" TargetMode="External"/><Relationship Id="rId11803" Type="http://schemas.openxmlformats.org/officeDocument/2006/relationships/hyperlink" Target="https://rika-quest.com/column/nayami-physics-diagram/" TargetMode="External"/><Relationship Id="rId11802" Type="http://schemas.openxmlformats.org/officeDocument/2006/relationships/hyperlink" Target="https://rika-quest.com/column/nayami-calculation-slow/" TargetMode="External"/><Relationship Id="rId11801" Type="http://schemas.openxmlformats.org/officeDocument/2006/relationships/hyperlink" Target="https://rika-quest.com/column/nayami-physics-diagram/" TargetMode="External"/><Relationship Id="rId11819" Type="http://schemas.openxmlformats.org/officeDocument/2006/relationships/hyperlink" Target="https://rika-quest.com/column/science-nayami/" TargetMode="External"/><Relationship Id="rId11818" Type="http://schemas.openxmlformats.org/officeDocument/2006/relationships/hyperlink" Target="https://rika-quest.com/column/nayami-physics-graph/" TargetMode="External"/><Relationship Id="rId11817" Type="http://schemas.openxmlformats.org/officeDocument/2006/relationships/hyperlink" Target="https://rika-quest.com/column/nayami-graph-table-reading/" TargetMode="External"/><Relationship Id="rId11816" Type="http://schemas.openxmlformats.org/officeDocument/2006/relationships/hyperlink" Target="https://rika-quest.com/column/nayami-physics-graph/" TargetMode="External"/><Relationship Id="rId11811" Type="http://schemas.openxmlformats.org/officeDocument/2006/relationships/hyperlink" Target="https://rika-quest.com/column/nayami-physics-graph/" TargetMode="External"/><Relationship Id="rId11810" Type="http://schemas.openxmlformats.org/officeDocument/2006/relationships/hyperlink" Target="https://rika-quest.com/column/nayami-graph-table-reading/" TargetMode="External"/><Relationship Id="rId11815" Type="http://schemas.openxmlformats.org/officeDocument/2006/relationships/hyperlink" Target="https://rika-quest.com/column/physics/" TargetMode="External"/><Relationship Id="rId11814" Type="http://schemas.openxmlformats.org/officeDocument/2006/relationships/hyperlink" Target="https://rika-quest.com/column/nayami-physics-graph/" TargetMode="External"/><Relationship Id="rId11813" Type="http://schemas.openxmlformats.org/officeDocument/2006/relationships/hyperlink" Target="https://rika-quest.com/column/nayami-physics-graph/" TargetMode="External"/><Relationship Id="rId11812" Type="http://schemas.openxmlformats.org/officeDocument/2006/relationships/hyperlink" Target="https://rika-quest.com/column/nayami-light-optics/" TargetMode="External"/><Relationship Id="rId198" Type="http://schemas.openxmlformats.org/officeDocument/2006/relationships/hyperlink" Target="https://dokkai-labo.tokyo/webinfomation/" TargetMode="External"/><Relationship Id="rId197" Type="http://schemas.openxmlformats.org/officeDocument/2006/relationships/hyperlink" Target="https://dokkai-labo.tokyo/" TargetMode="External"/><Relationship Id="rId196" Type="http://schemas.openxmlformats.org/officeDocument/2006/relationships/hyperlink" Target="https://dokkai-labo.tokyo/blog/" TargetMode="External"/><Relationship Id="rId195" Type="http://schemas.openxmlformats.org/officeDocument/2006/relationships/hyperlink" Target="https://dokkai-labo.tokyo/" TargetMode="External"/><Relationship Id="rId199" Type="http://schemas.openxmlformats.org/officeDocument/2006/relationships/hyperlink" Target="https://dokkai-labo.tokyo/" TargetMode="External"/><Relationship Id="rId150" Type="http://schemas.openxmlformats.org/officeDocument/2006/relationships/hyperlink" Target="https://dokkai-labo.tokyo/blog/benkyouhou/" TargetMode="External"/><Relationship Id="rId10534" Type="http://schemas.openxmlformats.org/officeDocument/2006/relationships/hyperlink" Target="https://natsui-sansu-juku.com/info/481/" TargetMode="External"/><Relationship Id="rId11866" Type="http://schemas.openxmlformats.org/officeDocument/2006/relationships/hyperlink" Target="https://rika-quest.com/column/chemistry/" TargetMode="External"/><Relationship Id="rId10535" Type="http://schemas.openxmlformats.org/officeDocument/2006/relationships/hyperlink" Target="https://natsui-sansu-juku.com/ct/jyukubetsu/" TargetMode="External"/><Relationship Id="rId11865" Type="http://schemas.openxmlformats.org/officeDocument/2006/relationships/hyperlink" Target="https://rika-quest.com/column/nayami-review-not-working/" TargetMode="External"/><Relationship Id="rId149" Type="http://schemas.openxmlformats.org/officeDocument/2006/relationships/hyperlink" Target="https://dokkai-labo.tokyo/" TargetMode="External"/><Relationship Id="rId10532" Type="http://schemas.openxmlformats.org/officeDocument/2006/relationships/hyperlink" Target="https://natsui-sansu-juku.com/info/481/" TargetMode="External"/><Relationship Id="rId11864" Type="http://schemas.openxmlformats.org/officeDocument/2006/relationships/hyperlink" Target="https://rika-quest.com/column/physics/" TargetMode="External"/><Relationship Id="rId148" Type="http://schemas.openxmlformats.org/officeDocument/2006/relationships/hyperlink" Target="https://dokkai-labo.tokyo/blog/note/" TargetMode="External"/><Relationship Id="rId10533" Type="http://schemas.openxmlformats.org/officeDocument/2006/relationships/hyperlink" Target="https://natsui-sansu-juku.com/ct/jyukubetsu/" TargetMode="External"/><Relationship Id="rId11863" Type="http://schemas.openxmlformats.org/officeDocument/2006/relationships/hyperlink" Target="https://rika-quest.com/column/nayami-review-not-working/" TargetMode="External"/><Relationship Id="rId10538" Type="http://schemas.openxmlformats.org/officeDocument/2006/relationships/hyperlink" Target="https://filmuy.com/arithmetica/video/267197283" TargetMode="External"/><Relationship Id="rId10539" Type="http://schemas.openxmlformats.org/officeDocument/2006/relationships/hyperlink" Target="https://filmuy.com/arithmetica/video/267197283" TargetMode="External"/><Relationship Id="rId11869" Type="http://schemas.openxmlformats.org/officeDocument/2006/relationships/hyperlink" Target="https://rika-quest.com/column/nayami-review-not-working/" TargetMode="External"/><Relationship Id="rId10536" Type="http://schemas.openxmlformats.org/officeDocument/2006/relationships/hyperlink" Target="https://natsui-sansu-juku.com/info/481/" TargetMode="External"/><Relationship Id="rId11868" Type="http://schemas.openxmlformats.org/officeDocument/2006/relationships/hyperlink" Target="https://rika-quest.com/column/nayami-last-2weeks/" TargetMode="External"/><Relationship Id="rId10537" Type="http://schemas.openxmlformats.org/officeDocument/2006/relationships/hyperlink" Target="https://natsui-sansu-juku.com/info/481/" TargetMode="External"/><Relationship Id="rId11867" Type="http://schemas.openxmlformats.org/officeDocument/2006/relationships/hyperlink" Target="https://rika-quest.com/column/nayami-review-not-working/" TargetMode="External"/><Relationship Id="rId143" Type="http://schemas.openxmlformats.org/officeDocument/2006/relationships/hyperlink" Target="https://dokkai-labo.tokyo/" TargetMode="External"/><Relationship Id="rId142" Type="http://schemas.openxmlformats.org/officeDocument/2006/relationships/hyperlink" Target="https://dokkai-labo.tokyo/blog/azabu2021/" TargetMode="External"/><Relationship Id="rId141" Type="http://schemas.openxmlformats.org/officeDocument/2006/relationships/hyperlink" Target="https://dokkai-labo.tokyo/" TargetMode="External"/><Relationship Id="rId140" Type="http://schemas.openxmlformats.org/officeDocument/2006/relationships/hyperlink" Target="https://dokkai-labo.tokyo/blog/futaba2021/" TargetMode="External"/><Relationship Id="rId147" Type="http://schemas.openxmlformats.org/officeDocument/2006/relationships/hyperlink" Target="https://dokkai-labo.tokyo/" TargetMode="External"/><Relationship Id="rId10530" Type="http://schemas.openxmlformats.org/officeDocument/2006/relationships/hyperlink" Target="https://natsui-sansu-juku.com/info/250215/" TargetMode="External"/><Relationship Id="rId11862" Type="http://schemas.openxmlformats.org/officeDocument/2006/relationships/hyperlink" Target="https://rika-quest.com/column/nayami-how-to-start/" TargetMode="External"/><Relationship Id="rId146" Type="http://schemas.openxmlformats.org/officeDocument/2006/relationships/hyperlink" Target="https://dokkai-labo.tokyo/blog/tsukukoma2021/" TargetMode="External"/><Relationship Id="rId10531" Type="http://schemas.openxmlformats.org/officeDocument/2006/relationships/hyperlink" Target="https://natsui-sansu-juku.com/column/tokuten_detail/" TargetMode="External"/><Relationship Id="rId11861" Type="http://schemas.openxmlformats.org/officeDocument/2006/relationships/hyperlink" Target="https://rika-quest.com/column/nayami-review-not-working/" TargetMode="External"/><Relationship Id="rId145" Type="http://schemas.openxmlformats.org/officeDocument/2006/relationships/hyperlink" Target="https://dokkai-labo.tokyo/" TargetMode="External"/><Relationship Id="rId11860" Type="http://schemas.openxmlformats.org/officeDocument/2006/relationships/hyperlink" Target="https://rika-quest.com/inquiry/" TargetMode="External"/><Relationship Id="rId144" Type="http://schemas.openxmlformats.org/officeDocument/2006/relationships/hyperlink" Target="https://dokkai-labo.tokyo/blog/keiougizyuku2021/" TargetMode="External"/><Relationship Id="rId10545" Type="http://schemas.openxmlformats.org/officeDocument/2006/relationships/hyperlink" Target="https://natsui-sansu-juku.com/kobetsu_online/" TargetMode="External"/><Relationship Id="rId11877" Type="http://schemas.openxmlformats.org/officeDocument/2006/relationships/hyperlink" Target="https://rika-quest.com/column/nayami-review-not-working/" TargetMode="External"/><Relationship Id="rId139" Type="http://schemas.openxmlformats.org/officeDocument/2006/relationships/hyperlink" Target="https://dokkai-labo.tokyo/" TargetMode="External"/><Relationship Id="rId10546" Type="http://schemas.openxmlformats.org/officeDocument/2006/relationships/hyperlink" Target="https://natsui-sansu-juku.com/inquiry/" TargetMode="External"/><Relationship Id="rId11876" Type="http://schemas.openxmlformats.org/officeDocument/2006/relationships/hyperlink" Target="https://rika-quest.com/column/science-nayami/" TargetMode="External"/><Relationship Id="rId138" Type="http://schemas.openxmlformats.org/officeDocument/2006/relationships/hyperlink" Target="https://dokkai-labo.tokyo/blog/jyoshigakuin2021/" TargetMode="External"/><Relationship Id="rId10543" Type="http://schemas.openxmlformats.org/officeDocument/2006/relationships/hyperlink" Target="https://natsui-sansu-juku.com/ct/zikibetsu/" TargetMode="External"/><Relationship Id="rId11875" Type="http://schemas.openxmlformats.org/officeDocument/2006/relationships/hyperlink" Target="https://rika-quest.com/column/nayami-review-not-working/" TargetMode="External"/><Relationship Id="rId137" Type="http://schemas.openxmlformats.org/officeDocument/2006/relationships/hyperlink" Target="https://dokkai-labo.tokyo/" TargetMode="External"/><Relationship Id="rId10544" Type="http://schemas.openxmlformats.org/officeDocument/2006/relationships/hyperlink" Target="https://natsui-sansu-juku.com/inquiry/" TargetMode="External"/><Relationship Id="rId11874" Type="http://schemas.openxmlformats.org/officeDocument/2006/relationships/hyperlink" Target="https://rika-quest.com/column/" TargetMode="External"/><Relationship Id="rId10549" Type="http://schemas.openxmlformats.org/officeDocument/2006/relationships/hyperlink" Target="https://natsui-sansu-juku.com/kobetsu_online/" TargetMode="External"/><Relationship Id="rId10547" Type="http://schemas.openxmlformats.org/officeDocument/2006/relationships/hyperlink" Target="https://natsui-sansu-juku.com/kobetsu_online/" TargetMode="External"/><Relationship Id="rId11879" Type="http://schemas.openxmlformats.org/officeDocument/2006/relationships/hyperlink" Target="https://rika-quest.com/column/physics/" TargetMode="External"/><Relationship Id="rId10548" Type="http://schemas.openxmlformats.org/officeDocument/2006/relationships/hyperlink" Target="https://natsui-sansu-juku.com/keisantesuto/" TargetMode="External"/><Relationship Id="rId11878" Type="http://schemas.openxmlformats.org/officeDocument/2006/relationships/hyperlink" Target="https://rika-quest.com/column/nayami-review-not-working/" TargetMode="External"/><Relationship Id="rId132" Type="http://schemas.openxmlformats.org/officeDocument/2006/relationships/hyperlink" Target="https://dokkai-labo.tokyo/blog/kaizyou2021/" TargetMode="External"/><Relationship Id="rId131" Type="http://schemas.openxmlformats.org/officeDocument/2006/relationships/hyperlink" Target="https://dokkai-labo.tokyo/" TargetMode="External"/><Relationship Id="rId130" Type="http://schemas.openxmlformats.org/officeDocument/2006/relationships/hyperlink" Target="https://dokkai-labo.tokyo/blog/asano2021/" TargetMode="External"/><Relationship Id="rId136" Type="http://schemas.openxmlformats.org/officeDocument/2006/relationships/hyperlink" Target="https://dokkai-labo.tokyo/blog/ferisu2021/" TargetMode="External"/><Relationship Id="rId10541" Type="http://schemas.openxmlformats.org/officeDocument/2006/relationships/hyperlink" Target="https://natsui-sansu-juku.com/ct/zikibetsu/" TargetMode="External"/><Relationship Id="rId11873" Type="http://schemas.openxmlformats.org/officeDocument/2006/relationships/hyperlink" Target="https://rika-quest.com/column/nayami-review-not-working/" TargetMode="External"/><Relationship Id="rId135" Type="http://schemas.openxmlformats.org/officeDocument/2006/relationships/hyperlink" Target="https://dokkai-labo.tokyo/" TargetMode="External"/><Relationship Id="rId10542" Type="http://schemas.openxmlformats.org/officeDocument/2006/relationships/hyperlink" Target="https://natsui-sansu-juku.com/info/iten/" TargetMode="External"/><Relationship Id="rId11872" Type="http://schemas.openxmlformats.org/officeDocument/2006/relationships/hyperlink" Target="https://rika-quest.com/" TargetMode="External"/><Relationship Id="rId134" Type="http://schemas.openxmlformats.org/officeDocument/2006/relationships/hyperlink" Target="https://dokkai-labo.tokyo/blog/nada2021/" TargetMode="External"/><Relationship Id="rId11871" Type="http://schemas.openxmlformats.org/officeDocument/2006/relationships/hyperlink" Target="https://rika-quest.com/column/nayami-review-not-working/" TargetMode="External"/><Relationship Id="rId133" Type="http://schemas.openxmlformats.org/officeDocument/2006/relationships/hyperlink" Target="https://dokkai-labo.tokyo/" TargetMode="External"/><Relationship Id="rId10540" Type="http://schemas.openxmlformats.org/officeDocument/2006/relationships/hyperlink" Target="https://natsui-sansu-juku.com/info/iten/" TargetMode="External"/><Relationship Id="rId11870" Type="http://schemas.openxmlformats.org/officeDocument/2006/relationships/hyperlink" Target="https://rika-quest.com/column/nayami-last-2weeks/" TargetMode="External"/><Relationship Id="rId172" Type="http://schemas.openxmlformats.org/officeDocument/2006/relationships/hyperlink" Target="https://dokkai-labo.tokyo/intro/" TargetMode="External"/><Relationship Id="rId171" Type="http://schemas.openxmlformats.org/officeDocument/2006/relationships/hyperlink" Target="https://dokkai-labo.tokyo/" TargetMode="External"/><Relationship Id="rId170" Type="http://schemas.openxmlformats.org/officeDocument/2006/relationships/hyperlink" Target="https://dokkai-labo.tokyo/profile/" TargetMode="External"/><Relationship Id="rId10518" Type="http://schemas.openxmlformats.org/officeDocument/2006/relationships/hyperlink" Target="https://natsui-sansu-juku.com/info/221212/" TargetMode="External"/><Relationship Id="rId10519" Type="http://schemas.openxmlformats.org/officeDocument/2006/relationships/hyperlink" Target="https://books.rakuten.co.jp/search" TargetMode="External"/><Relationship Id="rId11849" Type="http://schemas.openxmlformats.org/officeDocument/2006/relationships/hyperlink" Target="https://rika-quest.com/column/physics/" TargetMode="External"/><Relationship Id="rId10512" Type="http://schemas.openxmlformats.org/officeDocument/2006/relationships/hyperlink" Target="https://natsui-sansu-juku.com/info/221212/" TargetMode="External"/><Relationship Id="rId11844" Type="http://schemas.openxmlformats.org/officeDocument/2006/relationships/hyperlink" Target="https://rika-quest.com/column/nayami-physics-diagram/" TargetMode="External"/><Relationship Id="rId10513" Type="http://schemas.openxmlformats.org/officeDocument/2006/relationships/hyperlink" Target="https://natsui-sansu-juku.com/ct/jyukubetsu/" TargetMode="External"/><Relationship Id="rId11843" Type="http://schemas.openxmlformats.org/officeDocument/2006/relationships/hyperlink" Target="https://rika-quest.com/column/nayami-pressure-buoyancy/" TargetMode="External"/><Relationship Id="rId10510" Type="http://schemas.openxmlformats.org/officeDocument/2006/relationships/hyperlink" Target="https://natsui-sansu-juku.com/kobetsu/" TargetMode="External"/><Relationship Id="rId11842" Type="http://schemas.openxmlformats.org/officeDocument/2006/relationships/hyperlink" Target="https://rika-quest.com/column/physics/" TargetMode="External"/><Relationship Id="rId10511" Type="http://schemas.openxmlformats.org/officeDocument/2006/relationships/hyperlink" Target="https://natsui-sansu-juku.com/inquiry/" TargetMode="External"/><Relationship Id="rId11841" Type="http://schemas.openxmlformats.org/officeDocument/2006/relationships/hyperlink" Target="https://rika-quest.com/column/nayami-pressure-buoyancy/" TargetMode="External"/><Relationship Id="rId10516" Type="http://schemas.openxmlformats.org/officeDocument/2006/relationships/hyperlink" Target="https://natsui-sansu-juku.com/info/221212/" TargetMode="External"/><Relationship Id="rId11848" Type="http://schemas.openxmlformats.org/officeDocument/2006/relationships/hyperlink" Target="https://rika-quest.com/column/nayami-pressure-buoyancy/" TargetMode="External"/><Relationship Id="rId10517" Type="http://schemas.openxmlformats.org/officeDocument/2006/relationships/hyperlink" Target="https://www.amazon.co.jp/dp/4341132741" TargetMode="External"/><Relationship Id="rId11847" Type="http://schemas.openxmlformats.org/officeDocument/2006/relationships/hyperlink" Target="https://rika-quest.com/column/nayami-pressure-buoyancy/" TargetMode="External"/><Relationship Id="rId10514" Type="http://schemas.openxmlformats.org/officeDocument/2006/relationships/hyperlink" Target="https://natsui-sansu-juku.com/info/221212/" TargetMode="External"/><Relationship Id="rId11846" Type="http://schemas.openxmlformats.org/officeDocument/2006/relationships/hyperlink" Target="https://rika-quest.com/column/science-nayami/" TargetMode="External"/><Relationship Id="rId10515" Type="http://schemas.openxmlformats.org/officeDocument/2006/relationships/hyperlink" Target="https://natsui-sansu-juku.com/ct/jyukubetsu/" TargetMode="External"/><Relationship Id="rId11845" Type="http://schemas.openxmlformats.org/officeDocument/2006/relationships/hyperlink" Target="https://rika-quest.com/column/nayami-pressure-buoyancy/" TargetMode="External"/><Relationship Id="rId165" Type="http://schemas.openxmlformats.org/officeDocument/2006/relationships/hyperlink" Target="https://dokkai-labo.tokyo/" TargetMode="External"/><Relationship Id="rId164" Type="http://schemas.openxmlformats.org/officeDocument/2006/relationships/hyperlink" Target="https://dokkai-labo.tokyo/blog/shogaku6-kokugo-kakomon-start-timing/" TargetMode="External"/><Relationship Id="rId163" Type="http://schemas.openxmlformats.org/officeDocument/2006/relationships/hyperlink" Target="https://dokkai-labo.tokyo/" TargetMode="External"/><Relationship Id="rId162" Type="http://schemas.openxmlformats.org/officeDocument/2006/relationships/hyperlink" Target="https://dokkai-labo.tokyo/blog/kokugo-kakomon/" TargetMode="External"/><Relationship Id="rId169" Type="http://schemas.openxmlformats.org/officeDocument/2006/relationships/hyperlink" Target="https://dokkai-labo.tokyo/" TargetMode="External"/><Relationship Id="rId11840" Type="http://schemas.openxmlformats.org/officeDocument/2006/relationships/hyperlink" Target="https://rika-quest.com/column/nayami-pressure-buoyancy/" TargetMode="External"/><Relationship Id="rId168" Type="http://schemas.openxmlformats.org/officeDocument/2006/relationships/hyperlink" Target="https://dokkai-labo.tokyo/blog/chobunkotsu/" TargetMode="External"/><Relationship Id="rId167" Type="http://schemas.openxmlformats.org/officeDocument/2006/relationships/hyperlink" Target="https://dokkai-labo.tokyo/" TargetMode="External"/><Relationship Id="rId166" Type="http://schemas.openxmlformats.org/officeDocument/2006/relationships/hyperlink" Target="https://dokkai-labo.tokyo/blog/shogaku6-kokugo-priority-strategy/" TargetMode="External"/><Relationship Id="rId161" Type="http://schemas.openxmlformats.org/officeDocument/2006/relationships/hyperlink" Target="https://dokkai-labo.tokyo/" TargetMode="External"/><Relationship Id="rId160" Type="http://schemas.openxmlformats.org/officeDocument/2006/relationships/hyperlink" Target="https://dokkai-labo.tokyo/blog/mogishiken_review/" TargetMode="External"/><Relationship Id="rId10529" Type="http://schemas.openxmlformats.org/officeDocument/2006/relationships/hyperlink" Target="https://natsui-sansu-juku.com/column/tokuten_detail/" TargetMode="External"/><Relationship Id="rId10523" Type="http://schemas.openxmlformats.org/officeDocument/2006/relationships/hyperlink" Target="https://gomashobo.com/news/n50883.html" TargetMode="External"/><Relationship Id="rId11855" Type="http://schemas.openxmlformats.org/officeDocument/2006/relationships/hyperlink" Target="https://rika-quest.com/column/nayami-pressure-buoyancy/" TargetMode="External"/><Relationship Id="rId10524" Type="http://schemas.openxmlformats.org/officeDocument/2006/relationships/hyperlink" Target="https://natsui-sansu-juku.com/info/250215/" TargetMode="External"/><Relationship Id="rId11854" Type="http://schemas.openxmlformats.org/officeDocument/2006/relationships/hyperlink" Target="https://rika-quest.com/column/nayami-physics-diagram/" TargetMode="External"/><Relationship Id="rId10521" Type="http://schemas.openxmlformats.org/officeDocument/2006/relationships/hyperlink" Target="https://gomashobo.com/book/index.php" TargetMode="External"/><Relationship Id="rId11853" Type="http://schemas.openxmlformats.org/officeDocument/2006/relationships/hyperlink" Target="https://rika-quest.com/column/nayami-pressure-buoyancy/" TargetMode="External"/><Relationship Id="rId159" Type="http://schemas.openxmlformats.org/officeDocument/2006/relationships/hyperlink" Target="https://dokkai-labo.tokyo/" TargetMode="External"/><Relationship Id="rId10522" Type="http://schemas.openxmlformats.org/officeDocument/2006/relationships/hyperlink" Target="https://natsui-sansu-juku.com/info/221212/" TargetMode="External"/><Relationship Id="rId11852" Type="http://schemas.openxmlformats.org/officeDocument/2006/relationships/hyperlink" Target="https://rika-quest.com/column/nayami-pressure-buoyancy/" TargetMode="External"/><Relationship Id="rId10527" Type="http://schemas.openxmlformats.org/officeDocument/2006/relationships/hyperlink" Target="https://natsui-sansu-juku.com/ct/jyukubetsu/" TargetMode="External"/><Relationship Id="rId11859" Type="http://schemas.openxmlformats.org/officeDocument/2006/relationships/hyperlink" Target="https://rika-quest.com/column/nayami-pressure-buoyancy/" TargetMode="External"/><Relationship Id="rId10528" Type="http://schemas.openxmlformats.org/officeDocument/2006/relationships/hyperlink" Target="https://natsui-sansu-juku.com/info/250215/" TargetMode="External"/><Relationship Id="rId11858" Type="http://schemas.openxmlformats.org/officeDocument/2006/relationships/hyperlink" Target="https://rika-quest.com/kouza/" TargetMode="External"/><Relationship Id="rId10525" Type="http://schemas.openxmlformats.org/officeDocument/2006/relationships/hyperlink" Target="https://natsui-sansu-juku.com/ct/jyukubetsu/" TargetMode="External"/><Relationship Id="rId11857" Type="http://schemas.openxmlformats.org/officeDocument/2006/relationships/hyperlink" Target="https://rika-quest.com/column/nayami-pressure-buoyancy/" TargetMode="External"/><Relationship Id="rId10526" Type="http://schemas.openxmlformats.org/officeDocument/2006/relationships/hyperlink" Target="https://natsui-sansu-juku.com/info/250215/" TargetMode="External"/><Relationship Id="rId11856" Type="http://schemas.openxmlformats.org/officeDocument/2006/relationships/hyperlink" Target="https://rika-quest.com/column/nayami-calculation-slow/" TargetMode="External"/><Relationship Id="rId154" Type="http://schemas.openxmlformats.org/officeDocument/2006/relationships/hyperlink" Target="https://dokkai-labo.tokyo/blog/jikanhaibun/" TargetMode="External"/><Relationship Id="rId153" Type="http://schemas.openxmlformats.org/officeDocument/2006/relationships/hyperlink" Target="https://dokkai-labo.tokyo/" TargetMode="External"/><Relationship Id="rId152" Type="http://schemas.openxmlformats.org/officeDocument/2006/relationships/hyperlink" Target="https://dokkai-labo.tokyo/blog/gakusyuuhou/" TargetMode="External"/><Relationship Id="rId151" Type="http://schemas.openxmlformats.org/officeDocument/2006/relationships/hyperlink" Target="https://dokkai-labo.tokyo/" TargetMode="External"/><Relationship Id="rId158" Type="http://schemas.openxmlformats.org/officeDocument/2006/relationships/hyperlink" Target="https://dokkai-labo.tokyo/blog/hensachi/" TargetMode="External"/><Relationship Id="rId11851" Type="http://schemas.openxmlformats.org/officeDocument/2006/relationships/hyperlink" Target="https://rika-quest.com/column/" TargetMode="External"/><Relationship Id="rId157" Type="http://schemas.openxmlformats.org/officeDocument/2006/relationships/hyperlink" Target="https://dokkai-labo.tokyo/" TargetMode="External"/><Relationship Id="rId10520" Type="http://schemas.openxmlformats.org/officeDocument/2006/relationships/hyperlink" Target="https://natsui-sansu-juku.com/info/221212/" TargetMode="External"/><Relationship Id="rId11850" Type="http://schemas.openxmlformats.org/officeDocument/2006/relationships/hyperlink" Target="https://rika-quest.com/column/nayami-pressure-buoyancy/" TargetMode="External"/><Relationship Id="rId156" Type="http://schemas.openxmlformats.org/officeDocument/2006/relationships/hyperlink" Target="https://dokkai-labo.tokyo/blog/kokugotesuto/" TargetMode="External"/><Relationship Id="rId155" Type="http://schemas.openxmlformats.org/officeDocument/2006/relationships/hyperlink" Target="https://dokkai-labo.tokyo/" TargetMode="External"/><Relationship Id="rId9451" Type="http://schemas.openxmlformats.org/officeDocument/2006/relationships/hyperlink" Target="https://natsui-sansu-juku.com/col_blog/online-sansu-chokuzen/" TargetMode="External"/><Relationship Id="rId9452" Type="http://schemas.openxmlformats.org/officeDocument/2006/relationships/hyperlink" Target="https://natsui-sansu-juku.com/column/hub-online-guide/" TargetMode="External"/><Relationship Id="rId9453" Type="http://schemas.openxmlformats.org/officeDocument/2006/relationships/hyperlink" Target="https://natsui-sansu-juku.com/ct/kakomon/" TargetMode="External"/><Relationship Id="rId9454" Type="http://schemas.openxmlformats.org/officeDocument/2006/relationships/hyperlink" Target="https://natsui-sansu-juku.com/column/hub-online-guide/" TargetMode="External"/><Relationship Id="rId8123" Type="http://schemas.openxmlformats.org/officeDocument/2006/relationships/hyperlink" Target="https://koten-kakitsubata.jp/blog/zyodoushi/" TargetMode="External"/><Relationship Id="rId8122" Type="http://schemas.openxmlformats.org/officeDocument/2006/relationships/hyperlink" Target="https://koten-kakitsubata.jp/blog/kotentokui/" TargetMode="External"/><Relationship Id="rId8121" Type="http://schemas.openxmlformats.org/officeDocument/2006/relationships/hyperlink" Target="https://koten-kakitsubata.jp/blog/jyodoushikatuyouhyou/" TargetMode="External"/><Relationship Id="rId8120" Type="http://schemas.openxmlformats.org/officeDocument/2006/relationships/hyperlink" Target="https://koten-kakitsubata.jp/blog/kotentokui/" TargetMode="External"/><Relationship Id="rId9450" Type="http://schemas.openxmlformats.org/officeDocument/2006/relationships/hyperlink" Target="https://natsui-sansu-juku.com/column/hub-kakomon/" TargetMode="External"/><Relationship Id="rId8127" Type="http://schemas.openxmlformats.org/officeDocument/2006/relationships/hyperlink" Target="https://koten-kakitsubata.jp/blog/kotentokui/" TargetMode="External"/><Relationship Id="rId9459" Type="http://schemas.openxmlformats.org/officeDocument/2006/relationships/hyperlink" Target="https://natsui-sansu-juku.com/column/kobetsu_mayoi_judge/" TargetMode="External"/><Relationship Id="rId8126" Type="http://schemas.openxmlformats.org/officeDocument/2006/relationships/hyperlink" Target="https://koten-kakitsubata.jp/blog/kotentokui/" TargetMode="External"/><Relationship Id="rId8125" Type="http://schemas.openxmlformats.org/officeDocument/2006/relationships/hyperlink" Target="https://koten-kakitsubata.jp/school-exam/" TargetMode="External"/><Relationship Id="rId8124" Type="http://schemas.openxmlformats.org/officeDocument/2006/relationships/hyperlink" Target="https://koten-kakitsubata.jp/blog/kotentokui/" TargetMode="External"/><Relationship Id="rId9455" Type="http://schemas.openxmlformats.org/officeDocument/2006/relationships/hyperlink" Target="https://natsui-sansu-juku.com/ct/kakomon/" TargetMode="External"/><Relationship Id="rId9456" Type="http://schemas.openxmlformats.org/officeDocument/2006/relationships/hyperlink" Target="https://natsui-sansu-juku.com/column/hub-online-guide/" TargetMode="External"/><Relationship Id="rId8129" Type="http://schemas.openxmlformats.org/officeDocument/2006/relationships/hyperlink" Target="https://koten-kakitsubata.jp/blog/kotentokui/" TargetMode="External"/><Relationship Id="rId9457" Type="http://schemas.openxmlformats.org/officeDocument/2006/relationships/hyperlink" Target="https://natsui-sansu-juku.com/kobetsu_online/" TargetMode="External"/><Relationship Id="rId8128" Type="http://schemas.openxmlformats.org/officeDocument/2006/relationships/hyperlink" Target="https://koten-kakitsubata.jp/blog/jyodoushikatuyouhyou/" TargetMode="External"/><Relationship Id="rId9458" Type="http://schemas.openxmlformats.org/officeDocument/2006/relationships/hyperlink" Target="https://natsui-sansu-juku.com/column/hub-online-guide/" TargetMode="External"/><Relationship Id="rId9440" Type="http://schemas.openxmlformats.org/officeDocument/2006/relationships/hyperlink" Target="https://natsui-sansu-juku.com/column/hub-kakomon/" TargetMode="External"/><Relationship Id="rId9441" Type="http://schemas.openxmlformats.org/officeDocument/2006/relationships/hyperlink" Target="https://natsui-sansu-juku.com/column/tokuten_detail/" TargetMode="External"/><Relationship Id="rId9442" Type="http://schemas.openxmlformats.org/officeDocument/2006/relationships/hyperlink" Target="https://natsui-sansu-juku.com/column/hub-kakomon/" TargetMode="External"/><Relationship Id="rId9443" Type="http://schemas.openxmlformats.org/officeDocument/2006/relationships/hyperlink" Target="https://natsui-sansu-juku.com/column/kobetsu_mayoi_judge/" TargetMode="External"/><Relationship Id="rId8112" Type="http://schemas.openxmlformats.org/officeDocument/2006/relationships/hyperlink" Target="https://koten-kakitsubata.jp/spot/" TargetMode="External"/><Relationship Id="rId8111" Type="http://schemas.openxmlformats.org/officeDocument/2006/relationships/hyperlink" Target="https://koten-kakitsubata.jp/blog/kanbunnokotsu/" TargetMode="External"/><Relationship Id="rId8110" Type="http://schemas.openxmlformats.org/officeDocument/2006/relationships/hyperlink" Target="https://koten-kakitsubata.jp/enter-exam/" TargetMode="External"/><Relationship Id="rId8116" Type="http://schemas.openxmlformats.org/officeDocument/2006/relationships/hyperlink" Target="https://koten-kakitsubata.jp/enter-exam/" TargetMode="External"/><Relationship Id="rId9448" Type="http://schemas.openxmlformats.org/officeDocument/2006/relationships/hyperlink" Target="https://natsui-sansu-juku.com/column/hub-kakomon/" TargetMode="External"/><Relationship Id="rId8115" Type="http://schemas.openxmlformats.org/officeDocument/2006/relationships/hyperlink" Target="https://koten-kakitsubata.jp/blog/kanbunnokotsu/" TargetMode="External"/><Relationship Id="rId9449" Type="http://schemas.openxmlformats.org/officeDocument/2006/relationships/hyperlink" Target="https://natsui-sansu-juku.com/column/nanmon/" TargetMode="External"/><Relationship Id="rId8114" Type="http://schemas.openxmlformats.org/officeDocument/2006/relationships/hyperlink" Target="https://koten-kakitsubata.jp/school-exam/" TargetMode="External"/><Relationship Id="rId8113" Type="http://schemas.openxmlformats.org/officeDocument/2006/relationships/hyperlink" Target="https://koten-kakitsubata.jp/blog/kanbunnokotsu/" TargetMode="External"/><Relationship Id="rId9444" Type="http://schemas.openxmlformats.org/officeDocument/2006/relationships/hyperlink" Target="https://natsui-sansu-juku.com/column/hub-kakomon/" TargetMode="External"/><Relationship Id="rId8119" Type="http://schemas.openxmlformats.org/officeDocument/2006/relationships/hyperlink" Target="https://koten-kakitsubata.jp/blog/kotentokui/" TargetMode="External"/><Relationship Id="rId9445" Type="http://schemas.openxmlformats.org/officeDocument/2006/relationships/hyperlink" Target="https://natsui-sansu-juku.com/inquiry/" TargetMode="External"/><Relationship Id="rId8118" Type="http://schemas.openxmlformats.org/officeDocument/2006/relationships/hyperlink" Target="https://koten-kakitsubata.jp/enter-exam/" TargetMode="External"/><Relationship Id="rId9446" Type="http://schemas.openxmlformats.org/officeDocument/2006/relationships/hyperlink" Target="https://natsui-sansu-juku.com/column/hub-kakomon/" TargetMode="External"/><Relationship Id="rId8117" Type="http://schemas.openxmlformats.org/officeDocument/2006/relationships/hyperlink" Target="https://koten-kakitsubata.jp/blog/kansaigakuin2020/" TargetMode="External"/><Relationship Id="rId9447" Type="http://schemas.openxmlformats.org/officeDocument/2006/relationships/hyperlink" Target="https://natsui-sansu-juku.com/col_blog/kakomon-online-checklist/" TargetMode="External"/><Relationship Id="rId8141" Type="http://schemas.openxmlformats.org/officeDocument/2006/relationships/hyperlink" Target="https://koten-kakitsubata.jp/blog/taketorimonogatari/" TargetMode="External"/><Relationship Id="rId9473" Type="http://schemas.openxmlformats.org/officeDocument/2006/relationships/hyperlink" Target="https://natsui-sansu-juku.com/col_blog/onlineheigai/" TargetMode="External"/><Relationship Id="rId8140" Type="http://schemas.openxmlformats.org/officeDocument/2006/relationships/hyperlink" Target="https://koten-kakitsubata.jp/inquiry/" TargetMode="External"/><Relationship Id="rId9474" Type="http://schemas.openxmlformats.org/officeDocument/2006/relationships/hyperlink" Target="https://natsui-sansu-juku.com/column/hub-online-guide/" TargetMode="External"/><Relationship Id="rId9475" Type="http://schemas.openxmlformats.org/officeDocument/2006/relationships/hyperlink" Target="https://natsui-sansu-juku.com/col_blog/onlineservice/" TargetMode="External"/><Relationship Id="rId9476" Type="http://schemas.openxmlformats.org/officeDocument/2006/relationships/hyperlink" Target="https://natsui-sansu-juku.com/column/hub-online-guide/" TargetMode="External"/><Relationship Id="rId8145" Type="http://schemas.openxmlformats.org/officeDocument/2006/relationships/hyperlink" Target="https://koten-kakitsubata.jp/blog/teikitesuto/" TargetMode="External"/><Relationship Id="rId8144" Type="http://schemas.openxmlformats.org/officeDocument/2006/relationships/hyperlink" Target="https://koten-kakitsubata.jp/enter-exam/" TargetMode="External"/><Relationship Id="rId9470" Type="http://schemas.openxmlformats.org/officeDocument/2006/relationships/hyperlink" Target="https://natsui-sansu-juku.com/column/hub-online-guide/" TargetMode="External"/><Relationship Id="rId8143" Type="http://schemas.openxmlformats.org/officeDocument/2006/relationships/hyperlink" Target="https://koten-kakitsubata.jp/blog/taketorimonogatari/" TargetMode="External"/><Relationship Id="rId9471" Type="http://schemas.openxmlformats.org/officeDocument/2006/relationships/hyperlink" Target="https://natsui-sansu-juku.com/col_blog/online4merit/" TargetMode="External"/><Relationship Id="rId8142" Type="http://schemas.openxmlformats.org/officeDocument/2006/relationships/hyperlink" Target="https://koten-kakitsubata.jp/school-exam/" TargetMode="External"/><Relationship Id="rId9472" Type="http://schemas.openxmlformats.org/officeDocument/2006/relationships/hyperlink" Target="https://natsui-sansu-juku.com/column/hub-online-guide/" TargetMode="External"/><Relationship Id="rId8149" Type="http://schemas.openxmlformats.org/officeDocument/2006/relationships/hyperlink" Target="https://koten-kakitsubata.jp/blog/teikitesuto/" TargetMode="External"/><Relationship Id="rId8148" Type="http://schemas.openxmlformats.org/officeDocument/2006/relationships/hyperlink" Target="https://koten-kakitsubata.jp/enter-exam/" TargetMode="External"/><Relationship Id="rId8147" Type="http://schemas.openxmlformats.org/officeDocument/2006/relationships/hyperlink" Target="https://koten-kakitsubata.jp/blog/teikitesuto/" TargetMode="External"/><Relationship Id="rId8146" Type="http://schemas.openxmlformats.org/officeDocument/2006/relationships/hyperlink" Target="https://koten-kakitsubata.jp/blog/kotentokui/" TargetMode="External"/><Relationship Id="rId9477" Type="http://schemas.openxmlformats.org/officeDocument/2006/relationships/hyperlink" Target="https://natsui-sansu-juku.com/col_blog/online-tutor-math/" TargetMode="External"/><Relationship Id="rId9478" Type="http://schemas.openxmlformats.org/officeDocument/2006/relationships/hyperlink" Target="https://natsui-sansu-juku.com/column/hub-online-guide/" TargetMode="External"/><Relationship Id="rId9479" Type="http://schemas.openxmlformats.org/officeDocument/2006/relationships/hyperlink" Target="https://natsui-sansu-juku.com/col_blog/onlinekouka/" TargetMode="External"/><Relationship Id="rId8130" Type="http://schemas.openxmlformats.org/officeDocument/2006/relationships/hyperlink" Target="https://koten-kakitsubata.jp/blog/zyodoushi/" TargetMode="External"/><Relationship Id="rId9462" Type="http://schemas.openxmlformats.org/officeDocument/2006/relationships/hyperlink" Target="https://natsui-sansu-juku.com/column/hub-online-guide/" TargetMode="External"/><Relationship Id="rId9463" Type="http://schemas.openxmlformats.org/officeDocument/2006/relationships/hyperlink" Target="https://natsui-sansu-juku.com/col_blog/onlineryuukou/" TargetMode="External"/><Relationship Id="rId9464" Type="http://schemas.openxmlformats.org/officeDocument/2006/relationships/hyperlink" Target="https://natsui-sansu-juku.com/column/hub-online-guide/" TargetMode="External"/><Relationship Id="rId9465" Type="http://schemas.openxmlformats.org/officeDocument/2006/relationships/hyperlink" Target="https://natsui-sansu-juku.com/col_blog/onlinekouka/" TargetMode="External"/><Relationship Id="rId8134" Type="http://schemas.openxmlformats.org/officeDocument/2006/relationships/hyperlink" Target="https://koten-kakitsubata.jp/kouza/" TargetMode="External"/><Relationship Id="rId8133" Type="http://schemas.openxmlformats.org/officeDocument/2006/relationships/hyperlink" Target="https://koten-kakitsubata.jp/blog/kotentokui/" TargetMode="External"/><Relationship Id="rId8132" Type="http://schemas.openxmlformats.org/officeDocument/2006/relationships/hyperlink" Target="https://koten-kakitsubata.jp/greeting/" TargetMode="External"/><Relationship Id="rId9460" Type="http://schemas.openxmlformats.org/officeDocument/2006/relationships/hyperlink" Target="https://natsui-sansu-juku.com/column/hub-online-guide/" TargetMode="External"/><Relationship Id="rId8131" Type="http://schemas.openxmlformats.org/officeDocument/2006/relationships/hyperlink" Target="https://koten-kakitsubata.jp/blog/kotentokui/" TargetMode="External"/><Relationship Id="rId9461" Type="http://schemas.openxmlformats.org/officeDocument/2006/relationships/hyperlink" Target="https://natsui-sansu-juku.com/col_blog/online-tutor-math/" TargetMode="External"/><Relationship Id="rId8138" Type="http://schemas.openxmlformats.org/officeDocument/2006/relationships/hyperlink" Target="https://koten-kakitsubata.jp/kouza/" TargetMode="External"/><Relationship Id="rId8137" Type="http://schemas.openxmlformats.org/officeDocument/2006/relationships/hyperlink" Target="https://koten-kakitsubata.jp/blog/seiryoden/" TargetMode="External"/><Relationship Id="rId8136" Type="http://schemas.openxmlformats.org/officeDocument/2006/relationships/hyperlink" Target="https://koten-kakitsubata.jp/enter-exam/" TargetMode="External"/><Relationship Id="rId8135" Type="http://schemas.openxmlformats.org/officeDocument/2006/relationships/hyperlink" Target="https://koten-kakitsubata.jp/blog/seiryoden/" TargetMode="External"/><Relationship Id="rId9466" Type="http://schemas.openxmlformats.org/officeDocument/2006/relationships/hyperlink" Target="https://natsui-sansu-juku.com/column/hub-online-guide/" TargetMode="External"/><Relationship Id="rId9467" Type="http://schemas.openxmlformats.org/officeDocument/2006/relationships/hyperlink" Target="https://natsui-sansu-juku.com/column/onlinekobetsu3/" TargetMode="External"/><Relationship Id="rId9468" Type="http://schemas.openxmlformats.org/officeDocument/2006/relationships/hyperlink" Target="https://natsui-sansu-juku.com/column/hub-online-guide/" TargetMode="External"/><Relationship Id="rId8139" Type="http://schemas.openxmlformats.org/officeDocument/2006/relationships/hyperlink" Target="https://koten-kakitsubata.jp/blog/seiryoden/" TargetMode="External"/><Relationship Id="rId9469" Type="http://schemas.openxmlformats.org/officeDocument/2006/relationships/hyperlink" Target="https://natsui-sansu-juku.com/col_blog/onlinesansuu/" TargetMode="External"/><Relationship Id="rId9419" Type="http://schemas.openxmlformats.org/officeDocument/2006/relationships/hyperlink" Target="https://natsui-sansu-juku.com/ct/kakomon/" TargetMode="External"/><Relationship Id="rId9410" Type="http://schemas.openxmlformats.org/officeDocument/2006/relationships/hyperlink" Target="https://natsui-sansu-juku.com/column/hub-juku/" TargetMode="External"/><Relationship Id="rId9415" Type="http://schemas.openxmlformats.org/officeDocument/2006/relationships/hyperlink" Target="https://natsui-sansu-juku.com/column/kobetsu_mayoi_judge/" TargetMode="External"/><Relationship Id="rId9416" Type="http://schemas.openxmlformats.org/officeDocument/2006/relationships/hyperlink" Target="https://natsui-sansu-juku.com/column/hub-juku/" TargetMode="External"/><Relationship Id="rId9417" Type="http://schemas.openxmlformats.org/officeDocument/2006/relationships/hyperlink" Target="https://natsui-sansu-juku.com/inquiry/" TargetMode="External"/><Relationship Id="rId9418" Type="http://schemas.openxmlformats.org/officeDocument/2006/relationships/hyperlink" Target="https://natsui-sansu-juku.com/column/hub-kakomon/" TargetMode="External"/><Relationship Id="rId9411" Type="http://schemas.openxmlformats.org/officeDocument/2006/relationships/hyperlink" Target="https://natsui-sansu-juku.com/col_blog/waseaka-online-sansu/" TargetMode="External"/><Relationship Id="rId9412" Type="http://schemas.openxmlformats.org/officeDocument/2006/relationships/hyperlink" Target="https://natsui-sansu-juku.com/column/hub-juku/" TargetMode="External"/><Relationship Id="rId9413" Type="http://schemas.openxmlformats.org/officeDocument/2006/relationships/hyperlink" Target="https://natsui-sansu-juku.com/col_blog/yoshu-series-online/" TargetMode="External"/><Relationship Id="rId9414" Type="http://schemas.openxmlformats.org/officeDocument/2006/relationships/hyperlink" Target="https://natsui-sansu-juku.com/column/hub-juku/" TargetMode="External"/><Relationship Id="rId9408" Type="http://schemas.openxmlformats.org/officeDocument/2006/relationships/hyperlink" Target="https://natsui-sansu-juku.com/column/hub-juku/" TargetMode="External"/><Relationship Id="rId9409" Type="http://schemas.openxmlformats.org/officeDocument/2006/relationships/hyperlink" Target="https://natsui-sansu-juku.com/column/waseda_academy/" TargetMode="External"/><Relationship Id="rId9404" Type="http://schemas.openxmlformats.org/officeDocument/2006/relationships/hyperlink" Target="https://natsui-sansu-juku.com/col_blog/nichinoken-online-sansu/" TargetMode="External"/><Relationship Id="rId9405" Type="http://schemas.openxmlformats.org/officeDocument/2006/relationships/hyperlink" Target="https://natsui-sansu-juku.com/column/hub-juku/" TargetMode="External"/><Relationship Id="rId9406" Type="http://schemas.openxmlformats.org/officeDocument/2006/relationships/hyperlink" Target="https://natsui-sansu-juku.com/column/sapix/" TargetMode="External"/><Relationship Id="rId9407" Type="http://schemas.openxmlformats.org/officeDocument/2006/relationships/hyperlink" Target="https://natsui-sansu-juku.com/column/hub-juku/" TargetMode="External"/><Relationship Id="rId9400" Type="http://schemas.openxmlformats.org/officeDocument/2006/relationships/hyperlink" Target="https://natsui-sansu-juku.com/column/kobetsu_mayoi_judge/" TargetMode="External"/><Relationship Id="rId9401" Type="http://schemas.openxmlformats.org/officeDocument/2006/relationships/hyperlink" Target="https://natsui-sansu-juku.com/column/hub-juku/" TargetMode="External"/><Relationship Id="rId9402" Type="http://schemas.openxmlformats.org/officeDocument/2006/relationships/hyperlink" Target="https://natsui-sansu-juku.com/column/nichinouken/" TargetMode="External"/><Relationship Id="rId9403" Type="http://schemas.openxmlformats.org/officeDocument/2006/relationships/hyperlink" Target="https://natsui-sansu-juku.com/column/hub-juku/" TargetMode="External"/><Relationship Id="rId9430" Type="http://schemas.openxmlformats.org/officeDocument/2006/relationships/hyperlink" Target="https://natsui-sansu-juku.com/column/hub-kakomon/" TargetMode="External"/><Relationship Id="rId9431" Type="http://schemas.openxmlformats.org/officeDocument/2006/relationships/hyperlink" Target="https://natsui-sansu-juku.com/column/nanmon/" TargetMode="External"/><Relationship Id="rId9432" Type="http://schemas.openxmlformats.org/officeDocument/2006/relationships/hyperlink" Target="https://natsui-sansu-juku.com/column/hub-kakomon/" TargetMode="External"/><Relationship Id="rId8101" Type="http://schemas.openxmlformats.org/officeDocument/2006/relationships/hyperlink" Target="https://koten-kakitsubata.jp/blog/jyodoushikatuyouhyou/" TargetMode="External"/><Relationship Id="rId8100" Type="http://schemas.openxmlformats.org/officeDocument/2006/relationships/hyperlink" Target="https://koten-kakitsubata.jp/blog/" TargetMode="External"/><Relationship Id="rId8105" Type="http://schemas.openxmlformats.org/officeDocument/2006/relationships/hyperlink" Target="https://koten-kakitsubata.jp/blog/jyodoushikatuyouhyou/" TargetMode="External"/><Relationship Id="rId9437" Type="http://schemas.openxmlformats.org/officeDocument/2006/relationships/hyperlink" Target="https://natsui-sansu-juku.com/column/shibushibu-2/" TargetMode="External"/><Relationship Id="rId8104" Type="http://schemas.openxmlformats.org/officeDocument/2006/relationships/hyperlink" Target="https://koten-kakitsubata.jp/kouza/" TargetMode="External"/><Relationship Id="rId9438" Type="http://schemas.openxmlformats.org/officeDocument/2006/relationships/hyperlink" Target="https://natsui-sansu-juku.com/column/hub-kakomon/" TargetMode="External"/><Relationship Id="rId8103" Type="http://schemas.openxmlformats.org/officeDocument/2006/relationships/hyperlink" Target="https://koten-kakitsubata.jp/blog/jyodoushikatuyouhyou/" TargetMode="External"/><Relationship Id="rId9439" Type="http://schemas.openxmlformats.org/officeDocument/2006/relationships/hyperlink" Target="https://natsui-sansu-juku.com/column/waseda-2/" TargetMode="External"/><Relationship Id="rId8102" Type="http://schemas.openxmlformats.org/officeDocument/2006/relationships/hyperlink" Target="https://koten-kakitsubata.jp/kouza/" TargetMode="External"/><Relationship Id="rId8109" Type="http://schemas.openxmlformats.org/officeDocument/2006/relationships/hyperlink" Target="https://koten-kakitsubata.jp/blog/kanbunnokotsu/" TargetMode="External"/><Relationship Id="rId9433" Type="http://schemas.openxmlformats.org/officeDocument/2006/relationships/hyperlink" Target="https://natsui-sansu-juku.com/column/jyoshigakuin-2/" TargetMode="External"/><Relationship Id="rId8108" Type="http://schemas.openxmlformats.org/officeDocument/2006/relationships/hyperlink" Target="https://koten-kakitsubata.jp/school-exam/" TargetMode="External"/><Relationship Id="rId9434" Type="http://schemas.openxmlformats.org/officeDocument/2006/relationships/hyperlink" Target="https://natsui-sansu-juku.com/column/hub-kakomon/" TargetMode="External"/><Relationship Id="rId8107" Type="http://schemas.openxmlformats.org/officeDocument/2006/relationships/hyperlink" Target="https://koten-kakitsubata.jp/blog/kanbunnokotsu/" TargetMode="External"/><Relationship Id="rId9435" Type="http://schemas.openxmlformats.org/officeDocument/2006/relationships/hyperlink" Target="https://natsui-sansu-juku.com/column/kaisei-2/" TargetMode="External"/><Relationship Id="rId8106" Type="http://schemas.openxmlformats.org/officeDocument/2006/relationships/hyperlink" Target="https://koten-kakitsubata.jp/inquiry/" TargetMode="External"/><Relationship Id="rId9436" Type="http://schemas.openxmlformats.org/officeDocument/2006/relationships/hyperlink" Target="https://natsui-sansu-juku.com/column/hub-kakomon/" TargetMode="External"/><Relationship Id="rId9420" Type="http://schemas.openxmlformats.org/officeDocument/2006/relationships/hyperlink" Target="https://natsui-sansu-juku.com/column/hub-kakomon/" TargetMode="External"/><Relationship Id="rId9421" Type="http://schemas.openxmlformats.org/officeDocument/2006/relationships/hyperlink" Target="https://natsui-sansu-juku.com/ct/kakomon/" TargetMode="External"/><Relationship Id="rId9426" Type="http://schemas.openxmlformats.org/officeDocument/2006/relationships/hyperlink" Target="https://natsui-sansu-juku.com/column/hub-kakomon/" TargetMode="External"/><Relationship Id="rId9427" Type="http://schemas.openxmlformats.org/officeDocument/2006/relationships/hyperlink" Target="https://natsui-sansu-juku.com/col_blog/kakomon-online-checklist/" TargetMode="External"/><Relationship Id="rId9428" Type="http://schemas.openxmlformats.org/officeDocument/2006/relationships/hyperlink" Target="https://natsui-sansu-juku.com/column/hub-kakomon/" TargetMode="External"/><Relationship Id="rId9429" Type="http://schemas.openxmlformats.org/officeDocument/2006/relationships/hyperlink" Target="https://natsui-sansu-juku.com/col_blog/online-sansu-chokuzen/" TargetMode="External"/><Relationship Id="rId9422" Type="http://schemas.openxmlformats.org/officeDocument/2006/relationships/hyperlink" Target="https://natsui-sansu-juku.com/column/hub-kakomon/" TargetMode="External"/><Relationship Id="rId9423" Type="http://schemas.openxmlformats.org/officeDocument/2006/relationships/hyperlink" Target="https://natsui-sansu-juku.com/" TargetMode="External"/><Relationship Id="rId9424" Type="http://schemas.openxmlformats.org/officeDocument/2006/relationships/hyperlink" Target="https://natsui-sansu-juku.com/column/hub-kakomon/" TargetMode="External"/><Relationship Id="rId9425" Type="http://schemas.openxmlformats.org/officeDocument/2006/relationships/hyperlink" Target="https://natsui-sansu-juku.com/column/kobetsu_mayoi_judge/" TargetMode="External"/><Relationship Id="rId8196" Type="http://schemas.openxmlformats.org/officeDocument/2006/relationships/hyperlink" Target="https://koten-kakitsubata.jp/spot/" TargetMode="External"/><Relationship Id="rId8195" Type="http://schemas.openxmlformats.org/officeDocument/2006/relationships/hyperlink" Target="https://koten-kakitsubata.jp/blog/zyodoushi/" TargetMode="External"/><Relationship Id="rId8194" Type="http://schemas.openxmlformats.org/officeDocument/2006/relationships/hyperlink" Target="https://koten-kakitsubata.jp/school-exam/" TargetMode="External"/><Relationship Id="rId8193" Type="http://schemas.openxmlformats.org/officeDocument/2006/relationships/hyperlink" Target="https://koten-kakitsubata.jp/blog/zyodoushi/" TargetMode="External"/><Relationship Id="rId8199" Type="http://schemas.openxmlformats.org/officeDocument/2006/relationships/hyperlink" Target="https://koten-kakitsubata.jp/blog/zyodoushi/" TargetMode="External"/><Relationship Id="rId8198" Type="http://schemas.openxmlformats.org/officeDocument/2006/relationships/hyperlink" Target="https://koten-kakitsubata.jp/" TargetMode="External"/><Relationship Id="rId8197" Type="http://schemas.openxmlformats.org/officeDocument/2006/relationships/hyperlink" Target="https://koten-kakitsubata.jp/blog/zyodoushi/" TargetMode="External"/><Relationship Id="rId8170" Type="http://schemas.openxmlformats.org/officeDocument/2006/relationships/hyperlink" Target="https://koten-kakitsubata.jp/school-exam/" TargetMode="External"/><Relationship Id="rId8163" Type="http://schemas.openxmlformats.org/officeDocument/2006/relationships/hyperlink" Target="https://koten-kakitsubata.jp/blog/times-of-day/" TargetMode="External"/><Relationship Id="rId9495" Type="http://schemas.openxmlformats.org/officeDocument/2006/relationships/hyperlink" Target="https://natsui-sansu-juku.com/col_blog/onlineheigai/" TargetMode="External"/><Relationship Id="rId8162" Type="http://schemas.openxmlformats.org/officeDocument/2006/relationships/hyperlink" Target="https://koten-kakitsubata.jp/" TargetMode="External"/><Relationship Id="rId9496" Type="http://schemas.openxmlformats.org/officeDocument/2006/relationships/hyperlink" Target="https://natsui-sansu-juku.com/column/hub-online-guide/" TargetMode="External"/><Relationship Id="rId8161" Type="http://schemas.openxmlformats.org/officeDocument/2006/relationships/hyperlink" Target="https://koten-kakitsubata.jp/blog/times-of-day/" TargetMode="External"/><Relationship Id="rId9497" Type="http://schemas.openxmlformats.org/officeDocument/2006/relationships/hyperlink" Target="https://natsui-sansu-juku.com/column/withyou/" TargetMode="External"/><Relationship Id="rId8160" Type="http://schemas.openxmlformats.org/officeDocument/2006/relationships/hyperlink" Target="https://koten-kakitsubata.jp/school-exam/" TargetMode="External"/><Relationship Id="rId9498" Type="http://schemas.openxmlformats.org/officeDocument/2006/relationships/hyperlink" Target="https://natsui-sansu-juku.com/column/hub-online-guide/" TargetMode="External"/><Relationship Id="rId8167" Type="http://schemas.openxmlformats.org/officeDocument/2006/relationships/hyperlink" Target="https://koten-kakitsubata.jp/blog/times-of-day/" TargetMode="External"/><Relationship Id="rId9491" Type="http://schemas.openxmlformats.org/officeDocument/2006/relationships/hyperlink" Target="https://natsui-sansu-juku.com/col_blog/online4/" TargetMode="External"/><Relationship Id="rId8166" Type="http://schemas.openxmlformats.org/officeDocument/2006/relationships/hyperlink" Target="https://koten-kakitsubata.jp/greeting/" TargetMode="External"/><Relationship Id="rId9492" Type="http://schemas.openxmlformats.org/officeDocument/2006/relationships/hyperlink" Target="https://natsui-sansu-juku.com/column/hub-online-guide/" TargetMode="External"/><Relationship Id="rId8165" Type="http://schemas.openxmlformats.org/officeDocument/2006/relationships/hyperlink" Target="https://koten-kakitsubata.jp/blog/times-of-day/" TargetMode="External"/><Relationship Id="rId9493" Type="http://schemas.openxmlformats.org/officeDocument/2006/relationships/hyperlink" Target="https://natsui-sansu-juku.com/col_blog/onlineservice/" TargetMode="External"/><Relationship Id="rId8164" Type="http://schemas.openxmlformats.org/officeDocument/2006/relationships/hyperlink" Target="https://koten-kakitsubata.jp/access/" TargetMode="External"/><Relationship Id="rId9494" Type="http://schemas.openxmlformats.org/officeDocument/2006/relationships/hyperlink" Target="https://natsui-sansu-juku.com/column/hub-online-guide/" TargetMode="External"/><Relationship Id="rId8169" Type="http://schemas.openxmlformats.org/officeDocument/2006/relationships/hyperlink" Target="https://koten-kakitsubata.jp/blog/times-of-day/" TargetMode="External"/><Relationship Id="rId8168" Type="http://schemas.openxmlformats.org/officeDocument/2006/relationships/hyperlink" Target="https://koten-kakitsubata.jp/enter-exam/" TargetMode="External"/><Relationship Id="rId9499" Type="http://schemas.openxmlformats.org/officeDocument/2006/relationships/hyperlink" Target="https://natsui-sansu-juku.com/column/withyou/" TargetMode="External"/><Relationship Id="rId9490" Type="http://schemas.openxmlformats.org/officeDocument/2006/relationships/hyperlink" Target="https://natsui-sansu-juku.com/column/hub-online-guide/" TargetMode="External"/><Relationship Id="rId8152" Type="http://schemas.openxmlformats.org/officeDocument/2006/relationships/hyperlink" Target="https://koten-kakitsubata.jp/blog/zyodoushi/" TargetMode="External"/><Relationship Id="rId9484" Type="http://schemas.openxmlformats.org/officeDocument/2006/relationships/hyperlink" Target="https://natsui-sansu-juku.com/column/hub-online-guide/" TargetMode="External"/><Relationship Id="rId8151" Type="http://schemas.openxmlformats.org/officeDocument/2006/relationships/hyperlink" Target="https://koten-kakitsubata.jp/blog/teikitesuto/" TargetMode="External"/><Relationship Id="rId9485" Type="http://schemas.openxmlformats.org/officeDocument/2006/relationships/hyperlink" Target="https://natsui-sansu-juku.com/col_blog/onlinerival/" TargetMode="External"/><Relationship Id="rId8150" Type="http://schemas.openxmlformats.org/officeDocument/2006/relationships/hyperlink" Target="https://koten-kakitsubata.jp/blog/jyodoushikatuyouhyou/" TargetMode="External"/><Relationship Id="rId9486" Type="http://schemas.openxmlformats.org/officeDocument/2006/relationships/hyperlink" Target="https://natsui-sansu-juku.com/column/hub-online-guide/" TargetMode="External"/><Relationship Id="rId9487" Type="http://schemas.openxmlformats.org/officeDocument/2006/relationships/hyperlink" Target="https://natsui-sansu-juku.com/col_blog/onlinesansuu/" TargetMode="External"/><Relationship Id="rId8156" Type="http://schemas.openxmlformats.org/officeDocument/2006/relationships/hyperlink" Target="https://koten-kakitsubata.jp/enter-exam/" TargetMode="External"/><Relationship Id="rId9480" Type="http://schemas.openxmlformats.org/officeDocument/2006/relationships/hyperlink" Target="https://natsui-sansu-juku.com/column/hub-online-guide/" TargetMode="External"/><Relationship Id="rId8155" Type="http://schemas.openxmlformats.org/officeDocument/2006/relationships/hyperlink" Target="https://koten-kakitsubata.jp/blog/times-of-day/" TargetMode="External"/><Relationship Id="rId9481" Type="http://schemas.openxmlformats.org/officeDocument/2006/relationships/hyperlink" Target="https://natsui-sansu-juku.com/column/onlinekobetsu3/" TargetMode="External"/><Relationship Id="rId8154" Type="http://schemas.openxmlformats.org/officeDocument/2006/relationships/hyperlink" Target="https://koten-kakitsubata.jp/school-exam/" TargetMode="External"/><Relationship Id="rId9482" Type="http://schemas.openxmlformats.org/officeDocument/2006/relationships/hyperlink" Target="https://natsui-sansu-juku.com/column/hub-online-guide/" TargetMode="External"/><Relationship Id="rId8153" Type="http://schemas.openxmlformats.org/officeDocument/2006/relationships/hyperlink" Target="https://koten-kakitsubata.jp/blog/teikitesuto/" TargetMode="External"/><Relationship Id="rId9483" Type="http://schemas.openxmlformats.org/officeDocument/2006/relationships/hyperlink" Target="https://natsui-sansu-juku.com/col_blog/onlineryuukou/" TargetMode="External"/><Relationship Id="rId8159" Type="http://schemas.openxmlformats.org/officeDocument/2006/relationships/hyperlink" Target="https://koten-kakitsubata.jp/blog/times-of-day/" TargetMode="External"/><Relationship Id="rId8158" Type="http://schemas.openxmlformats.org/officeDocument/2006/relationships/hyperlink" Target="https://koten-kakitsubata.jp/spot/" TargetMode="External"/><Relationship Id="rId8157" Type="http://schemas.openxmlformats.org/officeDocument/2006/relationships/hyperlink" Target="https://koten-kakitsubata.jp/blog/times-of-day/" TargetMode="External"/><Relationship Id="rId9488" Type="http://schemas.openxmlformats.org/officeDocument/2006/relationships/hyperlink" Target="https://natsui-sansu-juku.com/column/hub-online-guide/" TargetMode="External"/><Relationship Id="rId9489" Type="http://schemas.openxmlformats.org/officeDocument/2006/relationships/hyperlink" Target="https://natsui-sansu-juku.com/col_blog/online4merit/" TargetMode="External"/><Relationship Id="rId8192" Type="http://schemas.openxmlformats.org/officeDocument/2006/relationships/hyperlink" Target="https://koten-kakitsubata.jp/blog/jyodoushikatuyouhyou/" TargetMode="External"/><Relationship Id="rId8191" Type="http://schemas.openxmlformats.org/officeDocument/2006/relationships/hyperlink" Target="https://koten-kakitsubata.jp/blog/zyodoushi/" TargetMode="External"/><Relationship Id="rId8190" Type="http://schemas.openxmlformats.org/officeDocument/2006/relationships/hyperlink" Target="https://koten-kakitsubata.jp/" TargetMode="External"/><Relationship Id="rId8185" Type="http://schemas.openxmlformats.org/officeDocument/2006/relationships/hyperlink" Target="https://koten-kakitsubata.jp/blog/utokyo/" TargetMode="External"/><Relationship Id="rId8184" Type="http://schemas.openxmlformats.org/officeDocument/2006/relationships/hyperlink" Target="https://koten-kakitsubata.jp/enter-exam/" TargetMode="External"/><Relationship Id="rId8183" Type="http://schemas.openxmlformats.org/officeDocument/2006/relationships/hyperlink" Target="https://koten-kakitsubata.jp/blog/utokyo/" TargetMode="External"/><Relationship Id="rId8182" Type="http://schemas.openxmlformats.org/officeDocument/2006/relationships/hyperlink" Target="https://dokkai-labo.tokyo/" TargetMode="External"/><Relationship Id="rId8189" Type="http://schemas.openxmlformats.org/officeDocument/2006/relationships/hyperlink" Target="https://koten-kakitsubata.jp/blog/utokyo/" TargetMode="External"/><Relationship Id="rId8188" Type="http://schemas.openxmlformats.org/officeDocument/2006/relationships/hyperlink" Target="https://koten-kakitsubata.jp/blog/utokyo/" TargetMode="External"/><Relationship Id="rId8187" Type="http://schemas.openxmlformats.org/officeDocument/2006/relationships/hyperlink" Target="https://koten-kakitsubata.jp/blog/utokyo/" TargetMode="External"/><Relationship Id="rId8186" Type="http://schemas.openxmlformats.org/officeDocument/2006/relationships/hyperlink" Target="https://dokkai-labo.tokyo/" TargetMode="External"/><Relationship Id="rId8181" Type="http://schemas.openxmlformats.org/officeDocument/2006/relationships/hyperlink" Target="https://koten-kakitsubata.jp/blog/utokyo/" TargetMode="External"/><Relationship Id="rId8180" Type="http://schemas.openxmlformats.org/officeDocument/2006/relationships/hyperlink" Target="https://natsui-sansu-juku.com/" TargetMode="External"/><Relationship Id="rId8174" Type="http://schemas.openxmlformats.org/officeDocument/2006/relationships/hyperlink" Target="https://koten-kakitsubata.jp/" TargetMode="External"/><Relationship Id="rId8173" Type="http://schemas.openxmlformats.org/officeDocument/2006/relationships/hyperlink" Target="https://koten-kakitsubata.jp/blog/times-of-day/" TargetMode="External"/><Relationship Id="rId8172" Type="http://schemas.openxmlformats.org/officeDocument/2006/relationships/hyperlink" Target="https://koten-kakitsubata.jp/spot/" TargetMode="External"/><Relationship Id="rId8171" Type="http://schemas.openxmlformats.org/officeDocument/2006/relationships/hyperlink" Target="https://koten-kakitsubata.jp/blog/times-of-day/" TargetMode="External"/><Relationship Id="rId8178" Type="http://schemas.openxmlformats.org/officeDocument/2006/relationships/hyperlink" Target="https://koten-kakitsubata.jp/greeting/" TargetMode="External"/><Relationship Id="rId8177" Type="http://schemas.openxmlformats.org/officeDocument/2006/relationships/hyperlink" Target="https://koten-kakitsubata.jp/blog/times-of-day/" TargetMode="External"/><Relationship Id="rId8176" Type="http://schemas.openxmlformats.org/officeDocument/2006/relationships/hyperlink" Target="https://koten-kakitsubata.jp/access/" TargetMode="External"/><Relationship Id="rId8175" Type="http://schemas.openxmlformats.org/officeDocument/2006/relationships/hyperlink" Target="https://koten-kakitsubata.jp/blog/times-of-day/" TargetMode="External"/><Relationship Id="rId8179" Type="http://schemas.openxmlformats.org/officeDocument/2006/relationships/hyperlink" Target="https://koten-kakitsubata.jp/blog/utokyo/" TargetMode="External"/><Relationship Id="rId107" Type="http://schemas.openxmlformats.org/officeDocument/2006/relationships/hyperlink" Target="https://dokkai-labo.tokyo/" TargetMode="External"/><Relationship Id="rId10578" Type="http://schemas.openxmlformats.org/officeDocument/2006/relationships/hyperlink" Target="https://natsui-sansu-juku.com/kobetsu_online/" TargetMode="External"/><Relationship Id="rId106" Type="http://schemas.openxmlformats.org/officeDocument/2006/relationships/hyperlink" Target="https://dokkai-labo.tokyo/grammer/" TargetMode="External"/><Relationship Id="rId10579" Type="http://schemas.openxmlformats.org/officeDocument/2006/relationships/hyperlink" Target="https://natsui-sansu-juku.com/p5_a/" TargetMode="External"/><Relationship Id="rId105" Type="http://schemas.openxmlformats.org/officeDocument/2006/relationships/hyperlink" Target="https://dokkai-labo.tokyo/" TargetMode="External"/><Relationship Id="rId10576" Type="http://schemas.openxmlformats.org/officeDocument/2006/relationships/hyperlink" Target="https://natsui-sansu-juku.com/kobetsu_online/" TargetMode="External"/><Relationship Id="rId104" Type="http://schemas.openxmlformats.org/officeDocument/2006/relationships/hyperlink" Target="https://dokkai-labo.tokyo/col_blog/goku-imi-dokkai/" TargetMode="External"/><Relationship Id="rId10577" Type="http://schemas.openxmlformats.org/officeDocument/2006/relationships/hyperlink" Target="https://natsui-sansu-juku.com/p4/" TargetMode="External"/><Relationship Id="rId109" Type="http://schemas.openxmlformats.org/officeDocument/2006/relationships/hyperlink" Target="https://dokkai-labo.tokyo/" TargetMode="External"/><Relationship Id="rId108" Type="http://schemas.openxmlformats.org/officeDocument/2006/relationships/hyperlink" Target="https://dokkai-labo.tokyo/blog/200229/" TargetMode="External"/><Relationship Id="rId10570" Type="http://schemas.openxmlformats.org/officeDocument/2006/relationships/hyperlink" Target="https://natsui-sansu-juku.com/kobetsu_online/" TargetMode="External"/><Relationship Id="rId10571" Type="http://schemas.openxmlformats.org/officeDocument/2006/relationships/hyperlink" Target="https://natsui-sansu-juku.com/column/sapix/" TargetMode="External"/><Relationship Id="rId103" Type="http://schemas.openxmlformats.org/officeDocument/2006/relationships/hyperlink" Target="https://dokkai-labo.tokyo/" TargetMode="External"/><Relationship Id="rId10574" Type="http://schemas.openxmlformats.org/officeDocument/2006/relationships/hyperlink" Target="https://natsui-sansu-juku.com/kobetsu_online/" TargetMode="External"/><Relationship Id="rId102" Type="http://schemas.openxmlformats.org/officeDocument/2006/relationships/hyperlink" Target="https://dokkai-labo.tokyo/col_blog/goiryoku-kyoka/" TargetMode="External"/><Relationship Id="rId10575" Type="http://schemas.openxmlformats.org/officeDocument/2006/relationships/hyperlink" Target="https://natsui-sansu-juku.com/column/nichinouken/" TargetMode="External"/><Relationship Id="rId101" Type="http://schemas.openxmlformats.org/officeDocument/2006/relationships/hyperlink" Target="https://dokkai-labo.tokyo/" TargetMode="External"/><Relationship Id="rId10572" Type="http://schemas.openxmlformats.org/officeDocument/2006/relationships/hyperlink" Target="https://natsui-sansu-juku.com/kobetsu_online/" TargetMode="External"/><Relationship Id="rId100" Type="http://schemas.openxmlformats.org/officeDocument/2006/relationships/hyperlink" Target="https://dokkai-labo.tokyo/blog/bunpou/" TargetMode="External"/><Relationship Id="rId10573" Type="http://schemas.openxmlformats.org/officeDocument/2006/relationships/hyperlink" Target="https://natsui-sansu-juku.com/column/waseda_academy/" TargetMode="External"/><Relationship Id="rId10589" Type="http://schemas.openxmlformats.org/officeDocument/2006/relationships/hyperlink" Target="https://natsui-sansu-juku.com/ct/%e4%b8%ad%e5%ad%a6%e5%8f%97%e9%a8%93q%ef%bc%86%ef%bd%81/" TargetMode="External"/><Relationship Id="rId10587" Type="http://schemas.openxmlformats.org/officeDocument/2006/relationships/hyperlink" Target="https://natsui-sansu-juku.com/ct/%e4%b8%ad%e5%ad%a6%e5%8f%97%e9%a8%93q%ef%bc%86%ef%bd%81/" TargetMode="External"/><Relationship Id="rId10588" Type="http://schemas.openxmlformats.org/officeDocument/2006/relationships/hyperlink" Target="https://natsui-sansu-juku.com/kobetsu/" TargetMode="External"/><Relationship Id="rId10581" Type="http://schemas.openxmlformats.org/officeDocument/2006/relationships/hyperlink" Target="https://natsui-sansu-juku.com/p5_b/" TargetMode="External"/><Relationship Id="rId10582" Type="http://schemas.openxmlformats.org/officeDocument/2006/relationships/hyperlink" Target="https://natsui-sansu-juku.com/kobetsu_online/" TargetMode="External"/><Relationship Id="rId10580" Type="http://schemas.openxmlformats.org/officeDocument/2006/relationships/hyperlink" Target="https://natsui-sansu-juku.com/kobetsu_online/" TargetMode="External"/><Relationship Id="rId10585" Type="http://schemas.openxmlformats.org/officeDocument/2006/relationships/hyperlink" Target="https://natsui-sansu-juku.com/p6_b/" TargetMode="External"/><Relationship Id="rId10586" Type="http://schemas.openxmlformats.org/officeDocument/2006/relationships/hyperlink" Target="https://natsui-sansu-juku.com/kobetsu/" TargetMode="External"/><Relationship Id="rId10583" Type="http://schemas.openxmlformats.org/officeDocument/2006/relationships/hyperlink" Target="https://natsui-sansu-juku.com/p6_a/" TargetMode="External"/><Relationship Id="rId10584" Type="http://schemas.openxmlformats.org/officeDocument/2006/relationships/hyperlink" Target="https://natsui-sansu-juku.com/kobetsu_online/" TargetMode="External"/><Relationship Id="rId129" Type="http://schemas.openxmlformats.org/officeDocument/2006/relationships/hyperlink" Target="https://dokkai-labo.tokyo/" TargetMode="External"/><Relationship Id="rId10556" Type="http://schemas.openxmlformats.org/officeDocument/2006/relationships/hyperlink" Target="https://natsui-sansu-juku.com/kobetsu_online/" TargetMode="External"/><Relationship Id="rId11888" Type="http://schemas.openxmlformats.org/officeDocument/2006/relationships/hyperlink" Target="https://rika-quest.com/column/nayami-review-not-working/" TargetMode="External"/><Relationship Id="rId128" Type="http://schemas.openxmlformats.org/officeDocument/2006/relationships/hyperlink" Target="https://dokkai-labo.tokyo/blog/komatou2021/" TargetMode="External"/><Relationship Id="rId10557" Type="http://schemas.openxmlformats.org/officeDocument/2006/relationships/hyperlink" Target="https://natsui-sansu-juku.com/" TargetMode="External"/><Relationship Id="rId11887" Type="http://schemas.openxmlformats.org/officeDocument/2006/relationships/hyperlink" Target="https://rika-quest.com/kouza/" TargetMode="External"/><Relationship Id="rId127" Type="http://schemas.openxmlformats.org/officeDocument/2006/relationships/hyperlink" Target="https://dokkai-labo.tokyo/" TargetMode="External"/><Relationship Id="rId10554" Type="http://schemas.openxmlformats.org/officeDocument/2006/relationships/hyperlink" Target="https://natsui-sansu-juku.com/kobetsu_online/" TargetMode="External"/><Relationship Id="rId11886" Type="http://schemas.openxmlformats.org/officeDocument/2006/relationships/hyperlink" Target="https://rika-quest.com/column/nayami-review-not-working/" TargetMode="External"/><Relationship Id="rId126" Type="http://schemas.openxmlformats.org/officeDocument/2006/relationships/hyperlink" Target="https://dokkai-labo.tokyo/blog/souzitsu2021/" TargetMode="External"/><Relationship Id="rId10555" Type="http://schemas.openxmlformats.org/officeDocument/2006/relationships/hyperlink" Target="https://natsui-sansu-juku.com/ct/sapix-15/" TargetMode="External"/><Relationship Id="rId11885" Type="http://schemas.openxmlformats.org/officeDocument/2006/relationships/hyperlink" Target="https://rika-quest.com/column/nayami-last-2weeks/" TargetMode="External"/><Relationship Id="rId10558" Type="http://schemas.openxmlformats.org/officeDocument/2006/relationships/hyperlink" Target="https://natsui-sansu-juku.com/kobetsu_online/" TargetMode="External"/><Relationship Id="rId10559" Type="http://schemas.openxmlformats.org/officeDocument/2006/relationships/hyperlink" Target="https://natsui-sansu-juku.com/column/kobetsu_mayoi_judge/" TargetMode="External"/><Relationship Id="rId11889" Type="http://schemas.openxmlformats.org/officeDocument/2006/relationships/hyperlink" Target="https://rika-quest.com/inquiry/" TargetMode="External"/><Relationship Id="rId121" Type="http://schemas.openxmlformats.org/officeDocument/2006/relationships/hyperlink" Target="https://dokkai-labo.tokyo/" TargetMode="External"/><Relationship Id="rId11880" Type="http://schemas.openxmlformats.org/officeDocument/2006/relationships/hyperlink" Target="https://rika-quest.com/column/nayami-review-not-working/" TargetMode="External"/><Relationship Id="rId120" Type="http://schemas.openxmlformats.org/officeDocument/2006/relationships/hyperlink" Target="https://dokkai-labo.tokyo/blog/seikou2021/" TargetMode="External"/><Relationship Id="rId125" Type="http://schemas.openxmlformats.org/officeDocument/2006/relationships/hyperlink" Target="https://dokkai-labo.tokyo/" TargetMode="External"/><Relationship Id="rId10552" Type="http://schemas.openxmlformats.org/officeDocument/2006/relationships/hyperlink" Target="https://natsui-sansu-juku.com/kobetsu_online/" TargetMode="External"/><Relationship Id="rId11884" Type="http://schemas.openxmlformats.org/officeDocument/2006/relationships/hyperlink" Target="https://rika-quest.com/column/nayami-review-not-working/" TargetMode="External"/><Relationship Id="rId124" Type="http://schemas.openxmlformats.org/officeDocument/2006/relationships/hyperlink" Target="https://dokkai-labo.tokyo/blog/rasa-ru2021/" TargetMode="External"/><Relationship Id="rId10553" Type="http://schemas.openxmlformats.org/officeDocument/2006/relationships/hyperlink" Target="https://natsui-sansu-juku.com/ct/sapix-15/" TargetMode="External"/><Relationship Id="rId11883" Type="http://schemas.openxmlformats.org/officeDocument/2006/relationships/hyperlink" Target="https://rika-quest.com/column/nayami-how-to-start/" TargetMode="External"/><Relationship Id="rId123" Type="http://schemas.openxmlformats.org/officeDocument/2006/relationships/hyperlink" Target="https://dokkai-labo.tokyo/" TargetMode="External"/><Relationship Id="rId10550" Type="http://schemas.openxmlformats.org/officeDocument/2006/relationships/hyperlink" Target="https://natsui-sansu-juku.com/keisantesuto/" TargetMode="External"/><Relationship Id="rId11882" Type="http://schemas.openxmlformats.org/officeDocument/2006/relationships/hyperlink" Target="https://rika-quest.com/column/nayami-review-not-working/" TargetMode="External"/><Relationship Id="rId122" Type="http://schemas.openxmlformats.org/officeDocument/2006/relationships/hyperlink" Target="https://dokkai-labo.tokyo/blog/shibushibu/" TargetMode="External"/><Relationship Id="rId10551" Type="http://schemas.openxmlformats.org/officeDocument/2006/relationships/hyperlink" Target="https://natsui-sansu-juku.com/kobetsu_online/" TargetMode="External"/><Relationship Id="rId11881" Type="http://schemas.openxmlformats.org/officeDocument/2006/relationships/hyperlink" Target="https://rika-quest.com/column/chemistry/" TargetMode="External"/><Relationship Id="rId118" Type="http://schemas.openxmlformats.org/officeDocument/2006/relationships/hyperlink" Target="https://dokkai-labo.tokyo/blog/musashi2021/" TargetMode="External"/><Relationship Id="rId10567" Type="http://schemas.openxmlformats.org/officeDocument/2006/relationships/hyperlink" Target="https://natsui-sansu-juku.com/column/withyou/" TargetMode="External"/><Relationship Id="rId11899" Type="http://schemas.openxmlformats.org/officeDocument/2006/relationships/hyperlink" Target="https://rika-quest.com/column/nayami-graph-table-reading/" TargetMode="External"/><Relationship Id="rId117" Type="http://schemas.openxmlformats.org/officeDocument/2006/relationships/hyperlink" Target="https://dokkai-labo.tokyo/" TargetMode="External"/><Relationship Id="rId10568" Type="http://schemas.openxmlformats.org/officeDocument/2006/relationships/hyperlink" Target="https://natsui-sansu-juku.com/kobetsu_online/" TargetMode="External"/><Relationship Id="rId11898" Type="http://schemas.openxmlformats.org/officeDocument/2006/relationships/hyperlink" Target="https://rika-quest.com/column/nayami-solubility-graph/" TargetMode="External"/><Relationship Id="rId116" Type="http://schemas.openxmlformats.org/officeDocument/2006/relationships/hyperlink" Target="https://dokkai-labo.tokyo/blog/kaisei2021/" TargetMode="External"/><Relationship Id="rId10565" Type="http://schemas.openxmlformats.org/officeDocument/2006/relationships/hyperlink" Target="https://natsui-sansu-juku.com/kobetsu/" TargetMode="External"/><Relationship Id="rId11897" Type="http://schemas.openxmlformats.org/officeDocument/2006/relationships/hyperlink" Target="https://rika-quest.com/column/chemistry/" TargetMode="External"/><Relationship Id="rId115" Type="http://schemas.openxmlformats.org/officeDocument/2006/relationships/hyperlink" Target="https://dokkai-labo.tokyo/" TargetMode="External"/><Relationship Id="rId10566" Type="http://schemas.openxmlformats.org/officeDocument/2006/relationships/hyperlink" Target="https://natsui-sansu-juku.com/kobetsu_online/" TargetMode="External"/><Relationship Id="rId11896" Type="http://schemas.openxmlformats.org/officeDocument/2006/relationships/hyperlink" Target="https://rika-quest.com/column/nayami-solubility-graph/" TargetMode="External"/><Relationship Id="rId10569" Type="http://schemas.openxmlformats.org/officeDocument/2006/relationships/hyperlink" Target="https://natsui-sansu-juku.com/column/sapix-15/" TargetMode="External"/><Relationship Id="rId119" Type="http://schemas.openxmlformats.org/officeDocument/2006/relationships/hyperlink" Target="https://dokkai-labo.tokyo/" TargetMode="External"/><Relationship Id="rId110" Type="http://schemas.openxmlformats.org/officeDocument/2006/relationships/hyperlink" Target="https://dokkai-labo.tokyo/blog/ouin2021/" TargetMode="External"/><Relationship Id="rId11891" Type="http://schemas.openxmlformats.org/officeDocument/2006/relationships/hyperlink" Target="https://rika-quest.com/column/nayami-graph-table-reading/" TargetMode="External"/><Relationship Id="rId10560" Type="http://schemas.openxmlformats.org/officeDocument/2006/relationships/hyperlink" Target="https://natsui-sansu-juku.com/kobetsu_online/" TargetMode="External"/><Relationship Id="rId11890" Type="http://schemas.openxmlformats.org/officeDocument/2006/relationships/hyperlink" Target="https://rika-quest.com/column/nayami-solubility-graph/" TargetMode="External"/><Relationship Id="rId114" Type="http://schemas.openxmlformats.org/officeDocument/2006/relationships/hyperlink" Target="https://dokkai-labo.tokyo/blog/200214/" TargetMode="External"/><Relationship Id="rId10563" Type="http://schemas.openxmlformats.org/officeDocument/2006/relationships/hyperlink" Target="https://natsui-sansu-juku.com/column/hub-online-guide/" TargetMode="External"/><Relationship Id="rId11895" Type="http://schemas.openxmlformats.org/officeDocument/2006/relationships/hyperlink" Target="https://rika-quest.com/column/nayami-neutralization/" TargetMode="External"/><Relationship Id="rId113" Type="http://schemas.openxmlformats.org/officeDocument/2006/relationships/hyperlink" Target="https://dokkai-labo.tokyo/" TargetMode="External"/><Relationship Id="rId10564" Type="http://schemas.openxmlformats.org/officeDocument/2006/relationships/hyperlink" Target="https://natsui-sansu-juku.com/kobetsu_online/" TargetMode="External"/><Relationship Id="rId11894" Type="http://schemas.openxmlformats.org/officeDocument/2006/relationships/hyperlink" Target="https://rika-quest.com/column/nayami-solubility-graph/" TargetMode="External"/><Relationship Id="rId112" Type="http://schemas.openxmlformats.org/officeDocument/2006/relationships/hyperlink" Target="https://dokkai-labo.tokyo/blog/tosimagaoka2021/" TargetMode="External"/><Relationship Id="rId10561" Type="http://schemas.openxmlformats.org/officeDocument/2006/relationships/hyperlink" Target="https://natsui-sansu-juku.com/column/hub-online-use/" TargetMode="External"/><Relationship Id="rId11893" Type="http://schemas.openxmlformats.org/officeDocument/2006/relationships/hyperlink" Target="https://rika-quest.com/column/solubility/" TargetMode="External"/><Relationship Id="rId111" Type="http://schemas.openxmlformats.org/officeDocument/2006/relationships/hyperlink" Target="https://dokkai-labo.tokyo/" TargetMode="External"/><Relationship Id="rId10562" Type="http://schemas.openxmlformats.org/officeDocument/2006/relationships/hyperlink" Target="https://natsui-sansu-juku.com/kobetsu_online/" TargetMode="External"/><Relationship Id="rId11892" Type="http://schemas.openxmlformats.org/officeDocument/2006/relationships/hyperlink" Target="https://rika-quest.com/column/nayami-solubility-graph/" TargetMode="External"/><Relationship Id="rId10598" Type="http://schemas.openxmlformats.org/officeDocument/2006/relationships/hyperlink" Target="https://natsui-sansu-juku.com/kobetsu/" TargetMode="External"/><Relationship Id="rId10599" Type="http://schemas.openxmlformats.org/officeDocument/2006/relationships/hyperlink" Target="https://natsui-sansu-juku.com/what_is_asen/" TargetMode="External"/><Relationship Id="rId10592" Type="http://schemas.openxmlformats.org/officeDocument/2006/relationships/hyperlink" Target="https://natsui-sansu-juku.com/kobetsu/" TargetMode="External"/><Relationship Id="rId10593" Type="http://schemas.openxmlformats.org/officeDocument/2006/relationships/hyperlink" Target="https://natsui-sansu-juku.com/kobetsu_online/" TargetMode="External"/><Relationship Id="rId10590" Type="http://schemas.openxmlformats.org/officeDocument/2006/relationships/hyperlink" Target="https://natsui-sansu-juku.com/kobetsu/" TargetMode="External"/><Relationship Id="rId10591" Type="http://schemas.openxmlformats.org/officeDocument/2006/relationships/hyperlink" Target="https://natsui-sansu-juku.com/" TargetMode="External"/><Relationship Id="rId10596" Type="http://schemas.openxmlformats.org/officeDocument/2006/relationships/hyperlink" Target="https://natsui-sansu-juku.com/kobetsu/" TargetMode="External"/><Relationship Id="rId10597" Type="http://schemas.openxmlformats.org/officeDocument/2006/relationships/hyperlink" Target="https://natsui-sansu-juku.com/story001/" TargetMode="External"/><Relationship Id="rId10594" Type="http://schemas.openxmlformats.org/officeDocument/2006/relationships/hyperlink" Target="https://natsui-sansu-juku.com/kobetsu/" TargetMode="External"/><Relationship Id="rId10595" Type="http://schemas.openxmlformats.org/officeDocument/2006/relationships/hyperlink" Target="https://natsui-sansu-juku.com/story002/" TargetMode="External"/><Relationship Id="rId11709" Type="http://schemas.openxmlformats.org/officeDocument/2006/relationships/hyperlink" Target="https://rika-quest.com/column/nayami-light-optics/" TargetMode="External"/><Relationship Id="rId11708" Type="http://schemas.openxmlformats.org/officeDocument/2006/relationships/hyperlink" Target="https://rika-quest.com/column/" TargetMode="External"/><Relationship Id="rId11707" Type="http://schemas.openxmlformats.org/officeDocument/2006/relationships/hyperlink" Target="https://rika-quest.com/column/nayami-light-optics/" TargetMode="External"/><Relationship Id="rId11706" Type="http://schemas.openxmlformats.org/officeDocument/2006/relationships/hyperlink" Target="https://rika-quest.com/column/physics/" TargetMode="External"/><Relationship Id="rId11701" Type="http://schemas.openxmlformats.org/officeDocument/2006/relationships/hyperlink" Target="https://rika-quest.com/column/nayami-physics-diagram/" TargetMode="External"/><Relationship Id="rId11700" Type="http://schemas.openxmlformats.org/officeDocument/2006/relationships/hyperlink" Target="https://rika-quest.com/column/nayami-light-optics/" TargetMode="External"/><Relationship Id="rId11705" Type="http://schemas.openxmlformats.org/officeDocument/2006/relationships/hyperlink" Target="https://rika-quest.com/column/nayami-light-optics/" TargetMode="External"/><Relationship Id="rId11704" Type="http://schemas.openxmlformats.org/officeDocument/2006/relationships/hyperlink" Target="https://rika-quest.com/column/nayami-light-optics/" TargetMode="External"/><Relationship Id="rId11703" Type="http://schemas.openxmlformats.org/officeDocument/2006/relationships/hyperlink" Target="https://rika-quest.com/column/science-nayami/" TargetMode="External"/><Relationship Id="rId11702" Type="http://schemas.openxmlformats.org/officeDocument/2006/relationships/hyperlink" Target="https://rika-quest.com/column/nayami-light-optics/" TargetMode="External"/><Relationship Id="rId11719" Type="http://schemas.openxmlformats.org/officeDocument/2006/relationships/hyperlink" Target="https://rika-quest.com/column/chemistry/" TargetMode="External"/><Relationship Id="rId11718" Type="http://schemas.openxmlformats.org/officeDocument/2006/relationships/hyperlink" Target="https://rika-quest.com/column/nayami-memorize-not-sticking/" TargetMode="External"/><Relationship Id="rId11717" Type="http://schemas.openxmlformats.org/officeDocument/2006/relationships/hyperlink" Target="https://rika-quest.com/inquiry/" TargetMode="External"/><Relationship Id="rId11712" Type="http://schemas.openxmlformats.org/officeDocument/2006/relationships/hyperlink" Target="https://rika-quest.com/column/nayami-light-optics/" TargetMode="External"/><Relationship Id="rId11711" Type="http://schemas.openxmlformats.org/officeDocument/2006/relationships/hyperlink" Target="https://rika-quest.com/column/nayami-physics-diagram/" TargetMode="External"/><Relationship Id="rId11710" Type="http://schemas.openxmlformats.org/officeDocument/2006/relationships/hyperlink" Target="https://rika-quest.com/column/nayami-light-optics/" TargetMode="External"/><Relationship Id="rId11716" Type="http://schemas.openxmlformats.org/officeDocument/2006/relationships/hyperlink" Target="https://rika-quest.com/column/nayami-light-optics/" TargetMode="External"/><Relationship Id="rId11715" Type="http://schemas.openxmlformats.org/officeDocument/2006/relationships/hyperlink" Target="https://rika-quest.com/kouza/" TargetMode="External"/><Relationship Id="rId11714" Type="http://schemas.openxmlformats.org/officeDocument/2006/relationships/hyperlink" Target="https://rika-quest.com/column/nayami-light-optics/" TargetMode="External"/><Relationship Id="rId11713" Type="http://schemas.openxmlformats.org/officeDocument/2006/relationships/hyperlink" Target="https://rika-quest.com/column/nayami-physics-graph/" TargetMode="External"/><Relationship Id="rId9518" Type="http://schemas.openxmlformats.org/officeDocument/2006/relationships/hyperlink" Target="https://natsui-sansu-juku.com/column/hub-online-use/" TargetMode="External"/><Relationship Id="rId9519" Type="http://schemas.openxmlformats.org/officeDocument/2006/relationships/hyperlink" Target="https://natsui-sansu-juku.com/col_blog/online-sansu-56/" TargetMode="External"/><Relationship Id="rId9514" Type="http://schemas.openxmlformats.org/officeDocument/2006/relationships/hyperlink" Target="https://natsui-sansu-juku.com/column/hub-online-use/" TargetMode="External"/><Relationship Id="rId9515" Type="http://schemas.openxmlformats.org/officeDocument/2006/relationships/hyperlink" Target="https://natsui-sansu-juku.com/col_blog/online-math-4to6/" TargetMode="External"/><Relationship Id="rId9516" Type="http://schemas.openxmlformats.org/officeDocument/2006/relationships/hyperlink" Target="https://natsui-sansu-juku.com/column/hub-online-use/" TargetMode="External"/><Relationship Id="rId9517" Type="http://schemas.openxmlformats.org/officeDocument/2006/relationships/hyperlink" Target="https://natsui-sansu-juku.com/col_blog/online-sansu-34/" TargetMode="External"/><Relationship Id="rId9510" Type="http://schemas.openxmlformats.org/officeDocument/2006/relationships/hyperlink" Target="https://natsui-sansu-juku.com/column/hub-online-use/" TargetMode="External"/><Relationship Id="rId9511" Type="http://schemas.openxmlformats.org/officeDocument/2006/relationships/hyperlink" Target="https://natsui-sansu-juku.com/kobetsu_online/" TargetMode="External"/><Relationship Id="rId9512" Type="http://schemas.openxmlformats.org/officeDocument/2006/relationships/hyperlink" Target="https://natsui-sansu-juku.com/column/hub-online-use/" TargetMode="External"/><Relationship Id="rId9513" Type="http://schemas.openxmlformats.org/officeDocument/2006/relationships/hyperlink" Target="https://natsui-sansu-juku.com/column/kobetsu_mayoi_judge/" TargetMode="External"/><Relationship Id="rId9507" Type="http://schemas.openxmlformats.org/officeDocument/2006/relationships/hyperlink" Target="https://natsui-sansu-juku.com/ct/sapix-15/" TargetMode="External"/><Relationship Id="rId9508" Type="http://schemas.openxmlformats.org/officeDocument/2006/relationships/hyperlink" Target="https://natsui-sansu-juku.com/column/hub-online-use/" TargetMode="External"/><Relationship Id="rId9509" Type="http://schemas.openxmlformats.org/officeDocument/2006/relationships/hyperlink" Target="https://natsui-sansu-juku.com/ct/sapix-15/" TargetMode="External"/><Relationship Id="rId9503" Type="http://schemas.openxmlformats.org/officeDocument/2006/relationships/hyperlink" Target="https://natsui-sansu-juku.com/column/kobetsu_mayoi_judge/" TargetMode="External"/><Relationship Id="rId9504" Type="http://schemas.openxmlformats.org/officeDocument/2006/relationships/hyperlink" Target="https://natsui-sansu-juku.com/column/hub-online-guide/" TargetMode="External"/><Relationship Id="rId9505" Type="http://schemas.openxmlformats.org/officeDocument/2006/relationships/hyperlink" Target="https://natsui-sansu-juku.com/inquiry/" TargetMode="External"/><Relationship Id="rId9506" Type="http://schemas.openxmlformats.org/officeDocument/2006/relationships/hyperlink" Target="https://natsui-sansu-juku.com/column/hub-online-use/" TargetMode="External"/><Relationship Id="rId9500" Type="http://schemas.openxmlformats.org/officeDocument/2006/relationships/hyperlink" Target="https://natsui-sansu-juku.com/column/hub-online-guide/" TargetMode="External"/><Relationship Id="rId9501" Type="http://schemas.openxmlformats.org/officeDocument/2006/relationships/hyperlink" Target="https://natsui-sansu-juku.com/" TargetMode="External"/><Relationship Id="rId9502" Type="http://schemas.openxmlformats.org/officeDocument/2006/relationships/hyperlink" Target="https://natsui-sansu-juku.com/column/hub-online-guide/" TargetMode="External"/><Relationship Id="rId10419" Type="http://schemas.openxmlformats.org/officeDocument/2006/relationships/hyperlink" Target="https://natsui-sansu-juku.com/timetable_season/" TargetMode="External"/><Relationship Id="rId10413" Type="http://schemas.openxmlformats.org/officeDocument/2006/relationships/hyperlink" Target="https://natsui-sansu-juku.com/inquiry/" TargetMode="External"/><Relationship Id="rId11745" Type="http://schemas.openxmlformats.org/officeDocument/2006/relationships/hyperlink" Target="https://rika-quest.com/column/nayami-neutralization/" TargetMode="External"/><Relationship Id="rId10414" Type="http://schemas.openxmlformats.org/officeDocument/2006/relationships/hyperlink" Target="https://natsui-sansu-juku.com/kobetsu/" TargetMode="External"/><Relationship Id="rId11744" Type="http://schemas.openxmlformats.org/officeDocument/2006/relationships/hyperlink" Target="https://rika-quest.com/column/nayami-solution-classification/" TargetMode="External"/><Relationship Id="rId10411" Type="http://schemas.openxmlformats.org/officeDocument/2006/relationships/hyperlink" Target="https://natsui-sansu-juku.com/timetable_season/" TargetMode="External"/><Relationship Id="rId11743" Type="http://schemas.openxmlformats.org/officeDocument/2006/relationships/hyperlink" Target="https://rika-quest.com/column/nayami-neutralization/" TargetMode="External"/><Relationship Id="rId10412" Type="http://schemas.openxmlformats.org/officeDocument/2006/relationships/hyperlink" Target="https://natsui-sansu-juku.com/vacant_online_season/" TargetMode="External"/><Relationship Id="rId11742" Type="http://schemas.openxmlformats.org/officeDocument/2006/relationships/hyperlink" Target="https://rika-quest.com/column/chemistry/" TargetMode="External"/><Relationship Id="rId10417" Type="http://schemas.openxmlformats.org/officeDocument/2006/relationships/hyperlink" Target="https://natsui-sansu-juku.com/kobetsu_online/" TargetMode="External"/><Relationship Id="rId11749" Type="http://schemas.openxmlformats.org/officeDocument/2006/relationships/hyperlink" Target="https://rika-quest.com/column/nayami-neutralization/" TargetMode="External"/><Relationship Id="rId10418" Type="http://schemas.openxmlformats.org/officeDocument/2006/relationships/hyperlink" Target="https://natsui-sansu-juku.com/kobetsu/" TargetMode="External"/><Relationship Id="rId11748" Type="http://schemas.openxmlformats.org/officeDocument/2006/relationships/hyperlink" Target="https://rika-quest.com/column/chemistry/" TargetMode="External"/><Relationship Id="rId10415" Type="http://schemas.openxmlformats.org/officeDocument/2006/relationships/hyperlink" Target="https://natsui-sansu-juku.com/kobetsu/" TargetMode="External"/><Relationship Id="rId11747" Type="http://schemas.openxmlformats.org/officeDocument/2006/relationships/hyperlink" Target="https://rika-quest.com/column/nayami-neutralization/" TargetMode="External"/><Relationship Id="rId10416" Type="http://schemas.openxmlformats.org/officeDocument/2006/relationships/hyperlink" Target="https://natsui-sansu-juku.com/kobetsu/" TargetMode="External"/><Relationship Id="rId11746" Type="http://schemas.openxmlformats.org/officeDocument/2006/relationships/hyperlink" Target="https://rika-quest.com/column/science-nayami/" TargetMode="External"/><Relationship Id="rId11741" Type="http://schemas.openxmlformats.org/officeDocument/2006/relationships/hyperlink" Target="https://rika-quest.com/column/nayami-neutralization/" TargetMode="External"/><Relationship Id="rId10410" Type="http://schemas.openxmlformats.org/officeDocument/2006/relationships/hyperlink" Target="https://natsui-sansu-juku.com/kobetsu/" TargetMode="External"/><Relationship Id="rId11740" Type="http://schemas.openxmlformats.org/officeDocument/2006/relationships/hyperlink" Target="https://rika-quest.com/column/nayami-solubility-graph/" TargetMode="External"/><Relationship Id="rId10424" Type="http://schemas.openxmlformats.org/officeDocument/2006/relationships/hyperlink" Target="https://natsui-sansu-juku.com/kobetsu_online/" TargetMode="External"/><Relationship Id="rId11756" Type="http://schemas.openxmlformats.org/officeDocument/2006/relationships/hyperlink" Target="https://rika-quest.com/column/nayami-neutralization/" TargetMode="External"/><Relationship Id="rId10425" Type="http://schemas.openxmlformats.org/officeDocument/2006/relationships/hyperlink" Target="https://natsui-sansu-juku.com/kobetsu/" TargetMode="External"/><Relationship Id="rId11755" Type="http://schemas.openxmlformats.org/officeDocument/2006/relationships/hyperlink" Target="https://rika-quest.com/kouza/" TargetMode="External"/><Relationship Id="rId10422" Type="http://schemas.openxmlformats.org/officeDocument/2006/relationships/hyperlink" Target="https://natsui-sansu-juku.com/ct/jyukubetsu/" TargetMode="External"/><Relationship Id="rId11754" Type="http://schemas.openxmlformats.org/officeDocument/2006/relationships/hyperlink" Target="https://rika-quest.com/column/nayami-neutralization/" TargetMode="External"/><Relationship Id="rId10423" Type="http://schemas.openxmlformats.org/officeDocument/2006/relationships/hyperlink" Target="https://natsui-sansu-juku.com/kobetsu/" TargetMode="External"/><Relationship Id="rId11753" Type="http://schemas.openxmlformats.org/officeDocument/2006/relationships/hyperlink" Target="https://rika-quest.com/column/nayami-solubility-graph/" TargetMode="External"/><Relationship Id="rId10428" Type="http://schemas.openxmlformats.org/officeDocument/2006/relationships/hyperlink" Target="https://natsui-sansu-juku.com/kobetsu/" TargetMode="External"/><Relationship Id="rId10429" Type="http://schemas.openxmlformats.org/officeDocument/2006/relationships/hyperlink" Target="https://natsui-sansu-juku.com/kobetsu/" TargetMode="External"/><Relationship Id="rId11759" Type="http://schemas.openxmlformats.org/officeDocument/2006/relationships/hyperlink" Target="https://rika-quest.com/column/nayami-graph-table-reading/" TargetMode="External"/><Relationship Id="rId10426" Type="http://schemas.openxmlformats.org/officeDocument/2006/relationships/hyperlink" Target="https://natsui-sansu-juku.com/timetable_season/" TargetMode="External"/><Relationship Id="rId11758" Type="http://schemas.openxmlformats.org/officeDocument/2006/relationships/hyperlink" Target="https://rika-quest.com/column/nayami-photosynthesis-transpiration/" TargetMode="External"/><Relationship Id="rId10427" Type="http://schemas.openxmlformats.org/officeDocument/2006/relationships/hyperlink" Target="https://natsui-sansu-juku.com/vacant_online_season/" TargetMode="External"/><Relationship Id="rId11757" Type="http://schemas.openxmlformats.org/officeDocument/2006/relationships/hyperlink" Target="https://rika-quest.com/inquiry/" TargetMode="External"/><Relationship Id="rId10420" Type="http://schemas.openxmlformats.org/officeDocument/2006/relationships/hyperlink" Target="https://natsui-sansu-juku.com/vacant_online_season/" TargetMode="External"/><Relationship Id="rId11752" Type="http://schemas.openxmlformats.org/officeDocument/2006/relationships/hyperlink" Target="https://rika-quest.com/column/nayami-neutralization/" TargetMode="External"/><Relationship Id="rId10421" Type="http://schemas.openxmlformats.org/officeDocument/2006/relationships/hyperlink" Target="https://natsui-sansu-juku.com/ct/jyukubetsu/" TargetMode="External"/><Relationship Id="rId11751" Type="http://schemas.openxmlformats.org/officeDocument/2006/relationships/hyperlink" Target="https://rika-quest.com/column/nayami-solution-classification/" TargetMode="External"/><Relationship Id="rId11750" Type="http://schemas.openxmlformats.org/officeDocument/2006/relationships/hyperlink" Target="https://rika-quest.com/column/nayami-neutralization/" TargetMode="External"/><Relationship Id="rId11729" Type="http://schemas.openxmlformats.org/officeDocument/2006/relationships/hyperlink" Target="https://rika-quest.com/column/nayami-memorize-not-sticking/" TargetMode="External"/><Relationship Id="rId11728" Type="http://schemas.openxmlformats.org/officeDocument/2006/relationships/hyperlink" Target="https://rika-quest.com/column/nayami-cant-apply-knowledge/" TargetMode="External"/><Relationship Id="rId11723" Type="http://schemas.openxmlformats.org/officeDocument/2006/relationships/hyperlink" Target="https://rika-quest.com/column/science-nayami/" TargetMode="External"/><Relationship Id="rId11722" Type="http://schemas.openxmlformats.org/officeDocument/2006/relationships/hyperlink" Target="https://rika-quest.com/column/nayami-memorize-not-sticking/" TargetMode="External"/><Relationship Id="rId11721" Type="http://schemas.openxmlformats.org/officeDocument/2006/relationships/hyperlink" Target="https://rika-quest.com/column/creature/" TargetMode="External"/><Relationship Id="rId11720" Type="http://schemas.openxmlformats.org/officeDocument/2006/relationships/hyperlink" Target="https://rika-quest.com/column/nayami-memorize-not-sticking/" TargetMode="External"/><Relationship Id="rId11727" Type="http://schemas.openxmlformats.org/officeDocument/2006/relationships/hyperlink" Target="https://rika-quest.com/column/nayami-memorize-not-sticking/" TargetMode="External"/><Relationship Id="rId11726" Type="http://schemas.openxmlformats.org/officeDocument/2006/relationships/hyperlink" Target="https://rika-quest.com/column/nayami-memorize-not-sticking/" TargetMode="External"/><Relationship Id="rId11725" Type="http://schemas.openxmlformats.org/officeDocument/2006/relationships/hyperlink" Target="https://rika-quest.com/column/" TargetMode="External"/><Relationship Id="rId11724" Type="http://schemas.openxmlformats.org/officeDocument/2006/relationships/hyperlink" Target="https://rika-quest.com/column/nayami-memorize-not-sticking/" TargetMode="External"/><Relationship Id="rId10408" Type="http://schemas.openxmlformats.org/officeDocument/2006/relationships/hyperlink" Target="https://natsui-sansu-juku.com/kobetsu/" TargetMode="External"/><Relationship Id="rId10409" Type="http://schemas.openxmlformats.org/officeDocument/2006/relationships/hyperlink" Target="https://natsui-sansu-juku.com/kobetsu_online/" TargetMode="External"/><Relationship Id="rId11739" Type="http://schemas.openxmlformats.org/officeDocument/2006/relationships/hyperlink" Target="https://rika-quest.com/column/nayami-neutralization/" TargetMode="External"/><Relationship Id="rId10402" Type="http://schemas.openxmlformats.org/officeDocument/2006/relationships/hyperlink" Target="https://natsui-sansu-juku.com/kobetsu/" TargetMode="External"/><Relationship Id="rId11734" Type="http://schemas.openxmlformats.org/officeDocument/2006/relationships/hyperlink" Target="https://rika-quest.com/inquiry/" TargetMode="External"/><Relationship Id="rId10403" Type="http://schemas.openxmlformats.org/officeDocument/2006/relationships/hyperlink" Target="https://natsui-sansu-juku.com/timetable_season/" TargetMode="External"/><Relationship Id="rId11733" Type="http://schemas.openxmlformats.org/officeDocument/2006/relationships/hyperlink" Target="https://rika-quest.com/column/nayami-memorize-not-sticking/" TargetMode="External"/><Relationship Id="rId10400" Type="http://schemas.openxmlformats.org/officeDocument/2006/relationships/hyperlink" Target="https://natsui-sansu-juku.com/kobetsu/" TargetMode="External"/><Relationship Id="rId11732" Type="http://schemas.openxmlformats.org/officeDocument/2006/relationships/hyperlink" Target="https://rika-quest.com/kouza/" TargetMode="External"/><Relationship Id="rId10401" Type="http://schemas.openxmlformats.org/officeDocument/2006/relationships/hyperlink" Target="https://natsui-sansu-juku.com/kobetsu_online/" TargetMode="External"/><Relationship Id="rId11731" Type="http://schemas.openxmlformats.org/officeDocument/2006/relationships/hyperlink" Target="https://rika-quest.com/column/nayami-memorize-not-sticking/" TargetMode="External"/><Relationship Id="rId10406" Type="http://schemas.openxmlformats.org/officeDocument/2006/relationships/hyperlink" Target="https://natsui-sansu-juku.com/ct/intro/" TargetMode="External"/><Relationship Id="rId11738" Type="http://schemas.openxmlformats.org/officeDocument/2006/relationships/hyperlink" Target="https://rika-quest.com/column/sum/" TargetMode="External"/><Relationship Id="rId10407" Type="http://schemas.openxmlformats.org/officeDocument/2006/relationships/hyperlink" Target="https://natsui-sansu-juku.com/ct/intro/" TargetMode="External"/><Relationship Id="rId11737" Type="http://schemas.openxmlformats.org/officeDocument/2006/relationships/hyperlink" Target="https://rika-quest.com/column/nayami-neutralization/" TargetMode="External"/><Relationship Id="rId10404" Type="http://schemas.openxmlformats.org/officeDocument/2006/relationships/hyperlink" Target="https://natsui-sansu-juku.com/vacant_online_season/" TargetMode="External"/><Relationship Id="rId11736" Type="http://schemas.openxmlformats.org/officeDocument/2006/relationships/hyperlink" Target="https://rika-quest.com/column/nayami-solution-classification/" TargetMode="External"/><Relationship Id="rId10405" Type="http://schemas.openxmlformats.org/officeDocument/2006/relationships/hyperlink" Target="https://natsui-sansu-juku.com/inquiry/" TargetMode="External"/><Relationship Id="rId11735" Type="http://schemas.openxmlformats.org/officeDocument/2006/relationships/hyperlink" Target="https://rika-quest.com/column/nayami-neutralization/" TargetMode="External"/><Relationship Id="rId11730" Type="http://schemas.openxmlformats.org/officeDocument/2006/relationships/hyperlink" Target="https://rika-quest.com/column/nayami-writing/" TargetMode="External"/><Relationship Id="rId8240" Type="http://schemas.openxmlformats.org/officeDocument/2006/relationships/hyperlink" Target="https://koten-kakitsubata.jp/company/" TargetMode="External"/><Relationship Id="rId9572" Type="http://schemas.openxmlformats.org/officeDocument/2006/relationships/hyperlink" Target="https://natsui-sansu-juku.com/column/hub-zukei-hayasa/" TargetMode="External"/><Relationship Id="rId9573" Type="http://schemas.openxmlformats.org/officeDocument/2006/relationships/hyperlink" Target="https://natsui-sansu-juku.com/ct/jyukubetsu/" TargetMode="External"/><Relationship Id="rId9574" Type="http://schemas.openxmlformats.org/officeDocument/2006/relationships/hyperlink" Target="https://natsui-sansu-juku.com/column/hub-zukei-hayasa/" TargetMode="External"/><Relationship Id="rId9575" Type="http://schemas.openxmlformats.org/officeDocument/2006/relationships/hyperlink" Target="https://natsui-sansu-juku.com/column/kobetsu_mayoi_judge/" TargetMode="External"/><Relationship Id="rId8244" Type="http://schemas.openxmlformats.org/officeDocument/2006/relationships/hyperlink" Target="https://koten-kakitsubata.jp/company/" TargetMode="External"/><Relationship Id="rId8243" Type="http://schemas.openxmlformats.org/officeDocument/2006/relationships/hyperlink" Target="https://eigo-rewrite.com/" TargetMode="External"/><Relationship Id="rId8242" Type="http://schemas.openxmlformats.org/officeDocument/2006/relationships/hyperlink" Target="https://koten-kakitsubata.jp/company/" TargetMode="External"/><Relationship Id="rId9570" Type="http://schemas.openxmlformats.org/officeDocument/2006/relationships/hyperlink" Target="https://natsui-sansu-juku.com/column/hub-zukei-hayasa/" TargetMode="External"/><Relationship Id="rId8241" Type="http://schemas.openxmlformats.org/officeDocument/2006/relationships/hyperlink" Target="https://koten-kakitsubata.jp/" TargetMode="External"/><Relationship Id="rId9571" Type="http://schemas.openxmlformats.org/officeDocument/2006/relationships/hyperlink" Target="https://natsui-sansu-juku.com/ct/jyukubetsu/" TargetMode="External"/><Relationship Id="rId8248" Type="http://schemas.openxmlformats.org/officeDocument/2006/relationships/hyperlink" Target="https://koten-kakitsubata.jp/company/" TargetMode="External"/><Relationship Id="rId8247" Type="http://schemas.openxmlformats.org/officeDocument/2006/relationships/hyperlink" Target="https://www.kokugo-trigger.com/" TargetMode="External"/><Relationship Id="rId8246" Type="http://schemas.openxmlformats.org/officeDocument/2006/relationships/hyperlink" Target="https://koten-kakitsubata.jp/company/" TargetMode="External"/><Relationship Id="rId8245" Type="http://schemas.openxmlformats.org/officeDocument/2006/relationships/hyperlink" Target="https://eng-support.com/" TargetMode="External"/><Relationship Id="rId9576" Type="http://schemas.openxmlformats.org/officeDocument/2006/relationships/hyperlink" Target="https://natsui-sansu-juku.com/column/hub-zukei-hayasa/" TargetMode="External"/><Relationship Id="rId9577" Type="http://schemas.openxmlformats.org/officeDocument/2006/relationships/hyperlink" Target="https://natsui-sansu-juku.com/" TargetMode="External"/><Relationship Id="rId9578" Type="http://schemas.openxmlformats.org/officeDocument/2006/relationships/hyperlink" Target="https://natsui-sansu-juku.com/column/hub-zukei-hayasa/" TargetMode="External"/><Relationship Id="rId8249" Type="http://schemas.openxmlformats.org/officeDocument/2006/relationships/hyperlink" Target="https://rika-quest.com/" TargetMode="External"/><Relationship Id="rId9579" Type="http://schemas.openxmlformats.org/officeDocument/2006/relationships/hyperlink" Target="https://natsui-sansu-juku.com/column/zukei/" TargetMode="External"/><Relationship Id="rId9561" Type="http://schemas.openxmlformats.org/officeDocument/2006/relationships/hyperlink" Target="https://natsui-sansu-juku.com/kobetsu_online/" TargetMode="External"/><Relationship Id="rId9562" Type="http://schemas.openxmlformats.org/officeDocument/2006/relationships/hyperlink" Target="https://natsui-sansu-juku.com/column/hub-qa-jiki/" TargetMode="External"/><Relationship Id="rId9563" Type="http://schemas.openxmlformats.org/officeDocument/2006/relationships/hyperlink" Target="https://natsui-sansu-juku.com/column/onlinekobetsu3/" TargetMode="External"/><Relationship Id="rId9564" Type="http://schemas.openxmlformats.org/officeDocument/2006/relationships/hyperlink" Target="https://natsui-sansu-juku.com/column/hub-qa-jiki/" TargetMode="External"/><Relationship Id="rId8233" Type="http://schemas.openxmlformats.org/officeDocument/2006/relationships/hyperlink" Target="https://natsui-sansu-juku.com/" TargetMode="External"/><Relationship Id="rId8232" Type="http://schemas.openxmlformats.org/officeDocument/2006/relationships/hyperlink" Target="https://koten-kakitsubata.jp/company/" TargetMode="External"/><Relationship Id="rId8231" Type="http://schemas.openxmlformats.org/officeDocument/2006/relationships/hyperlink" Target="http://arithmetica.jp/wp/wp-content/uploads/2016/08/yoko.png" TargetMode="External"/><Relationship Id="rId8230" Type="http://schemas.openxmlformats.org/officeDocument/2006/relationships/hyperlink" Target="https://koten-kakitsubata.jp/company/" TargetMode="External"/><Relationship Id="rId9560" Type="http://schemas.openxmlformats.org/officeDocument/2006/relationships/hyperlink" Target="https://natsui-sansu-juku.com/column/hub-qa-jiki/" TargetMode="External"/><Relationship Id="rId8237" Type="http://schemas.openxmlformats.org/officeDocument/2006/relationships/hyperlink" Target="https://juku-escot.com/" TargetMode="External"/><Relationship Id="rId9569" Type="http://schemas.openxmlformats.org/officeDocument/2006/relationships/hyperlink" Target="https://natsui-sansu-juku.com/ct/kakomon/" TargetMode="External"/><Relationship Id="rId8236" Type="http://schemas.openxmlformats.org/officeDocument/2006/relationships/hyperlink" Target="https://koten-kakitsubata.jp/company/" TargetMode="External"/><Relationship Id="rId8235" Type="http://schemas.openxmlformats.org/officeDocument/2006/relationships/hyperlink" Target="https://dokkai-labo.tokyo/" TargetMode="External"/><Relationship Id="rId8234" Type="http://schemas.openxmlformats.org/officeDocument/2006/relationships/hyperlink" Target="https://koten-kakitsubata.jp/company/" TargetMode="External"/><Relationship Id="rId9565" Type="http://schemas.openxmlformats.org/officeDocument/2006/relationships/hyperlink" Target="https://natsui-sansu-juku.com/" TargetMode="External"/><Relationship Id="rId9566" Type="http://schemas.openxmlformats.org/officeDocument/2006/relationships/hyperlink" Target="https://natsui-sansu-juku.com/column/hub-zukei-hayasa/" TargetMode="External"/><Relationship Id="rId8239" Type="http://schemas.openxmlformats.org/officeDocument/2006/relationships/hyperlink" Target="https://jukureiwa.com/" TargetMode="External"/><Relationship Id="rId9567" Type="http://schemas.openxmlformats.org/officeDocument/2006/relationships/hyperlink" Target="https://natsui-sansu-juku.com/ct/kakomon/" TargetMode="External"/><Relationship Id="rId8238" Type="http://schemas.openxmlformats.org/officeDocument/2006/relationships/hyperlink" Target="https://koten-kakitsubata.jp/company/" TargetMode="External"/><Relationship Id="rId9568" Type="http://schemas.openxmlformats.org/officeDocument/2006/relationships/hyperlink" Target="https://natsui-sansu-juku.com/column/hub-zukei-hayasa/" TargetMode="External"/><Relationship Id="rId8262" Type="http://schemas.openxmlformats.org/officeDocument/2006/relationships/hyperlink" Target="https://koten-kakitsubata.jp/greeting/" TargetMode="External"/><Relationship Id="rId9594" Type="http://schemas.openxmlformats.org/officeDocument/2006/relationships/hyperlink" Target="https://natsui-sansu-juku.com/column/hub-zukei-hayasa/" TargetMode="External"/><Relationship Id="rId8261" Type="http://schemas.openxmlformats.org/officeDocument/2006/relationships/hyperlink" Target="https://koten-kakitsubata.jp/spot/" TargetMode="External"/><Relationship Id="rId9595" Type="http://schemas.openxmlformats.org/officeDocument/2006/relationships/hyperlink" Target="https://natsui-sansu-juku.com/col_blog/online-sansu-kobetsu-rittaizukei/" TargetMode="External"/><Relationship Id="rId8260" Type="http://schemas.openxmlformats.org/officeDocument/2006/relationships/hyperlink" Target="https://koten-kakitsubata.jp/greeting/" TargetMode="External"/><Relationship Id="rId9596" Type="http://schemas.openxmlformats.org/officeDocument/2006/relationships/hyperlink" Target="https://natsui-sansu-juku.com/column/hub-zukei-hayasa/" TargetMode="External"/><Relationship Id="rId9597" Type="http://schemas.openxmlformats.org/officeDocument/2006/relationships/hyperlink" Target="https://natsui-sansu-juku.com/col_blog/online-sansu-kobetsu-baino-kazu/" TargetMode="External"/><Relationship Id="rId8266" Type="http://schemas.openxmlformats.org/officeDocument/2006/relationships/hyperlink" Target="https://koten-kakitsubata.jp/info/200201/" TargetMode="External"/><Relationship Id="rId9590" Type="http://schemas.openxmlformats.org/officeDocument/2006/relationships/hyperlink" Target="https://natsui-sansu-juku.com/column/hub-zukei-hayasa/" TargetMode="External"/><Relationship Id="rId8265" Type="http://schemas.openxmlformats.org/officeDocument/2006/relationships/hyperlink" Target="https://koten-kakitsubata.jp/school-exam/" TargetMode="External"/><Relationship Id="rId9591" Type="http://schemas.openxmlformats.org/officeDocument/2006/relationships/hyperlink" Target="https://natsui-sansu-juku.com/col_blog/online-sansu-kobetsu-baino-kazu/" TargetMode="External"/><Relationship Id="rId8264" Type="http://schemas.openxmlformats.org/officeDocument/2006/relationships/hyperlink" Target="https://koten-kakitsubata.jp/info/200201/" TargetMode="External"/><Relationship Id="rId9592" Type="http://schemas.openxmlformats.org/officeDocument/2006/relationships/hyperlink" Target="https://natsui-sansu-juku.com/column/hub-zukei-hayasa/" TargetMode="External"/><Relationship Id="rId8263" Type="http://schemas.openxmlformats.org/officeDocument/2006/relationships/hyperlink" Target="https://youtu.be/CV0wB8H_fRI" TargetMode="External"/><Relationship Id="rId9593" Type="http://schemas.openxmlformats.org/officeDocument/2006/relationships/hyperlink" Target="https://natsui-sansu-juku.com/col_blog/online-sansu-kobetsu-hayasa-kaizen/" TargetMode="External"/><Relationship Id="rId8269" Type="http://schemas.openxmlformats.org/officeDocument/2006/relationships/hyperlink" Target="https://koten-kakitsubata.jp/info/20200410/" TargetMode="External"/><Relationship Id="rId8268" Type="http://schemas.openxmlformats.org/officeDocument/2006/relationships/hyperlink" Target="https://koten-kakitsubata.jp/info/200201/" TargetMode="External"/><Relationship Id="rId8267" Type="http://schemas.openxmlformats.org/officeDocument/2006/relationships/hyperlink" Target="https://koten-kakitsubata.jp/enter-exam/" TargetMode="External"/><Relationship Id="rId9598" Type="http://schemas.openxmlformats.org/officeDocument/2006/relationships/hyperlink" Target="https://natsui-sansu-juku.com/column/hub-zukei-hayasa/" TargetMode="External"/><Relationship Id="rId9599" Type="http://schemas.openxmlformats.org/officeDocument/2006/relationships/hyperlink" Target="https://natsui-sansu-juku.com/column/routine/" TargetMode="External"/><Relationship Id="rId8251" Type="http://schemas.openxmlformats.org/officeDocument/2006/relationships/hyperlink" Target="https://filmuy.com/arithmetica/" TargetMode="External"/><Relationship Id="rId9583" Type="http://schemas.openxmlformats.org/officeDocument/2006/relationships/hyperlink" Target="https://natsui-sansu-juku.com/col_blog/online-sansu-kobetsu-rittaizukei/" TargetMode="External"/><Relationship Id="rId8250" Type="http://schemas.openxmlformats.org/officeDocument/2006/relationships/hyperlink" Target="https://koten-kakitsubata.jp/company/" TargetMode="External"/><Relationship Id="rId9584" Type="http://schemas.openxmlformats.org/officeDocument/2006/relationships/hyperlink" Target="https://natsui-sansu-juku.com/column/hub-zukei-hayasa/" TargetMode="External"/><Relationship Id="rId9585" Type="http://schemas.openxmlformats.org/officeDocument/2006/relationships/hyperlink" Target="https://natsui-sansu-juku.com/column/hayasamondai/" TargetMode="External"/><Relationship Id="rId9586" Type="http://schemas.openxmlformats.org/officeDocument/2006/relationships/hyperlink" Target="https://natsui-sansu-juku.com/column/hub-zukei-hayasa/" TargetMode="External"/><Relationship Id="rId8255" Type="http://schemas.openxmlformats.org/officeDocument/2006/relationships/hyperlink" Target="https://koten-kakitsubata.jp/enter-exam/" TargetMode="External"/><Relationship Id="rId8254" Type="http://schemas.openxmlformats.org/officeDocument/2006/relationships/hyperlink" Target="https://koten-kakitsubata.jp/enter-exam/" TargetMode="External"/><Relationship Id="rId9580" Type="http://schemas.openxmlformats.org/officeDocument/2006/relationships/hyperlink" Target="https://natsui-sansu-juku.com/column/hub-zukei-hayasa/" TargetMode="External"/><Relationship Id="rId8253" Type="http://schemas.openxmlformats.org/officeDocument/2006/relationships/hyperlink" Target="https://arithmetica.jp/support/" TargetMode="External"/><Relationship Id="rId9581" Type="http://schemas.openxmlformats.org/officeDocument/2006/relationships/hyperlink" Target="https://natsui-sansu-juku.com/column/rittaizukei/" TargetMode="External"/><Relationship Id="rId8252" Type="http://schemas.openxmlformats.org/officeDocument/2006/relationships/hyperlink" Target="https://koten-kakitsubata.jp/company/" TargetMode="External"/><Relationship Id="rId9582" Type="http://schemas.openxmlformats.org/officeDocument/2006/relationships/hyperlink" Target="https://natsui-sansu-juku.com/column/hub-zukei-hayasa/" TargetMode="External"/><Relationship Id="rId8259" Type="http://schemas.openxmlformats.org/officeDocument/2006/relationships/hyperlink" Target="https://koten-kakitsubata.jp/spot/" TargetMode="External"/><Relationship Id="rId8258" Type="http://schemas.openxmlformats.org/officeDocument/2006/relationships/hyperlink" Target="https://koten-kakitsubata.jp/greeting/" TargetMode="External"/><Relationship Id="rId8257" Type="http://schemas.openxmlformats.org/officeDocument/2006/relationships/hyperlink" Target="https://koten-kakitsubata.jp/enter-exam/" TargetMode="External"/><Relationship Id="rId8256" Type="http://schemas.openxmlformats.org/officeDocument/2006/relationships/hyperlink" Target="https://koten-kakitsubata.jp/enter-exam/" TargetMode="External"/><Relationship Id="rId9587" Type="http://schemas.openxmlformats.org/officeDocument/2006/relationships/hyperlink" Target="https://natsui-sansu-juku.com/col_blog/online-sansu-kobetsu-hayasa-kaizen/" TargetMode="External"/><Relationship Id="rId9588" Type="http://schemas.openxmlformats.org/officeDocument/2006/relationships/hyperlink" Target="https://natsui-sansu-juku.com/column/hub-zukei-hayasa/" TargetMode="External"/><Relationship Id="rId9589" Type="http://schemas.openxmlformats.org/officeDocument/2006/relationships/hyperlink" Target="https://natsui-sansu-juku.com/column/baainokazu/" TargetMode="External"/><Relationship Id="rId8209" Type="http://schemas.openxmlformats.org/officeDocument/2006/relationships/hyperlink" Target="https://koten-kakitsubata.jp/blog/zyodoushi/" TargetMode="External"/><Relationship Id="rId9530" Type="http://schemas.openxmlformats.org/officeDocument/2006/relationships/hyperlink" Target="https://natsui-sansu-juku.com/column/hub-online-use/" TargetMode="External"/><Relationship Id="rId9531" Type="http://schemas.openxmlformats.org/officeDocument/2006/relationships/hyperlink" Target="https://natsui-sansu-juku.com/col_blog/sansu-nobinai-online/" TargetMode="External"/><Relationship Id="rId8200" Type="http://schemas.openxmlformats.org/officeDocument/2006/relationships/hyperlink" Target="https://koten-kakitsubata.jp/access/" TargetMode="External"/><Relationship Id="rId8204" Type="http://schemas.openxmlformats.org/officeDocument/2006/relationships/hyperlink" Target="https://koten-kakitsubata.jp/blog/jyodoushikatuyouhyou/" TargetMode="External"/><Relationship Id="rId9536" Type="http://schemas.openxmlformats.org/officeDocument/2006/relationships/hyperlink" Target="https://natsui-sansu-juku.com/column/hub-online-use/" TargetMode="External"/><Relationship Id="rId8203" Type="http://schemas.openxmlformats.org/officeDocument/2006/relationships/hyperlink" Target="https://koten-kakitsubata.jp/blog/zyodoushi/" TargetMode="External"/><Relationship Id="rId9537" Type="http://schemas.openxmlformats.org/officeDocument/2006/relationships/hyperlink" Target="https://natsui-sansu-juku.com/column/kobetsu_mayoi_judge/" TargetMode="External"/><Relationship Id="rId8202" Type="http://schemas.openxmlformats.org/officeDocument/2006/relationships/hyperlink" Target="https://koten-kakitsubata.jp/greeting/" TargetMode="External"/><Relationship Id="rId9538" Type="http://schemas.openxmlformats.org/officeDocument/2006/relationships/hyperlink" Target="https://natsui-sansu-juku.com/column/hub-online-use/" TargetMode="External"/><Relationship Id="rId8201" Type="http://schemas.openxmlformats.org/officeDocument/2006/relationships/hyperlink" Target="https://koten-kakitsubata.jp/blog/zyodoushi/" TargetMode="External"/><Relationship Id="rId9539" Type="http://schemas.openxmlformats.org/officeDocument/2006/relationships/hyperlink" Target="https://natsui-sansu-juku.com/inquiry/" TargetMode="External"/><Relationship Id="rId8208" Type="http://schemas.openxmlformats.org/officeDocument/2006/relationships/hyperlink" Target="https://koten-kakitsubata.jp/school-exam/" TargetMode="External"/><Relationship Id="rId9532" Type="http://schemas.openxmlformats.org/officeDocument/2006/relationships/hyperlink" Target="https://natsui-sansu-juku.com/column/hub-online-use/" TargetMode="External"/><Relationship Id="rId8207" Type="http://schemas.openxmlformats.org/officeDocument/2006/relationships/hyperlink" Target="https://koten-kakitsubata.jp/blog/zyodoushi/" TargetMode="External"/><Relationship Id="rId9533" Type="http://schemas.openxmlformats.org/officeDocument/2006/relationships/hyperlink" Target="https://natsui-sansu-juku.com/col_blog/onlinerikai/" TargetMode="External"/><Relationship Id="rId8206" Type="http://schemas.openxmlformats.org/officeDocument/2006/relationships/hyperlink" Target="https://koten-kakitsubata.jp/spot/" TargetMode="External"/><Relationship Id="rId9534" Type="http://schemas.openxmlformats.org/officeDocument/2006/relationships/hyperlink" Target="https://natsui-sansu-juku.com/column/hub-online-use/" TargetMode="External"/><Relationship Id="rId8205" Type="http://schemas.openxmlformats.org/officeDocument/2006/relationships/hyperlink" Target="https://koten-kakitsubata.jp/blog/zyodoushi/" TargetMode="External"/><Relationship Id="rId9535" Type="http://schemas.openxmlformats.org/officeDocument/2006/relationships/hyperlink" Target="https://natsui-sansu-juku.com/col_blog/onlinekoukateki/" TargetMode="External"/><Relationship Id="rId9529" Type="http://schemas.openxmlformats.org/officeDocument/2006/relationships/hyperlink" Target="https://natsui-sansu-juku.com/col_blog/shiko-keisan-online/" TargetMode="External"/><Relationship Id="rId9520" Type="http://schemas.openxmlformats.org/officeDocument/2006/relationships/hyperlink" Target="https://natsui-sansu-juku.com/column/hub-online-use/" TargetMode="External"/><Relationship Id="rId9525" Type="http://schemas.openxmlformats.org/officeDocument/2006/relationships/hyperlink" Target="https://natsui-sansu-juku.com/col_blog/online-math-4to6/" TargetMode="External"/><Relationship Id="rId9526" Type="http://schemas.openxmlformats.org/officeDocument/2006/relationships/hyperlink" Target="https://natsui-sansu-juku.com/column/hub-online-use/" TargetMode="External"/><Relationship Id="rId9527" Type="http://schemas.openxmlformats.org/officeDocument/2006/relationships/hyperlink" Target="https://natsui-sansu-juku.com/col_blog/online-sansu-kobetsu-keisan-miss/" TargetMode="External"/><Relationship Id="rId9528" Type="http://schemas.openxmlformats.org/officeDocument/2006/relationships/hyperlink" Target="https://natsui-sansu-juku.com/column/hub-online-use/" TargetMode="External"/><Relationship Id="rId9521" Type="http://schemas.openxmlformats.org/officeDocument/2006/relationships/hyperlink" Target="https://natsui-sansu-juku.com/col_blog/online-math/" TargetMode="External"/><Relationship Id="rId9522" Type="http://schemas.openxmlformats.org/officeDocument/2006/relationships/hyperlink" Target="https://natsui-sansu-juku.com/column/hub-online-use/" TargetMode="External"/><Relationship Id="rId9523" Type="http://schemas.openxmlformats.org/officeDocument/2006/relationships/hyperlink" Target="https://natsui-sansu-juku.com/col_blog/online-math-juku/" TargetMode="External"/><Relationship Id="rId9524" Type="http://schemas.openxmlformats.org/officeDocument/2006/relationships/hyperlink" Target="https://natsui-sansu-juku.com/column/hub-online-use/" TargetMode="External"/><Relationship Id="rId9550" Type="http://schemas.openxmlformats.org/officeDocument/2006/relationships/hyperlink" Target="https://natsui-sansu-juku.com/column/hub-qa-jiki/" TargetMode="External"/><Relationship Id="rId9551" Type="http://schemas.openxmlformats.org/officeDocument/2006/relationships/hyperlink" Target="https://natsui-sansu-juku.com/ct/%e4%b8%ad%e5%ad%a6%e5%8f%97%e9%a8%93q%ef%bc%86%ef%bd%81/" TargetMode="External"/><Relationship Id="rId9552" Type="http://schemas.openxmlformats.org/officeDocument/2006/relationships/hyperlink" Target="https://natsui-sansu-juku.com/column/hub-qa-jiki/" TargetMode="External"/><Relationship Id="rId9553" Type="http://schemas.openxmlformats.org/officeDocument/2006/relationships/hyperlink" Target="https://natsui-sansu-juku.com/column/hub-online-guide/" TargetMode="External"/><Relationship Id="rId8222" Type="http://schemas.openxmlformats.org/officeDocument/2006/relationships/hyperlink" Target="https://koten-kakitsubata.jp/access/" TargetMode="External"/><Relationship Id="rId8221" Type="http://schemas.openxmlformats.org/officeDocument/2006/relationships/hyperlink" Target="https://koten-kakitsubata.jp/blog/zyodoushi/" TargetMode="External"/><Relationship Id="rId8220" Type="http://schemas.openxmlformats.org/officeDocument/2006/relationships/hyperlink" Target="https://koten-kakitsubata.jp/" TargetMode="External"/><Relationship Id="rId8226" Type="http://schemas.openxmlformats.org/officeDocument/2006/relationships/hyperlink" Target="https://koten-kakitsubata.jp/company/" TargetMode="External"/><Relationship Id="rId9558" Type="http://schemas.openxmlformats.org/officeDocument/2006/relationships/hyperlink" Target="https://natsui-sansu-juku.com/column/hub-qa-jiki/" TargetMode="External"/><Relationship Id="rId8225" Type="http://schemas.openxmlformats.org/officeDocument/2006/relationships/hyperlink" Target="https://koten-kakitsubata.jp/blog/kotentokui/" TargetMode="External"/><Relationship Id="rId9559" Type="http://schemas.openxmlformats.org/officeDocument/2006/relationships/hyperlink" Target="https://natsui-sansu-juku.com/column/hub-online-guide/" TargetMode="External"/><Relationship Id="rId8224" Type="http://schemas.openxmlformats.org/officeDocument/2006/relationships/hyperlink" Target="https://koten-kakitsubata.jp/greeting/" TargetMode="External"/><Relationship Id="rId8223" Type="http://schemas.openxmlformats.org/officeDocument/2006/relationships/hyperlink" Target="https://koten-kakitsubata.jp/blog/zyodoushi/" TargetMode="External"/><Relationship Id="rId9554" Type="http://schemas.openxmlformats.org/officeDocument/2006/relationships/hyperlink" Target="https://natsui-sansu-juku.com/column/hub-qa-jiki/" TargetMode="External"/><Relationship Id="rId8229" Type="http://schemas.openxmlformats.org/officeDocument/2006/relationships/hyperlink" Target="https://koten-kakitsubata.jp/spot/" TargetMode="External"/><Relationship Id="rId9555" Type="http://schemas.openxmlformats.org/officeDocument/2006/relationships/hyperlink" Target="https://natsui-sansu-juku.com/kobetsu_online/" TargetMode="External"/><Relationship Id="rId8228" Type="http://schemas.openxmlformats.org/officeDocument/2006/relationships/hyperlink" Target="https://koten-kakitsubata.jp/company/" TargetMode="External"/><Relationship Id="rId9556" Type="http://schemas.openxmlformats.org/officeDocument/2006/relationships/hyperlink" Target="https://natsui-sansu-juku.com/column/hub-qa-jiki/" TargetMode="External"/><Relationship Id="rId8227" Type="http://schemas.openxmlformats.org/officeDocument/2006/relationships/hyperlink" Target="https://koten-kakitsubata.jp/spot/" TargetMode="External"/><Relationship Id="rId9557" Type="http://schemas.openxmlformats.org/officeDocument/2006/relationships/hyperlink" Target="https://natsui-sansu-juku.com/kobetsu_online/" TargetMode="External"/><Relationship Id="rId9540" Type="http://schemas.openxmlformats.org/officeDocument/2006/relationships/hyperlink" Target="https://natsui-sansu-juku.com/column/hub-online-use/" TargetMode="External"/><Relationship Id="rId9541" Type="http://schemas.openxmlformats.org/officeDocument/2006/relationships/hyperlink" Target="https://natsui-sansu-juku.com/col_blog/online-math-4to6/" TargetMode="External"/><Relationship Id="rId9542" Type="http://schemas.openxmlformats.org/officeDocument/2006/relationships/hyperlink" Target="https://natsui-sansu-juku.com/column/hub-online-use/" TargetMode="External"/><Relationship Id="rId8211" Type="http://schemas.openxmlformats.org/officeDocument/2006/relationships/hyperlink" Target="https://koten-kakitsubata.jp/blog/zyodoushi/" TargetMode="External"/><Relationship Id="rId8210" Type="http://schemas.openxmlformats.org/officeDocument/2006/relationships/hyperlink" Target="https://koten-kakitsubata.jp/" TargetMode="External"/><Relationship Id="rId8215" Type="http://schemas.openxmlformats.org/officeDocument/2006/relationships/hyperlink" Target="https://koten-kakitsubata.jp/blog/zyodoushi/" TargetMode="External"/><Relationship Id="rId9547" Type="http://schemas.openxmlformats.org/officeDocument/2006/relationships/hyperlink" Target="https://natsui-sansu-juku.com/col_blog/sansu-nobinai-online/" TargetMode="External"/><Relationship Id="rId8214" Type="http://schemas.openxmlformats.org/officeDocument/2006/relationships/hyperlink" Target="https://koten-kakitsubata.jp/greeting/" TargetMode="External"/><Relationship Id="rId9548" Type="http://schemas.openxmlformats.org/officeDocument/2006/relationships/hyperlink" Target="https://natsui-sansu-juku.com/column/hub-qa-jiki/" TargetMode="External"/><Relationship Id="rId8213" Type="http://schemas.openxmlformats.org/officeDocument/2006/relationships/hyperlink" Target="https://koten-kakitsubata.jp/blog/zyodoushi/" TargetMode="External"/><Relationship Id="rId9549" Type="http://schemas.openxmlformats.org/officeDocument/2006/relationships/hyperlink" Target="https://natsui-sansu-juku.com/ct/%e4%b8%ad%e5%ad%a6%e5%8f%97%e9%a8%93q%ef%bc%86%ef%bd%81/" TargetMode="External"/><Relationship Id="rId8212" Type="http://schemas.openxmlformats.org/officeDocument/2006/relationships/hyperlink" Target="https://koten-kakitsubata.jp/access/" TargetMode="External"/><Relationship Id="rId8219" Type="http://schemas.openxmlformats.org/officeDocument/2006/relationships/hyperlink" Target="https://koten-kakitsubata.jp/blog/zyodoushi/" TargetMode="External"/><Relationship Id="rId9543" Type="http://schemas.openxmlformats.org/officeDocument/2006/relationships/hyperlink" Target="https://natsui-sansu-juku.com/col_blog/online-math/" TargetMode="External"/><Relationship Id="rId8218" Type="http://schemas.openxmlformats.org/officeDocument/2006/relationships/hyperlink" Target="https://koten-kakitsubata.jp/spot/" TargetMode="External"/><Relationship Id="rId9544" Type="http://schemas.openxmlformats.org/officeDocument/2006/relationships/hyperlink" Target="https://natsui-sansu-juku.com/column/hub-online-use/" TargetMode="External"/><Relationship Id="rId8217" Type="http://schemas.openxmlformats.org/officeDocument/2006/relationships/hyperlink" Target="https://koten-kakitsubata.jp/blog/zyodoushi/" TargetMode="External"/><Relationship Id="rId9545" Type="http://schemas.openxmlformats.org/officeDocument/2006/relationships/hyperlink" Target="https://natsui-sansu-juku.com/col_blog/online-sansu-kobetsu-keisan-miss/" TargetMode="External"/><Relationship Id="rId8216" Type="http://schemas.openxmlformats.org/officeDocument/2006/relationships/hyperlink" Target="https://koten-kakitsubata.jp/school-exam/" TargetMode="External"/><Relationship Id="rId9546" Type="http://schemas.openxmlformats.org/officeDocument/2006/relationships/hyperlink" Target="https://natsui-sansu-juku.com/column/hub-online-use/" TargetMode="External"/><Relationship Id="rId8291" Type="http://schemas.openxmlformats.org/officeDocument/2006/relationships/hyperlink" Target="https://koten-kakitsubata.jp/kouza/" TargetMode="External"/><Relationship Id="rId8290" Type="http://schemas.openxmlformats.org/officeDocument/2006/relationships/hyperlink" Target="https://koten-kakitsubata.jp/" TargetMode="External"/><Relationship Id="rId8284" Type="http://schemas.openxmlformats.org/officeDocument/2006/relationships/hyperlink" Target="https://koten-kakitsubata.jp/info/20210406/" TargetMode="External"/><Relationship Id="rId8283" Type="http://schemas.openxmlformats.org/officeDocument/2006/relationships/hyperlink" Target="https://kokugo-trigger.com/" TargetMode="External"/><Relationship Id="rId8282" Type="http://schemas.openxmlformats.org/officeDocument/2006/relationships/hyperlink" Target="https://koten-kakitsubata.jp/info/20210406-2/" TargetMode="External"/><Relationship Id="rId8281" Type="http://schemas.openxmlformats.org/officeDocument/2006/relationships/hyperlink" Target="https://koten-kakitsubata.jp/inquiry/" TargetMode="External"/><Relationship Id="rId8288" Type="http://schemas.openxmlformats.org/officeDocument/2006/relationships/hyperlink" Target="https://koten-kakitsubata.jp/info/20210723/" TargetMode="External"/><Relationship Id="rId8287" Type="http://schemas.openxmlformats.org/officeDocument/2006/relationships/hyperlink" Target="https://koten-kakitsubata.jp/inquiry/" TargetMode="External"/><Relationship Id="rId8286" Type="http://schemas.openxmlformats.org/officeDocument/2006/relationships/hyperlink" Target="https://koten-kakitsubata.jp/info/20210707/" TargetMode="External"/><Relationship Id="rId8285" Type="http://schemas.openxmlformats.org/officeDocument/2006/relationships/hyperlink" Target="https://eng-support.com/" TargetMode="External"/><Relationship Id="rId8289" Type="http://schemas.openxmlformats.org/officeDocument/2006/relationships/hyperlink" Target="https://rika-quest.com/" TargetMode="External"/><Relationship Id="rId8280" Type="http://schemas.openxmlformats.org/officeDocument/2006/relationships/hyperlink" Target="https://koten-kakitsubata.jp/info/20210308/" TargetMode="External"/><Relationship Id="rId8273" Type="http://schemas.openxmlformats.org/officeDocument/2006/relationships/hyperlink" Target="https://natsui-sansu-juku.com/story002/" TargetMode="External"/><Relationship Id="rId8272" Type="http://schemas.openxmlformats.org/officeDocument/2006/relationships/hyperlink" Target="https://koten-kakitsubata.jp/info/20200410/" TargetMode="External"/><Relationship Id="rId8271" Type="http://schemas.openxmlformats.org/officeDocument/2006/relationships/hyperlink" Target="https://koten-kakitsubata.jp/inquiry/" TargetMode="External"/><Relationship Id="rId8270" Type="http://schemas.openxmlformats.org/officeDocument/2006/relationships/hyperlink" Target="https://koten-kakitsubata.jp/info/200201/" TargetMode="External"/><Relationship Id="rId8277" Type="http://schemas.openxmlformats.org/officeDocument/2006/relationships/hyperlink" Target="https://juku-escot.com/" TargetMode="External"/><Relationship Id="rId8276" Type="http://schemas.openxmlformats.org/officeDocument/2006/relationships/hyperlink" Target="https://koten-kakitsubata.jp/info/20201022/" TargetMode="External"/><Relationship Id="rId8275" Type="http://schemas.openxmlformats.org/officeDocument/2006/relationships/hyperlink" Target="https://koten-kakitsubata.jp/inquiry/" TargetMode="External"/><Relationship Id="rId8274" Type="http://schemas.openxmlformats.org/officeDocument/2006/relationships/hyperlink" Target="https://koten-kakitsubata.jp/info/20200713/" TargetMode="External"/><Relationship Id="rId8279" Type="http://schemas.openxmlformats.org/officeDocument/2006/relationships/hyperlink" Target="https://koten-kakitsubata.jp/inquiry/" TargetMode="External"/><Relationship Id="rId8278" Type="http://schemas.openxmlformats.org/officeDocument/2006/relationships/hyperlink" Target="https://koten-kakitsubata.jp/info/20201119/" TargetMode="External"/><Relationship Id="rId8295" Type="http://schemas.openxmlformats.org/officeDocument/2006/relationships/hyperlink" Target="https://koten-kakitsubata.jp/inquiry/" TargetMode="External"/><Relationship Id="rId8294" Type="http://schemas.openxmlformats.org/officeDocument/2006/relationships/hyperlink" Target="https://koten-kakitsubata.jp/inquiry/" TargetMode="External"/><Relationship Id="rId8293" Type="http://schemas.openxmlformats.org/officeDocument/2006/relationships/hyperlink" Target="https://koten-kakitsubata.jp/inquiry/" TargetMode="External"/><Relationship Id="rId8292" Type="http://schemas.openxmlformats.org/officeDocument/2006/relationships/hyperlink" Target="https://koten-kakitsubata.jp/inquiry/" TargetMode="External"/><Relationship Id="rId8299" Type="http://schemas.openxmlformats.org/officeDocument/2006/relationships/hyperlink" Target="https://koten-kakitsubata.jp/inquiry/" TargetMode="External"/><Relationship Id="rId8298" Type="http://schemas.openxmlformats.org/officeDocument/2006/relationships/hyperlink" Target="https://koten-kakitsubata.jp/inquiry/" TargetMode="External"/><Relationship Id="rId8297" Type="http://schemas.openxmlformats.org/officeDocument/2006/relationships/hyperlink" Target="https://koten-kakitsubata.jp/kouza/" TargetMode="External"/><Relationship Id="rId8296" Type="http://schemas.openxmlformats.org/officeDocument/2006/relationships/hyperlink" Target="https://koten-kakitsubata.jp/" TargetMode="External"/><Relationship Id="rId10457" Type="http://schemas.openxmlformats.org/officeDocument/2006/relationships/hyperlink" Target="https://natsui-sansu-juku.com/kobetsu/" TargetMode="External"/><Relationship Id="rId11789" Type="http://schemas.openxmlformats.org/officeDocument/2006/relationships/hyperlink" Target="https://rika-quest.com/column/nayami-calculation-slow/" TargetMode="External"/><Relationship Id="rId10458" Type="http://schemas.openxmlformats.org/officeDocument/2006/relationships/hyperlink" Target="https://natsui-sansu-juku.com/access/" TargetMode="External"/><Relationship Id="rId11788" Type="http://schemas.openxmlformats.org/officeDocument/2006/relationships/hyperlink" Target="https://rika-quest.com/column/nayami-physics-diagram/" TargetMode="External"/><Relationship Id="rId10455" Type="http://schemas.openxmlformats.org/officeDocument/2006/relationships/hyperlink" Target="https://natsui-sansu-juku.com/inquiry/" TargetMode="External"/><Relationship Id="rId11787" Type="http://schemas.openxmlformats.org/officeDocument/2006/relationships/hyperlink" Target="https://rika-quest.com/column/physics/" TargetMode="External"/><Relationship Id="rId10456" Type="http://schemas.openxmlformats.org/officeDocument/2006/relationships/hyperlink" Target="https://natsui-sansu-juku.com/kobetsu/" TargetMode="External"/><Relationship Id="rId11786" Type="http://schemas.openxmlformats.org/officeDocument/2006/relationships/hyperlink" Target="https://rika-quest.com/column/nayami-physics-diagram/" TargetMode="External"/><Relationship Id="rId10459" Type="http://schemas.openxmlformats.org/officeDocument/2006/relationships/hyperlink" Target="https://natsui-sansu-juku.com/kobetsu/" TargetMode="External"/><Relationship Id="rId11781" Type="http://schemas.openxmlformats.org/officeDocument/2006/relationships/hyperlink" Target="https://rika-quest.com/column/nayami-physics-diagram/" TargetMode="External"/><Relationship Id="rId10450" Type="http://schemas.openxmlformats.org/officeDocument/2006/relationships/hyperlink" Target="https://natsui-sansu-juku.com/kobetsu/" TargetMode="External"/><Relationship Id="rId11780" Type="http://schemas.openxmlformats.org/officeDocument/2006/relationships/hyperlink" Target="https://rika-quest.com/inquiry/" TargetMode="External"/><Relationship Id="rId10453" Type="http://schemas.openxmlformats.org/officeDocument/2006/relationships/hyperlink" Target="https://natsui-sansu-juku.com/timetable_season/" TargetMode="External"/><Relationship Id="rId11785" Type="http://schemas.openxmlformats.org/officeDocument/2006/relationships/hyperlink" Target="https://rika-quest.com/column/nayami-physics-diagram/" TargetMode="External"/><Relationship Id="rId10454" Type="http://schemas.openxmlformats.org/officeDocument/2006/relationships/hyperlink" Target="https://natsui-sansu-juku.com/vacant_online_season/" TargetMode="External"/><Relationship Id="rId11784" Type="http://schemas.openxmlformats.org/officeDocument/2006/relationships/hyperlink" Target="https://rika-quest.com/column/nayami-pressure-buoyancy/" TargetMode="External"/><Relationship Id="rId10451" Type="http://schemas.openxmlformats.org/officeDocument/2006/relationships/hyperlink" Target="https://natsui-sansu-juku.com/kobetsu_online/" TargetMode="External"/><Relationship Id="rId11783" Type="http://schemas.openxmlformats.org/officeDocument/2006/relationships/hyperlink" Target="https://rika-quest.com/column/nayami-physics-diagram/" TargetMode="External"/><Relationship Id="rId10452" Type="http://schemas.openxmlformats.org/officeDocument/2006/relationships/hyperlink" Target="https://natsui-sansu-juku.com/kobetsu/" TargetMode="External"/><Relationship Id="rId11782" Type="http://schemas.openxmlformats.org/officeDocument/2006/relationships/hyperlink" Target="https://rika-quest.com/column/nayami-calculation-slow/" TargetMode="External"/><Relationship Id="rId10468" Type="http://schemas.openxmlformats.org/officeDocument/2006/relationships/hyperlink" Target="https://natsui-sansu-juku.com/info/2025kakikousixyu/" TargetMode="External"/><Relationship Id="rId10469" Type="http://schemas.openxmlformats.org/officeDocument/2006/relationships/hyperlink" Target="https://natsui-sansu-juku.com/ct/intro/" TargetMode="External"/><Relationship Id="rId11799" Type="http://schemas.openxmlformats.org/officeDocument/2006/relationships/hyperlink" Target="https://rika-quest.com/column/nayami-physics-diagram/" TargetMode="External"/><Relationship Id="rId10466" Type="http://schemas.openxmlformats.org/officeDocument/2006/relationships/hyperlink" Target="https://natsui-sansu-juku.com/timetable_season/" TargetMode="External"/><Relationship Id="rId11798" Type="http://schemas.openxmlformats.org/officeDocument/2006/relationships/hyperlink" Target="https://rika-quest.com/column/nayami-physics-diagram/" TargetMode="External"/><Relationship Id="rId10467" Type="http://schemas.openxmlformats.org/officeDocument/2006/relationships/hyperlink" Target="https://natsui-sansu-juku.com/vacant_online_season/" TargetMode="External"/><Relationship Id="rId11797" Type="http://schemas.openxmlformats.org/officeDocument/2006/relationships/hyperlink" Target="https://rika-quest.com/column/" TargetMode="External"/><Relationship Id="rId10460" Type="http://schemas.openxmlformats.org/officeDocument/2006/relationships/hyperlink" Target="https://natsui-sansu-juku.com/inquiry/" TargetMode="External"/><Relationship Id="rId11792" Type="http://schemas.openxmlformats.org/officeDocument/2006/relationships/hyperlink" Target="https://rika-quest.com/column/nayami-physics-diagram/" TargetMode="External"/><Relationship Id="rId10461" Type="http://schemas.openxmlformats.org/officeDocument/2006/relationships/hyperlink" Target="https://natsui-sansu-juku.com/ct/intro/" TargetMode="External"/><Relationship Id="rId11791" Type="http://schemas.openxmlformats.org/officeDocument/2006/relationships/hyperlink" Target="https://rika-quest.com/column/nayami-pressure-buoyancy/" TargetMode="External"/><Relationship Id="rId11790" Type="http://schemas.openxmlformats.org/officeDocument/2006/relationships/hyperlink" Target="https://rika-quest.com/column/nayami-physics-diagram/" TargetMode="External"/><Relationship Id="rId10464" Type="http://schemas.openxmlformats.org/officeDocument/2006/relationships/hyperlink" Target="https://natsui-sansu-juku.com/kobetsu_online/" TargetMode="External"/><Relationship Id="rId11796" Type="http://schemas.openxmlformats.org/officeDocument/2006/relationships/hyperlink" Target="https://rika-quest.com/column/nayami-physics-diagram/" TargetMode="External"/><Relationship Id="rId10465" Type="http://schemas.openxmlformats.org/officeDocument/2006/relationships/hyperlink" Target="https://natsui-sansu-juku.com/kobetsu/" TargetMode="External"/><Relationship Id="rId11795" Type="http://schemas.openxmlformats.org/officeDocument/2006/relationships/hyperlink" Target="https://rika-quest.com/column/science-nayami/" TargetMode="External"/><Relationship Id="rId10462" Type="http://schemas.openxmlformats.org/officeDocument/2006/relationships/hyperlink" Target="https://natsui-sansu-juku.com/ct/intro/" TargetMode="External"/><Relationship Id="rId11794" Type="http://schemas.openxmlformats.org/officeDocument/2006/relationships/hyperlink" Target="https://rika-quest.com/column/nayami-physics-diagram/" TargetMode="External"/><Relationship Id="rId10463" Type="http://schemas.openxmlformats.org/officeDocument/2006/relationships/hyperlink" Target="https://natsui-sansu-juku.com/kobetsu/" TargetMode="External"/><Relationship Id="rId11793" Type="http://schemas.openxmlformats.org/officeDocument/2006/relationships/hyperlink" Target="https://rika-quest.com/column/nayami-calculation-slow/" TargetMode="External"/><Relationship Id="rId10435" Type="http://schemas.openxmlformats.org/officeDocument/2006/relationships/hyperlink" Target="https://natsui-sansu-juku.com/kobetsu_online/" TargetMode="External"/><Relationship Id="rId11767" Type="http://schemas.openxmlformats.org/officeDocument/2006/relationships/hyperlink" Target="https://rika-quest.com/column/science-nayami/" TargetMode="External"/><Relationship Id="rId10436" Type="http://schemas.openxmlformats.org/officeDocument/2006/relationships/hyperlink" Target="https://natsui-sansu-juku.com/kobetsu/" TargetMode="External"/><Relationship Id="rId11766" Type="http://schemas.openxmlformats.org/officeDocument/2006/relationships/hyperlink" Target="https://rika-quest.com/column/nayami-photosynthesis-transpiration/" TargetMode="External"/><Relationship Id="rId10433" Type="http://schemas.openxmlformats.org/officeDocument/2006/relationships/hyperlink" Target="https://natsui-sansu-juku.com/ct/kakomon/" TargetMode="External"/><Relationship Id="rId11765" Type="http://schemas.openxmlformats.org/officeDocument/2006/relationships/hyperlink" Target="https://rika-quest.com/column/nayami-graph-table-reading/" TargetMode="External"/><Relationship Id="rId10434" Type="http://schemas.openxmlformats.org/officeDocument/2006/relationships/hyperlink" Target="https://natsui-sansu-juku.com/kobetsu/" TargetMode="External"/><Relationship Id="rId11764" Type="http://schemas.openxmlformats.org/officeDocument/2006/relationships/hyperlink" Target="https://rika-quest.com/column/nayami-photosynthesis-transpiration/" TargetMode="External"/><Relationship Id="rId10439" Type="http://schemas.openxmlformats.org/officeDocument/2006/relationships/hyperlink" Target="https://natsui-sansu-juku.com/inquiry/" TargetMode="External"/><Relationship Id="rId10437" Type="http://schemas.openxmlformats.org/officeDocument/2006/relationships/hyperlink" Target="https://natsui-sansu-juku.com/timetable_season/" TargetMode="External"/><Relationship Id="rId11769" Type="http://schemas.openxmlformats.org/officeDocument/2006/relationships/hyperlink" Target="https://rika-quest.com/column/" TargetMode="External"/><Relationship Id="rId10438" Type="http://schemas.openxmlformats.org/officeDocument/2006/relationships/hyperlink" Target="https://natsui-sansu-juku.com/vacant_online_season/" TargetMode="External"/><Relationship Id="rId11768" Type="http://schemas.openxmlformats.org/officeDocument/2006/relationships/hyperlink" Target="https://rika-quest.com/column/nayami-photosynthesis-transpiration/" TargetMode="External"/><Relationship Id="rId10431" Type="http://schemas.openxmlformats.org/officeDocument/2006/relationships/hyperlink" Target="https://natsui-sansu-juku.com/inquiry/" TargetMode="External"/><Relationship Id="rId11763" Type="http://schemas.openxmlformats.org/officeDocument/2006/relationships/hyperlink" Target="https://rika-quest.com/column/nayami-biology-experiment/" TargetMode="External"/><Relationship Id="rId10432" Type="http://schemas.openxmlformats.org/officeDocument/2006/relationships/hyperlink" Target="https://natsui-sansu-juku.com/ct/kakomon/" TargetMode="External"/><Relationship Id="rId11762" Type="http://schemas.openxmlformats.org/officeDocument/2006/relationships/hyperlink" Target="https://rika-quest.com/column/nayami-photosynthesis-transpiration/" TargetMode="External"/><Relationship Id="rId11761" Type="http://schemas.openxmlformats.org/officeDocument/2006/relationships/hyperlink" Target="https://rika-quest.com/column/photosynthesis/" TargetMode="External"/><Relationship Id="rId10430" Type="http://schemas.openxmlformats.org/officeDocument/2006/relationships/hyperlink" Target="https://natsui-sansu-juku.com/access/" TargetMode="External"/><Relationship Id="rId11760" Type="http://schemas.openxmlformats.org/officeDocument/2006/relationships/hyperlink" Target="https://rika-quest.com/column/nayami-photosynthesis-transpiration/" TargetMode="External"/><Relationship Id="rId10446" Type="http://schemas.openxmlformats.org/officeDocument/2006/relationships/hyperlink" Target="https://natsui-sansu-juku.com/vacant_online_season/" TargetMode="External"/><Relationship Id="rId11778" Type="http://schemas.openxmlformats.org/officeDocument/2006/relationships/hyperlink" Target="https://rika-quest.com/kouza/" TargetMode="External"/><Relationship Id="rId10447" Type="http://schemas.openxmlformats.org/officeDocument/2006/relationships/hyperlink" Target="https://natsui-sansu-juku.com/inquiry/" TargetMode="External"/><Relationship Id="rId11777" Type="http://schemas.openxmlformats.org/officeDocument/2006/relationships/hyperlink" Target="https://rika-quest.com/column/nayami-photosynthesis-transpiration/" TargetMode="External"/><Relationship Id="rId10444" Type="http://schemas.openxmlformats.org/officeDocument/2006/relationships/hyperlink" Target="https://natsui-sansu-juku.com/kobetsu/" TargetMode="External"/><Relationship Id="rId11776" Type="http://schemas.openxmlformats.org/officeDocument/2006/relationships/hyperlink" Target="https://rika-quest.com/column/nayami-graph-table-reading/" TargetMode="External"/><Relationship Id="rId10445" Type="http://schemas.openxmlformats.org/officeDocument/2006/relationships/hyperlink" Target="https://natsui-sansu-juku.com/timetable_season/" TargetMode="External"/><Relationship Id="rId11775" Type="http://schemas.openxmlformats.org/officeDocument/2006/relationships/hyperlink" Target="https://rika-quest.com/column/nayami-photosynthesis-transpiration/" TargetMode="External"/><Relationship Id="rId10448" Type="http://schemas.openxmlformats.org/officeDocument/2006/relationships/hyperlink" Target="https://natsui-sansu-juku.com/ct/%e4%b8%ad%e5%ad%a6%e5%8f%97%e9%a8%93q%ef%bc%86%ef%bd%81/" TargetMode="External"/><Relationship Id="rId10449" Type="http://schemas.openxmlformats.org/officeDocument/2006/relationships/hyperlink" Target="https://natsui-sansu-juku.com/ct/%e4%b8%ad%e5%ad%a6%e5%8f%97%e9%a8%93q%ef%bc%86%ef%bd%81/" TargetMode="External"/><Relationship Id="rId11779" Type="http://schemas.openxmlformats.org/officeDocument/2006/relationships/hyperlink" Target="https://rika-quest.com/column/nayami-photosynthesis-transpiration/" TargetMode="External"/><Relationship Id="rId11770" Type="http://schemas.openxmlformats.org/officeDocument/2006/relationships/hyperlink" Target="https://rika-quest.com/column/nayami-photosynthesis-transpiration/" TargetMode="External"/><Relationship Id="rId10442" Type="http://schemas.openxmlformats.org/officeDocument/2006/relationships/hyperlink" Target="https://natsui-sansu-juku.com/kobetsu/" TargetMode="External"/><Relationship Id="rId11774" Type="http://schemas.openxmlformats.org/officeDocument/2006/relationships/hyperlink" Target="https://rika-quest.com/column/nayami-biology-experiment/" TargetMode="External"/><Relationship Id="rId10443" Type="http://schemas.openxmlformats.org/officeDocument/2006/relationships/hyperlink" Target="https://natsui-sansu-juku.com/kobetsu_online/" TargetMode="External"/><Relationship Id="rId11773" Type="http://schemas.openxmlformats.org/officeDocument/2006/relationships/hyperlink" Target="https://rika-quest.com/column/nayami-photosynthesis-transpiration/" TargetMode="External"/><Relationship Id="rId10440" Type="http://schemas.openxmlformats.org/officeDocument/2006/relationships/hyperlink" Target="https://natsui-sansu-juku.com/ct/zikibetsu/" TargetMode="External"/><Relationship Id="rId11772" Type="http://schemas.openxmlformats.org/officeDocument/2006/relationships/hyperlink" Target="https://rika-quest.com/column/creature/" TargetMode="External"/><Relationship Id="rId10441" Type="http://schemas.openxmlformats.org/officeDocument/2006/relationships/hyperlink" Target="https://natsui-sansu-juku.com/ct/zikibetsu/" TargetMode="External"/><Relationship Id="rId11771" Type="http://schemas.openxmlformats.org/officeDocument/2006/relationships/hyperlink" Target="https://rika-quest.com/column/nayami-photosynthesis-transpiration/" TargetMode="External"/><Relationship Id="rId10499" Type="http://schemas.openxmlformats.org/officeDocument/2006/relationships/hyperlink" Target="https://natsui-sansu-juku.com/inquiry/" TargetMode="External"/><Relationship Id="rId10493" Type="http://schemas.openxmlformats.org/officeDocument/2006/relationships/hyperlink" Target="https://natsui-sansu-juku.com/kobetsu/" TargetMode="External"/><Relationship Id="rId10494" Type="http://schemas.openxmlformats.org/officeDocument/2006/relationships/hyperlink" Target="https://natsui-sansu-juku.com/info/2025sixyunkikousixyu/" TargetMode="External"/><Relationship Id="rId10491" Type="http://schemas.openxmlformats.org/officeDocument/2006/relationships/hyperlink" Target="https://natsui-sansu-juku.com/kobetsu_online/" TargetMode="External"/><Relationship Id="rId10492" Type="http://schemas.openxmlformats.org/officeDocument/2006/relationships/hyperlink" Target="https://natsui-sansu-juku.com/info/2025sixyunkikousixyu/" TargetMode="External"/><Relationship Id="rId10497" Type="http://schemas.openxmlformats.org/officeDocument/2006/relationships/hyperlink" Target="https://natsui-sansu-juku.com/vacant_online_season/" TargetMode="External"/><Relationship Id="rId10498" Type="http://schemas.openxmlformats.org/officeDocument/2006/relationships/hyperlink" Target="https://natsui-sansu-juku.com/info/2025sixyunkikousixyu/" TargetMode="External"/><Relationship Id="rId10495" Type="http://schemas.openxmlformats.org/officeDocument/2006/relationships/hyperlink" Target="https://natsui-sansu-juku.com/timetable_season/" TargetMode="External"/><Relationship Id="rId10496" Type="http://schemas.openxmlformats.org/officeDocument/2006/relationships/hyperlink" Target="https://natsui-sansu-juku.com/info/2025sixyunkikousixyu/" TargetMode="External"/><Relationship Id="rId10479" Type="http://schemas.openxmlformats.org/officeDocument/2006/relationships/hyperlink" Target="https://natsui-sansu-juku.com/timetable_season/" TargetMode="External"/><Relationship Id="rId10477" Type="http://schemas.openxmlformats.org/officeDocument/2006/relationships/hyperlink" Target="https://natsui-sansu-juku.com/kobetsu/" TargetMode="External"/><Relationship Id="rId10478" Type="http://schemas.openxmlformats.org/officeDocument/2006/relationships/hyperlink" Target="https://natsui-sansu-juku.com/info/2025kakikousixyu/" TargetMode="External"/><Relationship Id="rId10471" Type="http://schemas.openxmlformats.org/officeDocument/2006/relationships/hyperlink" Target="https://natsui-sansu-juku.com/ct/intro/" TargetMode="External"/><Relationship Id="rId10472" Type="http://schemas.openxmlformats.org/officeDocument/2006/relationships/hyperlink" Target="https://natsui-sansu-juku.com/info/2025kakikousixyu/" TargetMode="External"/><Relationship Id="rId10470" Type="http://schemas.openxmlformats.org/officeDocument/2006/relationships/hyperlink" Target="https://natsui-sansu-juku.com/info/2025kakikousixyu/" TargetMode="External"/><Relationship Id="rId10475" Type="http://schemas.openxmlformats.org/officeDocument/2006/relationships/hyperlink" Target="https://natsui-sansu-juku.com/kobetsu_online/" TargetMode="External"/><Relationship Id="rId10476" Type="http://schemas.openxmlformats.org/officeDocument/2006/relationships/hyperlink" Target="https://natsui-sansu-juku.com/info/2025kakikousixyu/" TargetMode="External"/><Relationship Id="rId10473" Type="http://schemas.openxmlformats.org/officeDocument/2006/relationships/hyperlink" Target="https://natsui-sansu-juku.com/kobetsu/" TargetMode="External"/><Relationship Id="rId10474" Type="http://schemas.openxmlformats.org/officeDocument/2006/relationships/hyperlink" Target="https://natsui-sansu-juku.com/info/2025kakikousixyu/" TargetMode="External"/><Relationship Id="rId10490" Type="http://schemas.openxmlformats.org/officeDocument/2006/relationships/hyperlink" Target="https://natsui-sansu-juku.com/info/2025sixyunkikousixyu/" TargetMode="External"/><Relationship Id="rId10488" Type="http://schemas.openxmlformats.org/officeDocument/2006/relationships/hyperlink" Target="https://natsui-sansu-juku.com/info/2025sixyunkikousixyu/" TargetMode="External"/><Relationship Id="rId10489" Type="http://schemas.openxmlformats.org/officeDocument/2006/relationships/hyperlink" Target="https://natsui-sansu-juku.com/kobetsu/" TargetMode="External"/><Relationship Id="rId10482" Type="http://schemas.openxmlformats.org/officeDocument/2006/relationships/hyperlink" Target="https://natsui-sansu-juku.com/info/2025kakikousixyu/" TargetMode="External"/><Relationship Id="rId10483" Type="http://schemas.openxmlformats.org/officeDocument/2006/relationships/hyperlink" Target="https://natsui-sansu-juku.com/inquiry/" TargetMode="External"/><Relationship Id="rId10480" Type="http://schemas.openxmlformats.org/officeDocument/2006/relationships/hyperlink" Target="https://natsui-sansu-juku.com/info/2025kakikousixyu/" TargetMode="External"/><Relationship Id="rId10481" Type="http://schemas.openxmlformats.org/officeDocument/2006/relationships/hyperlink" Target="https://natsui-sansu-juku.com/vacant_online_season/" TargetMode="External"/><Relationship Id="rId10486" Type="http://schemas.openxmlformats.org/officeDocument/2006/relationships/hyperlink" Target="https://natsui-sansu-juku.com/info/2025sixyunkikousixyu/" TargetMode="External"/><Relationship Id="rId10487" Type="http://schemas.openxmlformats.org/officeDocument/2006/relationships/hyperlink" Target="https://natsui-sansu-juku.com/ct/zikibetsu/" TargetMode="External"/><Relationship Id="rId10484" Type="http://schemas.openxmlformats.org/officeDocument/2006/relationships/hyperlink" Target="https://natsui-sansu-juku.com/info/2025sixyunkikousixyu/" TargetMode="External"/><Relationship Id="rId10485" Type="http://schemas.openxmlformats.org/officeDocument/2006/relationships/hyperlink" Target="https://natsui-sansu-juku.com/ct/zikibetsu/" TargetMode="External"/><Relationship Id="rId10738" Type="http://schemas.openxmlformats.org/officeDocument/2006/relationships/hyperlink" Target="https://natsui-sansu-juku.com/p5_b/" TargetMode="External"/><Relationship Id="rId10739" Type="http://schemas.openxmlformats.org/officeDocument/2006/relationships/hyperlink" Target="https://natsui-sansu-juku.com/kobetsu/" TargetMode="External"/><Relationship Id="rId10732" Type="http://schemas.openxmlformats.org/officeDocument/2006/relationships/hyperlink" Target="https://natsui-sansu-juku.com/p5_a/" TargetMode="External"/><Relationship Id="rId10733" Type="http://schemas.openxmlformats.org/officeDocument/2006/relationships/hyperlink" Target="https://natsui-sansu-juku.com/column/kobetsu_mayoi_judge/" TargetMode="External"/><Relationship Id="rId10730" Type="http://schemas.openxmlformats.org/officeDocument/2006/relationships/hyperlink" Target="https://natsui-sansu-juku.com/p5_a/" TargetMode="External"/><Relationship Id="rId10731" Type="http://schemas.openxmlformats.org/officeDocument/2006/relationships/hyperlink" Target="https://natsui-sansu-juku.com/situation/" TargetMode="External"/><Relationship Id="rId5251" Type="http://schemas.openxmlformats.org/officeDocument/2006/relationships/hyperlink" Target="https://juku-escot.com/birdland/" TargetMode="External"/><Relationship Id="rId6582" Type="http://schemas.openxmlformats.org/officeDocument/2006/relationships/hyperlink" Target="https://juku-escot.com/newtreasure/" TargetMode="External"/><Relationship Id="rId10736" Type="http://schemas.openxmlformats.org/officeDocument/2006/relationships/hyperlink" Target="https://natsui-sansu-juku.com/p5_a/" TargetMode="External"/><Relationship Id="rId5252" Type="http://schemas.openxmlformats.org/officeDocument/2006/relationships/hyperlink" Target="https://juku-escot.com/" TargetMode="External"/><Relationship Id="rId6583" Type="http://schemas.openxmlformats.org/officeDocument/2006/relationships/hyperlink" Target="https://eigo-rewrite.com/column/stage1_lesson9-3/" TargetMode="External"/><Relationship Id="rId10737" Type="http://schemas.openxmlformats.org/officeDocument/2006/relationships/hyperlink" Target="https://natsui-sansu-juku.com/inquiry/" TargetMode="External"/><Relationship Id="rId6580" Type="http://schemas.openxmlformats.org/officeDocument/2006/relationships/hyperlink" Target="https://juku-escot.com/newtreasure/" TargetMode="External"/><Relationship Id="rId10734" Type="http://schemas.openxmlformats.org/officeDocument/2006/relationships/hyperlink" Target="https://natsui-sansu-juku.com/p5_a/" TargetMode="External"/><Relationship Id="rId5250" Type="http://schemas.openxmlformats.org/officeDocument/2006/relationships/hyperlink" Target="https://juku-escot.com/" TargetMode="External"/><Relationship Id="rId6581" Type="http://schemas.openxmlformats.org/officeDocument/2006/relationships/hyperlink" Target="https://eigo-rewrite.com/column/stage1_lesson9-2/" TargetMode="External"/><Relationship Id="rId10735" Type="http://schemas.openxmlformats.org/officeDocument/2006/relationships/hyperlink" Target="https://natsui-sansu-juku.com/column/kobetsu_mayoi_judge/" TargetMode="External"/><Relationship Id="rId5255" Type="http://schemas.openxmlformats.org/officeDocument/2006/relationships/hyperlink" Target="https://juku-escot.com/kouza/" TargetMode="External"/><Relationship Id="rId6586" Type="http://schemas.openxmlformats.org/officeDocument/2006/relationships/hyperlink" Target="https://juku-escot.com/newtreasure/" TargetMode="External"/><Relationship Id="rId5256" Type="http://schemas.openxmlformats.org/officeDocument/2006/relationships/hyperlink" Target="https://juku-escot.com/" TargetMode="External"/><Relationship Id="rId6587" Type="http://schemas.openxmlformats.org/officeDocument/2006/relationships/hyperlink" Target="https://eigo-rewrite.com/column/stage1_lesson10-2/" TargetMode="External"/><Relationship Id="rId5253" Type="http://schemas.openxmlformats.org/officeDocument/2006/relationships/hyperlink" Target="https://juku-escot.com/taikeisuugaku/" TargetMode="External"/><Relationship Id="rId6584" Type="http://schemas.openxmlformats.org/officeDocument/2006/relationships/hyperlink" Target="https://juku-escot.com/newtreasure/" TargetMode="External"/><Relationship Id="rId5254" Type="http://schemas.openxmlformats.org/officeDocument/2006/relationships/hyperlink" Target="https://juku-escot.com/" TargetMode="External"/><Relationship Id="rId6585" Type="http://schemas.openxmlformats.org/officeDocument/2006/relationships/hyperlink" Target="https://eigo-rewrite.com/column/stage1_lesson10-1/" TargetMode="External"/><Relationship Id="rId5259" Type="http://schemas.openxmlformats.org/officeDocument/2006/relationships/hyperlink" Target="https://juku-escot.com/mathematics/" TargetMode="External"/><Relationship Id="rId5257" Type="http://schemas.openxmlformats.org/officeDocument/2006/relationships/hyperlink" Target="https://juku-escot.com/english/" TargetMode="External"/><Relationship Id="rId6588" Type="http://schemas.openxmlformats.org/officeDocument/2006/relationships/hyperlink" Target="https://juku-escot.com/newtreasure/" TargetMode="External"/><Relationship Id="rId5258" Type="http://schemas.openxmlformats.org/officeDocument/2006/relationships/hyperlink" Target="https://juku-escot.com/" TargetMode="External"/><Relationship Id="rId6589" Type="http://schemas.openxmlformats.org/officeDocument/2006/relationships/hyperlink" Target="https://eigo-rewrite.com/column/stage1_lesson10-3/" TargetMode="External"/><Relationship Id="rId10749" Type="http://schemas.openxmlformats.org/officeDocument/2006/relationships/hyperlink" Target="https://natsui-sansu-juku.com/kobetsu_online/" TargetMode="External"/><Relationship Id="rId10743" Type="http://schemas.openxmlformats.org/officeDocument/2006/relationships/hyperlink" Target="https://natsui-sansu-juku.com/situation/" TargetMode="External"/><Relationship Id="rId10744" Type="http://schemas.openxmlformats.org/officeDocument/2006/relationships/hyperlink" Target="https://natsui-sansu-juku.com/p5_b/" TargetMode="External"/><Relationship Id="rId10741" Type="http://schemas.openxmlformats.org/officeDocument/2006/relationships/hyperlink" Target="https://natsui-sansu-juku.com/kobetsu/" TargetMode="External"/><Relationship Id="rId10742" Type="http://schemas.openxmlformats.org/officeDocument/2006/relationships/hyperlink" Target="https://natsui-sansu-juku.com/p5_b/" TargetMode="External"/><Relationship Id="rId5240" Type="http://schemas.openxmlformats.org/officeDocument/2006/relationships/hyperlink" Target="https://eng-support.com/kouza/" TargetMode="External"/><Relationship Id="rId6571" Type="http://schemas.openxmlformats.org/officeDocument/2006/relationships/hyperlink" Target="https://eigo-rewrite.com/column/stage1_lesson7-3/" TargetMode="External"/><Relationship Id="rId10747" Type="http://schemas.openxmlformats.org/officeDocument/2006/relationships/hyperlink" Target="https://natsui-sansu-juku.com/kobetsu_online/" TargetMode="External"/><Relationship Id="rId5241" Type="http://schemas.openxmlformats.org/officeDocument/2006/relationships/hyperlink" Target="https://eng-support.com/kouza/" TargetMode="External"/><Relationship Id="rId6572" Type="http://schemas.openxmlformats.org/officeDocument/2006/relationships/hyperlink" Target="https://juku-escot.com/newtreasure/" TargetMode="External"/><Relationship Id="rId10748" Type="http://schemas.openxmlformats.org/officeDocument/2006/relationships/hyperlink" Target="https://natsui-sansu-juku.com/p5_b/" TargetMode="External"/><Relationship Id="rId10745" Type="http://schemas.openxmlformats.org/officeDocument/2006/relationships/hyperlink" Target="https://natsui-sansu-juku.com/column/kobetsu_mayoi_judge/" TargetMode="External"/><Relationship Id="rId6570" Type="http://schemas.openxmlformats.org/officeDocument/2006/relationships/hyperlink" Target="https://juku-escot.com/newtreasure/" TargetMode="External"/><Relationship Id="rId10746" Type="http://schemas.openxmlformats.org/officeDocument/2006/relationships/hyperlink" Target="https://natsui-sansu-juku.com/p5_b/" TargetMode="External"/><Relationship Id="rId5244" Type="http://schemas.openxmlformats.org/officeDocument/2006/relationships/hyperlink" Target="https://eng-support.com/strategy/" TargetMode="External"/><Relationship Id="rId6575" Type="http://schemas.openxmlformats.org/officeDocument/2006/relationships/hyperlink" Target="https://eigo-rewrite.com/column/stage1_lesson8-2/" TargetMode="External"/><Relationship Id="rId5245" Type="http://schemas.openxmlformats.org/officeDocument/2006/relationships/hyperlink" Target="https://eng-support.com/kouza/" TargetMode="External"/><Relationship Id="rId6576" Type="http://schemas.openxmlformats.org/officeDocument/2006/relationships/hyperlink" Target="https://juku-escot.com/newtreasure/" TargetMode="External"/><Relationship Id="rId5242" Type="http://schemas.openxmlformats.org/officeDocument/2006/relationships/hyperlink" Target="https://eng-support.com/strategy/" TargetMode="External"/><Relationship Id="rId6573" Type="http://schemas.openxmlformats.org/officeDocument/2006/relationships/hyperlink" Target="https://eigo-rewrite.com/column/stage1_lesson8-1/" TargetMode="External"/><Relationship Id="rId5243" Type="http://schemas.openxmlformats.org/officeDocument/2006/relationships/hyperlink" Target="https://eng-support.com/strategy/" TargetMode="External"/><Relationship Id="rId6574" Type="http://schemas.openxmlformats.org/officeDocument/2006/relationships/hyperlink" Target="https://juku-escot.com/newtreasure/" TargetMode="External"/><Relationship Id="rId5248" Type="http://schemas.openxmlformats.org/officeDocument/2006/relationships/hyperlink" Target="https://juku-escot.com/" TargetMode="External"/><Relationship Id="rId6579" Type="http://schemas.openxmlformats.org/officeDocument/2006/relationships/hyperlink" Target="https://eigo-rewrite.com/column/stage1_lesson9-1/" TargetMode="External"/><Relationship Id="rId5249" Type="http://schemas.openxmlformats.org/officeDocument/2006/relationships/hyperlink" Target="https://juku-escot.com/newtreasure/" TargetMode="External"/><Relationship Id="rId10740" Type="http://schemas.openxmlformats.org/officeDocument/2006/relationships/hyperlink" Target="https://natsui-sansu-juku.com/p5_b/" TargetMode="External"/><Relationship Id="rId5246" Type="http://schemas.openxmlformats.org/officeDocument/2006/relationships/hyperlink" Target="https://juku-escot.com/" TargetMode="External"/><Relationship Id="rId6577" Type="http://schemas.openxmlformats.org/officeDocument/2006/relationships/hyperlink" Target="https://eigo-rewrite.com/column/stage1_lesson8-3/" TargetMode="External"/><Relationship Id="rId5247" Type="http://schemas.openxmlformats.org/officeDocument/2006/relationships/hyperlink" Target="https://juku-escot.com/progress/" TargetMode="External"/><Relationship Id="rId6578" Type="http://schemas.openxmlformats.org/officeDocument/2006/relationships/hyperlink" Target="https://juku-escot.com/newtreasure/" TargetMode="External"/><Relationship Id="rId10718" Type="http://schemas.openxmlformats.org/officeDocument/2006/relationships/hyperlink" Target="https://natsui-sansu-juku.com/p4/" TargetMode="External"/><Relationship Id="rId10719" Type="http://schemas.openxmlformats.org/officeDocument/2006/relationships/hyperlink" Target="https://natsui-sansu-juku.com/situation/" TargetMode="External"/><Relationship Id="rId10716" Type="http://schemas.openxmlformats.org/officeDocument/2006/relationships/hyperlink" Target="https://natsui-sansu-juku.com/p4/" TargetMode="External"/><Relationship Id="rId10717" Type="http://schemas.openxmlformats.org/officeDocument/2006/relationships/hyperlink" Target="https://natsui-sansu-juku.com/ct/jyukubetsu/" TargetMode="External"/><Relationship Id="rId10710" Type="http://schemas.openxmlformats.org/officeDocument/2006/relationships/hyperlink" Target="https://natsui-sansu-juku.com/notice_start/" TargetMode="External"/><Relationship Id="rId5270" Type="http://schemas.openxmlformats.org/officeDocument/2006/relationships/hyperlink" Target="https://juku-escot.com/" TargetMode="External"/><Relationship Id="rId10711" Type="http://schemas.openxmlformats.org/officeDocument/2006/relationships/hyperlink" Target="https://natsui-sansu-juku.com/ct/intro/" TargetMode="External"/><Relationship Id="rId5273" Type="http://schemas.openxmlformats.org/officeDocument/2006/relationships/hyperlink" Target="https://juku-escot.com/kouza/j2-english/" TargetMode="External"/><Relationship Id="rId10714" Type="http://schemas.openxmlformats.org/officeDocument/2006/relationships/hyperlink" Target="https://natsui-sansu-juku.com/p4/" TargetMode="External"/><Relationship Id="rId5274" Type="http://schemas.openxmlformats.org/officeDocument/2006/relationships/hyperlink" Target="https://juku-escot.com/" TargetMode="External"/><Relationship Id="rId10715" Type="http://schemas.openxmlformats.org/officeDocument/2006/relationships/hyperlink" Target="https://natsui-sansu-juku.com/ct/jyukubetsu/" TargetMode="External"/><Relationship Id="rId5271" Type="http://schemas.openxmlformats.org/officeDocument/2006/relationships/hyperlink" Target="https://juku-escot.com/kouza/j1-math/" TargetMode="External"/><Relationship Id="rId10712" Type="http://schemas.openxmlformats.org/officeDocument/2006/relationships/hyperlink" Target="https://natsui-sansu-juku.com/notice_start/" TargetMode="External"/><Relationship Id="rId5272" Type="http://schemas.openxmlformats.org/officeDocument/2006/relationships/hyperlink" Target="https://juku-escot.com/" TargetMode="External"/><Relationship Id="rId10713" Type="http://schemas.openxmlformats.org/officeDocument/2006/relationships/hyperlink" Target="https://natsui-sansu-juku.com/ct/intro/" TargetMode="External"/><Relationship Id="rId5277" Type="http://schemas.openxmlformats.org/officeDocument/2006/relationships/hyperlink" Target="https://juku-escot.com/kouza/j3-english/" TargetMode="External"/><Relationship Id="rId5278" Type="http://schemas.openxmlformats.org/officeDocument/2006/relationships/hyperlink" Target="https://juku-escot.com/" TargetMode="External"/><Relationship Id="rId5275" Type="http://schemas.openxmlformats.org/officeDocument/2006/relationships/hyperlink" Target="https://juku-escot.com/kouza/j2-math/" TargetMode="External"/><Relationship Id="rId5276" Type="http://schemas.openxmlformats.org/officeDocument/2006/relationships/hyperlink" Target="https://juku-escot.com/" TargetMode="External"/><Relationship Id="rId5279" Type="http://schemas.openxmlformats.org/officeDocument/2006/relationships/hyperlink" Target="https://juku-escot.com/kouza/j3-math/" TargetMode="External"/><Relationship Id="rId10729" Type="http://schemas.openxmlformats.org/officeDocument/2006/relationships/hyperlink" Target="https://natsui-sansu-juku.com/ct/jyukubetsu/" TargetMode="External"/><Relationship Id="rId10727" Type="http://schemas.openxmlformats.org/officeDocument/2006/relationships/hyperlink" Target="https://natsui-sansu-juku.com/ct/jyukubetsu/" TargetMode="External"/><Relationship Id="rId10728" Type="http://schemas.openxmlformats.org/officeDocument/2006/relationships/hyperlink" Target="https://natsui-sansu-juku.com/p5_a/" TargetMode="External"/><Relationship Id="rId10721" Type="http://schemas.openxmlformats.org/officeDocument/2006/relationships/hyperlink" Target="https://natsui-sansu-juku.com/column/kobetsu_mayoi_judge/" TargetMode="External"/><Relationship Id="rId6590" Type="http://schemas.openxmlformats.org/officeDocument/2006/relationships/hyperlink" Target="https://juku-escot.com/newtreasure/" TargetMode="External"/><Relationship Id="rId10722" Type="http://schemas.openxmlformats.org/officeDocument/2006/relationships/hyperlink" Target="https://natsui-sansu-juku.com/p4/" TargetMode="External"/><Relationship Id="rId10720" Type="http://schemas.openxmlformats.org/officeDocument/2006/relationships/hyperlink" Target="https://natsui-sansu-juku.com/p4/" TargetMode="External"/><Relationship Id="rId5262" Type="http://schemas.openxmlformats.org/officeDocument/2006/relationships/hyperlink" Target="https://juku-escot.com/" TargetMode="External"/><Relationship Id="rId6593" Type="http://schemas.openxmlformats.org/officeDocument/2006/relationships/hyperlink" Target="https://eigo-rewrite.com/column/stage1_lesson11-1/" TargetMode="External"/><Relationship Id="rId10725" Type="http://schemas.openxmlformats.org/officeDocument/2006/relationships/hyperlink" Target="https://natsui-sansu-juku.com/inquiry/" TargetMode="External"/><Relationship Id="rId5263" Type="http://schemas.openxmlformats.org/officeDocument/2006/relationships/hyperlink" Target="https://juku-escot.com/subject/english/" TargetMode="External"/><Relationship Id="rId6594" Type="http://schemas.openxmlformats.org/officeDocument/2006/relationships/hyperlink" Target="https://juku-escot.com/newtreasure/" TargetMode="External"/><Relationship Id="rId10726" Type="http://schemas.openxmlformats.org/officeDocument/2006/relationships/hyperlink" Target="https://natsui-sansu-juku.com/p5_a/" TargetMode="External"/><Relationship Id="rId5260" Type="http://schemas.openxmlformats.org/officeDocument/2006/relationships/hyperlink" Target="https://juku-escot.com/" TargetMode="External"/><Relationship Id="rId6591" Type="http://schemas.openxmlformats.org/officeDocument/2006/relationships/hyperlink" Target="https://eigo-rewrite.com/column/stage1_lesson10-4/" TargetMode="External"/><Relationship Id="rId10723" Type="http://schemas.openxmlformats.org/officeDocument/2006/relationships/hyperlink" Target="https://natsui-sansu-juku.com/column/kobetsu_mayoi_judge/" TargetMode="External"/><Relationship Id="rId5261" Type="http://schemas.openxmlformats.org/officeDocument/2006/relationships/hyperlink" Target="https://juku-escot.com/japanese/" TargetMode="External"/><Relationship Id="rId6592" Type="http://schemas.openxmlformats.org/officeDocument/2006/relationships/hyperlink" Target="https://juku-escot.com/newtreasure/" TargetMode="External"/><Relationship Id="rId10724" Type="http://schemas.openxmlformats.org/officeDocument/2006/relationships/hyperlink" Target="https://natsui-sansu-juku.com/p4/" TargetMode="External"/><Relationship Id="rId5266" Type="http://schemas.openxmlformats.org/officeDocument/2006/relationships/hyperlink" Target="https://juku-escot.com/" TargetMode="External"/><Relationship Id="rId6597" Type="http://schemas.openxmlformats.org/officeDocument/2006/relationships/hyperlink" Target="https://eigo-rewrite.com/column/stage1_lesson11-3/" TargetMode="External"/><Relationship Id="rId5267" Type="http://schemas.openxmlformats.org/officeDocument/2006/relationships/hyperlink" Target="https://juku-escot.com/subject/janpanese/" TargetMode="External"/><Relationship Id="rId6598" Type="http://schemas.openxmlformats.org/officeDocument/2006/relationships/hyperlink" Target="https://juku-escot.com/newtreasure/" TargetMode="External"/><Relationship Id="rId5264" Type="http://schemas.openxmlformats.org/officeDocument/2006/relationships/hyperlink" Target="https://juku-escot.com/" TargetMode="External"/><Relationship Id="rId6595" Type="http://schemas.openxmlformats.org/officeDocument/2006/relationships/hyperlink" Target="https://eigo-rewrite.com/column/stage1_lesson11-2/" TargetMode="External"/><Relationship Id="rId5265" Type="http://schemas.openxmlformats.org/officeDocument/2006/relationships/hyperlink" Target="https://juku-escot.com/subject/math/" TargetMode="External"/><Relationship Id="rId6596" Type="http://schemas.openxmlformats.org/officeDocument/2006/relationships/hyperlink" Target="https://juku-escot.com/newtreasure/" TargetMode="External"/><Relationship Id="rId5268" Type="http://schemas.openxmlformats.org/officeDocument/2006/relationships/hyperlink" Target="https://juku-escot.com/" TargetMode="External"/><Relationship Id="rId6599" Type="http://schemas.openxmlformats.org/officeDocument/2006/relationships/hyperlink" Target="https://eigo-rewrite.com/column/stage1_lesson12-1/" TargetMode="External"/><Relationship Id="rId5269" Type="http://schemas.openxmlformats.org/officeDocument/2006/relationships/hyperlink" Target="https://juku-escot.com/kouza/j1-english/" TargetMode="External"/><Relationship Id="rId5219" Type="http://schemas.openxmlformats.org/officeDocument/2006/relationships/hyperlink" Target="https://eng-support.com/kouza/" TargetMode="External"/><Relationship Id="rId5217" Type="http://schemas.openxmlformats.org/officeDocument/2006/relationships/hyperlink" Target="https://eng-support.com/kouza/" TargetMode="External"/><Relationship Id="rId6548" Type="http://schemas.openxmlformats.org/officeDocument/2006/relationships/hyperlink" Target="https://juku-escot.com/newtreasure/" TargetMode="External"/><Relationship Id="rId5218" Type="http://schemas.openxmlformats.org/officeDocument/2006/relationships/hyperlink" Target="https://eng-support.com/inquiry/" TargetMode="External"/><Relationship Id="rId6549" Type="http://schemas.openxmlformats.org/officeDocument/2006/relationships/hyperlink" Target="https://eigo-rewrite.com/column/stage1_lesson4-1/" TargetMode="External"/><Relationship Id="rId7879" Type="http://schemas.openxmlformats.org/officeDocument/2006/relationships/hyperlink" Target="https://jukureiwa.com/tips/syakai-note/" TargetMode="External"/><Relationship Id="rId392" Type="http://schemas.openxmlformats.org/officeDocument/2006/relationships/hyperlink" Target="https://dokkai-labo.tokyo/blog/20020701/" TargetMode="External"/><Relationship Id="rId391" Type="http://schemas.openxmlformats.org/officeDocument/2006/relationships/hyperlink" Target="https://dokkai-labo.tokyo/blog/kokugo-kakomon/" TargetMode="External"/><Relationship Id="rId390" Type="http://schemas.openxmlformats.org/officeDocument/2006/relationships/hyperlink" Target="https://dokkai-labo.tokyo/blog/20020701/" TargetMode="External"/><Relationship Id="rId10776" Type="http://schemas.openxmlformats.org/officeDocument/2006/relationships/hyperlink" Target="https://natsui-sansu-juku.com/p6_b/" TargetMode="External"/><Relationship Id="rId10777" Type="http://schemas.openxmlformats.org/officeDocument/2006/relationships/hyperlink" Target="https://natsui-sansu-juku.com/column/kobetsu_mayoi_judge/" TargetMode="External"/><Relationship Id="rId10774" Type="http://schemas.openxmlformats.org/officeDocument/2006/relationships/hyperlink" Target="https://natsui-sansu-juku.com/p6_b/" TargetMode="External"/><Relationship Id="rId10775" Type="http://schemas.openxmlformats.org/officeDocument/2006/relationships/hyperlink" Target="https://natsui-sansu-juku.com/situation/" TargetMode="External"/><Relationship Id="rId7870" Type="http://schemas.openxmlformats.org/officeDocument/2006/relationships/hyperlink" Target="https://jukureiwa.com/tips/naaymi_hub/" TargetMode="External"/><Relationship Id="rId10778" Type="http://schemas.openxmlformats.org/officeDocument/2006/relationships/hyperlink" Target="https://natsui-sansu-juku.com/p6_b/" TargetMode="External"/><Relationship Id="rId10779" Type="http://schemas.openxmlformats.org/officeDocument/2006/relationships/hyperlink" Target="https://natsui-sansu-juku.com/kobetsu_online/" TargetMode="External"/><Relationship Id="rId385" Type="http://schemas.openxmlformats.org/officeDocument/2006/relationships/hyperlink" Target="https://dokkai-labo.tokyo/lesson/1-1elem/" TargetMode="External"/><Relationship Id="rId5211" Type="http://schemas.openxmlformats.org/officeDocument/2006/relationships/hyperlink" Target="https://eng-support.com/inquiry/" TargetMode="External"/><Relationship Id="rId6542" Type="http://schemas.openxmlformats.org/officeDocument/2006/relationships/hyperlink" Target="https://juku-escot.com/newtreasure/" TargetMode="External"/><Relationship Id="rId7874" Type="http://schemas.openxmlformats.org/officeDocument/2006/relationships/hyperlink" Target="https://jukureiwa.com/tips/syakaianki/" TargetMode="External"/><Relationship Id="rId384" Type="http://schemas.openxmlformats.org/officeDocument/2006/relationships/hyperlink" Target="https://dokkai-labo.tokyo/blog/20020701/" TargetMode="External"/><Relationship Id="rId5212" Type="http://schemas.openxmlformats.org/officeDocument/2006/relationships/hyperlink" Target="https://eng-support.com/kouza/" TargetMode="External"/><Relationship Id="rId6543" Type="http://schemas.openxmlformats.org/officeDocument/2006/relationships/hyperlink" Target="https://eigo-rewrite.com/column/stage1-2-2-2/" TargetMode="External"/><Relationship Id="rId7873" Type="http://schemas.openxmlformats.org/officeDocument/2006/relationships/hyperlink" Target="https://jukureiwa.com/tips/syakai-kirai-start/" TargetMode="External"/><Relationship Id="rId383" Type="http://schemas.openxmlformats.org/officeDocument/2006/relationships/hyperlink" Target="https://filmuy.com/dokkai-labo" TargetMode="External"/><Relationship Id="rId6540" Type="http://schemas.openxmlformats.org/officeDocument/2006/relationships/hyperlink" Target="https://juku-escot.com/newtreasure/" TargetMode="External"/><Relationship Id="rId7872" Type="http://schemas.openxmlformats.org/officeDocument/2006/relationships/hyperlink" Target="https://jukureiwa.com/tips/naaymi_hub/" TargetMode="External"/><Relationship Id="rId382" Type="http://schemas.openxmlformats.org/officeDocument/2006/relationships/hyperlink" Target="https://dokkai-labo.tokyo/blog/20020701/" TargetMode="External"/><Relationship Id="rId5210" Type="http://schemas.openxmlformats.org/officeDocument/2006/relationships/hyperlink" Target="https://eng-support.com/kouza/" TargetMode="External"/><Relationship Id="rId6541" Type="http://schemas.openxmlformats.org/officeDocument/2006/relationships/hyperlink" Target="https://eigo-rewrite.com/column/stage1-2-2/" TargetMode="External"/><Relationship Id="rId7871" Type="http://schemas.openxmlformats.org/officeDocument/2006/relationships/hyperlink" Target="https://jukureiwa.com/tips/syakai-kirai-start/" TargetMode="External"/><Relationship Id="rId389" Type="http://schemas.openxmlformats.org/officeDocument/2006/relationships/hyperlink" Target="https://dokkai-labo.tokyo/ct/examovie/" TargetMode="External"/><Relationship Id="rId5215" Type="http://schemas.openxmlformats.org/officeDocument/2006/relationships/hyperlink" Target="https://eng-support.com/inquiry/" TargetMode="External"/><Relationship Id="rId6546" Type="http://schemas.openxmlformats.org/officeDocument/2006/relationships/hyperlink" Target="https://juku-escot.com/newtreasure/" TargetMode="External"/><Relationship Id="rId7878" Type="http://schemas.openxmlformats.org/officeDocument/2006/relationships/hyperlink" Target="https://jukureiwa.com/honka/" TargetMode="External"/><Relationship Id="rId10772" Type="http://schemas.openxmlformats.org/officeDocument/2006/relationships/hyperlink" Target="https://natsui-sansu-juku.com/p6_b/" TargetMode="External"/><Relationship Id="rId388" Type="http://schemas.openxmlformats.org/officeDocument/2006/relationships/hyperlink" Target="https://dokkai-labo.tokyo/blog/20020701/" TargetMode="External"/><Relationship Id="rId5216" Type="http://schemas.openxmlformats.org/officeDocument/2006/relationships/hyperlink" Target="https://eng-support.com/inquiry/" TargetMode="External"/><Relationship Id="rId6547" Type="http://schemas.openxmlformats.org/officeDocument/2006/relationships/hyperlink" Target="https://eigo-rewrite.com/column/stage1-2-2/" TargetMode="External"/><Relationship Id="rId7877" Type="http://schemas.openxmlformats.org/officeDocument/2006/relationships/hyperlink" Target="https://jukureiwa.com/tips/syakai-note/" TargetMode="External"/><Relationship Id="rId10773" Type="http://schemas.openxmlformats.org/officeDocument/2006/relationships/hyperlink" Target="https://natsui-sansu-juku.com/ct/sapix-15/" TargetMode="External"/><Relationship Id="rId387" Type="http://schemas.openxmlformats.org/officeDocument/2006/relationships/hyperlink" Target="https://dokkai-labo.tokyo/ct/strategy/" TargetMode="External"/><Relationship Id="rId5213" Type="http://schemas.openxmlformats.org/officeDocument/2006/relationships/hyperlink" Target="https://eng-support.com/inquiry/" TargetMode="External"/><Relationship Id="rId6544" Type="http://schemas.openxmlformats.org/officeDocument/2006/relationships/hyperlink" Target="https://juku-escot.com/newtreasure/" TargetMode="External"/><Relationship Id="rId7876" Type="http://schemas.openxmlformats.org/officeDocument/2006/relationships/hyperlink" Target="https://jukureiwa.com/honka/" TargetMode="External"/><Relationship Id="rId10770" Type="http://schemas.openxmlformats.org/officeDocument/2006/relationships/hyperlink" Target="https://natsui-sansu-juku.com/p6_b/" TargetMode="External"/><Relationship Id="rId386" Type="http://schemas.openxmlformats.org/officeDocument/2006/relationships/hyperlink" Target="https://dokkai-labo.tokyo/blog/20020701/" TargetMode="External"/><Relationship Id="rId5214" Type="http://schemas.openxmlformats.org/officeDocument/2006/relationships/hyperlink" Target="https://eng-support.com/kouza/" TargetMode="External"/><Relationship Id="rId6545" Type="http://schemas.openxmlformats.org/officeDocument/2006/relationships/hyperlink" Target="https://eigo-rewrite.com/column/stage1-3-1/" TargetMode="External"/><Relationship Id="rId7875" Type="http://schemas.openxmlformats.org/officeDocument/2006/relationships/hyperlink" Target="https://jukureiwa.com/tips/syakai-kirai-start/" TargetMode="External"/><Relationship Id="rId10771" Type="http://schemas.openxmlformats.org/officeDocument/2006/relationships/hyperlink" Target="https://natsui-sansu-juku.com/ct/sapix-15/" TargetMode="External"/><Relationship Id="rId5208" Type="http://schemas.openxmlformats.org/officeDocument/2006/relationships/hyperlink" Target="https://eng-support.com/inquiry/" TargetMode="External"/><Relationship Id="rId6539" Type="http://schemas.openxmlformats.org/officeDocument/2006/relationships/hyperlink" Target="https://eigo-rewrite.com/column/stage1-2-1/" TargetMode="External"/><Relationship Id="rId5209" Type="http://schemas.openxmlformats.org/officeDocument/2006/relationships/hyperlink" Target="https://eng-support.com/inquiry/" TargetMode="External"/><Relationship Id="rId5206" Type="http://schemas.openxmlformats.org/officeDocument/2006/relationships/hyperlink" Target="https://eng-support.com/info/20210723/" TargetMode="External"/><Relationship Id="rId6537" Type="http://schemas.openxmlformats.org/officeDocument/2006/relationships/hyperlink" Target="https://eigo-rewrite.com/column/stage1-1-2/" TargetMode="External"/><Relationship Id="rId7869" Type="http://schemas.openxmlformats.org/officeDocument/2006/relationships/hyperlink" Target="https://jukureiwa.com/tips/syakai-kirai-start/" TargetMode="External"/><Relationship Id="rId5207" Type="http://schemas.openxmlformats.org/officeDocument/2006/relationships/hyperlink" Target="https://rika-quest.com/" TargetMode="External"/><Relationship Id="rId6538" Type="http://schemas.openxmlformats.org/officeDocument/2006/relationships/hyperlink" Target="https://juku-escot.com/newtreasure/" TargetMode="External"/><Relationship Id="rId7868" Type="http://schemas.openxmlformats.org/officeDocument/2006/relationships/hyperlink" Target="https://jukureiwa.com/honka/" TargetMode="External"/><Relationship Id="rId381" Type="http://schemas.openxmlformats.org/officeDocument/2006/relationships/hyperlink" Target="https://dokkai-labo.tokyo/blog/kokugo-kakomon/" TargetMode="External"/><Relationship Id="rId380" Type="http://schemas.openxmlformats.org/officeDocument/2006/relationships/hyperlink" Target="https://dokkai-labo.tokyo/blog/20020701/" TargetMode="External"/><Relationship Id="rId10787" Type="http://schemas.openxmlformats.org/officeDocument/2006/relationships/hyperlink" Target="https://natsui-sansu-juku.com/ct/sapix-15/" TargetMode="External"/><Relationship Id="rId10788" Type="http://schemas.openxmlformats.org/officeDocument/2006/relationships/hyperlink" Target="https://natsui-sansu-juku.com/profile/" TargetMode="External"/><Relationship Id="rId10785" Type="http://schemas.openxmlformats.org/officeDocument/2006/relationships/hyperlink" Target="https://natsui-sansu-juku.com/inquiry/" TargetMode="External"/><Relationship Id="rId379" Type="http://schemas.openxmlformats.org/officeDocument/2006/relationships/hyperlink" Target="https://dokkai-labo.tokyo/kobetsuonline02/" TargetMode="External"/><Relationship Id="rId10786" Type="http://schemas.openxmlformats.org/officeDocument/2006/relationships/hyperlink" Target="https://natsui-sansu-juku.com/profile/" TargetMode="External"/><Relationship Id="rId10789" Type="http://schemas.openxmlformats.org/officeDocument/2006/relationships/hyperlink" Target="https://natsui-sansu-juku.com/ct/sapix-15/" TargetMode="External"/><Relationship Id="rId374" Type="http://schemas.openxmlformats.org/officeDocument/2006/relationships/hyperlink" Target="https://dokkai-labo.tokyo/blog/19052602/" TargetMode="External"/><Relationship Id="rId5200" Type="http://schemas.openxmlformats.org/officeDocument/2006/relationships/hyperlink" Target="https://eng-support.com/company/" TargetMode="External"/><Relationship Id="rId6531" Type="http://schemas.openxmlformats.org/officeDocument/2006/relationships/hyperlink" Target="https://juku-escot.com/examination/" TargetMode="External"/><Relationship Id="rId7863" Type="http://schemas.openxmlformats.org/officeDocument/2006/relationships/hyperlink" Target="https://jukureiwa.com/tips/syakai-hikidashi/" TargetMode="External"/><Relationship Id="rId373" Type="http://schemas.openxmlformats.org/officeDocument/2006/relationships/hyperlink" Target="https://dokkai-labo.tokyo/blog/test/" TargetMode="External"/><Relationship Id="rId5201" Type="http://schemas.openxmlformats.org/officeDocument/2006/relationships/hyperlink" Target="https://arithmetica.jp/support/" TargetMode="External"/><Relationship Id="rId6532" Type="http://schemas.openxmlformats.org/officeDocument/2006/relationships/hyperlink" Target="https://juku-escot.com/newtreasure/" TargetMode="External"/><Relationship Id="rId7862" Type="http://schemas.openxmlformats.org/officeDocument/2006/relationships/hyperlink" Target="https://jukureiwa.com/honka/" TargetMode="External"/><Relationship Id="rId10780" Type="http://schemas.openxmlformats.org/officeDocument/2006/relationships/hyperlink" Target="https://natsui-sansu-juku.com/p6_b/" TargetMode="External"/><Relationship Id="rId372" Type="http://schemas.openxmlformats.org/officeDocument/2006/relationships/hyperlink" Target="https://dokkai-labo.tokyo/blog/19052602/" TargetMode="External"/><Relationship Id="rId7861" Type="http://schemas.openxmlformats.org/officeDocument/2006/relationships/hyperlink" Target="https://jukureiwa.com/tips/syakai-hikidashi/" TargetMode="External"/><Relationship Id="rId371" Type="http://schemas.openxmlformats.org/officeDocument/2006/relationships/hyperlink" Target="https://dokkai-labo.tokyo/blog/kokugoshidou/" TargetMode="External"/><Relationship Id="rId6530" Type="http://schemas.openxmlformats.org/officeDocument/2006/relationships/hyperlink" Target="https://juku-escot.com/mathematics/" TargetMode="External"/><Relationship Id="rId7860" Type="http://schemas.openxmlformats.org/officeDocument/2006/relationships/hyperlink" Target="https://jukureiwa.com/tips/machigaeyasui/" TargetMode="External"/><Relationship Id="rId378" Type="http://schemas.openxmlformats.org/officeDocument/2006/relationships/hyperlink" Target="https://dokkai-labo.tokyo/blog/20020701/" TargetMode="External"/><Relationship Id="rId5204" Type="http://schemas.openxmlformats.org/officeDocument/2006/relationships/hyperlink" Target="https://eng-support.com/info/20210707/" TargetMode="External"/><Relationship Id="rId6535" Type="http://schemas.openxmlformats.org/officeDocument/2006/relationships/hyperlink" Target="https://eigo-rewrite.com/column/new-treasure-stage1-lesson1-1/" TargetMode="External"/><Relationship Id="rId7867" Type="http://schemas.openxmlformats.org/officeDocument/2006/relationships/hyperlink" Target="https://jukureiwa.com/tips/syakai-kirai-start/" TargetMode="External"/><Relationship Id="rId10783" Type="http://schemas.openxmlformats.org/officeDocument/2006/relationships/hyperlink" Target="https://natsui-sansu-juku.com/column/kobetsu_mayoi_judge/" TargetMode="External"/><Relationship Id="rId377" Type="http://schemas.openxmlformats.org/officeDocument/2006/relationships/hyperlink" Target="https://dokkai-labo.tokyo/kobetsuonline02/" TargetMode="External"/><Relationship Id="rId5205" Type="http://schemas.openxmlformats.org/officeDocument/2006/relationships/hyperlink" Target="https://eng-support.com/inquiry/" TargetMode="External"/><Relationship Id="rId6536" Type="http://schemas.openxmlformats.org/officeDocument/2006/relationships/hyperlink" Target="https://juku-escot.com/newtreasure/" TargetMode="External"/><Relationship Id="rId7866" Type="http://schemas.openxmlformats.org/officeDocument/2006/relationships/hyperlink" Target="https://jukureiwa.com/honka/" TargetMode="External"/><Relationship Id="rId10784" Type="http://schemas.openxmlformats.org/officeDocument/2006/relationships/hyperlink" Target="https://natsui-sansu-juku.com/p6_b/" TargetMode="External"/><Relationship Id="rId376" Type="http://schemas.openxmlformats.org/officeDocument/2006/relationships/hyperlink" Target="https://dokkai-labo.tokyo/blog/20020701/" TargetMode="External"/><Relationship Id="rId5202" Type="http://schemas.openxmlformats.org/officeDocument/2006/relationships/hyperlink" Target="https://eng-support.com/greeting/" TargetMode="External"/><Relationship Id="rId6533" Type="http://schemas.openxmlformats.org/officeDocument/2006/relationships/hyperlink" Target="https://juku-escot.com/newtreasure/" TargetMode="External"/><Relationship Id="rId7865" Type="http://schemas.openxmlformats.org/officeDocument/2006/relationships/hyperlink" Target="https://jukureiwa.com/tips/syakai-kirai-start/" TargetMode="External"/><Relationship Id="rId10781" Type="http://schemas.openxmlformats.org/officeDocument/2006/relationships/hyperlink" Target="https://natsui-sansu-juku.com/kobetsu_online/" TargetMode="External"/><Relationship Id="rId375" Type="http://schemas.openxmlformats.org/officeDocument/2006/relationships/hyperlink" Target="https://dokkai-labo.tokyo/blog/utokyo/" TargetMode="External"/><Relationship Id="rId5203" Type="http://schemas.openxmlformats.org/officeDocument/2006/relationships/hyperlink" Target="https://eng-support.com/column/" TargetMode="External"/><Relationship Id="rId6534" Type="http://schemas.openxmlformats.org/officeDocument/2006/relationships/hyperlink" Target="https://juku-escot.com/newtreasure/" TargetMode="External"/><Relationship Id="rId7864" Type="http://schemas.openxmlformats.org/officeDocument/2006/relationships/hyperlink" Target="https://jukureiwa.com/kouza/" TargetMode="External"/><Relationship Id="rId10782" Type="http://schemas.openxmlformats.org/officeDocument/2006/relationships/hyperlink" Target="https://natsui-sansu-juku.com/p6_b/" TargetMode="External"/><Relationship Id="rId5239" Type="http://schemas.openxmlformats.org/officeDocument/2006/relationships/hyperlink" Target="https://eng-support.com/kouza/" TargetMode="External"/><Relationship Id="rId10754" Type="http://schemas.openxmlformats.org/officeDocument/2006/relationships/hyperlink" Target="https://natsui-sansu-juku.com/p6_a/" TargetMode="External"/><Relationship Id="rId10755" Type="http://schemas.openxmlformats.org/officeDocument/2006/relationships/hyperlink" Target="https://natsui-sansu-juku.com/ct/zikibetsu/" TargetMode="External"/><Relationship Id="rId10752" Type="http://schemas.openxmlformats.org/officeDocument/2006/relationships/hyperlink" Target="https://natsui-sansu-juku.com/p5_b/" TargetMode="External"/><Relationship Id="rId10753" Type="http://schemas.openxmlformats.org/officeDocument/2006/relationships/hyperlink" Target="https://natsui-sansu-juku.com/inquiry/" TargetMode="External"/><Relationship Id="rId6560" Type="http://schemas.openxmlformats.org/officeDocument/2006/relationships/hyperlink" Target="https://juku-escot.com/newtreasure/" TargetMode="External"/><Relationship Id="rId7892" Type="http://schemas.openxmlformats.org/officeDocument/2006/relationships/hyperlink" Target="https://jukureiwa.com/kouza/" TargetMode="External"/><Relationship Id="rId10758" Type="http://schemas.openxmlformats.org/officeDocument/2006/relationships/hyperlink" Target="https://natsui-sansu-juku.com/p6_a/" TargetMode="External"/><Relationship Id="rId5230" Type="http://schemas.openxmlformats.org/officeDocument/2006/relationships/hyperlink" Target="https://eng-support.com/kouza/" TargetMode="External"/><Relationship Id="rId6561" Type="http://schemas.openxmlformats.org/officeDocument/2006/relationships/hyperlink" Target="https://eigo-rewrite.com/column/stage1_lesson6-1/" TargetMode="External"/><Relationship Id="rId7891" Type="http://schemas.openxmlformats.org/officeDocument/2006/relationships/hyperlink" Target="https://jukureiwa.com/tips/syakai-oboeru-tsukau/" TargetMode="External"/><Relationship Id="rId10759" Type="http://schemas.openxmlformats.org/officeDocument/2006/relationships/hyperlink" Target="https://natsui-sansu-juku.com/situation/" TargetMode="External"/><Relationship Id="rId7890" Type="http://schemas.openxmlformats.org/officeDocument/2006/relationships/hyperlink" Target="https://jukureiwa.com/tips/naaymi_hub/" TargetMode="External"/><Relationship Id="rId10756" Type="http://schemas.openxmlformats.org/officeDocument/2006/relationships/hyperlink" Target="https://natsui-sansu-juku.com/p6_a/" TargetMode="External"/><Relationship Id="rId10757" Type="http://schemas.openxmlformats.org/officeDocument/2006/relationships/hyperlink" Target="https://natsui-sansu-juku.com/ct/zikibetsu/" TargetMode="External"/><Relationship Id="rId5233" Type="http://schemas.openxmlformats.org/officeDocument/2006/relationships/hyperlink" Target="https://eng-support.com/kouza/" TargetMode="External"/><Relationship Id="rId6564" Type="http://schemas.openxmlformats.org/officeDocument/2006/relationships/hyperlink" Target="https://juku-escot.com/newtreasure/" TargetMode="External"/><Relationship Id="rId7896" Type="http://schemas.openxmlformats.org/officeDocument/2006/relationships/hyperlink" Target="https://jukureiwa.com/honka/" TargetMode="External"/><Relationship Id="rId5234" Type="http://schemas.openxmlformats.org/officeDocument/2006/relationships/hyperlink" Target="https://eng-support.com/info/2026/" TargetMode="External"/><Relationship Id="rId6565" Type="http://schemas.openxmlformats.org/officeDocument/2006/relationships/hyperlink" Target="https://eigo-rewrite.com/column/stage1_lesson6-3/" TargetMode="External"/><Relationship Id="rId7895" Type="http://schemas.openxmlformats.org/officeDocument/2006/relationships/hyperlink" Target="https://jukureiwa.com/tips/syakai-seiri/" TargetMode="External"/><Relationship Id="rId5231" Type="http://schemas.openxmlformats.org/officeDocument/2006/relationships/hyperlink" Target="https://eng-support.com/inquiry/" TargetMode="External"/><Relationship Id="rId6562" Type="http://schemas.openxmlformats.org/officeDocument/2006/relationships/hyperlink" Target="https://juku-escot.com/newtreasure/" TargetMode="External"/><Relationship Id="rId7894" Type="http://schemas.openxmlformats.org/officeDocument/2006/relationships/hyperlink" Target="https://jukureiwa.com/honka/" TargetMode="External"/><Relationship Id="rId5232" Type="http://schemas.openxmlformats.org/officeDocument/2006/relationships/hyperlink" Target="https://eng-support.com/info/2026/" TargetMode="External"/><Relationship Id="rId6563" Type="http://schemas.openxmlformats.org/officeDocument/2006/relationships/hyperlink" Target="https://eigo-rewrite.com/column/stage1_lesson6-2/" TargetMode="External"/><Relationship Id="rId7893" Type="http://schemas.openxmlformats.org/officeDocument/2006/relationships/hyperlink" Target="https://jukureiwa.com/tips/syakai-seiri/" TargetMode="External"/><Relationship Id="rId5237" Type="http://schemas.openxmlformats.org/officeDocument/2006/relationships/hyperlink" Target="https://eng-support.com/kouza/" TargetMode="External"/><Relationship Id="rId6568" Type="http://schemas.openxmlformats.org/officeDocument/2006/relationships/hyperlink" Target="https://juku-escot.com/newtreasure/" TargetMode="External"/><Relationship Id="rId10750" Type="http://schemas.openxmlformats.org/officeDocument/2006/relationships/hyperlink" Target="https://natsui-sansu-juku.com/p5_b/" TargetMode="External"/><Relationship Id="rId5238" Type="http://schemas.openxmlformats.org/officeDocument/2006/relationships/hyperlink" Target="https://eng-support.com/kouza/" TargetMode="External"/><Relationship Id="rId6569" Type="http://schemas.openxmlformats.org/officeDocument/2006/relationships/hyperlink" Target="https://eigo-rewrite.com/column/stage1_lesson7-2/" TargetMode="External"/><Relationship Id="rId7899" Type="http://schemas.openxmlformats.org/officeDocument/2006/relationships/hyperlink" Target="https://jukureiwa.com/tips/syakai-seiri/" TargetMode="External"/><Relationship Id="rId10751" Type="http://schemas.openxmlformats.org/officeDocument/2006/relationships/hyperlink" Target="https://natsui-sansu-juku.com/column/kobetsu_mayoi_judge/" TargetMode="External"/><Relationship Id="rId5235" Type="http://schemas.openxmlformats.org/officeDocument/2006/relationships/hyperlink" Target="https://eng-support.com/inquiry/" TargetMode="External"/><Relationship Id="rId6566" Type="http://schemas.openxmlformats.org/officeDocument/2006/relationships/hyperlink" Target="https://juku-escot.com/newtreasure/" TargetMode="External"/><Relationship Id="rId7898" Type="http://schemas.openxmlformats.org/officeDocument/2006/relationships/hyperlink" Target="https://jukureiwa.com/tips/naaymi_hub/" TargetMode="External"/><Relationship Id="rId5236" Type="http://schemas.openxmlformats.org/officeDocument/2006/relationships/hyperlink" Target="https://eng-support.com/inquiry/" TargetMode="External"/><Relationship Id="rId6567" Type="http://schemas.openxmlformats.org/officeDocument/2006/relationships/hyperlink" Target="https://eigo-rewrite.com/column/stage1_lesson7-1/" TargetMode="External"/><Relationship Id="rId7897" Type="http://schemas.openxmlformats.org/officeDocument/2006/relationships/hyperlink" Target="https://jukureiwa.com/tips/syakai-seiri/" TargetMode="External"/><Relationship Id="rId5228" Type="http://schemas.openxmlformats.org/officeDocument/2006/relationships/hyperlink" Target="https://eng-support.com/inquiry/" TargetMode="External"/><Relationship Id="rId6559" Type="http://schemas.openxmlformats.org/officeDocument/2006/relationships/hyperlink" Target="https://eigo-rewrite.com/column/stage1_lesson5-2-2/" TargetMode="External"/><Relationship Id="rId5229" Type="http://schemas.openxmlformats.org/officeDocument/2006/relationships/hyperlink" Target="https://eng-support.com/inquiry/" TargetMode="External"/><Relationship Id="rId10765" Type="http://schemas.openxmlformats.org/officeDocument/2006/relationships/hyperlink" Target="https://natsui-sansu-juku.com/kobetsu_online/" TargetMode="External"/><Relationship Id="rId10766" Type="http://schemas.openxmlformats.org/officeDocument/2006/relationships/hyperlink" Target="https://natsui-sansu-juku.com/p6_a/" TargetMode="External"/><Relationship Id="rId10763" Type="http://schemas.openxmlformats.org/officeDocument/2006/relationships/hyperlink" Target="https://natsui-sansu-juku.com/kobetsu_online/" TargetMode="External"/><Relationship Id="rId10764" Type="http://schemas.openxmlformats.org/officeDocument/2006/relationships/hyperlink" Target="https://natsui-sansu-juku.com/p6_a/" TargetMode="External"/><Relationship Id="rId7881" Type="http://schemas.openxmlformats.org/officeDocument/2006/relationships/hyperlink" Target="https://jukureiwa.com/tips/syakai-oboeru-tsukau/" TargetMode="External"/><Relationship Id="rId10769" Type="http://schemas.openxmlformats.org/officeDocument/2006/relationships/hyperlink" Target="https://natsui-sansu-juku.com/inquiry/" TargetMode="External"/><Relationship Id="rId6550" Type="http://schemas.openxmlformats.org/officeDocument/2006/relationships/hyperlink" Target="https://juku-escot.com/newtreasure/" TargetMode="External"/><Relationship Id="rId7880" Type="http://schemas.openxmlformats.org/officeDocument/2006/relationships/hyperlink" Target="https://jukureiwa.com/honka/" TargetMode="External"/><Relationship Id="rId10767" Type="http://schemas.openxmlformats.org/officeDocument/2006/relationships/hyperlink" Target="https://natsui-sansu-juku.com/column/kobetsu_mayoi_judge/" TargetMode="External"/><Relationship Id="rId10768" Type="http://schemas.openxmlformats.org/officeDocument/2006/relationships/hyperlink" Target="https://natsui-sansu-juku.com/p6_a/" TargetMode="External"/><Relationship Id="rId396" Type="http://schemas.openxmlformats.org/officeDocument/2006/relationships/hyperlink" Target="https://dokkai-labo.tokyo/blog/20020701/" TargetMode="External"/><Relationship Id="rId5222" Type="http://schemas.openxmlformats.org/officeDocument/2006/relationships/hyperlink" Target="https://eng-support.com/inquiry/" TargetMode="External"/><Relationship Id="rId6553" Type="http://schemas.openxmlformats.org/officeDocument/2006/relationships/hyperlink" Target="https://eigo-rewrite.com/column/stage1_lesson4-3/" TargetMode="External"/><Relationship Id="rId7885" Type="http://schemas.openxmlformats.org/officeDocument/2006/relationships/hyperlink" Target="https://jukureiwa.com/tips/syakai-oboeru-tsukau/" TargetMode="External"/><Relationship Id="rId395" Type="http://schemas.openxmlformats.org/officeDocument/2006/relationships/hyperlink" Target="https://dokkai-labo.tokyo/contact/" TargetMode="External"/><Relationship Id="rId5223" Type="http://schemas.openxmlformats.org/officeDocument/2006/relationships/hyperlink" Target="https://eng-support.com/inquiry/" TargetMode="External"/><Relationship Id="rId6554" Type="http://schemas.openxmlformats.org/officeDocument/2006/relationships/hyperlink" Target="https://juku-escot.com/newtreasure/" TargetMode="External"/><Relationship Id="rId7884" Type="http://schemas.openxmlformats.org/officeDocument/2006/relationships/hyperlink" Target="https://jukureiwa.com/honka/" TargetMode="External"/><Relationship Id="rId394" Type="http://schemas.openxmlformats.org/officeDocument/2006/relationships/hyperlink" Target="https://dokkai-labo.tokyo/blog/20020701/" TargetMode="External"/><Relationship Id="rId5220" Type="http://schemas.openxmlformats.org/officeDocument/2006/relationships/hyperlink" Target="https://eng-support.com/inquiry/" TargetMode="External"/><Relationship Id="rId6551" Type="http://schemas.openxmlformats.org/officeDocument/2006/relationships/hyperlink" Target="https://eigo-rewrite.com/column/stage1_lesson4-2/" TargetMode="External"/><Relationship Id="rId7883" Type="http://schemas.openxmlformats.org/officeDocument/2006/relationships/hyperlink" Target="https://jukureiwa.com/tips/syakai-oboeru-tsukau/" TargetMode="External"/><Relationship Id="rId393" Type="http://schemas.openxmlformats.org/officeDocument/2006/relationships/hyperlink" Target="https://dokkai-labo.tokyo/vacant_sum/" TargetMode="External"/><Relationship Id="rId5221" Type="http://schemas.openxmlformats.org/officeDocument/2006/relationships/hyperlink" Target="https://eng-support.com/kouza/" TargetMode="External"/><Relationship Id="rId6552" Type="http://schemas.openxmlformats.org/officeDocument/2006/relationships/hyperlink" Target="https://juku-escot.com/newtreasure/" TargetMode="External"/><Relationship Id="rId7882" Type="http://schemas.openxmlformats.org/officeDocument/2006/relationships/hyperlink" Target="https://jukureiwa.com/honka/" TargetMode="External"/><Relationship Id="rId5226" Type="http://schemas.openxmlformats.org/officeDocument/2006/relationships/hyperlink" Target="https://eng-support.com/kouza/" TargetMode="External"/><Relationship Id="rId6557" Type="http://schemas.openxmlformats.org/officeDocument/2006/relationships/hyperlink" Target="https://eigo-rewrite.com/column/stage1_lesson5-2/" TargetMode="External"/><Relationship Id="rId7889" Type="http://schemas.openxmlformats.org/officeDocument/2006/relationships/hyperlink" Target="https://jukureiwa.com/tips/syakai-oboeru-tsukau/" TargetMode="External"/><Relationship Id="rId10761" Type="http://schemas.openxmlformats.org/officeDocument/2006/relationships/hyperlink" Target="https://natsui-sansu-juku.com/column/kobetsu_mayoi_judge/" TargetMode="External"/><Relationship Id="rId399" Type="http://schemas.openxmlformats.org/officeDocument/2006/relationships/hyperlink" Target="https://dokkai-labo.tokyo/" TargetMode="External"/><Relationship Id="rId5227" Type="http://schemas.openxmlformats.org/officeDocument/2006/relationships/hyperlink" Target="https://eng-support.com/inquiry/" TargetMode="External"/><Relationship Id="rId6558" Type="http://schemas.openxmlformats.org/officeDocument/2006/relationships/hyperlink" Target="https://juku-escot.com/newtreasure/" TargetMode="External"/><Relationship Id="rId7888" Type="http://schemas.openxmlformats.org/officeDocument/2006/relationships/hyperlink" Target="https://jukureiwa.com/tips/syakaianki/" TargetMode="External"/><Relationship Id="rId10762" Type="http://schemas.openxmlformats.org/officeDocument/2006/relationships/hyperlink" Target="https://natsui-sansu-juku.com/p6_a/" TargetMode="External"/><Relationship Id="rId398" Type="http://schemas.openxmlformats.org/officeDocument/2006/relationships/hyperlink" Target="https://dokkai-labo.tokyo/blog/20020702/" TargetMode="External"/><Relationship Id="rId5224" Type="http://schemas.openxmlformats.org/officeDocument/2006/relationships/hyperlink" Target="https://eng-support.com/kouza/" TargetMode="External"/><Relationship Id="rId6555" Type="http://schemas.openxmlformats.org/officeDocument/2006/relationships/hyperlink" Target="https://eigo-rewrite.com/column/stage1_lesson5-1/" TargetMode="External"/><Relationship Id="rId7887" Type="http://schemas.openxmlformats.org/officeDocument/2006/relationships/hyperlink" Target="https://jukureiwa.com/tips/syakai-oboeru-tsukau/" TargetMode="External"/><Relationship Id="rId397" Type="http://schemas.openxmlformats.org/officeDocument/2006/relationships/hyperlink" Target="https://dokkai-labo.tokyo/" TargetMode="External"/><Relationship Id="rId5225" Type="http://schemas.openxmlformats.org/officeDocument/2006/relationships/hyperlink" Target="https://eng-support.com/inquiry/" TargetMode="External"/><Relationship Id="rId6556" Type="http://schemas.openxmlformats.org/officeDocument/2006/relationships/hyperlink" Target="https://juku-escot.com/newtreasure/" TargetMode="External"/><Relationship Id="rId7886" Type="http://schemas.openxmlformats.org/officeDocument/2006/relationships/hyperlink" Target="https://jukureiwa.com/tips/naaymi_hub/" TargetMode="External"/><Relationship Id="rId10760" Type="http://schemas.openxmlformats.org/officeDocument/2006/relationships/hyperlink" Target="https://natsui-sansu-juku.com/p6_a/" TargetMode="External"/><Relationship Id="rId5291" Type="http://schemas.openxmlformats.org/officeDocument/2006/relationships/hyperlink" Target="https://juku-escot.com/kouza/" TargetMode="External"/><Relationship Id="rId5292" Type="http://schemas.openxmlformats.org/officeDocument/2006/relationships/hyperlink" Target="https://juku-escot.com/" TargetMode="External"/><Relationship Id="rId5290" Type="http://schemas.openxmlformats.org/officeDocument/2006/relationships/hyperlink" Target="https://juku-escot.com/" TargetMode="External"/><Relationship Id="rId5295" Type="http://schemas.openxmlformats.org/officeDocument/2006/relationships/hyperlink" Target="https://juku-escot.com/progress/" TargetMode="External"/><Relationship Id="rId5296" Type="http://schemas.openxmlformats.org/officeDocument/2006/relationships/hyperlink" Target="https://juku-escot.com/" TargetMode="External"/><Relationship Id="rId5293" Type="http://schemas.openxmlformats.org/officeDocument/2006/relationships/hyperlink" Target="https://juku-escot.com/lp_eng01/" TargetMode="External"/><Relationship Id="rId5294" Type="http://schemas.openxmlformats.org/officeDocument/2006/relationships/hyperlink" Target="https://juku-escot.com/" TargetMode="External"/><Relationship Id="rId5299" Type="http://schemas.openxmlformats.org/officeDocument/2006/relationships/hyperlink" Target="https://juku-escot.com/birdland/" TargetMode="External"/><Relationship Id="rId5297" Type="http://schemas.openxmlformats.org/officeDocument/2006/relationships/hyperlink" Target="https://juku-escot.com/newtreasure/" TargetMode="External"/><Relationship Id="rId5298" Type="http://schemas.openxmlformats.org/officeDocument/2006/relationships/hyperlink" Target="https://juku-escot.com/" TargetMode="External"/><Relationship Id="rId10707" Type="http://schemas.openxmlformats.org/officeDocument/2006/relationships/hyperlink" Target="https://natsui-sansu-juku.com/column/kobetsu_mayoi_judge/" TargetMode="External"/><Relationship Id="rId10708" Type="http://schemas.openxmlformats.org/officeDocument/2006/relationships/hyperlink" Target="https://natsui-sansu-juku.com/nichinouken/" TargetMode="External"/><Relationship Id="rId10705" Type="http://schemas.openxmlformats.org/officeDocument/2006/relationships/hyperlink" Target="https://natsui-sansu-juku.com/kobetsu/" TargetMode="External"/><Relationship Id="rId10706" Type="http://schemas.openxmlformats.org/officeDocument/2006/relationships/hyperlink" Target="https://natsui-sansu-juku.com/nichinouken/" TargetMode="External"/><Relationship Id="rId10709" Type="http://schemas.openxmlformats.org/officeDocument/2006/relationships/hyperlink" Target="https://natsui-sansu-juku.com/inquiry/" TargetMode="External"/><Relationship Id="rId5280" Type="http://schemas.openxmlformats.org/officeDocument/2006/relationships/hyperlink" Target="https://juku-escot.com/" TargetMode="External"/><Relationship Id="rId5281" Type="http://schemas.openxmlformats.org/officeDocument/2006/relationships/hyperlink" Target="https://juku-escot.com/kouza/h1-english/" TargetMode="External"/><Relationship Id="rId10700" Type="http://schemas.openxmlformats.org/officeDocument/2006/relationships/hyperlink" Target="https://natsui-sansu-juku.com/nichinouken/" TargetMode="External"/><Relationship Id="rId5284" Type="http://schemas.openxmlformats.org/officeDocument/2006/relationships/hyperlink" Target="https://juku-escot.com/" TargetMode="External"/><Relationship Id="rId10703" Type="http://schemas.openxmlformats.org/officeDocument/2006/relationships/hyperlink" Target="https://natsui-sansu-juku.com/nichinoken-2/" TargetMode="External"/><Relationship Id="rId5285" Type="http://schemas.openxmlformats.org/officeDocument/2006/relationships/hyperlink" Target="https://juku-escot.com/kouza/jyuken-english/" TargetMode="External"/><Relationship Id="rId10704" Type="http://schemas.openxmlformats.org/officeDocument/2006/relationships/hyperlink" Target="https://natsui-sansu-juku.com/nichinouken/" TargetMode="External"/><Relationship Id="rId5282" Type="http://schemas.openxmlformats.org/officeDocument/2006/relationships/hyperlink" Target="https://juku-escot.com/" TargetMode="External"/><Relationship Id="rId10701" Type="http://schemas.openxmlformats.org/officeDocument/2006/relationships/hyperlink" Target="https://natsui-sansu-juku.com/school/" TargetMode="External"/><Relationship Id="rId5283" Type="http://schemas.openxmlformats.org/officeDocument/2006/relationships/hyperlink" Target="https://juku-escot.com/kouza/h1-math/" TargetMode="External"/><Relationship Id="rId10702" Type="http://schemas.openxmlformats.org/officeDocument/2006/relationships/hyperlink" Target="https://natsui-sansu-juku.com/nichinouken/" TargetMode="External"/><Relationship Id="rId5288" Type="http://schemas.openxmlformats.org/officeDocument/2006/relationships/hyperlink" Target="https://juku-escot.com/" TargetMode="External"/><Relationship Id="rId5289" Type="http://schemas.openxmlformats.org/officeDocument/2006/relationships/hyperlink" Target="https://juku-escot.com/kouza/jyuken-japanese/" TargetMode="External"/><Relationship Id="rId5286" Type="http://schemas.openxmlformats.org/officeDocument/2006/relationships/hyperlink" Target="https://juku-escot.com/" TargetMode="External"/><Relationship Id="rId5287" Type="http://schemas.openxmlformats.org/officeDocument/2006/relationships/hyperlink" Target="https://juku-escot.com/kouza/jyuken-math/" TargetMode="External"/><Relationship Id="rId40" Type="http://schemas.openxmlformats.org/officeDocument/2006/relationships/hyperlink" Target="https://dokkai-labo.tokyo/lpjh_online/" TargetMode="External"/><Relationship Id="rId42" Type="http://schemas.openxmlformats.org/officeDocument/2006/relationships/hyperlink" Target="https://dokkai-labo.tokyo/tokuten/" TargetMode="External"/><Relationship Id="rId41" Type="http://schemas.openxmlformats.org/officeDocument/2006/relationships/hyperlink" Target="https://dokkai-labo.tokyo/" TargetMode="External"/><Relationship Id="rId44" Type="http://schemas.openxmlformats.org/officeDocument/2006/relationships/hyperlink" Target="https://dokkai-labo.tokyo/tokuten_fifth/" TargetMode="External"/><Relationship Id="rId43" Type="http://schemas.openxmlformats.org/officeDocument/2006/relationships/hyperlink" Target="https://dokkai-labo.tokyo/" TargetMode="External"/><Relationship Id="rId46" Type="http://schemas.openxmlformats.org/officeDocument/2006/relationships/hyperlink" Target="https://dokkai-labo.tokyo/basis/" TargetMode="External"/><Relationship Id="rId45" Type="http://schemas.openxmlformats.org/officeDocument/2006/relationships/hyperlink" Target="https://dokkai-labo.tokyo/" TargetMode="External"/><Relationship Id="rId48" Type="http://schemas.openxmlformats.org/officeDocument/2006/relationships/hyperlink" Target="https://dokkai-labo.tokyo/basisonline/" TargetMode="External"/><Relationship Id="rId47" Type="http://schemas.openxmlformats.org/officeDocument/2006/relationships/hyperlink" Target="https://dokkai-labo.tokyo/" TargetMode="External"/><Relationship Id="rId49" Type="http://schemas.openxmlformats.org/officeDocument/2006/relationships/hyperlink" Target="https://dokkai-labo.tokyo/" TargetMode="External"/><Relationship Id="rId31" Type="http://schemas.openxmlformats.org/officeDocument/2006/relationships/hyperlink" Target="https://dokkai-labo.tokyo/" TargetMode="External"/><Relationship Id="rId30" Type="http://schemas.openxmlformats.org/officeDocument/2006/relationships/hyperlink" Target="https://dokkai-labo.tokyo/" TargetMode="External"/><Relationship Id="rId33" Type="http://schemas.openxmlformats.org/officeDocument/2006/relationships/hyperlink" Target="https://dokkai-labo.tokyo/" TargetMode="External"/><Relationship Id="rId32" Type="http://schemas.openxmlformats.org/officeDocument/2006/relationships/hyperlink" Target="https://dokkai-labo.tokyo/intro/" TargetMode="External"/><Relationship Id="rId35" Type="http://schemas.openxmlformats.org/officeDocument/2006/relationships/hyperlink" Target="https://dokkai-labo.tokyo/" TargetMode="External"/><Relationship Id="rId34" Type="http://schemas.openxmlformats.org/officeDocument/2006/relationships/hyperlink" Target="https://dokkai-labo.tokyo/ct/strategy/" TargetMode="External"/><Relationship Id="rId37" Type="http://schemas.openxmlformats.org/officeDocument/2006/relationships/hyperlink" Target="https://dokkai-labo.tokyo/" TargetMode="External"/><Relationship Id="rId36" Type="http://schemas.openxmlformats.org/officeDocument/2006/relationships/hyperlink" Target="https://dokkai-labo.tokyo/blog/kokugoshidou/" TargetMode="External"/><Relationship Id="rId39" Type="http://schemas.openxmlformats.org/officeDocument/2006/relationships/hyperlink" Target="https://dokkai-labo.tokyo/" TargetMode="External"/><Relationship Id="rId38" Type="http://schemas.openxmlformats.org/officeDocument/2006/relationships/hyperlink" Target="https://dokkai-labo.tokyo/grade/elem-all/" TargetMode="External"/><Relationship Id="rId20" Type="http://schemas.openxmlformats.org/officeDocument/2006/relationships/hyperlink" Target="https://dokkai-labo.tokyo/lesson/1-1elem/" TargetMode="External"/><Relationship Id="rId22" Type="http://schemas.openxmlformats.org/officeDocument/2006/relationships/hyperlink" Target="https://dokkai-labo.tokyo/lesson/1-1high/" TargetMode="External"/><Relationship Id="rId21" Type="http://schemas.openxmlformats.org/officeDocument/2006/relationships/hyperlink" Target="https://dokkai-labo.tokyo/" TargetMode="External"/><Relationship Id="rId24" Type="http://schemas.openxmlformats.org/officeDocument/2006/relationships/hyperlink" Target="https://dokkai-labo.tokyo/access/" TargetMode="External"/><Relationship Id="rId23" Type="http://schemas.openxmlformats.org/officeDocument/2006/relationships/hyperlink" Target="https://dokkai-labo.tokyo/" TargetMode="External"/><Relationship Id="rId26" Type="http://schemas.openxmlformats.org/officeDocument/2006/relationships/hyperlink" Target="https://dokkai-labo.tokyo/live/" TargetMode="External"/><Relationship Id="rId25" Type="http://schemas.openxmlformats.org/officeDocument/2006/relationships/hyperlink" Target="https://dokkai-labo.tokyo/" TargetMode="External"/><Relationship Id="rId28" Type="http://schemas.openxmlformats.org/officeDocument/2006/relationships/hyperlink" Target="https://dokkai-labo.tokyo/info/2026/" TargetMode="External"/><Relationship Id="rId27" Type="http://schemas.openxmlformats.org/officeDocument/2006/relationships/hyperlink" Target="https://dokkai-labo.tokyo/" TargetMode="External"/><Relationship Id="rId29" Type="http://schemas.openxmlformats.org/officeDocument/2006/relationships/hyperlink" Target="https://dokkai-labo.tokyo/" TargetMode="External"/><Relationship Id="rId11" Type="http://schemas.openxmlformats.org/officeDocument/2006/relationships/hyperlink" Target="https://dokkai-labo.tokyo/" TargetMode="External"/><Relationship Id="rId10" Type="http://schemas.openxmlformats.org/officeDocument/2006/relationships/hyperlink" Target="https://dokkai-labo.tokyo/blog/161214/" TargetMode="External"/><Relationship Id="rId13" Type="http://schemas.openxmlformats.org/officeDocument/2006/relationships/hyperlink" Target="https://dokkai-labo.tokyo/" TargetMode="External"/><Relationship Id="rId12" Type="http://schemas.openxmlformats.org/officeDocument/2006/relationships/hyperlink" Target="https://dokkai-labo.tokyo/kobetsuonline01/" TargetMode="External"/><Relationship Id="rId15" Type="http://schemas.openxmlformats.org/officeDocument/2006/relationships/hyperlink" Target="https://dokkai-labo.tokyo/" TargetMode="External"/><Relationship Id="rId14" Type="http://schemas.openxmlformats.org/officeDocument/2006/relationships/hyperlink" Target="https://dokkai-labo.tokyo/lpjh_online/" TargetMode="External"/><Relationship Id="rId17" Type="http://schemas.openxmlformats.org/officeDocument/2006/relationships/hyperlink" Target="https://dokkai-labo.tokyo/" TargetMode="External"/><Relationship Id="rId16" Type="http://schemas.openxmlformats.org/officeDocument/2006/relationships/hyperlink" Target="https://dokkai-labo.tokyo/kobetsuonline02/" TargetMode="External"/><Relationship Id="rId19" Type="http://schemas.openxmlformats.org/officeDocument/2006/relationships/hyperlink" Target="https://dokkai-labo.tokyo/" TargetMode="External"/><Relationship Id="rId18" Type="http://schemas.openxmlformats.org/officeDocument/2006/relationships/hyperlink" Target="https://dokkai-labo.tokyo/hilevel_lec_univ_online/" TargetMode="External"/><Relationship Id="rId84" Type="http://schemas.openxmlformats.org/officeDocument/2006/relationships/hyperlink" Target="https://dokkai-labo.tokyo/kijutsuryoku/" TargetMode="External"/><Relationship Id="rId83" Type="http://schemas.openxmlformats.org/officeDocument/2006/relationships/hyperlink" Target="https://dokkai-labo.tokyo/" TargetMode="External"/><Relationship Id="rId86" Type="http://schemas.openxmlformats.org/officeDocument/2006/relationships/hyperlink" Target="https://dokkai-labo.tokyo/blog/17022403/" TargetMode="External"/><Relationship Id="rId85" Type="http://schemas.openxmlformats.org/officeDocument/2006/relationships/hyperlink" Target="https://dokkai-labo.tokyo/" TargetMode="External"/><Relationship Id="rId88" Type="http://schemas.openxmlformats.org/officeDocument/2006/relationships/hyperlink" Target="https://dokkai-labo.tokyo/blog/kijutsu_miss3/" TargetMode="External"/><Relationship Id="rId87" Type="http://schemas.openxmlformats.org/officeDocument/2006/relationships/hyperlink" Target="https://dokkai-labo.tokyo/" TargetMode="External"/><Relationship Id="rId89" Type="http://schemas.openxmlformats.org/officeDocument/2006/relationships/hyperlink" Target="https://dokkai-labo.tokyo/" TargetMode="External"/><Relationship Id="rId80" Type="http://schemas.openxmlformats.org/officeDocument/2006/relationships/hyperlink" Target="https://dokkai-labo.tokyo/blog/17022401/" TargetMode="External"/><Relationship Id="rId82" Type="http://schemas.openxmlformats.org/officeDocument/2006/relationships/hyperlink" Target="https://dokkai-labo.tokyo/blog/syougakuseidokkai/" TargetMode="External"/><Relationship Id="rId81" Type="http://schemas.openxmlformats.org/officeDocument/2006/relationships/hyperlink" Target="https://dokkai-labo.tokyo/" TargetMode="External"/><Relationship Id="rId73" Type="http://schemas.openxmlformats.org/officeDocument/2006/relationships/hyperlink" Target="https://dokkai-labo.tokyo/" TargetMode="External"/><Relationship Id="rId72" Type="http://schemas.openxmlformats.org/officeDocument/2006/relationships/hyperlink" Target="https://dokkai-labo.tokyo/blog/17022402/" TargetMode="External"/><Relationship Id="rId75" Type="http://schemas.openxmlformats.org/officeDocument/2006/relationships/hyperlink" Target="https://dokkai-labo.tokyo/" TargetMode="External"/><Relationship Id="rId74" Type="http://schemas.openxmlformats.org/officeDocument/2006/relationships/hyperlink" Target="https://dokkai-labo.tokyo/blog/essay/" TargetMode="External"/><Relationship Id="rId77" Type="http://schemas.openxmlformats.org/officeDocument/2006/relationships/hyperlink" Target="https://dokkai-labo.tokyo/" TargetMode="External"/><Relationship Id="rId76" Type="http://schemas.openxmlformats.org/officeDocument/2006/relationships/hyperlink" Target="https://dokkai-labo.tokyo/blog/poetry/" TargetMode="External"/><Relationship Id="rId79" Type="http://schemas.openxmlformats.org/officeDocument/2006/relationships/hyperlink" Target="https://dokkai-labo.tokyo/" TargetMode="External"/><Relationship Id="rId78" Type="http://schemas.openxmlformats.org/officeDocument/2006/relationships/hyperlink" Target="https://dokkai-labo.tokyo/monogataribun/" TargetMode="External"/><Relationship Id="rId71" Type="http://schemas.openxmlformats.org/officeDocument/2006/relationships/hyperlink" Target="https://dokkai-labo.tokyo/" TargetMode="External"/><Relationship Id="rId70" Type="http://schemas.openxmlformats.org/officeDocument/2006/relationships/hyperlink" Target="https://dokkai-labo.tokyo/setsumeibun/" TargetMode="External"/><Relationship Id="rId62" Type="http://schemas.openxmlformats.org/officeDocument/2006/relationships/hyperlink" Target="https://dokkai-labo.tokyo/univ02/" TargetMode="External"/><Relationship Id="rId61" Type="http://schemas.openxmlformats.org/officeDocument/2006/relationships/hyperlink" Target="https://dokkai-labo.tokyo/" TargetMode="External"/><Relationship Id="rId64" Type="http://schemas.openxmlformats.org/officeDocument/2006/relationships/hyperlink" Target="https://dokkai-labo.tokyo/lesson/hilevel_lec_univ/" TargetMode="External"/><Relationship Id="rId63" Type="http://schemas.openxmlformats.org/officeDocument/2006/relationships/hyperlink" Target="https://dokkai-labo.tokyo/" TargetMode="External"/><Relationship Id="rId66" Type="http://schemas.openxmlformats.org/officeDocument/2006/relationships/hyperlink" Target="https://dokkai-labo.tokyo/hilevel_lec_univ_online/" TargetMode="External"/><Relationship Id="rId65" Type="http://schemas.openxmlformats.org/officeDocument/2006/relationships/hyperlink" Target="https://dokkai-labo.tokyo/" TargetMode="External"/><Relationship Id="rId68" Type="http://schemas.openxmlformats.org/officeDocument/2006/relationships/hyperlink" Target="https://dokkai-labo.tokyo/lesson/1-1high/" TargetMode="External"/><Relationship Id="rId67" Type="http://schemas.openxmlformats.org/officeDocument/2006/relationships/hyperlink" Target="https://dokkai-labo.tokyo/" TargetMode="External"/><Relationship Id="rId60" Type="http://schemas.openxmlformats.org/officeDocument/2006/relationships/hyperlink" Target="https://dokkai-labo.tokyo/univ01/" TargetMode="External"/><Relationship Id="rId69" Type="http://schemas.openxmlformats.org/officeDocument/2006/relationships/hyperlink" Target="https://dokkai-labo.tokyo/" TargetMode="External"/><Relationship Id="rId51" Type="http://schemas.openxmlformats.org/officeDocument/2006/relationships/hyperlink" Target="https://dokkai-labo.tokyo/" TargetMode="External"/><Relationship Id="rId50" Type="http://schemas.openxmlformats.org/officeDocument/2006/relationships/hyperlink" Target="https://dokkai-labo.tokyo/bootcamp/" TargetMode="External"/><Relationship Id="rId53" Type="http://schemas.openxmlformats.org/officeDocument/2006/relationships/hyperlink" Target="https://dokkai-labo.tokyo/" TargetMode="External"/><Relationship Id="rId52" Type="http://schemas.openxmlformats.org/officeDocument/2006/relationships/hyperlink" Target="https://dokkai-labo.tokyo/grammer/" TargetMode="External"/><Relationship Id="rId55" Type="http://schemas.openxmlformats.org/officeDocument/2006/relationships/hyperlink" Target="https://dokkai-labo.tokyo/" TargetMode="External"/><Relationship Id="rId54" Type="http://schemas.openxmlformats.org/officeDocument/2006/relationships/hyperlink" Target="https://dokkai-labo.tokyo/summer/" TargetMode="External"/><Relationship Id="rId57" Type="http://schemas.openxmlformats.org/officeDocument/2006/relationships/hyperlink" Target="https://dokkai-labo.tokyo/" TargetMode="External"/><Relationship Id="rId56" Type="http://schemas.openxmlformats.org/officeDocument/2006/relationships/hyperlink" Target="https://dokkai-labo.tokyo/blog/sapix/" TargetMode="External"/><Relationship Id="rId59" Type="http://schemas.openxmlformats.org/officeDocument/2006/relationships/hyperlink" Target="https://dokkai-labo.tokyo/" TargetMode="External"/><Relationship Id="rId58" Type="http://schemas.openxmlformats.org/officeDocument/2006/relationships/hyperlink" Target="https://dokkai-labo.tokyo/blog/ootechuugakuzyukunokokugotekisutohikaku/" TargetMode="External"/><Relationship Id="rId6627" Type="http://schemas.openxmlformats.org/officeDocument/2006/relationships/hyperlink" Target="https://eigo-rewrite.com/column/stage2-lesson4-1/" TargetMode="External"/><Relationship Id="rId7959" Type="http://schemas.openxmlformats.org/officeDocument/2006/relationships/hyperlink" Target="https://jukureiwa.com/tips/uonzu/" TargetMode="External"/><Relationship Id="rId6628" Type="http://schemas.openxmlformats.org/officeDocument/2006/relationships/hyperlink" Target="https://juku-escot.com/newtreasure/" TargetMode="External"/><Relationship Id="rId7958" Type="http://schemas.openxmlformats.org/officeDocument/2006/relationships/hyperlink" Target="https://jukureiwa.com/tips/naaymi_hub/" TargetMode="External"/><Relationship Id="rId6625" Type="http://schemas.openxmlformats.org/officeDocument/2006/relationships/hyperlink" Target="https://eigo-rewrite.com/column/stage2-lesson3-3/" TargetMode="External"/><Relationship Id="rId7957" Type="http://schemas.openxmlformats.org/officeDocument/2006/relationships/hyperlink" Target="https://jukureiwa.com/tips/uonzu/" TargetMode="External"/><Relationship Id="rId6626" Type="http://schemas.openxmlformats.org/officeDocument/2006/relationships/hyperlink" Target="https://juku-escot.com/newtreasure/" TargetMode="External"/><Relationship Id="rId7956" Type="http://schemas.openxmlformats.org/officeDocument/2006/relationships/hyperlink" Target="https://jukureiwa.com/honka/" TargetMode="External"/><Relationship Id="rId6629" Type="http://schemas.openxmlformats.org/officeDocument/2006/relationships/hyperlink" Target="https://eigo-rewrite.com/column/stage2-lesson4-2/" TargetMode="External"/><Relationship Id="rId349" Type="http://schemas.openxmlformats.org/officeDocument/2006/relationships/hyperlink" Target="https://dokkai-labo.tokyo/blog/" TargetMode="External"/><Relationship Id="rId348" Type="http://schemas.openxmlformats.org/officeDocument/2006/relationships/hyperlink" Target="https://dokkai-labo.tokyo/blog/181214/" TargetMode="External"/><Relationship Id="rId347" Type="http://schemas.openxmlformats.org/officeDocument/2006/relationships/hyperlink" Target="https://dokkai-labo.tokyo/access/" TargetMode="External"/><Relationship Id="rId346" Type="http://schemas.openxmlformats.org/officeDocument/2006/relationships/hyperlink" Target="https://dokkai-labo.tokyo/blog/181214/" TargetMode="External"/><Relationship Id="rId341" Type="http://schemas.openxmlformats.org/officeDocument/2006/relationships/hyperlink" Target="https://dokkai-labo.tokyo/blog/161214/" TargetMode="External"/><Relationship Id="rId7951" Type="http://schemas.openxmlformats.org/officeDocument/2006/relationships/hyperlink" Target="https://jukureiwa.com/tips/tips-syakai-note/" TargetMode="External"/><Relationship Id="rId340" Type="http://schemas.openxmlformats.org/officeDocument/2006/relationships/hyperlink" Target="https://dokkai-labo.tokyo/blog/181214/" TargetMode="External"/><Relationship Id="rId6620" Type="http://schemas.openxmlformats.org/officeDocument/2006/relationships/hyperlink" Target="https://juku-escot.com/newtreasure/" TargetMode="External"/><Relationship Id="rId7950" Type="http://schemas.openxmlformats.org/officeDocument/2006/relationships/hyperlink" Target="https://jukureiwa.com/honka/" TargetMode="External"/><Relationship Id="rId345" Type="http://schemas.openxmlformats.org/officeDocument/2006/relationships/hyperlink" Target="https://dokkai-labo.tokyo/profile/" TargetMode="External"/><Relationship Id="rId6623" Type="http://schemas.openxmlformats.org/officeDocument/2006/relationships/hyperlink" Target="https://eigo-rewrite.com/column/stage2-lesson2-2/" TargetMode="External"/><Relationship Id="rId7955" Type="http://schemas.openxmlformats.org/officeDocument/2006/relationships/hyperlink" Target="https://jukureiwa.com/tips/uonzu/" TargetMode="External"/><Relationship Id="rId344" Type="http://schemas.openxmlformats.org/officeDocument/2006/relationships/hyperlink" Target="https://dokkai-labo.tokyo/blog/181214/" TargetMode="External"/><Relationship Id="rId6624" Type="http://schemas.openxmlformats.org/officeDocument/2006/relationships/hyperlink" Target="https://juku-escot.com/newtreasure/" TargetMode="External"/><Relationship Id="rId7954" Type="http://schemas.openxmlformats.org/officeDocument/2006/relationships/hyperlink" Target="https://jukureiwa.com/honka/" TargetMode="External"/><Relationship Id="rId343" Type="http://schemas.openxmlformats.org/officeDocument/2006/relationships/hyperlink" Target="https://dokkai-labo.tokyo/contact/" TargetMode="External"/><Relationship Id="rId6621" Type="http://schemas.openxmlformats.org/officeDocument/2006/relationships/hyperlink" Target="https://eigo-rewrite.com/column/stage2-lesson3-1/" TargetMode="External"/><Relationship Id="rId7953" Type="http://schemas.openxmlformats.org/officeDocument/2006/relationships/hyperlink" Target="https://jukureiwa.com/tips/uonzu/" TargetMode="External"/><Relationship Id="rId342" Type="http://schemas.openxmlformats.org/officeDocument/2006/relationships/hyperlink" Target="https://dokkai-labo.tokyo/blog/181214/" TargetMode="External"/><Relationship Id="rId6622" Type="http://schemas.openxmlformats.org/officeDocument/2006/relationships/hyperlink" Target="https://juku-escot.com/newtreasure/" TargetMode="External"/><Relationship Id="rId7952" Type="http://schemas.openxmlformats.org/officeDocument/2006/relationships/hyperlink" Target="https://jukureiwa.com/honka/" TargetMode="External"/><Relationship Id="rId6616" Type="http://schemas.openxmlformats.org/officeDocument/2006/relationships/hyperlink" Target="https://juku-escot.com/newtreasure/" TargetMode="External"/><Relationship Id="rId7948" Type="http://schemas.openxmlformats.org/officeDocument/2006/relationships/hyperlink" Target="https://jukureiwa.com/inquiry/" TargetMode="External"/><Relationship Id="rId6617" Type="http://schemas.openxmlformats.org/officeDocument/2006/relationships/hyperlink" Target="https://eigo-rewrite.com/column/stage2-lesson2-2/" TargetMode="External"/><Relationship Id="rId7947" Type="http://schemas.openxmlformats.org/officeDocument/2006/relationships/hyperlink" Target="https://jukureiwa.com/tips/tips-koumin-sanken/" TargetMode="External"/><Relationship Id="rId6614" Type="http://schemas.openxmlformats.org/officeDocument/2006/relationships/hyperlink" Target="https://juku-escot.com/newtreasure/" TargetMode="External"/><Relationship Id="rId7946" Type="http://schemas.openxmlformats.org/officeDocument/2006/relationships/hyperlink" Target="https://jukureiwa.com/tips/naaymi_hub/" TargetMode="External"/><Relationship Id="rId6615" Type="http://schemas.openxmlformats.org/officeDocument/2006/relationships/hyperlink" Target="https://eigo-rewrite.com/column/stage2-lesson2-1/" TargetMode="External"/><Relationship Id="rId7945" Type="http://schemas.openxmlformats.org/officeDocument/2006/relationships/hyperlink" Target="https://jukureiwa.com/tips/tips-koumin-sanken/" TargetMode="External"/><Relationship Id="rId6618" Type="http://schemas.openxmlformats.org/officeDocument/2006/relationships/hyperlink" Target="https://juku-escot.com/newtreasure/" TargetMode="External"/><Relationship Id="rId6619" Type="http://schemas.openxmlformats.org/officeDocument/2006/relationships/hyperlink" Target="https://eigo-rewrite.com/column/stage2-lesson2-3/" TargetMode="External"/><Relationship Id="rId7949" Type="http://schemas.openxmlformats.org/officeDocument/2006/relationships/hyperlink" Target="https://jukureiwa.com/tips/tips-syakai-note/" TargetMode="External"/><Relationship Id="rId338" Type="http://schemas.openxmlformats.org/officeDocument/2006/relationships/hyperlink" Target="https://dokkai-labo.tokyo/blog/181214/" TargetMode="External"/><Relationship Id="rId337" Type="http://schemas.openxmlformats.org/officeDocument/2006/relationships/hyperlink" Target="https://dokkai-labo.tokyo/blog/shouronbunmaster/" TargetMode="External"/><Relationship Id="rId336" Type="http://schemas.openxmlformats.org/officeDocument/2006/relationships/hyperlink" Target="https://dokkai-labo.tokyo/blog/181214/" TargetMode="External"/><Relationship Id="rId335" Type="http://schemas.openxmlformats.org/officeDocument/2006/relationships/hyperlink" Target="https://dokkai-labo.tokyo/contact/" TargetMode="External"/><Relationship Id="rId339" Type="http://schemas.openxmlformats.org/officeDocument/2006/relationships/hyperlink" Target="https://dokkai-labo.tokyo/kobetsuonline01/" TargetMode="External"/><Relationship Id="rId330" Type="http://schemas.openxmlformats.org/officeDocument/2006/relationships/hyperlink" Target="https://dokkai-labo.tokyo/blog/181214/" TargetMode="External"/><Relationship Id="rId7940" Type="http://schemas.openxmlformats.org/officeDocument/2006/relationships/hyperlink" Target="https://jukureiwa.com/honka/" TargetMode="External"/><Relationship Id="rId334" Type="http://schemas.openxmlformats.org/officeDocument/2006/relationships/hyperlink" Target="https://dokkai-labo.tokyo/blog/181214/" TargetMode="External"/><Relationship Id="rId6612" Type="http://schemas.openxmlformats.org/officeDocument/2006/relationships/hyperlink" Target="https://juku-escot.com/newtreasure/" TargetMode="External"/><Relationship Id="rId7944" Type="http://schemas.openxmlformats.org/officeDocument/2006/relationships/hyperlink" Target="https://jukureiwa.com/honka/" TargetMode="External"/><Relationship Id="rId333" Type="http://schemas.openxmlformats.org/officeDocument/2006/relationships/hyperlink" Target="https://dokkai-labo.tokyo/kobetsuonline01/" TargetMode="External"/><Relationship Id="rId6613" Type="http://schemas.openxmlformats.org/officeDocument/2006/relationships/hyperlink" Target="https://eigo-rewrite.com/column/stage2-lesson1-3/" TargetMode="External"/><Relationship Id="rId7943" Type="http://schemas.openxmlformats.org/officeDocument/2006/relationships/hyperlink" Target="https://jukureiwa.com/tips/tips-koumin-sanken/" TargetMode="External"/><Relationship Id="rId332" Type="http://schemas.openxmlformats.org/officeDocument/2006/relationships/hyperlink" Target="https://dokkai-labo.tokyo/blog/181214/" TargetMode="External"/><Relationship Id="rId6610" Type="http://schemas.openxmlformats.org/officeDocument/2006/relationships/hyperlink" Target="https://juku-escot.com/newtreasure/" TargetMode="External"/><Relationship Id="rId7942" Type="http://schemas.openxmlformats.org/officeDocument/2006/relationships/hyperlink" Target="https://jukureiwa.com/honka/" TargetMode="External"/><Relationship Id="rId331" Type="http://schemas.openxmlformats.org/officeDocument/2006/relationships/hyperlink" Target="https://dokkai-labo.tokyo/blog/shouronbunmaster/" TargetMode="External"/><Relationship Id="rId6611" Type="http://schemas.openxmlformats.org/officeDocument/2006/relationships/hyperlink" Target="https://eigo-rewrite.com/column/stage2_lesson1-2/" TargetMode="External"/><Relationship Id="rId7941" Type="http://schemas.openxmlformats.org/officeDocument/2006/relationships/hyperlink" Target="https://jukureiwa.com/tips/tips-koumin-sanken/" TargetMode="External"/><Relationship Id="rId5318" Type="http://schemas.openxmlformats.org/officeDocument/2006/relationships/hyperlink" Target="https://juku-escot.com/" TargetMode="External"/><Relationship Id="rId6649" Type="http://schemas.openxmlformats.org/officeDocument/2006/relationships/hyperlink" Target="https://eigo-rewrite.com/column/stage2-lesson7-4/" TargetMode="External"/><Relationship Id="rId5319" Type="http://schemas.openxmlformats.org/officeDocument/2006/relationships/hyperlink" Target="https://juku-escot.com/profile/" TargetMode="External"/><Relationship Id="rId5316" Type="http://schemas.openxmlformats.org/officeDocument/2006/relationships/hyperlink" Target="https://juku-escot.com/" TargetMode="External"/><Relationship Id="rId6647" Type="http://schemas.openxmlformats.org/officeDocument/2006/relationships/hyperlink" Target="https://eigo-rewrite.com/column/stage2-lesson7-3/" TargetMode="External"/><Relationship Id="rId7979" Type="http://schemas.openxmlformats.org/officeDocument/2006/relationships/hyperlink" Target="https://koten-kakitsubata.jp/" TargetMode="External"/><Relationship Id="rId5317" Type="http://schemas.openxmlformats.org/officeDocument/2006/relationships/hyperlink" Target="https://juku-escot.com/representative/" TargetMode="External"/><Relationship Id="rId6648" Type="http://schemas.openxmlformats.org/officeDocument/2006/relationships/hyperlink" Target="https://juku-escot.com/newtreasure/" TargetMode="External"/><Relationship Id="rId7978" Type="http://schemas.openxmlformats.org/officeDocument/2006/relationships/hyperlink" Target="https://koten-kakitsubata.jp/blog/" TargetMode="External"/><Relationship Id="rId370" Type="http://schemas.openxmlformats.org/officeDocument/2006/relationships/hyperlink" Target="https://dokkai-labo.tokyo/blog/19052602/" TargetMode="External"/><Relationship Id="rId10798" Type="http://schemas.openxmlformats.org/officeDocument/2006/relationships/hyperlink" Target="http://chugakujuken.studytown.jp/" TargetMode="External"/><Relationship Id="rId10799" Type="http://schemas.openxmlformats.org/officeDocument/2006/relationships/hyperlink" Target="https://natsui-sansu-juku.com/purpose/" TargetMode="External"/><Relationship Id="rId369" Type="http://schemas.openxmlformats.org/officeDocument/2006/relationships/hyperlink" Target="https://dokkai-labo.tokyo/" TargetMode="External"/><Relationship Id="rId10796" Type="http://schemas.openxmlformats.org/officeDocument/2006/relationships/hyperlink" Target="https://natsui-sansu-juku.com/kobetsu_online/" TargetMode="External"/><Relationship Id="rId368" Type="http://schemas.openxmlformats.org/officeDocument/2006/relationships/hyperlink" Target="https://dokkai-labo.tokyo/blog/19052602/" TargetMode="External"/><Relationship Id="rId10797" Type="http://schemas.openxmlformats.org/officeDocument/2006/relationships/hyperlink" Target="https://natsui-sansu-juku.com/profile/" TargetMode="External"/><Relationship Id="rId363" Type="http://schemas.openxmlformats.org/officeDocument/2006/relationships/hyperlink" Target="https://dokkai-labo.tokyo/blog/kokugoshidou/" TargetMode="External"/><Relationship Id="rId5310" Type="http://schemas.openxmlformats.org/officeDocument/2006/relationships/hyperlink" Target="https://juku-escot.com/" TargetMode="External"/><Relationship Id="rId6641" Type="http://schemas.openxmlformats.org/officeDocument/2006/relationships/hyperlink" Target="https://eigo-rewrite.com/column/stage2-lesson6-3/" TargetMode="External"/><Relationship Id="rId7973" Type="http://schemas.openxmlformats.org/officeDocument/2006/relationships/hyperlink" Target="https://koten-kakitsubata.jp/" TargetMode="External"/><Relationship Id="rId10790" Type="http://schemas.openxmlformats.org/officeDocument/2006/relationships/hyperlink" Target="https://natsui-sansu-juku.com/profile/" TargetMode="External"/><Relationship Id="rId362" Type="http://schemas.openxmlformats.org/officeDocument/2006/relationships/hyperlink" Target="https://dokkai-labo.tokyo/blog/190526/" TargetMode="External"/><Relationship Id="rId5311" Type="http://schemas.openxmlformats.org/officeDocument/2006/relationships/hyperlink" Target="https://juku-escot.com/inquiry/" TargetMode="External"/><Relationship Id="rId6642" Type="http://schemas.openxmlformats.org/officeDocument/2006/relationships/hyperlink" Target="https://juku-escot.com/newtreasure/" TargetMode="External"/><Relationship Id="rId7972" Type="http://schemas.openxmlformats.org/officeDocument/2006/relationships/hyperlink" Target="https://koten-kakitsubata.jp/enter-exam/" TargetMode="External"/><Relationship Id="rId10791" Type="http://schemas.openxmlformats.org/officeDocument/2006/relationships/hyperlink" Target="https://natsui-sansu-juku.com/profile/" TargetMode="External"/><Relationship Id="rId361" Type="http://schemas.openxmlformats.org/officeDocument/2006/relationships/hyperlink" Target="https://dokkai-labo.tokyo/hilevel_lec_univ_online/" TargetMode="External"/><Relationship Id="rId7971" Type="http://schemas.openxmlformats.org/officeDocument/2006/relationships/hyperlink" Target="https://koten-kakitsubata.jp/" TargetMode="External"/><Relationship Id="rId360" Type="http://schemas.openxmlformats.org/officeDocument/2006/relationships/hyperlink" Target="https://dokkai-labo.tokyo/blog/190526/" TargetMode="External"/><Relationship Id="rId6640" Type="http://schemas.openxmlformats.org/officeDocument/2006/relationships/hyperlink" Target="https://juku-escot.com/newtreasure/" TargetMode="External"/><Relationship Id="rId7970" Type="http://schemas.openxmlformats.org/officeDocument/2006/relationships/hyperlink" Target="https://koten-kakitsubata.jp/enter-exam/" TargetMode="External"/><Relationship Id="rId367" Type="http://schemas.openxmlformats.org/officeDocument/2006/relationships/hyperlink" Target="https://dokkai-labo.tokyo/" TargetMode="External"/><Relationship Id="rId5314" Type="http://schemas.openxmlformats.org/officeDocument/2006/relationships/hyperlink" Target="https://juku-escot.com/" TargetMode="External"/><Relationship Id="rId6645" Type="http://schemas.openxmlformats.org/officeDocument/2006/relationships/hyperlink" Target="https://eigo-rewrite.com/column/stage2-lesson7-2/" TargetMode="External"/><Relationship Id="rId7977" Type="http://schemas.openxmlformats.org/officeDocument/2006/relationships/hyperlink" Target="https://koten-kakitsubata.jp/" TargetMode="External"/><Relationship Id="rId10794" Type="http://schemas.openxmlformats.org/officeDocument/2006/relationships/hyperlink" Target="https://natsui-sansu-juku.com/kobetsu/" TargetMode="External"/><Relationship Id="rId366" Type="http://schemas.openxmlformats.org/officeDocument/2006/relationships/hyperlink" Target="https://dokkai-labo.tokyo/blog/19052602/" TargetMode="External"/><Relationship Id="rId5315" Type="http://schemas.openxmlformats.org/officeDocument/2006/relationships/hyperlink" Target="https://juku-escot.com/purpose/" TargetMode="External"/><Relationship Id="rId6646" Type="http://schemas.openxmlformats.org/officeDocument/2006/relationships/hyperlink" Target="https://juku-escot.com/newtreasure/" TargetMode="External"/><Relationship Id="rId7976" Type="http://schemas.openxmlformats.org/officeDocument/2006/relationships/hyperlink" Target="https://koten-kakitsubata.jp/kouza/" TargetMode="External"/><Relationship Id="rId10795" Type="http://schemas.openxmlformats.org/officeDocument/2006/relationships/hyperlink" Target="https://natsui-sansu-juku.com/profile/" TargetMode="External"/><Relationship Id="rId365" Type="http://schemas.openxmlformats.org/officeDocument/2006/relationships/hyperlink" Target="https://dokkai-labo.tokyo/blog/kokugoshidou/" TargetMode="External"/><Relationship Id="rId5312" Type="http://schemas.openxmlformats.org/officeDocument/2006/relationships/hyperlink" Target="https://juku-escot.com/" TargetMode="External"/><Relationship Id="rId6643" Type="http://schemas.openxmlformats.org/officeDocument/2006/relationships/hyperlink" Target="https://eigo-rewrite.com/column/stage2-lesson7-1/" TargetMode="External"/><Relationship Id="rId7975" Type="http://schemas.openxmlformats.org/officeDocument/2006/relationships/hyperlink" Target="https://koten-kakitsubata.jp/" TargetMode="External"/><Relationship Id="rId10792" Type="http://schemas.openxmlformats.org/officeDocument/2006/relationships/hyperlink" Target="https://natsui-sansu-juku.com/what_is_asen/" TargetMode="External"/><Relationship Id="rId364" Type="http://schemas.openxmlformats.org/officeDocument/2006/relationships/hyperlink" Target="https://dokkai-labo.tokyo/blog/190526/" TargetMode="External"/><Relationship Id="rId5313" Type="http://schemas.openxmlformats.org/officeDocument/2006/relationships/hyperlink" Target="https://juku-escot.com/column/" TargetMode="External"/><Relationship Id="rId6644" Type="http://schemas.openxmlformats.org/officeDocument/2006/relationships/hyperlink" Target="https://juku-escot.com/newtreasure/" TargetMode="External"/><Relationship Id="rId7974" Type="http://schemas.openxmlformats.org/officeDocument/2006/relationships/hyperlink" Target="https://koten-kakitsubata.jp/inquiry/" TargetMode="External"/><Relationship Id="rId10793" Type="http://schemas.openxmlformats.org/officeDocument/2006/relationships/hyperlink" Target="https://natsui-sansu-juku.com/profile/" TargetMode="External"/><Relationship Id="rId95" Type="http://schemas.openxmlformats.org/officeDocument/2006/relationships/hyperlink" Target="https://dokkai-labo.tokyo/" TargetMode="External"/><Relationship Id="rId5307" Type="http://schemas.openxmlformats.org/officeDocument/2006/relationships/hyperlink" Target="https://juku-escot.com/school_math/" TargetMode="External"/><Relationship Id="rId6638" Type="http://schemas.openxmlformats.org/officeDocument/2006/relationships/hyperlink" Target="https://juku-escot.com/newtreasure/" TargetMode="External"/><Relationship Id="rId94" Type="http://schemas.openxmlformats.org/officeDocument/2006/relationships/hyperlink" Target="https://dokkai-labo.tokyo/blog/181214/" TargetMode="External"/><Relationship Id="rId5308" Type="http://schemas.openxmlformats.org/officeDocument/2006/relationships/hyperlink" Target="https://juku-escot.com/" TargetMode="External"/><Relationship Id="rId6639" Type="http://schemas.openxmlformats.org/officeDocument/2006/relationships/hyperlink" Target="https://eigo-rewrite.com/column/stage2-lesson6-2/" TargetMode="External"/><Relationship Id="rId7969" Type="http://schemas.openxmlformats.org/officeDocument/2006/relationships/hyperlink" Target="https://koten-kakitsubata.jp/" TargetMode="External"/><Relationship Id="rId97" Type="http://schemas.openxmlformats.org/officeDocument/2006/relationships/hyperlink" Target="https://dokkai-labo.tokyo/" TargetMode="External"/><Relationship Id="rId5305" Type="http://schemas.openxmlformats.org/officeDocument/2006/relationships/hyperlink" Target="https://juku-escot.com/school_english/" TargetMode="External"/><Relationship Id="rId6636" Type="http://schemas.openxmlformats.org/officeDocument/2006/relationships/hyperlink" Target="https://juku-escot.com/newtreasure/" TargetMode="External"/><Relationship Id="rId7968" Type="http://schemas.openxmlformats.org/officeDocument/2006/relationships/hyperlink" Target="https://jukureiwa.com/kouza/" TargetMode="External"/><Relationship Id="rId96" Type="http://schemas.openxmlformats.org/officeDocument/2006/relationships/hyperlink" Target="https://dokkai-labo.tokyo/blog/shouronbunmaster/" TargetMode="External"/><Relationship Id="rId5306" Type="http://schemas.openxmlformats.org/officeDocument/2006/relationships/hyperlink" Target="https://juku-escot.com/" TargetMode="External"/><Relationship Id="rId6637" Type="http://schemas.openxmlformats.org/officeDocument/2006/relationships/hyperlink" Target="https://eigo-rewrite.com/column/stage2-lesson6-1/" TargetMode="External"/><Relationship Id="rId7967" Type="http://schemas.openxmlformats.org/officeDocument/2006/relationships/hyperlink" Target="https://jukureiwa.com/tips/uonzu/" TargetMode="External"/><Relationship Id="rId99" Type="http://schemas.openxmlformats.org/officeDocument/2006/relationships/hyperlink" Target="https://dokkai-labo.tokyo/" TargetMode="External"/><Relationship Id="rId98" Type="http://schemas.openxmlformats.org/officeDocument/2006/relationships/hyperlink" Target="https://dokkai-labo.tokyo/blog/kokugobunpouigi/" TargetMode="External"/><Relationship Id="rId5309" Type="http://schemas.openxmlformats.org/officeDocument/2006/relationships/hyperlink" Target="https://juku-escot.com/onepoint/" TargetMode="External"/><Relationship Id="rId91" Type="http://schemas.openxmlformats.org/officeDocument/2006/relationships/hyperlink" Target="https://dokkai-labo.tokyo/" TargetMode="External"/><Relationship Id="rId90" Type="http://schemas.openxmlformats.org/officeDocument/2006/relationships/hyperlink" Target="https://dokkai-labo.tokyo/blog/description/" TargetMode="External"/><Relationship Id="rId93" Type="http://schemas.openxmlformats.org/officeDocument/2006/relationships/hyperlink" Target="https://dokkai-labo.tokyo/" TargetMode="External"/><Relationship Id="rId92" Type="http://schemas.openxmlformats.org/officeDocument/2006/relationships/hyperlink" Target="https://dokkai-labo.tokyo/blog/description-2/" TargetMode="External"/><Relationship Id="rId359" Type="http://schemas.openxmlformats.org/officeDocument/2006/relationships/hyperlink" Target="https://honto.jp/netstore/pd-book_29393099.html" TargetMode="External"/><Relationship Id="rId358" Type="http://schemas.openxmlformats.org/officeDocument/2006/relationships/hyperlink" Target="https://dokkai-labo.tokyo/blog/190104/" TargetMode="External"/><Relationship Id="rId357" Type="http://schemas.openxmlformats.org/officeDocument/2006/relationships/hyperlink" Target="https://www.amazon.co.jp/%E5%9B%BD%E5%85%AC%E7%AB%8B%E5%A4%A7%E5%AD%A6-%E7%8F%BE%E4%BB%A3%E6%96%87%E6%94%BB%E7%95%A5-%E9%95%B7%E5%B3%B6%E5%BA%B7%E4%BA%8C/dp/4341087207/ref=sr_1_1" TargetMode="External"/><Relationship Id="rId352" Type="http://schemas.openxmlformats.org/officeDocument/2006/relationships/hyperlink" Target="https://dokkai-labo.tokyo/blog/190104/" TargetMode="External"/><Relationship Id="rId6630" Type="http://schemas.openxmlformats.org/officeDocument/2006/relationships/hyperlink" Target="https://juku-escot.com/newtreasure/" TargetMode="External"/><Relationship Id="rId7962" Type="http://schemas.openxmlformats.org/officeDocument/2006/relationships/hyperlink" Target="https://jukureiwa.com/tips/naaymi_hub/" TargetMode="External"/><Relationship Id="rId351" Type="http://schemas.openxmlformats.org/officeDocument/2006/relationships/hyperlink" Target="https://dokkai-labo.tokyo/kobetsuonline02/" TargetMode="External"/><Relationship Id="rId5300" Type="http://schemas.openxmlformats.org/officeDocument/2006/relationships/hyperlink" Target="https://juku-escot.com/" TargetMode="External"/><Relationship Id="rId6631" Type="http://schemas.openxmlformats.org/officeDocument/2006/relationships/hyperlink" Target="https://eigo-rewrite.com/column/stage2-lesson4-3/" TargetMode="External"/><Relationship Id="rId7961" Type="http://schemas.openxmlformats.org/officeDocument/2006/relationships/hyperlink" Target="https://jukureiwa.com/tips/uonzu/" TargetMode="External"/><Relationship Id="rId350" Type="http://schemas.openxmlformats.org/officeDocument/2006/relationships/hyperlink" Target="https://dokkai-labo.tokyo/blog/190104/" TargetMode="External"/><Relationship Id="rId7960" Type="http://schemas.openxmlformats.org/officeDocument/2006/relationships/hyperlink" Target="https://jukureiwa.com/kouza/" TargetMode="External"/><Relationship Id="rId356" Type="http://schemas.openxmlformats.org/officeDocument/2006/relationships/hyperlink" Target="https://dokkai-labo.tokyo/blog/190104/" TargetMode="External"/><Relationship Id="rId5303" Type="http://schemas.openxmlformats.org/officeDocument/2006/relationships/hyperlink" Target="https://juku-escot.com/school/" TargetMode="External"/><Relationship Id="rId6634" Type="http://schemas.openxmlformats.org/officeDocument/2006/relationships/hyperlink" Target="https://juku-escot.com/newtreasure/" TargetMode="External"/><Relationship Id="rId7966" Type="http://schemas.openxmlformats.org/officeDocument/2006/relationships/hyperlink" Target="https://jukureiwa.com/tips/syakaianki/" TargetMode="External"/><Relationship Id="rId355" Type="http://schemas.openxmlformats.org/officeDocument/2006/relationships/hyperlink" Target="https://dokkai-labo.tokyo/publication/" TargetMode="External"/><Relationship Id="rId5304" Type="http://schemas.openxmlformats.org/officeDocument/2006/relationships/hyperlink" Target="https://juku-escot.com/" TargetMode="External"/><Relationship Id="rId6635" Type="http://schemas.openxmlformats.org/officeDocument/2006/relationships/hyperlink" Target="https://eigo-rewrite.com/column/stage2-lesson5-2/" TargetMode="External"/><Relationship Id="rId7965" Type="http://schemas.openxmlformats.org/officeDocument/2006/relationships/hyperlink" Target="https://jukureiwa.com/tips/uonzu/" TargetMode="External"/><Relationship Id="rId354" Type="http://schemas.openxmlformats.org/officeDocument/2006/relationships/hyperlink" Target="https://dokkai-labo.tokyo/blog/190104/" TargetMode="External"/><Relationship Id="rId5301" Type="http://schemas.openxmlformats.org/officeDocument/2006/relationships/hyperlink" Target="https://juku-escot.com/taikeisuugaku/" TargetMode="External"/><Relationship Id="rId6632" Type="http://schemas.openxmlformats.org/officeDocument/2006/relationships/hyperlink" Target="https://juku-escot.com/newtreasure/" TargetMode="External"/><Relationship Id="rId7964" Type="http://schemas.openxmlformats.org/officeDocument/2006/relationships/hyperlink" Target="https://jukureiwa.com/tips/honka_chiri/" TargetMode="External"/><Relationship Id="rId353" Type="http://schemas.openxmlformats.org/officeDocument/2006/relationships/hyperlink" Target="https://dokkai-labo.tokyo/hilevel_lec_univ_online/" TargetMode="External"/><Relationship Id="rId5302" Type="http://schemas.openxmlformats.org/officeDocument/2006/relationships/hyperlink" Target="https://juku-escot.com/" TargetMode="External"/><Relationship Id="rId6633" Type="http://schemas.openxmlformats.org/officeDocument/2006/relationships/hyperlink" Target="https://eigo-rewrite.com/column/stage2-lesson5-1/" TargetMode="External"/><Relationship Id="rId7963" Type="http://schemas.openxmlformats.org/officeDocument/2006/relationships/hyperlink" Target="https://jukureiwa.com/tips/uonzu/" TargetMode="External"/><Relationship Id="rId7915" Type="http://schemas.openxmlformats.org/officeDocument/2006/relationships/hyperlink" Target="https://jukureiwa.com/tips/syakai-sho6-april-plan/" TargetMode="External"/><Relationship Id="rId7914" Type="http://schemas.openxmlformats.org/officeDocument/2006/relationships/hyperlink" Target="https://jukureiwa.com/tips/naaymi_hub/" TargetMode="External"/><Relationship Id="rId7913" Type="http://schemas.openxmlformats.org/officeDocument/2006/relationships/hyperlink" Target="https://jukureiwa.com/tips/syakai-sho6-april-plan/" TargetMode="External"/><Relationship Id="rId7912" Type="http://schemas.openxmlformats.org/officeDocument/2006/relationships/hyperlink" Target="https://jukureiwa.com/honka/" TargetMode="External"/><Relationship Id="rId7919" Type="http://schemas.openxmlformats.org/officeDocument/2006/relationships/hyperlink" Target="https://jukureiwa.com/tips/syakai-test-naoshi/" TargetMode="External"/><Relationship Id="rId7918" Type="http://schemas.openxmlformats.org/officeDocument/2006/relationships/hyperlink" Target="https://jukureiwa.com/honka/" TargetMode="External"/><Relationship Id="rId7917" Type="http://schemas.openxmlformats.org/officeDocument/2006/relationships/hyperlink" Target="https://jukureiwa.com/tips/syakai-test-naoshi/" TargetMode="External"/><Relationship Id="rId7916" Type="http://schemas.openxmlformats.org/officeDocument/2006/relationships/hyperlink" Target="https://jukureiwa.com/tips/naaymi_hub/" TargetMode="External"/><Relationship Id="rId305" Type="http://schemas.openxmlformats.org/officeDocument/2006/relationships/hyperlink" Target="https://www.amazon.co.jp/%E4%B8%AD%E5%AD%A6%E5%85%A5%E8%A9%A6%E5%9B%BD%E8%AA%9E-%E8%AA%AD%E8%A7%A3%E5%8A%9B%E3%81%84%E3%82%89%E3%81%9A%E3%81%AE%E8%A7%A3%E3%81%8D%E6%96%B9%E8%AC%9B%E5%BA%A7-%E4%BB%AE-%E9%95%B7%E5%B3%B6%E5%BA%B7%E4%BA%8C/dp/475393389X" TargetMode="External"/><Relationship Id="rId304" Type="http://schemas.openxmlformats.org/officeDocument/2006/relationships/hyperlink" Target="https://dokkai-labo.tokyo/blog/170620/" TargetMode="External"/><Relationship Id="rId303" Type="http://schemas.openxmlformats.org/officeDocument/2006/relationships/hyperlink" Target="https://dokkai-labo.tokyo/publication/" TargetMode="External"/><Relationship Id="rId302" Type="http://schemas.openxmlformats.org/officeDocument/2006/relationships/hyperlink" Target="https://dokkai-labo.tokyo/blog/170620/" TargetMode="External"/><Relationship Id="rId309" Type="http://schemas.openxmlformats.org/officeDocument/2006/relationships/hyperlink" Target="http://tsutaya.tsite.jp/item/book/PTA0000SUPT7" TargetMode="External"/><Relationship Id="rId308" Type="http://schemas.openxmlformats.org/officeDocument/2006/relationships/hyperlink" Target="https://dokkai-labo.tokyo/blog/170620/" TargetMode="External"/><Relationship Id="rId307" Type="http://schemas.openxmlformats.org/officeDocument/2006/relationships/hyperlink" Target="http://books.rakuten.co.jp/rb/14869554/" TargetMode="External"/><Relationship Id="rId306" Type="http://schemas.openxmlformats.org/officeDocument/2006/relationships/hyperlink" Target="https://dokkai-labo.tokyo/blog/170620/" TargetMode="External"/><Relationship Id="rId301" Type="http://schemas.openxmlformats.org/officeDocument/2006/relationships/hyperlink" Target="https://dokkai-labo.tokyo/ct/publish/" TargetMode="External"/><Relationship Id="rId7911" Type="http://schemas.openxmlformats.org/officeDocument/2006/relationships/hyperlink" Target="https://jukureiwa.com/tips/syakai-sho6-april-plan/" TargetMode="External"/><Relationship Id="rId300" Type="http://schemas.openxmlformats.org/officeDocument/2006/relationships/hyperlink" Target="https://dokkai-labo.tokyo/blog/170620/" TargetMode="External"/><Relationship Id="rId7910" Type="http://schemas.openxmlformats.org/officeDocument/2006/relationships/hyperlink" Target="https://jukureiwa.com/honka/" TargetMode="External"/><Relationship Id="rId7904" Type="http://schemas.openxmlformats.org/officeDocument/2006/relationships/hyperlink" Target="https://jukureiwa.com/tips/syakaibenkyou/" TargetMode="External"/><Relationship Id="rId7903" Type="http://schemas.openxmlformats.org/officeDocument/2006/relationships/hyperlink" Target="https://jukureiwa.com/tips/syakai-seiri/" TargetMode="External"/><Relationship Id="rId7902" Type="http://schemas.openxmlformats.org/officeDocument/2006/relationships/hyperlink" Target="https://jukureiwa.com/tips/syakaianki/" TargetMode="External"/><Relationship Id="rId7901" Type="http://schemas.openxmlformats.org/officeDocument/2006/relationships/hyperlink" Target="https://jukureiwa.com/tips/syakai-seiri/" TargetMode="External"/><Relationship Id="rId7908" Type="http://schemas.openxmlformats.org/officeDocument/2006/relationships/hyperlink" Target="https://jukureiwa.com/tanpatsu/" TargetMode="External"/><Relationship Id="rId7907" Type="http://schemas.openxmlformats.org/officeDocument/2006/relationships/hyperlink" Target="https://jukureiwa.com/tips/syakai-seiri/" TargetMode="External"/><Relationship Id="rId7906" Type="http://schemas.openxmlformats.org/officeDocument/2006/relationships/hyperlink" Target="https://jukureiwa.com/honka/" TargetMode="External"/><Relationship Id="rId7905" Type="http://schemas.openxmlformats.org/officeDocument/2006/relationships/hyperlink" Target="https://jukureiwa.com/tips/syakai-seiri/" TargetMode="External"/><Relationship Id="rId7909" Type="http://schemas.openxmlformats.org/officeDocument/2006/relationships/hyperlink" Target="https://jukureiwa.com/tips/syakai-sho6-april-plan/" TargetMode="External"/><Relationship Id="rId7900" Type="http://schemas.openxmlformats.org/officeDocument/2006/relationships/hyperlink" Target="https://jukureiwa.com/tips/naaymi_hub/" TargetMode="External"/><Relationship Id="rId6605" Type="http://schemas.openxmlformats.org/officeDocument/2006/relationships/hyperlink" Target="https://eigo-rewrite.com/column/stage1_lesson12-4/" TargetMode="External"/><Relationship Id="rId7937" Type="http://schemas.openxmlformats.org/officeDocument/2006/relationships/hyperlink" Target="https://jukureiwa.com/tips/syakaikinkyu/" TargetMode="External"/><Relationship Id="rId6606" Type="http://schemas.openxmlformats.org/officeDocument/2006/relationships/hyperlink" Target="https://juku-escot.com/newtreasure/" TargetMode="External"/><Relationship Id="rId7936" Type="http://schemas.openxmlformats.org/officeDocument/2006/relationships/hyperlink" Target="https://jukureiwa.com/honka/" TargetMode="External"/><Relationship Id="rId6603" Type="http://schemas.openxmlformats.org/officeDocument/2006/relationships/hyperlink" Target="https://eigo-rewrite.com/column/stage1_lesson12-3/" TargetMode="External"/><Relationship Id="rId7935" Type="http://schemas.openxmlformats.org/officeDocument/2006/relationships/hyperlink" Target="https://jukureiwa.com/tips/syakaibenkyou/" TargetMode="External"/><Relationship Id="rId6604" Type="http://schemas.openxmlformats.org/officeDocument/2006/relationships/hyperlink" Target="https://juku-escot.com/newtreasure/" TargetMode="External"/><Relationship Id="rId7934" Type="http://schemas.openxmlformats.org/officeDocument/2006/relationships/hyperlink" Target="https://jukureiwa.com/honka/" TargetMode="External"/><Relationship Id="rId6609" Type="http://schemas.openxmlformats.org/officeDocument/2006/relationships/hyperlink" Target="https://eigo-rewrite.com/column/stage2_lesson1-1/" TargetMode="External"/><Relationship Id="rId6607" Type="http://schemas.openxmlformats.org/officeDocument/2006/relationships/hyperlink" Target="https://juku-escot.com/kouza/j1-english/" TargetMode="External"/><Relationship Id="rId7939" Type="http://schemas.openxmlformats.org/officeDocument/2006/relationships/hyperlink" Target="https://jukureiwa.com/tips/syakaikinkyu/" TargetMode="External"/><Relationship Id="rId6608" Type="http://schemas.openxmlformats.org/officeDocument/2006/relationships/hyperlink" Target="https://juku-escot.com/newtreasure/" TargetMode="External"/><Relationship Id="rId7938" Type="http://schemas.openxmlformats.org/officeDocument/2006/relationships/hyperlink" Target="https://jukureiwa.com/honka/" TargetMode="External"/><Relationship Id="rId327" Type="http://schemas.openxmlformats.org/officeDocument/2006/relationships/hyperlink" Target="https://dokkai-labo.tokyo/kobetsu/" TargetMode="External"/><Relationship Id="rId326" Type="http://schemas.openxmlformats.org/officeDocument/2006/relationships/hyperlink" Target="https://dokkai-labo.tokyo/blog/181214/" TargetMode="External"/><Relationship Id="rId325" Type="http://schemas.openxmlformats.org/officeDocument/2006/relationships/hyperlink" Target="https://dokkai-labo.tokyo/kobetsu/" TargetMode="External"/><Relationship Id="rId324" Type="http://schemas.openxmlformats.org/officeDocument/2006/relationships/hyperlink" Target="https://dokkai-labo.tokyo/blog/181214/" TargetMode="External"/><Relationship Id="rId329" Type="http://schemas.openxmlformats.org/officeDocument/2006/relationships/hyperlink" Target="https://dokkai-labo.tokyo/" TargetMode="External"/><Relationship Id="rId328" Type="http://schemas.openxmlformats.org/officeDocument/2006/relationships/hyperlink" Target="https://dokkai-labo.tokyo/blog/181214/" TargetMode="External"/><Relationship Id="rId323" Type="http://schemas.openxmlformats.org/officeDocument/2006/relationships/hyperlink" Target="https://www.amazon.co.jp/%E5%A4%A7%E5%AD%A6%E5%85%A5%E8%A9%A6%E7%8F%BE%E4%BB%A3%E6%96%87%E2%80%95%E3%81%BE%E3%81%9A%E2%80%9CMARCH%E7%AA%81%E7%A0%B4%E2%80%9D%E3%81%AE%E6%A5%B5%E6%84%8F%E3%82%92%E4%BC%9D%E6%8E%88-%E9%95%B7%E5%B3%B6-%E5%BA%B7%E4%BA%8C/dp/434108691X" TargetMode="External"/><Relationship Id="rId6601" Type="http://schemas.openxmlformats.org/officeDocument/2006/relationships/hyperlink" Target="https://eigo-rewrite.com/column/stage1_lesson12-2/" TargetMode="External"/><Relationship Id="rId7933" Type="http://schemas.openxmlformats.org/officeDocument/2006/relationships/hyperlink" Target="https://jukureiwa.com/tips/syakaibenkyou/" TargetMode="External"/><Relationship Id="rId322" Type="http://schemas.openxmlformats.org/officeDocument/2006/relationships/hyperlink" Target="https://dokkai-labo.tokyo/blog/180203/" TargetMode="External"/><Relationship Id="rId6602" Type="http://schemas.openxmlformats.org/officeDocument/2006/relationships/hyperlink" Target="https://juku-escot.com/newtreasure/" TargetMode="External"/><Relationship Id="rId7932" Type="http://schemas.openxmlformats.org/officeDocument/2006/relationships/hyperlink" Target="https://jukureiwa.com/honka/" TargetMode="External"/><Relationship Id="rId321" Type="http://schemas.openxmlformats.org/officeDocument/2006/relationships/hyperlink" Target="http://gomashobo.com/book/b360542.html" TargetMode="External"/><Relationship Id="rId7931" Type="http://schemas.openxmlformats.org/officeDocument/2006/relationships/hyperlink" Target="https://jukureiwa.com/tips/syakaianki/" TargetMode="External"/><Relationship Id="rId320" Type="http://schemas.openxmlformats.org/officeDocument/2006/relationships/hyperlink" Target="https://dokkai-labo.tokyo/blog/180203/" TargetMode="External"/><Relationship Id="rId6600" Type="http://schemas.openxmlformats.org/officeDocument/2006/relationships/hyperlink" Target="https://juku-escot.com/newtreasure/" TargetMode="External"/><Relationship Id="rId7930" Type="http://schemas.openxmlformats.org/officeDocument/2006/relationships/hyperlink" Target="https://jukureiwa.com/honka/" TargetMode="External"/><Relationship Id="rId7926" Type="http://schemas.openxmlformats.org/officeDocument/2006/relationships/hyperlink" Target="https://jukureiwa.com/honka/" TargetMode="External"/><Relationship Id="rId7925" Type="http://schemas.openxmlformats.org/officeDocument/2006/relationships/hyperlink" Target="https://jukureiwa.com/tips/syakai-test-naoshi/" TargetMode="External"/><Relationship Id="rId7924" Type="http://schemas.openxmlformats.org/officeDocument/2006/relationships/hyperlink" Target="https://jukureiwa.com/tips/naaymi_hub/" TargetMode="External"/><Relationship Id="rId7923" Type="http://schemas.openxmlformats.org/officeDocument/2006/relationships/hyperlink" Target="https://jukureiwa.com/tips/syakai-test-naoshi/" TargetMode="External"/><Relationship Id="rId7929" Type="http://schemas.openxmlformats.org/officeDocument/2006/relationships/hyperlink" Target="https://jukureiwa.com/tips/syakaianki/" TargetMode="External"/><Relationship Id="rId7928" Type="http://schemas.openxmlformats.org/officeDocument/2006/relationships/hyperlink" Target="https://jukureiwa.com/kouza/" TargetMode="External"/><Relationship Id="rId7927" Type="http://schemas.openxmlformats.org/officeDocument/2006/relationships/hyperlink" Target="https://jukureiwa.com/tips/syakai-test-naoshi/" TargetMode="External"/><Relationship Id="rId316" Type="http://schemas.openxmlformats.org/officeDocument/2006/relationships/hyperlink" Target="https://dokkai-labo.tokyo/blog/180203/" TargetMode="External"/><Relationship Id="rId315" Type="http://schemas.openxmlformats.org/officeDocument/2006/relationships/hyperlink" Target="https://dokkai-labo.tokyo/kobetsu/" TargetMode="External"/><Relationship Id="rId314" Type="http://schemas.openxmlformats.org/officeDocument/2006/relationships/hyperlink" Target="https://dokkai-labo.tokyo/blog/180203/" TargetMode="External"/><Relationship Id="rId313" Type="http://schemas.openxmlformats.org/officeDocument/2006/relationships/hyperlink" Target="https://honto.jp/netstore/pd-book_28514726.html" TargetMode="External"/><Relationship Id="rId319" Type="http://schemas.openxmlformats.org/officeDocument/2006/relationships/hyperlink" Target="https://dokkai-labo.tokyo/publication/" TargetMode="External"/><Relationship Id="rId318" Type="http://schemas.openxmlformats.org/officeDocument/2006/relationships/hyperlink" Target="https://dokkai-labo.tokyo/blog/180203/" TargetMode="External"/><Relationship Id="rId317" Type="http://schemas.openxmlformats.org/officeDocument/2006/relationships/hyperlink" Target="https://dokkai-labo.tokyo/kobetsu/" TargetMode="External"/><Relationship Id="rId312" Type="http://schemas.openxmlformats.org/officeDocument/2006/relationships/hyperlink" Target="https://dokkai-labo.tokyo/blog/170620/" TargetMode="External"/><Relationship Id="rId7922" Type="http://schemas.openxmlformats.org/officeDocument/2006/relationships/hyperlink" Target="https://jukureiwa.com/tips/naaymi_hub/" TargetMode="External"/><Relationship Id="rId311" Type="http://schemas.openxmlformats.org/officeDocument/2006/relationships/hyperlink" Target="http://boox.jp/index.php" TargetMode="External"/><Relationship Id="rId7921" Type="http://schemas.openxmlformats.org/officeDocument/2006/relationships/hyperlink" Target="https://jukureiwa.com/tips/syakai-test-naoshi/" TargetMode="External"/><Relationship Id="rId310" Type="http://schemas.openxmlformats.org/officeDocument/2006/relationships/hyperlink" Target="https://dokkai-labo.tokyo/blog/170620/" TargetMode="External"/><Relationship Id="rId7920" Type="http://schemas.openxmlformats.org/officeDocument/2006/relationships/hyperlink" Target="https://jukureiwa.com/honka/" TargetMode="External"/><Relationship Id="rId10619" Type="http://schemas.openxmlformats.org/officeDocument/2006/relationships/hyperlink" Target="https://natsui-sansu-juku.com/kobetsu/" TargetMode="External"/><Relationship Id="rId10617" Type="http://schemas.openxmlformats.org/officeDocument/2006/relationships/hyperlink" Target="https://natsui-sansu-juku.com/inquiry/" TargetMode="External"/><Relationship Id="rId11949" Type="http://schemas.openxmlformats.org/officeDocument/2006/relationships/hyperlink" Target="https://rika-quest.com/column/stratum/" TargetMode="External"/><Relationship Id="rId10618" Type="http://schemas.openxmlformats.org/officeDocument/2006/relationships/hyperlink" Target="https://natsui-sansu-juku.com/kouza/" TargetMode="External"/><Relationship Id="rId11948" Type="http://schemas.openxmlformats.org/officeDocument/2006/relationships/hyperlink" Target="https://rika-quest.com/column/nayami-strata-column/" TargetMode="External"/><Relationship Id="rId10611" Type="http://schemas.openxmlformats.org/officeDocument/2006/relationships/hyperlink" Target="https://natsui-sansu-juku.com/ct/intro/" TargetMode="External"/><Relationship Id="rId11943" Type="http://schemas.openxmlformats.org/officeDocument/2006/relationships/hyperlink" Target="https://rika-quest.com/kouza/" TargetMode="External"/><Relationship Id="rId10612" Type="http://schemas.openxmlformats.org/officeDocument/2006/relationships/hyperlink" Target="https://natsui-sansu-juku.com/kouza/" TargetMode="External"/><Relationship Id="rId11942" Type="http://schemas.openxmlformats.org/officeDocument/2006/relationships/hyperlink" Target="https://rika-quest.com/column/nayami-solution-classification/" TargetMode="External"/><Relationship Id="rId11941" Type="http://schemas.openxmlformats.org/officeDocument/2006/relationships/hyperlink" Target="https://rika-quest.com/column/nayami-experiment-reading/" TargetMode="External"/><Relationship Id="rId10610" Type="http://schemas.openxmlformats.org/officeDocument/2006/relationships/hyperlink" Target="https://natsui-sansu-juku.com/kouza/" TargetMode="External"/><Relationship Id="rId11940" Type="http://schemas.openxmlformats.org/officeDocument/2006/relationships/hyperlink" Target="https://rika-quest.com/column/nayami-solution-classification/" TargetMode="External"/><Relationship Id="rId4040" Type="http://schemas.openxmlformats.org/officeDocument/2006/relationships/hyperlink" Target="https://eigo-rewrite.com/toritsu/" TargetMode="External"/><Relationship Id="rId5372" Type="http://schemas.openxmlformats.org/officeDocument/2006/relationships/hyperlink" Target="https://juku-escot.com/c_blogs/1dayanki/" TargetMode="External"/><Relationship Id="rId10615" Type="http://schemas.openxmlformats.org/officeDocument/2006/relationships/hyperlink" Target="https://natsui-sansu-juku.com/" TargetMode="External"/><Relationship Id="rId11947" Type="http://schemas.openxmlformats.org/officeDocument/2006/relationships/hyperlink" Target="https://rika-quest.com/column/nayami-graph-table-reading/" TargetMode="External"/><Relationship Id="rId5373" Type="http://schemas.openxmlformats.org/officeDocument/2006/relationships/hyperlink" Target="https://juku-escot.com/onepoint/" TargetMode="External"/><Relationship Id="rId10616" Type="http://schemas.openxmlformats.org/officeDocument/2006/relationships/hyperlink" Target="https://natsui-sansu-juku.com/kouza/" TargetMode="External"/><Relationship Id="rId11946" Type="http://schemas.openxmlformats.org/officeDocument/2006/relationships/hyperlink" Target="https://rika-quest.com/column/nayami-strata-column/" TargetMode="External"/><Relationship Id="rId4042" Type="http://schemas.openxmlformats.org/officeDocument/2006/relationships/hyperlink" Target="https://eigo-rewrite.com/toritsu/" TargetMode="External"/><Relationship Id="rId5370" Type="http://schemas.openxmlformats.org/officeDocument/2006/relationships/hyperlink" Target="https://juku-escot.com/c_blogs/1dayanki/" TargetMode="External"/><Relationship Id="rId10613" Type="http://schemas.openxmlformats.org/officeDocument/2006/relationships/hyperlink" Target="https://natsui-sansu-juku.com/ct/intro/" TargetMode="External"/><Relationship Id="rId11945" Type="http://schemas.openxmlformats.org/officeDocument/2006/relationships/hyperlink" Target="https://rika-quest.com/inquiry/" TargetMode="External"/><Relationship Id="rId4041" Type="http://schemas.openxmlformats.org/officeDocument/2006/relationships/hyperlink" Target="https://eigo-rewrite.com/info/20210406/" TargetMode="External"/><Relationship Id="rId5371" Type="http://schemas.openxmlformats.org/officeDocument/2006/relationships/hyperlink" Target="https://juku-escot.com/school/" TargetMode="External"/><Relationship Id="rId10614" Type="http://schemas.openxmlformats.org/officeDocument/2006/relationships/hyperlink" Target="https://natsui-sansu-juku.com/kouza/" TargetMode="External"/><Relationship Id="rId11944" Type="http://schemas.openxmlformats.org/officeDocument/2006/relationships/hyperlink" Target="https://rika-quest.com/column/nayami-solution-classification/" TargetMode="External"/><Relationship Id="rId4044" Type="http://schemas.openxmlformats.org/officeDocument/2006/relationships/hyperlink" Target="https://eng-support.com/" TargetMode="External"/><Relationship Id="rId5376" Type="http://schemas.openxmlformats.org/officeDocument/2006/relationships/hyperlink" Target="https://juku-escot.com/c_blogs/1dayanki/" TargetMode="External"/><Relationship Id="rId4043" Type="http://schemas.openxmlformats.org/officeDocument/2006/relationships/hyperlink" Target="https://eigo-rewrite.com/info/20210406/" TargetMode="External"/><Relationship Id="rId5377" Type="http://schemas.openxmlformats.org/officeDocument/2006/relationships/hyperlink" Target="https://juku-escot.com/inquiry/" TargetMode="External"/><Relationship Id="rId4046" Type="http://schemas.openxmlformats.org/officeDocument/2006/relationships/hyperlink" Target="https://eigo-rewrite.com/kobetsueisakubun/" TargetMode="External"/><Relationship Id="rId5374" Type="http://schemas.openxmlformats.org/officeDocument/2006/relationships/hyperlink" Target="https://juku-escot.com/c_blogs/1dayanki/" TargetMode="External"/><Relationship Id="rId4045" Type="http://schemas.openxmlformats.org/officeDocument/2006/relationships/hyperlink" Target="https://eigo-rewrite.com/info/20210707/" TargetMode="External"/><Relationship Id="rId5375" Type="http://schemas.openxmlformats.org/officeDocument/2006/relationships/hyperlink" Target="https://juku-escot.com/examination/" TargetMode="External"/><Relationship Id="rId4048" Type="http://schemas.openxmlformats.org/officeDocument/2006/relationships/hyperlink" Target="https://eigo-rewrite.com/kobetsueisakubun/" TargetMode="External"/><Relationship Id="rId4047" Type="http://schemas.openxmlformats.org/officeDocument/2006/relationships/hyperlink" Target="https://eigo-rewrite.com/info/20210707/" TargetMode="External"/><Relationship Id="rId5378" Type="http://schemas.openxmlformats.org/officeDocument/2006/relationships/hyperlink" Target="https://juku-escot.com/c_blogs/30minanki/" TargetMode="External"/><Relationship Id="rId4049" Type="http://schemas.openxmlformats.org/officeDocument/2006/relationships/hyperlink" Target="https://eigo-rewrite.com/info/20210707/" TargetMode="External"/><Relationship Id="rId5379" Type="http://schemas.openxmlformats.org/officeDocument/2006/relationships/hyperlink" Target="https://juku-escot.com/column/keikaku_tatekata/" TargetMode="External"/><Relationship Id="rId10628" Type="http://schemas.openxmlformats.org/officeDocument/2006/relationships/hyperlink" Target="https://natsui-sansu-juku.com/kouza/" TargetMode="External"/><Relationship Id="rId10629" Type="http://schemas.openxmlformats.org/officeDocument/2006/relationships/hyperlink" Target="https://filmuy.com/arithmetica/category/638" TargetMode="External"/><Relationship Id="rId11959" Type="http://schemas.openxmlformats.org/officeDocument/2006/relationships/hyperlink" Target="https://rika-quest.com/column/nayami-strata-column/" TargetMode="External"/><Relationship Id="rId10622" Type="http://schemas.openxmlformats.org/officeDocument/2006/relationships/hyperlink" Target="https://natsui-sansu-juku.com/kouza/" TargetMode="External"/><Relationship Id="rId11954" Type="http://schemas.openxmlformats.org/officeDocument/2006/relationships/hyperlink" Target="https://rika-quest.com/column/nayami-strata-column/" TargetMode="External"/><Relationship Id="rId10623" Type="http://schemas.openxmlformats.org/officeDocument/2006/relationships/hyperlink" Target="https://natsui-sansu-juku.com/kobetsu_online/" TargetMode="External"/><Relationship Id="rId11953" Type="http://schemas.openxmlformats.org/officeDocument/2006/relationships/hyperlink" Target="https://rika-quest.com/column/science-nayami/" TargetMode="External"/><Relationship Id="rId10620" Type="http://schemas.openxmlformats.org/officeDocument/2006/relationships/hyperlink" Target="https://natsui-sansu-juku.com/kouza/" TargetMode="External"/><Relationship Id="rId11952" Type="http://schemas.openxmlformats.org/officeDocument/2006/relationships/hyperlink" Target="https://rika-quest.com/column/nayami-strata-column/" TargetMode="External"/><Relationship Id="rId10621" Type="http://schemas.openxmlformats.org/officeDocument/2006/relationships/hyperlink" Target="https://natsui-sansu-juku.com/kobetsu/" TargetMode="External"/><Relationship Id="rId11951" Type="http://schemas.openxmlformats.org/officeDocument/2006/relationships/hyperlink" Target="https://rika-quest.com/column/nayami-graph-table-reading/" TargetMode="External"/><Relationship Id="rId5361" Type="http://schemas.openxmlformats.org/officeDocument/2006/relationships/hyperlink" Target="https://juku-escot.com/kouza/j2-english/" TargetMode="External"/><Relationship Id="rId6692" Type="http://schemas.openxmlformats.org/officeDocument/2006/relationships/hyperlink" Target="https://juku-escot.com/newtreasure/" TargetMode="External"/><Relationship Id="rId10626" Type="http://schemas.openxmlformats.org/officeDocument/2006/relationships/hyperlink" Target="https://natsui-sansu-juku.com/kouza/" TargetMode="External"/><Relationship Id="rId11958" Type="http://schemas.openxmlformats.org/officeDocument/2006/relationships/hyperlink" Target="https://rika-quest.com/column/nayami-graph-table-reading/" TargetMode="External"/><Relationship Id="rId5362" Type="http://schemas.openxmlformats.org/officeDocument/2006/relationships/hyperlink" Target="https://juku-escot.com/birdland/" TargetMode="External"/><Relationship Id="rId6693" Type="http://schemas.openxmlformats.org/officeDocument/2006/relationships/hyperlink" Target="https://eigo-rewrite.com/column/stage3-lesson2-3/" TargetMode="External"/><Relationship Id="rId10627" Type="http://schemas.openxmlformats.org/officeDocument/2006/relationships/hyperlink" Target="https://filmuy.com/arithmetica/category/477" TargetMode="External"/><Relationship Id="rId11957" Type="http://schemas.openxmlformats.org/officeDocument/2006/relationships/hyperlink" Target="https://rika-quest.com/column/nayami-strata-column/" TargetMode="External"/><Relationship Id="rId4031" Type="http://schemas.openxmlformats.org/officeDocument/2006/relationships/hyperlink" Target="https://eigo-rewrite.com/info/20201119/" TargetMode="External"/><Relationship Id="rId6690" Type="http://schemas.openxmlformats.org/officeDocument/2006/relationships/hyperlink" Target="https://juku-escot.com/newtreasure/" TargetMode="External"/><Relationship Id="rId10624" Type="http://schemas.openxmlformats.org/officeDocument/2006/relationships/hyperlink" Target="https://natsui-sansu-juku.com/kouza/" TargetMode="External"/><Relationship Id="rId11956" Type="http://schemas.openxmlformats.org/officeDocument/2006/relationships/hyperlink" Target="https://rika-quest.com/column/nayami-strata-column/" TargetMode="External"/><Relationship Id="rId4030" Type="http://schemas.openxmlformats.org/officeDocument/2006/relationships/hyperlink" Target="https://eigo-rewrite.com/kobetsueisakubun/" TargetMode="External"/><Relationship Id="rId5360" Type="http://schemas.openxmlformats.org/officeDocument/2006/relationships/hyperlink" Target="https://juku-escot.com/birdland/" TargetMode="External"/><Relationship Id="rId6691" Type="http://schemas.openxmlformats.org/officeDocument/2006/relationships/hyperlink" Target="https://eigo-rewrite.com/column/stage3-lesson2-2/" TargetMode="External"/><Relationship Id="rId10625" Type="http://schemas.openxmlformats.org/officeDocument/2006/relationships/hyperlink" Target="https://natsui-sansu-juku.com/kobetsu_online/" TargetMode="External"/><Relationship Id="rId11955" Type="http://schemas.openxmlformats.org/officeDocument/2006/relationships/hyperlink" Target="https://rika-quest.com/column/geoscience/" TargetMode="External"/><Relationship Id="rId297" Type="http://schemas.openxmlformats.org/officeDocument/2006/relationships/hyperlink" Target="https://dokkai-labo.tokyo/col_blog/sentakushi-kijutsu/" TargetMode="External"/><Relationship Id="rId4033" Type="http://schemas.openxmlformats.org/officeDocument/2006/relationships/hyperlink" Target="https://eigo-rewrite.com/info/20210308/" TargetMode="External"/><Relationship Id="rId5365" Type="http://schemas.openxmlformats.org/officeDocument/2006/relationships/hyperlink" Target="https://juku-escot.com/column/anki/" TargetMode="External"/><Relationship Id="rId6696" Type="http://schemas.openxmlformats.org/officeDocument/2006/relationships/hyperlink" Target="https://juku-escot.com/newtreasure/" TargetMode="External"/><Relationship Id="rId296" Type="http://schemas.openxmlformats.org/officeDocument/2006/relationships/hyperlink" Target="https://dokkai-labo.tokyo/blog/17022403/" TargetMode="External"/><Relationship Id="rId4032" Type="http://schemas.openxmlformats.org/officeDocument/2006/relationships/hyperlink" Target="https://eigo-rewrite.com/contact/" TargetMode="External"/><Relationship Id="rId5366" Type="http://schemas.openxmlformats.org/officeDocument/2006/relationships/hyperlink" Target="https://juku-escot.com/c_blogs/1dayanki/" TargetMode="External"/><Relationship Id="rId6697" Type="http://schemas.openxmlformats.org/officeDocument/2006/relationships/hyperlink" Target="https://eigo-rewrite.com/column/stage3-lesson3-2/" TargetMode="External"/><Relationship Id="rId295" Type="http://schemas.openxmlformats.org/officeDocument/2006/relationships/hyperlink" Target="https://dokkai-labo.tokyo/col_blog/goi-online/" TargetMode="External"/><Relationship Id="rId4035" Type="http://schemas.openxmlformats.org/officeDocument/2006/relationships/hyperlink" Target="https://eigo-rewrite.com/info/20210308/" TargetMode="External"/><Relationship Id="rId5363" Type="http://schemas.openxmlformats.org/officeDocument/2006/relationships/hyperlink" Target="https://juku-escot.com/kouza/j3-english/" TargetMode="External"/><Relationship Id="rId6694" Type="http://schemas.openxmlformats.org/officeDocument/2006/relationships/hyperlink" Target="https://juku-escot.com/newtreasure/" TargetMode="External"/><Relationship Id="rId294" Type="http://schemas.openxmlformats.org/officeDocument/2006/relationships/hyperlink" Target="https://dokkai-labo.tokyo/blog/17022403/" TargetMode="External"/><Relationship Id="rId4034" Type="http://schemas.openxmlformats.org/officeDocument/2006/relationships/hyperlink" Target="https://eigo-rewrite.com/toritsu/" TargetMode="External"/><Relationship Id="rId5364" Type="http://schemas.openxmlformats.org/officeDocument/2006/relationships/hyperlink" Target="https://juku-escot.com/c_blogs/1dayanki/" TargetMode="External"/><Relationship Id="rId6695" Type="http://schemas.openxmlformats.org/officeDocument/2006/relationships/hyperlink" Target="https://eigo-rewrite.com/column/stage3-lesson3-1/" TargetMode="External"/><Relationship Id="rId4037" Type="http://schemas.openxmlformats.org/officeDocument/2006/relationships/hyperlink" Target="https://eigo-rewrite.com/info/20210308/" TargetMode="External"/><Relationship Id="rId5369" Type="http://schemas.openxmlformats.org/officeDocument/2006/relationships/hyperlink" Target="https://juku-escot.com/onepoint/" TargetMode="External"/><Relationship Id="rId11950" Type="http://schemas.openxmlformats.org/officeDocument/2006/relationships/hyperlink" Target="https://rika-quest.com/column/nayami-strata-column/" TargetMode="External"/><Relationship Id="rId4036" Type="http://schemas.openxmlformats.org/officeDocument/2006/relationships/hyperlink" Target="https://eigo-rewrite.com/toritsu/" TargetMode="External"/><Relationship Id="rId299" Type="http://schemas.openxmlformats.org/officeDocument/2006/relationships/hyperlink" Target="https://dokkai-labo.tokyo/ct/publish/" TargetMode="External"/><Relationship Id="rId4039" Type="http://schemas.openxmlformats.org/officeDocument/2006/relationships/hyperlink" Target="https://eigo-rewrite.com/info/20210406/" TargetMode="External"/><Relationship Id="rId5367" Type="http://schemas.openxmlformats.org/officeDocument/2006/relationships/hyperlink" Target="https://juku-escot.com/examination/" TargetMode="External"/><Relationship Id="rId6698" Type="http://schemas.openxmlformats.org/officeDocument/2006/relationships/hyperlink" Target="https://juku-escot.com/newtreasure/" TargetMode="External"/><Relationship Id="rId298" Type="http://schemas.openxmlformats.org/officeDocument/2006/relationships/hyperlink" Target="https://dokkai-labo.tokyo/blog/170620/" TargetMode="External"/><Relationship Id="rId4038" Type="http://schemas.openxmlformats.org/officeDocument/2006/relationships/hyperlink" Target="https://eigo-rewrite.com/contact/" TargetMode="External"/><Relationship Id="rId5368" Type="http://schemas.openxmlformats.org/officeDocument/2006/relationships/hyperlink" Target="https://juku-escot.com/c_blogs/1dayanki/" TargetMode="External"/><Relationship Id="rId6699" Type="http://schemas.openxmlformats.org/officeDocument/2006/relationships/hyperlink" Target="https://eigo-rewrite.com/column/stage3-lesson3-3/" TargetMode="External"/><Relationship Id="rId11929" Type="http://schemas.openxmlformats.org/officeDocument/2006/relationships/hyperlink" Target="https://rika-quest.com/column/nayami-solution-classification/" TargetMode="External"/><Relationship Id="rId11928" Type="http://schemas.openxmlformats.org/officeDocument/2006/relationships/hyperlink" Target="https://rika-quest.com/column/nayami-neutralization/" TargetMode="External"/><Relationship Id="rId11927" Type="http://schemas.openxmlformats.org/officeDocument/2006/relationships/hyperlink" Target="https://rika-quest.com/column/nayami-solution-classification/" TargetMode="External"/><Relationship Id="rId11926" Type="http://schemas.openxmlformats.org/officeDocument/2006/relationships/hyperlink" Target="https://rika-quest.com/column/nayami-experiment-reading/" TargetMode="External"/><Relationship Id="rId5390" Type="http://schemas.openxmlformats.org/officeDocument/2006/relationships/hyperlink" Target="https://juku-escot.com/c_blogs/30minanki/" TargetMode="External"/><Relationship Id="rId11921" Type="http://schemas.openxmlformats.org/officeDocument/2006/relationships/hyperlink" Target="https://rika-quest.com/column/nayami-solution-classification/" TargetMode="External"/><Relationship Id="rId5391" Type="http://schemas.openxmlformats.org/officeDocument/2006/relationships/hyperlink" Target="https://juku-escot.com/onepoint/" TargetMode="External"/><Relationship Id="rId11920" Type="http://schemas.openxmlformats.org/officeDocument/2006/relationships/hyperlink" Target="https://rika-quest.com/column/aqueous-solution/" TargetMode="External"/><Relationship Id="rId4060" Type="http://schemas.openxmlformats.org/officeDocument/2006/relationships/hyperlink" Target="https://eigo-rewrite.com/listening/" TargetMode="External"/><Relationship Id="rId4062" Type="http://schemas.openxmlformats.org/officeDocument/2006/relationships/hyperlink" Target="https://eigo-rewrite.com/contact/" TargetMode="External"/><Relationship Id="rId5394" Type="http://schemas.openxmlformats.org/officeDocument/2006/relationships/hyperlink" Target="https://juku-escot.com/c_blogs/30minanki/" TargetMode="External"/><Relationship Id="rId11925" Type="http://schemas.openxmlformats.org/officeDocument/2006/relationships/hyperlink" Target="https://rika-quest.com/column/nayami-solution-classification/" TargetMode="External"/><Relationship Id="rId4061" Type="http://schemas.openxmlformats.org/officeDocument/2006/relationships/hyperlink" Target="https://eigo-rewrite.com/listening/" TargetMode="External"/><Relationship Id="rId5395" Type="http://schemas.openxmlformats.org/officeDocument/2006/relationships/hyperlink" Target="https://juku-escot.com/school/" TargetMode="External"/><Relationship Id="rId11924" Type="http://schemas.openxmlformats.org/officeDocument/2006/relationships/hyperlink" Target="https://rika-quest.com/column/chemistry/" TargetMode="External"/><Relationship Id="rId4064" Type="http://schemas.openxmlformats.org/officeDocument/2006/relationships/hyperlink" Target="https://eigo-rewrite.com/vocabulary/" TargetMode="External"/><Relationship Id="rId5392" Type="http://schemas.openxmlformats.org/officeDocument/2006/relationships/hyperlink" Target="https://juku-escot.com/c_blogs/30minanki/" TargetMode="External"/><Relationship Id="rId11923" Type="http://schemas.openxmlformats.org/officeDocument/2006/relationships/hyperlink" Target="https://rika-quest.com/column/nayami-solution-classification/" TargetMode="External"/><Relationship Id="rId4063" Type="http://schemas.openxmlformats.org/officeDocument/2006/relationships/hyperlink" Target="https://eigo-rewrite.com/vocabulary/" TargetMode="External"/><Relationship Id="rId5393" Type="http://schemas.openxmlformats.org/officeDocument/2006/relationships/hyperlink" Target="https://juku-escot.com/examination/" TargetMode="External"/><Relationship Id="rId11922" Type="http://schemas.openxmlformats.org/officeDocument/2006/relationships/hyperlink" Target="https://rika-quest.com/column/nayami-neutralization/" TargetMode="External"/><Relationship Id="rId4066" Type="http://schemas.openxmlformats.org/officeDocument/2006/relationships/hyperlink" Target="https://eigo-rewrite.com/listening/" TargetMode="External"/><Relationship Id="rId5398" Type="http://schemas.openxmlformats.org/officeDocument/2006/relationships/hyperlink" Target="https://juku-escot.com/c_blogs/30minanki/" TargetMode="External"/><Relationship Id="rId4065" Type="http://schemas.openxmlformats.org/officeDocument/2006/relationships/hyperlink" Target="https://eigo-rewrite.com/contact/" TargetMode="External"/><Relationship Id="rId5399" Type="http://schemas.openxmlformats.org/officeDocument/2006/relationships/hyperlink" Target="https://juku-escot.com/examination/" TargetMode="External"/><Relationship Id="rId4068" Type="http://schemas.openxmlformats.org/officeDocument/2006/relationships/hyperlink" Target="https://eigo-rewrite.com/contact/" TargetMode="External"/><Relationship Id="rId5396" Type="http://schemas.openxmlformats.org/officeDocument/2006/relationships/hyperlink" Target="https://juku-escot.com/c_blogs/30minanki/" TargetMode="External"/><Relationship Id="rId4067" Type="http://schemas.openxmlformats.org/officeDocument/2006/relationships/hyperlink" Target="https://eigo-rewrite.com/listening/" TargetMode="External"/><Relationship Id="rId5397" Type="http://schemas.openxmlformats.org/officeDocument/2006/relationships/hyperlink" Target="https://juku-escot.com/onepoint/" TargetMode="External"/><Relationship Id="rId4069" Type="http://schemas.openxmlformats.org/officeDocument/2006/relationships/hyperlink" Target="https://eigo-rewrite.com/toritsu/" TargetMode="External"/><Relationship Id="rId10608" Type="http://schemas.openxmlformats.org/officeDocument/2006/relationships/hyperlink" Target="https://natsui-sansu-juku.com/kobetsu/" TargetMode="External"/><Relationship Id="rId10609" Type="http://schemas.openxmlformats.org/officeDocument/2006/relationships/hyperlink" Target="https://natsui-sansu-juku.com/vacant_sum/" TargetMode="External"/><Relationship Id="rId11939" Type="http://schemas.openxmlformats.org/officeDocument/2006/relationships/hyperlink" Target="https://rika-quest.com/column/nayami-neutralization/" TargetMode="External"/><Relationship Id="rId10606" Type="http://schemas.openxmlformats.org/officeDocument/2006/relationships/hyperlink" Target="https://natsui-sansu-juku.com/kobetsu/" TargetMode="External"/><Relationship Id="rId11938" Type="http://schemas.openxmlformats.org/officeDocument/2006/relationships/hyperlink" Target="https://rika-quest.com/column/nayami-solution-classification/" TargetMode="External"/><Relationship Id="rId10607" Type="http://schemas.openxmlformats.org/officeDocument/2006/relationships/hyperlink" Target="https://natsui-sansu-juku.com/timetable/" TargetMode="External"/><Relationship Id="rId11937" Type="http://schemas.openxmlformats.org/officeDocument/2006/relationships/hyperlink" Target="https://rika-quest.com/column/" TargetMode="External"/><Relationship Id="rId10600" Type="http://schemas.openxmlformats.org/officeDocument/2006/relationships/hyperlink" Target="https://natsui-sansu-juku.com/kobetsu/" TargetMode="External"/><Relationship Id="rId11932" Type="http://schemas.openxmlformats.org/officeDocument/2006/relationships/hyperlink" Target="https://rika-quest.com/column/science-nayami/" TargetMode="External"/><Relationship Id="rId5380" Type="http://schemas.openxmlformats.org/officeDocument/2006/relationships/hyperlink" Target="https://juku-escot.com/c_blogs/30minanki/" TargetMode="External"/><Relationship Id="rId10601" Type="http://schemas.openxmlformats.org/officeDocument/2006/relationships/hyperlink" Target="https://natsui-sansu-juku.com/ct/jyukubetsu/" TargetMode="External"/><Relationship Id="rId11931" Type="http://schemas.openxmlformats.org/officeDocument/2006/relationships/hyperlink" Target="https://rika-quest.com/column/nayami-solution-classification/" TargetMode="External"/><Relationship Id="rId11930" Type="http://schemas.openxmlformats.org/officeDocument/2006/relationships/hyperlink" Target="https://rika-quest.com/column/chemistry/" TargetMode="External"/><Relationship Id="rId4051" Type="http://schemas.openxmlformats.org/officeDocument/2006/relationships/hyperlink" Target="https://eigo-rewrite.com/info/20210723/" TargetMode="External"/><Relationship Id="rId5383" Type="http://schemas.openxmlformats.org/officeDocument/2006/relationships/hyperlink" Target="https://juku-escot.com/c_blogs/kakujitsunianki/" TargetMode="External"/><Relationship Id="rId10604" Type="http://schemas.openxmlformats.org/officeDocument/2006/relationships/hyperlink" Target="https://natsui-sansu-juku.com/kobetsu/" TargetMode="External"/><Relationship Id="rId11936" Type="http://schemas.openxmlformats.org/officeDocument/2006/relationships/hyperlink" Target="https://rika-quest.com/column/nayami-solution-classification/" TargetMode="External"/><Relationship Id="rId4050" Type="http://schemas.openxmlformats.org/officeDocument/2006/relationships/hyperlink" Target="https://eigo-rewrite.com/contact/" TargetMode="External"/><Relationship Id="rId5384" Type="http://schemas.openxmlformats.org/officeDocument/2006/relationships/hyperlink" Target="https://juku-escot.com/c_blogs/30minanki/" TargetMode="External"/><Relationship Id="rId10605" Type="http://schemas.openxmlformats.org/officeDocument/2006/relationships/hyperlink" Target="https://natsui-sansu-juku.com/ct/sapix-15/" TargetMode="External"/><Relationship Id="rId11935" Type="http://schemas.openxmlformats.org/officeDocument/2006/relationships/hyperlink" Target="https://rika-quest.com/column/nayami-solution-classification/" TargetMode="External"/><Relationship Id="rId4053" Type="http://schemas.openxmlformats.org/officeDocument/2006/relationships/hyperlink" Target="https://eigo-rewrite.com/info/20210723/" TargetMode="External"/><Relationship Id="rId5381" Type="http://schemas.openxmlformats.org/officeDocument/2006/relationships/hyperlink" Target="https://juku-escot.com/c_blogs/issyunanki/" TargetMode="External"/><Relationship Id="rId10602" Type="http://schemas.openxmlformats.org/officeDocument/2006/relationships/hyperlink" Target="https://natsui-sansu-juku.com/kobetsu/" TargetMode="External"/><Relationship Id="rId11934" Type="http://schemas.openxmlformats.org/officeDocument/2006/relationships/hyperlink" Target="https://rika-quest.com/column/chemistry/" TargetMode="External"/><Relationship Id="rId4052" Type="http://schemas.openxmlformats.org/officeDocument/2006/relationships/hyperlink" Target="https://eigo-rewrite.com/toritsu/" TargetMode="External"/><Relationship Id="rId5382" Type="http://schemas.openxmlformats.org/officeDocument/2006/relationships/hyperlink" Target="https://juku-escot.com/c_blogs/30minanki/" TargetMode="External"/><Relationship Id="rId10603" Type="http://schemas.openxmlformats.org/officeDocument/2006/relationships/hyperlink" Target="https://natsui-sansu-juku.com/ct/zikibetsu/" TargetMode="External"/><Relationship Id="rId11933" Type="http://schemas.openxmlformats.org/officeDocument/2006/relationships/hyperlink" Target="https://rika-quest.com/column/nayami-solution-classification/" TargetMode="External"/><Relationship Id="rId4055" Type="http://schemas.openxmlformats.org/officeDocument/2006/relationships/hyperlink" Target="https://eigo-rewrite.com/info/20210723/" TargetMode="External"/><Relationship Id="rId5387" Type="http://schemas.openxmlformats.org/officeDocument/2006/relationships/hyperlink" Target="https://juku-escot.com/online/" TargetMode="External"/><Relationship Id="rId4054" Type="http://schemas.openxmlformats.org/officeDocument/2006/relationships/hyperlink" Target="https://eigo-rewrite.com/toritsu/" TargetMode="External"/><Relationship Id="rId5388" Type="http://schemas.openxmlformats.org/officeDocument/2006/relationships/hyperlink" Target="https://juku-escot.com/c_blogs/30minanki/" TargetMode="External"/><Relationship Id="rId4057" Type="http://schemas.openxmlformats.org/officeDocument/2006/relationships/hyperlink" Target="https://eigo-rewrite.com/dokkaikyouka/" TargetMode="External"/><Relationship Id="rId5385" Type="http://schemas.openxmlformats.org/officeDocument/2006/relationships/hyperlink" Target="https://juku-escot.com/column/anki/" TargetMode="External"/><Relationship Id="rId4056" Type="http://schemas.openxmlformats.org/officeDocument/2006/relationships/hyperlink" Target="https://rika-quest.com/" TargetMode="External"/><Relationship Id="rId5386" Type="http://schemas.openxmlformats.org/officeDocument/2006/relationships/hyperlink" Target="https://juku-escot.com/c_blogs/30minanki/" TargetMode="External"/><Relationship Id="rId4059" Type="http://schemas.openxmlformats.org/officeDocument/2006/relationships/hyperlink" Target="https://eigo-rewrite.com/contact/" TargetMode="External"/><Relationship Id="rId4058" Type="http://schemas.openxmlformats.org/officeDocument/2006/relationships/hyperlink" Target="https://eigo-rewrite.com/dokkaikyouka/" TargetMode="External"/><Relationship Id="rId5389" Type="http://schemas.openxmlformats.org/officeDocument/2006/relationships/hyperlink" Target="https://juku-escot.com/inquiry/" TargetMode="External"/><Relationship Id="rId4008" Type="http://schemas.openxmlformats.org/officeDocument/2006/relationships/hyperlink" Target="https://eigo-rewrite.com/dokkaikyouka/" TargetMode="External"/><Relationship Id="rId4007" Type="http://schemas.openxmlformats.org/officeDocument/2006/relationships/hyperlink" Target="https://arithmetica.jp/support/" TargetMode="External"/><Relationship Id="rId5338" Type="http://schemas.openxmlformats.org/officeDocument/2006/relationships/hyperlink" Target="https://juku-escot.com/birdland/" TargetMode="External"/><Relationship Id="rId6669" Type="http://schemas.openxmlformats.org/officeDocument/2006/relationships/hyperlink" Target="https://eigo-rewrite.com/column/stage2-lesson10-2/" TargetMode="External"/><Relationship Id="rId4009" Type="http://schemas.openxmlformats.org/officeDocument/2006/relationships/hyperlink" Target="https://eigo-rewrite.com/vocabulary/" TargetMode="External"/><Relationship Id="rId5339" Type="http://schemas.openxmlformats.org/officeDocument/2006/relationships/hyperlink" Target="https://juku-escot.com/kouza/j1-english/" TargetMode="External"/><Relationship Id="rId271" Type="http://schemas.openxmlformats.org/officeDocument/2006/relationships/hyperlink" Target="https://dokkai-labo.tokyo/lesson/1-1elem/" TargetMode="External"/><Relationship Id="rId270" Type="http://schemas.openxmlformats.org/officeDocument/2006/relationships/hyperlink" Target="https://dokkai-labo.tokyo/blog/17022402/" TargetMode="External"/><Relationship Id="rId10655" Type="http://schemas.openxmlformats.org/officeDocument/2006/relationships/hyperlink" Target="https://www.yotsuyaotsuka.com/kyozai/6th_grade.php" TargetMode="External"/><Relationship Id="rId11987" Type="http://schemas.openxmlformats.org/officeDocument/2006/relationships/hyperlink" Target="https://rika-quest.com/column/nayami-last-2weeks/" TargetMode="External"/><Relationship Id="rId10656" Type="http://schemas.openxmlformats.org/officeDocument/2006/relationships/hyperlink" Target="https://natsui-sansu-juku.com/lastmilers/" TargetMode="External"/><Relationship Id="rId11986" Type="http://schemas.openxmlformats.org/officeDocument/2006/relationships/hyperlink" Target="https://rika-quest.com/column/nayami-writing/" TargetMode="External"/><Relationship Id="rId10653" Type="http://schemas.openxmlformats.org/officeDocument/2006/relationships/hyperlink" Target="https://natsui-sansu-juku.com/inquiry/" TargetMode="External"/><Relationship Id="rId11985" Type="http://schemas.openxmlformats.org/officeDocument/2006/relationships/hyperlink" Target="https://rika-quest.com/column/nayami-experiment-reading/" TargetMode="External"/><Relationship Id="rId269" Type="http://schemas.openxmlformats.org/officeDocument/2006/relationships/hyperlink" Target="https://dokkai-labo.tokyo/col_blog/setsumeibun-online/" TargetMode="External"/><Relationship Id="rId10654" Type="http://schemas.openxmlformats.org/officeDocument/2006/relationships/hyperlink" Target="https://natsui-sansu-juku.com/lastmilers/" TargetMode="External"/><Relationship Id="rId11984" Type="http://schemas.openxmlformats.org/officeDocument/2006/relationships/hyperlink" Target="https://rika-quest.com/column/nayami-writing/" TargetMode="External"/><Relationship Id="rId7991" Type="http://schemas.openxmlformats.org/officeDocument/2006/relationships/hyperlink" Target="https://koten-kakitsubata.jp/" TargetMode="External"/><Relationship Id="rId10659" Type="http://schemas.openxmlformats.org/officeDocument/2006/relationships/hyperlink" Target="https://natsui-sansu-juku.com/inquiry/" TargetMode="External"/><Relationship Id="rId6660" Type="http://schemas.openxmlformats.org/officeDocument/2006/relationships/hyperlink" Target="https://juku-escot.com/newtreasure/" TargetMode="External"/><Relationship Id="rId7990" Type="http://schemas.openxmlformats.org/officeDocument/2006/relationships/hyperlink" Target="https://koten-kakitsubata.jp/kouza/" TargetMode="External"/><Relationship Id="rId10657" Type="http://schemas.openxmlformats.org/officeDocument/2006/relationships/hyperlink" Target="https://natsui-sansu-juku.com/inquiry/" TargetMode="External"/><Relationship Id="rId11989" Type="http://schemas.openxmlformats.org/officeDocument/2006/relationships/hyperlink" Target="https://rika-quest.com/column/chemistry/" TargetMode="External"/><Relationship Id="rId10658" Type="http://schemas.openxmlformats.org/officeDocument/2006/relationships/hyperlink" Target="https://natsui-sansu-juku.com/lastmilers/" TargetMode="External"/><Relationship Id="rId11988" Type="http://schemas.openxmlformats.org/officeDocument/2006/relationships/hyperlink" Target="https://rika-quest.com/column/nayami-writing/" TargetMode="External"/><Relationship Id="rId264" Type="http://schemas.openxmlformats.org/officeDocument/2006/relationships/hyperlink" Target="https://dokkai-labo.tokyo/blog/17022402/" TargetMode="External"/><Relationship Id="rId4000" Type="http://schemas.openxmlformats.org/officeDocument/2006/relationships/hyperlink" Target="https://eigo-rewrite.com/corporate_data/" TargetMode="External"/><Relationship Id="rId5332" Type="http://schemas.openxmlformats.org/officeDocument/2006/relationships/hyperlink" Target="https://juku-escot.com/birdland/" TargetMode="External"/><Relationship Id="rId6663" Type="http://schemas.openxmlformats.org/officeDocument/2006/relationships/hyperlink" Target="https://eigo-rewrite.com/column/stage2-lesson10-2/" TargetMode="External"/><Relationship Id="rId7995" Type="http://schemas.openxmlformats.org/officeDocument/2006/relationships/hyperlink" Target="https://koten-kakitsubata.jp/" TargetMode="External"/><Relationship Id="rId263" Type="http://schemas.openxmlformats.org/officeDocument/2006/relationships/hyperlink" Target="https://dokkai-labo.tokyo/" TargetMode="External"/><Relationship Id="rId5333" Type="http://schemas.openxmlformats.org/officeDocument/2006/relationships/hyperlink" Target="https://juku-escot.com/examination/" TargetMode="External"/><Relationship Id="rId6664" Type="http://schemas.openxmlformats.org/officeDocument/2006/relationships/hyperlink" Target="https://juku-escot.com/newtreasure/" TargetMode="External"/><Relationship Id="rId7994" Type="http://schemas.openxmlformats.org/officeDocument/2006/relationships/hyperlink" Target="https://koten-kakitsubata.jp/inquiry/" TargetMode="External"/><Relationship Id="rId262" Type="http://schemas.openxmlformats.org/officeDocument/2006/relationships/hyperlink" Target="https://dokkai-labo.tokyo/blog/17022402/" TargetMode="External"/><Relationship Id="rId4002" Type="http://schemas.openxmlformats.org/officeDocument/2006/relationships/hyperlink" Target="https://eigo-rewrite.com/corporate_data/" TargetMode="External"/><Relationship Id="rId5330" Type="http://schemas.openxmlformats.org/officeDocument/2006/relationships/hyperlink" Target="https://juku-escot.com/access/" TargetMode="External"/><Relationship Id="rId6661" Type="http://schemas.openxmlformats.org/officeDocument/2006/relationships/hyperlink" Target="https://eigo-rewrite.com/column/stage2-lesson10-1/" TargetMode="External"/><Relationship Id="rId7993" Type="http://schemas.openxmlformats.org/officeDocument/2006/relationships/hyperlink" Target="https://koten-kakitsubata.jp/" TargetMode="External"/><Relationship Id="rId261" Type="http://schemas.openxmlformats.org/officeDocument/2006/relationships/hyperlink" Target="https://dokkai-labo.tokyo/hilevel_lec_univ_online/" TargetMode="External"/><Relationship Id="rId4001" Type="http://schemas.openxmlformats.org/officeDocument/2006/relationships/hyperlink" Target="https://www.kokugo-trigger.com/" TargetMode="External"/><Relationship Id="rId5331" Type="http://schemas.openxmlformats.org/officeDocument/2006/relationships/hyperlink" Target="https://juku-escot.com/examination/" TargetMode="External"/><Relationship Id="rId6662" Type="http://schemas.openxmlformats.org/officeDocument/2006/relationships/hyperlink" Target="https://juku-escot.com/newtreasure/" TargetMode="External"/><Relationship Id="rId7992" Type="http://schemas.openxmlformats.org/officeDocument/2006/relationships/hyperlink" Target="https://koten-kakitsubata.jp/access/" TargetMode="External"/><Relationship Id="rId268" Type="http://schemas.openxmlformats.org/officeDocument/2006/relationships/hyperlink" Target="https://dokkai-labo.tokyo/blog/17022402/" TargetMode="External"/><Relationship Id="rId4004" Type="http://schemas.openxmlformats.org/officeDocument/2006/relationships/hyperlink" Target="https://eigo-rewrite.com/corporate_data/" TargetMode="External"/><Relationship Id="rId5336" Type="http://schemas.openxmlformats.org/officeDocument/2006/relationships/hyperlink" Target="https://juku-escot.com/birdland/" TargetMode="External"/><Relationship Id="rId6667" Type="http://schemas.openxmlformats.org/officeDocument/2006/relationships/hyperlink" Target="https://eigo-rewrite.com/column/stage2-lesson11-1/" TargetMode="External"/><Relationship Id="rId7999" Type="http://schemas.openxmlformats.org/officeDocument/2006/relationships/hyperlink" Target="https://koten-kakitsubata.jp/" TargetMode="External"/><Relationship Id="rId10651" Type="http://schemas.openxmlformats.org/officeDocument/2006/relationships/hyperlink" Target="https://natsui-sansu-juku.com/kouza/" TargetMode="External"/><Relationship Id="rId11983" Type="http://schemas.openxmlformats.org/officeDocument/2006/relationships/hyperlink" Target="https://rika-quest.com/inquiry/" TargetMode="External"/><Relationship Id="rId267" Type="http://schemas.openxmlformats.org/officeDocument/2006/relationships/hyperlink" Target="https://dokkai-labo.tokyo/blog/kokorogamae/" TargetMode="External"/><Relationship Id="rId4003" Type="http://schemas.openxmlformats.org/officeDocument/2006/relationships/hyperlink" Target="https://rika-quest.com/" TargetMode="External"/><Relationship Id="rId5337" Type="http://schemas.openxmlformats.org/officeDocument/2006/relationships/hyperlink" Target="https://juku-escot.com/progress/" TargetMode="External"/><Relationship Id="rId6668" Type="http://schemas.openxmlformats.org/officeDocument/2006/relationships/hyperlink" Target="https://juku-escot.com/newtreasure/" TargetMode="External"/><Relationship Id="rId7998" Type="http://schemas.openxmlformats.org/officeDocument/2006/relationships/hyperlink" Target="https://koten-kakitsubata.jp/enter-exam/" TargetMode="External"/><Relationship Id="rId10652" Type="http://schemas.openxmlformats.org/officeDocument/2006/relationships/hyperlink" Target="https://natsui-sansu-juku.com/lastmilers/" TargetMode="External"/><Relationship Id="rId11982" Type="http://schemas.openxmlformats.org/officeDocument/2006/relationships/hyperlink" Target="https://rika-quest.com/column/nayami-weather-map/" TargetMode="External"/><Relationship Id="rId266" Type="http://schemas.openxmlformats.org/officeDocument/2006/relationships/hyperlink" Target="https://dokkai-labo.tokyo/blog/17022402/" TargetMode="External"/><Relationship Id="rId4006" Type="http://schemas.openxmlformats.org/officeDocument/2006/relationships/hyperlink" Target="https://eigo-rewrite.com/corporate_data/" TargetMode="External"/><Relationship Id="rId5334" Type="http://schemas.openxmlformats.org/officeDocument/2006/relationships/hyperlink" Target="https://juku-escot.com/birdland/" TargetMode="External"/><Relationship Id="rId6665" Type="http://schemas.openxmlformats.org/officeDocument/2006/relationships/hyperlink" Target="https://eigo-rewrite.com/column/stage2-lesson10-3/" TargetMode="External"/><Relationship Id="rId7997" Type="http://schemas.openxmlformats.org/officeDocument/2006/relationships/hyperlink" Target="https://koten-kakitsubata.jp/" TargetMode="External"/><Relationship Id="rId11981" Type="http://schemas.openxmlformats.org/officeDocument/2006/relationships/hyperlink" Target="https://rika-quest.com/kouza/" TargetMode="External"/><Relationship Id="rId265" Type="http://schemas.openxmlformats.org/officeDocument/2006/relationships/hyperlink" Target="https://dokkai-labo.tokyo/setsumeibun/" TargetMode="External"/><Relationship Id="rId4005" Type="http://schemas.openxmlformats.org/officeDocument/2006/relationships/hyperlink" Target="https://filmuy.com/arithmetica/" TargetMode="External"/><Relationship Id="rId5335" Type="http://schemas.openxmlformats.org/officeDocument/2006/relationships/hyperlink" Target="https://juku-escot.com/examination/" TargetMode="External"/><Relationship Id="rId6666" Type="http://schemas.openxmlformats.org/officeDocument/2006/relationships/hyperlink" Target="https://juku-escot.com/newtreasure/" TargetMode="External"/><Relationship Id="rId7996" Type="http://schemas.openxmlformats.org/officeDocument/2006/relationships/hyperlink" Target="https://koten-kakitsubata.jp/school-exam/" TargetMode="External"/><Relationship Id="rId10650" Type="http://schemas.openxmlformats.org/officeDocument/2006/relationships/hyperlink" Target="https://natsui-sansu-juku.com/lastmilers/" TargetMode="External"/><Relationship Id="rId11980" Type="http://schemas.openxmlformats.org/officeDocument/2006/relationships/hyperlink" Target="https://rika-quest.com/column/nayami-weather-map/" TargetMode="External"/><Relationship Id="rId5329" Type="http://schemas.openxmlformats.org/officeDocument/2006/relationships/hyperlink" Target="https://juku-escot.com/examination/" TargetMode="External"/><Relationship Id="rId5327" Type="http://schemas.openxmlformats.org/officeDocument/2006/relationships/hyperlink" Target="https://juku-escot.com/onepoint/" TargetMode="External"/><Relationship Id="rId6658" Type="http://schemas.openxmlformats.org/officeDocument/2006/relationships/hyperlink" Target="https://juku-escot.com/newtreasure/" TargetMode="External"/><Relationship Id="rId5328" Type="http://schemas.openxmlformats.org/officeDocument/2006/relationships/hyperlink" Target="https://juku-escot.com/access/" TargetMode="External"/><Relationship Id="rId6659" Type="http://schemas.openxmlformats.org/officeDocument/2006/relationships/hyperlink" Target="https://eigo-rewrite.com/column/stage2-lesson9-2/" TargetMode="External"/><Relationship Id="rId7989" Type="http://schemas.openxmlformats.org/officeDocument/2006/relationships/hyperlink" Target="https://koten-kakitsubata.jp/" TargetMode="External"/><Relationship Id="rId260" Type="http://schemas.openxmlformats.org/officeDocument/2006/relationships/hyperlink" Target="https://dokkai-labo.tokyo/blog/17022402/" TargetMode="External"/><Relationship Id="rId10666" Type="http://schemas.openxmlformats.org/officeDocument/2006/relationships/hyperlink" Target="https://natsui-sansu-juku.com/lp1701/" TargetMode="External"/><Relationship Id="rId11998" Type="http://schemas.openxmlformats.org/officeDocument/2006/relationships/hyperlink" Target="https://rika-quest.com/column/nayami-writing/" TargetMode="External"/><Relationship Id="rId10667" Type="http://schemas.openxmlformats.org/officeDocument/2006/relationships/hyperlink" Target="https://natsui-sansu-juku.com/access/" TargetMode="External"/><Relationship Id="rId11997" Type="http://schemas.openxmlformats.org/officeDocument/2006/relationships/hyperlink" Target="https://rika-quest.com/column/science-nayami/" TargetMode="External"/><Relationship Id="rId259" Type="http://schemas.openxmlformats.org/officeDocument/2006/relationships/hyperlink" Target="https://dokkai-labo.tokyo/access/" TargetMode="External"/><Relationship Id="rId10664" Type="http://schemas.openxmlformats.org/officeDocument/2006/relationships/hyperlink" Target="https://natsui-sansu-juku.com/lp1701/" TargetMode="External"/><Relationship Id="rId11996" Type="http://schemas.openxmlformats.org/officeDocument/2006/relationships/hyperlink" Target="https://rika-quest.com/column/nayami-writing/" TargetMode="External"/><Relationship Id="rId258" Type="http://schemas.openxmlformats.org/officeDocument/2006/relationships/hyperlink" Target="https://dokkai-labo.tokyo/blog/17022401/" TargetMode="External"/><Relationship Id="rId10665" Type="http://schemas.openxmlformats.org/officeDocument/2006/relationships/hyperlink" Target="https://natsui-sansu-juku.com/ct/sapix-15/" TargetMode="External"/><Relationship Id="rId11995" Type="http://schemas.openxmlformats.org/officeDocument/2006/relationships/hyperlink" Target="https://rika-quest.com/column/nayami-last-2weeks/" TargetMode="External"/><Relationship Id="rId7980" Type="http://schemas.openxmlformats.org/officeDocument/2006/relationships/hyperlink" Target="https://koten-kakitsubata.jp/inquiry/" TargetMode="External"/><Relationship Id="rId10668" Type="http://schemas.openxmlformats.org/officeDocument/2006/relationships/hyperlink" Target="https://natsui-sansu-juku.com/lp1701/" TargetMode="External"/><Relationship Id="rId10669" Type="http://schemas.openxmlformats.org/officeDocument/2006/relationships/hyperlink" Target="https://natsui-sansu-juku.com/inquiry/" TargetMode="External"/><Relationship Id="rId11999" Type="http://schemas.openxmlformats.org/officeDocument/2006/relationships/hyperlink" Target="https://rika-quest.com/column/" TargetMode="External"/><Relationship Id="rId253" Type="http://schemas.openxmlformats.org/officeDocument/2006/relationships/hyperlink" Target="https://dokkai-labo.tokyo/lesson/1-1elem/" TargetMode="External"/><Relationship Id="rId5321" Type="http://schemas.openxmlformats.org/officeDocument/2006/relationships/hyperlink" Target="https://juku-escot.com/access/" TargetMode="External"/><Relationship Id="rId6652" Type="http://schemas.openxmlformats.org/officeDocument/2006/relationships/hyperlink" Target="https://juku-escot.com/newtreasure/" TargetMode="External"/><Relationship Id="rId7984" Type="http://schemas.openxmlformats.org/officeDocument/2006/relationships/hyperlink" Target="https://koten-kakitsubata.jp/enter-exam/" TargetMode="External"/><Relationship Id="rId11990" Type="http://schemas.openxmlformats.org/officeDocument/2006/relationships/hyperlink" Target="https://rika-quest.com/column/nayami-writing/" TargetMode="External"/><Relationship Id="rId252" Type="http://schemas.openxmlformats.org/officeDocument/2006/relationships/hyperlink" Target="https://dokkai-labo.tokyo/blog/17022401/" TargetMode="External"/><Relationship Id="rId5322" Type="http://schemas.openxmlformats.org/officeDocument/2006/relationships/hyperlink" Target="https://juku-escot.com/" TargetMode="External"/><Relationship Id="rId6653" Type="http://schemas.openxmlformats.org/officeDocument/2006/relationships/hyperlink" Target="https://eigo-rewrite.com/column/stage2-lesson8-2/" TargetMode="External"/><Relationship Id="rId7983" Type="http://schemas.openxmlformats.org/officeDocument/2006/relationships/hyperlink" Target="https://koten-kakitsubata.jp/" TargetMode="External"/><Relationship Id="rId251" Type="http://schemas.openxmlformats.org/officeDocument/2006/relationships/hyperlink" Target="https://dokkai-labo.tokyo/profile/" TargetMode="External"/><Relationship Id="rId6650" Type="http://schemas.openxmlformats.org/officeDocument/2006/relationships/hyperlink" Target="https://juku-escot.com/newtreasure/" TargetMode="External"/><Relationship Id="rId7982" Type="http://schemas.openxmlformats.org/officeDocument/2006/relationships/hyperlink" Target="https://koten-kakitsubata.jp/school-exam/" TargetMode="External"/><Relationship Id="rId250" Type="http://schemas.openxmlformats.org/officeDocument/2006/relationships/hyperlink" Target="https://dokkai-labo.tokyo/blog/17022401/" TargetMode="External"/><Relationship Id="rId5320" Type="http://schemas.openxmlformats.org/officeDocument/2006/relationships/hyperlink" Target="https://juku-escot.com/" TargetMode="External"/><Relationship Id="rId6651" Type="http://schemas.openxmlformats.org/officeDocument/2006/relationships/hyperlink" Target="https://eigo-rewrite.com/column/stage2-lesson8-1/" TargetMode="External"/><Relationship Id="rId7981" Type="http://schemas.openxmlformats.org/officeDocument/2006/relationships/hyperlink" Target="https://koten-kakitsubata.jp/" TargetMode="External"/><Relationship Id="rId257" Type="http://schemas.openxmlformats.org/officeDocument/2006/relationships/hyperlink" Target="https://dokkai-labo.tokyo/setsumeibun/" TargetMode="External"/><Relationship Id="rId5325" Type="http://schemas.openxmlformats.org/officeDocument/2006/relationships/hyperlink" Target="https://juku-escot.com/onepoint/" TargetMode="External"/><Relationship Id="rId6656" Type="http://schemas.openxmlformats.org/officeDocument/2006/relationships/hyperlink" Target="https://juku-escot.com/newtreasure/" TargetMode="External"/><Relationship Id="rId7988" Type="http://schemas.openxmlformats.org/officeDocument/2006/relationships/hyperlink" Target="https://koten-kakitsubata.jp/timetable/" TargetMode="External"/><Relationship Id="rId10662" Type="http://schemas.openxmlformats.org/officeDocument/2006/relationships/hyperlink" Target="https://natsui-sansu-juku.com/lp1701/" TargetMode="External"/><Relationship Id="rId11994" Type="http://schemas.openxmlformats.org/officeDocument/2006/relationships/hyperlink" Target="https://rika-quest.com/column/nayami-writing/" TargetMode="External"/><Relationship Id="rId256" Type="http://schemas.openxmlformats.org/officeDocument/2006/relationships/hyperlink" Target="https://dokkai-labo.tokyo/blog/17022401/" TargetMode="External"/><Relationship Id="rId5326" Type="http://schemas.openxmlformats.org/officeDocument/2006/relationships/hyperlink" Target="https://juku-escot.com/2020-2/" TargetMode="External"/><Relationship Id="rId6657" Type="http://schemas.openxmlformats.org/officeDocument/2006/relationships/hyperlink" Target="https://eigo-rewrite.com/column/stage2-lesson8-1/" TargetMode="External"/><Relationship Id="rId7987" Type="http://schemas.openxmlformats.org/officeDocument/2006/relationships/hyperlink" Target="https://koten-kakitsubata.jp/" TargetMode="External"/><Relationship Id="rId10663" Type="http://schemas.openxmlformats.org/officeDocument/2006/relationships/hyperlink" Target="https://natsui-sansu-juku.com/ct/sapix-15/" TargetMode="External"/><Relationship Id="rId11993" Type="http://schemas.openxmlformats.org/officeDocument/2006/relationships/hyperlink" Target="https://rika-quest.com/column/nayami-experiment-reading/" TargetMode="External"/><Relationship Id="rId255" Type="http://schemas.openxmlformats.org/officeDocument/2006/relationships/hyperlink" Target="https://dokkai-labo.tokyo/monogataribun/" TargetMode="External"/><Relationship Id="rId5323" Type="http://schemas.openxmlformats.org/officeDocument/2006/relationships/hyperlink" Target="https://juku-escot.com/inquiry/" TargetMode="External"/><Relationship Id="rId6654" Type="http://schemas.openxmlformats.org/officeDocument/2006/relationships/hyperlink" Target="https://juku-escot.com/newtreasure/" TargetMode="External"/><Relationship Id="rId7986" Type="http://schemas.openxmlformats.org/officeDocument/2006/relationships/hyperlink" Target="https://koten-kakitsubata.jp/spot/" TargetMode="External"/><Relationship Id="rId10660" Type="http://schemas.openxmlformats.org/officeDocument/2006/relationships/hyperlink" Target="https://natsui-sansu-juku.com/lastmilers/" TargetMode="External"/><Relationship Id="rId11992" Type="http://schemas.openxmlformats.org/officeDocument/2006/relationships/hyperlink" Target="https://rika-quest.com/column/nayami-writing/" TargetMode="External"/><Relationship Id="rId254" Type="http://schemas.openxmlformats.org/officeDocument/2006/relationships/hyperlink" Target="https://dokkai-labo.tokyo/blog/17022401/" TargetMode="External"/><Relationship Id="rId5324" Type="http://schemas.openxmlformats.org/officeDocument/2006/relationships/hyperlink" Target="https://juku-escot.com/2020-2/" TargetMode="External"/><Relationship Id="rId6655" Type="http://schemas.openxmlformats.org/officeDocument/2006/relationships/hyperlink" Target="https://eigo-rewrite.com/column/stage2-lesson8-3/" TargetMode="External"/><Relationship Id="rId7985" Type="http://schemas.openxmlformats.org/officeDocument/2006/relationships/hyperlink" Target="https://koten-kakitsubata.jp/" TargetMode="External"/><Relationship Id="rId10661" Type="http://schemas.openxmlformats.org/officeDocument/2006/relationships/hyperlink" Target="https://natsui-sansu-juku.com/kouza/" TargetMode="External"/><Relationship Id="rId11991" Type="http://schemas.openxmlformats.org/officeDocument/2006/relationships/hyperlink" Target="https://rika-quest.com/column/geoscience/" TargetMode="External"/><Relationship Id="rId4029" Type="http://schemas.openxmlformats.org/officeDocument/2006/relationships/hyperlink" Target="https://eigo-rewrite.com/info/20201119/" TargetMode="External"/><Relationship Id="rId293" Type="http://schemas.openxmlformats.org/officeDocument/2006/relationships/hyperlink" Target="https://dokkai-labo.tokyo/col_blog/kijutsu-process/" TargetMode="External"/><Relationship Id="rId292" Type="http://schemas.openxmlformats.org/officeDocument/2006/relationships/hyperlink" Target="https://dokkai-labo.tokyo/blog/17022403/" TargetMode="External"/><Relationship Id="rId291" Type="http://schemas.openxmlformats.org/officeDocument/2006/relationships/hyperlink" Target="https://dokkai-labo.tokyo/blog/kijutsu_miss3/" TargetMode="External"/><Relationship Id="rId290" Type="http://schemas.openxmlformats.org/officeDocument/2006/relationships/hyperlink" Target="https://dokkai-labo.tokyo/blog/17022403/" TargetMode="External"/><Relationship Id="rId10639" Type="http://schemas.openxmlformats.org/officeDocument/2006/relationships/hyperlink" Target="http://doco-zemi.com/" TargetMode="External"/><Relationship Id="rId10633" Type="http://schemas.openxmlformats.org/officeDocument/2006/relationships/hyperlink" Target="https://natsui-sansu-juku.com/web/" TargetMode="External"/><Relationship Id="rId11965" Type="http://schemas.openxmlformats.org/officeDocument/2006/relationships/hyperlink" Target="https://rika-quest.com/column/nayami-weather-map/" TargetMode="External"/><Relationship Id="rId10634" Type="http://schemas.openxmlformats.org/officeDocument/2006/relationships/hyperlink" Target="https://natsui-sansu-juku.com/kouza/" TargetMode="External"/><Relationship Id="rId11964" Type="http://schemas.openxmlformats.org/officeDocument/2006/relationships/hyperlink" Target="https://rika-quest.com/inquiry/" TargetMode="External"/><Relationship Id="rId10631" Type="http://schemas.openxmlformats.org/officeDocument/2006/relationships/hyperlink" Target="https://filmuy.com/arithmetica/category/476" TargetMode="External"/><Relationship Id="rId11963" Type="http://schemas.openxmlformats.org/officeDocument/2006/relationships/hyperlink" Target="https://rika-quest.com/column/nayami-strata-column/" TargetMode="External"/><Relationship Id="rId10632" Type="http://schemas.openxmlformats.org/officeDocument/2006/relationships/hyperlink" Target="https://natsui-sansu-juku.com/kouza/" TargetMode="External"/><Relationship Id="rId11962" Type="http://schemas.openxmlformats.org/officeDocument/2006/relationships/hyperlink" Target="https://rika-quest.com/kouza/" TargetMode="External"/><Relationship Id="rId5350" Type="http://schemas.openxmlformats.org/officeDocument/2006/relationships/hyperlink" Target="https://juku-escot.com/birdland/" TargetMode="External"/><Relationship Id="rId6681" Type="http://schemas.openxmlformats.org/officeDocument/2006/relationships/hyperlink" Target="https://eigo-rewrite.com/column/stage2-lesson12-3/" TargetMode="External"/><Relationship Id="rId10637" Type="http://schemas.openxmlformats.org/officeDocument/2006/relationships/hyperlink" Target="https://natsui-sansu-juku.com/lastmilers/" TargetMode="External"/><Relationship Id="rId11969" Type="http://schemas.openxmlformats.org/officeDocument/2006/relationships/hyperlink" Target="https://rika-quest.com/column/nayami-weather-map/" TargetMode="External"/><Relationship Id="rId5351" Type="http://schemas.openxmlformats.org/officeDocument/2006/relationships/hyperlink" Target="https://juku-escot.com/newtreasure/" TargetMode="External"/><Relationship Id="rId6682" Type="http://schemas.openxmlformats.org/officeDocument/2006/relationships/hyperlink" Target="https://juku-escot.com/newtreasure/" TargetMode="External"/><Relationship Id="rId10638" Type="http://schemas.openxmlformats.org/officeDocument/2006/relationships/hyperlink" Target="https://natsui-sansu-juku.com/kouza/" TargetMode="External"/><Relationship Id="rId11968" Type="http://schemas.openxmlformats.org/officeDocument/2006/relationships/hyperlink" Target="https://rika-quest.com/column/weather/" TargetMode="External"/><Relationship Id="rId4020" Type="http://schemas.openxmlformats.org/officeDocument/2006/relationships/hyperlink" Target="https://eigo-rewrite.com/listening/" TargetMode="External"/><Relationship Id="rId10635" Type="http://schemas.openxmlformats.org/officeDocument/2006/relationships/hyperlink" Target="https://natsui-sansu-juku.com/web/" TargetMode="External"/><Relationship Id="rId11967" Type="http://schemas.openxmlformats.org/officeDocument/2006/relationships/hyperlink" Target="https://rika-quest.com/column/nayami-weather-map/" TargetMode="External"/><Relationship Id="rId6680" Type="http://schemas.openxmlformats.org/officeDocument/2006/relationships/hyperlink" Target="https://juku-escot.com/newtreasure/" TargetMode="External"/><Relationship Id="rId10636" Type="http://schemas.openxmlformats.org/officeDocument/2006/relationships/hyperlink" Target="https://natsui-sansu-juku.com/kouza/" TargetMode="External"/><Relationship Id="rId11966" Type="http://schemas.openxmlformats.org/officeDocument/2006/relationships/hyperlink" Target="https://rika-quest.com/column/nayami-graph-table-reading/" TargetMode="External"/><Relationship Id="rId286" Type="http://schemas.openxmlformats.org/officeDocument/2006/relationships/hyperlink" Target="https://dokkai-labo.tokyo/blog/17022403/" TargetMode="External"/><Relationship Id="rId4022" Type="http://schemas.openxmlformats.org/officeDocument/2006/relationships/hyperlink" Target="https://eigo-rewrite.com/listening/" TargetMode="External"/><Relationship Id="rId5354" Type="http://schemas.openxmlformats.org/officeDocument/2006/relationships/hyperlink" Target="https://juku-escot.com/birdland/" TargetMode="External"/><Relationship Id="rId6685" Type="http://schemas.openxmlformats.org/officeDocument/2006/relationships/hyperlink" Target="https://eigo-rewrite.com/column/stage3-lesson1-2/" TargetMode="External"/><Relationship Id="rId285" Type="http://schemas.openxmlformats.org/officeDocument/2006/relationships/hyperlink" Target="https://dokkai-labo.tokyo/col_blog/kijutsu-improve-by-type/" TargetMode="External"/><Relationship Id="rId4021" Type="http://schemas.openxmlformats.org/officeDocument/2006/relationships/hyperlink" Target="https://eigo-rewrite.com/info/20201022/" TargetMode="External"/><Relationship Id="rId5355" Type="http://schemas.openxmlformats.org/officeDocument/2006/relationships/hyperlink" Target="https://juku-escot.com/column/eigobenkyouhou/" TargetMode="External"/><Relationship Id="rId6686" Type="http://schemas.openxmlformats.org/officeDocument/2006/relationships/hyperlink" Target="https://juku-escot.com/newtreasure/" TargetMode="External"/><Relationship Id="rId284" Type="http://schemas.openxmlformats.org/officeDocument/2006/relationships/hyperlink" Target="https://dokkai-labo.tokyo/blog/17022403/" TargetMode="External"/><Relationship Id="rId4024" Type="http://schemas.openxmlformats.org/officeDocument/2006/relationships/hyperlink" Target="https://eigo-rewrite.com/listening/" TargetMode="External"/><Relationship Id="rId5352" Type="http://schemas.openxmlformats.org/officeDocument/2006/relationships/hyperlink" Target="https://juku-escot.com/birdland/" TargetMode="External"/><Relationship Id="rId6683" Type="http://schemas.openxmlformats.org/officeDocument/2006/relationships/hyperlink" Target="https://juku-escot.com/kouza/j2-english/" TargetMode="External"/><Relationship Id="rId283" Type="http://schemas.openxmlformats.org/officeDocument/2006/relationships/hyperlink" Target="https://dokkai-labo.tokyo/blog/description/" TargetMode="External"/><Relationship Id="rId4023" Type="http://schemas.openxmlformats.org/officeDocument/2006/relationships/hyperlink" Target="https://eigo-rewrite.com/info/20201022/" TargetMode="External"/><Relationship Id="rId5353" Type="http://schemas.openxmlformats.org/officeDocument/2006/relationships/hyperlink" Target="https://juku-escot.com/progress/" TargetMode="External"/><Relationship Id="rId6684" Type="http://schemas.openxmlformats.org/officeDocument/2006/relationships/hyperlink" Target="https://juku-escot.com/newtreasure/" TargetMode="External"/><Relationship Id="rId4026" Type="http://schemas.openxmlformats.org/officeDocument/2006/relationships/hyperlink" Target="https://juku-escot.com/" TargetMode="External"/><Relationship Id="rId5358" Type="http://schemas.openxmlformats.org/officeDocument/2006/relationships/hyperlink" Target="https://juku-escot.com/birdland/" TargetMode="External"/><Relationship Id="rId6689" Type="http://schemas.openxmlformats.org/officeDocument/2006/relationships/hyperlink" Target="https://eigo-rewrite.com/column/stage3-lesson2-1/" TargetMode="External"/><Relationship Id="rId11961" Type="http://schemas.openxmlformats.org/officeDocument/2006/relationships/hyperlink" Target="https://rika-quest.com/column/nayami-strata-column/" TargetMode="External"/><Relationship Id="rId289" Type="http://schemas.openxmlformats.org/officeDocument/2006/relationships/hyperlink" Target="https://dokkai-labo.tokyo/blog/description-2/" TargetMode="External"/><Relationship Id="rId4025" Type="http://schemas.openxmlformats.org/officeDocument/2006/relationships/hyperlink" Target="https://eigo-rewrite.com/info/20201022/" TargetMode="External"/><Relationship Id="rId5359" Type="http://schemas.openxmlformats.org/officeDocument/2006/relationships/hyperlink" Target="https://juku-escot.com/kouza/j1-english/" TargetMode="External"/><Relationship Id="rId10630" Type="http://schemas.openxmlformats.org/officeDocument/2006/relationships/hyperlink" Target="https://natsui-sansu-juku.com/kouza/" TargetMode="External"/><Relationship Id="rId11960" Type="http://schemas.openxmlformats.org/officeDocument/2006/relationships/hyperlink" Target="https://rika-quest.com/column/nayami-earthquake-volcano/" TargetMode="External"/><Relationship Id="rId288" Type="http://schemas.openxmlformats.org/officeDocument/2006/relationships/hyperlink" Target="https://dokkai-labo.tokyo/blog/17022403/" TargetMode="External"/><Relationship Id="rId4028" Type="http://schemas.openxmlformats.org/officeDocument/2006/relationships/hyperlink" Target="https://eigo-rewrite.com/kobetsueisakubun/" TargetMode="External"/><Relationship Id="rId5356" Type="http://schemas.openxmlformats.org/officeDocument/2006/relationships/hyperlink" Target="https://juku-escot.com/birdland/" TargetMode="External"/><Relationship Id="rId6687" Type="http://schemas.openxmlformats.org/officeDocument/2006/relationships/hyperlink" Target="https://eigo-rewrite.com/column/stage3-lesson1-3/" TargetMode="External"/><Relationship Id="rId287" Type="http://schemas.openxmlformats.org/officeDocument/2006/relationships/hyperlink" Target="https://dokkai-labo.tokyo/col_blog/kijutsu-train/" TargetMode="External"/><Relationship Id="rId4027" Type="http://schemas.openxmlformats.org/officeDocument/2006/relationships/hyperlink" Target="https://eigo-rewrite.com/info/20201119/" TargetMode="External"/><Relationship Id="rId5357" Type="http://schemas.openxmlformats.org/officeDocument/2006/relationships/hyperlink" Target="https://juku-escot.com/column/keikaku_tatekata/" TargetMode="External"/><Relationship Id="rId6688" Type="http://schemas.openxmlformats.org/officeDocument/2006/relationships/hyperlink" Target="https://juku-escot.com/newtreasure/" TargetMode="External"/><Relationship Id="rId4019" Type="http://schemas.openxmlformats.org/officeDocument/2006/relationships/hyperlink" Target="https://eigo-rewrite.com/info/20200601/" TargetMode="External"/><Relationship Id="rId4018" Type="http://schemas.openxmlformats.org/officeDocument/2006/relationships/hyperlink" Target="https://eigo-rewrite.com/listening/" TargetMode="External"/><Relationship Id="rId5349" Type="http://schemas.openxmlformats.org/officeDocument/2006/relationships/hyperlink" Target="https://juku-escot.com/inquiry/" TargetMode="External"/><Relationship Id="rId282" Type="http://schemas.openxmlformats.org/officeDocument/2006/relationships/hyperlink" Target="https://dokkai-labo.tokyo/blog/17022403/" TargetMode="External"/><Relationship Id="rId281" Type="http://schemas.openxmlformats.org/officeDocument/2006/relationships/hyperlink" Target="https://dokkai-labo.tokyo/blog/kokugo-kijutsu-before-after/" TargetMode="External"/><Relationship Id="rId280" Type="http://schemas.openxmlformats.org/officeDocument/2006/relationships/hyperlink" Target="https://dokkai-labo.tokyo/blog/17022403/" TargetMode="External"/><Relationship Id="rId10644" Type="http://schemas.openxmlformats.org/officeDocument/2006/relationships/hyperlink" Target="https://natsui-sansu-juku.com/lastmilers/" TargetMode="External"/><Relationship Id="rId11976" Type="http://schemas.openxmlformats.org/officeDocument/2006/relationships/hyperlink" Target="https://rika-quest.com/column/nayami-weather-map/" TargetMode="External"/><Relationship Id="rId10645" Type="http://schemas.openxmlformats.org/officeDocument/2006/relationships/hyperlink" Target="https://natsui-sansu-juku.com/ct/%e4%b8%ad%e5%ad%a6%e5%8f%97%e9%a8%93q%ef%bc%86%ef%bd%81/" TargetMode="External"/><Relationship Id="rId11975" Type="http://schemas.openxmlformats.org/officeDocument/2006/relationships/hyperlink" Target="https://rika-quest.com/column/nayami-weather-map/" TargetMode="External"/><Relationship Id="rId10642" Type="http://schemas.openxmlformats.org/officeDocument/2006/relationships/hyperlink" Target="https://natsui-sansu-juku.com/lastmilers/" TargetMode="External"/><Relationship Id="rId11974" Type="http://schemas.openxmlformats.org/officeDocument/2006/relationships/hyperlink" Target="https://rika-quest.com/column/geoscience/" TargetMode="External"/><Relationship Id="rId10643" Type="http://schemas.openxmlformats.org/officeDocument/2006/relationships/hyperlink" Target="https://natsui-sansu-juku.com/ct/%e4%b8%ad%e5%ad%a6%e5%8f%97%e9%a8%93q%ef%bc%86%ef%bd%81/" TargetMode="External"/><Relationship Id="rId11973" Type="http://schemas.openxmlformats.org/officeDocument/2006/relationships/hyperlink" Target="https://rika-quest.com/column/nayami-weather-map/" TargetMode="External"/><Relationship Id="rId6670" Type="http://schemas.openxmlformats.org/officeDocument/2006/relationships/hyperlink" Target="https://juku-escot.com/newtreasure/" TargetMode="External"/><Relationship Id="rId10648" Type="http://schemas.openxmlformats.org/officeDocument/2006/relationships/hyperlink" Target="https://natsui-sansu-juku.com/lastmilers/" TargetMode="External"/><Relationship Id="rId5340" Type="http://schemas.openxmlformats.org/officeDocument/2006/relationships/hyperlink" Target="https://juku-escot.com/birdland/" TargetMode="External"/><Relationship Id="rId6671" Type="http://schemas.openxmlformats.org/officeDocument/2006/relationships/hyperlink" Target="https://eigo-rewrite.com/column/stage2-lesson10-2/" TargetMode="External"/><Relationship Id="rId10649" Type="http://schemas.openxmlformats.org/officeDocument/2006/relationships/hyperlink" Target="https://natsui-sansu-juku.com/inquiry/" TargetMode="External"/><Relationship Id="rId11979" Type="http://schemas.openxmlformats.org/officeDocument/2006/relationships/hyperlink" Target="https://rika-quest.com/column/nayami-experiment-reading/" TargetMode="External"/><Relationship Id="rId10646" Type="http://schemas.openxmlformats.org/officeDocument/2006/relationships/hyperlink" Target="https://natsui-sansu-juku.com/lastmilers/" TargetMode="External"/><Relationship Id="rId11978" Type="http://schemas.openxmlformats.org/officeDocument/2006/relationships/hyperlink" Target="https://rika-quest.com/column/nayami-weather-map/" TargetMode="External"/><Relationship Id="rId10647" Type="http://schemas.openxmlformats.org/officeDocument/2006/relationships/hyperlink" Target="https://natsui-sansu-juku.com/kouza/" TargetMode="External"/><Relationship Id="rId11977" Type="http://schemas.openxmlformats.org/officeDocument/2006/relationships/hyperlink" Target="https://rika-quest.com/column/nayami-graph-table-reading/" TargetMode="External"/><Relationship Id="rId275" Type="http://schemas.openxmlformats.org/officeDocument/2006/relationships/hyperlink" Target="https://dokkai-labo.tokyo/onlinetokuten/" TargetMode="External"/><Relationship Id="rId4011" Type="http://schemas.openxmlformats.org/officeDocument/2006/relationships/hyperlink" Target="https://eigo-rewrite.com/vocabulary/" TargetMode="External"/><Relationship Id="rId5343" Type="http://schemas.openxmlformats.org/officeDocument/2006/relationships/hyperlink" Target="https://juku-escot.com/kouza/j3-english/" TargetMode="External"/><Relationship Id="rId6674" Type="http://schemas.openxmlformats.org/officeDocument/2006/relationships/hyperlink" Target="https://juku-escot.com/newtreasure/" TargetMode="External"/><Relationship Id="rId274" Type="http://schemas.openxmlformats.org/officeDocument/2006/relationships/hyperlink" Target="https://dokkai-labo.tokyo/blog/17022403/" TargetMode="External"/><Relationship Id="rId4010" Type="http://schemas.openxmlformats.org/officeDocument/2006/relationships/hyperlink" Target="https://eigo-rewrite.com/dokkaikyouka/" TargetMode="External"/><Relationship Id="rId5344" Type="http://schemas.openxmlformats.org/officeDocument/2006/relationships/hyperlink" Target="https://juku-escot.com/birdland/" TargetMode="External"/><Relationship Id="rId6675" Type="http://schemas.openxmlformats.org/officeDocument/2006/relationships/hyperlink" Target="https://eigo-rewrite.com/column/stage2-lesson12-1/" TargetMode="External"/><Relationship Id="rId273" Type="http://schemas.openxmlformats.org/officeDocument/2006/relationships/hyperlink" Target="https://dokkai-labo.tokyo/onlinetokuten/" TargetMode="External"/><Relationship Id="rId4013" Type="http://schemas.openxmlformats.org/officeDocument/2006/relationships/hyperlink" Target="https://eigo-rewrite.com/live/" TargetMode="External"/><Relationship Id="rId5341" Type="http://schemas.openxmlformats.org/officeDocument/2006/relationships/hyperlink" Target="https://juku-escot.com/kouza/j2-english/" TargetMode="External"/><Relationship Id="rId6672" Type="http://schemas.openxmlformats.org/officeDocument/2006/relationships/hyperlink" Target="https://juku-escot.com/newtreasure/" TargetMode="External"/><Relationship Id="rId272" Type="http://schemas.openxmlformats.org/officeDocument/2006/relationships/hyperlink" Target="https://dokkai-labo.tokyo/blog/17022403/" TargetMode="External"/><Relationship Id="rId4012" Type="http://schemas.openxmlformats.org/officeDocument/2006/relationships/hyperlink" Target="https://eigo-rewrite.com/dokkaikyouka/" TargetMode="External"/><Relationship Id="rId5342" Type="http://schemas.openxmlformats.org/officeDocument/2006/relationships/hyperlink" Target="https://juku-escot.com/birdland/" TargetMode="External"/><Relationship Id="rId6673" Type="http://schemas.openxmlformats.org/officeDocument/2006/relationships/hyperlink" Target="https://eigo-rewrite.com/column/stage2-lesson11-3/" TargetMode="External"/><Relationship Id="rId279" Type="http://schemas.openxmlformats.org/officeDocument/2006/relationships/hyperlink" Target="https://dokkai-labo.tokyo/kijutsuryoku/" TargetMode="External"/><Relationship Id="rId4015" Type="http://schemas.openxmlformats.org/officeDocument/2006/relationships/hyperlink" Target="https://eigo-rewrite.com/toritsu/" TargetMode="External"/><Relationship Id="rId5347" Type="http://schemas.openxmlformats.org/officeDocument/2006/relationships/hyperlink" Target="https://juku-escot.com/online/" TargetMode="External"/><Relationship Id="rId6678" Type="http://schemas.openxmlformats.org/officeDocument/2006/relationships/hyperlink" Target="https://juku-escot.com/newtreasure/" TargetMode="External"/><Relationship Id="rId10640" Type="http://schemas.openxmlformats.org/officeDocument/2006/relationships/hyperlink" Target="https://natsui-sansu-juku.com/kouza/" TargetMode="External"/><Relationship Id="rId11972" Type="http://schemas.openxmlformats.org/officeDocument/2006/relationships/hyperlink" Target="https://rika-quest.com/column/science-nayami/" TargetMode="External"/><Relationship Id="rId278" Type="http://schemas.openxmlformats.org/officeDocument/2006/relationships/hyperlink" Target="https://dokkai-labo.tokyo/blog/17022403/" TargetMode="External"/><Relationship Id="rId4014" Type="http://schemas.openxmlformats.org/officeDocument/2006/relationships/hyperlink" Target="https://eigo-rewrite.com/toritsu/" TargetMode="External"/><Relationship Id="rId5348" Type="http://schemas.openxmlformats.org/officeDocument/2006/relationships/hyperlink" Target="https://juku-escot.com/birdland/" TargetMode="External"/><Relationship Id="rId6679" Type="http://schemas.openxmlformats.org/officeDocument/2006/relationships/hyperlink" Target="https://eigo-rewrite.com/column/stage2-lesson10-2/" TargetMode="External"/><Relationship Id="rId10641" Type="http://schemas.openxmlformats.org/officeDocument/2006/relationships/hyperlink" Target="https://natsui-sansu-juku.com/inquiry/" TargetMode="External"/><Relationship Id="rId11971" Type="http://schemas.openxmlformats.org/officeDocument/2006/relationships/hyperlink" Target="https://rika-quest.com/column/nayami-weather-map/" TargetMode="External"/><Relationship Id="rId277" Type="http://schemas.openxmlformats.org/officeDocument/2006/relationships/hyperlink" Target="https://dokkai-labo.tokyo/" TargetMode="External"/><Relationship Id="rId4017" Type="http://schemas.openxmlformats.org/officeDocument/2006/relationships/hyperlink" Target="https://eigo-rewrite.com/info/20200601/" TargetMode="External"/><Relationship Id="rId5345" Type="http://schemas.openxmlformats.org/officeDocument/2006/relationships/hyperlink" Target="https://juku-escot.com/kouza/h1-english/" TargetMode="External"/><Relationship Id="rId6676" Type="http://schemas.openxmlformats.org/officeDocument/2006/relationships/hyperlink" Target="https://juku-escot.com/newtreasure/" TargetMode="External"/><Relationship Id="rId11970" Type="http://schemas.openxmlformats.org/officeDocument/2006/relationships/hyperlink" Target="https://rika-quest.com/column/nayami-graph-table-reading/" TargetMode="External"/><Relationship Id="rId276" Type="http://schemas.openxmlformats.org/officeDocument/2006/relationships/hyperlink" Target="https://dokkai-labo.tokyo/blog/17022403/" TargetMode="External"/><Relationship Id="rId4016" Type="http://schemas.openxmlformats.org/officeDocument/2006/relationships/hyperlink" Target="https://kokugo-trigger.com/" TargetMode="External"/><Relationship Id="rId5346" Type="http://schemas.openxmlformats.org/officeDocument/2006/relationships/hyperlink" Target="https://juku-escot.com/birdland/" TargetMode="External"/><Relationship Id="rId6677" Type="http://schemas.openxmlformats.org/officeDocument/2006/relationships/hyperlink" Target="https://eigo-rewrite.com/column/stage2-lesson12-2/" TargetMode="External"/><Relationship Id="rId11907" Type="http://schemas.openxmlformats.org/officeDocument/2006/relationships/hyperlink" Target="https://rika-quest.com/column/nayami-solubility-graph/" TargetMode="External"/><Relationship Id="rId11906" Type="http://schemas.openxmlformats.org/officeDocument/2006/relationships/hyperlink" Target="https://rika-quest.com/column/nayami-solubility-graph/" TargetMode="External"/><Relationship Id="rId11905" Type="http://schemas.openxmlformats.org/officeDocument/2006/relationships/hyperlink" Target="https://rika-quest.com/column/chemistry/" TargetMode="External"/><Relationship Id="rId11904" Type="http://schemas.openxmlformats.org/officeDocument/2006/relationships/hyperlink" Target="https://rika-quest.com/column/nayami-solubility-graph/" TargetMode="External"/><Relationship Id="rId11909" Type="http://schemas.openxmlformats.org/officeDocument/2006/relationships/hyperlink" Target="https://rika-quest.com/column/nayami-solubility-graph/" TargetMode="External"/><Relationship Id="rId11908" Type="http://schemas.openxmlformats.org/officeDocument/2006/relationships/hyperlink" Target="https://rika-quest.com/column/" TargetMode="External"/><Relationship Id="rId4080" Type="http://schemas.openxmlformats.org/officeDocument/2006/relationships/hyperlink" Target="https://eigo-rewrite.com/listening/" TargetMode="External"/><Relationship Id="rId4082" Type="http://schemas.openxmlformats.org/officeDocument/2006/relationships/hyperlink" Target="https://eigo-rewrite.com/contact/" TargetMode="External"/><Relationship Id="rId4081" Type="http://schemas.openxmlformats.org/officeDocument/2006/relationships/hyperlink" Target="https://eigo-rewrite.com/listening/" TargetMode="External"/><Relationship Id="rId4084" Type="http://schemas.openxmlformats.org/officeDocument/2006/relationships/hyperlink" Target="https://eigo-rewrite.com/vocabulary/" TargetMode="External"/><Relationship Id="rId11903" Type="http://schemas.openxmlformats.org/officeDocument/2006/relationships/hyperlink" Target="https://rika-quest.com/column/science-nayami/" TargetMode="External"/><Relationship Id="rId4083" Type="http://schemas.openxmlformats.org/officeDocument/2006/relationships/hyperlink" Target="https://eigo-rewrite.com/contact/" TargetMode="External"/><Relationship Id="rId11902" Type="http://schemas.openxmlformats.org/officeDocument/2006/relationships/hyperlink" Target="https://rika-quest.com/column/nayami-solubility-graph/" TargetMode="External"/><Relationship Id="rId4086" Type="http://schemas.openxmlformats.org/officeDocument/2006/relationships/hyperlink" Target="https://eigo-rewrite.com/contact/" TargetMode="External"/><Relationship Id="rId11901" Type="http://schemas.openxmlformats.org/officeDocument/2006/relationships/hyperlink" Target="https://rika-quest.com/column/nayami-neutralization/" TargetMode="External"/><Relationship Id="rId4085" Type="http://schemas.openxmlformats.org/officeDocument/2006/relationships/hyperlink" Target="https://eigo-rewrite.com/vocabulary/" TargetMode="External"/><Relationship Id="rId11900" Type="http://schemas.openxmlformats.org/officeDocument/2006/relationships/hyperlink" Target="https://rika-quest.com/column/nayami-solubility-graph/" TargetMode="External"/><Relationship Id="rId4088" Type="http://schemas.openxmlformats.org/officeDocument/2006/relationships/hyperlink" Target="https://eigo-rewrite.com/bunpou/" TargetMode="External"/><Relationship Id="rId4087" Type="http://schemas.openxmlformats.org/officeDocument/2006/relationships/hyperlink" Target="https://eigo-rewrite.com/bunpou/" TargetMode="External"/><Relationship Id="rId4089" Type="http://schemas.openxmlformats.org/officeDocument/2006/relationships/hyperlink" Target="https://eigo-rewrite.com/contact/" TargetMode="External"/><Relationship Id="rId11918" Type="http://schemas.openxmlformats.org/officeDocument/2006/relationships/hyperlink" Target="https://rika-quest.com/column/nayami-experiment-reading/" TargetMode="External"/><Relationship Id="rId11917" Type="http://schemas.openxmlformats.org/officeDocument/2006/relationships/hyperlink" Target="https://rika-quest.com/column/nayami-solution-classification/" TargetMode="External"/><Relationship Id="rId11916" Type="http://schemas.openxmlformats.org/officeDocument/2006/relationships/hyperlink" Target="https://rika-quest.com/inquiry/" TargetMode="External"/><Relationship Id="rId11915" Type="http://schemas.openxmlformats.org/officeDocument/2006/relationships/hyperlink" Target="https://rika-quest.com/column/nayami-solubility-graph/" TargetMode="External"/><Relationship Id="rId11919" Type="http://schemas.openxmlformats.org/officeDocument/2006/relationships/hyperlink" Target="https://rika-quest.com/column/nayami-solution-classification/" TargetMode="External"/><Relationship Id="rId11910" Type="http://schemas.openxmlformats.org/officeDocument/2006/relationships/hyperlink" Target="https://rika-quest.com/column/nayami-graph-table-reading/" TargetMode="External"/><Relationship Id="rId4071" Type="http://schemas.openxmlformats.org/officeDocument/2006/relationships/hyperlink" Target="https://eigo-rewrite.com/contact/" TargetMode="External"/><Relationship Id="rId4070" Type="http://schemas.openxmlformats.org/officeDocument/2006/relationships/hyperlink" Target="https://eigo-rewrite.com/toritsu/" TargetMode="External"/><Relationship Id="rId4073" Type="http://schemas.openxmlformats.org/officeDocument/2006/relationships/hyperlink" Target="https://eigo-rewrite.com/toritsu/" TargetMode="External"/><Relationship Id="rId11914" Type="http://schemas.openxmlformats.org/officeDocument/2006/relationships/hyperlink" Target="https://rika-quest.com/kouza/" TargetMode="External"/><Relationship Id="rId4072" Type="http://schemas.openxmlformats.org/officeDocument/2006/relationships/hyperlink" Target="https://eigo-rewrite.com/contact/" TargetMode="External"/><Relationship Id="rId11913" Type="http://schemas.openxmlformats.org/officeDocument/2006/relationships/hyperlink" Target="https://rika-quest.com/column/nayami-solubility-graph/" TargetMode="External"/><Relationship Id="rId4075" Type="http://schemas.openxmlformats.org/officeDocument/2006/relationships/hyperlink" Target="https://eigo-rewrite.com/contact/" TargetMode="External"/><Relationship Id="rId11912" Type="http://schemas.openxmlformats.org/officeDocument/2006/relationships/hyperlink" Target="https://rika-quest.com/column/nayami-neutralization/" TargetMode="External"/><Relationship Id="rId4074" Type="http://schemas.openxmlformats.org/officeDocument/2006/relationships/hyperlink" Target="https://eigo-rewrite.com/toritsu/" TargetMode="External"/><Relationship Id="rId11911" Type="http://schemas.openxmlformats.org/officeDocument/2006/relationships/hyperlink" Target="https://rika-quest.com/column/nayami-solubility-graph/" TargetMode="External"/><Relationship Id="rId4077" Type="http://schemas.openxmlformats.org/officeDocument/2006/relationships/hyperlink" Target="https://eigo-rewrite.com/toritsu/" TargetMode="External"/><Relationship Id="rId4076" Type="http://schemas.openxmlformats.org/officeDocument/2006/relationships/hyperlink" Target="https://eigo-rewrite.com/toritsu/" TargetMode="External"/><Relationship Id="rId4079" Type="http://schemas.openxmlformats.org/officeDocument/2006/relationships/hyperlink" Target="https://eigo-rewrite.com/contact/" TargetMode="External"/><Relationship Id="rId4078" Type="http://schemas.openxmlformats.org/officeDocument/2006/relationships/hyperlink" Target="https://eigo-rewrite.com/contact/" TargetMode="External"/><Relationship Id="rId4091" Type="http://schemas.openxmlformats.org/officeDocument/2006/relationships/hyperlink" Target="https://eigo-rewrite.com/dokkaikyouka/" TargetMode="External"/><Relationship Id="rId4090" Type="http://schemas.openxmlformats.org/officeDocument/2006/relationships/hyperlink" Target="https://eigo-rewrite.com/kobetsueisakubun/" TargetMode="External"/><Relationship Id="rId4093" Type="http://schemas.openxmlformats.org/officeDocument/2006/relationships/hyperlink" Target="https://eigo-rewrite.com/dokkaikyouka/" TargetMode="External"/><Relationship Id="rId4092" Type="http://schemas.openxmlformats.org/officeDocument/2006/relationships/hyperlink" Target="https://eigo-rewrite.com/kobetsueisakubun/" TargetMode="External"/><Relationship Id="rId4095" Type="http://schemas.openxmlformats.org/officeDocument/2006/relationships/hyperlink" Target="https://eigo-rewrite.com/live/" TargetMode="External"/><Relationship Id="rId4094" Type="http://schemas.openxmlformats.org/officeDocument/2006/relationships/hyperlink" Target="https://eigo-rewrite.com/kobetsueisakubun/" TargetMode="External"/><Relationship Id="rId4097" Type="http://schemas.openxmlformats.org/officeDocument/2006/relationships/hyperlink" Target="https://eigo-rewrite.com/listening/" TargetMode="External"/><Relationship Id="rId4096" Type="http://schemas.openxmlformats.org/officeDocument/2006/relationships/hyperlink" Target="https://eigo-rewrite.com/listening/" TargetMode="External"/><Relationship Id="rId4099" Type="http://schemas.openxmlformats.org/officeDocument/2006/relationships/hyperlink" Target="https://eigo-rewrite.com/column/listening/" TargetMode="External"/><Relationship Id="rId4098" Type="http://schemas.openxmlformats.org/officeDocument/2006/relationships/hyperlink" Target="https://eigo-rewrite.com/listening/" TargetMode="External"/><Relationship Id="rId5417" Type="http://schemas.openxmlformats.org/officeDocument/2006/relationships/hyperlink" Target="https://juku-escot.com/column/yaruki/" TargetMode="External"/><Relationship Id="rId6748" Type="http://schemas.openxmlformats.org/officeDocument/2006/relationships/hyperlink" Target="https://juku-escot.com/newtreasure/" TargetMode="External"/><Relationship Id="rId5418" Type="http://schemas.openxmlformats.org/officeDocument/2006/relationships/hyperlink" Target="https://juku-escot.com/c_blogs/eigoanki/" TargetMode="External"/><Relationship Id="rId6749" Type="http://schemas.openxmlformats.org/officeDocument/2006/relationships/hyperlink" Target="https://juku-escot.com/column/eigobenkyouhou/" TargetMode="External"/><Relationship Id="rId5415" Type="http://schemas.openxmlformats.org/officeDocument/2006/relationships/hyperlink" Target="https://juku-escot.com/inquiry/" TargetMode="External"/><Relationship Id="rId6746" Type="http://schemas.openxmlformats.org/officeDocument/2006/relationships/hyperlink" Target="https://juku-escot.com/newtreasure/" TargetMode="External"/><Relationship Id="rId5416" Type="http://schemas.openxmlformats.org/officeDocument/2006/relationships/hyperlink" Target="https://juku-escot.com/c_blogs/dousuru/" TargetMode="External"/><Relationship Id="rId6747" Type="http://schemas.openxmlformats.org/officeDocument/2006/relationships/hyperlink" Target="https://juku-escot.com/birdland/" TargetMode="External"/><Relationship Id="rId5419" Type="http://schemas.openxmlformats.org/officeDocument/2006/relationships/hyperlink" Target="https://juku-escot.com/column/anki/" TargetMode="External"/><Relationship Id="rId228" Type="http://schemas.openxmlformats.org/officeDocument/2006/relationships/hyperlink" Target="https://dokkai-labo.tokyo/blog/161214/" TargetMode="External"/><Relationship Id="rId10699" Type="http://schemas.openxmlformats.org/officeDocument/2006/relationships/hyperlink" Target="https://natsui-sansu-juku.com/column/kobetsu_mayoi_judge/" TargetMode="External"/><Relationship Id="rId227" Type="http://schemas.openxmlformats.org/officeDocument/2006/relationships/hyperlink" Target="https://dokkai-labo.tokyo/lesson/1-1elem/" TargetMode="External"/><Relationship Id="rId226" Type="http://schemas.openxmlformats.org/officeDocument/2006/relationships/hyperlink" Target="https://dokkai-labo.tokyo/basisonline/" TargetMode="External"/><Relationship Id="rId10697" Type="http://schemas.openxmlformats.org/officeDocument/2006/relationships/hyperlink" Target="https://natsui-sansu-juku.com/kobetsu_online/" TargetMode="External"/><Relationship Id="rId225" Type="http://schemas.openxmlformats.org/officeDocument/2006/relationships/hyperlink" Target="https://dokkai-labo.tokyo/basis/" TargetMode="External"/><Relationship Id="rId10698" Type="http://schemas.openxmlformats.org/officeDocument/2006/relationships/hyperlink" Target="https://natsui-sansu-juku.com/nichinouken/" TargetMode="External"/><Relationship Id="rId229" Type="http://schemas.openxmlformats.org/officeDocument/2006/relationships/hyperlink" Target="https://dokkai-labo.tokyo/kobetsuonline01/" TargetMode="External"/><Relationship Id="rId220" Type="http://schemas.openxmlformats.org/officeDocument/2006/relationships/hyperlink" Target="https://dokkai-labo.tokyo/live/" TargetMode="External"/><Relationship Id="rId6740" Type="http://schemas.openxmlformats.org/officeDocument/2006/relationships/hyperlink" Target="https://juku-escot.com/newtreasure/" TargetMode="External"/><Relationship Id="rId10691" Type="http://schemas.openxmlformats.org/officeDocument/2006/relationships/hyperlink" Target="https://natsui-sansu-juku.com/column/kobetsu_mayoi_judge/" TargetMode="External"/><Relationship Id="rId5410" Type="http://schemas.openxmlformats.org/officeDocument/2006/relationships/hyperlink" Target="https://juku-escot.com/c_blogs/cyokuzen/" TargetMode="External"/><Relationship Id="rId6741" Type="http://schemas.openxmlformats.org/officeDocument/2006/relationships/hyperlink" Target="https://juku-escot.com/online/" TargetMode="External"/><Relationship Id="rId10692" Type="http://schemas.openxmlformats.org/officeDocument/2006/relationships/hyperlink" Target="https://natsui-sansu-juku.com/nichinoken-2/" TargetMode="External"/><Relationship Id="rId10690" Type="http://schemas.openxmlformats.org/officeDocument/2006/relationships/hyperlink" Target="https://natsui-sansu-juku.com/nichinoken-2/" TargetMode="External"/><Relationship Id="rId224" Type="http://schemas.openxmlformats.org/officeDocument/2006/relationships/hyperlink" Target="https://dokkai-labo.tokyo/basis/" TargetMode="External"/><Relationship Id="rId5413" Type="http://schemas.openxmlformats.org/officeDocument/2006/relationships/hyperlink" Target="https://juku-escot.com/examination/" TargetMode="External"/><Relationship Id="rId6744" Type="http://schemas.openxmlformats.org/officeDocument/2006/relationships/hyperlink" Target="https://juku-escot.com/newtreasure/" TargetMode="External"/><Relationship Id="rId10695" Type="http://schemas.openxmlformats.org/officeDocument/2006/relationships/hyperlink" Target="https://natsui-sansu-juku.com/kobetsu_online/" TargetMode="External"/><Relationship Id="rId223" Type="http://schemas.openxmlformats.org/officeDocument/2006/relationships/hyperlink" Target="https://dokkai-labo.tokyo/basisonline/" TargetMode="External"/><Relationship Id="rId5414" Type="http://schemas.openxmlformats.org/officeDocument/2006/relationships/hyperlink" Target="https://juku-escot.com/c_blogs/cyokuzen/" TargetMode="External"/><Relationship Id="rId6745" Type="http://schemas.openxmlformats.org/officeDocument/2006/relationships/hyperlink" Target="https://juku-escot.com/progress/" TargetMode="External"/><Relationship Id="rId10696" Type="http://schemas.openxmlformats.org/officeDocument/2006/relationships/hyperlink" Target="https://natsui-sansu-juku.com/nichinouken/" TargetMode="External"/><Relationship Id="rId222" Type="http://schemas.openxmlformats.org/officeDocument/2006/relationships/hyperlink" Target="https://dokkai-labo.tokyo/kobetsuonline01/" TargetMode="External"/><Relationship Id="rId5411" Type="http://schemas.openxmlformats.org/officeDocument/2006/relationships/hyperlink" Target="https://juku-escot.com/onepoint/" TargetMode="External"/><Relationship Id="rId6742" Type="http://schemas.openxmlformats.org/officeDocument/2006/relationships/hyperlink" Target="https://juku-escot.com/newtreasure/" TargetMode="External"/><Relationship Id="rId10693" Type="http://schemas.openxmlformats.org/officeDocument/2006/relationships/hyperlink" Target="https://natsui-sansu-juku.com/inquiry/" TargetMode="External"/><Relationship Id="rId221" Type="http://schemas.openxmlformats.org/officeDocument/2006/relationships/hyperlink" Target="https://dokkai-labo.tokyo/basisonline/" TargetMode="External"/><Relationship Id="rId5412" Type="http://schemas.openxmlformats.org/officeDocument/2006/relationships/hyperlink" Target="https://juku-escot.com/c_blogs/cyokuzen/" TargetMode="External"/><Relationship Id="rId6743" Type="http://schemas.openxmlformats.org/officeDocument/2006/relationships/hyperlink" Target="https://juku-escot.com/inquiry/" TargetMode="External"/><Relationship Id="rId10694" Type="http://schemas.openxmlformats.org/officeDocument/2006/relationships/hyperlink" Target="https://natsui-sansu-juku.com/nichinouken/" TargetMode="External"/><Relationship Id="rId5406" Type="http://schemas.openxmlformats.org/officeDocument/2006/relationships/hyperlink" Target="https://juku-escot.com/c_blogs/cyokuzen/" TargetMode="External"/><Relationship Id="rId6737" Type="http://schemas.openxmlformats.org/officeDocument/2006/relationships/hyperlink" Target="https://juku-escot.com/kouza/j3-english/" TargetMode="External"/><Relationship Id="rId5407" Type="http://schemas.openxmlformats.org/officeDocument/2006/relationships/hyperlink" Target="https://juku-escot.com/onepoint/" TargetMode="External"/><Relationship Id="rId6738" Type="http://schemas.openxmlformats.org/officeDocument/2006/relationships/hyperlink" Target="https://juku-escot.com/newtreasure/" TargetMode="External"/><Relationship Id="rId5404" Type="http://schemas.openxmlformats.org/officeDocument/2006/relationships/hyperlink" Target="https://juku-escot.com/c_blogs/cyokuzen/" TargetMode="External"/><Relationship Id="rId6735" Type="http://schemas.openxmlformats.org/officeDocument/2006/relationships/hyperlink" Target="https://juku-escot.com/kouza/j2-english/" TargetMode="External"/><Relationship Id="rId5405" Type="http://schemas.openxmlformats.org/officeDocument/2006/relationships/hyperlink" Target="https://juku-escot.com/examination/" TargetMode="External"/><Relationship Id="rId6736" Type="http://schemas.openxmlformats.org/officeDocument/2006/relationships/hyperlink" Target="https://juku-escot.com/newtreasure/" TargetMode="External"/><Relationship Id="rId5408" Type="http://schemas.openxmlformats.org/officeDocument/2006/relationships/hyperlink" Target="https://juku-escot.com/c_blogs/cyokuzen/" TargetMode="External"/><Relationship Id="rId6739" Type="http://schemas.openxmlformats.org/officeDocument/2006/relationships/hyperlink" Target="https://juku-escot.com/kouza/h1-english/" TargetMode="External"/><Relationship Id="rId5409" Type="http://schemas.openxmlformats.org/officeDocument/2006/relationships/hyperlink" Target="https://juku-escot.com/school/" TargetMode="External"/><Relationship Id="rId217" Type="http://schemas.openxmlformats.org/officeDocument/2006/relationships/hyperlink" Target="https://dokkai-labo.tokyo/basisonline/" TargetMode="External"/><Relationship Id="rId216" Type="http://schemas.openxmlformats.org/officeDocument/2006/relationships/hyperlink" Target="https://dokkai-labo.tokyo/tokuten/" TargetMode="External"/><Relationship Id="rId215" Type="http://schemas.openxmlformats.org/officeDocument/2006/relationships/hyperlink" Target="https://dokkai-labo.tokyo/basisonline/" TargetMode="External"/><Relationship Id="rId214" Type="http://schemas.openxmlformats.org/officeDocument/2006/relationships/hyperlink" Target="https://dokkai-labo.tokyo/contact/" TargetMode="External"/><Relationship Id="rId219" Type="http://schemas.openxmlformats.org/officeDocument/2006/relationships/hyperlink" Target="https://dokkai-labo.tokyo/basisonline/" TargetMode="External"/><Relationship Id="rId218" Type="http://schemas.openxmlformats.org/officeDocument/2006/relationships/hyperlink" Target="https://dokkai-labo.tokyo/tokuten/" TargetMode="External"/><Relationship Id="rId6730" Type="http://schemas.openxmlformats.org/officeDocument/2006/relationships/hyperlink" Target="https://juku-escot.com/newtreasure/" TargetMode="External"/><Relationship Id="rId213" Type="http://schemas.openxmlformats.org/officeDocument/2006/relationships/hyperlink" Target="https://dokkai-labo.tokyo/basis/" TargetMode="External"/><Relationship Id="rId5402" Type="http://schemas.openxmlformats.org/officeDocument/2006/relationships/hyperlink" Target="https://juku-escot.com/c_blogs/cyokuzen/" TargetMode="External"/><Relationship Id="rId6733" Type="http://schemas.openxmlformats.org/officeDocument/2006/relationships/hyperlink" Target="https://juku-escot.com/kouza/j1-english/" TargetMode="External"/><Relationship Id="rId212" Type="http://schemas.openxmlformats.org/officeDocument/2006/relationships/hyperlink" Target="https://dokkai-labo.tokyo/live/" TargetMode="External"/><Relationship Id="rId5403" Type="http://schemas.openxmlformats.org/officeDocument/2006/relationships/hyperlink" Target="https://juku-escot.com/column/yaruki/" TargetMode="External"/><Relationship Id="rId6734" Type="http://schemas.openxmlformats.org/officeDocument/2006/relationships/hyperlink" Target="https://juku-escot.com/newtreasure/" TargetMode="External"/><Relationship Id="rId211" Type="http://schemas.openxmlformats.org/officeDocument/2006/relationships/hyperlink" Target="https://dokkai-labo.tokyo/basis/" TargetMode="External"/><Relationship Id="rId5400" Type="http://schemas.openxmlformats.org/officeDocument/2006/relationships/hyperlink" Target="https://juku-escot.com/c_blogs/30minanki/" TargetMode="External"/><Relationship Id="rId6731" Type="http://schemas.openxmlformats.org/officeDocument/2006/relationships/hyperlink" Target="https://juku-escot.com/kouza/j3-english/" TargetMode="External"/><Relationship Id="rId210" Type="http://schemas.openxmlformats.org/officeDocument/2006/relationships/hyperlink" Target="https://dokkai-labo.tokyo/grammer/" TargetMode="External"/><Relationship Id="rId5401" Type="http://schemas.openxmlformats.org/officeDocument/2006/relationships/hyperlink" Target="https://juku-escot.com/inquiry/" TargetMode="External"/><Relationship Id="rId6732" Type="http://schemas.openxmlformats.org/officeDocument/2006/relationships/hyperlink" Target="https://juku-escot.com/newtreasure/" TargetMode="External"/><Relationship Id="rId4107" Type="http://schemas.openxmlformats.org/officeDocument/2006/relationships/hyperlink" Target="https://eigo-rewrite.com/toritsu/" TargetMode="External"/><Relationship Id="rId5439" Type="http://schemas.openxmlformats.org/officeDocument/2006/relationships/hyperlink" Target="https://juku-escot.com/column/junnikyuu/" TargetMode="External"/><Relationship Id="rId4106" Type="http://schemas.openxmlformats.org/officeDocument/2006/relationships/hyperlink" Target="https://eigo-rewrite.com/live/" TargetMode="External"/><Relationship Id="rId4109" Type="http://schemas.openxmlformats.org/officeDocument/2006/relationships/hyperlink" Target="https://eigo-rewrite.com/kobetsueisakubun/" TargetMode="External"/><Relationship Id="rId5437" Type="http://schemas.openxmlformats.org/officeDocument/2006/relationships/hyperlink" Target="https://juku-escot.com/column/junnikyuu/" TargetMode="External"/><Relationship Id="rId6768" Type="http://schemas.openxmlformats.org/officeDocument/2006/relationships/hyperlink" Target="https://juku-escot.com/online/" TargetMode="External"/><Relationship Id="rId4108" Type="http://schemas.openxmlformats.org/officeDocument/2006/relationships/hyperlink" Target="https://eigo-rewrite.com/live/" TargetMode="External"/><Relationship Id="rId5438" Type="http://schemas.openxmlformats.org/officeDocument/2006/relationships/hyperlink" Target="https://juku-escot.com/c_blogs/j-goukakuritsu/" TargetMode="External"/><Relationship Id="rId6769" Type="http://schemas.openxmlformats.org/officeDocument/2006/relationships/hyperlink" Target="https://juku-escot.com/school/" TargetMode="External"/><Relationship Id="rId10677" Type="http://schemas.openxmlformats.org/officeDocument/2006/relationships/hyperlink" Target="https://natsui-sansu-juku.com/inquiry/" TargetMode="External"/><Relationship Id="rId249" Type="http://schemas.openxmlformats.org/officeDocument/2006/relationships/hyperlink" Target="https://dokkai-labo.tokyo/contact/" TargetMode="External"/><Relationship Id="rId10678" Type="http://schemas.openxmlformats.org/officeDocument/2006/relationships/hyperlink" Target="https://natsui-sansu-juku.com/nichinoken-2/" TargetMode="External"/><Relationship Id="rId248" Type="http://schemas.openxmlformats.org/officeDocument/2006/relationships/hyperlink" Target="https://dokkai-labo.tokyo/blog/17022401/" TargetMode="External"/><Relationship Id="rId10675" Type="http://schemas.openxmlformats.org/officeDocument/2006/relationships/hyperlink" Target="https://natsui-sansu-juku.com/access/" TargetMode="External"/><Relationship Id="rId247" Type="http://schemas.openxmlformats.org/officeDocument/2006/relationships/hyperlink" Target="https://dokkai-labo.tokyo/col_blog/monogataribun-online/" TargetMode="External"/><Relationship Id="rId10676" Type="http://schemas.openxmlformats.org/officeDocument/2006/relationships/hyperlink" Target="https://natsui-sansu-juku.com/lp1801/" TargetMode="External"/><Relationship Id="rId10679" Type="http://schemas.openxmlformats.org/officeDocument/2006/relationships/hyperlink" Target="https://natsui-sansu-juku.com/ct/jyukubetsu/" TargetMode="External"/><Relationship Id="rId242" Type="http://schemas.openxmlformats.org/officeDocument/2006/relationships/hyperlink" Target="https://dokkai-labo.tokyo/blog/17022401/" TargetMode="External"/><Relationship Id="rId5431" Type="http://schemas.openxmlformats.org/officeDocument/2006/relationships/hyperlink" Target="https://juku-escot.com/onepoint/" TargetMode="External"/><Relationship Id="rId6762" Type="http://schemas.openxmlformats.org/officeDocument/2006/relationships/hyperlink" Target="https://juku-escot.com/online/" TargetMode="External"/><Relationship Id="rId241" Type="http://schemas.openxmlformats.org/officeDocument/2006/relationships/hyperlink" Target="https://dokkai-labo.tokyo/monogataribun/" TargetMode="External"/><Relationship Id="rId5432" Type="http://schemas.openxmlformats.org/officeDocument/2006/relationships/hyperlink" Target="https://juku-escot.com/c_blogs/issyunanki/" TargetMode="External"/><Relationship Id="rId6763" Type="http://schemas.openxmlformats.org/officeDocument/2006/relationships/hyperlink" Target="https://juku-escot.com/school/" TargetMode="External"/><Relationship Id="rId10670" Type="http://schemas.openxmlformats.org/officeDocument/2006/relationships/hyperlink" Target="https://natsui-sansu-juku.com/lp1801/" TargetMode="External"/><Relationship Id="rId240" Type="http://schemas.openxmlformats.org/officeDocument/2006/relationships/hyperlink" Target="https://dokkai-labo.tokyo/blog/17022401/" TargetMode="External"/><Relationship Id="rId4101" Type="http://schemas.openxmlformats.org/officeDocument/2006/relationships/hyperlink" Target="https://eigo-rewrite.com/vocabulary/" TargetMode="External"/><Relationship Id="rId6760" Type="http://schemas.openxmlformats.org/officeDocument/2006/relationships/hyperlink" Target="https://juku-escot.com/online/" TargetMode="External"/><Relationship Id="rId4100" Type="http://schemas.openxmlformats.org/officeDocument/2006/relationships/hyperlink" Target="https://eigo-rewrite.com/live/" TargetMode="External"/><Relationship Id="rId5430" Type="http://schemas.openxmlformats.org/officeDocument/2006/relationships/hyperlink" Target="https://juku-escot.com/c_blogs/issyunanki/" TargetMode="External"/><Relationship Id="rId6761" Type="http://schemas.openxmlformats.org/officeDocument/2006/relationships/hyperlink" Target="https://juku-escot.com/inquiry/" TargetMode="External"/><Relationship Id="rId246" Type="http://schemas.openxmlformats.org/officeDocument/2006/relationships/hyperlink" Target="https://dokkai-labo.tokyo/blog/17022401/" TargetMode="External"/><Relationship Id="rId4103" Type="http://schemas.openxmlformats.org/officeDocument/2006/relationships/hyperlink" Target="https://eigo-rewrite.com/vocabulary/" TargetMode="External"/><Relationship Id="rId5435" Type="http://schemas.openxmlformats.org/officeDocument/2006/relationships/hyperlink" Target="https://juku-escot.com/inquiry/" TargetMode="External"/><Relationship Id="rId6766" Type="http://schemas.openxmlformats.org/officeDocument/2006/relationships/hyperlink" Target="https://juku-escot.com/online/" TargetMode="External"/><Relationship Id="rId10673" Type="http://schemas.openxmlformats.org/officeDocument/2006/relationships/hyperlink" Target="https://natsui-sansu-juku.com/kobetsu_online/" TargetMode="External"/><Relationship Id="rId245" Type="http://schemas.openxmlformats.org/officeDocument/2006/relationships/hyperlink" Target="https://dokkai-labo.tokyo/col_blog/monogataribun-choice/" TargetMode="External"/><Relationship Id="rId4102" Type="http://schemas.openxmlformats.org/officeDocument/2006/relationships/hyperlink" Target="https://eigo-rewrite.com/live/" TargetMode="External"/><Relationship Id="rId5436" Type="http://schemas.openxmlformats.org/officeDocument/2006/relationships/hyperlink" Target="https://juku-escot.com/c_blogs/j-eikenbenkyouhou/" TargetMode="External"/><Relationship Id="rId6767" Type="http://schemas.openxmlformats.org/officeDocument/2006/relationships/hyperlink" Target="https://juku-escot.com/onepoint/" TargetMode="External"/><Relationship Id="rId10674" Type="http://schemas.openxmlformats.org/officeDocument/2006/relationships/hyperlink" Target="https://natsui-sansu-juku.com/lp1801/" TargetMode="External"/><Relationship Id="rId244" Type="http://schemas.openxmlformats.org/officeDocument/2006/relationships/hyperlink" Target="https://dokkai-labo.tokyo/blog/17022401/" TargetMode="External"/><Relationship Id="rId4105" Type="http://schemas.openxmlformats.org/officeDocument/2006/relationships/hyperlink" Target="https://eigo-rewrite.com/" TargetMode="External"/><Relationship Id="rId5433" Type="http://schemas.openxmlformats.org/officeDocument/2006/relationships/hyperlink" Target="https://juku-escot.com/examination/" TargetMode="External"/><Relationship Id="rId6764" Type="http://schemas.openxmlformats.org/officeDocument/2006/relationships/hyperlink" Target="https://juku-escot.com/online/" TargetMode="External"/><Relationship Id="rId10671" Type="http://schemas.openxmlformats.org/officeDocument/2006/relationships/hyperlink" Target="https://natsui-sansu-juku.com/kobetsu_online/" TargetMode="External"/><Relationship Id="rId243" Type="http://schemas.openxmlformats.org/officeDocument/2006/relationships/hyperlink" Target="https://dokkai-labo.tokyo/" TargetMode="External"/><Relationship Id="rId4104" Type="http://schemas.openxmlformats.org/officeDocument/2006/relationships/hyperlink" Target="https://eigo-rewrite.com/live/" TargetMode="External"/><Relationship Id="rId5434" Type="http://schemas.openxmlformats.org/officeDocument/2006/relationships/hyperlink" Target="https://juku-escot.com/c_blogs/issyunanki/" TargetMode="External"/><Relationship Id="rId6765" Type="http://schemas.openxmlformats.org/officeDocument/2006/relationships/hyperlink" Target="https://juku-escot.com/examination/" TargetMode="External"/><Relationship Id="rId10672" Type="http://schemas.openxmlformats.org/officeDocument/2006/relationships/hyperlink" Target="https://natsui-sansu-juku.com/lp1801/" TargetMode="External"/><Relationship Id="rId5428" Type="http://schemas.openxmlformats.org/officeDocument/2006/relationships/hyperlink" Target="https://juku-escot.com/c_blogs/issyunanki/" TargetMode="External"/><Relationship Id="rId6759" Type="http://schemas.openxmlformats.org/officeDocument/2006/relationships/hyperlink" Target="https://juku-escot.com/onepoint/" TargetMode="External"/><Relationship Id="rId5429" Type="http://schemas.openxmlformats.org/officeDocument/2006/relationships/hyperlink" Target="https://juku-escot.com/school/" TargetMode="External"/><Relationship Id="rId5426" Type="http://schemas.openxmlformats.org/officeDocument/2006/relationships/hyperlink" Target="https://juku-escot.com/c_blogs/issyunanki/" TargetMode="External"/><Relationship Id="rId6757" Type="http://schemas.openxmlformats.org/officeDocument/2006/relationships/hyperlink" Target="https://juku-escot.com/onepoint/" TargetMode="External"/><Relationship Id="rId5427" Type="http://schemas.openxmlformats.org/officeDocument/2006/relationships/hyperlink" Target="https://juku-escot.com/examination/" TargetMode="External"/><Relationship Id="rId6758" Type="http://schemas.openxmlformats.org/officeDocument/2006/relationships/hyperlink" Target="https://juku-escot.com/online/" TargetMode="External"/><Relationship Id="rId239" Type="http://schemas.openxmlformats.org/officeDocument/2006/relationships/hyperlink" Target="https://dokkai-labo.tokyo/grammer/" TargetMode="External"/><Relationship Id="rId10688" Type="http://schemas.openxmlformats.org/officeDocument/2006/relationships/hyperlink" Target="https://natsui-sansu-juku.com/nichinoken-2/" TargetMode="External"/><Relationship Id="rId238" Type="http://schemas.openxmlformats.org/officeDocument/2006/relationships/hyperlink" Target="https://dokkai-labo.tokyo/blog/17022401/" TargetMode="External"/><Relationship Id="rId10689" Type="http://schemas.openxmlformats.org/officeDocument/2006/relationships/hyperlink" Target="https://natsui-sansu-juku.com/kobetsu_online/" TargetMode="External"/><Relationship Id="rId237" Type="http://schemas.openxmlformats.org/officeDocument/2006/relationships/hyperlink" Target="https://dokkai-labo.tokyo/grammer/" TargetMode="External"/><Relationship Id="rId10686" Type="http://schemas.openxmlformats.org/officeDocument/2006/relationships/hyperlink" Target="https://natsui-sansu-juku.com/nichinoken-2/" TargetMode="External"/><Relationship Id="rId236" Type="http://schemas.openxmlformats.org/officeDocument/2006/relationships/hyperlink" Target="https://dokkai-labo.tokyo/blog/17022401/" TargetMode="External"/><Relationship Id="rId10687" Type="http://schemas.openxmlformats.org/officeDocument/2006/relationships/hyperlink" Target="https://natsui-sansu-juku.com/column/nichinouken/" TargetMode="External"/><Relationship Id="rId231" Type="http://schemas.openxmlformats.org/officeDocument/2006/relationships/hyperlink" Target="https://dokkai-labo.tokyo/kobetsuonline01/" TargetMode="External"/><Relationship Id="rId5420" Type="http://schemas.openxmlformats.org/officeDocument/2006/relationships/hyperlink" Target="https://juku-escot.com/c_blogs/eikenbenkyouhou/" TargetMode="External"/><Relationship Id="rId6751" Type="http://schemas.openxmlformats.org/officeDocument/2006/relationships/hyperlink" Target="https://juku-escot.com/column/keikaku_tatekata/" TargetMode="External"/><Relationship Id="rId10680" Type="http://schemas.openxmlformats.org/officeDocument/2006/relationships/hyperlink" Target="https://natsui-sansu-juku.com/nichinoken-2/" TargetMode="External"/><Relationship Id="rId230" Type="http://schemas.openxmlformats.org/officeDocument/2006/relationships/hyperlink" Target="https://dokkai-labo.tokyo/blog/161214/" TargetMode="External"/><Relationship Id="rId5421" Type="http://schemas.openxmlformats.org/officeDocument/2006/relationships/hyperlink" Target="https://juku-escot.com/column/yokunaibenkyouhou/" TargetMode="External"/><Relationship Id="rId6752" Type="http://schemas.openxmlformats.org/officeDocument/2006/relationships/hyperlink" Target="https://juku-escot.com/onepoint/" TargetMode="External"/><Relationship Id="rId10681" Type="http://schemas.openxmlformats.org/officeDocument/2006/relationships/hyperlink" Target="https://natsui-sansu-juku.com/ct/jyukubetsu/" TargetMode="External"/><Relationship Id="rId6750" Type="http://schemas.openxmlformats.org/officeDocument/2006/relationships/hyperlink" Target="https://juku-escot.com/newtreasure/" TargetMode="External"/><Relationship Id="rId235" Type="http://schemas.openxmlformats.org/officeDocument/2006/relationships/hyperlink" Target="https://dokkai-labo.tokyo/col_blog/col_blog-iikae-taibi-inga/" TargetMode="External"/><Relationship Id="rId5424" Type="http://schemas.openxmlformats.org/officeDocument/2006/relationships/hyperlink" Target="https://juku-escot.com/c_blogs/issyunanki/" TargetMode="External"/><Relationship Id="rId6755" Type="http://schemas.openxmlformats.org/officeDocument/2006/relationships/hyperlink" Target="https://juku-escot.com/examination/" TargetMode="External"/><Relationship Id="rId10684" Type="http://schemas.openxmlformats.org/officeDocument/2006/relationships/hyperlink" Target="https://natsui-sansu-juku.com/nichinoken-2/" TargetMode="External"/><Relationship Id="rId234" Type="http://schemas.openxmlformats.org/officeDocument/2006/relationships/hyperlink" Target="https://dokkai-labo.tokyo/blog/161214/" TargetMode="External"/><Relationship Id="rId5425" Type="http://schemas.openxmlformats.org/officeDocument/2006/relationships/hyperlink" Target="https://juku-escot.com/onepoint/" TargetMode="External"/><Relationship Id="rId6756" Type="http://schemas.openxmlformats.org/officeDocument/2006/relationships/hyperlink" Target="https://juku-escot.com/online/" TargetMode="External"/><Relationship Id="rId10685" Type="http://schemas.openxmlformats.org/officeDocument/2006/relationships/hyperlink" Target="https://natsui-sansu-juku.com/column/kobetsu_mayoi_judge/" TargetMode="External"/><Relationship Id="rId233" Type="http://schemas.openxmlformats.org/officeDocument/2006/relationships/hyperlink" Target="https://dokkai-labo.tokyo/" TargetMode="External"/><Relationship Id="rId5422" Type="http://schemas.openxmlformats.org/officeDocument/2006/relationships/hyperlink" Target="https://juku-escot.com/c_blogs/issyunanki/" TargetMode="External"/><Relationship Id="rId6753" Type="http://schemas.openxmlformats.org/officeDocument/2006/relationships/hyperlink" Target="https://juku-escot.com/examination/" TargetMode="External"/><Relationship Id="rId10682" Type="http://schemas.openxmlformats.org/officeDocument/2006/relationships/hyperlink" Target="https://natsui-sansu-juku.com/nichinoken-2/" TargetMode="External"/><Relationship Id="rId232" Type="http://schemas.openxmlformats.org/officeDocument/2006/relationships/hyperlink" Target="https://dokkai-labo.tokyo/blog/161214/" TargetMode="External"/><Relationship Id="rId5423" Type="http://schemas.openxmlformats.org/officeDocument/2006/relationships/hyperlink" Target="https://juku-escot.com/column/anki/" TargetMode="External"/><Relationship Id="rId6754" Type="http://schemas.openxmlformats.org/officeDocument/2006/relationships/hyperlink" Target="https://juku-escot.com/onepoint/" TargetMode="External"/><Relationship Id="rId10683" Type="http://schemas.openxmlformats.org/officeDocument/2006/relationships/hyperlink" Target="https://natsui-sansu-juku.com/school/" TargetMode="External"/><Relationship Id="rId6704" Type="http://schemas.openxmlformats.org/officeDocument/2006/relationships/hyperlink" Target="https://juku-escot.com/newtreasure/" TargetMode="External"/><Relationship Id="rId6705" Type="http://schemas.openxmlformats.org/officeDocument/2006/relationships/hyperlink" Target="https://eigo-rewrite.com/column/stage3-lesson4-2/" TargetMode="External"/><Relationship Id="rId6702" Type="http://schemas.openxmlformats.org/officeDocument/2006/relationships/hyperlink" Target="https://juku-escot.com/newtreasure/" TargetMode="External"/><Relationship Id="rId6703" Type="http://schemas.openxmlformats.org/officeDocument/2006/relationships/hyperlink" Target="https://eigo-rewrite.com/column/stage3-lesson4-1/" TargetMode="External"/><Relationship Id="rId6708" Type="http://schemas.openxmlformats.org/officeDocument/2006/relationships/hyperlink" Target="https://juku-escot.com/newtreasure/" TargetMode="External"/><Relationship Id="rId6709" Type="http://schemas.openxmlformats.org/officeDocument/2006/relationships/hyperlink" Target="https://eigo-rewrite.com/column/stage3-lesson5-2/" TargetMode="External"/><Relationship Id="rId6706" Type="http://schemas.openxmlformats.org/officeDocument/2006/relationships/hyperlink" Target="https://juku-escot.com/newtreasure/" TargetMode="External"/><Relationship Id="rId6707" Type="http://schemas.openxmlformats.org/officeDocument/2006/relationships/hyperlink" Target="https://eigo-rewrite.com/column/stage3-lesson5-1/" TargetMode="External"/><Relationship Id="rId6700" Type="http://schemas.openxmlformats.org/officeDocument/2006/relationships/hyperlink" Target="https://juku-escot.com/newtreasure/" TargetMode="External"/><Relationship Id="rId6701" Type="http://schemas.openxmlformats.org/officeDocument/2006/relationships/hyperlink" Target="https://eigo-rewrite.com/column/stage3-lesson3-4/" TargetMode="External"/><Relationship Id="rId6726" Type="http://schemas.openxmlformats.org/officeDocument/2006/relationships/hyperlink" Target="https://juku-escot.com/newtreasure/" TargetMode="External"/><Relationship Id="rId6727" Type="http://schemas.openxmlformats.org/officeDocument/2006/relationships/hyperlink" Target="https://eigo-rewrite.com/column/stage3-lesson8-2/" TargetMode="External"/><Relationship Id="rId6724" Type="http://schemas.openxmlformats.org/officeDocument/2006/relationships/hyperlink" Target="https://juku-escot.com/newtreasure/" TargetMode="External"/><Relationship Id="rId6725" Type="http://schemas.openxmlformats.org/officeDocument/2006/relationships/hyperlink" Target="https://eigo-rewrite.com/column/stage3-lesson8-1/" TargetMode="External"/><Relationship Id="rId6728" Type="http://schemas.openxmlformats.org/officeDocument/2006/relationships/hyperlink" Target="https://juku-escot.com/newtreasure/" TargetMode="External"/><Relationship Id="rId6729" Type="http://schemas.openxmlformats.org/officeDocument/2006/relationships/hyperlink" Target="https://eigo-rewrite.com/column/stage3-lesson8-3/" TargetMode="External"/><Relationship Id="rId206" Type="http://schemas.openxmlformats.org/officeDocument/2006/relationships/hyperlink" Target="https://dokkai-labo.tokyo/basisonline/" TargetMode="External"/><Relationship Id="rId205" Type="http://schemas.openxmlformats.org/officeDocument/2006/relationships/hyperlink" Target="https://dokkai-labo.tokyo/access/" TargetMode="External"/><Relationship Id="rId204" Type="http://schemas.openxmlformats.org/officeDocument/2006/relationships/hyperlink" Target="https://dokkai-labo.tokyo/ct/publish/" TargetMode="External"/><Relationship Id="rId203" Type="http://schemas.openxmlformats.org/officeDocument/2006/relationships/hyperlink" Target="https://dokkai-labo.tokyo/" TargetMode="External"/><Relationship Id="rId209" Type="http://schemas.openxmlformats.org/officeDocument/2006/relationships/hyperlink" Target="https://dokkai-labo.tokyo/basis/" TargetMode="External"/><Relationship Id="rId208" Type="http://schemas.openxmlformats.org/officeDocument/2006/relationships/hyperlink" Target="https://dokkai-labo.tokyo/grammer/" TargetMode="External"/><Relationship Id="rId207" Type="http://schemas.openxmlformats.org/officeDocument/2006/relationships/hyperlink" Target="https://dokkai-labo.tokyo/basis/" TargetMode="External"/><Relationship Id="rId202" Type="http://schemas.openxmlformats.org/officeDocument/2006/relationships/hyperlink" Target="https://dokkai-labo.tokyo/ct/publish/" TargetMode="External"/><Relationship Id="rId6722" Type="http://schemas.openxmlformats.org/officeDocument/2006/relationships/hyperlink" Target="https://juku-escot.com/newtreasure/" TargetMode="External"/><Relationship Id="rId201" Type="http://schemas.openxmlformats.org/officeDocument/2006/relationships/hyperlink" Target="https://dokkai-labo.tokyo/" TargetMode="External"/><Relationship Id="rId6723" Type="http://schemas.openxmlformats.org/officeDocument/2006/relationships/hyperlink" Target="https://eigo-rewrite.com/column/stage3-lesson7-2/" TargetMode="External"/><Relationship Id="rId200" Type="http://schemas.openxmlformats.org/officeDocument/2006/relationships/hyperlink" Target="https://dokkai-labo.tokyo/webinfomation/" TargetMode="External"/><Relationship Id="rId6720" Type="http://schemas.openxmlformats.org/officeDocument/2006/relationships/hyperlink" Target="https://juku-escot.com/newtreasure/" TargetMode="External"/><Relationship Id="rId6721" Type="http://schemas.openxmlformats.org/officeDocument/2006/relationships/hyperlink" Target="https://eigo-rewrite.com/column/stage3-lesson7-2/" TargetMode="External"/><Relationship Id="rId6715" Type="http://schemas.openxmlformats.org/officeDocument/2006/relationships/hyperlink" Target="https://eigo-rewrite.com/column/stage3-lesson6-2/" TargetMode="External"/><Relationship Id="rId6716" Type="http://schemas.openxmlformats.org/officeDocument/2006/relationships/hyperlink" Target="https://juku-escot.com/newtreasure/" TargetMode="External"/><Relationship Id="rId6713" Type="http://schemas.openxmlformats.org/officeDocument/2006/relationships/hyperlink" Target="https://eigo-rewrite.com/column/stage3-lesson6-1/" TargetMode="External"/><Relationship Id="rId6714" Type="http://schemas.openxmlformats.org/officeDocument/2006/relationships/hyperlink" Target="https://juku-escot.com/newtreasure/" TargetMode="External"/><Relationship Id="rId6719" Type="http://schemas.openxmlformats.org/officeDocument/2006/relationships/hyperlink" Target="https://eigo-rewrite.com/column/stage3-lesson7-1/" TargetMode="External"/><Relationship Id="rId6717" Type="http://schemas.openxmlformats.org/officeDocument/2006/relationships/hyperlink" Target="https://eigo-rewrite.com/column/stage3-lesson6-3/" TargetMode="External"/><Relationship Id="rId6718" Type="http://schemas.openxmlformats.org/officeDocument/2006/relationships/hyperlink" Target="https://juku-escot.com/newtreasure/" TargetMode="External"/><Relationship Id="rId6711" Type="http://schemas.openxmlformats.org/officeDocument/2006/relationships/hyperlink" Target="https://eigo-rewrite.com/column/stage3-lesson5-3/" TargetMode="External"/><Relationship Id="rId6712" Type="http://schemas.openxmlformats.org/officeDocument/2006/relationships/hyperlink" Target="https://juku-escot.com/newtreasure/" TargetMode="External"/><Relationship Id="rId6710" Type="http://schemas.openxmlformats.org/officeDocument/2006/relationships/hyperlink" Target="https://juku-escot.com/newtreasure/" TargetMode="External"/><Relationship Id="rId10974" Type="http://schemas.openxmlformats.org/officeDocument/2006/relationships/hyperlink" Target="https://natsui-sansu-juku.com/kobetsu_online/" TargetMode="External"/><Relationship Id="rId5490" Type="http://schemas.openxmlformats.org/officeDocument/2006/relationships/hyperlink" Target="https://juku-escot.com/c_blogs/sakubunanki/" TargetMode="External"/><Relationship Id="rId10975" Type="http://schemas.openxmlformats.org/officeDocument/2006/relationships/hyperlink" Target="https://natsui-sansu-juku.com/vacant_online/" TargetMode="External"/><Relationship Id="rId10972" Type="http://schemas.openxmlformats.org/officeDocument/2006/relationships/hyperlink" Target="https://natsui-sansu-juku.com/inquiry/" TargetMode="External"/><Relationship Id="rId10973" Type="http://schemas.openxmlformats.org/officeDocument/2006/relationships/hyperlink" Target="https://natsui-sansu-juku.com/vacant_online/" TargetMode="External"/><Relationship Id="rId4161" Type="http://schemas.openxmlformats.org/officeDocument/2006/relationships/hyperlink" Target="https://eng-support.com/column/eigonokiso1/" TargetMode="External"/><Relationship Id="rId5493" Type="http://schemas.openxmlformats.org/officeDocument/2006/relationships/hyperlink" Target="https://juku-escot.com/inquiry/" TargetMode="External"/><Relationship Id="rId10978" Type="http://schemas.openxmlformats.org/officeDocument/2006/relationships/hyperlink" Target="https://natsui-sansu-juku.com/ct/zikibetsu/" TargetMode="External"/><Relationship Id="rId4160" Type="http://schemas.openxmlformats.org/officeDocument/2006/relationships/hyperlink" Target="https://eng-support.com/" TargetMode="External"/><Relationship Id="rId5494" Type="http://schemas.openxmlformats.org/officeDocument/2006/relationships/hyperlink" Target="https://juku-escot.com/c_blogs/suugakubenkyouhou/" TargetMode="External"/><Relationship Id="rId10979" Type="http://schemas.openxmlformats.org/officeDocument/2006/relationships/hyperlink" Target="https://natsui-sansu-juku.com/vacant_sum/" TargetMode="External"/><Relationship Id="rId4163" Type="http://schemas.openxmlformats.org/officeDocument/2006/relationships/hyperlink" Target="https://eng-support.com/column/eigonokiso5/" TargetMode="External"/><Relationship Id="rId5491" Type="http://schemas.openxmlformats.org/officeDocument/2006/relationships/hyperlink" Target="https://juku-escot.com/examination/" TargetMode="External"/><Relationship Id="rId10976" Type="http://schemas.openxmlformats.org/officeDocument/2006/relationships/hyperlink" Target="https://natsui-sansu-juku.com/inquiry/" TargetMode="External"/><Relationship Id="rId4162" Type="http://schemas.openxmlformats.org/officeDocument/2006/relationships/hyperlink" Target="https://eng-support.com/" TargetMode="External"/><Relationship Id="rId5492" Type="http://schemas.openxmlformats.org/officeDocument/2006/relationships/hyperlink" Target="https://juku-escot.com/c_blogs/sakubunanki/" TargetMode="External"/><Relationship Id="rId10977" Type="http://schemas.openxmlformats.org/officeDocument/2006/relationships/hyperlink" Target="https://natsui-sansu-juku.com/vacant_sum/" TargetMode="External"/><Relationship Id="rId4165" Type="http://schemas.openxmlformats.org/officeDocument/2006/relationships/hyperlink" Target="https://eng-support.com/column/eigonokiso4/" TargetMode="External"/><Relationship Id="rId5497" Type="http://schemas.openxmlformats.org/officeDocument/2006/relationships/hyperlink" Target="https://juku-escot.com/column/suugakudekinai/" TargetMode="External"/><Relationship Id="rId4164" Type="http://schemas.openxmlformats.org/officeDocument/2006/relationships/hyperlink" Target="https://eng-support.com/" TargetMode="External"/><Relationship Id="rId5498" Type="http://schemas.openxmlformats.org/officeDocument/2006/relationships/hyperlink" Target="https://juku-escot.com/c_blogs/suugakuhito/" TargetMode="External"/><Relationship Id="rId4167" Type="http://schemas.openxmlformats.org/officeDocument/2006/relationships/hyperlink" Target="https://eng-support.com/column/progress/" TargetMode="External"/><Relationship Id="rId5495" Type="http://schemas.openxmlformats.org/officeDocument/2006/relationships/hyperlink" Target="https://juku-escot.com/column/yokunaibenkyouhou/" TargetMode="External"/><Relationship Id="rId4166" Type="http://schemas.openxmlformats.org/officeDocument/2006/relationships/hyperlink" Target="https://eng-support.com/" TargetMode="External"/><Relationship Id="rId5496" Type="http://schemas.openxmlformats.org/officeDocument/2006/relationships/hyperlink" Target="https://juku-escot.com/c_blogs/suugakuhito/" TargetMode="External"/><Relationship Id="rId4169" Type="http://schemas.openxmlformats.org/officeDocument/2006/relationships/hyperlink" Target="https://eng-support.com/column/progress-2/" TargetMode="External"/><Relationship Id="rId10970" Type="http://schemas.openxmlformats.org/officeDocument/2006/relationships/hyperlink" Target="https://natsui-sansu-juku.com/kobetsu_online/" TargetMode="External"/><Relationship Id="rId4168" Type="http://schemas.openxmlformats.org/officeDocument/2006/relationships/hyperlink" Target="https://eng-support.com/" TargetMode="External"/><Relationship Id="rId10971" Type="http://schemas.openxmlformats.org/officeDocument/2006/relationships/hyperlink" Target="https://natsui-sansu-juku.com/vacant_online/" TargetMode="External"/><Relationship Id="rId5499" Type="http://schemas.openxmlformats.org/officeDocument/2006/relationships/hyperlink" Target="https://juku-escot.com/column/suugakudekinai/" TargetMode="External"/><Relationship Id="rId10985" Type="http://schemas.openxmlformats.org/officeDocument/2006/relationships/hyperlink" Target="https://natsui-sansu-juku.com/waseaca-2/" TargetMode="External"/><Relationship Id="rId10986" Type="http://schemas.openxmlformats.org/officeDocument/2006/relationships/hyperlink" Target="https://natsui-sansu-juku.com/school/" TargetMode="External"/><Relationship Id="rId10983" Type="http://schemas.openxmlformats.org/officeDocument/2006/relationships/hyperlink" Target="https://natsui-sansu-juku.com/waseaca-2/" TargetMode="External"/><Relationship Id="rId10984" Type="http://schemas.openxmlformats.org/officeDocument/2006/relationships/hyperlink" Target="https://natsui-sansu-juku.com/ct/kakomon/" TargetMode="External"/><Relationship Id="rId4150" Type="http://schemas.openxmlformats.org/officeDocument/2006/relationships/hyperlink" Target="https://eng-support.com/" TargetMode="External"/><Relationship Id="rId5482" Type="http://schemas.openxmlformats.org/officeDocument/2006/relationships/hyperlink" Target="https://juku-escot.com/c_blogs/sakubunanki/" TargetMode="External"/><Relationship Id="rId10989" Type="http://schemas.openxmlformats.org/officeDocument/2006/relationships/hyperlink" Target="https://natsui-sansu-juku.com/waseaca-2/" TargetMode="External"/><Relationship Id="rId5483" Type="http://schemas.openxmlformats.org/officeDocument/2006/relationships/hyperlink" Target="https://juku-escot.com/examination/" TargetMode="External"/><Relationship Id="rId4152" Type="http://schemas.openxmlformats.org/officeDocument/2006/relationships/hyperlink" Target="https://eng-support.com/" TargetMode="External"/><Relationship Id="rId5480" Type="http://schemas.openxmlformats.org/officeDocument/2006/relationships/hyperlink" Target="https://juku-escot.com/c_blogs/sakubunanki/" TargetMode="External"/><Relationship Id="rId10987" Type="http://schemas.openxmlformats.org/officeDocument/2006/relationships/hyperlink" Target="https://natsui-sansu-juku.com/waseaca-2/" TargetMode="External"/><Relationship Id="rId4151" Type="http://schemas.openxmlformats.org/officeDocument/2006/relationships/hyperlink" Target="https://eng-support.com/kouza/" TargetMode="External"/><Relationship Id="rId5481" Type="http://schemas.openxmlformats.org/officeDocument/2006/relationships/hyperlink" Target="https://juku-escot.com/column/anki/" TargetMode="External"/><Relationship Id="rId10988" Type="http://schemas.openxmlformats.org/officeDocument/2006/relationships/hyperlink" Target="https://natsui-sansu-juku.com/column/kobetsu_mayoi_judge/" TargetMode="External"/><Relationship Id="rId4154" Type="http://schemas.openxmlformats.org/officeDocument/2006/relationships/hyperlink" Target="https://eng-support.com/" TargetMode="External"/><Relationship Id="rId5486" Type="http://schemas.openxmlformats.org/officeDocument/2006/relationships/hyperlink" Target="https://juku-escot.com/c_blogs/sakubunanki/" TargetMode="External"/><Relationship Id="rId4153" Type="http://schemas.openxmlformats.org/officeDocument/2006/relationships/hyperlink" Target="https://eng-support.com/strategy/" TargetMode="External"/><Relationship Id="rId5487" Type="http://schemas.openxmlformats.org/officeDocument/2006/relationships/hyperlink" Target="https://juku-escot.com/school/" TargetMode="External"/><Relationship Id="rId4156" Type="http://schemas.openxmlformats.org/officeDocument/2006/relationships/hyperlink" Target="https://eng-support.com/" TargetMode="External"/><Relationship Id="rId5484" Type="http://schemas.openxmlformats.org/officeDocument/2006/relationships/hyperlink" Target="https://juku-escot.com/c_blogs/sakubunanki/" TargetMode="External"/><Relationship Id="rId4155" Type="http://schemas.openxmlformats.org/officeDocument/2006/relationships/hyperlink" Target="https://eng-support.com/kouza/" TargetMode="External"/><Relationship Id="rId5485" Type="http://schemas.openxmlformats.org/officeDocument/2006/relationships/hyperlink" Target="https://juku-escot.com/onepoint/" TargetMode="External"/><Relationship Id="rId4158" Type="http://schemas.openxmlformats.org/officeDocument/2006/relationships/hyperlink" Target="https://eng-support.com/" TargetMode="External"/><Relationship Id="rId10981" Type="http://schemas.openxmlformats.org/officeDocument/2006/relationships/hyperlink" Target="https://natsui-sansu-juku.com/waseaca-2/" TargetMode="External"/><Relationship Id="rId4157" Type="http://schemas.openxmlformats.org/officeDocument/2006/relationships/hyperlink" Target="https://eng-support.com/strategy/" TargetMode="External"/><Relationship Id="rId10982" Type="http://schemas.openxmlformats.org/officeDocument/2006/relationships/hyperlink" Target="https://natsui-sansu-juku.com/ct/kakomon/" TargetMode="External"/><Relationship Id="rId5488" Type="http://schemas.openxmlformats.org/officeDocument/2006/relationships/hyperlink" Target="https://juku-escot.com/c_blogs/sakubunanki/" TargetMode="External"/><Relationship Id="rId4159" Type="http://schemas.openxmlformats.org/officeDocument/2006/relationships/hyperlink" Target="https://eng-support.com/inquiry/" TargetMode="External"/><Relationship Id="rId5489" Type="http://schemas.openxmlformats.org/officeDocument/2006/relationships/hyperlink" Target="https://juku-escot.com/onepoint/" TargetMode="External"/><Relationship Id="rId10980" Type="http://schemas.openxmlformats.org/officeDocument/2006/relationships/hyperlink" Target="https://natsui-sansu-juku.com/ct/zikibetsu/" TargetMode="External"/><Relationship Id="rId10958" Type="http://schemas.openxmlformats.org/officeDocument/2006/relationships/hyperlink" Target="https://natsui-sansu-juku.com/ct/%e4%b8%ad%e5%ad%a6%e5%8f%97%e9%a8%93q%ef%bc%86%ef%bd%81/" TargetMode="External"/><Relationship Id="rId10959" Type="http://schemas.openxmlformats.org/officeDocument/2006/relationships/hyperlink" Target="https://natsui-sansu-juku.com/vacant_online_season/" TargetMode="External"/><Relationship Id="rId10952" Type="http://schemas.openxmlformats.org/officeDocument/2006/relationships/hyperlink" Target="https://natsui-sansu-juku.com/ct/sapix-15/" TargetMode="External"/><Relationship Id="rId10953" Type="http://schemas.openxmlformats.org/officeDocument/2006/relationships/hyperlink" Target="https://natsui-sansu-juku.com/tsurukamezan/" TargetMode="External"/><Relationship Id="rId4181" Type="http://schemas.openxmlformats.org/officeDocument/2006/relationships/hyperlink" Target="https://eng-support.com/column/eigonokiso5/" TargetMode="External"/><Relationship Id="rId10950" Type="http://schemas.openxmlformats.org/officeDocument/2006/relationships/hyperlink" Target="https://natsui-sansu-juku.com/ct/sapix-15/" TargetMode="External"/><Relationship Id="rId4180" Type="http://schemas.openxmlformats.org/officeDocument/2006/relationships/hyperlink" Target="https://eng-support.com/" TargetMode="External"/><Relationship Id="rId10951" Type="http://schemas.openxmlformats.org/officeDocument/2006/relationships/hyperlink" Target="https://natsui-sansu-juku.com/timetable/" TargetMode="External"/><Relationship Id="rId4183" Type="http://schemas.openxmlformats.org/officeDocument/2006/relationships/hyperlink" Target="https://eng-support.com/column/eigonokiso4/" TargetMode="External"/><Relationship Id="rId10956" Type="http://schemas.openxmlformats.org/officeDocument/2006/relationships/hyperlink" Target="https://natsui-sansu-juku.com/ct/sapix-15/" TargetMode="External"/><Relationship Id="rId4182" Type="http://schemas.openxmlformats.org/officeDocument/2006/relationships/hyperlink" Target="https://eng-support.com/" TargetMode="External"/><Relationship Id="rId10957" Type="http://schemas.openxmlformats.org/officeDocument/2006/relationships/hyperlink" Target="https://natsui-sansu-juku.com/vacant_online_season/" TargetMode="External"/><Relationship Id="rId4185" Type="http://schemas.openxmlformats.org/officeDocument/2006/relationships/hyperlink" Target="https://eng-support.com/kouza/" TargetMode="External"/><Relationship Id="rId10954" Type="http://schemas.openxmlformats.org/officeDocument/2006/relationships/hyperlink" Target="https://natsui-sansu-juku.com/ct/sapix-15/" TargetMode="External"/><Relationship Id="rId4184" Type="http://schemas.openxmlformats.org/officeDocument/2006/relationships/hyperlink" Target="https://eng-support.com/" TargetMode="External"/><Relationship Id="rId10955" Type="http://schemas.openxmlformats.org/officeDocument/2006/relationships/hyperlink" Target="https://natsui-sansu-juku.com/tsurukamezan/" TargetMode="External"/><Relationship Id="rId4187" Type="http://schemas.openxmlformats.org/officeDocument/2006/relationships/hyperlink" Target="https://eng-support.com/inquiry/" TargetMode="External"/><Relationship Id="rId4186" Type="http://schemas.openxmlformats.org/officeDocument/2006/relationships/hyperlink" Target="https://eng-support.com/" TargetMode="External"/><Relationship Id="rId4189" Type="http://schemas.openxmlformats.org/officeDocument/2006/relationships/hyperlink" Target="https://eng-support.com/greeting/" TargetMode="External"/><Relationship Id="rId4188" Type="http://schemas.openxmlformats.org/officeDocument/2006/relationships/hyperlink" Target="https://eng-support.com/" TargetMode="External"/><Relationship Id="rId10969" Type="http://schemas.openxmlformats.org/officeDocument/2006/relationships/hyperlink" Target="https://natsui-sansu-juku.com/vacant_online/" TargetMode="External"/><Relationship Id="rId10963" Type="http://schemas.openxmlformats.org/officeDocument/2006/relationships/hyperlink" Target="https://natsui-sansu-juku.com/vacant_online/" TargetMode="External"/><Relationship Id="rId10964" Type="http://schemas.openxmlformats.org/officeDocument/2006/relationships/hyperlink" Target="https://natsui-sansu-juku.com/ct/intro/" TargetMode="External"/><Relationship Id="rId4170" Type="http://schemas.openxmlformats.org/officeDocument/2006/relationships/hyperlink" Target="https://eng-support.com/" TargetMode="External"/><Relationship Id="rId10961" Type="http://schemas.openxmlformats.org/officeDocument/2006/relationships/hyperlink" Target="https://natsui-sansu-juku.com/vacant_online/" TargetMode="External"/><Relationship Id="rId10962" Type="http://schemas.openxmlformats.org/officeDocument/2006/relationships/hyperlink" Target="https://natsui-sansu-juku.com/ct/intro/" TargetMode="External"/><Relationship Id="rId4172" Type="http://schemas.openxmlformats.org/officeDocument/2006/relationships/hyperlink" Target="https://eng-support.com/" TargetMode="External"/><Relationship Id="rId10967" Type="http://schemas.openxmlformats.org/officeDocument/2006/relationships/hyperlink" Target="https://natsui-sansu-juku.com/vacant_online/" TargetMode="External"/><Relationship Id="rId4171" Type="http://schemas.openxmlformats.org/officeDocument/2006/relationships/hyperlink" Target="https://eng-support.com/kouza/" TargetMode="External"/><Relationship Id="rId10968" Type="http://schemas.openxmlformats.org/officeDocument/2006/relationships/hyperlink" Target="https://natsui-sansu-juku.com/inquiry/" TargetMode="External"/><Relationship Id="rId4174" Type="http://schemas.openxmlformats.org/officeDocument/2006/relationships/hyperlink" Target="https://eng-support.com/" TargetMode="External"/><Relationship Id="rId10965" Type="http://schemas.openxmlformats.org/officeDocument/2006/relationships/hyperlink" Target="https://natsui-sansu-juku.com/vacant_online/" TargetMode="External"/><Relationship Id="rId4173" Type="http://schemas.openxmlformats.org/officeDocument/2006/relationships/hyperlink" Target="https://eng-support.com/inquiry/" TargetMode="External"/><Relationship Id="rId10966" Type="http://schemas.openxmlformats.org/officeDocument/2006/relationships/hyperlink" Target="https://natsui-sansu-juku.com/kobetsu_online/" TargetMode="External"/><Relationship Id="rId4176" Type="http://schemas.openxmlformats.org/officeDocument/2006/relationships/hyperlink" Target="https://eng-support.com/" TargetMode="External"/><Relationship Id="rId4175" Type="http://schemas.openxmlformats.org/officeDocument/2006/relationships/hyperlink" Target="https://eng-support.com/column/progress/" TargetMode="External"/><Relationship Id="rId4178" Type="http://schemas.openxmlformats.org/officeDocument/2006/relationships/hyperlink" Target="https://eng-support.com/" TargetMode="External"/><Relationship Id="rId4177" Type="http://schemas.openxmlformats.org/officeDocument/2006/relationships/hyperlink" Target="https://eng-support.com/column/progress-2/" TargetMode="External"/><Relationship Id="rId4179" Type="http://schemas.openxmlformats.org/officeDocument/2006/relationships/hyperlink" Target="https://eng-support.com/column/eigonokiso1/" TargetMode="External"/><Relationship Id="rId10960" Type="http://schemas.openxmlformats.org/officeDocument/2006/relationships/hyperlink" Target="https://natsui-sansu-juku.com/ct/%e4%b8%ad%e5%ad%a6%e5%8f%97%e9%a8%93q%ef%bc%86%ef%bd%81/" TargetMode="External"/><Relationship Id="rId4129" Type="http://schemas.openxmlformats.org/officeDocument/2006/relationships/hyperlink" Target="https://eigo-rewrite.com/toritsu/" TargetMode="External"/><Relationship Id="rId4128" Type="http://schemas.openxmlformats.org/officeDocument/2006/relationships/hyperlink" Target="https://eigo-rewrite.com/toritsu/" TargetMode="External"/><Relationship Id="rId5459" Type="http://schemas.openxmlformats.org/officeDocument/2006/relationships/hyperlink" Target="https://juku-escot.com/inquiry/" TargetMode="External"/><Relationship Id="rId6780" Type="http://schemas.openxmlformats.org/officeDocument/2006/relationships/hyperlink" Target="https://juku-escot.com/online/" TargetMode="External"/><Relationship Id="rId5450" Type="http://schemas.openxmlformats.org/officeDocument/2006/relationships/hyperlink" Target="https://juku-escot.com/c_blogs/j-goukakuritsu/" TargetMode="External"/><Relationship Id="rId6781" Type="http://schemas.openxmlformats.org/officeDocument/2006/relationships/hyperlink" Target="https://juku-escot.com/kouza/jyuken-japanese/" TargetMode="External"/><Relationship Id="rId4121" Type="http://schemas.openxmlformats.org/officeDocument/2006/relationships/hyperlink" Target="https://eigo-rewrite.com/toritsu/" TargetMode="External"/><Relationship Id="rId5453" Type="http://schemas.openxmlformats.org/officeDocument/2006/relationships/hyperlink" Target="https://juku-escot.com/school/" TargetMode="External"/><Relationship Id="rId6784" Type="http://schemas.openxmlformats.org/officeDocument/2006/relationships/hyperlink" Target="https://juku-escot.com/online/" TargetMode="External"/><Relationship Id="rId4120" Type="http://schemas.openxmlformats.org/officeDocument/2006/relationships/hyperlink" Target="https://eigo-rewrite.com/profile/" TargetMode="External"/><Relationship Id="rId5454" Type="http://schemas.openxmlformats.org/officeDocument/2006/relationships/hyperlink" Target="https://juku-escot.com/c_blogs/j-goukakuritsu/" TargetMode="External"/><Relationship Id="rId6785" Type="http://schemas.openxmlformats.org/officeDocument/2006/relationships/hyperlink" Target="https://juku-escot.com/inquiry/" TargetMode="External"/><Relationship Id="rId4123" Type="http://schemas.openxmlformats.org/officeDocument/2006/relationships/hyperlink" Target="https://eigo-rewrite.com/kobetsueisakubun/" TargetMode="External"/><Relationship Id="rId5451" Type="http://schemas.openxmlformats.org/officeDocument/2006/relationships/hyperlink" Target="https://juku-escot.com/school/" TargetMode="External"/><Relationship Id="rId6782" Type="http://schemas.openxmlformats.org/officeDocument/2006/relationships/hyperlink" Target="https://juku-escot.com/online/" TargetMode="External"/><Relationship Id="rId4122" Type="http://schemas.openxmlformats.org/officeDocument/2006/relationships/hyperlink" Target="https://eigo-rewrite.com/profile/" TargetMode="External"/><Relationship Id="rId5452" Type="http://schemas.openxmlformats.org/officeDocument/2006/relationships/hyperlink" Target="https://juku-escot.com/c_blogs/j-goukakuritsu/" TargetMode="External"/><Relationship Id="rId6783" Type="http://schemas.openxmlformats.org/officeDocument/2006/relationships/hyperlink" Target="https://juku-escot.com/onepoint/" TargetMode="External"/><Relationship Id="rId4125" Type="http://schemas.openxmlformats.org/officeDocument/2006/relationships/hyperlink" Target="https://eigo-rewrite.com/contact/" TargetMode="External"/><Relationship Id="rId5457" Type="http://schemas.openxmlformats.org/officeDocument/2006/relationships/hyperlink" Target="https://juku-escot.com/examination/" TargetMode="External"/><Relationship Id="rId6788" Type="http://schemas.openxmlformats.org/officeDocument/2006/relationships/hyperlink" Target="https://juku-escot.com/online/" TargetMode="External"/><Relationship Id="rId4124" Type="http://schemas.openxmlformats.org/officeDocument/2006/relationships/hyperlink" Target="https://eigo-rewrite.com/profile/" TargetMode="External"/><Relationship Id="rId5458" Type="http://schemas.openxmlformats.org/officeDocument/2006/relationships/hyperlink" Target="https://juku-escot.com/c_blogs/j-goukakuritsu/" TargetMode="External"/><Relationship Id="rId6789" Type="http://schemas.openxmlformats.org/officeDocument/2006/relationships/hyperlink" Target="https://juku-escot.com/kouza/j1-english/" TargetMode="External"/><Relationship Id="rId4127" Type="http://schemas.openxmlformats.org/officeDocument/2006/relationships/hyperlink" Target="https://eigo-rewrite.com/toritsu/" TargetMode="External"/><Relationship Id="rId5455" Type="http://schemas.openxmlformats.org/officeDocument/2006/relationships/hyperlink" Target="https://juku-escot.com/onepoint/" TargetMode="External"/><Relationship Id="rId6786" Type="http://schemas.openxmlformats.org/officeDocument/2006/relationships/hyperlink" Target="https://juku-escot.com/online/" TargetMode="External"/><Relationship Id="rId4126" Type="http://schemas.openxmlformats.org/officeDocument/2006/relationships/hyperlink" Target="https://eigo-rewrite.com/toritsu/" TargetMode="External"/><Relationship Id="rId5456" Type="http://schemas.openxmlformats.org/officeDocument/2006/relationships/hyperlink" Target="https://juku-escot.com/c_blogs/j-goukakuritsu/" TargetMode="External"/><Relationship Id="rId6787" Type="http://schemas.openxmlformats.org/officeDocument/2006/relationships/hyperlink" Target="https://juku-escot.com/kouza/" TargetMode="External"/><Relationship Id="rId4118" Type="http://schemas.openxmlformats.org/officeDocument/2006/relationships/hyperlink" Target="https://eigo-rewrite.com/profile/" TargetMode="External"/><Relationship Id="rId4117" Type="http://schemas.openxmlformats.org/officeDocument/2006/relationships/hyperlink" Target="https://eigo-rewrite.com/listening/" TargetMode="External"/><Relationship Id="rId5448" Type="http://schemas.openxmlformats.org/officeDocument/2006/relationships/hyperlink" Target="https://juku-escot.com/c_blogs/j-goukakuritsu/" TargetMode="External"/><Relationship Id="rId6779" Type="http://schemas.openxmlformats.org/officeDocument/2006/relationships/hyperlink" Target="https://juku-escot.com/kouza/jyuken-math/" TargetMode="External"/><Relationship Id="rId4119" Type="http://schemas.openxmlformats.org/officeDocument/2006/relationships/hyperlink" Target="https://eigo-rewrite.com/profile/" TargetMode="External"/><Relationship Id="rId5449" Type="http://schemas.openxmlformats.org/officeDocument/2006/relationships/hyperlink" Target="https://juku-escot.com/examination/" TargetMode="External"/><Relationship Id="rId6770" Type="http://schemas.openxmlformats.org/officeDocument/2006/relationships/hyperlink" Target="https://juku-escot.com/online/" TargetMode="External"/><Relationship Id="rId4110" Type="http://schemas.openxmlformats.org/officeDocument/2006/relationships/hyperlink" Target="https://eigo-rewrite.com/live/" TargetMode="External"/><Relationship Id="rId5442" Type="http://schemas.openxmlformats.org/officeDocument/2006/relationships/hyperlink" Target="https://juku-escot.com/c_blogs/j-goukakuritsu/" TargetMode="External"/><Relationship Id="rId6773" Type="http://schemas.openxmlformats.org/officeDocument/2006/relationships/hyperlink" Target="https://juku-escot.com/school_math/" TargetMode="External"/><Relationship Id="rId5443" Type="http://schemas.openxmlformats.org/officeDocument/2006/relationships/hyperlink" Target="https://juku-escot.com/online/" TargetMode="External"/><Relationship Id="rId6774" Type="http://schemas.openxmlformats.org/officeDocument/2006/relationships/hyperlink" Target="https://juku-escot.com/online/" TargetMode="External"/><Relationship Id="rId4112" Type="http://schemas.openxmlformats.org/officeDocument/2006/relationships/hyperlink" Target="https://eigo-rewrite.com/live/" TargetMode="External"/><Relationship Id="rId5440" Type="http://schemas.openxmlformats.org/officeDocument/2006/relationships/hyperlink" Target="https://juku-escot.com/c_blogs/j-goukakuritsu/" TargetMode="External"/><Relationship Id="rId6771" Type="http://schemas.openxmlformats.org/officeDocument/2006/relationships/hyperlink" Target="https://juku-escot.com/school_english/" TargetMode="External"/><Relationship Id="rId4111" Type="http://schemas.openxmlformats.org/officeDocument/2006/relationships/hyperlink" Target="https://eigo-rewrite.com/bunpou/" TargetMode="External"/><Relationship Id="rId5441" Type="http://schemas.openxmlformats.org/officeDocument/2006/relationships/hyperlink" Target="https://juku-escot.com/subject/english/" TargetMode="External"/><Relationship Id="rId6772" Type="http://schemas.openxmlformats.org/officeDocument/2006/relationships/hyperlink" Target="https://juku-escot.com/online/" TargetMode="External"/><Relationship Id="rId4114" Type="http://schemas.openxmlformats.org/officeDocument/2006/relationships/hyperlink" Target="https://eigo-rewrite.com/live/" TargetMode="External"/><Relationship Id="rId5446" Type="http://schemas.openxmlformats.org/officeDocument/2006/relationships/hyperlink" Target="https://juku-escot.com/c_blogs/j-goukakuritsu/" TargetMode="External"/><Relationship Id="rId6777" Type="http://schemas.openxmlformats.org/officeDocument/2006/relationships/hyperlink" Target="https://juku-escot.com/kouza/jyuken-english/" TargetMode="External"/><Relationship Id="rId4113" Type="http://schemas.openxmlformats.org/officeDocument/2006/relationships/hyperlink" Target="https://eigo-rewrite.com/vocabulary/" TargetMode="External"/><Relationship Id="rId5447" Type="http://schemas.openxmlformats.org/officeDocument/2006/relationships/hyperlink" Target="https://juku-escot.com/column/eigobenkyouhou/" TargetMode="External"/><Relationship Id="rId6778" Type="http://schemas.openxmlformats.org/officeDocument/2006/relationships/hyperlink" Target="https://juku-escot.com/online/" TargetMode="External"/><Relationship Id="rId4116" Type="http://schemas.openxmlformats.org/officeDocument/2006/relationships/hyperlink" Target="https://eigo-rewrite.com/live/" TargetMode="External"/><Relationship Id="rId5444" Type="http://schemas.openxmlformats.org/officeDocument/2006/relationships/hyperlink" Target="https://juku-escot.com/c_blogs/j-goukakuritsu/" TargetMode="External"/><Relationship Id="rId6775" Type="http://schemas.openxmlformats.org/officeDocument/2006/relationships/hyperlink" Target="https://juku-escot.com/examination/" TargetMode="External"/><Relationship Id="rId4115" Type="http://schemas.openxmlformats.org/officeDocument/2006/relationships/hyperlink" Target="https://eigo-rewrite.com/dokkaikyouka/" TargetMode="External"/><Relationship Id="rId5445" Type="http://schemas.openxmlformats.org/officeDocument/2006/relationships/hyperlink" Target="https://juku-escot.com/inquiry/" TargetMode="External"/><Relationship Id="rId6776" Type="http://schemas.openxmlformats.org/officeDocument/2006/relationships/hyperlink" Target="https://juku-escot.com/online/" TargetMode="External"/><Relationship Id="rId10996" Type="http://schemas.openxmlformats.org/officeDocument/2006/relationships/hyperlink" Target="https://natsui-sansu-juku.com/ct/zikibetsu/" TargetMode="External"/><Relationship Id="rId10997" Type="http://schemas.openxmlformats.org/officeDocument/2006/relationships/hyperlink" Target="https://natsui-sansu-juku.com/waseda_academy/" TargetMode="External"/><Relationship Id="rId10994" Type="http://schemas.openxmlformats.org/officeDocument/2006/relationships/hyperlink" Target="https://natsui-sansu-juku.com/inquiry/" TargetMode="External"/><Relationship Id="rId10995" Type="http://schemas.openxmlformats.org/officeDocument/2006/relationships/hyperlink" Target="https://natsui-sansu-juku.com/waseda_academy/" TargetMode="External"/><Relationship Id="rId5471" Type="http://schemas.openxmlformats.org/officeDocument/2006/relationships/hyperlink" Target="https://juku-escot.com/column/yokunaibenkyouhou/" TargetMode="External"/><Relationship Id="rId5472" Type="http://schemas.openxmlformats.org/officeDocument/2006/relationships/hyperlink" Target="https://juku-escot.com/c_blogs/note/" TargetMode="External"/><Relationship Id="rId4141" Type="http://schemas.openxmlformats.org/officeDocument/2006/relationships/hyperlink" Target="https://eng-support.com/kouza/" TargetMode="External"/><Relationship Id="rId10998" Type="http://schemas.openxmlformats.org/officeDocument/2006/relationships/hyperlink" Target="https://natsui-sansu-juku.com/ct/zikibetsu/" TargetMode="External"/><Relationship Id="rId4140" Type="http://schemas.openxmlformats.org/officeDocument/2006/relationships/hyperlink" Target="https://eng-support.com/" TargetMode="External"/><Relationship Id="rId5470" Type="http://schemas.openxmlformats.org/officeDocument/2006/relationships/hyperlink" Target="https://juku-escot.com/c_blogs/kashikoibenkyou/" TargetMode="External"/><Relationship Id="rId10999" Type="http://schemas.openxmlformats.org/officeDocument/2006/relationships/hyperlink" Target="https://natsui-sansu-juku.com/waseda_academy/" TargetMode="External"/><Relationship Id="rId4143" Type="http://schemas.openxmlformats.org/officeDocument/2006/relationships/hyperlink" Target="https://eng-support.com/kouza/" TargetMode="External"/><Relationship Id="rId5475" Type="http://schemas.openxmlformats.org/officeDocument/2006/relationships/hyperlink" Target="https://juku-escot.com/column/yokunaibenkyouhou/" TargetMode="External"/><Relationship Id="rId4142" Type="http://schemas.openxmlformats.org/officeDocument/2006/relationships/hyperlink" Target="https://eng-support.com/" TargetMode="External"/><Relationship Id="rId5476" Type="http://schemas.openxmlformats.org/officeDocument/2006/relationships/hyperlink" Target="https://juku-escot.com/c_blogs/programming/" TargetMode="External"/><Relationship Id="rId4145" Type="http://schemas.openxmlformats.org/officeDocument/2006/relationships/hyperlink" Target="https://eng-support.com/kouza/" TargetMode="External"/><Relationship Id="rId5473" Type="http://schemas.openxmlformats.org/officeDocument/2006/relationships/hyperlink" Target="https://juku-escot.com/column/yokunaibenkyouhou/" TargetMode="External"/><Relationship Id="rId4144" Type="http://schemas.openxmlformats.org/officeDocument/2006/relationships/hyperlink" Target="https://eng-support.com/" TargetMode="External"/><Relationship Id="rId5474" Type="http://schemas.openxmlformats.org/officeDocument/2006/relationships/hyperlink" Target="https://juku-escot.com/c_blogs/oyakokorogamae/" TargetMode="External"/><Relationship Id="rId4147" Type="http://schemas.openxmlformats.org/officeDocument/2006/relationships/hyperlink" Target="https://eng-support.com/kouza/" TargetMode="External"/><Relationship Id="rId5479" Type="http://schemas.openxmlformats.org/officeDocument/2006/relationships/hyperlink" Target="https://juku-escot.com/column/yaruki/" TargetMode="External"/><Relationship Id="rId10992" Type="http://schemas.openxmlformats.org/officeDocument/2006/relationships/hyperlink" Target="https://natsui-sansu-juku.com/column/kobetsu_mayoi_judge/" TargetMode="External"/><Relationship Id="rId4146" Type="http://schemas.openxmlformats.org/officeDocument/2006/relationships/hyperlink" Target="https://eng-support.com/" TargetMode="External"/><Relationship Id="rId10993" Type="http://schemas.openxmlformats.org/officeDocument/2006/relationships/hyperlink" Target="https://natsui-sansu-juku.com/waseaca-2/" TargetMode="External"/><Relationship Id="rId4149" Type="http://schemas.openxmlformats.org/officeDocument/2006/relationships/hyperlink" Target="https://eng-support.com/inquiry/" TargetMode="External"/><Relationship Id="rId5477" Type="http://schemas.openxmlformats.org/officeDocument/2006/relationships/hyperlink" Target="https://juku-escot.com/column/suugakudekinai/" TargetMode="External"/><Relationship Id="rId10990" Type="http://schemas.openxmlformats.org/officeDocument/2006/relationships/hyperlink" Target="https://natsui-sansu-juku.com/column/waseda_academy/" TargetMode="External"/><Relationship Id="rId4148" Type="http://schemas.openxmlformats.org/officeDocument/2006/relationships/hyperlink" Target="https://eng-support.com/" TargetMode="External"/><Relationship Id="rId5478" Type="http://schemas.openxmlformats.org/officeDocument/2006/relationships/hyperlink" Target="https://juku-escot.com/c_blogs/riyuutotaisyohou/" TargetMode="External"/><Relationship Id="rId10991" Type="http://schemas.openxmlformats.org/officeDocument/2006/relationships/hyperlink" Target="https://natsui-sansu-juku.com/waseaca-2/" TargetMode="External"/><Relationship Id="rId4139" Type="http://schemas.openxmlformats.org/officeDocument/2006/relationships/hyperlink" Target="https://eigo-rewrite.com/live/" TargetMode="External"/><Relationship Id="rId5460" Type="http://schemas.openxmlformats.org/officeDocument/2006/relationships/hyperlink" Target="https://juku-escot.com/c_blogs/j-goukakusurutameniha/" TargetMode="External"/><Relationship Id="rId6791" Type="http://schemas.openxmlformats.org/officeDocument/2006/relationships/hyperlink" Target="https://juku-escot.com/kouza/j1-math/" TargetMode="External"/><Relationship Id="rId5461" Type="http://schemas.openxmlformats.org/officeDocument/2006/relationships/hyperlink" Target="https://juku-escot.com/column/junnikyuu/" TargetMode="External"/><Relationship Id="rId6792" Type="http://schemas.openxmlformats.org/officeDocument/2006/relationships/hyperlink" Target="https://juku-escot.com/online/" TargetMode="External"/><Relationship Id="rId4130" Type="http://schemas.openxmlformats.org/officeDocument/2006/relationships/hyperlink" Target="https://eigo-rewrite.com/toritsu/" TargetMode="External"/><Relationship Id="rId6790" Type="http://schemas.openxmlformats.org/officeDocument/2006/relationships/hyperlink" Target="https://juku-escot.com/online/" TargetMode="External"/><Relationship Id="rId4132" Type="http://schemas.openxmlformats.org/officeDocument/2006/relationships/hyperlink" Target="https://eigo-rewrite.com/vocabulary/" TargetMode="External"/><Relationship Id="rId5464" Type="http://schemas.openxmlformats.org/officeDocument/2006/relationships/hyperlink" Target="https://juku-escot.com/c_blogs/jyukenbenkyouyaruki/" TargetMode="External"/><Relationship Id="rId6795" Type="http://schemas.openxmlformats.org/officeDocument/2006/relationships/hyperlink" Target="https://juku-escot.com/kouza/j2-math/" TargetMode="External"/><Relationship Id="rId4131" Type="http://schemas.openxmlformats.org/officeDocument/2006/relationships/hyperlink" Target="https://eigo-rewrite.com/live/" TargetMode="External"/><Relationship Id="rId5465" Type="http://schemas.openxmlformats.org/officeDocument/2006/relationships/hyperlink" Target="https://juku-escot.com/column/yaruki/" TargetMode="External"/><Relationship Id="rId6796" Type="http://schemas.openxmlformats.org/officeDocument/2006/relationships/hyperlink" Target="https://juku-escot.com/online/" TargetMode="External"/><Relationship Id="rId4134" Type="http://schemas.openxmlformats.org/officeDocument/2006/relationships/hyperlink" Target="https://eigo-rewrite.com/vocabulary/" TargetMode="External"/><Relationship Id="rId5462" Type="http://schemas.openxmlformats.org/officeDocument/2006/relationships/hyperlink" Target="https://juku-escot.com/c_blogs/jyukenbenkyouyaruki/" TargetMode="External"/><Relationship Id="rId6793" Type="http://schemas.openxmlformats.org/officeDocument/2006/relationships/hyperlink" Target="https://juku-escot.com/kouza/j2-english/" TargetMode="External"/><Relationship Id="rId4133" Type="http://schemas.openxmlformats.org/officeDocument/2006/relationships/hyperlink" Target="https://eigo-rewrite.com/dokkaikyouka/" TargetMode="External"/><Relationship Id="rId5463" Type="http://schemas.openxmlformats.org/officeDocument/2006/relationships/hyperlink" Target="https://juku-escot.com/column/yaruki/" TargetMode="External"/><Relationship Id="rId6794" Type="http://schemas.openxmlformats.org/officeDocument/2006/relationships/hyperlink" Target="https://juku-escot.com/online/" TargetMode="External"/><Relationship Id="rId4136" Type="http://schemas.openxmlformats.org/officeDocument/2006/relationships/hyperlink" Target="https://eigo-rewrite.com/vocabulary/" TargetMode="External"/><Relationship Id="rId5468" Type="http://schemas.openxmlformats.org/officeDocument/2006/relationships/hyperlink" Target="https://juku-escot.com/c_blogs/kakujitsunianki/" TargetMode="External"/><Relationship Id="rId6799" Type="http://schemas.openxmlformats.org/officeDocument/2006/relationships/hyperlink" Target="https://juku-escot.com/kouza/j3-math/" TargetMode="External"/><Relationship Id="rId4135" Type="http://schemas.openxmlformats.org/officeDocument/2006/relationships/hyperlink" Target="https://eigo-rewrite.com/dokkaikyouka/" TargetMode="External"/><Relationship Id="rId5469" Type="http://schemas.openxmlformats.org/officeDocument/2006/relationships/hyperlink" Target="https://juku-escot.com/column/anki/" TargetMode="External"/><Relationship Id="rId4138" Type="http://schemas.openxmlformats.org/officeDocument/2006/relationships/hyperlink" Target="https://eigo-rewrite.com/vocabulary/" TargetMode="External"/><Relationship Id="rId5466" Type="http://schemas.openxmlformats.org/officeDocument/2006/relationships/hyperlink" Target="https://juku-escot.com/c_blogs/jyukenyaruki/" TargetMode="External"/><Relationship Id="rId6797" Type="http://schemas.openxmlformats.org/officeDocument/2006/relationships/hyperlink" Target="https://juku-escot.com/kouza/j3-english/" TargetMode="External"/><Relationship Id="rId4137" Type="http://schemas.openxmlformats.org/officeDocument/2006/relationships/hyperlink" Target="https://eigo-rewrite.com/column/eitango/" TargetMode="External"/><Relationship Id="rId5467" Type="http://schemas.openxmlformats.org/officeDocument/2006/relationships/hyperlink" Target="https://juku-escot.com/column/yaruki/" TargetMode="External"/><Relationship Id="rId6798" Type="http://schemas.openxmlformats.org/officeDocument/2006/relationships/hyperlink" Target="https://juku-escot.com/online/" TargetMode="External"/><Relationship Id="rId10905" Type="http://schemas.openxmlformats.org/officeDocument/2006/relationships/hyperlink" Target="https://natsui-sansu-juku.com/story001/" TargetMode="External"/><Relationship Id="rId10906" Type="http://schemas.openxmlformats.org/officeDocument/2006/relationships/hyperlink" Target="https://natsui-sansu-juku.com/story002/" TargetMode="External"/><Relationship Id="rId10903" Type="http://schemas.openxmlformats.org/officeDocument/2006/relationships/hyperlink" Target="https://natsui-sansu-juku.com/story001/" TargetMode="External"/><Relationship Id="rId10904" Type="http://schemas.openxmlformats.org/officeDocument/2006/relationships/hyperlink" Target="https://natsui-sansu-juku.com/column/withyou/" TargetMode="External"/><Relationship Id="rId10909" Type="http://schemas.openxmlformats.org/officeDocument/2006/relationships/hyperlink" Target="https://natsui-sansu-juku.com/story001/" TargetMode="External"/><Relationship Id="rId10907" Type="http://schemas.openxmlformats.org/officeDocument/2006/relationships/hyperlink" Target="https://natsui-sansu-juku.com/story001/" TargetMode="External"/><Relationship Id="rId10908" Type="http://schemas.openxmlformats.org/officeDocument/2006/relationships/hyperlink" Target="https://natsui-sansu-juku.com/story001/" TargetMode="External"/><Relationship Id="rId10901" Type="http://schemas.openxmlformats.org/officeDocument/2006/relationships/hyperlink" Target="https://natsui-sansu-juku.com/story001/" TargetMode="External"/><Relationship Id="rId10902" Type="http://schemas.openxmlformats.org/officeDocument/2006/relationships/hyperlink" Target="https://natsui-sansu-juku.com/column/kobetsu_mayoi_judge/" TargetMode="External"/><Relationship Id="rId10900" Type="http://schemas.openxmlformats.org/officeDocument/2006/relationships/hyperlink" Target="https://natsui-sansu-juku.com/kobetsu/" TargetMode="External"/><Relationship Id="rId10938" Type="http://schemas.openxmlformats.org/officeDocument/2006/relationships/hyperlink" Target="https://natsui-sansu-juku.com/column/kokogachigau/" TargetMode="External"/><Relationship Id="rId10939" Type="http://schemas.openxmlformats.org/officeDocument/2006/relationships/hyperlink" Target="https://natsui-sansu-juku.com/story002/" TargetMode="External"/><Relationship Id="rId10936" Type="http://schemas.openxmlformats.org/officeDocument/2006/relationships/hyperlink" Target="https://natsui-sansu-juku.com/what_is_asen/" TargetMode="External"/><Relationship Id="rId10937" Type="http://schemas.openxmlformats.org/officeDocument/2006/relationships/hyperlink" Target="https://natsui-sansu-juku.com/story002/" TargetMode="External"/><Relationship Id="rId10930" Type="http://schemas.openxmlformats.org/officeDocument/2006/relationships/hyperlink" Target="https://natsui-sansu-juku.com/column/withyou/" TargetMode="External"/><Relationship Id="rId10931" Type="http://schemas.openxmlformats.org/officeDocument/2006/relationships/hyperlink" Target="https://natsui-sansu-juku.com/story002/" TargetMode="External"/><Relationship Id="rId10934" Type="http://schemas.openxmlformats.org/officeDocument/2006/relationships/hyperlink" Target="https://natsui-sansu-juku.com/story001/" TargetMode="External"/><Relationship Id="rId10935" Type="http://schemas.openxmlformats.org/officeDocument/2006/relationships/hyperlink" Target="https://natsui-sansu-juku.com/story002/" TargetMode="External"/><Relationship Id="rId10932" Type="http://schemas.openxmlformats.org/officeDocument/2006/relationships/hyperlink" Target="https://natsui-sansu-juku.com/story002/" TargetMode="External"/><Relationship Id="rId10933" Type="http://schemas.openxmlformats.org/officeDocument/2006/relationships/hyperlink" Target="https://natsui-sansu-juku.com/story002/" TargetMode="External"/><Relationship Id="rId10949" Type="http://schemas.openxmlformats.org/officeDocument/2006/relationships/hyperlink" Target="https://natsui-sansu-juku.com/timetable/" TargetMode="External"/><Relationship Id="rId10947" Type="http://schemas.openxmlformats.org/officeDocument/2006/relationships/hyperlink" Target="https://natsui-sansu-juku.com/timetable_season/" TargetMode="External"/><Relationship Id="rId10948" Type="http://schemas.openxmlformats.org/officeDocument/2006/relationships/hyperlink" Target="https://natsui-sansu-juku.com/ct/intro/" TargetMode="External"/><Relationship Id="rId4190" Type="http://schemas.openxmlformats.org/officeDocument/2006/relationships/hyperlink" Target="https://eng-support.com/" TargetMode="External"/><Relationship Id="rId10941" Type="http://schemas.openxmlformats.org/officeDocument/2006/relationships/hyperlink" Target="https://natsui-sansu-juku.com/story002/" TargetMode="External"/><Relationship Id="rId10942" Type="http://schemas.openxmlformats.org/officeDocument/2006/relationships/hyperlink" Target="https://natsui-sansu-juku.com/column/kobetsu_mayoi_judge/" TargetMode="External"/><Relationship Id="rId4192" Type="http://schemas.openxmlformats.org/officeDocument/2006/relationships/hyperlink" Target="https://eng-support.com/" TargetMode="External"/><Relationship Id="rId4191" Type="http://schemas.openxmlformats.org/officeDocument/2006/relationships/hyperlink" Target="https://eng-support.com/inquiry/" TargetMode="External"/><Relationship Id="rId10940" Type="http://schemas.openxmlformats.org/officeDocument/2006/relationships/hyperlink" Target="https://natsui-sansu-juku.com/column/tokuten_detail/" TargetMode="External"/><Relationship Id="rId4194" Type="http://schemas.openxmlformats.org/officeDocument/2006/relationships/hyperlink" Target="https://eng-support.com/" TargetMode="External"/><Relationship Id="rId10945" Type="http://schemas.openxmlformats.org/officeDocument/2006/relationships/hyperlink" Target="https://natsui-sansu-juku.com/timetable_season/" TargetMode="External"/><Relationship Id="rId4193" Type="http://schemas.openxmlformats.org/officeDocument/2006/relationships/hyperlink" Target="https://eng-support.com/inquiry/" TargetMode="External"/><Relationship Id="rId10946" Type="http://schemas.openxmlformats.org/officeDocument/2006/relationships/hyperlink" Target="https://natsui-sansu-juku.com/ct/intro/" TargetMode="External"/><Relationship Id="rId4196" Type="http://schemas.openxmlformats.org/officeDocument/2006/relationships/hyperlink" Target="https://eng-support.com/access/" TargetMode="External"/><Relationship Id="rId10943" Type="http://schemas.openxmlformats.org/officeDocument/2006/relationships/hyperlink" Target="https://natsui-sansu-juku.com/story002/" TargetMode="External"/><Relationship Id="rId4195" Type="http://schemas.openxmlformats.org/officeDocument/2006/relationships/hyperlink" Target="https://eng-support.com/kouza/" TargetMode="External"/><Relationship Id="rId10944" Type="http://schemas.openxmlformats.org/officeDocument/2006/relationships/hyperlink" Target="https://natsui-sansu-juku.com/inquiry/" TargetMode="External"/><Relationship Id="rId4198" Type="http://schemas.openxmlformats.org/officeDocument/2006/relationships/hyperlink" Target="https://eng-support.com/column/298/" TargetMode="External"/><Relationship Id="rId4197" Type="http://schemas.openxmlformats.org/officeDocument/2006/relationships/hyperlink" Target="https://eng-support.com/kouza/" TargetMode="External"/><Relationship Id="rId4199" Type="http://schemas.openxmlformats.org/officeDocument/2006/relationships/hyperlink" Target="https://eng-support.com/kouza/" TargetMode="External"/><Relationship Id="rId10916" Type="http://schemas.openxmlformats.org/officeDocument/2006/relationships/hyperlink" Target="https://natsui-sansu-juku.com/column/kobetsu_mayoi_judge/" TargetMode="External"/><Relationship Id="rId10917" Type="http://schemas.openxmlformats.org/officeDocument/2006/relationships/hyperlink" Target="https://natsui-sansu-juku.com/story001/" TargetMode="External"/><Relationship Id="rId10914" Type="http://schemas.openxmlformats.org/officeDocument/2006/relationships/hyperlink" Target="https://natsui-sansu-juku.com/column/tokuten_detail/" TargetMode="External"/><Relationship Id="rId10915" Type="http://schemas.openxmlformats.org/officeDocument/2006/relationships/hyperlink" Target="https://natsui-sansu-juku.com/story001/" TargetMode="External"/><Relationship Id="rId10918" Type="http://schemas.openxmlformats.org/officeDocument/2006/relationships/hyperlink" Target="https://natsui-sansu-juku.com/inquiry/" TargetMode="External"/><Relationship Id="rId10919" Type="http://schemas.openxmlformats.org/officeDocument/2006/relationships/hyperlink" Target="https://natsui-sansu-juku.com/story002/" TargetMode="External"/><Relationship Id="rId10912" Type="http://schemas.openxmlformats.org/officeDocument/2006/relationships/hyperlink" Target="https://natsui-sansu-juku.com/column/kokogachigau/" TargetMode="External"/><Relationship Id="rId10913" Type="http://schemas.openxmlformats.org/officeDocument/2006/relationships/hyperlink" Target="https://natsui-sansu-juku.com/story001/" TargetMode="External"/><Relationship Id="rId10910" Type="http://schemas.openxmlformats.org/officeDocument/2006/relationships/hyperlink" Target="https://natsui-sansu-juku.com/what_is_asen/" TargetMode="External"/><Relationship Id="rId10911" Type="http://schemas.openxmlformats.org/officeDocument/2006/relationships/hyperlink" Target="https://natsui-sansu-juku.com/story001/" TargetMode="External"/><Relationship Id="rId10927" Type="http://schemas.openxmlformats.org/officeDocument/2006/relationships/hyperlink" Target="https://natsui-sansu-juku.com/story002/" TargetMode="External"/><Relationship Id="rId10928" Type="http://schemas.openxmlformats.org/officeDocument/2006/relationships/hyperlink" Target="https://natsui-sansu-juku.com/what_is_asen/" TargetMode="External"/><Relationship Id="rId10925" Type="http://schemas.openxmlformats.org/officeDocument/2006/relationships/hyperlink" Target="https://natsui-sansu-juku.com/story002/" TargetMode="External"/><Relationship Id="rId10926" Type="http://schemas.openxmlformats.org/officeDocument/2006/relationships/hyperlink" Target="https://natsui-sansu-juku.com/column/kobetsu_mayoi_judge/" TargetMode="External"/><Relationship Id="rId10929" Type="http://schemas.openxmlformats.org/officeDocument/2006/relationships/hyperlink" Target="https://natsui-sansu-juku.com/story002/" TargetMode="External"/><Relationship Id="rId10920" Type="http://schemas.openxmlformats.org/officeDocument/2006/relationships/hyperlink" Target="https://natsui-sansu-juku.com/ct/kakomon/" TargetMode="External"/><Relationship Id="rId10923" Type="http://schemas.openxmlformats.org/officeDocument/2006/relationships/hyperlink" Target="https://natsui-sansu-juku.com/story002/" TargetMode="External"/><Relationship Id="rId10924" Type="http://schemas.openxmlformats.org/officeDocument/2006/relationships/hyperlink" Target="https://natsui-sansu-juku.com/kobetsu/" TargetMode="External"/><Relationship Id="rId10921" Type="http://schemas.openxmlformats.org/officeDocument/2006/relationships/hyperlink" Target="https://natsui-sansu-juku.com/story002/" TargetMode="External"/><Relationship Id="rId10922" Type="http://schemas.openxmlformats.org/officeDocument/2006/relationships/hyperlink" Target="https://natsui-sansu-juku.com/ct/kakomon/" TargetMode="External"/><Relationship Id="rId509" Type="http://schemas.openxmlformats.org/officeDocument/2006/relationships/hyperlink" Target="https://dokkai-labo.tokyo/blog/" TargetMode="External"/><Relationship Id="rId508" Type="http://schemas.openxmlformats.org/officeDocument/2006/relationships/hyperlink" Target="https://dokkai-labo.tokyo/blog/200301/" TargetMode="External"/><Relationship Id="rId503" Type="http://schemas.openxmlformats.org/officeDocument/2006/relationships/hyperlink" Target="https://dokkai-labo.tokyo/contact/" TargetMode="External"/><Relationship Id="rId502" Type="http://schemas.openxmlformats.org/officeDocument/2006/relationships/hyperlink" Target="https://dokkai-labo.tokyo/blog/200301/" TargetMode="External"/><Relationship Id="rId501" Type="http://schemas.openxmlformats.org/officeDocument/2006/relationships/hyperlink" Target="https://dokkai-labo.tokyo/blog/161214/" TargetMode="External"/><Relationship Id="rId500" Type="http://schemas.openxmlformats.org/officeDocument/2006/relationships/hyperlink" Target="https://dokkai-labo.tokyo/blog/200301/" TargetMode="External"/><Relationship Id="rId507" Type="http://schemas.openxmlformats.org/officeDocument/2006/relationships/hyperlink" Target="https://dokkai-labo.tokyo/access/" TargetMode="External"/><Relationship Id="rId506" Type="http://schemas.openxmlformats.org/officeDocument/2006/relationships/hyperlink" Target="https://dokkai-labo.tokyo/blog/200301/" TargetMode="External"/><Relationship Id="rId505" Type="http://schemas.openxmlformats.org/officeDocument/2006/relationships/hyperlink" Target="https://dokkai-labo.tokyo/profile/" TargetMode="External"/><Relationship Id="rId504" Type="http://schemas.openxmlformats.org/officeDocument/2006/relationships/hyperlink" Target="https://dokkai-labo.tokyo/blog/200301/" TargetMode="External"/><Relationship Id="rId6803" Type="http://schemas.openxmlformats.org/officeDocument/2006/relationships/hyperlink" Target="https://juku-escot.com/kouza/h1-math/" TargetMode="External"/><Relationship Id="rId6804" Type="http://schemas.openxmlformats.org/officeDocument/2006/relationships/hyperlink" Target="https://juku-escot.com/online/" TargetMode="External"/><Relationship Id="rId6801" Type="http://schemas.openxmlformats.org/officeDocument/2006/relationships/hyperlink" Target="https://juku-escot.com/kouza/h1-english/" TargetMode="External"/><Relationship Id="rId6802" Type="http://schemas.openxmlformats.org/officeDocument/2006/relationships/hyperlink" Target="https://juku-escot.com/online/" TargetMode="External"/><Relationship Id="rId6807" Type="http://schemas.openxmlformats.org/officeDocument/2006/relationships/hyperlink" Target="https://juku-escot.com/inquiry/" TargetMode="External"/><Relationship Id="rId6808" Type="http://schemas.openxmlformats.org/officeDocument/2006/relationships/hyperlink" Target="https://juku-escot.com/online/" TargetMode="External"/><Relationship Id="rId6805" Type="http://schemas.openxmlformats.org/officeDocument/2006/relationships/hyperlink" Target="https://juku-escot.com/inquiry/" TargetMode="External"/><Relationship Id="rId6806" Type="http://schemas.openxmlformats.org/officeDocument/2006/relationships/hyperlink" Target="https://juku-escot.com/online/" TargetMode="External"/><Relationship Id="rId6809" Type="http://schemas.openxmlformats.org/officeDocument/2006/relationships/hyperlink" Target="https://natsui-sansu-juku.com/story002/" TargetMode="External"/><Relationship Id="rId525" Type="http://schemas.openxmlformats.org/officeDocument/2006/relationships/hyperlink" Target="https://dokkai-labo.tokyo/blog/approach/" TargetMode="External"/><Relationship Id="rId524" Type="http://schemas.openxmlformats.org/officeDocument/2006/relationships/hyperlink" Target="https://dokkai-labo.tokyo/onlinetokuten/" TargetMode="External"/><Relationship Id="rId523" Type="http://schemas.openxmlformats.org/officeDocument/2006/relationships/hyperlink" Target="https://dokkai-labo.tokyo/blog/approach/" TargetMode="External"/><Relationship Id="rId522" Type="http://schemas.openxmlformats.org/officeDocument/2006/relationships/hyperlink" Target="https://dokkai-labo.tokyo/onlinetokuten/" TargetMode="External"/><Relationship Id="rId529" Type="http://schemas.openxmlformats.org/officeDocument/2006/relationships/hyperlink" Target="https://dokkai-labo.tokyo/blog/approach/" TargetMode="External"/><Relationship Id="rId528" Type="http://schemas.openxmlformats.org/officeDocument/2006/relationships/hyperlink" Target="https://dokkai-labo.tokyo/blog/kokugo-kakomon/" TargetMode="External"/><Relationship Id="rId527" Type="http://schemas.openxmlformats.org/officeDocument/2006/relationships/hyperlink" Target="https://dokkai-labo.tokyo/blog/approach/" TargetMode="External"/><Relationship Id="rId526" Type="http://schemas.openxmlformats.org/officeDocument/2006/relationships/hyperlink" Target="https://dokkai-labo.tokyo/onlinetokuten/" TargetMode="External"/><Relationship Id="rId521" Type="http://schemas.openxmlformats.org/officeDocument/2006/relationships/hyperlink" Target="https://dokkai-labo.tokyo/blog/approach/" TargetMode="External"/><Relationship Id="rId520" Type="http://schemas.openxmlformats.org/officeDocument/2006/relationships/hyperlink" Target="https://dokkai-labo.tokyo/onlinetokuten/" TargetMode="External"/><Relationship Id="rId6800" Type="http://schemas.openxmlformats.org/officeDocument/2006/relationships/hyperlink" Target="https://juku-escot.com/online/" TargetMode="External"/><Relationship Id="rId519" Type="http://schemas.openxmlformats.org/officeDocument/2006/relationships/hyperlink" Target="https://dokkai-labo.tokyo/blog/approach/" TargetMode="External"/><Relationship Id="rId514" Type="http://schemas.openxmlformats.org/officeDocument/2006/relationships/hyperlink" Target="https://dokkai-labo.tokyo/blog/200328/" TargetMode="External"/><Relationship Id="rId513" Type="http://schemas.openxmlformats.org/officeDocument/2006/relationships/hyperlink" Target="https://dokkai-labo.tokyo/tokuten/" TargetMode="External"/><Relationship Id="rId512" Type="http://schemas.openxmlformats.org/officeDocument/2006/relationships/hyperlink" Target="https://dokkai-labo.tokyo/blog/200328/" TargetMode="External"/><Relationship Id="rId511" Type="http://schemas.openxmlformats.org/officeDocument/2006/relationships/hyperlink" Target="https://dokkai-labo.tokyo/tokuten/" TargetMode="External"/><Relationship Id="rId518" Type="http://schemas.openxmlformats.org/officeDocument/2006/relationships/hyperlink" Target="https://dokkai-labo.tokyo/publish_movie01/" TargetMode="External"/><Relationship Id="rId517" Type="http://schemas.openxmlformats.org/officeDocument/2006/relationships/hyperlink" Target="https://dokkai-labo.tokyo/publish_movie01/" TargetMode="External"/><Relationship Id="rId516" Type="http://schemas.openxmlformats.org/officeDocument/2006/relationships/hyperlink" Target="https://dokkai-labo.tokyo/blog/200328/" TargetMode="External"/><Relationship Id="rId515" Type="http://schemas.openxmlformats.org/officeDocument/2006/relationships/hyperlink" Target="https://dokkai-labo.tokyo/publication/" TargetMode="External"/><Relationship Id="rId510" Type="http://schemas.openxmlformats.org/officeDocument/2006/relationships/hyperlink" Target="https://dokkai-labo.tokyo/blog/200328/" TargetMode="External"/><Relationship Id="rId4206" Type="http://schemas.openxmlformats.org/officeDocument/2006/relationships/hyperlink" Target="https://eng-support.com/column/298/" TargetMode="External"/><Relationship Id="rId5538" Type="http://schemas.openxmlformats.org/officeDocument/2006/relationships/hyperlink" Target="https://juku-escot.com/c_blogs/suugakurikei/" TargetMode="External"/><Relationship Id="rId6869" Type="http://schemas.openxmlformats.org/officeDocument/2006/relationships/hyperlink" Target="https://eng-support.com/column/progressbook1-3-1/" TargetMode="External"/><Relationship Id="rId4205" Type="http://schemas.openxmlformats.org/officeDocument/2006/relationships/hyperlink" Target="https://eng-support.com/kouza/" TargetMode="External"/><Relationship Id="rId5539" Type="http://schemas.openxmlformats.org/officeDocument/2006/relationships/hyperlink" Target="https://juku-escot.com/examination/" TargetMode="External"/><Relationship Id="rId4208" Type="http://schemas.openxmlformats.org/officeDocument/2006/relationships/hyperlink" Target="https://eng-support.com/column/book1-lesson19-scene2/" TargetMode="External"/><Relationship Id="rId5536" Type="http://schemas.openxmlformats.org/officeDocument/2006/relationships/hyperlink" Target="https://juku-escot.com/c_blogs/suugakurikei/" TargetMode="External"/><Relationship Id="rId6867" Type="http://schemas.openxmlformats.org/officeDocument/2006/relationships/hyperlink" Target="https://eng-support.com/column/progressbook1-2-3/" TargetMode="External"/><Relationship Id="rId4207" Type="http://schemas.openxmlformats.org/officeDocument/2006/relationships/hyperlink" Target="https://eng-support.com/kouza/" TargetMode="External"/><Relationship Id="rId5537" Type="http://schemas.openxmlformats.org/officeDocument/2006/relationships/hyperlink" Target="https://juku-escot.com/onepoint/" TargetMode="External"/><Relationship Id="rId6868" Type="http://schemas.openxmlformats.org/officeDocument/2006/relationships/hyperlink" Target="https://juku-escot.com/progress/" TargetMode="External"/><Relationship Id="rId590" Type="http://schemas.openxmlformats.org/officeDocument/2006/relationships/hyperlink" Target="https://dokkai-labo.tokyo/blog/bunpou/" TargetMode="External"/><Relationship Id="rId4209" Type="http://schemas.openxmlformats.org/officeDocument/2006/relationships/hyperlink" Target="https://eng-support.com/kouza/" TargetMode="External"/><Relationship Id="rId589" Type="http://schemas.openxmlformats.org/officeDocument/2006/relationships/hyperlink" Target="https://dokkai-labo.tokyo/blog/161214/" TargetMode="External"/><Relationship Id="rId588" Type="http://schemas.openxmlformats.org/officeDocument/2006/relationships/hyperlink" Target="https://dokkai-labo.tokyo/blog/bunpou/" TargetMode="External"/><Relationship Id="rId583" Type="http://schemas.openxmlformats.org/officeDocument/2006/relationships/hyperlink" Target="https://dokkai-labo.tokyo/lesson/1-1elem/" TargetMode="External"/><Relationship Id="rId5530" Type="http://schemas.openxmlformats.org/officeDocument/2006/relationships/hyperlink" Target="https://juku-escot.com/c_blogs/suugakurikei/" TargetMode="External"/><Relationship Id="rId6861" Type="http://schemas.openxmlformats.org/officeDocument/2006/relationships/hyperlink" Target="https://eng-support.com/column/progressbook1-1-3/" TargetMode="External"/><Relationship Id="rId582" Type="http://schemas.openxmlformats.org/officeDocument/2006/relationships/hyperlink" Target="https://dokkai-labo.tokyo/blog/bunpou/" TargetMode="External"/><Relationship Id="rId5531" Type="http://schemas.openxmlformats.org/officeDocument/2006/relationships/hyperlink" Target="https://juku-escot.com/onepoint/" TargetMode="External"/><Relationship Id="rId6862" Type="http://schemas.openxmlformats.org/officeDocument/2006/relationships/hyperlink" Target="https://juku-escot.com/progress/" TargetMode="External"/><Relationship Id="rId581" Type="http://schemas.openxmlformats.org/officeDocument/2006/relationships/hyperlink" Target="https://dokkai-labo.tokyo/grammer/" TargetMode="External"/><Relationship Id="rId4200" Type="http://schemas.openxmlformats.org/officeDocument/2006/relationships/hyperlink" Target="https://eng-support.com/column/298/" TargetMode="External"/><Relationship Id="rId580" Type="http://schemas.openxmlformats.org/officeDocument/2006/relationships/hyperlink" Target="https://dokkai-labo.tokyo/blog/bunpou/" TargetMode="External"/><Relationship Id="rId6860" Type="http://schemas.openxmlformats.org/officeDocument/2006/relationships/hyperlink" Target="https://juku-escot.com/progress/" TargetMode="External"/><Relationship Id="rId587" Type="http://schemas.openxmlformats.org/officeDocument/2006/relationships/hyperlink" Target="https://dokkai-labo.tokyo/kobetsuonline01/" TargetMode="External"/><Relationship Id="rId4202" Type="http://schemas.openxmlformats.org/officeDocument/2006/relationships/hyperlink" Target="https://eng-support.com/column/298/" TargetMode="External"/><Relationship Id="rId5534" Type="http://schemas.openxmlformats.org/officeDocument/2006/relationships/hyperlink" Target="https://juku-escot.com/c_blogs/suugakurikei/" TargetMode="External"/><Relationship Id="rId6865" Type="http://schemas.openxmlformats.org/officeDocument/2006/relationships/hyperlink" Target="https://eng-support.com/column/progressbook1-2-2/" TargetMode="External"/><Relationship Id="rId586" Type="http://schemas.openxmlformats.org/officeDocument/2006/relationships/hyperlink" Target="https://dokkai-labo.tokyo/blog/bunpou/" TargetMode="External"/><Relationship Id="rId4201" Type="http://schemas.openxmlformats.org/officeDocument/2006/relationships/hyperlink" Target="https://eng-support.com/kouza/" TargetMode="External"/><Relationship Id="rId5535" Type="http://schemas.openxmlformats.org/officeDocument/2006/relationships/hyperlink" Target="https://juku-escot.com/school/" TargetMode="External"/><Relationship Id="rId6866" Type="http://schemas.openxmlformats.org/officeDocument/2006/relationships/hyperlink" Target="https://juku-escot.com/progress/" TargetMode="External"/><Relationship Id="rId585" Type="http://schemas.openxmlformats.org/officeDocument/2006/relationships/hyperlink" Target="https://dokkai-labo.tokyo/kobetsuonline01/" TargetMode="External"/><Relationship Id="rId4204" Type="http://schemas.openxmlformats.org/officeDocument/2006/relationships/hyperlink" Target="https://eng-support.com/column/298/" TargetMode="External"/><Relationship Id="rId5532" Type="http://schemas.openxmlformats.org/officeDocument/2006/relationships/hyperlink" Target="https://juku-escot.com/c_blogs/suugakurikei/" TargetMode="External"/><Relationship Id="rId6863" Type="http://schemas.openxmlformats.org/officeDocument/2006/relationships/hyperlink" Target="https://eng-support.com/column/progressbook1-2-1/" TargetMode="External"/><Relationship Id="rId584" Type="http://schemas.openxmlformats.org/officeDocument/2006/relationships/hyperlink" Target="https://dokkai-labo.tokyo/blog/bunpou/" TargetMode="External"/><Relationship Id="rId4203" Type="http://schemas.openxmlformats.org/officeDocument/2006/relationships/hyperlink" Target="https://eng-support.com/kouza/" TargetMode="External"/><Relationship Id="rId5533" Type="http://schemas.openxmlformats.org/officeDocument/2006/relationships/hyperlink" Target="https://juku-escot.com/examination/" TargetMode="External"/><Relationship Id="rId6864" Type="http://schemas.openxmlformats.org/officeDocument/2006/relationships/hyperlink" Target="https://juku-escot.com/progress/" TargetMode="External"/><Relationship Id="rId5527" Type="http://schemas.openxmlformats.org/officeDocument/2006/relationships/hyperlink" Target="https://juku-escot.com/inquiry/" TargetMode="External"/><Relationship Id="rId6858" Type="http://schemas.openxmlformats.org/officeDocument/2006/relationships/hyperlink" Target="https://juku-escot.com/progress/" TargetMode="External"/><Relationship Id="rId5528" Type="http://schemas.openxmlformats.org/officeDocument/2006/relationships/hyperlink" Target="https://juku-escot.com/c_blogs/suugakurikei/" TargetMode="External"/><Relationship Id="rId6859" Type="http://schemas.openxmlformats.org/officeDocument/2006/relationships/hyperlink" Target="https://eng-support.com/column/progressbook1-1-2/" TargetMode="External"/><Relationship Id="rId5525" Type="http://schemas.openxmlformats.org/officeDocument/2006/relationships/hyperlink" Target="https://juku-escot.com/examination/" TargetMode="External"/><Relationship Id="rId6856" Type="http://schemas.openxmlformats.org/officeDocument/2006/relationships/hyperlink" Target="https://juku-escot.com/progress/" TargetMode="External"/><Relationship Id="rId5526" Type="http://schemas.openxmlformats.org/officeDocument/2006/relationships/hyperlink" Target="https://juku-escot.com/c_blogs/suugakunaze/" TargetMode="External"/><Relationship Id="rId6857" Type="http://schemas.openxmlformats.org/officeDocument/2006/relationships/hyperlink" Target="https://eng-support.com/column/progressbook1-1-1/" TargetMode="External"/><Relationship Id="rId5529" Type="http://schemas.openxmlformats.org/officeDocument/2006/relationships/hyperlink" Target="https://juku-escot.com/column/suugakudekinai/" TargetMode="External"/><Relationship Id="rId579" Type="http://schemas.openxmlformats.org/officeDocument/2006/relationships/hyperlink" Target="https://dokkai-labo.tokyo/blog/161214/" TargetMode="External"/><Relationship Id="rId578" Type="http://schemas.openxmlformats.org/officeDocument/2006/relationships/hyperlink" Target="https://dokkai-labo.tokyo/blog/bunpou/" TargetMode="External"/><Relationship Id="rId577" Type="http://schemas.openxmlformats.org/officeDocument/2006/relationships/hyperlink" Target="https://dokkai-labo.tokyo/blog/kokugobunpouigi/" TargetMode="External"/><Relationship Id="rId572" Type="http://schemas.openxmlformats.org/officeDocument/2006/relationships/hyperlink" Target="https://dokkai-labo.tokyo/blog/bunpou/" TargetMode="External"/><Relationship Id="rId6850" Type="http://schemas.openxmlformats.org/officeDocument/2006/relationships/hyperlink" Target="https://juku-escot.com/progress/" TargetMode="External"/><Relationship Id="rId571" Type="http://schemas.openxmlformats.org/officeDocument/2006/relationships/hyperlink" Target="https://dokkai-labo.tokyo/bootcamp/" TargetMode="External"/><Relationship Id="rId5520" Type="http://schemas.openxmlformats.org/officeDocument/2006/relationships/hyperlink" Target="https://juku-escot.com/c_blogs/suugakunaze/" TargetMode="External"/><Relationship Id="rId6851" Type="http://schemas.openxmlformats.org/officeDocument/2006/relationships/hyperlink" Target="https://juku-escot.com/onepoint/" TargetMode="External"/><Relationship Id="rId570" Type="http://schemas.openxmlformats.org/officeDocument/2006/relationships/hyperlink" Target="https://dokkai-labo.tokyo/blog/benkyouhou/" TargetMode="External"/><Relationship Id="rId576" Type="http://schemas.openxmlformats.org/officeDocument/2006/relationships/hyperlink" Target="https://dokkai-labo.tokyo/blog/bunpou/" TargetMode="External"/><Relationship Id="rId5523" Type="http://schemas.openxmlformats.org/officeDocument/2006/relationships/hyperlink" Target="https://juku-escot.com/onepoint/" TargetMode="External"/><Relationship Id="rId6854" Type="http://schemas.openxmlformats.org/officeDocument/2006/relationships/hyperlink" Target="https://juku-escot.com/progress/" TargetMode="External"/><Relationship Id="rId575" Type="http://schemas.openxmlformats.org/officeDocument/2006/relationships/hyperlink" Target="https://dokkai-labo.tokyo/grammer/" TargetMode="External"/><Relationship Id="rId5524" Type="http://schemas.openxmlformats.org/officeDocument/2006/relationships/hyperlink" Target="https://juku-escot.com/c_blogs/suugakunaze/" TargetMode="External"/><Relationship Id="rId6855" Type="http://schemas.openxmlformats.org/officeDocument/2006/relationships/hyperlink" Target="https://youtu.be/iNKjZUoW5JE" TargetMode="External"/><Relationship Id="rId574" Type="http://schemas.openxmlformats.org/officeDocument/2006/relationships/hyperlink" Target="https://dokkai-labo.tokyo/blog/bunpou/" TargetMode="External"/><Relationship Id="rId5521" Type="http://schemas.openxmlformats.org/officeDocument/2006/relationships/hyperlink" Target="https://juku-escot.com/school/" TargetMode="External"/><Relationship Id="rId6852" Type="http://schemas.openxmlformats.org/officeDocument/2006/relationships/hyperlink" Target="https://juku-escot.com/progress/" TargetMode="External"/><Relationship Id="rId573" Type="http://schemas.openxmlformats.org/officeDocument/2006/relationships/hyperlink" Target="https://dokkai-labo.tokyo/grammer/" TargetMode="External"/><Relationship Id="rId5522" Type="http://schemas.openxmlformats.org/officeDocument/2006/relationships/hyperlink" Target="https://juku-escot.com/c_blogs/suugakunaze/" TargetMode="External"/><Relationship Id="rId6853" Type="http://schemas.openxmlformats.org/officeDocument/2006/relationships/hyperlink" Target="https://juku-escot.com/onepoint/" TargetMode="External"/><Relationship Id="rId4228" Type="http://schemas.openxmlformats.org/officeDocument/2006/relationships/hyperlink" Target="https://eng-support.com/column/book2-lesson1-scene2/" TargetMode="External"/><Relationship Id="rId4227" Type="http://schemas.openxmlformats.org/officeDocument/2006/relationships/hyperlink" Target="https://eng-support.com/kouza/" TargetMode="External"/><Relationship Id="rId5558" Type="http://schemas.openxmlformats.org/officeDocument/2006/relationships/hyperlink" Target="https://juku-escot.com/c_blogs/syakaibenkyouhou/" TargetMode="External"/><Relationship Id="rId6889" Type="http://schemas.openxmlformats.org/officeDocument/2006/relationships/hyperlink" Target="https://eng-support.com/column/progressbook1-6-2/" TargetMode="External"/><Relationship Id="rId4229" Type="http://schemas.openxmlformats.org/officeDocument/2006/relationships/hyperlink" Target="https://eng-support.com/kouza/" TargetMode="External"/><Relationship Id="rId5559" Type="http://schemas.openxmlformats.org/officeDocument/2006/relationships/hyperlink" Target="https://juku-escot.com/column/yokunaibenkyouhou/" TargetMode="External"/><Relationship Id="rId6880" Type="http://schemas.openxmlformats.org/officeDocument/2006/relationships/hyperlink" Target="https://juku-escot.com/progress/" TargetMode="External"/><Relationship Id="rId4220" Type="http://schemas.openxmlformats.org/officeDocument/2006/relationships/hyperlink" Target="https://eng-support.com/column/book1-lesson19-scene3/" TargetMode="External"/><Relationship Id="rId5552" Type="http://schemas.openxmlformats.org/officeDocument/2006/relationships/hyperlink" Target="https://juku-escot.com/c_blogs/suugakusyuusyoku/" TargetMode="External"/><Relationship Id="rId6883" Type="http://schemas.openxmlformats.org/officeDocument/2006/relationships/hyperlink" Target="https://eng-support.com/column/progressbook1-5-2/" TargetMode="External"/><Relationship Id="rId5553" Type="http://schemas.openxmlformats.org/officeDocument/2006/relationships/hyperlink" Target="https://juku-escot.com/examination/" TargetMode="External"/><Relationship Id="rId6884" Type="http://schemas.openxmlformats.org/officeDocument/2006/relationships/hyperlink" Target="https://juku-escot.com/progress/" TargetMode="External"/><Relationship Id="rId4222" Type="http://schemas.openxmlformats.org/officeDocument/2006/relationships/hyperlink" Target="https://eng-support.com/column/book1-lesson19-scene3/" TargetMode="External"/><Relationship Id="rId5550" Type="http://schemas.openxmlformats.org/officeDocument/2006/relationships/hyperlink" Target="https://juku-escot.com/c_blogs/suugakusyuusyoku/" TargetMode="External"/><Relationship Id="rId6881" Type="http://schemas.openxmlformats.org/officeDocument/2006/relationships/hyperlink" Target="https://eng-support.com/column/progressbook1-5-1/" TargetMode="External"/><Relationship Id="rId4221" Type="http://schemas.openxmlformats.org/officeDocument/2006/relationships/hyperlink" Target="https://eng-support.com/kouza/" TargetMode="External"/><Relationship Id="rId5551" Type="http://schemas.openxmlformats.org/officeDocument/2006/relationships/hyperlink" Target="https://juku-escot.com/onepoint/" TargetMode="External"/><Relationship Id="rId6882" Type="http://schemas.openxmlformats.org/officeDocument/2006/relationships/hyperlink" Target="https://juku-escot.com/progress/" TargetMode="External"/><Relationship Id="rId4224" Type="http://schemas.openxmlformats.org/officeDocument/2006/relationships/hyperlink" Target="https://eng-support.com/column/book1-lesson19-scene3/" TargetMode="External"/><Relationship Id="rId5556" Type="http://schemas.openxmlformats.org/officeDocument/2006/relationships/hyperlink" Target="https://juku-escot.com/c_blogs/suugakutaisaku/" TargetMode="External"/><Relationship Id="rId6887" Type="http://schemas.openxmlformats.org/officeDocument/2006/relationships/hyperlink" Target="https://eng-support.com/column/progressbook1-6-1/" TargetMode="External"/><Relationship Id="rId4223" Type="http://schemas.openxmlformats.org/officeDocument/2006/relationships/hyperlink" Target="https://eng-support.com/kouza/" TargetMode="External"/><Relationship Id="rId5557" Type="http://schemas.openxmlformats.org/officeDocument/2006/relationships/hyperlink" Target="https://juku-escot.com/column/suugakudekinai/" TargetMode="External"/><Relationship Id="rId6888" Type="http://schemas.openxmlformats.org/officeDocument/2006/relationships/hyperlink" Target="https://juku-escot.com/progress/" TargetMode="External"/><Relationship Id="rId4226" Type="http://schemas.openxmlformats.org/officeDocument/2006/relationships/hyperlink" Target="https://eng-support.com/column/book2-lesson1-scene2/" TargetMode="External"/><Relationship Id="rId5554" Type="http://schemas.openxmlformats.org/officeDocument/2006/relationships/hyperlink" Target="https://juku-escot.com/c_blogs/suugakusyuusyoku/" TargetMode="External"/><Relationship Id="rId6885" Type="http://schemas.openxmlformats.org/officeDocument/2006/relationships/hyperlink" Target="https://eng-support.com/column/progressbook1-5-3/" TargetMode="External"/><Relationship Id="rId4225" Type="http://schemas.openxmlformats.org/officeDocument/2006/relationships/hyperlink" Target="https://eng-support.com/kouza/" TargetMode="External"/><Relationship Id="rId5555" Type="http://schemas.openxmlformats.org/officeDocument/2006/relationships/hyperlink" Target="https://juku-escot.com/inquiry/" TargetMode="External"/><Relationship Id="rId6886" Type="http://schemas.openxmlformats.org/officeDocument/2006/relationships/hyperlink" Target="https://juku-escot.com/progress/" TargetMode="External"/><Relationship Id="rId4217" Type="http://schemas.openxmlformats.org/officeDocument/2006/relationships/hyperlink" Target="https://eng-support.com/kouza/" TargetMode="External"/><Relationship Id="rId5549" Type="http://schemas.openxmlformats.org/officeDocument/2006/relationships/hyperlink" Target="https://juku-escot.com/school/" TargetMode="External"/><Relationship Id="rId4216" Type="http://schemas.openxmlformats.org/officeDocument/2006/relationships/hyperlink" Target="https://eng-support.com/column/book1-lesson19-scene2/" TargetMode="External"/><Relationship Id="rId4219" Type="http://schemas.openxmlformats.org/officeDocument/2006/relationships/hyperlink" Target="https://eng-support.com/column/" TargetMode="External"/><Relationship Id="rId5547" Type="http://schemas.openxmlformats.org/officeDocument/2006/relationships/hyperlink" Target="https://juku-escot.com/examination/" TargetMode="External"/><Relationship Id="rId6878" Type="http://schemas.openxmlformats.org/officeDocument/2006/relationships/hyperlink" Target="https://juku-escot.com/progress/" TargetMode="External"/><Relationship Id="rId4218" Type="http://schemas.openxmlformats.org/officeDocument/2006/relationships/hyperlink" Target="https://eng-support.com/column/book1-lesson19-scene3/" TargetMode="External"/><Relationship Id="rId5548" Type="http://schemas.openxmlformats.org/officeDocument/2006/relationships/hyperlink" Target="https://juku-escot.com/c_blogs/suugakusyuusyoku/" TargetMode="External"/><Relationship Id="rId6879" Type="http://schemas.openxmlformats.org/officeDocument/2006/relationships/hyperlink" Target="https://eng-support.com/column/progressbook1-4-3/" TargetMode="External"/><Relationship Id="rId599" Type="http://schemas.openxmlformats.org/officeDocument/2006/relationships/hyperlink" Target="https://dokkai-labo.tokyo/summer/" TargetMode="External"/><Relationship Id="rId594" Type="http://schemas.openxmlformats.org/officeDocument/2006/relationships/hyperlink" Target="https://dokkai-labo.tokyo/blog/bunpou/" TargetMode="External"/><Relationship Id="rId5541" Type="http://schemas.openxmlformats.org/officeDocument/2006/relationships/hyperlink" Target="https://juku-escot.com/inquiry/" TargetMode="External"/><Relationship Id="rId6872" Type="http://schemas.openxmlformats.org/officeDocument/2006/relationships/hyperlink" Target="https://juku-escot.com/progress/" TargetMode="External"/><Relationship Id="rId593" Type="http://schemas.openxmlformats.org/officeDocument/2006/relationships/hyperlink" Target="https://dokkai-labo.tokyo/profile/" TargetMode="External"/><Relationship Id="rId5542" Type="http://schemas.openxmlformats.org/officeDocument/2006/relationships/hyperlink" Target="https://juku-escot.com/c_blogs/suugakusyuusyoku/" TargetMode="External"/><Relationship Id="rId6873" Type="http://schemas.openxmlformats.org/officeDocument/2006/relationships/hyperlink" Target="https://eng-support.com/column/progressbook1-3-3/" TargetMode="External"/><Relationship Id="rId592" Type="http://schemas.openxmlformats.org/officeDocument/2006/relationships/hyperlink" Target="https://dokkai-labo.tokyo/blog/bunpou/" TargetMode="External"/><Relationship Id="rId4211" Type="http://schemas.openxmlformats.org/officeDocument/2006/relationships/hyperlink" Target="https://eng-support.com/kouza/" TargetMode="External"/><Relationship Id="rId6870" Type="http://schemas.openxmlformats.org/officeDocument/2006/relationships/hyperlink" Target="https://juku-escot.com/progress/" TargetMode="External"/><Relationship Id="rId591" Type="http://schemas.openxmlformats.org/officeDocument/2006/relationships/hyperlink" Target="https://dokkai-labo.tokyo/contact/" TargetMode="External"/><Relationship Id="rId4210" Type="http://schemas.openxmlformats.org/officeDocument/2006/relationships/hyperlink" Target="https://eng-support.com/column/book1-lesson19-scene2/" TargetMode="External"/><Relationship Id="rId5540" Type="http://schemas.openxmlformats.org/officeDocument/2006/relationships/hyperlink" Target="https://juku-escot.com/c_blogs/suugakurikei/" TargetMode="External"/><Relationship Id="rId6871" Type="http://schemas.openxmlformats.org/officeDocument/2006/relationships/hyperlink" Target="https://eng-support.com/column/progressbook1-3-2/" TargetMode="External"/><Relationship Id="rId598" Type="http://schemas.openxmlformats.org/officeDocument/2006/relationships/hyperlink" Target="https://dokkai-labo.tokyo/blog/chobunkotsu/" TargetMode="External"/><Relationship Id="rId4213" Type="http://schemas.openxmlformats.org/officeDocument/2006/relationships/hyperlink" Target="https://eng-support.com/kouza/" TargetMode="External"/><Relationship Id="rId5545" Type="http://schemas.openxmlformats.org/officeDocument/2006/relationships/hyperlink" Target="https://juku-escot.com/onepoint/" TargetMode="External"/><Relationship Id="rId6876" Type="http://schemas.openxmlformats.org/officeDocument/2006/relationships/hyperlink" Target="https://juku-escot.com/progress/" TargetMode="External"/><Relationship Id="rId597" Type="http://schemas.openxmlformats.org/officeDocument/2006/relationships/hyperlink" Target="https://dokkai-labo.tokyo/blog/" TargetMode="External"/><Relationship Id="rId4212" Type="http://schemas.openxmlformats.org/officeDocument/2006/relationships/hyperlink" Target="https://eng-support.com/column/book1-lesson19-scene2/" TargetMode="External"/><Relationship Id="rId5546" Type="http://schemas.openxmlformats.org/officeDocument/2006/relationships/hyperlink" Target="https://juku-escot.com/c_blogs/suugakusyuusyoku/" TargetMode="External"/><Relationship Id="rId6877" Type="http://schemas.openxmlformats.org/officeDocument/2006/relationships/hyperlink" Target="https://eng-support.com/column/progressbook1-4-2/" TargetMode="External"/><Relationship Id="rId596" Type="http://schemas.openxmlformats.org/officeDocument/2006/relationships/hyperlink" Target="https://dokkai-labo.tokyo/blog/bunpou/" TargetMode="External"/><Relationship Id="rId4215" Type="http://schemas.openxmlformats.org/officeDocument/2006/relationships/hyperlink" Target="https://eng-support.com/kouza/" TargetMode="External"/><Relationship Id="rId5543" Type="http://schemas.openxmlformats.org/officeDocument/2006/relationships/hyperlink" Target="https://juku-escot.com/column/suugakudekinai/" TargetMode="External"/><Relationship Id="rId6874" Type="http://schemas.openxmlformats.org/officeDocument/2006/relationships/hyperlink" Target="https://juku-escot.com/progress/" TargetMode="External"/><Relationship Id="rId595" Type="http://schemas.openxmlformats.org/officeDocument/2006/relationships/hyperlink" Target="https://dokkai-labo.tokyo/access/" TargetMode="External"/><Relationship Id="rId4214" Type="http://schemas.openxmlformats.org/officeDocument/2006/relationships/hyperlink" Target="https://eng-support.com/column/book1-lesson19-scene2/" TargetMode="External"/><Relationship Id="rId5544" Type="http://schemas.openxmlformats.org/officeDocument/2006/relationships/hyperlink" Target="https://juku-escot.com/c_blogs/suugakusyuusyoku/" TargetMode="External"/><Relationship Id="rId6875" Type="http://schemas.openxmlformats.org/officeDocument/2006/relationships/hyperlink" Target="https://eng-support.com/column/progressbook1-4-1/" TargetMode="External"/><Relationship Id="rId6825" Type="http://schemas.openxmlformats.org/officeDocument/2006/relationships/hyperlink" Target="https://juku-escot.com/school/" TargetMode="External"/><Relationship Id="rId6826" Type="http://schemas.openxmlformats.org/officeDocument/2006/relationships/hyperlink" Target="https://juku-escot.com/online/" TargetMode="External"/><Relationship Id="rId6823" Type="http://schemas.openxmlformats.org/officeDocument/2006/relationships/hyperlink" Target="https://juku-escot.com/inquiry/" TargetMode="External"/><Relationship Id="rId6824" Type="http://schemas.openxmlformats.org/officeDocument/2006/relationships/hyperlink" Target="https://juku-escot.com/online/" TargetMode="External"/><Relationship Id="rId6829" Type="http://schemas.openxmlformats.org/officeDocument/2006/relationships/hyperlink" Target="https://juku-escot.com/inquiry/" TargetMode="External"/><Relationship Id="rId6827" Type="http://schemas.openxmlformats.org/officeDocument/2006/relationships/hyperlink" Target="https://juku-escot.com/examination/" TargetMode="External"/><Relationship Id="rId6828" Type="http://schemas.openxmlformats.org/officeDocument/2006/relationships/hyperlink" Target="https://juku-escot.com/online/" TargetMode="External"/><Relationship Id="rId547" Type="http://schemas.openxmlformats.org/officeDocument/2006/relationships/hyperlink" Target="https://youtu.be/tbifQTOXGeM" TargetMode="External"/><Relationship Id="rId546" Type="http://schemas.openxmlformats.org/officeDocument/2006/relationships/hyperlink" Target="https://youtu.be/tbifQTOXGeM" TargetMode="External"/><Relationship Id="rId545" Type="http://schemas.openxmlformats.org/officeDocument/2006/relationships/hyperlink" Target="https://dokkai-labo.tokyo/blog/asano2021/" TargetMode="External"/><Relationship Id="rId544" Type="http://schemas.openxmlformats.org/officeDocument/2006/relationships/hyperlink" Target="https://dokkai-labo.tokyo/blog/kokugo-kakomon/" TargetMode="External"/><Relationship Id="rId549" Type="http://schemas.openxmlformats.org/officeDocument/2006/relationships/hyperlink" Target="https://dokkai-labo.tokyo/kobetsuonline01/" TargetMode="External"/><Relationship Id="rId548" Type="http://schemas.openxmlformats.org/officeDocument/2006/relationships/hyperlink" Target="https://dokkai-labo.tokyo/blog/asano2021/" TargetMode="External"/><Relationship Id="rId543" Type="http://schemas.openxmlformats.org/officeDocument/2006/relationships/hyperlink" Target="https://dokkai-labo.tokyo/blog/asano2021/" TargetMode="External"/><Relationship Id="rId6821" Type="http://schemas.openxmlformats.org/officeDocument/2006/relationships/hyperlink" Target="https://juku-escot.com/kouza/" TargetMode="External"/><Relationship Id="rId542" Type="http://schemas.openxmlformats.org/officeDocument/2006/relationships/hyperlink" Target="https://dokkai-labo.tokyo/onlinetokuten/" TargetMode="External"/><Relationship Id="rId6822" Type="http://schemas.openxmlformats.org/officeDocument/2006/relationships/hyperlink" Target="https://juku-escot.com/online/" TargetMode="External"/><Relationship Id="rId541" Type="http://schemas.openxmlformats.org/officeDocument/2006/relationships/hyperlink" Target="https://dokkai-labo.tokyo/blog/asano2021/" TargetMode="External"/><Relationship Id="rId540" Type="http://schemas.openxmlformats.org/officeDocument/2006/relationships/hyperlink" Target="https://dokkai-labo.tokyo/onlinetokuten/" TargetMode="External"/><Relationship Id="rId6820" Type="http://schemas.openxmlformats.org/officeDocument/2006/relationships/hyperlink" Target="https://juku-escot.com/online/" TargetMode="External"/><Relationship Id="rId6814" Type="http://schemas.openxmlformats.org/officeDocument/2006/relationships/hyperlink" Target="https://juku-escot.com/online/" TargetMode="External"/><Relationship Id="rId6815" Type="http://schemas.openxmlformats.org/officeDocument/2006/relationships/hyperlink" Target="https://juku-escot.com/grade/jh3/" TargetMode="External"/><Relationship Id="rId6812" Type="http://schemas.openxmlformats.org/officeDocument/2006/relationships/hyperlink" Target="https://juku-escot.com/online/" TargetMode="External"/><Relationship Id="rId6813" Type="http://schemas.openxmlformats.org/officeDocument/2006/relationships/hyperlink" Target="https://juku-escot.com/grade/jh2/" TargetMode="External"/><Relationship Id="rId6818" Type="http://schemas.openxmlformats.org/officeDocument/2006/relationships/hyperlink" Target="https://juku-escot.com/online/" TargetMode="External"/><Relationship Id="rId6819" Type="http://schemas.openxmlformats.org/officeDocument/2006/relationships/hyperlink" Target="https://juku-escot.com/grade/exam/" TargetMode="External"/><Relationship Id="rId6816" Type="http://schemas.openxmlformats.org/officeDocument/2006/relationships/hyperlink" Target="https://juku-escot.com/online/" TargetMode="External"/><Relationship Id="rId6817" Type="http://schemas.openxmlformats.org/officeDocument/2006/relationships/hyperlink" Target="https://juku-escot.com/grade/h1/" TargetMode="External"/><Relationship Id="rId536" Type="http://schemas.openxmlformats.org/officeDocument/2006/relationships/hyperlink" Target="https://dokkai-labo.tokyo/lesson/1-1elem/" TargetMode="External"/><Relationship Id="rId535" Type="http://schemas.openxmlformats.org/officeDocument/2006/relationships/hyperlink" Target="https://dokkai-labo.tokyo/blog/approach/" TargetMode="External"/><Relationship Id="rId534" Type="http://schemas.openxmlformats.org/officeDocument/2006/relationships/hyperlink" Target="https://dokkai-labo.tokyo/blog/kokorogamae/" TargetMode="External"/><Relationship Id="rId533" Type="http://schemas.openxmlformats.org/officeDocument/2006/relationships/hyperlink" Target="https://dokkai-labo.tokyo/blog/approach/" TargetMode="External"/><Relationship Id="rId539" Type="http://schemas.openxmlformats.org/officeDocument/2006/relationships/hyperlink" Target="https://dokkai-labo.tokyo/blog/asano2021/" TargetMode="External"/><Relationship Id="rId538" Type="http://schemas.openxmlformats.org/officeDocument/2006/relationships/hyperlink" Target="https://dokkai-labo.tokyo/kobetsuonline01/" TargetMode="External"/><Relationship Id="rId537" Type="http://schemas.openxmlformats.org/officeDocument/2006/relationships/hyperlink" Target="https://dokkai-labo.tokyo/blog/approach/" TargetMode="External"/><Relationship Id="rId532" Type="http://schemas.openxmlformats.org/officeDocument/2006/relationships/hyperlink" Target="https://dokkai-labo.tokyo/blog/jikanhaibun/" TargetMode="External"/><Relationship Id="rId6810" Type="http://schemas.openxmlformats.org/officeDocument/2006/relationships/hyperlink" Target="https://juku-escot.com/online/" TargetMode="External"/><Relationship Id="rId531" Type="http://schemas.openxmlformats.org/officeDocument/2006/relationships/hyperlink" Target="https://dokkai-labo.tokyo/blog/approach/" TargetMode="External"/><Relationship Id="rId6811" Type="http://schemas.openxmlformats.org/officeDocument/2006/relationships/hyperlink" Target="https://juku-escot.com/grade/jh1/" TargetMode="External"/><Relationship Id="rId530" Type="http://schemas.openxmlformats.org/officeDocument/2006/relationships/hyperlink" Target="https://dokkai-labo.tokyo/blog/kokugotesuto/" TargetMode="External"/><Relationship Id="rId5516" Type="http://schemas.openxmlformats.org/officeDocument/2006/relationships/hyperlink" Target="https://juku-escot.com/c_blogs/suugakunaze/" TargetMode="External"/><Relationship Id="rId6847" Type="http://schemas.openxmlformats.org/officeDocument/2006/relationships/hyperlink" Target="https://dokkai-labo.tokyo/" TargetMode="External"/><Relationship Id="rId5517" Type="http://schemas.openxmlformats.org/officeDocument/2006/relationships/hyperlink" Target="https://juku-escot.com/onepoint/" TargetMode="External"/><Relationship Id="rId6848" Type="http://schemas.openxmlformats.org/officeDocument/2006/relationships/hyperlink" Target="https://juku-escot.com/profile/" TargetMode="External"/><Relationship Id="rId5514" Type="http://schemas.openxmlformats.org/officeDocument/2006/relationships/hyperlink" Target="https://juku-escot.com/c_blogs/suugakunaze/" TargetMode="External"/><Relationship Id="rId6845" Type="http://schemas.openxmlformats.org/officeDocument/2006/relationships/hyperlink" Target="https://www.amazon.co.jp/%E5%9B%BD%E5%85%AC%E7%AB%8B%E5%A4%A7%E5%AD%A6-%E7%8F%BE%E4%BB%A3%E6%96%87%E6%94%BB%E7%95%A5-%E9%95%B7%E5%B3%B6%E5%BA%B7%E4%BA%8C/dp/4341087207" TargetMode="External"/><Relationship Id="rId5515" Type="http://schemas.openxmlformats.org/officeDocument/2006/relationships/hyperlink" Target="https://juku-escot.com/column/suugakudekinai/" TargetMode="External"/><Relationship Id="rId6846" Type="http://schemas.openxmlformats.org/officeDocument/2006/relationships/hyperlink" Target="https://juku-escot.com/profile/" TargetMode="External"/><Relationship Id="rId5518" Type="http://schemas.openxmlformats.org/officeDocument/2006/relationships/hyperlink" Target="https://juku-escot.com/c_blogs/suugakunaze/" TargetMode="External"/><Relationship Id="rId6849" Type="http://schemas.openxmlformats.org/officeDocument/2006/relationships/hyperlink" Target="https://natsui-sansu-juku.com/" TargetMode="External"/><Relationship Id="rId5519" Type="http://schemas.openxmlformats.org/officeDocument/2006/relationships/hyperlink" Target="https://juku-escot.com/examination/" TargetMode="External"/><Relationship Id="rId569" Type="http://schemas.openxmlformats.org/officeDocument/2006/relationships/hyperlink" Target="https://dokkai-labo.tokyo/blog/gakusyuuhou/" TargetMode="External"/><Relationship Id="rId568" Type="http://schemas.openxmlformats.org/officeDocument/2006/relationships/hyperlink" Target="https://dokkai-labo.tokyo/blog/benkyouhou/" TargetMode="External"/><Relationship Id="rId567" Type="http://schemas.openxmlformats.org/officeDocument/2006/relationships/hyperlink" Target="https://dokkai-labo.tokyo/bootcamp/" TargetMode="External"/><Relationship Id="rId566" Type="http://schemas.openxmlformats.org/officeDocument/2006/relationships/hyperlink" Target="https://dokkai-labo.tokyo/blog/benkyouhou/" TargetMode="External"/><Relationship Id="rId561" Type="http://schemas.openxmlformats.org/officeDocument/2006/relationships/hyperlink" Target="https://dokkai-labo.tokyo/hilevel_lec_univ_online/" TargetMode="External"/><Relationship Id="rId560" Type="http://schemas.openxmlformats.org/officeDocument/2006/relationships/hyperlink" Target="https://dokkai-labo.tokyo/blog/azabu2021/" TargetMode="External"/><Relationship Id="rId6840" Type="http://schemas.openxmlformats.org/officeDocument/2006/relationships/hyperlink" Target="https://juku-escot.com/profile/" TargetMode="External"/><Relationship Id="rId565" Type="http://schemas.openxmlformats.org/officeDocument/2006/relationships/hyperlink" Target="https://dokkai-labo.tokyo/bootcamp/" TargetMode="External"/><Relationship Id="rId5512" Type="http://schemas.openxmlformats.org/officeDocument/2006/relationships/hyperlink" Target="https://juku-escot.com/c_blogs/suugakukyouhu/" TargetMode="External"/><Relationship Id="rId6843" Type="http://schemas.openxmlformats.org/officeDocument/2006/relationships/hyperlink" Target="https://www.amazon.co.jp/%E5%A4%A7%E5%AD%A6%E5%85%A5%E8%A9%A6%E7%8F%BE%E4%BB%A3%E6%96%87%E2%80%95%E3%81%BE%E3%81%9A%E2%80%9CMARCH%E7%AA%81%E7%A0%B4%E2%80%9D%E3%81%AE%E6%A5%B5%E6%84%8F%E3%82%92%E4%BC%9D%E6%8E%88-%E9%95%B7%E5%B3%B6-%E5%BA%B7%E4%BA%8C/dp/434108691X" TargetMode="External"/><Relationship Id="rId564" Type="http://schemas.openxmlformats.org/officeDocument/2006/relationships/hyperlink" Target="https://dokkai-labo.tokyo/blog/benkyouhou/" TargetMode="External"/><Relationship Id="rId5513" Type="http://schemas.openxmlformats.org/officeDocument/2006/relationships/hyperlink" Target="https://juku-escot.com/inquiry/" TargetMode="External"/><Relationship Id="rId6844" Type="http://schemas.openxmlformats.org/officeDocument/2006/relationships/hyperlink" Target="https://juku-escot.com/profile/" TargetMode="External"/><Relationship Id="rId563" Type="http://schemas.openxmlformats.org/officeDocument/2006/relationships/hyperlink" Target="https://dokkai-labo.tokyo/blog/kokugo-kakomon/" TargetMode="External"/><Relationship Id="rId5510" Type="http://schemas.openxmlformats.org/officeDocument/2006/relationships/hyperlink" Target="https://juku-escot.com/c_blogs/suugakukyouhu/" TargetMode="External"/><Relationship Id="rId6841" Type="http://schemas.openxmlformats.org/officeDocument/2006/relationships/hyperlink" Target="https://eigo-rewrite.com/" TargetMode="External"/><Relationship Id="rId562" Type="http://schemas.openxmlformats.org/officeDocument/2006/relationships/hyperlink" Target="https://dokkai-labo.tokyo/blog/azabu2021/" TargetMode="External"/><Relationship Id="rId5511" Type="http://schemas.openxmlformats.org/officeDocument/2006/relationships/hyperlink" Target="https://juku-escot.com/examination/" TargetMode="External"/><Relationship Id="rId6842" Type="http://schemas.openxmlformats.org/officeDocument/2006/relationships/hyperlink" Target="https://juku-escot.com/profile/" TargetMode="External"/><Relationship Id="rId5505" Type="http://schemas.openxmlformats.org/officeDocument/2006/relationships/hyperlink" Target="https://juku-escot.com/examination/" TargetMode="External"/><Relationship Id="rId6836" Type="http://schemas.openxmlformats.org/officeDocument/2006/relationships/hyperlink" Target="https://juku-escot.com/profile/" TargetMode="External"/><Relationship Id="rId5506" Type="http://schemas.openxmlformats.org/officeDocument/2006/relationships/hyperlink" Target="https://juku-escot.com/c_blogs/suugakukyouhu/" TargetMode="External"/><Relationship Id="rId6837" Type="http://schemas.openxmlformats.org/officeDocument/2006/relationships/hyperlink" Target="https://koten-kakitsubata.jp/" TargetMode="External"/><Relationship Id="rId5503" Type="http://schemas.openxmlformats.org/officeDocument/2006/relationships/hyperlink" Target="https://juku-escot.com/onepoint/" TargetMode="External"/><Relationship Id="rId6834" Type="http://schemas.openxmlformats.org/officeDocument/2006/relationships/hyperlink" Target="https://juku-escot.com/profile/" TargetMode="External"/><Relationship Id="rId5504" Type="http://schemas.openxmlformats.org/officeDocument/2006/relationships/hyperlink" Target="https://juku-escot.com/c_blogs/suugakukyouhu/" TargetMode="External"/><Relationship Id="rId6835" Type="http://schemas.openxmlformats.org/officeDocument/2006/relationships/hyperlink" Target="https://juku-escot.com/school/" TargetMode="External"/><Relationship Id="rId5509" Type="http://schemas.openxmlformats.org/officeDocument/2006/relationships/hyperlink" Target="https://juku-escot.com/onepoint/" TargetMode="External"/><Relationship Id="rId5507" Type="http://schemas.openxmlformats.org/officeDocument/2006/relationships/hyperlink" Target="https://juku-escot.com/school/" TargetMode="External"/><Relationship Id="rId6838" Type="http://schemas.openxmlformats.org/officeDocument/2006/relationships/hyperlink" Target="https://juku-escot.com/profile/" TargetMode="External"/><Relationship Id="rId5508" Type="http://schemas.openxmlformats.org/officeDocument/2006/relationships/hyperlink" Target="https://juku-escot.com/c_blogs/suugakukyouhu/" TargetMode="External"/><Relationship Id="rId6839" Type="http://schemas.openxmlformats.org/officeDocument/2006/relationships/hyperlink" Target="https://eng-support.com/" TargetMode="External"/><Relationship Id="rId558" Type="http://schemas.openxmlformats.org/officeDocument/2006/relationships/hyperlink" Target="https://dokkai-labo.tokyo/blog/asano2021/" TargetMode="External"/><Relationship Id="rId557" Type="http://schemas.openxmlformats.org/officeDocument/2006/relationships/hyperlink" Target="https://dokkai-labo.tokyo/access/" TargetMode="External"/><Relationship Id="rId556" Type="http://schemas.openxmlformats.org/officeDocument/2006/relationships/hyperlink" Target="https://dokkai-labo.tokyo/blog/asano2021/" TargetMode="External"/><Relationship Id="rId555" Type="http://schemas.openxmlformats.org/officeDocument/2006/relationships/hyperlink" Target="https://dokkai-labo.tokyo/profile/" TargetMode="External"/><Relationship Id="rId559" Type="http://schemas.openxmlformats.org/officeDocument/2006/relationships/hyperlink" Target="https://dokkai-labo.tokyo/blog/" TargetMode="External"/><Relationship Id="rId550" Type="http://schemas.openxmlformats.org/officeDocument/2006/relationships/hyperlink" Target="https://dokkai-labo.tokyo/blog/asano2021/" TargetMode="External"/><Relationship Id="rId554" Type="http://schemas.openxmlformats.org/officeDocument/2006/relationships/hyperlink" Target="https://dokkai-labo.tokyo/blog/asano2021/" TargetMode="External"/><Relationship Id="rId5501" Type="http://schemas.openxmlformats.org/officeDocument/2006/relationships/hyperlink" Target="https://juku-escot.com/column/suugakudekinai/" TargetMode="External"/><Relationship Id="rId6832" Type="http://schemas.openxmlformats.org/officeDocument/2006/relationships/hyperlink" Target="https://juku-escot.com/profile/" TargetMode="External"/><Relationship Id="rId553" Type="http://schemas.openxmlformats.org/officeDocument/2006/relationships/hyperlink" Target="https://dokkai-labo.tokyo/contact/" TargetMode="External"/><Relationship Id="rId5502" Type="http://schemas.openxmlformats.org/officeDocument/2006/relationships/hyperlink" Target="https://juku-escot.com/c_blogs/suugakukyouhu/" TargetMode="External"/><Relationship Id="rId6833" Type="http://schemas.openxmlformats.org/officeDocument/2006/relationships/hyperlink" Target="https://juku-escot.com/school/" TargetMode="External"/><Relationship Id="rId552" Type="http://schemas.openxmlformats.org/officeDocument/2006/relationships/hyperlink" Target="https://dokkai-labo.tokyo/blog/asano2021/" TargetMode="External"/><Relationship Id="rId6830" Type="http://schemas.openxmlformats.org/officeDocument/2006/relationships/hyperlink" Target="https://juku-escot.com/online/" TargetMode="External"/><Relationship Id="rId551" Type="http://schemas.openxmlformats.org/officeDocument/2006/relationships/hyperlink" Target="https://dokkai-labo.tokyo/blog/161214/" TargetMode="External"/><Relationship Id="rId5500" Type="http://schemas.openxmlformats.org/officeDocument/2006/relationships/hyperlink" Target="https://juku-escot.com/c_blogs/suugakukyouhu/" TargetMode="External"/><Relationship Id="rId6831" Type="http://schemas.openxmlformats.org/officeDocument/2006/relationships/hyperlink" Target="https://juku-escot.com/kouza/" TargetMode="External"/><Relationship Id="rId10859" Type="http://schemas.openxmlformats.org/officeDocument/2006/relationships/hyperlink" Target="https://natsui-sansu-juku.com/school/" TargetMode="External"/><Relationship Id="rId10853" Type="http://schemas.openxmlformats.org/officeDocument/2006/relationships/hyperlink" Target="https://natsui-sansu-juku.com/school/" TargetMode="External"/><Relationship Id="rId10854" Type="http://schemas.openxmlformats.org/officeDocument/2006/relationships/hyperlink" Target="https://natsui-sansu-juku.com/nichinoken-2/" TargetMode="External"/><Relationship Id="rId4280" Type="http://schemas.openxmlformats.org/officeDocument/2006/relationships/hyperlink" Target="https://eng-support.com/column/book2-lesson11-scene2/" TargetMode="External"/><Relationship Id="rId10851" Type="http://schemas.openxmlformats.org/officeDocument/2006/relationships/hyperlink" Target="https://natsui-sansu-juku.com/school/" TargetMode="External"/><Relationship Id="rId10852" Type="http://schemas.openxmlformats.org/officeDocument/2006/relationships/hyperlink" Target="https://natsui-sansu-juku.com/column/kobetsu_mayoi_judge/" TargetMode="External"/><Relationship Id="rId4282" Type="http://schemas.openxmlformats.org/officeDocument/2006/relationships/hyperlink" Target="https://eng-support.com/column/book2-lesson11-scene2/" TargetMode="External"/><Relationship Id="rId10857" Type="http://schemas.openxmlformats.org/officeDocument/2006/relationships/hyperlink" Target="https://natsui-sansu-juku.com/school/" TargetMode="External"/><Relationship Id="rId4281" Type="http://schemas.openxmlformats.org/officeDocument/2006/relationships/hyperlink" Target="https://eng-support.com/kouza/" TargetMode="External"/><Relationship Id="rId10858" Type="http://schemas.openxmlformats.org/officeDocument/2006/relationships/hyperlink" Target="https://natsui-sansu-juku.com/sapix-2/" TargetMode="External"/><Relationship Id="rId4284" Type="http://schemas.openxmlformats.org/officeDocument/2006/relationships/hyperlink" Target="https://eng-support.com/column/book2-lesson11-scene3/" TargetMode="External"/><Relationship Id="rId10855" Type="http://schemas.openxmlformats.org/officeDocument/2006/relationships/hyperlink" Target="https://natsui-sansu-juku.com/school/" TargetMode="External"/><Relationship Id="rId4283" Type="http://schemas.openxmlformats.org/officeDocument/2006/relationships/hyperlink" Target="https://eng-support.com/kouza/" TargetMode="External"/><Relationship Id="rId10856" Type="http://schemas.openxmlformats.org/officeDocument/2006/relationships/hyperlink" Target="https://natsui-sansu-juku.com/nichinouken/" TargetMode="External"/><Relationship Id="rId4286" Type="http://schemas.openxmlformats.org/officeDocument/2006/relationships/hyperlink" Target="https://eng-support.com/column/book2-lesson11-scene3/" TargetMode="External"/><Relationship Id="rId4285" Type="http://schemas.openxmlformats.org/officeDocument/2006/relationships/hyperlink" Target="https://eng-support.com/column/" TargetMode="External"/><Relationship Id="rId4288" Type="http://schemas.openxmlformats.org/officeDocument/2006/relationships/hyperlink" Target="https://eng-support.com/column/book2-lesson12-scene1/" TargetMode="External"/><Relationship Id="rId4287" Type="http://schemas.openxmlformats.org/officeDocument/2006/relationships/hyperlink" Target="https://eng-support.com/kouza/" TargetMode="External"/><Relationship Id="rId4289" Type="http://schemas.openxmlformats.org/officeDocument/2006/relationships/hyperlink" Target="https://eng-support.com/column/" TargetMode="External"/><Relationship Id="rId10850" Type="http://schemas.openxmlformats.org/officeDocument/2006/relationships/hyperlink" Target="https://natsui-sansu-juku.com/" TargetMode="External"/><Relationship Id="rId10864" Type="http://schemas.openxmlformats.org/officeDocument/2006/relationships/hyperlink" Target="https://natsui-sansu-juku.com/waseda_academy/" TargetMode="External"/><Relationship Id="rId10865" Type="http://schemas.openxmlformats.org/officeDocument/2006/relationships/hyperlink" Target="https://natsui-sansu-juku.com/school/" TargetMode="External"/><Relationship Id="rId10862" Type="http://schemas.openxmlformats.org/officeDocument/2006/relationships/hyperlink" Target="https://natsui-sansu-juku.com/waseaca-2/" TargetMode="External"/><Relationship Id="rId10863" Type="http://schemas.openxmlformats.org/officeDocument/2006/relationships/hyperlink" Target="https://natsui-sansu-juku.com/school/" TargetMode="External"/><Relationship Id="rId4271" Type="http://schemas.openxmlformats.org/officeDocument/2006/relationships/hyperlink" Target="https://eng-support.com/kouza/" TargetMode="External"/><Relationship Id="rId10868" Type="http://schemas.openxmlformats.org/officeDocument/2006/relationships/hyperlink" Target="https://natsui-sansu-juku.com/column/kobetsu_mayoi_judge/" TargetMode="External"/><Relationship Id="rId4270" Type="http://schemas.openxmlformats.org/officeDocument/2006/relationships/hyperlink" Target="https://eng-support.com/column/book2-lesson11-scene1/" TargetMode="External"/><Relationship Id="rId10869" Type="http://schemas.openxmlformats.org/officeDocument/2006/relationships/hyperlink" Target="https://natsui-sansu-juku.com/school/" TargetMode="External"/><Relationship Id="rId4273" Type="http://schemas.openxmlformats.org/officeDocument/2006/relationships/hyperlink" Target="https://eng-support.com/kouza/" TargetMode="External"/><Relationship Id="rId10866" Type="http://schemas.openxmlformats.org/officeDocument/2006/relationships/hyperlink" Target="https://natsui-sansu-juku.com/yotsuyaootuka-2/" TargetMode="External"/><Relationship Id="rId4272" Type="http://schemas.openxmlformats.org/officeDocument/2006/relationships/hyperlink" Target="https://eng-support.com/column/book2-lesson11-scene1/" TargetMode="External"/><Relationship Id="rId10867" Type="http://schemas.openxmlformats.org/officeDocument/2006/relationships/hyperlink" Target="https://natsui-sansu-juku.com/school/" TargetMode="External"/><Relationship Id="rId4275" Type="http://schemas.openxmlformats.org/officeDocument/2006/relationships/hyperlink" Target="https://eng-support.com/kouza/" TargetMode="External"/><Relationship Id="rId4274" Type="http://schemas.openxmlformats.org/officeDocument/2006/relationships/hyperlink" Target="https://eng-support.com/column/book2-lesson11-scene1/" TargetMode="External"/><Relationship Id="rId4277" Type="http://schemas.openxmlformats.org/officeDocument/2006/relationships/hyperlink" Target="https://eng-support.com/kouza/" TargetMode="External"/><Relationship Id="rId4276" Type="http://schemas.openxmlformats.org/officeDocument/2006/relationships/hyperlink" Target="https://eng-support.com/column/book2-lesson11-scene1/" TargetMode="External"/><Relationship Id="rId4279" Type="http://schemas.openxmlformats.org/officeDocument/2006/relationships/hyperlink" Target="https://eng-support.com/column/" TargetMode="External"/><Relationship Id="rId10860" Type="http://schemas.openxmlformats.org/officeDocument/2006/relationships/hyperlink" Target="https://natsui-sansu-juku.com/sapix/" TargetMode="External"/><Relationship Id="rId4278" Type="http://schemas.openxmlformats.org/officeDocument/2006/relationships/hyperlink" Target="https://eng-support.com/column/book2-lesson11-scene2/" TargetMode="External"/><Relationship Id="rId10861" Type="http://schemas.openxmlformats.org/officeDocument/2006/relationships/hyperlink" Target="https://natsui-sansu-juku.com/school/" TargetMode="External"/><Relationship Id="rId10839" Type="http://schemas.openxmlformats.org/officeDocument/2006/relationships/hyperlink" Target="https://natsui-sansu-juku.com/sapix/" TargetMode="External"/><Relationship Id="rId10837" Type="http://schemas.openxmlformats.org/officeDocument/2006/relationships/hyperlink" Target="https://natsui-sansu-juku.com/sapix/" TargetMode="External"/><Relationship Id="rId10838" Type="http://schemas.openxmlformats.org/officeDocument/2006/relationships/hyperlink" Target="https://natsui-sansu-juku.com/kobetsu_online/" TargetMode="External"/><Relationship Id="rId10831" Type="http://schemas.openxmlformats.org/officeDocument/2006/relationships/hyperlink" Target="https://natsui-sansu-juku.com/sapix/" TargetMode="External"/><Relationship Id="rId10832" Type="http://schemas.openxmlformats.org/officeDocument/2006/relationships/hyperlink" Target="https://natsui-sansu-juku.com/school/" TargetMode="External"/><Relationship Id="rId10830" Type="http://schemas.openxmlformats.org/officeDocument/2006/relationships/hyperlink" Target="https://natsui-sansu-juku.com/ct/intro/" TargetMode="External"/><Relationship Id="rId10835" Type="http://schemas.openxmlformats.org/officeDocument/2006/relationships/hyperlink" Target="https://natsui-sansu-juku.com/sapix/" TargetMode="External"/><Relationship Id="rId10836" Type="http://schemas.openxmlformats.org/officeDocument/2006/relationships/hyperlink" Target="https://natsui-sansu-juku.com/sapix-2/" TargetMode="External"/><Relationship Id="rId10833" Type="http://schemas.openxmlformats.org/officeDocument/2006/relationships/hyperlink" Target="https://natsui-sansu-juku.com/sapix/" TargetMode="External"/><Relationship Id="rId10834" Type="http://schemas.openxmlformats.org/officeDocument/2006/relationships/hyperlink" Target="https://natsui-sansu-juku.com/column/kobetsu_mayoi_judge/" TargetMode="External"/><Relationship Id="rId10848" Type="http://schemas.openxmlformats.org/officeDocument/2006/relationships/hyperlink" Target="https://natsui-sansu-juku.com/ct/sapix-15/" TargetMode="External"/><Relationship Id="rId10849" Type="http://schemas.openxmlformats.org/officeDocument/2006/relationships/hyperlink" Target="https://natsui-sansu-juku.com/school/" TargetMode="External"/><Relationship Id="rId10842" Type="http://schemas.openxmlformats.org/officeDocument/2006/relationships/hyperlink" Target="https://natsui-sansu-juku.com/column/kobetsu_mayoi_judge/" TargetMode="External"/><Relationship Id="rId10843" Type="http://schemas.openxmlformats.org/officeDocument/2006/relationships/hyperlink" Target="https://natsui-sansu-juku.com/sapix/" TargetMode="External"/><Relationship Id="rId4291" Type="http://schemas.openxmlformats.org/officeDocument/2006/relationships/hyperlink" Target="https://eng-support.com/kouza/" TargetMode="External"/><Relationship Id="rId10840" Type="http://schemas.openxmlformats.org/officeDocument/2006/relationships/hyperlink" Target="https://natsui-sansu-juku.com/column/kokogachigau/" TargetMode="External"/><Relationship Id="rId4290" Type="http://schemas.openxmlformats.org/officeDocument/2006/relationships/hyperlink" Target="https://eng-support.com/column/book2-lesson12-scene1/" TargetMode="External"/><Relationship Id="rId10841" Type="http://schemas.openxmlformats.org/officeDocument/2006/relationships/hyperlink" Target="https://natsui-sansu-juku.com/sapix/" TargetMode="External"/><Relationship Id="rId4293" Type="http://schemas.openxmlformats.org/officeDocument/2006/relationships/hyperlink" Target="https://eng-support.com/kouza/" TargetMode="External"/><Relationship Id="rId10846" Type="http://schemas.openxmlformats.org/officeDocument/2006/relationships/hyperlink" Target="https://natsui-sansu-juku.com/ct/sapix-15/" TargetMode="External"/><Relationship Id="rId4292" Type="http://schemas.openxmlformats.org/officeDocument/2006/relationships/hyperlink" Target="https://eng-support.com/column/book2-lesson12-scene1/" TargetMode="External"/><Relationship Id="rId10847" Type="http://schemas.openxmlformats.org/officeDocument/2006/relationships/hyperlink" Target="https://natsui-sansu-juku.com/school/" TargetMode="External"/><Relationship Id="rId4295" Type="http://schemas.openxmlformats.org/officeDocument/2006/relationships/hyperlink" Target="https://eng-support.com/kouza/" TargetMode="External"/><Relationship Id="rId10844" Type="http://schemas.openxmlformats.org/officeDocument/2006/relationships/hyperlink" Target="https://natsui-sansu-juku.com/inquiry/" TargetMode="External"/><Relationship Id="rId4294" Type="http://schemas.openxmlformats.org/officeDocument/2006/relationships/hyperlink" Target="https://eng-support.com/column/book2-lesson12-scene1/" TargetMode="External"/><Relationship Id="rId10845" Type="http://schemas.openxmlformats.org/officeDocument/2006/relationships/hyperlink" Target="https://natsui-sansu-juku.com/school/" TargetMode="External"/><Relationship Id="rId4297" Type="http://schemas.openxmlformats.org/officeDocument/2006/relationships/hyperlink" Target="https://eng-support.com/kouza/" TargetMode="External"/><Relationship Id="rId4296" Type="http://schemas.openxmlformats.org/officeDocument/2006/relationships/hyperlink" Target="https://eng-support.com/column/book2-lesson12-scene2/" TargetMode="External"/><Relationship Id="rId4299" Type="http://schemas.openxmlformats.org/officeDocument/2006/relationships/hyperlink" Target="https://eng-support.com/kouza/" TargetMode="External"/><Relationship Id="rId4298" Type="http://schemas.openxmlformats.org/officeDocument/2006/relationships/hyperlink" Target="https://eng-support.com/column/book2-lesson12-scene2/" TargetMode="External"/><Relationship Id="rId4249" Type="http://schemas.openxmlformats.org/officeDocument/2006/relationships/hyperlink" Target="https://eng-support.com/kouza/" TargetMode="External"/><Relationship Id="rId10897" Type="http://schemas.openxmlformats.org/officeDocument/2006/relationships/hyperlink" Target="https://natsui-sansu-juku.com/story001/" TargetMode="External"/><Relationship Id="rId10898" Type="http://schemas.openxmlformats.org/officeDocument/2006/relationships/hyperlink" Target="https://natsui-sansu-juku.com/ct/sapix-15/" TargetMode="External"/><Relationship Id="rId10895" Type="http://schemas.openxmlformats.org/officeDocument/2006/relationships/hyperlink" Target="https://natsui-sansu-juku.com/story001/" TargetMode="External"/><Relationship Id="rId10896" Type="http://schemas.openxmlformats.org/officeDocument/2006/relationships/hyperlink" Target="https://natsui-sansu-juku.com/ct/sapix-15/" TargetMode="External"/><Relationship Id="rId5570" Type="http://schemas.openxmlformats.org/officeDocument/2006/relationships/hyperlink" Target="https://juku-escot.com/c_blogs/yarukihouhou/" TargetMode="External"/><Relationship Id="rId5571" Type="http://schemas.openxmlformats.org/officeDocument/2006/relationships/hyperlink" Target="https://juku-escot.com/school/" TargetMode="External"/><Relationship Id="rId4240" Type="http://schemas.openxmlformats.org/officeDocument/2006/relationships/hyperlink" Target="https://eng-support.com/column/book2-lesson1-scene3/" TargetMode="External"/><Relationship Id="rId10899" Type="http://schemas.openxmlformats.org/officeDocument/2006/relationships/hyperlink" Target="https://natsui-sansu-juku.com/story001/" TargetMode="External"/><Relationship Id="rId4242" Type="http://schemas.openxmlformats.org/officeDocument/2006/relationships/hyperlink" Target="https://eng-support.com/column/book2-lesson1-scene3/" TargetMode="External"/><Relationship Id="rId5574" Type="http://schemas.openxmlformats.org/officeDocument/2006/relationships/hyperlink" Target="https://juku-escot.com/c_blogs/yarukihouhou/" TargetMode="External"/><Relationship Id="rId4241" Type="http://schemas.openxmlformats.org/officeDocument/2006/relationships/hyperlink" Target="https://eng-support.com/kouza/" TargetMode="External"/><Relationship Id="rId5575" Type="http://schemas.openxmlformats.org/officeDocument/2006/relationships/hyperlink" Target="https://juku-escot.com/examination/" TargetMode="External"/><Relationship Id="rId10890" Type="http://schemas.openxmlformats.org/officeDocument/2006/relationships/hyperlink" Target="https://natsui-sansu-juku.com/p6_b/" TargetMode="External"/><Relationship Id="rId4244" Type="http://schemas.openxmlformats.org/officeDocument/2006/relationships/hyperlink" Target="https://eng-support.com/column/book2-lesson10-scene1/" TargetMode="External"/><Relationship Id="rId5572" Type="http://schemas.openxmlformats.org/officeDocument/2006/relationships/hyperlink" Target="https://juku-escot.com/c_blogs/yarukihouhou/" TargetMode="External"/><Relationship Id="rId4243" Type="http://schemas.openxmlformats.org/officeDocument/2006/relationships/hyperlink" Target="https://eng-support.com/kouza/" TargetMode="External"/><Relationship Id="rId5573" Type="http://schemas.openxmlformats.org/officeDocument/2006/relationships/hyperlink" Target="https://juku-escot.com/onepoint/" TargetMode="External"/><Relationship Id="rId4246" Type="http://schemas.openxmlformats.org/officeDocument/2006/relationships/hyperlink" Target="https://eng-support.com/column/book2-lesson10-scene1/" TargetMode="External"/><Relationship Id="rId5578" Type="http://schemas.openxmlformats.org/officeDocument/2006/relationships/hyperlink" Target="https://juku-escot.com/c_blogs/yarukipoint/" TargetMode="External"/><Relationship Id="rId10893" Type="http://schemas.openxmlformats.org/officeDocument/2006/relationships/hyperlink" Target="https://natsui-sansu-juku.com/situation/" TargetMode="External"/><Relationship Id="rId4245" Type="http://schemas.openxmlformats.org/officeDocument/2006/relationships/hyperlink" Target="https://eng-support.com/kouza/" TargetMode="External"/><Relationship Id="rId5579" Type="http://schemas.openxmlformats.org/officeDocument/2006/relationships/hyperlink" Target="https://juku-escot.com/column/yaruki/" TargetMode="External"/><Relationship Id="rId10894" Type="http://schemas.openxmlformats.org/officeDocument/2006/relationships/hyperlink" Target="https://natsui-sansu-juku.com/column/kobetsu_mayoi_judge/" TargetMode="External"/><Relationship Id="rId4248" Type="http://schemas.openxmlformats.org/officeDocument/2006/relationships/hyperlink" Target="https://eng-support.com/column/book2-lesson10-scene1/" TargetMode="External"/><Relationship Id="rId5576" Type="http://schemas.openxmlformats.org/officeDocument/2006/relationships/hyperlink" Target="https://juku-escot.com/c_blogs/yarukihouhou/" TargetMode="External"/><Relationship Id="rId10891" Type="http://schemas.openxmlformats.org/officeDocument/2006/relationships/hyperlink" Target="https://natsui-sansu-juku.com/situation/" TargetMode="External"/><Relationship Id="rId4247" Type="http://schemas.openxmlformats.org/officeDocument/2006/relationships/hyperlink" Target="https://eng-support.com/kouza/" TargetMode="External"/><Relationship Id="rId5577" Type="http://schemas.openxmlformats.org/officeDocument/2006/relationships/hyperlink" Target="https://juku-escot.com/inquiry/" TargetMode="External"/><Relationship Id="rId10892" Type="http://schemas.openxmlformats.org/officeDocument/2006/relationships/hyperlink" Target="https://natsui-sansu-juku.com/" TargetMode="External"/><Relationship Id="rId4239" Type="http://schemas.openxmlformats.org/officeDocument/2006/relationships/hyperlink" Target="https://eng-support.com/kouza/" TargetMode="External"/><Relationship Id="rId4238" Type="http://schemas.openxmlformats.org/officeDocument/2006/relationships/hyperlink" Target="https://eng-support.com/column/book2-lesson1-scene3/" TargetMode="External"/><Relationship Id="rId5569" Type="http://schemas.openxmlformats.org/officeDocument/2006/relationships/hyperlink" Target="https://juku-escot.com/school/" TargetMode="External"/><Relationship Id="rId6890" Type="http://schemas.openxmlformats.org/officeDocument/2006/relationships/hyperlink" Target="https://juku-escot.com/progress/" TargetMode="External"/><Relationship Id="rId5560" Type="http://schemas.openxmlformats.org/officeDocument/2006/relationships/hyperlink" Target="https://juku-escot.com/c_blogs/syakaijinbenkyou/" TargetMode="External"/><Relationship Id="rId6891" Type="http://schemas.openxmlformats.org/officeDocument/2006/relationships/hyperlink" Target="https://eng-support.com/column/progressbook1-6-3/" TargetMode="External"/><Relationship Id="rId495" Type="http://schemas.openxmlformats.org/officeDocument/2006/relationships/hyperlink" Target="https://dokkai-labo.tokyo/blog/kokugo-kakomon/" TargetMode="External"/><Relationship Id="rId4231" Type="http://schemas.openxmlformats.org/officeDocument/2006/relationships/hyperlink" Target="https://eng-support.com/kouza/" TargetMode="External"/><Relationship Id="rId5563" Type="http://schemas.openxmlformats.org/officeDocument/2006/relationships/hyperlink" Target="https://juku-escot.com/column/yaruki/" TargetMode="External"/><Relationship Id="rId6894" Type="http://schemas.openxmlformats.org/officeDocument/2006/relationships/hyperlink" Target="https://juku-escot.com/progress/" TargetMode="External"/><Relationship Id="rId494" Type="http://schemas.openxmlformats.org/officeDocument/2006/relationships/hyperlink" Target="https://dokkai-labo.tokyo/blog/200301/" TargetMode="External"/><Relationship Id="rId4230" Type="http://schemas.openxmlformats.org/officeDocument/2006/relationships/hyperlink" Target="https://eng-support.com/column/book2-lesson1-scene2/" TargetMode="External"/><Relationship Id="rId5564" Type="http://schemas.openxmlformats.org/officeDocument/2006/relationships/hyperlink" Target="https://juku-escot.com/c_blogs/yarukihouhou/" TargetMode="External"/><Relationship Id="rId6895" Type="http://schemas.openxmlformats.org/officeDocument/2006/relationships/hyperlink" Target="https://eng-support.com/column/progressbook1-7-2/" TargetMode="External"/><Relationship Id="rId493" Type="http://schemas.openxmlformats.org/officeDocument/2006/relationships/hyperlink" Target="https://dokkai-labo.tokyo/kobetsuonline01/" TargetMode="External"/><Relationship Id="rId4233" Type="http://schemas.openxmlformats.org/officeDocument/2006/relationships/hyperlink" Target="https://eng-support.com/kouza/" TargetMode="External"/><Relationship Id="rId5561" Type="http://schemas.openxmlformats.org/officeDocument/2006/relationships/hyperlink" Target="https://juku-escot.com/column/yaruki/" TargetMode="External"/><Relationship Id="rId6892" Type="http://schemas.openxmlformats.org/officeDocument/2006/relationships/hyperlink" Target="https://juku-escot.com/progress/" TargetMode="External"/><Relationship Id="rId492" Type="http://schemas.openxmlformats.org/officeDocument/2006/relationships/hyperlink" Target="https://dokkai-labo.tokyo/blog/200301/" TargetMode="External"/><Relationship Id="rId4232" Type="http://schemas.openxmlformats.org/officeDocument/2006/relationships/hyperlink" Target="https://eng-support.com/column/book2-lesson1-scene2/" TargetMode="External"/><Relationship Id="rId5562" Type="http://schemas.openxmlformats.org/officeDocument/2006/relationships/hyperlink" Target="https://juku-escot.com/c_blogs/taisaku4/" TargetMode="External"/><Relationship Id="rId6893" Type="http://schemas.openxmlformats.org/officeDocument/2006/relationships/hyperlink" Target="https://eng-support.com/column/progressbook1-7-1/" TargetMode="External"/><Relationship Id="rId499" Type="http://schemas.openxmlformats.org/officeDocument/2006/relationships/hyperlink" Target="https://dokkai-labo.tokyo/kobetsuonline01/" TargetMode="External"/><Relationship Id="rId4235" Type="http://schemas.openxmlformats.org/officeDocument/2006/relationships/hyperlink" Target="https://eng-support.com/kouza/" TargetMode="External"/><Relationship Id="rId5567" Type="http://schemas.openxmlformats.org/officeDocument/2006/relationships/hyperlink" Target="https://juku-escot.com/onepoint/" TargetMode="External"/><Relationship Id="rId6898" Type="http://schemas.openxmlformats.org/officeDocument/2006/relationships/hyperlink" Target="https://juku-escot.com/progress/" TargetMode="External"/><Relationship Id="rId498" Type="http://schemas.openxmlformats.org/officeDocument/2006/relationships/hyperlink" Target="https://dokkai-labo.tokyo/blog/200301/" TargetMode="External"/><Relationship Id="rId4234" Type="http://schemas.openxmlformats.org/officeDocument/2006/relationships/hyperlink" Target="https://eng-support.com/column/book2-lesson1-scene2/" TargetMode="External"/><Relationship Id="rId5568" Type="http://schemas.openxmlformats.org/officeDocument/2006/relationships/hyperlink" Target="https://juku-escot.com/c_blogs/yarukihouhou/" TargetMode="External"/><Relationship Id="rId6899" Type="http://schemas.openxmlformats.org/officeDocument/2006/relationships/hyperlink" Target="https://eng-support.com/column/progress-book1-8-1/" TargetMode="External"/><Relationship Id="rId497" Type="http://schemas.openxmlformats.org/officeDocument/2006/relationships/hyperlink" Target="https://filmuy.com/dokkai-labo" TargetMode="External"/><Relationship Id="rId4237" Type="http://schemas.openxmlformats.org/officeDocument/2006/relationships/hyperlink" Target="https://eng-support.com/column/" TargetMode="External"/><Relationship Id="rId5565" Type="http://schemas.openxmlformats.org/officeDocument/2006/relationships/hyperlink" Target="https://juku-escot.com/column/yaruki/" TargetMode="External"/><Relationship Id="rId6896" Type="http://schemas.openxmlformats.org/officeDocument/2006/relationships/hyperlink" Target="https://juku-escot.com/progress/" TargetMode="External"/><Relationship Id="rId496" Type="http://schemas.openxmlformats.org/officeDocument/2006/relationships/hyperlink" Target="https://dokkai-labo.tokyo/blog/200301/" TargetMode="External"/><Relationship Id="rId4236" Type="http://schemas.openxmlformats.org/officeDocument/2006/relationships/hyperlink" Target="https://eng-support.com/column/book2-lesson1-scene3/" TargetMode="External"/><Relationship Id="rId5566" Type="http://schemas.openxmlformats.org/officeDocument/2006/relationships/hyperlink" Target="https://juku-escot.com/c_blogs/yarukihouhou/" TargetMode="External"/><Relationship Id="rId6897" Type="http://schemas.openxmlformats.org/officeDocument/2006/relationships/hyperlink" Target="https://eng-support.com/column/progressbook1-7-3/" TargetMode="External"/><Relationship Id="rId10875" Type="http://schemas.openxmlformats.org/officeDocument/2006/relationships/hyperlink" Target="https://natsui-sansu-juku.com/situation/" TargetMode="External"/><Relationship Id="rId10876" Type="http://schemas.openxmlformats.org/officeDocument/2006/relationships/hyperlink" Target="https://natsui-sansu-juku.com/" TargetMode="External"/><Relationship Id="rId10873" Type="http://schemas.openxmlformats.org/officeDocument/2006/relationships/hyperlink" Target="https://natsui-sansu-juku.com/situation/" TargetMode="External"/><Relationship Id="rId10874" Type="http://schemas.openxmlformats.org/officeDocument/2006/relationships/hyperlink" Target="https://natsui-sansu-juku.com/kobetsu_online/" TargetMode="External"/><Relationship Id="rId4260" Type="http://schemas.openxmlformats.org/officeDocument/2006/relationships/hyperlink" Target="https://eng-support.com/column/book2-lesson10-scene2/" TargetMode="External"/><Relationship Id="rId5592" Type="http://schemas.openxmlformats.org/officeDocument/2006/relationships/hyperlink" Target="https://juku-escot.com/column/anki/" TargetMode="External"/><Relationship Id="rId10879" Type="http://schemas.openxmlformats.org/officeDocument/2006/relationships/hyperlink" Target="https://natsui-sansu-juku.com/situation/" TargetMode="External"/><Relationship Id="rId5593" Type="http://schemas.openxmlformats.org/officeDocument/2006/relationships/hyperlink" Target="https://juku-escot.com/online/" TargetMode="External"/><Relationship Id="rId4262" Type="http://schemas.openxmlformats.org/officeDocument/2006/relationships/hyperlink" Target="https://eng-support.com/column/book2-lesson10-scene3/" TargetMode="External"/><Relationship Id="rId5590" Type="http://schemas.openxmlformats.org/officeDocument/2006/relationships/hyperlink" Target="https://juku-escot.com/column/anki/" TargetMode="External"/><Relationship Id="rId10877" Type="http://schemas.openxmlformats.org/officeDocument/2006/relationships/hyperlink" Target="https://natsui-sansu-juku.com/situation/" TargetMode="External"/><Relationship Id="rId4261" Type="http://schemas.openxmlformats.org/officeDocument/2006/relationships/hyperlink" Target="https://eng-support.com/kouza/" TargetMode="External"/><Relationship Id="rId5591" Type="http://schemas.openxmlformats.org/officeDocument/2006/relationships/hyperlink" Target="https://juku-escot.com/onepoint/" TargetMode="External"/><Relationship Id="rId10878" Type="http://schemas.openxmlformats.org/officeDocument/2006/relationships/hyperlink" Target="https://natsui-sansu-juku.com/" TargetMode="External"/><Relationship Id="rId4264" Type="http://schemas.openxmlformats.org/officeDocument/2006/relationships/hyperlink" Target="https://eng-support.com/column/book2-lesson10-scene3/" TargetMode="External"/><Relationship Id="rId5596" Type="http://schemas.openxmlformats.org/officeDocument/2006/relationships/hyperlink" Target="https://juku-escot.com/column/anki/" TargetMode="External"/><Relationship Id="rId4263" Type="http://schemas.openxmlformats.org/officeDocument/2006/relationships/hyperlink" Target="https://eng-support.com/column/book2-lesson10-scene3/" TargetMode="External"/><Relationship Id="rId5597" Type="http://schemas.openxmlformats.org/officeDocument/2006/relationships/hyperlink" Target="https://juku-escot.com/column/chokuzen/" TargetMode="External"/><Relationship Id="rId4266" Type="http://schemas.openxmlformats.org/officeDocument/2006/relationships/hyperlink" Target="https://eng-support.com/column/book2-lesson10-scene3/" TargetMode="External"/><Relationship Id="rId5594" Type="http://schemas.openxmlformats.org/officeDocument/2006/relationships/hyperlink" Target="https://juku-escot.com/column/anki/" TargetMode="External"/><Relationship Id="rId4265" Type="http://schemas.openxmlformats.org/officeDocument/2006/relationships/hyperlink" Target="https://eng-support.com/kouza/" TargetMode="External"/><Relationship Id="rId5595" Type="http://schemas.openxmlformats.org/officeDocument/2006/relationships/hyperlink" Target="https://juku-escot.com/kouza/" TargetMode="External"/><Relationship Id="rId4268" Type="http://schemas.openxmlformats.org/officeDocument/2006/relationships/hyperlink" Target="https://eng-support.com/column/book2-lesson10-scene3/" TargetMode="External"/><Relationship Id="rId10871" Type="http://schemas.openxmlformats.org/officeDocument/2006/relationships/hyperlink" Target="https://natsui-sansu-juku.com/situation/" TargetMode="External"/><Relationship Id="rId4267" Type="http://schemas.openxmlformats.org/officeDocument/2006/relationships/hyperlink" Target="https://eng-support.com/kouza/" TargetMode="External"/><Relationship Id="rId10872" Type="http://schemas.openxmlformats.org/officeDocument/2006/relationships/hyperlink" Target="https://natsui-sansu-juku.com/kobetsu_online/" TargetMode="External"/><Relationship Id="rId5598" Type="http://schemas.openxmlformats.org/officeDocument/2006/relationships/hyperlink" Target="https://juku-escot.com/column/butsurikagaku/" TargetMode="External"/><Relationship Id="rId4269" Type="http://schemas.openxmlformats.org/officeDocument/2006/relationships/hyperlink" Target="https://eng-support.com/kouza/" TargetMode="External"/><Relationship Id="rId5599" Type="http://schemas.openxmlformats.org/officeDocument/2006/relationships/hyperlink" Target="https://juku-escot.com/school/" TargetMode="External"/><Relationship Id="rId10870" Type="http://schemas.openxmlformats.org/officeDocument/2006/relationships/hyperlink" Target="https://natsui-sansu-juku.com/inquiry/" TargetMode="External"/><Relationship Id="rId10886" Type="http://schemas.openxmlformats.org/officeDocument/2006/relationships/hyperlink" Target="https://natsui-sansu-juku.com/p5_b/" TargetMode="External"/><Relationship Id="rId10887" Type="http://schemas.openxmlformats.org/officeDocument/2006/relationships/hyperlink" Target="https://natsui-sansu-juku.com/situation/" TargetMode="External"/><Relationship Id="rId10884" Type="http://schemas.openxmlformats.org/officeDocument/2006/relationships/hyperlink" Target="https://natsui-sansu-juku.com/p5_a/" TargetMode="External"/><Relationship Id="rId10885" Type="http://schemas.openxmlformats.org/officeDocument/2006/relationships/hyperlink" Target="https://natsui-sansu-juku.com/situation/" TargetMode="External"/><Relationship Id="rId5581" Type="http://schemas.openxmlformats.org/officeDocument/2006/relationships/hyperlink" Target="https://juku-escot.com/column/yaruki/" TargetMode="External"/><Relationship Id="rId5582" Type="http://schemas.openxmlformats.org/officeDocument/2006/relationships/hyperlink" Target="https://juku-escot.com/column/anki/" TargetMode="External"/><Relationship Id="rId4251" Type="http://schemas.openxmlformats.org/officeDocument/2006/relationships/hyperlink" Target="https://eng-support.com/kouza/" TargetMode="External"/><Relationship Id="rId10888" Type="http://schemas.openxmlformats.org/officeDocument/2006/relationships/hyperlink" Target="https://natsui-sansu-juku.com/p6_a/" TargetMode="External"/><Relationship Id="rId4250" Type="http://schemas.openxmlformats.org/officeDocument/2006/relationships/hyperlink" Target="https://eng-support.com/column/book2-lesson10-scene1/" TargetMode="External"/><Relationship Id="rId5580" Type="http://schemas.openxmlformats.org/officeDocument/2006/relationships/hyperlink" Target="https://juku-escot.com/c_blogs/yarukitaisyohou/" TargetMode="External"/><Relationship Id="rId10889" Type="http://schemas.openxmlformats.org/officeDocument/2006/relationships/hyperlink" Target="https://natsui-sansu-juku.com/situation/" TargetMode="External"/><Relationship Id="rId4253" Type="http://schemas.openxmlformats.org/officeDocument/2006/relationships/hyperlink" Target="https://eng-support.com/kouza/" TargetMode="External"/><Relationship Id="rId5585" Type="http://schemas.openxmlformats.org/officeDocument/2006/relationships/hyperlink" Target="https://juku-escot.com/onepoint/" TargetMode="External"/><Relationship Id="rId4252" Type="http://schemas.openxmlformats.org/officeDocument/2006/relationships/hyperlink" Target="https://eng-support.com/column/book2-lesson10-scene1/" TargetMode="External"/><Relationship Id="rId5586" Type="http://schemas.openxmlformats.org/officeDocument/2006/relationships/hyperlink" Target="https://juku-escot.com/column/anki/" TargetMode="External"/><Relationship Id="rId4255" Type="http://schemas.openxmlformats.org/officeDocument/2006/relationships/hyperlink" Target="https://eng-support.com/kouza/" TargetMode="External"/><Relationship Id="rId5583" Type="http://schemas.openxmlformats.org/officeDocument/2006/relationships/hyperlink" Target="https://juku-escot.com/onepoint/" TargetMode="External"/><Relationship Id="rId4254" Type="http://schemas.openxmlformats.org/officeDocument/2006/relationships/hyperlink" Target="https://eng-support.com/column/book2-lesson10-scene2/" TargetMode="External"/><Relationship Id="rId5584" Type="http://schemas.openxmlformats.org/officeDocument/2006/relationships/hyperlink" Target="https://juku-escot.com/column/anki/" TargetMode="External"/><Relationship Id="rId4257" Type="http://schemas.openxmlformats.org/officeDocument/2006/relationships/hyperlink" Target="https://eng-support.com/kouza/" TargetMode="External"/><Relationship Id="rId5589" Type="http://schemas.openxmlformats.org/officeDocument/2006/relationships/hyperlink" Target="https://juku-escot.com/column/yokunaibenkyouhou/" TargetMode="External"/><Relationship Id="rId10882" Type="http://schemas.openxmlformats.org/officeDocument/2006/relationships/hyperlink" Target="https://natsui-sansu-juku.com/p4/" TargetMode="External"/><Relationship Id="rId4256" Type="http://schemas.openxmlformats.org/officeDocument/2006/relationships/hyperlink" Target="https://eng-support.com/column/book2-lesson10-scene2/" TargetMode="External"/><Relationship Id="rId10883" Type="http://schemas.openxmlformats.org/officeDocument/2006/relationships/hyperlink" Target="https://natsui-sansu-juku.com/situation/" TargetMode="External"/><Relationship Id="rId4259" Type="http://schemas.openxmlformats.org/officeDocument/2006/relationships/hyperlink" Target="https://eng-support.com/kouza/" TargetMode="External"/><Relationship Id="rId5587" Type="http://schemas.openxmlformats.org/officeDocument/2006/relationships/hyperlink" Target="https://juku-escot.com/column/merit/" TargetMode="External"/><Relationship Id="rId10880" Type="http://schemas.openxmlformats.org/officeDocument/2006/relationships/hyperlink" Target="https://natsui-sansu-juku.com/column/kobetsu_mayoi_judge/" TargetMode="External"/><Relationship Id="rId4258" Type="http://schemas.openxmlformats.org/officeDocument/2006/relationships/hyperlink" Target="https://eng-support.com/column/book2-lesson10-scene2/" TargetMode="External"/><Relationship Id="rId5588" Type="http://schemas.openxmlformats.org/officeDocument/2006/relationships/hyperlink" Target="https://juku-escot.com/column/anki/" TargetMode="External"/><Relationship Id="rId10881" Type="http://schemas.openxmlformats.org/officeDocument/2006/relationships/hyperlink" Target="https://natsui-sansu-juku.com/situation/" TargetMode="External"/><Relationship Id="rId10817" Type="http://schemas.openxmlformats.org/officeDocument/2006/relationships/hyperlink" Target="https://natsui-sansu-juku.com/sapix-2/" TargetMode="External"/><Relationship Id="rId10818" Type="http://schemas.openxmlformats.org/officeDocument/2006/relationships/hyperlink" Target="https://natsui-sansu-juku.com/column/sapix/" TargetMode="External"/><Relationship Id="rId10815" Type="http://schemas.openxmlformats.org/officeDocument/2006/relationships/hyperlink" Target="https://natsui-sansu-juku.com/sapix-2/" TargetMode="External"/><Relationship Id="rId10816" Type="http://schemas.openxmlformats.org/officeDocument/2006/relationships/hyperlink" Target="https://natsui-sansu-juku.com/column/kobetsu_mayoi_judge/" TargetMode="External"/><Relationship Id="rId10819" Type="http://schemas.openxmlformats.org/officeDocument/2006/relationships/hyperlink" Target="https://natsui-sansu-juku.com/sapix-2/" TargetMode="External"/><Relationship Id="rId10810" Type="http://schemas.openxmlformats.org/officeDocument/2006/relationships/hyperlink" Target="https://natsui-sansu-juku.com/ct/sapix-15/" TargetMode="External"/><Relationship Id="rId10813" Type="http://schemas.openxmlformats.org/officeDocument/2006/relationships/hyperlink" Target="https://natsui-sansu-juku.com/sapix-2/" TargetMode="External"/><Relationship Id="rId10814" Type="http://schemas.openxmlformats.org/officeDocument/2006/relationships/hyperlink" Target="https://natsui-sansu-juku.com/school/" TargetMode="External"/><Relationship Id="rId10811" Type="http://schemas.openxmlformats.org/officeDocument/2006/relationships/hyperlink" Target="https://natsui-sansu-juku.com/sapix-2/" TargetMode="External"/><Relationship Id="rId10812" Type="http://schemas.openxmlformats.org/officeDocument/2006/relationships/hyperlink" Target="https://natsui-sansu-juku.com/ct/sapix-15/" TargetMode="External"/><Relationship Id="rId10828" Type="http://schemas.openxmlformats.org/officeDocument/2006/relationships/hyperlink" Target="https://natsui-sansu-juku.com/ct/intro/" TargetMode="External"/><Relationship Id="rId10829" Type="http://schemas.openxmlformats.org/officeDocument/2006/relationships/hyperlink" Target="https://natsui-sansu-juku.com/sapix/" TargetMode="External"/><Relationship Id="rId10826" Type="http://schemas.openxmlformats.org/officeDocument/2006/relationships/hyperlink" Target="https://natsui-sansu-juku.com/kobetsu/" TargetMode="External"/><Relationship Id="rId10827" Type="http://schemas.openxmlformats.org/officeDocument/2006/relationships/hyperlink" Target="https://natsui-sansu-juku.com/sapix/" TargetMode="External"/><Relationship Id="rId10820" Type="http://schemas.openxmlformats.org/officeDocument/2006/relationships/hyperlink" Target="https://natsui-sansu-juku.com/kobetsu_online/" TargetMode="External"/><Relationship Id="rId10821" Type="http://schemas.openxmlformats.org/officeDocument/2006/relationships/hyperlink" Target="https://natsui-sansu-juku.com/sapix-2/" TargetMode="External"/><Relationship Id="rId10824" Type="http://schemas.openxmlformats.org/officeDocument/2006/relationships/hyperlink" Target="https://natsui-sansu-juku.com/inquiry/" TargetMode="External"/><Relationship Id="rId10825" Type="http://schemas.openxmlformats.org/officeDocument/2006/relationships/hyperlink" Target="https://natsui-sansu-juku.com/sapix-2/" TargetMode="External"/><Relationship Id="rId10822" Type="http://schemas.openxmlformats.org/officeDocument/2006/relationships/hyperlink" Target="https://natsui-sansu-juku.com/column/kobetsu_mayoi_judge/" TargetMode="External"/><Relationship Id="rId10823" Type="http://schemas.openxmlformats.org/officeDocument/2006/relationships/hyperlink" Target="https://natsui-sansu-juku.com/sapix-2/" TargetMode="External"/><Relationship Id="rId10806" Type="http://schemas.openxmlformats.org/officeDocument/2006/relationships/hyperlink" Target="https://natsui-sansu-juku.com/ct/%e4%b8%ad%e5%ad%a6%e5%8f%97%e9%a8%93q%ef%bc%86%ef%bd%81/" TargetMode="External"/><Relationship Id="rId10807" Type="http://schemas.openxmlformats.org/officeDocument/2006/relationships/hyperlink" Target="https://natsui-sansu-juku.com/sample-page/" TargetMode="External"/><Relationship Id="rId10804" Type="http://schemas.openxmlformats.org/officeDocument/2006/relationships/hyperlink" Target="https://natsui-sansu-juku.com/ct/%e4%b8%ad%e5%ad%a6%e5%8f%97%e9%a8%93q%ef%bc%86%ef%bd%81/" TargetMode="External"/><Relationship Id="rId10805" Type="http://schemas.openxmlformats.org/officeDocument/2006/relationships/hyperlink" Target="https://natsui-sansu-juku.com/sample-page/" TargetMode="External"/><Relationship Id="rId10808" Type="http://schemas.openxmlformats.org/officeDocument/2006/relationships/hyperlink" Target="https://natsui-sansu-juku.com/wp-admin/" TargetMode="External"/><Relationship Id="rId10809" Type="http://schemas.openxmlformats.org/officeDocument/2006/relationships/hyperlink" Target="https://natsui-sansu-juku.com/sapix-2/" TargetMode="External"/><Relationship Id="rId10802" Type="http://schemas.openxmlformats.org/officeDocument/2006/relationships/hyperlink" Target="https://natsui-sansu-juku.com/kobetsu/" TargetMode="External"/><Relationship Id="rId10803" Type="http://schemas.openxmlformats.org/officeDocument/2006/relationships/hyperlink" Target="https://natsui-sansu-juku.com/sample-page/" TargetMode="External"/><Relationship Id="rId10800" Type="http://schemas.openxmlformats.org/officeDocument/2006/relationships/hyperlink" Target="https://natsui-sansu-juku.com/kobetsu/" TargetMode="External"/><Relationship Id="rId10801" Type="http://schemas.openxmlformats.org/officeDocument/2006/relationships/hyperlink" Target="https://natsui-sansu-juku.com/purpose/" TargetMode="External"/><Relationship Id="rId6902" Type="http://schemas.openxmlformats.org/officeDocument/2006/relationships/hyperlink" Target="https://juku-escot.com/progress/" TargetMode="External"/><Relationship Id="rId6903" Type="http://schemas.openxmlformats.org/officeDocument/2006/relationships/hyperlink" Target="https://eng-support.com/column/progress-book1-lesson8/" TargetMode="External"/><Relationship Id="rId6900" Type="http://schemas.openxmlformats.org/officeDocument/2006/relationships/hyperlink" Target="https://juku-escot.com/progress/" TargetMode="External"/><Relationship Id="rId6901" Type="http://schemas.openxmlformats.org/officeDocument/2006/relationships/hyperlink" Target="https://eng-support.com/column/298/" TargetMode="External"/><Relationship Id="rId6906" Type="http://schemas.openxmlformats.org/officeDocument/2006/relationships/hyperlink" Target="https://juku-escot.com/progress/" TargetMode="External"/><Relationship Id="rId6907" Type="http://schemas.openxmlformats.org/officeDocument/2006/relationships/hyperlink" Target="https://eng-support.com/column/progress-book1-lesson9-2/" TargetMode="External"/><Relationship Id="rId6904" Type="http://schemas.openxmlformats.org/officeDocument/2006/relationships/hyperlink" Target="https://juku-escot.com/progress/" TargetMode="External"/><Relationship Id="rId6905" Type="http://schemas.openxmlformats.org/officeDocument/2006/relationships/hyperlink" Target="https://eng-support.com/column/progress-book1-lesson9-1/" TargetMode="External"/><Relationship Id="rId6908" Type="http://schemas.openxmlformats.org/officeDocument/2006/relationships/hyperlink" Target="https://juku-escot.com/progress/" TargetMode="External"/><Relationship Id="rId6909" Type="http://schemas.openxmlformats.org/officeDocument/2006/relationships/hyperlink" Target="https://eng-support.com/column/progress-book1-lesson9-3/" TargetMode="External"/><Relationship Id="rId6924" Type="http://schemas.openxmlformats.org/officeDocument/2006/relationships/hyperlink" Target="https://juku-escot.com/progress/" TargetMode="External"/><Relationship Id="rId6925" Type="http://schemas.openxmlformats.org/officeDocument/2006/relationships/hyperlink" Target="https://eng-support.com/column/progress-book1-lesson12-2/" TargetMode="External"/><Relationship Id="rId6922" Type="http://schemas.openxmlformats.org/officeDocument/2006/relationships/hyperlink" Target="https://juku-escot.com/progress/" TargetMode="External"/><Relationship Id="rId6923" Type="http://schemas.openxmlformats.org/officeDocument/2006/relationships/hyperlink" Target="https://eng-support.com/column/progress-book1-lesson12-1/" TargetMode="External"/><Relationship Id="rId6928" Type="http://schemas.openxmlformats.org/officeDocument/2006/relationships/hyperlink" Target="https://juku-escot.com/progress/" TargetMode="External"/><Relationship Id="rId6929" Type="http://schemas.openxmlformats.org/officeDocument/2006/relationships/hyperlink" Target="https://eng-support.com/column/progress-book1-lesson13-1/" TargetMode="External"/><Relationship Id="rId6926" Type="http://schemas.openxmlformats.org/officeDocument/2006/relationships/hyperlink" Target="https://juku-escot.com/progress/" TargetMode="External"/><Relationship Id="rId6927" Type="http://schemas.openxmlformats.org/officeDocument/2006/relationships/hyperlink" Target="https://eng-support.com/column/progress-book1-lesson12-3/" TargetMode="External"/><Relationship Id="rId409" Type="http://schemas.openxmlformats.org/officeDocument/2006/relationships/hyperlink" Target="https://dokkai-labo.tokyo/blog/161214/" TargetMode="External"/><Relationship Id="rId404" Type="http://schemas.openxmlformats.org/officeDocument/2006/relationships/hyperlink" Target="https://dokkai-labo.tokyo/blog/20020702/" TargetMode="External"/><Relationship Id="rId403" Type="http://schemas.openxmlformats.org/officeDocument/2006/relationships/hyperlink" Target="https://dokkai-labo.tokyo/blog/kokugo-kakomon/" TargetMode="External"/><Relationship Id="rId402" Type="http://schemas.openxmlformats.org/officeDocument/2006/relationships/hyperlink" Target="https://dokkai-labo.tokyo/blog/20020702/" TargetMode="External"/><Relationship Id="rId401" Type="http://schemas.openxmlformats.org/officeDocument/2006/relationships/hyperlink" Target="https://dokkai-labo.tokyo/" TargetMode="External"/><Relationship Id="rId408" Type="http://schemas.openxmlformats.org/officeDocument/2006/relationships/hyperlink" Target="https://dokkai-labo.tokyo/blog/20020702/" TargetMode="External"/><Relationship Id="rId407" Type="http://schemas.openxmlformats.org/officeDocument/2006/relationships/hyperlink" Target="https://dokkai-labo.tokyo/kobetsuonline01/" TargetMode="External"/><Relationship Id="rId406" Type="http://schemas.openxmlformats.org/officeDocument/2006/relationships/hyperlink" Target="https://dokkai-labo.tokyo/blog/20020702/" TargetMode="External"/><Relationship Id="rId405" Type="http://schemas.openxmlformats.org/officeDocument/2006/relationships/hyperlink" Target="https://filmuy.com/dokkai-labo" TargetMode="External"/><Relationship Id="rId400" Type="http://schemas.openxmlformats.org/officeDocument/2006/relationships/hyperlink" Target="https://dokkai-labo.tokyo/blog/20020702/" TargetMode="External"/><Relationship Id="rId6920" Type="http://schemas.openxmlformats.org/officeDocument/2006/relationships/hyperlink" Target="https://juku-escot.com/progress/" TargetMode="External"/><Relationship Id="rId6921" Type="http://schemas.openxmlformats.org/officeDocument/2006/relationships/hyperlink" Target="https://eng-support.com/column/progress-book1-lesson11-3/" TargetMode="External"/><Relationship Id="rId6913" Type="http://schemas.openxmlformats.org/officeDocument/2006/relationships/hyperlink" Target="https://eng-support.com/column/progress-book1-lesson10-2/" TargetMode="External"/><Relationship Id="rId6914" Type="http://schemas.openxmlformats.org/officeDocument/2006/relationships/hyperlink" Target="https://juku-escot.com/progress/" TargetMode="External"/><Relationship Id="rId6911" Type="http://schemas.openxmlformats.org/officeDocument/2006/relationships/hyperlink" Target="https://eng-support.com/column/progress-book1-lesson10-1/" TargetMode="External"/><Relationship Id="rId6912" Type="http://schemas.openxmlformats.org/officeDocument/2006/relationships/hyperlink" Target="https://juku-escot.com/progress/" TargetMode="External"/><Relationship Id="rId6917" Type="http://schemas.openxmlformats.org/officeDocument/2006/relationships/hyperlink" Target="https://eng-support.com/column/progress-book1-lesson11-1/" TargetMode="External"/><Relationship Id="rId6918" Type="http://schemas.openxmlformats.org/officeDocument/2006/relationships/hyperlink" Target="https://juku-escot.com/progress/" TargetMode="External"/><Relationship Id="rId6915" Type="http://schemas.openxmlformats.org/officeDocument/2006/relationships/hyperlink" Target="https://eng-support.com/column/progress-book1-lesson10-3/" TargetMode="External"/><Relationship Id="rId6916" Type="http://schemas.openxmlformats.org/officeDocument/2006/relationships/hyperlink" Target="https://juku-escot.com/progress/" TargetMode="External"/><Relationship Id="rId6919" Type="http://schemas.openxmlformats.org/officeDocument/2006/relationships/hyperlink" Target="https://eng-support.com/column/progress-book1-lesson11-2/" TargetMode="External"/><Relationship Id="rId6910" Type="http://schemas.openxmlformats.org/officeDocument/2006/relationships/hyperlink" Target="https://juku-escot.com/progress/" TargetMode="External"/><Relationship Id="rId4327" Type="http://schemas.openxmlformats.org/officeDocument/2006/relationships/hyperlink" Target="https://eng-support.com/kouza/" TargetMode="External"/><Relationship Id="rId5659" Type="http://schemas.openxmlformats.org/officeDocument/2006/relationships/hyperlink" Target="https://juku-escot.com/examination/" TargetMode="External"/><Relationship Id="rId4326" Type="http://schemas.openxmlformats.org/officeDocument/2006/relationships/hyperlink" Target="https://eng-support.com/column/book2-lesson13-scene1/" TargetMode="External"/><Relationship Id="rId4329" Type="http://schemas.openxmlformats.org/officeDocument/2006/relationships/hyperlink" Target="https://eng-support.com/column/book2-lesson13-scene3/" TargetMode="External"/><Relationship Id="rId5657" Type="http://schemas.openxmlformats.org/officeDocument/2006/relationships/hyperlink" Target="https://juku-escot.com/onepoint/" TargetMode="External"/><Relationship Id="rId6988" Type="http://schemas.openxmlformats.org/officeDocument/2006/relationships/hyperlink" Target="https://juku-escot.com/progress/" TargetMode="External"/><Relationship Id="rId4328" Type="http://schemas.openxmlformats.org/officeDocument/2006/relationships/hyperlink" Target="https://eng-support.com/column/book2-lesson13-scene3/" TargetMode="External"/><Relationship Id="rId5658" Type="http://schemas.openxmlformats.org/officeDocument/2006/relationships/hyperlink" Target="https://juku-escot.com/column/daisuubennkyouhou/" TargetMode="External"/><Relationship Id="rId6989" Type="http://schemas.openxmlformats.org/officeDocument/2006/relationships/hyperlink" Target="https://eng-support.com/column/progress-book1-lesson19-4/" TargetMode="External"/><Relationship Id="rId469" Type="http://schemas.openxmlformats.org/officeDocument/2006/relationships/hyperlink" Target="https://dokkai-labo.tokyo/ct/strategy/" TargetMode="External"/><Relationship Id="rId468" Type="http://schemas.openxmlformats.org/officeDocument/2006/relationships/hyperlink" Target="https://dokkai-labo.tokyo/blog/200229/" TargetMode="External"/><Relationship Id="rId467" Type="http://schemas.openxmlformats.org/officeDocument/2006/relationships/hyperlink" Target="https://dokkai-labo.tokyo/ct/strategy/" TargetMode="External"/><Relationship Id="rId462" Type="http://schemas.openxmlformats.org/officeDocument/2006/relationships/hyperlink" Target="https://dokkai-labo.tokyo/blog/200228/" TargetMode="External"/><Relationship Id="rId5651" Type="http://schemas.openxmlformats.org/officeDocument/2006/relationships/hyperlink" Target="https://juku-escot.com/taikeisuugaku/" TargetMode="External"/><Relationship Id="rId6982" Type="http://schemas.openxmlformats.org/officeDocument/2006/relationships/hyperlink" Target="https://juku-escot.com/progress/" TargetMode="External"/><Relationship Id="rId461" Type="http://schemas.openxmlformats.org/officeDocument/2006/relationships/hyperlink" Target="https://dokkai-labo.tokyo/ct/column/" TargetMode="External"/><Relationship Id="rId5652" Type="http://schemas.openxmlformats.org/officeDocument/2006/relationships/hyperlink" Target="https://juku-escot.com/column/daisuubennkyouhou/" TargetMode="External"/><Relationship Id="rId6983" Type="http://schemas.openxmlformats.org/officeDocument/2006/relationships/hyperlink" Target="https://eng-support.com/column/progress-book1-lesson19-1/" TargetMode="External"/><Relationship Id="rId460" Type="http://schemas.openxmlformats.org/officeDocument/2006/relationships/hyperlink" Target="https://dokkai-labo.tokyo/blog/200228/" TargetMode="External"/><Relationship Id="rId4321" Type="http://schemas.openxmlformats.org/officeDocument/2006/relationships/hyperlink" Target="https://eng-support.com/kouza/" TargetMode="External"/><Relationship Id="rId6980" Type="http://schemas.openxmlformats.org/officeDocument/2006/relationships/hyperlink" Target="https://juku-escot.com/progress/" TargetMode="External"/><Relationship Id="rId4320" Type="http://schemas.openxmlformats.org/officeDocument/2006/relationships/hyperlink" Target="https://eng-support.com/column/book2-lesson13-scene1/" TargetMode="External"/><Relationship Id="rId5650" Type="http://schemas.openxmlformats.org/officeDocument/2006/relationships/hyperlink" Target="https://juku-escot.com/column/daisuubennkyouhou/" TargetMode="External"/><Relationship Id="rId6981" Type="http://schemas.openxmlformats.org/officeDocument/2006/relationships/hyperlink" Target="https://eng-support.com/column/progress-book1-lesson19-4/" TargetMode="External"/><Relationship Id="rId466" Type="http://schemas.openxmlformats.org/officeDocument/2006/relationships/hyperlink" Target="https://dokkai-labo.tokyo/blog/200229/" TargetMode="External"/><Relationship Id="rId4323" Type="http://schemas.openxmlformats.org/officeDocument/2006/relationships/hyperlink" Target="https://eng-support.com/kouza/" TargetMode="External"/><Relationship Id="rId5655" Type="http://schemas.openxmlformats.org/officeDocument/2006/relationships/hyperlink" Target="https://juku-escot.com/column/suugakukika/" TargetMode="External"/><Relationship Id="rId6986" Type="http://schemas.openxmlformats.org/officeDocument/2006/relationships/hyperlink" Target="https://juku-escot.com/progress/" TargetMode="External"/><Relationship Id="rId465" Type="http://schemas.openxmlformats.org/officeDocument/2006/relationships/hyperlink" Target="https://filmuy.com/dokkai-labo" TargetMode="External"/><Relationship Id="rId4322" Type="http://schemas.openxmlformats.org/officeDocument/2006/relationships/hyperlink" Target="https://eng-support.com/column/book2-lesson13-scene1/" TargetMode="External"/><Relationship Id="rId5656" Type="http://schemas.openxmlformats.org/officeDocument/2006/relationships/hyperlink" Target="https://juku-escot.com/column/daisuubennkyouhou/" TargetMode="External"/><Relationship Id="rId6987" Type="http://schemas.openxmlformats.org/officeDocument/2006/relationships/hyperlink" Target="https://eng-support.com/column/progress-book1-lesson18-3/" TargetMode="External"/><Relationship Id="rId464" Type="http://schemas.openxmlformats.org/officeDocument/2006/relationships/hyperlink" Target="https://dokkai-labo.tokyo/blog/200228/" TargetMode="External"/><Relationship Id="rId4325" Type="http://schemas.openxmlformats.org/officeDocument/2006/relationships/hyperlink" Target="https://eng-support.com/kouza/" TargetMode="External"/><Relationship Id="rId5653" Type="http://schemas.openxmlformats.org/officeDocument/2006/relationships/hyperlink" Target="https://juku-escot.com/online/" TargetMode="External"/><Relationship Id="rId6984" Type="http://schemas.openxmlformats.org/officeDocument/2006/relationships/hyperlink" Target="https://juku-escot.com/progress/" TargetMode="External"/><Relationship Id="rId463" Type="http://schemas.openxmlformats.org/officeDocument/2006/relationships/hyperlink" Target="https://dokkai-labo.tokyo/blog/kokugo-kakomon/" TargetMode="External"/><Relationship Id="rId4324" Type="http://schemas.openxmlformats.org/officeDocument/2006/relationships/hyperlink" Target="https://eng-support.com/column/book2-lesson13-scene1/" TargetMode="External"/><Relationship Id="rId5654" Type="http://schemas.openxmlformats.org/officeDocument/2006/relationships/hyperlink" Target="https://juku-escot.com/column/daisuubennkyouhou/" TargetMode="External"/><Relationship Id="rId6985" Type="http://schemas.openxmlformats.org/officeDocument/2006/relationships/hyperlink" Target="https://eng-support.com/column/progress-book1-lesson18-2/" TargetMode="External"/><Relationship Id="rId4316" Type="http://schemas.openxmlformats.org/officeDocument/2006/relationships/hyperlink" Target="https://eng-support.com/column/book2-lesson13-scene/" TargetMode="External"/><Relationship Id="rId5648" Type="http://schemas.openxmlformats.org/officeDocument/2006/relationships/hyperlink" Target="https://juku-escot.com/column/daisuubennkyouhou/" TargetMode="External"/><Relationship Id="rId6979" Type="http://schemas.openxmlformats.org/officeDocument/2006/relationships/hyperlink" Target="https://eng-support.com/column/book1-lesson19-scene3/" TargetMode="External"/><Relationship Id="rId4315" Type="http://schemas.openxmlformats.org/officeDocument/2006/relationships/hyperlink" Target="https://eng-support.com/kouza/" TargetMode="External"/><Relationship Id="rId5649" Type="http://schemas.openxmlformats.org/officeDocument/2006/relationships/hyperlink" Target="https://juku-escot.com/mathematics/" TargetMode="External"/><Relationship Id="rId4318" Type="http://schemas.openxmlformats.org/officeDocument/2006/relationships/hyperlink" Target="https://eng-support.com/column/book2-lesson13-scene/" TargetMode="External"/><Relationship Id="rId5646" Type="http://schemas.openxmlformats.org/officeDocument/2006/relationships/hyperlink" Target="https://juku-escot.com/column/daisuubennkyouhou/" TargetMode="External"/><Relationship Id="rId6977" Type="http://schemas.openxmlformats.org/officeDocument/2006/relationships/hyperlink" Target="https://eng-support.com/column/book1-lesson19-scene2/" TargetMode="External"/><Relationship Id="rId4317" Type="http://schemas.openxmlformats.org/officeDocument/2006/relationships/hyperlink" Target="https://eng-support.com/kouza/" TargetMode="External"/><Relationship Id="rId5647" Type="http://schemas.openxmlformats.org/officeDocument/2006/relationships/hyperlink" Target="https://juku-escot.com/onepoint/" TargetMode="External"/><Relationship Id="rId6978" Type="http://schemas.openxmlformats.org/officeDocument/2006/relationships/hyperlink" Target="https://juku-escot.com/progress/" TargetMode="External"/><Relationship Id="rId4319" Type="http://schemas.openxmlformats.org/officeDocument/2006/relationships/hyperlink" Target="https://eng-support.com/kouza/" TargetMode="External"/><Relationship Id="rId459" Type="http://schemas.openxmlformats.org/officeDocument/2006/relationships/hyperlink" Target="https://dokkai-labo.tokyo/ct/column/" TargetMode="External"/><Relationship Id="rId458" Type="http://schemas.openxmlformats.org/officeDocument/2006/relationships/hyperlink" Target="https://dokkai-labo.tokyo/blog/200228/" TargetMode="External"/><Relationship Id="rId457" Type="http://schemas.openxmlformats.org/officeDocument/2006/relationships/hyperlink" Target="https://dokkai-labo.tokyo/blog/" TargetMode="External"/><Relationship Id="rId456" Type="http://schemas.openxmlformats.org/officeDocument/2006/relationships/hyperlink" Target="https://dokkai-labo.tokyo/blog/200214/" TargetMode="External"/><Relationship Id="rId451" Type="http://schemas.openxmlformats.org/officeDocument/2006/relationships/hyperlink" Target="https://dokkai-labo.tokyo/contact/" TargetMode="External"/><Relationship Id="rId5640" Type="http://schemas.openxmlformats.org/officeDocument/2006/relationships/hyperlink" Target="https://juku-escot.com/column/chokuzen/" TargetMode="External"/><Relationship Id="rId6971" Type="http://schemas.openxmlformats.org/officeDocument/2006/relationships/hyperlink" Target="https://eng-support.com/column/progress-book1-lesson18-3/" TargetMode="External"/><Relationship Id="rId450" Type="http://schemas.openxmlformats.org/officeDocument/2006/relationships/hyperlink" Target="https://dokkai-labo.tokyo/blog/200214/" TargetMode="External"/><Relationship Id="rId5641" Type="http://schemas.openxmlformats.org/officeDocument/2006/relationships/hyperlink" Target="https://juku-escot.com/online/" TargetMode="External"/><Relationship Id="rId6972" Type="http://schemas.openxmlformats.org/officeDocument/2006/relationships/hyperlink" Target="https://juku-escot.com/progress/" TargetMode="External"/><Relationship Id="rId4310" Type="http://schemas.openxmlformats.org/officeDocument/2006/relationships/hyperlink" Target="https://eng-support.com/column/book2-lesson12-scene3/" TargetMode="External"/><Relationship Id="rId6970" Type="http://schemas.openxmlformats.org/officeDocument/2006/relationships/hyperlink" Target="https://juku-escot.com/progress/" TargetMode="External"/><Relationship Id="rId455" Type="http://schemas.openxmlformats.org/officeDocument/2006/relationships/hyperlink" Target="https://dokkai-labo.tokyo/access/" TargetMode="External"/><Relationship Id="rId4312" Type="http://schemas.openxmlformats.org/officeDocument/2006/relationships/hyperlink" Target="https://eng-support.com/column/book2-lesson13-scene/" TargetMode="External"/><Relationship Id="rId5644" Type="http://schemas.openxmlformats.org/officeDocument/2006/relationships/hyperlink" Target="https://juku-escot.com/column/daisuubennkyouhou/" TargetMode="External"/><Relationship Id="rId6975" Type="http://schemas.openxmlformats.org/officeDocument/2006/relationships/hyperlink" Target="https://eng-support.com/column/progress-book1-lesson19-1/" TargetMode="External"/><Relationship Id="rId454" Type="http://schemas.openxmlformats.org/officeDocument/2006/relationships/hyperlink" Target="https://dokkai-labo.tokyo/blog/200214/" TargetMode="External"/><Relationship Id="rId4311" Type="http://schemas.openxmlformats.org/officeDocument/2006/relationships/hyperlink" Target="https://eng-support.com/kouza/" TargetMode="External"/><Relationship Id="rId5645" Type="http://schemas.openxmlformats.org/officeDocument/2006/relationships/hyperlink" Target="https://juku-escot.com/onepoint/" TargetMode="External"/><Relationship Id="rId6976" Type="http://schemas.openxmlformats.org/officeDocument/2006/relationships/hyperlink" Target="https://juku-escot.com/progress/" TargetMode="External"/><Relationship Id="rId453" Type="http://schemas.openxmlformats.org/officeDocument/2006/relationships/hyperlink" Target="https://dokkai-labo.tokyo/profile/" TargetMode="External"/><Relationship Id="rId4314" Type="http://schemas.openxmlformats.org/officeDocument/2006/relationships/hyperlink" Target="https://eng-support.com/column/book2-lesson13-scene/" TargetMode="External"/><Relationship Id="rId5642" Type="http://schemas.openxmlformats.org/officeDocument/2006/relationships/hyperlink" Target="https://juku-escot.com/column/chokuzen/" TargetMode="External"/><Relationship Id="rId6973" Type="http://schemas.openxmlformats.org/officeDocument/2006/relationships/hyperlink" Target="https://eng-support.com/column/progress-book1-lesson18-4/" TargetMode="External"/><Relationship Id="rId452" Type="http://schemas.openxmlformats.org/officeDocument/2006/relationships/hyperlink" Target="https://dokkai-labo.tokyo/blog/200214/" TargetMode="External"/><Relationship Id="rId4313" Type="http://schemas.openxmlformats.org/officeDocument/2006/relationships/hyperlink" Target="https://eng-support.com/column/book2-lesson13-scene/" TargetMode="External"/><Relationship Id="rId5643" Type="http://schemas.openxmlformats.org/officeDocument/2006/relationships/hyperlink" Target="https://natsui-sansu-juku.com/story002/" TargetMode="External"/><Relationship Id="rId6974" Type="http://schemas.openxmlformats.org/officeDocument/2006/relationships/hyperlink" Target="https://juku-escot.com/progress/" TargetMode="External"/><Relationship Id="rId3018" Type="http://schemas.openxmlformats.org/officeDocument/2006/relationships/hyperlink" Target="https://eigo-rewrite.com/" TargetMode="External"/><Relationship Id="rId4349" Type="http://schemas.openxmlformats.org/officeDocument/2006/relationships/hyperlink" Target="https://eng-support.com/kouza/" TargetMode="External"/><Relationship Id="rId3017" Type="http://schemas.openxmlformats.org/officeDocument/2006/relationships/hyperlink" Target="https://eigo-rewrite.com/kobetsueisakubun/" TargetMode="External"/><Relationship Id="rId4348" Type="http://schemas.openxmlformats.org/officeDocument/2006/relationships/hyperlink" Target="https://eng-support.com/column/book2-lesson2-scene1/" TargetMode="External"/><Relationship Id="rId5679" Type="http://schemas.openxmlformats.org/officeDocument/2006/relationships/hyperlink" Target="https://juku-escot.com/onepoint/" TargetMode="External"/><Relationship Id="rId3019" Type="http://schemas.openxmlformats.org/officeDocument/2006/relationships/hyperlink" Target="https://eigo-rewrite.com/toritsu/" TargetMode="External"/><Relationship Id="rId491" Type="http://schemas.openxmlformats.org/officeDocument/2006/relationships/hyperlink" Target="https://dokkai-labo.tokyo/kobetsuonline01/" TargetMode="External"/><Relationship Id="rId490" Type="http://schemas.openxmlformats.org/officeDocument/2006/relationships/hyperlink" Target="https://dokkai-labo.tokyo/blog/200301/" TargetMode="External"/><Relationship Id="rId489" Type="http://schemas.openxmlformats.org/officeDocument/2006/relationships/hyperlink" Target="https://dokkai-labo.tokyo/blog/" TargetMode="External"/><Relationship Id="rId5670" Type="http://schemas.openxmlformats.org/officeDocument/2006/relationships/hyperlink" Target="https://juku-escot.com/column/eigobenkyouhou/" TargetMode="External"/><Relationship Id="rId484" Type="http://schemas.openxmlformats.org/officeDocument/2006/relationships/hyperlink" Target="https://dokkai-labo.tokyo/blog/200229/" TargetMode="External"/><Relationship Id="rId3010" Type="http://schemas.openxmlformats.org/officeDocument/2006/relationships/hyperlink" Target="https://eigo-rewrite.com/" TargetMode="External"/><Relationship Id="rId4341" Type="http://schemas.openxmlformats.org/officeDocument/2006/relationships/hyperlink" Target="https://eng-support.com/kouza/" TargetMode="External"/><Relationship Id="rId5673" Type="http://schemas.openxmlformats.org/officeDocument/2006/relationships/hyperlink" Target="https://juku-escot.com/subject/english/" TargetMode="External"/><Relationship Id="rId483" Type="http://schemas.openxmlformats.org/officeDocument/2006/relationships/hyperlink" Target="https://dokkai-labo.tokyo/contact/" TargetMode="External"/><Relationship Id="rId4340" Type="http://schemas.openxmlformats.org/officeDocument/2006/relationships/hyperlink" Target="https://eng-support.com/column/book2-lesson14-scene1/" TargetMode="External"/><Relationship Id="rId5674" Type="http://schemas.openxmlformats.org/officeDocument/2006/relationships/hyperlink" Target="https://juku-escot.com/column/eigobenkyouhou/" TargetMode="External"/><Relationship Id="rId482" Type="http://schemas.openxmlformats.org/officeDocument/2006/relationships/hyperlink" Target="https://dokkai-labo.tokyo/blog/200229/" TargetMode="External"/><Relationship Id="rId3012" Type="http://schemas.openxmlformats.org/officeDocument/2006/relationships/hyperlink" Target="https://eigo-rewrite.com/" TargetMode="External"/><Relationship Id="rId4343" Type="http://schemas.openxmlformats.org/officeDocument/2006/relationships/hyperlink" Target="https://eng-support.com/kouza/" TargetMode="External"/><Relationship Id="rId5671" Type="http://schemas.openxmlformats.org/officeDocument/2006/relationships/hyperlink" Target="https://juku-escot.com/examination/" TargetMode="External"/><Relationship Id="rId481" Type="http://schemas.openxmlformats.org/officeDocument/2006/relationships/hyperlink" Target="https://dokkai-labo.tokyo/blog/161214/" TargetMode="External"/><Relationship Id="rId3011" Type="http://schemas.openxmlformats.org/officeDocument/2006/relationships/hyperlink" Target="https://eigo-rewrite.com/column/j-eisakubun/" TargetMode="External"/><Relationship Id="rId4342" Type="http://schemas.openxmlformats.org/officeDocument/2006/relationships/hyperlink" Target="https://eng-support.com/column/book2-lesson14-scene1/" TargetMode="External"/><Relationship Id="rId5672" Type="http://schemas.openxmlformats.org/officeDocument/2006/relationships/hyperlink" Target="https://juku-escot.com/column/eigobenkyouhou/" TargetMode="External"/><Relationship Id="rId488" Type="http://schemas.openxmlformats.org/officeDocument/2006/relationships/hyperlink" Target="https://dokkai-labo.tokyo/blog/200229/" TargetMode="External"/><Relationship Id="rId3014" Type="http://schemas.openxmlformats.org/officeDocument/2006/relationships/hyperlink" Target="https://eigo-rewrite.com/" TargetMode="External"/><Relationship Id="rId4345" Type="http://schemas.openxmlformats.org/officeDocument/2006/relationships/hyperlink" Target="https://eng-support.com/kouza/" TargetMode="External"/><Relationship Id="rId5677" Type="http://schemas.openxmlformats.org/officeDocument/2006/relationships/hyperlink" Target="https://juku-escot.com/inquiry/" TargetMode="External"/><Relationship Id="rId487" Type="http://schemas.openxmlformats.org/officeDocument/2006/relationships/hyperlink" Target="https://dokkai-labo.tokyo/access/" TargetMode="External"/><Relationship Id="rId3013" Type="http://schemas.openxmlformats.org/officeDocument/2006/relationships/hyperlink" Target="https://eigo-rewrite.com/column/eisakubunmae2/" TargetMode="External"/><Relationship Id="rId4344" Type="http://schemas.openxmlformats.org/officeDocument/2006/relationships/hyperlink" Target="https://eng-support.com/column/book2-lesson2-scene1/" TargetMode="External"/><Relationship Id="rId5678" Type="http://schemas.openxmlformats.org/officeDocument/2006/relationships/hyperlink" Target="https://juku-escot.com/column/eiken/" TargetMode="External"/><Relationship Id="rId486" Type="http://schemas.openxmlformats.org/officeDocument/2006/relationships/hyperlink" Target="https://dokkai-labo.tokyo/blog/200229/" TargetMode="External"/><Relationship Id="rId3016" Type="http://schemas.openxmlformats.org/officeDocument/2006/relationships/hyperlink" Target="https://eigo-rewrite.com/" TargetMode="External"/><Relationship Id="rId4347" Type="http://schemas.openxmlformats.org/officeDocument/2006/relationships/hyperlink" Target="https://eng-support.com/kouza/" TargetMode="External"/><Relationship Id="rId5675" Type="http://schemas.openxmlformats.org/officeDocument/2006/relationships/hyperlink" Target="https://juku-escot.com/online/" TargetMode="External"/><Relationship Id="rId485" Type="http://schemas.openxmlformats.org/officeDocument/2006/relationships/hyperlink" Target="https://dokkai-labo.tokyo/profile/" TargetMode="External"/><Relationship Id="rId3015" Type="http://schemas.openxmlformats.org/officeDocument/2006/relationships/hyperlink" Target="https://eigo-rewrite.com/column/reibun/" TargetMode="External"/><Relationship Id="rId4346" Type="http://schemas.openxmlformats.org/officeDocument/2006/relationships/hyperlink" Target="https://eng-support.com/column/book2-lesson2-scene1/" TargetMode="External"/><Relationship Id="rId5676" Type="http://schemas.openxmlformats.org/officeDocument/2006/relationships/hyperlink" Target="https://juku-escot.com/column/eigobenkyouhou/" TargetMode="External"/><Relationship Id="rId3007" Type="http://schemas.openxmlformats.org/officeDocument/2006/relationships/hyperlink" Target="https://eigo-rewrite.com/column/dokkai/" TargetMode="External"/><Relationship Id="rId4338" Type="http://schemas.openxmlformats.org/officeDocument/2006/relationships/hyperlink" Target="https://eng-support.com/column/book2-lesson14-scene1/" TargetMode="External"/><Relationship Id="rId3006" Type="http://schemas.openxmlformats.org/officeDocument/2006/relationships/hyperlink" Target="https://eigo-rewrite.com/" TargetMode="External"/><Relationship Id="rId4337" Type="http://schemas.openxmlformats.org/officeDocument/2006/relationships/hyperlink" Target="https://eng-support.com/kouza/" TargetMode="External"/><Relationship Id="rId3009" Type="http://schemas.openxmlformats.org/officeDocument/2006/relationships/hyperlink" Target="https://eigo-rewrite.com/column/dokkairyoku/" TargetMode="External"/><Relationship Id="rId5668" Type="http://schemas.openxmlformats.org/officeDocument/2006/relationships/hyperlink" Target="https://juku-escot.com/column/eigobenkyouhou/" TargetMode="External"/><Relationship Id="rId6999" Type="http://schemas.openxmlformats.org/officeDocument/2006/relationships/hyperlink" Target="https://eng-support.com/column/book2-lesson2-scene1/" TargetMode="External"/><Relationship Id="rId3008" Type="http://schemas.openxmlformats.org/officeDocument/2006/relationships/hyperlink" Target="https://eigo-rewrite.com/" TargetMode="External"/><Relationship Id="rId4339" Type="http://schemas.openxmlformats.org/officeDocument/2006/relationships/hyperlink" Target="https://eng-support.com/kouza/" TargetMode="External"/><Relationship Id="rId5669" Type="http://schemas.openxmlformats.org/officeDocument/2006/relationships/hyperlink" Target="https://juku-escot.com/examination/" TargetMode="External"/><Relationship Id="rId480" Type="http://schemas.openxmlformats.org/officeDocument/2006/relationships/hyperlink" Target="https://dokkai-labo.tokyo/blog/200229/" TargetMode="External"/><Relationship Id="rId479" Type="http://schemas.openxmlformats.org/officeDocument/2006/relationships/hyperlink" Target="https://dokkai-labo.tokyo/kobetsuonline01/" TargetMode="External"/><Relationship Id="rId478" Type="http://schemas.openxmlformats.org/officeDocument/2006/relationships/hyperlink" Target="https://dokkai-labo.tokyo/blog/200229/" TargetMode="External"/><Relationship Id="rId6990" Type="http://schemas.openxmlformats.org/officeDocument/2006/relationships/hyperlink" Target="https://juku-escot.com/progress/" TargetMode="External"/><Relationship Id="rId473" Type="http://schemas.openxmlformats.org/officeDocument/2006/relationships/hyperlink" Target="https://filmuy.com/dokkai-labo" TargetMode="External"/><Relationship Id="rId4330" Type="http://schemas.openxmlformats.org/officeDocument/2006/relationships/hyperlink" Target="https://eng-support.com/column/book2-lesson13-scene3/" TargetMode="External"/><Relationship Id="rId5662" Type="http://schemas.openxmlformats.org/officeDocument/2006/relationships/hyperlink" Target="https://juku-escot.com/column/daisuubennkyouhou/" TargetMode="External"/><Relationship Id="rId6993" Type="http://schemas.openxmlformats.org/officeDocument/2006/relationships/hyperlink" Target="https://eng-support.com/column/progress-book2-lesson1-1/" TargetMode="External"/><Relationship Id="rId472" Type="http://schemas.openxmlformats.org/officeDocument/2006/relationships/hyperlink" Target="https://dokkai-labo.tokyo/blog/200229/" TargetMode="External"/><Relationship Id="rId5663" Type="http://schemas.openxmlformats.org/officeDocument/2006/relationships/hyperlink" Target="https://juku-escot.com/onepoint/" TargetMode="External"/><Relationship Id="rId6994" Type="http://schemas.openxmlformats.org/officeDocument/2006/relationships/hyperlink" Target="https://juku-escot.com/progress/" TargetMode="External"/><Relationship Id="rId471" Type="http://schemas.openxmlformats.org/officeDocument/2006/relationships/hyperlink" Target="https://dokkai-labo.tokyo/blog/kokugo-kakomon/" TargetMode="External"/><Relationship Id="rId3001" Type="http://schemas.openxmlformats.org/officeDocument/2006/relationships/hyperlink" Target="https://eigo-rewrite.com/column/eibunpou/" TargetMode="External"/><Relationship Id="rId4332" Type="http://schemas.openxmlformats.org/officeDocument/2006/relationships/hyperlink" Target="https://eng-support.com/column/book2-lesson13-scene3/" TargetMode="External"/><Relationship Id="rId5660" Type="http://schemas.openxmlformats.org/officeDocument/2006/relationships/hyperlink" Target="https://juku-escot.com/column/daisuubennkyouhou/" TargetMode="External"/><Relationship Id="rId6991" Type="http://schemas.openxmlformats.org/officeDocument/2006/relationships/hyperlink" Target="https://juku-escot.com/kouza/j1-english/" TargetMode="External"/><Relationship Id="rId470" Type="http://schemas.openxmlformats.org/officeDocument/2006/relationships/hyperlink" Target="https://dokkai-labo.tokyo/blog/200229/" TargetMode="External"/><Relationship Id="rId3000" Type="http://schemas.openxmlformats.org/officeDocument/2006/relationships/hyperlink" Target="https://eigo-rewrite.com/" TargetMode="External"/><Relationship Id="rId4331" Type="http://schemas.openxmlformats.org/officeDocument/2006/relationships/hyperlink" Target="https://eng-support.com/kouza/" TargetMode="External"/><Relationship Id="rId5661" Type="http://schemas.openxmlformats.org/officeDocument/2006/relationships/hyperlink" Target="https://juku-escot.com/school/" TargetMode="External"/><Relationship Id="rId6992" Type="http://schemas.openxmlformats.org/officeDocument/2006/relationships/hyperlink" Target="https://juku-escot.com/progress/" TargetMode="External"/><Relationship Id="rId477" Type="http://schemas.openxmlformats.org/officeDocument/2006/relationships/hyperlink" Target="https://dokkai-labo.tokyo/kobetsuonline01/" TargetMode="External"/><Relationship Id="rId3003" Type="http://schemas.openxmlformats.org/officeDocument/2006/relationships/hyperlink" Target="https://eigo-rewrite.com/column/bunpou/" TargetMode="External"/><Relationship Id="rId4334" Type="http://schemas.openxmlformats.org/officeDocument/2006/relationships/hyperlink" Target="https://eng-support.com/column/book2-lesson13-scene3/" TargetMode="External"/><Relationship Id="rId5666" Type="http://schemas.openxmlformats.org/officeDocument/2006/relationships/hyperlink" Target="https://juku-escot.com/column/daisuubennkyouhou/" TargetMode="External"/><Relationship Id="rId6997" Type="http://schemas.openxmlformats.org/officeDocument/2006/relationships/hyperlink" Target="https://eng-support.com/column/progressbook1-1-3/" TargetMode="External"/><Relationship Id="rId476" Type="http://schemas.openxmlformats.org/officeDocument/2006/relationships/hyperlink" Target="https://dokkai-labo.tokyo/blog/200229/" TargetMode="External"/><Relationship Id="rId3002" Type="http://schemas.openxmlformats.org/officeDocument/2006/relationships/hyperlink" Target="https://eigo-rewrite.com/" TargetMode="External"/><Relationship Id="rId4333" Type="http://schemas.openxmlformats.org/officeDocument/2006/relationships/hyperlink" Target="https://eng-support.com/kouza/" TargetMode="External"/><Relationship Id="rId5667" Type="http://schemas.openxmlformats.org/officeDocument/2006/relationships/hyperlink" Target="https://juku-escot.com/inquiry/" TargetMode="External"/><Relationship Id="rId6998" Type="http://schemas.openxmlformats.org/officeDocument/2006/relationships/hyperlink" Target="https://juku-escot.com/progress/" TargetMode="External"/><Relationship Id="rId475" Type="http://schemas.openxmlformats.org/officeDocument/2006/relationships/hyperlink" Target="https://dokkai-labo.tokyo/lesson/1-1elem/" TargetMode="External"/><Relationship Id="rId3005" Type="http://schemas.openxmlformats.org/officeDocument/2006/relationships/hyperlink" Target="https://eigo-rewrite.com/bunpou/" TargetMode="External"/><Relationship Id="rId4336" Type="http://schemas.openxmlformats.org/officeDocument/2006/relationships/hyperlink" Target="https://eng-support.com/column/book2-lesson14-scene1/" TargetMode="External"/><Relationship Id="rId5664" Type="http://schemas.openxmlformats.org/officeDocument/2006/relationships/hyperlink" Target="https://juku-escot.com/column/daisuubennkyouhou/" TargetMode="External"/><Relationship Id="rId6995" Type="http://schemas.openxmlformats.org/officeDocument/2006/relationships/hyperlink" Target="https://eng-support.com/column/b00k2-lesson1-scene2/" TargetMode="External"/><Relationship Id="rId474" Type="http://schemas.openxmlformats.org/officeDocument/2006/relationships/hyperlink" Target="https://dokkai-labo.tokyo/blog/200229/" TargetMode="External"/><Relationship Id="rId3004" Type="http://schemas.openxmlformats.org/officeDocument/2006/relationships/hyperlink" Target="https://eigo-rewrite.com/" TargetMode="External"/><Relationship Id="rId4335" Type="http://schemas.openxmlformats.org/officeDocument/2006/relationships/hyperlink" Target="https://eng-support.com/kouza/" TargetMode="External"/><Relationship Id="rId5665" Type="http://schemas.openxmlformats.org/officeDocument/2006/relationships/hyperlink" Target="https://juku-escot.com/examination/" TargetMode="External"/><Relationship Id="rId6996" Type="http://schemas.openxmlformats.org/officeDocument/2006/relationships/hyperlink" Target="https://juku-escot.com/progress/" TargetMode="External"/><Relationship Id="rId5615" Type="http://schemas.openxmlformats.org/officeDocument/2006/relationships/hyperlink" Target="https://juku-escot.com/onepoint/" TargetMode="External"/><Relationship Id="rId6946" Type="http://schemas.openxmlformats.org/officeDocument/2006/relationships/hyperlink" Target="https://juku-escot.com/progress/" TargetMode="External"/><Relationship Id="rId5616" Type="http://schemas.openxmlformats.org/officeDocument/2006/relationships/hyperlink" Target="https://juku-escot.com/column/butsurikagaku/" TargetMode="External"/><Relationship Id="rId6947" Type="http://schemas.openxmlformats.org/officeDocument/2006/relationships/hyperlink" Target="https://eng-support.com/column/progress-book1-lesson15-3/" TargetMode="External"/><Relationship Id="rId5613" Type="http://schemas.openxmlformats.org/officeDocument/2006/relationships/hyperlink" Target="https://juku-escot.com/column/onlinejuku/" TargetMode="External"/><Relationship Id="rId6944" Type="http://schemas.openxmlformats.org/officeDocument/2006/relationships/hyperlink" Target="https://juku-escot.com/progress/" TargetMode="External"/><Relationship Id="rId5614" Type="http://schemas.openxmlformats.org/officeDocument/2006/relationships/hyperlink" Target="https://juku-escot.com/column/butsurikagaku/" TargetMode="External"/><Relationship Id="rId6945" Type="http://schemas.openxmlformats.org/officeDocument/2006/relationships/hyperlink" Target="https://eng-support.com/column/progress-book1-lesson15-2/" TargetMode="External"/><Relationship Id="rId5619" Type="http://schemas.openxmlformats.org/officeDocument/2006/relationships/hyperlink" Target="https://juku-escot.com/school/" TargetMode="External"/><Relationship Id="rId5617" Type="http://schemas.openxmlformats.org/officeDocument/2006/relationships/hyperlink" Target="https://juku-escot.com/examination/" TargetMode="External"/><Relationship Id="rId6948" Type="http://schemas.openxmlformats.org/officeDocument/2006/relationships/hyperlink" Target="https://juku-escot.com/progress/" TargetMode="External"/><Relationship Id="rId5618" Type="http://schemas.openxmlformats.org/officeDocument/2006/relationships/hyperlink" Target="https://juku-escot.com/column/butsurikagaku/" TargetMode="External"/><Relationship Id="rId6949" Type="http://schemas.openxmlformats.org/officeDocument/2006/relationships/hyperlink" Target="https://eng-support.com/column/progress-book1-lesson15-4/" TargetMode="External"/><Relationship Id="rId426" Type="http://schemas.openxmlformats.org/officeDocument/2006/relationships/hyperlink" Target="https://dokkai-labo.tokyo/blog/200212/" TargetMode="External"/><Relationship Id="rId425" Type="http://schemas.openxmlformats.org/officeDocument/2006/relationships/hyperlink" Target="https://filmuy.com/dokkai-labo" TargetMode="External"/><Relationship Id="rId424" Type="http://schemas.openxmlformats.org/officeDocument/2006/relationships/hyperlink" Target="https://dokkai-labo.tokyo/blog/200212/" TargetMode="External"/><Relationship Id="rId423" Type="http://schemas.openxmlformats.org/officeDocument/2006/relationships/hyperlink" Target="https://dokkai-labo.tokyo/blog/kokugo-kakomon/" TargetMode="External"/><Relationship Id="rId429" Type="http://schemas.openxmlformats.org/officeDocument/2006/relationships/hyperlink" Target="https://dokkai-labo.tokyo/blog/161214/" TargetMode="External"/><Relationship Id="rId428" Type="http://schemas.openxmlformats.org/officeDocument/2006/relationships/hyperlink" Target="https://dokkai-labo.tokyo/blog/200212/" TargetMode="External"/><Relationship Id="rId427" Type="http://schemas.openxmlformats.org/officeDocument/2006/relationships/hyperlink" Target="https://dokkai-labo.tokyo/kobetsuonline01/" TargetMode="External"/><Relationship Id="rId422" Type="http://schemas.openxmlformats.org/officeDocument/2006/relationships/hyperlink" Target="https://dokkai-labo.tokyo/blog/200212/" TargetMode="External"/><Relationship Id="rId5611" Type="http://schemas.openxmlformats.org/officeDocument/2006/relationships/hyperlink" Target="https://juku-escot.com/online/" TargetMode="External"/><Relationship Id="rId6942" Type="http://schemas.openxmlformats.org/officeDocument/2006/relationships/hyperlink" Target="https://juku-escot.com/progress/" TargetMode="External"/><Relationship Id="rId421" Type="http://schemas.openxmlformats.org/officeDocument/2006/relationships/hyperlink" Target="https://dokkai-labo.tokyo/tokuten_fifth/" TargetMode="External"/><Relationship Id="rId5612" Type="http://schemas.openxmlformats.org/officeDocument/2006/relationships/hyperlink" Target="https://juku-escot.com/column/butsurikagaku/" TargetMode="External"/><Relationship Id="rId6943" Type="http://schemas.openxmlformats.org/officeDocument/2006/relationships/hyperlink" Target="https://eng-support.com/column/progress-book1-lesson15-1/" TargetMode="External"/><Relationship Id="rId420" Type="http://schemas.openxmlformats.org/officeDocument/2006/relationships/hyperlink" Target="https://dokkai-labo.tokyo/blog/200212/" TargetMode="External"/><Relationship Id="rId6940" Type="http://schemas.openxmlformats.org/officeDocument/2006/relationships/hyperlink" Target="https://juku-escot.com/progress/" TargetMode="External"/><Relationship Id="rId5610" Type="http://schemas.openxmlformats.org/officeDocument/2006/relationships/hyperlink" Target="https://juku-escot.com/column/butsurikagaku/" TargetMode="External"/><Relationship Id="rId6941" Type="http://schemas.openxmlformats.org/officeDocument/2006/relationships/hyperlink" Target="https://eng-support.com/column/progress-book1-lesson14-4/" TargetMode="External"/><Relationship Id="rId5604" Type="http://schemas.openxmlformats.org/officeDocument/2006/relationships/hyperlink" Target="https://juku-escot.com/column/butsurikagaku/" TargetMode="External"/><Relationship Id="rId6935" Type="http://schemas.openxmlformats.org/officeDocument/2006/relationships/hyperlink" Target="https://eng-support.com/column/progress-book1-lesson14-1/" TargetMode="External"/><Relationship Id="rId5605" Type="http://schemas.openxmlformats.org/officeDocument/2006/relationships/hyperlink" Target="https://juku-escot.com/column/butsurikagaku/" TargetMode="External"/><Relationship Id="rId6936" Type="http://schemas.openxmlformats.org/officeDocument/2006/relationships/hyperlink" Target="https://juku-escot.com/progress/" TargetMode="External"/><Relationship Id="rId5602" Type="http://schemas.openxmlformats.org/officeDocument/2006/relationships/hyperlink" Target="https://juku-escot.com/column/butsurikagaku/" TargetMode="External"/><Relationship Id="rId6933" Type="http://schemas.openxmlformats.org/officeDocument/2006/relationships/hyperlink" Target="https://eng-support.com/column/progress-book1-lesson13-3/" TargetMode="External"/><Relationship Id="rId5603" Type="http://schemas.openxmlformats.org/officeDocument/2006/relationships/hyperlink" Target="https://juku-escot.com/column/yokunaibenkyouhou/" TargetMode="External"/><Relationship Id="rId6934" Type="http://schemas.openxmlformats.org/officeDocument/2006/relationships/hyperlink" Target="https://juku-escot.com/progress/" TargetMode="External"/><Relationship Id="rId5608" Type="http://schemas.openxmlformats.org/officeDocument/2006/relationships/hyperlink" Target="https://juku-escot.com/column/butsurikagaku/" TargetMode="External"/><Relationship Id="rId6939" Type="http://schemas.openxmlformats.org/officeDocument/2006/relationships/hyperlink" Target="https://eng-support.com/column/progress-book1-lesson14-3/" TargetMode="External"/><Relationship Id="rId5609" Type="http://schemas.openxmlformats.org/officeDocument/2006/relationships/hyperlink" Target="https://juku-escot.com/school/" TargetMode="External"/><Relationship Id="rId5606" Type="http://schemas.openxmlformats.org/officeDocument/2006/relationships/hyperlink" Target="https://juku-escot.com/column/butsurikagaku/" TargetMode="External"/><Relationship Id="rId6937" Type="http://schemas.openxmlformats.org/officeDocument/2006/relationships/hyperlink" Target="https://eng-support.com/column/progress-book1-lesson14-2/" TargetMode="External"/><Relationship Id="rId5607" Type="http://schemas.openxmlformats.org/officeDocument/2006/relationships/hyperlink" Target="https://juku-escot.com/column/anki/" TargetMode="External"/><Relationship Id="rId6938" Type="http://schemas.openxmlformats.org/officeDocument/2006/relationships/hyperlink" Target="https://juku-escot.com/progress/" TargetMode="External"/><Relationship Id="rId415" Type="http://schemas.openxmlformats.org/officeDocument/2006/relationships/hyperlink" Target="https://dokkai-labo.tokyo/access/" TargetMode="External"/><Relationship Id="rId414" Type="http://schemas.openxmlformats.org/officeDocument/2006/relationships/hyperlink" Target="https://dokkai-labo.tokyo/blog/20020702/" TargetMode="External"/><Relationship Id="rId413" Type="http://schemas.openxmlformats.org/officeDocument/2006/relationships/hyperlink" Target="https://dokkai-labo.tokyo/profile/" TargetMode="External"/><Relationship Id="rId412" Type="http://schemas.openxmlformats.org/officeDocument/2006/relationships/hyperlink" Target="https://dokkai-labo.tokyo/blog/20020702/" TargetMode="External"/><Relationship Id="rId419" Type="http://schemas.openxmlformats.org/officeDocument/2006/relationships/hyperlink" Target="https://dokkai-labo.tokyo/tokuten_fifth/" TargetMode="External"/><Relationship Id="rId418" Type="http://schemas.openxmlformats.org/officeDocument/2006/relationships/hyperlink" Target="https://dokkai-labo.tokyo/blog/200212/" TargetMode="External"/><Relationship Id="rId417" Type="http://schemas.openxmlformats.org/officeDocument/2006/relationships/hyperlink" Target="https://dokkai-labo.tokyo/blog/" TargetMode="External"/><Relationship Id="rId416" Type="http://schemas.openxmlformats.org/officeDocument/2006/relationships/hyperlink" Target="https://dokkai-labo.tokyo/blog/20020702/" TargetMode="External"/><Relationship Id="rId411" Type="http://schemas.openxmlformats.org/officeDocument/2006/relationships/hyperlink" Target="https://dokkai-labo.tokyo/contact/" TargetMode="External"/><Relationship Id="rId5600" Type="http://schemas.openxmlformats.org/officeDocument/2006/relationships/hyperlink" Target="https://juku-escot.com/column/butsurikagaku/" TargetMode="External"/><Relationship Id="rId6931" Type="http://schemas.openxmlformats.org/officeDocument/2006/relationships/hyperlink" Target="https://eng-support.com/column/progress-book1-lesson13-2/" TargetMode="External"/><Relationship Id="rId410" Type="http://schemas.openxmlformats.org/officeDocument/2006/relationships/hyperlink" Target="https://dokkai-labo.tokyo/blog/20020702/" TargetMode="External"/><Relationship Id="rId5601" Type="http://schemas.openxmlformats.org/officeDocument/2006/relationships/hyperlink" Target="https://juku-escot.com/school/" TargetMode="External"/><Relationship Id="rId6932" Type="http://schemas.openxmlformats.org/officeDocument/2006/relationships/hyperlink" Target="https://juku-escot.com/progress/" TargetMode="External"/><Relationship Id="rId6930" Type="http://schemas.openxmlformats.org/officeDocument/2006/relationships/hyperlink" Target="https://juku-escot.com/progress/" TargetMode="External"/><Relationship Id="rId4305" Type="http://schemas.openxmlformats.org/officeDocument/2006/relationships/hyperlink" Target="https://eng-support.com/column/" TargetMode="External"/><Relationship Id="rId5637" Type="http://schemas.openxmlformats.org/officeDocument/2006/relationships/hyperlink" Target="https://juku-escot.com/column/fuyuyasumi/" TargetMode="External"/><Relationship Id="rId6968" Type="http://schemas.openxmlformats.org/officeDocument/2006/relationships/hyperlink" Target="https://juku-escot.com/progress/" TargetMode="External"/><Relationship Id="rId4304" Type="http://schemas.openxmlformats.org/officeDocument/2006/relationships/hyperlink" Target="https://eng-support.com/column/book2-lesson12-scene3/" TargetMode="External"/><Relationship Id="rId5638" Type="http://schemas.openxmlformats.org/officeDocument/2006/relationships/hyperlink" Target="https://juku-escot.com/column/chokuzen/" TargetMode="External"/><Relationship Id="rId6969" Type="http://schemas.openxmlformats.org/officeDocument/2006/relationships/hyperlink" Target="https://eng-support.com/column/progress-book1-lesson18-2/" TargetMode="External"/><Relationship Id="rId4307" Type="http://schemas.openxmlformats.org/officeDocument/2006/relationships/hyperlink" Target="https://eng-support.com/kouza/" TargetMode="External"/><Relationship Id="rId5635" Type="http://schemas.openxmlformats.org/officeDocument/2006/relationships/hyperlink" Target="https://juku-escot.com/column/haruyasumibenkyouhou/" TargetMode="External"/><Relationship Id="rId6966" Type="http://schemas.openxmlformats.org/officeDocument/2006/relationships/hyperlink" Target="https://juku-escot.com/progress/" TargetMode="External"/><Relationship Id="rId4306" Type="http://schemas.openxmlformats.org/officeDocument/2006/relationships/hyperlink" Target="https://eng-support.com/column/book2-lesson12-scene3/" TargetMode="External"/><Relationship Id="rId5636" Type="http://schemas.openxmlformats.org/officeDocument/2006/relationships/hyperlink" Target="https://juku-escot.com/column/chokuzen/" TargetMode="External"/><Relationship Id="rId6967" Type="http://schemas.openxmlformats.org/officeDocument/2006/relationships/hyperlink" Target="https://eng-support.com/column/progress-book1-lesson18-1/" TargetMode="External"/><Relationship Id="rId4309" Type="http://schemas.openxmlformats.org/officeDocument/2006/relationships/hyperlink" Target="https://eng-support.com/kouza/" TargetMode="External"/><Relationship Id="rId4308" Type="http://schemas.openxmlformats.org/officeDocument/2006/relationships/hyperlink" Target="https://eng-support.com/column/book2-lesson12-scene3/" TargetMode="External"/><Relationship Id="rId5639" Type="http://schemas.openxmlformats.org/officeDocument/2006/relationships/hyperlink" Target="https://juku-escot.com/onepoint/" TargetMode="External"/><Relationship Id="rId448" Type="http://schemas.openxmlformats.org/officeDocument/2006/relationships/hyperlink" Target="https://dokkai-labo.tokyo/blog/200214/" TargetMode="External"/><Relationship Id="rId447" Type="http://schemas.openxmlformats.org/officeDocument/2006/relationships/hyperlink" Target="https://dokkai-labo.tokyo/kobetsuonline01/" TargetMode="External"/><Relationship Id="rId446" Type="http://schemas.openxmlformats.org/officeDocument/2006/relationships/hyperlink" Target="https://dokkai-labo.tokyo/blog/200214/" TargetMode="External"/><Relationship Id="rId445" Type="http://schemas.openxmlformats.org/officeDocument/2006/relationships/hyperlink" Target="https://filmuy.com/dokkai-labo" TargetMode="External"/><Relationship Id="rId449" Type="http://schemas.openxmlformats.org/officeDocument/2006/relationships/hyperlink" Target="https://dokkai-labo.tokyo/blog/161214/" TargetMode="External"/><Relationship Id="rId440" Type="http://schemas.openxmlformats.org/officeDocument/2006/relationships/hyperlink" Target="https://dokkai-labo.tokyo/blog/200214/" TargetMode="External"/><Relationship Id="rId6960" Type="http://schemas.openxmlformats.org/officeDocument/2006/relationships/hyperlink" Target="https://juku-escot.com/progress/" TargetMode="External"/><Relationship Id="rId5630" Type="http://schemas.openxmlformats.org/officeDocument/2006/relationships/hyperlink" Target="https://juku-escot.com/column/chokuzen/" TargetMode="External"/><Relationship Id="rId6961" Type="http://schemas.openxmlformats.org/officeDocument/2006/relationships/hyperlink" Target="https://eng-support.com/column/progress-book1-lesson17-2/" TargetMode="External"/><Relationship Id="rId444" Type="http://schemas.openxmlformats.org/officeDocument/2006/relationships/hyperlink" Target="https://dokkai-labo.tokyo/blog/200214/" TargetMode="External"/><Relationship Id="rId4301" Type="http://schemas.openxmlformats.org/officeDocument/2006/relationships/hyperlink" Target="https://eng-support.com/kouza/" TargetMode="External"/><Relationship Id="rId5633" Type="http://schemas.openxmlformats.org/officeDocument/2006/relationships/hyperlink" Target="https://juku-escot.com/column/anki/" TargetMode="External"/><Relationship Id="rId6964" Type="http://schemas.openxmlformats.org/officeDocument/2006/relationships/hyperlink" Target="https://juku-escot.com/progress/" TargetMode="External"/><Relationship Id="rId443" Type="http://schemas.openxmlformats.org/officeDocument/2006/relationships/hyperlink" Target="https://dokkai-labo.tokyo/blog/kokugo-kakomon/" TargetMode="External"/><Relationship Id="rId4300" Type="http://schemas.openxmlformats.org/officeDocument/2006/relationships/hyperlink" Target="https://eng-support.com/column/book2-lesson12-scene2/" TargetMode="External"/><Relationship Id="rId5634" Type="http://schemas.openxmlformats.org/officeDocument/2006/relationships/hyperlink" Target="https://juku-escot.com/column/chokuzen/" TargetMode="External"/><Relationship Id="rId6965" Type="http://schemas.openxmlformats.org/officeDocument/2006/relationships/hyperlink" Target="https://eng-support.com/column/progress-book1-lesson17-4/" TargetMode="External"/><Relationship Id="rId442" Type="http://schemas.openxmlformats.org/officeDocument/2006/relationships/hyperlink" Target="https://dokkai-labo.tokyo/blog/200214/" TargetMode="External"/><Relationship Id="rId4303" Type="http://schemas.openxmlformats.org/officeDocument/2006/relationships/hyperlink" Target="https://eng-support.com/kouza/" TargetMode="External"/><Relationship Id="rId5631" Type="http://schemas.openxmlformats.org/officeDocument/2006/relationships/hyperlink" Target="https://juku-escot.com/column/yokunaibenkyouhou/" TargetMode="External"/><Relationship Id="rId6962" Type="http://schemas.openxmlformats.org/officeDocument/2006/relationships/hyperlink" Target="https://juku-escot.com/progress/" TargetMode="External"/><Relationship Id="rId441" Type="http://schemas.openxmlformats.org/officeDocument/2006/relationships/hyperlink" Target="https://dokkai-labo.tokyo/tokuten/" TargetMode="External"/><Relationship Id="rId4302" Type="http://schemas.openxmlformats.org/officeDocument/2006/relationships/hyperlink" Target="https://eng-support.com/column/book2-lesson12-scene2/" TargetMode="External"/><Relationship Id="rId5632" Type="http://schemas.openxmlformats.org/officeDocument/2006/relationships/hyperlink" Target="https://juku-escot.com/column/chokuzen/" TargetMode="External"/><Relationship Id="rId6963" Type="http://schemas.openxmlformats.org/officeDocument/2006/relationships/hyperlink" Target="https://eng-support.com/column/progress-book1-lesson17-3/" TargetMode="External"/><Relationship Id="rId5626" Type="http://schemas.openxmlformats.org/officeDocument/2006/relationships/hyperlink" Target="https://juku-escot.com/column/chokuzen/" TargetMode="External"/><Relationship Id="rId6957" Type="http://schemas.openxmlformats.org/officeDocument/2006/relationships/hyperlink" Target="https://eng-support.com/column/progress-book1-lesson16-4/" TargetMode="External"/><Relationship Id="rId5627" Type="http://schemas.openxmlformats.org/officeDocument/2006/relationships/hyperlink" Target="https://juku-escot.com/onepoint/" TargetMode="External"/><Relationship Id="rId6958" Type="http://schemas.openxmlformats.org/officeDocument/2006/relationships/hyperlink" Target="https://juku-escot.com/progress/" TargetMode="External"/><Relationship Id="rId5624" Type="http://schemas.openxmlformats.org/officeDocument/2006/relationships/hyperlink" Target="https://juku-escot.com/column/butsurikagaku/" TargetMode="External"/><Relationship Id="rId6955" Type="http://schemas.openxmlformats.org/officeDocument/2006/relationships/hyperlink" Target="https://eng-support.com/column/progress-book1-lesson16-3/" TargetMode="External"/><Relationship Id="rId5625" Type="http://schemas.openxmlformats.org/officeDocument/2006/relationships/hyperlink" Target="https://juku-escot.com/inquiry/" TargetMode="External"/><Relationship Id="rId6956" Type="http://schemas.openxmlformats.org/officeDocument/2006/relationships/hyperlink" Target="https://juku-escot.com/progress/" TargetMode="External"/><Relationship Id="rId5628" Type="http://schemas.openxmlformats.org/officeDocument/2006/relationships/hyperlink" Target="https://juku-escot.com/column/chokuzen/" TargetMode="External"/><Relationship Id="rId6959" Type="http://schemas.openxmlformats.org/officeDocument/2006/relationships/hyperlink" Target="https://eng-support.com/column/progress-book1-lesson17-1/" TargetMode="External"/><Relationship Id="rId5629" Type="http://schemas.openxmlformats.org/officeDocument/2006/relationships/hyperlink" Target="https://juku-escot.com/onepoint/" TargetMode="External"/><Relationship Id="rId437" Type="http://schemas.openxmlformats.org/officeDocument/2006/relationships/hyperlink" Target="https://dokkai-labo.tokyo/blog/" TargetMode="External"/><Relationship Id="rId436" Type="http://schemas.openxmlformats.org/officeDocument/2006/relationships/hyperlink" Target="https://dokkai-labo.tokyo/blog/200212/" TargetMode="External"/><Relationship Id="rId435" Type="http://schemas.openxmlformats.org/officeDocument/2006/relationships/hyperlink" Target="https://dokkai-labo.tokyo/access/" TargetMode="External"/><Relationship Id="rId434" Type="http://schemas.openxmlformats.org/officeDocument/2006/relationships/hyperlink" Target="https://dokkai-labo.tokyo/blog/200212/" TargetMode="External"/><Relationship Id="rId439" Type="http://schemas.openxmlformats.org/officeDocument/2006/relationships/hyperlink" Target="https://dokkai-labo.tokyo/tokuten/" TargetMode="External"/><Relationship Id="rId438" Type="http://schemas.openxmlformats.org/officeDocument/2006/relationships/hyperlink" Target="https://dokkai-labo.tokyo/blog/200214/" TargetMode="External"/><Relationship Id="rId6950" Type="http://schemas.openxmlformats.org/officeDocument/2006/relationships/hyperlink" Target="https://juku-escot.com/progress/" TargetMode="External"/><Relationship Id="rId433" Type="http://schemas.openxmlformats.org/officeDocument/2006/relationships/hyperlink" Target="https://dokkai-labo.tokyo/profile/" TargetMode="External"/><Relationship Id="rId5622" Type="http://schemas.openxmlformats.org/officeDocument/2006/relationships/hyperlink" Target="https://juku-escot.com/column/butsurikagaku/" TargetMode="External"/><Relationship Id="rId6953" Type="http://schemas.openxmlformats.org/officeDocument/2006/relationships/hyperlink" Target="https://eng-support.com/column/progress-book1-lesson16-2/" TargetMode="External"/><Relationship Id="rId432" Type="http://schemas.openxmlformats.org/officeDocument/2006/relationships/hyperlink" Target="https://dokkai-labo.tokyo/blog/200212/" TargetMode="External"/><Relationship Id="rId5623" Type="http://schemas.openxmlformats.org/officeDocument/2006/relationships/hyperlink" Target="https://juku-escot.com/examination/" TargetMode="External"/><Relationship Id="rId6954" Type="http://schemas.openxmlformats.org/officeDocument/2006/relationships/hyperlink" Target="https://juku-escot.com/progress/" TargetMode="External"/><Relationship Id="rId431" Type="http://schemas.openxmlformats.org/officeDocument/2006/relationships/hyperlink" Target="https://dokkai-labo.tokyo/contact/" TargetMode="External"/><Relationship Id="rId5620" Type="http://schemas.openxmlformats.org/officeDocument/2006/relationships/hyperlink" Target="https://juku-escot.com/column/butsurikagaku/" TargetMode="External"/><Relationship Id="rId6951" Type="http://schemas.openxmlformats.org/officeDocument/2006/relationships/hyperlink" Target="https://eng-support.com/column/progress-book1-lesson16-1/" TargetMode="External"/><Relationship Id="rId430" Type="http://schemas.openxmlformats.org/officeDocument/2006/relationships/hyperlink" Target="https://dokkai-labo.tokyo/blog/200212/" TargetMode="External"/><Relationship Id="rId5621" Type="http://schemas.openxmlformats.org/officeDocument/2006/relationships/hyperlink" Target="https://juku-escot.com/onepoint/" TargetMode="External"/><Relationship Id="rId6952" Type="http://schemas.openxmlformats.org/officeDocument/2006/relationships/hyperlink" Target="https://juku-escot.com/progress/" TargetMode="External"/><Relationship Id="rId6108" Type="http://schemas.openxmlformats.org/officeDocument/2006/relationships/hyperlink" Target="https://juku-escot.com/column/yaruki/" TargetMode="External"/><Relationship Id="rId6109" Type="http://schemas.openxmlformats.org/officeDocument/2006/relationships/hyperlink" Target="https://juku-escot.com/column/ryouritsu/" TargetMode="External"/><Relationship Id="rId7439" Type="http://schemas.openxmlformats.org/officeDocument/2006/relationships/hyperlink" Target="https://jukureiwa.com/inquiry/" TargetMode="External"/><Relationship Id="rId7430" Type="http://schemas.openxmlformats.org/officeDocument/2006/relationships/hyperlink" Target="https://jukureiwa.com/inquiry/" TargetMode="External"/><Relationship Id="rId8761" Type="http://schemas.openxmlformats.org/officeDocument/2006/relationships/hyperlink" Target="https://natsui-sansu-juku.com/col_blog/online-sansu-kobetsu-hi-wariai/" TargetMode="External"/><Relationship Id="rId8760" Type="http://schemas.openxmlformats.org/officeDocument/2006/relationships/hyperlink" Target="https://natsui-sansu-juku.com/column/hub-bunshodai/" TargetMode="External"/><Relationship Id="rId6102" Type="http://schemas.openxmlformats.org/officeDocument/2006/relationships/hyperlink" Target="https://juku-escot.com/column/yaruki/" TargetMode="External"/><Relationship Id="rId7434" Type="http://schemas.openxmlformats.org/officeDocument/2006/relationships/hyperlink" Target="https://jukureiwa.com/kouza/" TargetMode="External"/><Relationship Id="rId8765" Type="http://schemas.openxmlformats.org/officeDocument/2006/relationships/hyperlink" Target="https://natsui-sansu-juku.com/col_blog/online-sansu-kobetsu-hi-wariai/" TargetMode="External"/><Relationship Id="rId6103" Type="http://schemas.openxmlformats.org/officeDocument/2006/relationships/hyperlink" Target="https://juku-escot.com/examination/" TargetMode="External"/><Relationship Id="rId7433" Type="http://schemas.openxmlformats.org/officeDocument/2006/relationships/hyperlink" Target="https://jukureiwa.com/access/" TargetMode="External"/><Relationship Id="rId8764" Type="http://schemas.openxmlformats.org/officeDocument/2006/relationships/hyperlink" Target="https://natsui-sansu-juku.com/kobetsu_online/" TargetMode="External"/><Relationship Id="rId6100" Type="http://schemas.openxmlformats.org/officeDocument/2006/relationships/hyperlink" Target="https://juku-escot.com/column/waseda/" TargetMode="External"/><Relationship Id="rId7432" Type="http://schemas.openxmlformats.org/officeDocument/2006/relationships/hyperlink" Target="https://jukureiwa.com/inquiry/" TargetMode="External"/><Relationship Id="rId8763" Type="http://schemas.openxmlformats.org/officeDocument/2006/relationships/hyperlink" Target="https://natsui-sansu-juku.com/col_blog/online-sansu-kobetsu-hi-wariai/" TargetMode="External"/><Relationship Id="rId6101" Type="http://schemas.openxmlformats.org/officeDocument/2006/relationships/hyperlink" Target="https://filmuy.com/juku-escot/video/478785961" TargetMode="External"/><Relationship Id="rId7431" Type="http://schemas.openxmlformats.org/officeDocument/2006/relationships/hyperlink" Target="https://jukureiwa.com/access/" TargetMode="External"/><Relationship Id="rId8762" Type="http://schemas.openxmlformats.org/officeDocument/2006/relationships/hyperlink" Target="https://natsui-sansu-juku.com/kobetsu_online/" TargetMode="External"/><Relationship Id="rId6106" Type="http://schemas.openxmlformats.org/officeDocument/2006/relationships/hyperlink" Target="https://juku-escot.com/column/yaruki/" TargetMode="External"/><Relationship Id="rId7438" Type="http://schemas.openxmlformats.org/officeDocument/2006/relationships/hyperlink" Target="https://jukureiwa.com/kouza/" TargetMode="External"/><Relationship Id="rId8769" Type="http://schemas.openxmlformats.org/officeDocument/2006/relationships/hyperlink" Target="https://natsui-sansu-juku.com/col_blog/online-sansu-kobetsu-keisan-miss/" TargetMode="External"/><Relationship Id="rId6107" Type="http://schemas.openxmlformats.org/officeDocument/2006/relationships/hyperlink" Target="https://juku-escot.com/column/yokunaibenkyouhou/" TargetMode="External"/><Relationship Id="rId7437" Type="http://schemas.openxmlformats.org/officeDocument/2006/relationships/hyperlink" Target="https://jukureiwa.com/inquiry/" TargetMode="External"/><Relationship Id="rId8768" Type="http://schemas.openxmlformats.org/officeDocument/2006/relationships/hyperlink" Target="https://natsui-sansu-juku.com/ct/%e4%b8%ad%e5%ad%a6%e5%8f%97%e9%a8%93q%ef%bc%86%ef%bd%81/" TargetMode="External"/><Relationship Id="rId6104" Type="http://schemas.openxmlformats.org/officeDocument/2006/relationships/hyperlink" Target="https://juku-escot.com/column/yaruki/" TargetMode="External"/><Relationship Id="rId7436" Type="http://schemas.openxmlformats.org/officeDocument/2006/relationships/hyperlink" Target="https://jukureiwa.com/access/" TargetMode="External"/><Relationship Id="rId8767" Type="http://schemas.openxmlformats.org/officeDocument/2006/relationships/hyperlink" Target="https://natsui-sansu-juku.com/col_blog/online-sansu-kobetsu-keisan-miss/" TargetMode="External"/><Relationship Id="rId6105" Type="http://schemas.openxmlformats.org/officeDocument/2006/relationships/hyperlink" Target="https://juku-escot.com/examination/" TargetMode="External"/><Relationship Id="rId7435" Type="http://schemas.openxmlformats.org/officeDocument/2006/relationships/hyperlink" Target="https://jukureiwa.com/inquiry/" TargetMode="External"/><Relationship Id="rId8766" Type="http://schemas.openxmlformats.org/officeDocument/2006/relationships/hyperlink" Target="https://natsui-sansu-juku.com/kobetsu_online/" TargetMode="External"/><Relationship Id="rId7429" Type="http://schemas.openxmlformats.org/officeDocument/2006/relationships/hyperlink" Target="https://jukureiwa.com/inquiry/" TargetMode="External"/><Relationship Id="rId7428" Type="http://schemas.openxmlformats.org/officeDocument/2006/relationships/hyperlink" Target="https://jukureiwa.com/kouza/" TargetMode="External"/><Relationship Id="rId8759" Type="http://schemas.openxmlformats.org/officeDocument/2006/relationships/hyperlink" Target="https://natsui-sansu-juku.com/col_blog/online-sansu-kobetsu-hi-wariai/" TargetMode="External"/><Relationship Id="rId8750" Type="http://schemas.openxmlformats.org/officeDocument/2006/relationships/hyperlink" Target="https://natsui-sansu-juku.com/kobetsu_online/" TargetMode="External"/><Relationship Id="rId7423" Type="http://schemas.openxmlformats.org/officeDocument/2006/relationships/hyperlink" Target="https://rika-quest.com/" TargetMode="External"/><Relationship Id="rId8754" Type="http://schemas.openxmlformats.org/officeDocument/2006/relationships/hyperlink" Target="https://natsui-sansu-juku.com/kobetsu_online/" TargetMode="External"/><Relationship Id="rId7422" Type="http://schemas.openxmlformats.org/officeDocument/2006/relationships/hyperlink" Target="https://jukureiwa.com/info/20210723/" TargetMode="External"/><Relationship Id="rId8753" Type="http://schemas.openxmlformats.org/officeDocument/2006/relationships/hyperlink" Target="https://natsui-sansu-juku.com/col_blog/online-sansu-kobetsu-hayasa-kaizen/" TargetMode="External"/><Relationship Id="rId7421" Type="http://schemas.openxmlformats.org/officeDocument/2006/relationships/hyperlink" Target="https://jukureiwa.com/inquiry/" TargetMode="External"/><Relationship Id="rId8752" Type="http://schemas.openxmlformats.org/officeDocument/2006/relationships/hyperlink" Target="https://natsui-sansu-juku.com/kobetsu_online/" TargetMode="External"/><Relationship Id="rId7420" Type="http://schemas.openxmlformats.org/officeDocument/2006/relationships/hyperlink" Target="https://jukureiwa.com/info/20210707/" TargetMode="External"/><Relationship Id="rId8751" Type="http://schemas.openxmlformats.org/officeDocument/2006/relationships/hyperlink" Target="https://natsui-sansu-juku.com/col_blog/online-sansu-kobetsu-hayasa-kaizen/" TargetMode="External"/><Relationship Id="rId7427" Type="http://schemas.openxmlformats.org/officeDocument/2006/relationships/hyperlink" Target="https://jukureiwa.com/access/" TargetMode="External"/><Relationship Id="rId8758" Type="http://schemas.openxmlformats.org/officeDocument/2006/relationships/hyperlink" Target="https://natsui-sansu-juku.com/kobetsu/" TargetMode="External"/><Relationship Id="rId7426" Type="http://schemas.openxmlformats.org/officeDocument/2006/relationships/hyperlink" Target="https://jukureiwa.com/inquiry/" TargetMode="External"/><Relationship Id="rId8757" Type="http://schemas.openxmlformats.org/officeDocument/2006/relationships/hyperlink" Target="https://natsui-sansu-juku.com/col_blog/online-sansu-kobetsu-hi-wariai/" TargetMode="External"/><Relationship Id="rId7425" Type="http://schemas.openxmlformats.org/officeDocument/2006/relationships/hyperlink" Target="https://jukureiwa.com/access/" TargetMode="External"/><Relationship Id="rId8756" Type="http://schemas.openxmlformats.org/officeDocument/2006/relationships/hyperlink" Target="https://natsui-sansu-juku.com/kobetsu/" TargetMode="External"/><Relationship Id="rId7424" Type="http://schemas.openxmlformats.org/officeDocument/2006/relationships/hyperlink" Target="https://jukureiwa.com/inquiry/" TargetMode="External"/><Relationship Id="rId8755" Type="http://schemas.openxmlformats.org/officeDocument/2006/relationships/hyperlink" Target="https://natsui-sansu-juku.com/col_blog/online-sansu-kobetsu-hi-wariai/" TargetMode="External"/><Relationship Id="rId6120" Type="http://schemas.openxmlformats.org/officeDocument/2006/relationships/hyperlink" Target="https://juku-escot.com/column/yaruki/" TargetMode="External"/><Relationship Id="rId7452" Type="http://schemas.openxmlformats.org/officeDocument/2006/relationships/hyperlink" Target="https://jukureiwa.com/kouza/" TargetMode="External"/><Relationship Id="rId8783" Type="http://schemas.openxmlformats.org/officeDocument/2006/relationships/hyperlink" Target="https://natsui-sansu-juku.com/col_blog/online-sansu-kobetsu-rittaizukei/" TargetMode="External"/><Relationship Id="rId6121" Type="http://schemas.openxmlformats.org/officeDocument/2006/relationships/hyperlink" Target="https://juku-escot.com/c_blogs/yarukihouhou/" TargetMode="External"/><Relationship Id="rId7451" Type="http://schemas.openxmlformats.org/officeDocument/2006/relationships/hyperlink" Target="https://jukureiwa.com/access/" TargetMode="External"/><Relationship Id="rId8782" Type="http://schemas.openxmlformats.org/officeDocument/2006/relationships/hyperlink" Target="https://natsui-sansu-juku.com/kobetsu/" TargetMode="External"/><Relationship Id="rId7450" Type="http://schemas.openxmlformats.org/officeDocument/2006/relationships/hyperlink" Target="https://jukureiwa.com/inquiry/" TargetMode="External"/><Relationship Id="rId8781" Type="http://schemas.openxmlformats.org/officeDocument/2006/relationships/hyperlink" Target="https://natsui-sansu-juku.com/col_blog/online-sansu-kobetsu-rittaizukei/" TargetMode="External"/><Relationship Id="rId8780" Type="http://schemas.openxmlformats.org/officeDocument/2006/relationships/hyperlink" Target="https://natsui-sansu-juku.com/column/hub-online-use/" TargetMode="External"/><Relationship Id="rId6124" Type="http://schemas.openxmlformats.org/officeDocument/2006/relationships/hyperlink" Target="https://juku-escot.com/column/yokunaibenkyouhou/" TargetMode="External"/><Relationship Id="rId7456" Type="http://schemas.openxmlformats.org/officeDocument/2006/relationships/hyperlink" Target="https://jukureiwa.com/kouza/" TargetMode="External"/><Relationship Id="rId8787" Type="http://schemas.openxmlformats.org/officeDocument/2006/relationships/hyperlink" Target="https://natsui-sansu-juku.com/col_blog/online-sansu-kobetsu-rittaizukei/" TargetMode="External"/><Relationship Id="rId6125" Type="http://schemas.openxmlformats.org/officeDocument/2006/relationships/hyperlink" Target="https://juku-escot.com/school/" TargetMode="External"/><Relationship Id="rId7455" Type="http://schemas.openxmlformats.org/officeDocument/2006/relationships/hyperlink" Target="https://jukureiwa.com/inquiry/" TargetMode="External"/><Relationship Id="rId8786" Type="http://schemas.openxmlformats.org/officeDocument/2006/relationships/hyperlink" Target="https://natsui-sansu-juku.com/column/hub-zukei-hayasa/" TargetMode="External"/><Relationship Id="rId6122" Type="http://schemas.openxmlformats.org/officeDocument/2006/relationships/hyperlink" Target="https://juku-escot.com/column/yokunaibenkyouhou/" TargetMode="External"/><Relationship Id="rId7454" Type="http://schemas.openxmlformats.org/officeDocument/2006/relationships/hyperlink" Target="https://jukureiwa.com/access/" TargetMode="External"/><Relationship Id="rId8785" Type="http://schemas.openxmlformats.org/officeDocument/2006/relationships/hyperlink" Target="https://natsui-sansu-juku.com/col_blog/online-sansu-kobetsu-rittaizukei/" TargetMode="External"/><Relationship Id="rId6123" Type="http://schemas.openxmlformats.org/officeDocument/2006/relationships/hyperlink" Target="https://juku-escot.com/school/" TargetMode="External"/><Relationship Id="rId7453" Type="http://schemas.openxmlformats.org/officeDocument/2006/relationships/hyperlink" Target="https://jukureiwa.com/inquiry/" TargetMode="External"/><Relationship Id="rId8784" Type="http://schemas.openxmlformats.org/officeDocument/2006/relationships/hyperlink" Target="https://natsui-sansu-juku.com/kobetsu/" TargetMode="External"/><Relationship Id="rId6128" Type="http://schemas.openxmlformats.org/officeDocument/2006/relationships/hyperlink" Target="https://juku-escot.com/column/yokunaibenkyouhou/" TargetMode="External"/><Relationship Id="rId6129" Type="http://schemas.openxmlformats.org/officeDocument/2006/relationships/hyperlink" Target="https://juku-escot.com/column/chokuzen/" TargetMode="External"/><Relationship Id="rId7459" Type="http://schemas.openxmlformats.org/officeDocument/2006/relationships/hyperlink" Target="https://jukureiwa.com/info/2026/" TargetMode="External"/><Relationship Id="rId6126" Type="http://schemas.openxmlformats.org/officeDocument/2006/relationships/hyperlink" Target="https://juku-escot.com/column/yokunaibenkyouhou/" TargetMode="External"/><Relationship Id="rId7458" Type="http://schemas.openxmlformats.org/officeDocument/2006/relationships/hyperlink" Target="https://jukureiwa.com/inquiry/" TargetMode="External"/><Relationship Id="rId8789" Type="http://schemas.openxmlformats.org/officeDocument/2006/relationships/hyperlink" Target="https://natsui-sansu-juku.com/col_blog/online-sansu-kobetsu-rittaizukei/" TargetMode="External"/><Relationship Id="rId6127" Type="http://schemas.openxmlformats.org/officeDocument/2006/relationships/hyperlink" Target="https://juku-escot.com/column/anki/" TargetMode="External"/><Relationship Id="rId7457" Type="http://schemas.openxmlformats.org/officeDocument/2006/relationships/hyperlink" Target="https://jukureiwa.com/kouza/" TargetMode="External"/><Relationship Id="rId8788" Type="http://schemas.openxmlformats.org/officeDocument/2006/relationships/hyperlink" Target="https://natsui-sansu-juku.com/kobetsu_online/" TargetMode="External"/><Relationship Id="rId6119" Type="http://schemas.openxmlformats.org/officeDocument/2006/relationships/hyperlink" Target="https://juku-escot.com/c_blogs/yarukipoint/" TargetMode="External"/><Relationship Id="rId7441" Type="http://schemas.openxmlformats.org/officeDocument/2006/relationships/hyperlink" Target="https://jukureiwa.com/inquiry/" TargetMode="External"/><Relationship Id="rId8772" Type="http://schemas.openxmlformats.org/officeDocument/2006/relationships/hyperlink" Target="https://natsui-sansu-juku.com/column/hub-online-use/" TargetMode="External"/><Relationship Id="rId6110" Type="http://schemas.openxmlformats.org/officeDocument/2006/relationships/hyperlink" Target="https://juku-escot.com/column/yaruki/" TargetMode="External"/><Relationship Id="rId7440" Type="http://schemas.openxmlformats.org/officeDocument/2006/relationships/hyperlink" Target="https://jukureiwa.com/access/" TargetMode="External"/><Relationship Id="rId8771" Type="http://schemas.openxmlformats.org/officeDocument/2006/relationships/hyperlink" Target="https://natsui-sansu-juku.com/col_blog/online-sansu-kobetsu-keisan-miss/" TargetMode="External"/><Relationship Id="rId8770" Type="http://schemas.openxmlformats.org/officeDocument/2006/relationships/hyperlink" Target="https://natsui-sansu-juku.com/ct/%e4%b8%ad%e5%ad%a6%e5%8f%97%e9%a8%93q%ef%bc%86%ef%bd%81/" TargetMode="External"/><Relationship Id="rId6113" Type="http://schemas.openxmlformats.org/officeDocument/2006/relationships/hyperlink" Target="https://juku-escot.com/examination/" TargetMode="External"/><Relationship Id="rId7445" Type="http://schemas.openxmlformats.org/officeDocument/2006/relationships/hyperlink" Target="https://jukureiwa.com/access/" TargetMode="External"/><Relationship Id="rId8776" Type="http://schemas.openxmlformats.org/officeDocument/2006/relationships/hyperlink" Target="https://natsui-sansu-juku.com/kobetsu_online/" TargetMode="External"/><Relationship Id="rId6114" Type="http://schemas.openxmlformats.org/officeDocument/2006/relationships/hyperlink" Target="https://juku-escot.com/column/yaruki/" TargetMode="External"/><Relationship Id="rId7444" Type="http://schemas.openxmlformats.org/officeDocument/2006/relationships/hyperlink" Target="https://jukureiwa.com/inquiry/" TargetMode="External"/><Relationship Id="rId8775" Type="http://schemas.openxmlformats.org/officeDocument/2006/relationships/hyperlink" Target="https://natsui-sansu-juku.com/col_blog/online-sansu-kobetsu-keisan-miss/" TargetMode="External"/><Relationship Id="rId6111" Type="http://schemas.openxmlformats.org/officeDocument/2006/relationships/hyperlink" Target="https://juku-escot.com/column/zaigaku/" TargetMode="External"/><Relationship Id="rId7443" Type="http://schemas.openxmlformats.org/officeDocument/2006/relationships/hyperlink" Target="https://jukureiwa.com/kouza/" TargetMode="External"/><Relationship Id="rId8774" Type="http://schemas.openxmlformats.org/officeDocument/2006/relationships/hyperlink" Target="https://natsui-sansu-juku.com/column/kobetsu_mayoi_judge/" TargetMode="External"/><Relationship Id="rId6112" Type="http://schemas.openxmlformats.org/officeDocument/2006/relationships/hyperlink" Target="https://juku-escot.com/column/yaruki/" TargetMode="External"/><Relationship Id="rId7442" Type="http://schemas.openxmlformats.org/officeDocument/2006/relationships/hyperlink" Target="https://jukureiwa.com/access/" TargetMode="External"/><Relationship Id="rId8773" Type="http://schemas.openxmlformats.org/officeDocument/2006/relationships/hyperlink" Target="https://natsui-sansu-juku.com/col_blog/online-sansu-kobetsu-keisan-miss/" TargetMode="External"/><Relationship Id="rId6117" Type="http://schemas.openxmlformats.org/officeDocument/2006/relationships/hyperlink" Target="https://juku-escot.com/c_blogs/taisaku4/" TargetMode="External"/><Relationship Id="rId7449" Type="http://schemas.openxmlformats.org/officeDocument/2006/relationships/hyperlink" Target="https://jukureiwa.com/access/" TargetMode="External"/><Relationship Id="rId6118" Type="http://schemas.openxmlformats.org/officeDocument/2006/relationships/hyperlink" Target="https://juku-escot.com/column/yaruki/" TargetMode="External"/><Relationship Id="rId7448" Type="http://schemas.openxmlformats.org/officeDocument/2006/relationships/hyperlink" Target="https://jukureiwa.com/inquiry/" TargetMode="External"/><Relationship Id="rId8779" Type="http://schemas.openxmlformats.org/officeDocument/2006/relationships/hyperlink" Target="https://natsui-sansu-juku.com/col_blog/online-sansu-kobetsu-keisan-miss/" TargetMode="External"/><Relationship Id="rId6115" Type="http://schemas.openxmlformats.org/officeDocument/2006/relationships/hyperlink" Target="https://juku-escot.com/online/" TargetMode="External"/><Relationship Id="rId7447" Type="http://schemas.openxmlformats.org/officeDocument/2006/relationships/hyperlink" Target="https://jukureiwa.com/kouza/" TargetMode="External"/><Relationship Id="rId8778" Type="http://schemas.openxmlformats.org/officeDocument/2006/relationships/hyperlink" Target="https://natsui-sansu-juku.com/kobetsu_online/" TargetMode="External"/><Relationship Id="rId6116" Type="http://schemas.openxmlformats.org/officeDocument/2006/relationships/hyperlink" Target="https://juku-escot.com/column/yaruki/" TargetMode="External"/><Relationship Id="rId7446" Type="http://schemas.openxmlformats.org/officeDocument/2006/relationships/hyperlink" Target="https://jukureiwa.com/inquiry/" TargetMode="External"/><Relationship Id="rId8777" Type="http://schemas.openxmlformats.org/officeDocument/2006/relationships/hyperlink" Target="https://natsui-sansu-juku.com/col_blog/online-sansu-kobetsu-keisan-miss/" TargetMode="External"/><Relationship Id="rId8729" Type="http://schemas.openxmlformats.org/officeDocument/2006/relationships/hyperlink" Target="https://natsui-sansu-juku.com/col_blog/online-sansu-kobetsu-baino-kazu/" TargetMode="External"/><Relationship Id="rId8728" Type="http://schemas.openxmlformats.org/officeDocument/2006/relationships/hyperlink" Target="https://natsui-sansu-juku.com/kobetsu_online/" TargetMode="External"/><Relationship Id="rId8727" Type="http://schemas.openxmlformats.org/officeDocument/2006/relationships/hyperlink" Target="https://natsui-sansu-juku.com/col_blog/online-sansu-kobetsu-baino-kazu/" TargetMode="External"/><Relationship Id="rId8726" Type="http://schemas.openxmlformats.org/officeDocument/2006/relationships/hyperlink" Target="https://natsui-sansu-juku.com/kobetsu_online/" TargetMode="External"/><Relationship Id="rId8721" Type="http://schemas.openxmlformats.org/officeDocument/2006/relationships/hyperlink" Target="https://natsui-sansu-juku.com/col_blog/online-sansu-kobetsu-baino-kazu/" TargetMode="External"/><Relationship Id="rId8720" Type="http://schemas.openxmlformats.org/officeDocument/2006/relationships/hyperlink" Target="https://natsui-sansu-juku.com/kobetsu_online/" TargetMode="External"/><Relationship Id="rId8725" Type="http://schemas.openxmlformats.org/officeDocument/2006/relationships/hyperlink" Target="https://natsui-sansu-juku.com/col_blog/online-sansu-kobetsu-baino-kazu/" TargetMode="External"/><Relationship Id="rId8724" Type="http://schemas.openxmlformats.org/officeDocument/2006/relationships/hyperlink" Target="https://natsui-sansu-juku.com/column/hub-zukei-hayasa/" TargetMode="External"/><Relationship Id="rId8723" Type="http://schemas.openxmlformats.org/officeDocument/2006/relationships/hyperlink" Target="https://natsui-sansu-juku.com/col_blog/online-sansu-kobetsu-baino-kazu/" TargetMode="External"/><Relationship Id="rId8722" Type="http://schemas.openxmlformats.org/officeDocument/2006/relationships/hyperlink" Target="https://natsui-sansu-juku.com/kobetsu_online/" TargetMode="External"/><Relationship Id="rId8718" Type="http://schemas.openxmlformats.org/officeDocument/2006/relationships/hyperlink" Target="https://natsui-sansu-juku.com/inquiry/" TargetMode="External"/><Relationship Id="rId8717" Type="http://schemas.openxmlformats.org/officeDocument/2006/relationships/hyperlink" Target="https://natsui-sansu-juku.com/col_blog/online-sansu-chokuzen/" TargetMode="External"/><Relationship Id="rId8716" Type="http://schemas.openxmlformats.org/officeDocument/2006/relationships/hyperlink" Target="https://natsui-sansu-juku.com/column/kobetsu_mayoi_judge/" TargetMode="External"/><Relationship Id="rId8715" Type="http://schemas.openxmlformats.org/officeDocument/2006/relationships/hyperlink" Target="https://natsui-sansu-juku.com/col_blog/online-sansu-chokuzen/" TargetMode="External"/><Relationship Id="rId8719" Type="http://schemas.openxmlformats.org/officeDocument/2006/relationships/hyperlink" Target="https://natsui-sansu-juku.com/col_blog/online-sansu-kobetsu-baino-kazu/" TargetMode="External"/><Relationship Id="rId8710" Type="http://schemas.openxmlformats.org/officeDocument/2006/relationships/hyperlink" Target="https://natsui-sansu-juku.com/column/hub-kakomon/" TargetMode="External"/><Relationship Id="rId8714" Type="http://schemas.openxmlformats.org/officeDocument/2006/relationships/hyperlink" Target="https://natsui-sansu-juku.com/kobetsu_online/" TargetMode="External"/><Relationship Id="rId8713" Type="http://schemas.openxmlformats.org/officeDocument/2006/relationships/hyperlink" Target="https://natsui-sansu-juku.com/col_blog/online-sansu-chokuzen/" TargetMode="External"/><Relationship Id="rId8712" Type="http://schemas.openxmlformats.org/officeDocument/2006/relationships/hyperlink" Target="https://natsui-sansu-juku.com/kobetsu_online/" TargetMode="External"/><Relationship Id="rId8711" Type="http://schemas.openxmlformats.org/officeDocument/2006/relationships/hyperlink" Target="https://natsui-sansu-juku.com/col_blog/online-sansu-chokuzen/" TargetMode="External"/><Relationship Id="rId7419" Type="http://schemas.openxmlformats.org/officeDocument/2006/relationships/hyperlink" Target="https://eng-support.com/" TargetMode="External"/><Relationship Id="rId7418" Type="http://schemas.openxmlformats.org/officeDocument/2006/relationships/hyperlink" Target="https://jukureiwa.com/info/20210406/" TargetMode="External"/><Relationship Id="rId8749" Type="http://schemas.openxmlformats.org/officeDocument/2006/relationships/hyperlink" Target="https://natsui-sansu-juku.com/col_blog/online-sansu-kobetsu-hayasa-kaizen/" TargetMode="External"/><Relationship Id="rId7417" Type="http://schemas.openxmlformats.org/officeDocument/2006/relationships/hyperlink" Target="https://kokugo-trigger.com/" TargetMode="External"/><Relationship Id="rId8748" Type="http://schemas.openxmlformats.org/officeDocument/2006/relationships/hyperlink" Target="https://natsui-sansu-juku.com/column/hub-zukei-hayasa/" TargetMode="External"/><Relationship Id="rId7412" Type="http://schemas.openxmlformats.org/officeDocument/2006/relationships/hyperlink" Target="https://jukureiwa.com/info/20200410/" TargetMode="External"/><Relationship Id="rId8743" Type="http://schemas.openxmlformats.org/officeDocument/2006/relationships/hyperlink" Target="https://natsui-sansu-juku.com/col_blog/online-sansu-kobetsu-hayasa-kaizen/" TargetMode="External"/><Relationship Id="rId7411" Type="http://schemas.openxmlformats.org/officeDocument/2006/relationships/hyperlink" Target="https://koten-kakitsubata.jp/" TargetMode="External"/><Relationship Id="rId8742" Type="http://schemas.openxmlformats.org/officeDocument/2006/relationships/hyperlink" Target="https://natsui-sansu-juku.com/kobetsu_online/" TargetMode="External"/><Relationship Id="rId7410" Type="http://schemas.openxmlformats.org/officeDocument/2006/relationships/hyperlink" Target="https://jukureiwa.com/info/20200204/" TargetMode="External"/><Relationship Id="rId8741" Type="http://schemas.openxmlformats.org/officeDocument/2006/relationships/hyperlink" Target="https://natsui-sansu-juku.com/col_blog/online-sansu-kobetsu-bunshodai/" TargetMode="External"/><Relationship Id="rId8740" Type="http://schemas.openxmlformats.org/officeDocument/2006/relationships/hyperlink" Target="https://natsui-sansu-juku.com/kobetsu_online/" TargetMode="External"/><Relationship Id="rId7416" Type="http://schemas.openxmlformats.org/officeDocument/2006/relationships/hyperlink" Target="https://jukureiwa.com/info/20210406-2/" TargetMode="External"/><Relationship Id="rId8747" Type="http://schemas.openxmlformats.org/officeDocument/2006/relationships/hyperlink" Target="https://natsui-sansu-juku.com/col_blog/online-sansu-kobetsu-hayasa-kaizen/" TargetMode="External"/><Relationship Id="rId7415" Type="http://schemas.openxmlformats.org/officeDocument/2006/relationships/hyperlink" Target="https://jukureiwa.com/inquiry/" TargetMode="External"/><Relationship Id="rId8746" Type="http://schemas.openxmlformats.org/officeDocument/2006/relationships/hyperlink" Target="https://natsui-sansu-juku.com/ct/zikibetsu/" TargetMode="External"/><Relationship Id="rId7414" Type="http://schemas.openxmlformats.org/officeDocument/2006/relationships/hyperlink" Target="https://jukureiwa.com/info/20200713/" TargetMode="External"/><Relationship Id="rId8745" Type="http://schemas.openxmlformats.org/officeDocument/2006/relationships/hyperlink" Target="https://natsui-sansu-juku.com/col_blog/online-sansu-kobetsu-hayasa-kaizen/" TargetMode="External"/><Relationship Id="rId7413" Type="http://schemas.openxmlformats.org/officeDocument/2006/relationships/hyperlink" Target="https://natsui-sansu-juku.com/story002/" TargetMode="External"/><Relationship Id="rId8744" Type="http://schemas.openxmlformats.org/officeDocument/2006/relationships/hyperlink" Target="https://natsui-sansu-juku.com/ct/zikibetsu/" TargetMode="External"/><Relationship Id="rId7409" Type="http://schemas.openxmlformats.org/officeDocument/2006/relationships/hyperlink" Target="https://jukureiwa.com/inquiry/" TargetMode="External"/><Relationship Id="rId7408" Type="http://schemas.openxmlformats.org/officeDocument/2006/relationships/hyperlink" Target="https://jukureiwa.com/info/20200101/" TargetMode="External"/><Relationship Id="rId8739" Type="http://schemas.openxmlformats.org/officeDocument/2006/relationships/hyperlink" Target="https://natsui-sansu-juku.com/col_blog/online-sansu-kobetsu-bunshodai/" TargetMode="External"/><Relationship Id="rId7407" Type="http://schemas.openxmlformats.org/officeDocument/2006/relationships/hyperlink" Target="https://jukureiwa.com/kouza/" TargetMode="External"/><Relationship Id="rId8738" Type="http://schemas.openxmlformats.org/officeDocument/2006/relationships/hyperlink" Target="https://natsui-sansu-juku.com/kobetsu_online/" TargetMode="External"/><Relationship Id="rId7406" Type="http://schemas.openxmlformats.org/officeDocument/2006/relationships/hyperlink" Target="https://jukureiwa.com/info/20200101/" TargetMode="External"/><Relationship Id="rId8737" Type="http://schemas.openxmlformats.org/officeDocument/2006/relationships/hyperlink" Target="https://natsui-sansu-juku.com/col_blog/online-sansu-kobetsu-bunshodai/" TargetMode="External"/><Relationship Id="rId7401" Type="http://schemas.openxmlformats.org/officeDocument/2006/relationships/hyperlink" Target="https://jukureiwa.com/inquiry/" TargetMode="External"/><Relationship Id="rId8732" Type="http://schemas.openxmlformats.org/officeDocument/2006/relationships/hyperlink" Target="https://natsui-sansu-juku.com/kobetsu/" TargetMode="External"/><Relationship Id="rId7400" Type="http://schemas.openxmlformats.org/officeDocument/2006/relationships/hyperlink" Target="https://jukureiwa.com/info/2019winter/" TargetMode="External"/><Relationship Id="rId8731" Type="http://schemas.openxmlformats.org/officeDocument/2006/relationships/hyperlink" Target="https://natsui-sansu-juku.com/col_blog/online-sansu-kobetsu-bunshodai/" TargetMode="External"/><Relationship Id="rId8730" Type="http://schemas.openxmlformats.org/officeDocument/2006/relationships/hyperlink" Target="https://natsui-sansu-juku.com/kobetsu_online/" TargetMode="External"/><Relationship Id="rId7405" Type="http://schemas.openxmlformats.org/officeDocument/2006/relationships/hyperlink" Target="https://jukureiwa.com/access/" TargetMode="External"/><Relationship Id="rId8736" Type="http://schemas.openxmlformats.org/officeDocument/2006/relationships/hyperlink" Target="https://natsui-sansu-juku.com/column/hub-bunshodai/" TargetMode="External"/><Relationship Id="rId7404" Type="http://schemas.openxmlformats.org/officeDocument/2006/relationships/hyperlink" Target="https://jukureiwa.com/info/20200101/" TargetMode="External"/><Relationship Id="rId8735" Type="http://schemas.openxmlformats.org/officeDocument/2006/relationships/hyperlink" Target="https://natsui-sansu-juku.com/col_blog/online-sansu-kobetsu-bunshodai/" TargetMode="External"/><Relationship Id="rId7403" Type="http://schemas.openxmlformats.org/officeDocument/2006/relationships/hyperlink" Target="https://jukureiwa.com/inquiry/" TargetMode="External"/><Relationship Id="rId8734" Type="http://schemas.openxmlformats.org/officeDocument/2006/relationships/hyperlink" Target="https://natsui-sansu-juku.com/kobetsu/" TargetMode="External"/><Relationship Id="rId7402" Type="http://schemas.openxmlformats.org/officeDocument/2006/relationships/hyperlink" Target="https://jukureiwa.com/access/" TargetMode="External"/><Relationship Id="rId8733" Type="http://schemas.openxmlformats.org/officeDocument/2006/relationships/hyperlink" Target="https://natsui-sansu-juku.com/col_blog/online-sansu-kobetsu-bunshodai/" TargetMode="External"/><Relationship Id="rId6190" Type="http://schemas.openxmlformats.org/officeDocument/2006/relationships/hyperlink" Target="https://juku-escot.com/company/" TargetMode="External"/><Relationship Id="rId6182" Type="http://schemas.openxmlformats.org/officeDocument/2006/relationships/hyperlink" Target="https://juku-escot.com/company/" TargetMode="External"/><Relationship Id="rId6183" Type="http://schemas.openxmlformats.org/officeDocument/2006/relationships/hyperlink" Target="https://koten-kakitsubata.jp/" TargetMode="External"/><Relationship Id="rId6180" Type="http://schemas.openxmlformats.org/officeDocument/2006/relationships/hyperlink" Target="https://juku-escot.com/company/" TargetMode="External"/><Relationship Id="rId6181" Type="http://schemas.openxmlformats.org/officeDocument/2006/relationships/hyperlink" Target="https://jukureiwa.com/" TargetMode="External"/><Relationship Id="rId6186" Type="http://schemas.openxmlformats.org/officeDocument/2006/relationships/hyperlink" Target="https://juku-escot.com/company/" TargetMode="External"/><Relationship Id="rId6187" Type="http://schemas.openxmlformats.org/officeDocument/2006/relationships/hyperlink" Target="https://eng-support.com/" TargetMode="External"/><Relationship Id="rId6184" Type="http://schemas.openxmlformats.org/officeDocument/2006/relationships/hyperlink" Target="https://juku-escot.com/company/" TargetMode="External"/><Relationship Id="rId6185" Type="http://schemas.openxmlformats.org/officeDocument/2006/relationships/hyperlink" Target="https://eigo-rewrite.com/" TargetMode="External"/><Relationship Id="rId6188" Type="http://schemas.openxmlformats.org/officeDocument/2006/relationships/hyperlink" Target="https://juku-escot.com/company/" TargetMode="External"/><Relationship Id="rId6189" Type="http://schemas.openxmlformats.org/officeDocument/2006/relationships/hyperlink" Target="https://www.kokugo-trigger.com/" TargetMode="External"/><Relationship Id="rId6171" Type="http://schemas.openxmlformats.org/officeDocument/2006/relationships/hyperlink" Target="https://juku-escot.com/examination/" TargetMode="External"/><Relationship Id="rId6172" Type="http://schemas.openxmlformats.org/officeDocument/2006/relationships/hyperlink" Target="https://juku-escot.com/company/" TargetMode="External"/><Relationship Id="rId6170" Type="http://schemas.openxmlformats.org/officeDocument/2006/relationships/hyperlink" Target="https://juku-escot.com/company/" TargetMode="External"/><Relationship Id="rId6175" Type="http://schemas.openxmlformats.org/officeDocument/2006/relationships/hyperlink" Target="https://natsui-sansu-juku.com/" TargetMode="External"/><Relationship Id="rId6176" Type="http://schemas.openxmlformats.org/officeDocument/2006/relationships/hyperlink" Target="https://juku-escot.com/company/" TargetMode="External"/><Relationship Id="rId6173" Type="http://schemas.openxmlformats.org/officeDocument/2006/relationships/hyperlink" Target="http://arithmetica.jp/wp/wp-content/uploads/2016/08/yoko.png" TargetMode="External"/><Relationship Id="rId6174" Type="http://schemas.openxmlformats.org/officeDocument/2006/relationships/hyperlink" Target="https://juku-escot.com/company/" TargetMode="External"/><Relationship Id="rId6179" Type="http://schemas.openxmlformats.org/officeDocument/2006/relationships/hyperlink" Target="https://juku-escot.com/" TargetMode="External"/><Relationship Id="rId6177" Type="http://schemas.openxmlformats.org/officeDocument/2006/relationships/hyperlink" Target="https://dokkai-labo.tokyo/" TargetMode="External"/><Relationship Id="rId6178" Type="http://schemas.openxmlformats.org/officeDocument/2006/relationships/hyperlink" Target="https://juku-escot.com/company/" TargetMode="External"/><Relationship Id="rId808" Type="http://schemas.openxmlformats.org/officeDocument/2006/relationships/hyperlink" Target="https://dokkai-labo.tokyo/lesson/1-1elem/" TargetMode="External"/><Relationship Id="rId807" Type="http://schemas.openxmlformats.org/officeDocument/2006/relationships/hyperlink" Target="https://dokkai-labo.tokyo/blog/jikanhaibun/" TargetMode="External"/><Relationship Id="rId806" Type="http://schemas.openxmlformats.org/officeDocument/2006/relationships/hyperlink" Target="https://dokkai-labo.tokyo/col_blog/shallow-comprehension/" TargetMode="External"/><Relationship Id="rId805" Type="http://schemas.openxmlformats.org/officeDocument/2006/relationships/hyperlink" Target="https://dokkai-labo.tokyo/blog/jikanhaibun/" TargetMode="External"/><Relationship Id="rId809" Type="http://schemas.openxmlformats.org/officeDocument/2006/relationships/hyperlink" Target="https://dokkai-labo.tokyo/blog/jikanhaibun/" TargetMode="External"/><Relationship Id="rId800" Type="http://schemas.openxmlformats.org/officeDocument/2006/relationships/hyperlink" Target="https://dokkai-labo.tokyo/kobetsuonline02/" TargetMode="External"/><Relationship Id="rId804" Type="http://schemas.openxmlformats.org/officeDocument/2006/relationships/hyperlink" Target="https://dokkai-labo.tokyo/blog/syougakuseidokkai/" TargetMode="External"/><Relationship Id="rId803" Type="http://schemas.openxmlformats.org/officeDocument/2006/relationships/hyperlink" Target="https://dokkai-labo.tokyo/blog/jikanhaibun/" TargetMode="External"/><Relationship Id="rId802" Type="http://schemas.openxmlformats.org/officeDocument/2006/relationships/hyperlink" Target="https://dokkai-labo.tokyo/kobetsuonline02/" TargetMode="External"/><Relationship Id="rId801" Type="http://schemas.openxmlformats.org/officeDocument/2006/relationships/hyperlink" Target="https://dokkai-labo.tokyo/blog/jikanhaibun/" TargetMode="External"/><Relationship Id="rId6193" Type="http://schemas.openxmlformats.org/officeDocument/2006/relationships/hyperlink" Target="https://filmuy.com/arithmetica/" TargetMode="External"/><Relationship Id="rId6194" Type="http://schemas.openxmlformats.org/officeDocument/2006/relationships/hyperlink" Target="https://juku-escot.com/company/" TargetMode="External"/><Relationship Id="rId6191" Type="http://schemas.openxmlformats.org/officeDocument/2006/relationships/hyperlink" Target="https://rika-quest.com/" TargetMode="External"/><Relationship Id="rId6192" Type="http://schemas.openxmlformats.org/officeDocument/2006/relationships/hyperlink" Target="https://juku-escot.com/company/" TargetMode="External"/><Relationship Id="rId6197" Type="http://schemas.openxmlformats.org/officeDocument/2006/relationships/hyperlink" Target="https://juku-escot.com/school/" TargetMode="External"/><Relationship Id="rId6198" Type="http://schemas.openxmlformats.org/officeDocument/2006/relationships/hyperlink" Target="https://juku-escot.com/english/" TargetMode="External"/><Relationship Id="rId6195" Type="http://schemas.openxmlformats.org/officeDocument/2006/relationships/hyperlink" Target="https://arithmetica.jp/support/" TargetMode="External"/><Relationship Id="rId6196" Type="http://schemas.openxmlformats.org/officeDocument/2006/relationships/hyperlink" Target="https://juku-escot.com/english/" TargetMode="External"/><Relationship Id="rId6199" Type="http://schemas.openxmlformats.org/officeDocument/2006/relationships/hyperlink" Target="https://juku-escot.com/school/" TargetMode="External"/><Relationship Id="rId7470" Type="http://schemas.openxmlformats.org/officeDocument/2006/relationships/hyperlink" Target="https://jukureiwa.com/honka/" TargetMode="External"/><Relationship Id="rId6142" Type="http://schemas.openxmlformats.org/officeDocument/2006/relationships/hyperlink" Target="https://juku-escot.com/column/yokunaibenkyouhou/" TargetMode="External"/><Relationship Id="rId7474" Type="http://schemas.openxmlformats.org/officeDocument/2006/relationships/hyperlink" Target="https://jukureiwa.com/honka/" TargetMode="External"/><Relationship Id="rId6143" Type="http://schemas.openxmlformats.org/officeDocument/2006/relationships/hyperlink" Target="https://juku-escot.com/c_blogs/suugakubenkyouhou/" TargetMode="External"/><Relationship Id="rId7473" Type="http://schemas.openxmlformats.org/officeDocument/2006/relationships/hyperlink" Target="https://jukureiwa.com/kouza/" TargetMode="External"/><Relationship Id="rId6140" Type="http://schemas.openxmlformats.org/officeDocument/2006/relationships/hyperlink" Target="https://juku-escot.com/column/yokunaibenkyouhou/" TargetMode="External"/><Relationship Id="rId7472" Type="http://schemas.openxmlformats.org/officeDocument/2006/relationships/hyperlink" Target="https://jukureiwa.com/honka/" TargetMode="External"/><Relationship Id="rId6141" Type="http://schemas.openxmlformats.org/officeDocument/2006/relationships/hyperlink" Target="https://juku-escot.com/c_blogs/eikenbenkyouhou/" TargetMode="External"/><Relationship Id="rId7471" Type="http://schemas.openxmlformats.org/officeDocument/2006/relationships/hyperlink" Target="https://jukureiwa.com/inquiry/" TargetMode="External"/><Relationship Id="rId6146" Type="http://schemas.openxmlformats.org/officeDocument/2006/relationships/hyperlink" Target="https://juku-escot.com/column/zaigaku/" TargetMode="External"/><Relationship Id="rId7478" Type="http://schemas.openxmlformats.org/officeDocument/2006/relationships/hyperlink" Target="https://jukureiwa.com/" TargetMode="External"/><Relationship Id="rId6147" Type="http://schemas.openxmlformats.org/officeDocument/2006/relationships/hyperlink" Target="https://juku-escot.com/onepoint/" TargetMode="External"/><Relationship Id="rId7477" Type="http://schemas.openxmlformats.org/officeDocument/2006/relationships/hyperlink" Target="https://jukureiwa.com/kouza/" TargetMode="External"/><Relationship Id="rId6144" Type="http://schemas.openxmlformats.org/officeDocument/2006/relationships/hyperlink" Target="https://juku-escot.com/column/yokunaibenkyouhou/" TargetMode="External"/><Relationship Id="rId7476" Type="http://schemas.openxmlformats.org/officeDocument/2006/relationships/hyperlink" Target="https://jukureiwa.com/honka/" TargetMode="External"/><Relationship Id="rId6145" Type="http://schemas.openxmlformats.org/officeDocument/2006/relationships/hyperlink" Target="https://juku-escot.com/c_blogs/syakaibenkyouhou/" TargetMode="External"/><Relationship Id="rId7475" Type="http://schemas.openxmlformats.org/officeDocument/2006/relationships/hyperlink" Target="https://jukureiwa.com/kouza/" TargetMode="External"/><Relationship Id="rId6148" Type="http://schemas.openxmlformats.org/officeDocument/2006/relationships/hyperlink" Target="https://juku-escot.com/column/zaigaku/" TargetMode="External"/><Relationship Id="rId6149" Type="http://schemas.openxmlformats.org/officeDocument/2006/relationships/hyperlink" Target="https://juku-escot.com/onepoint/" TargetMode="External"/><Relationship Id="rId7479" Type="http://schemas.openxmlformats.org/officeDocument/2006/relationships/hyperlink" Target="https://jukureiwa.com/kouza/" TargetMode="External"/><Relationship Id="rId8790" Type="http://schemas.openxmlformats.org/officeDocument/2006/relationships/hyperlink" Target="https://natsui-sansu-juku.com/kobetsu_online/" TargetMode="External"/><Relationship Id="rId6131" Type="http://schemas.openxmlformats.org/officeDocument/2006/relationships/hyperlink" Target="https://juku-escot.com/school/" TargetMode="External"/><Relationship Id="rId7463" Type="http://schemas.openxmlformats.org/officeDocument/2006/relationships/hyperlink" Target="https://jukureiwa.com/info/2026/" TargetMode="External"/><Relationship Id="rId8794" Type="http://schemas.openxmlformats.org/officeDocument/2006/relationships/hyperlink" Target="https://natsui-sansu-juku.com/ct/kakomon/" TargetMode="External"/><Relationship Id="rId6132" Type="http://schemas.openxmlformats.org/officeDocument/2006/relationships/hyperlink" Target="https://juku-escot.com/column/yokunaibenkyouhou/" TargetMode="External"/><Relationship Id="rId7462" Type="http://schemas.openxmlformats.org/officeDocument/2006/relationships/hyperlink" Target="https://jukureiwa.com/kouza/" TargetMode="External"/><Relationship Id="rId8793" Type="http://schemas.openxmlformats.org/officeDocument/2006/relationships/hyperlink" Target="https://natsui-sansu-juku.com/col_blog/online-tutor-math/" TargetMode="External"/><Relationship Id="rId7461" Type="http://schemas.openxmlformats.org/officeDocument/2006/relationships/hyperlink" Target="https://jukureiwa.com/info/2026/" TargetMode="External"/><Relationship Id="rId8792" Type="http://schemas.openxmlformats.org/officeDocument/2006/relationships/hyperlink" Target="https://natsui-sansu-juku.com/column/hub-zukei-hayasa/" TargetMode="External"/><Relationship Id="rId6130" Type="http://schemas.openxmlformats.org/officeDocument/2006/relationships/hyperlink" Target="https://juku-escot.com/column/yokunaibenkyouhou/" TargetMode="External"/><Relationship Id="rId7460" Type="http://schemas.openxmlformats.org/officeDocument/2006/relationships/hyperlink" Target="https://jukureiwa.com/access/" TargetMode="External"/><Relationship Id="rId8791" Type="http://schemas.openxmlformats.org/officeDocument/2006/relationships/hyperlink" Target="https://natsui-sansu-juku.com/col_blog/online-sansu-kobetsu-rittaizukei/" TargetMode="External"/><Relationship Id="rId6135" Type="http://schemas.openxmlformats.org/officeDocument/2006/relationships/hyperlink" Target="https://juku-escot.com/school/" TargetMode="External"/><Relationship Id="rId7467" Type="http://schemas.openxmlformats.org/officeDocument/2006/relationships/hyperlink" Target="https://jukureiwa.com/info/388/" TargetMode="External"/><Relationship Id="rId8798" Type="http://schemas.openxmlformats.org/officeDocument/2006/relationships/hyperlink" Target="https://natsui-sansu-juku.com/column/hub-online-guide/" TargetMode="External"/><Relationship Id="rId6136" Type="http://schemas.openxmlformats.org/officeDocument/2006/relationships/hyperlink" Target="https://juku-escot.com/column/yokunaibenkyouhou/" TargetMode="External"/><Relationship Id="rId7466" Type="http://schemas.openxmlformats.org/officeDocument/2006/relationships/hyperlink" Target="https://jukureiwa.com/access/" TargetMode="External"/><Relationship Id="rId8797" Type="http://schemas.openxmlformats.org/officeDocument/2006/relationships/hyperlink" Target="https://natsui-sansu-juku.com/col_blog/online-tutor-math/" TargetMode="External"/><Relationship Id="rId6133" Type="http://schemas.openxmlformats.org/officeDocument/2006/relationships/hyperlink" Target="https://juku-escot.com/online/" TargetMode="External"/><Relationship Id="rId7465" Type="http://schemas.openxmlformats.org/officeDocument/2006/relationships/hyperlink" Target="https://jukureiwa.com/info/388/" TargetMode="External"/><Relationship Id="rId8796" Type="http://schemas.openxmlformats.org/officeDocument/2006/relationships/hyperlink" Target="https://natsui-sansu-juku.com/ct/kakomon/" TargetMode="External"/><Relationship Id="rId6134" Type="http://schemas.openxmlformats.org/officeDocument/2006/relationships/hyperlink" Target="https://juku-escot.com/column/yokunaibenkyouhou/" TargetMode="External"/><Relationship Id="rId7464" Type="http://schemas.openxmlformats.org/officeDocument/2006/relationships/hyperlink" Target="https://jukureiwa.com/inquiry/" TargetMode="External"/><Relationship Id="rId8795" Type="http://schemas.openxmlformats.org/officeDocument/2006/relationships/hyperlink" Target="https://natsui-sansu-juku.com/col_blog/online-tutor-math/" TargetMode="External"/><Relationship Id="rId6139" Type="http://schemas.openxmlformats.org/officeDocument/2006/relationships/hyperlink" Target="https://juku-escot.com/column/ryouritsu/" TargetMode="External"/><Relationship Id="rId6137" Type="http://schemas.openxmlformats.org/officeDocument/2006/relationships/hyperlink" Target="https://juku-escot.com/online/" TargetMode="External"/><Relationship Id="rId7469" Type="http://schemas.openxmlformats.org/officeDocument/2006/relationships/hyperlink" Target="https://jukureiwa.com/inquiry/" TargetMode="External"/><Relationship Id="rId6138" Type="http://schemas.openxmlformats.org/officeDocument/2006/relationships/hyperlink" Target="https://juku-escot.com/column/yokunaibenkyouhou/" TargetMode="External"/><Relationship Id="rId7468" Type="http://schemas.openxmlformats.org/officeDocument/2006/relationships/hyperlink" Target="https://jukureiwa.com/inquiry/" TargetMode="External"/><Relationship Id="rId8799" Type="http://schemas.openxmlformats.org/officeDocument/2006/relationships/hyperlink" Target="https://natsui-sansu-juku.com/col_blog/online-tutor-math/" TargetMode="External"/><Relationship Id="rId6160" Type="http://schemas.openxmlformats.org/officeDocument/2006/relationships/hyperlink" Target="https://juku-escot.com/column/zaigaku/" TargetMode="External"/><Relationship Id="rId7492" Type="http://schemas.openxmlformats.org/officeDocument/2006/relationships/hyperlink" Target="https://jukureiwa.com/inquiry/" TargetMode="External"/><Relationship Id="rId6161" Type="http://schemas.openxmlformats.org/officeDocument/2006/relationships/hyperlink" Target="https://juku-escot.com/taikeisuugaku/" TargetMode="External"/><Relationship Id="rId7491" Type="http://schemas.openxmlformats.org/officeDocument/2006/relationships/hyperlink" Target="https://jukureiwa.com/kouza/" TargetMode="External"/><Relationship Id="rId7490" Type="http://schemas.openxmlformats.org/officeDocument/2006/relationships/hyperlink" Target="https://jukureiwa.com/tanpatsu/" TargetMode="External"/><Relationship Id="rId6164" Type="http://schemas.openxmlformats.org/officeDocument/2006/relationships/hyperlink" Target="https://juku-escot.com/column/zaigaku/" TargetMode="External"/><Relationship Id="rId7496" Type="http://schemas.openxmlformats.org/officeDocument/2006/relationships/hyperlink" Target="https://jukureiwa.com/honka/" TargetMode="External"/><Relationship Id="rId6165" Type="http://schemas.openxmlformats.org/officeDocument/2006/relationships/hyperlink" Target="https://juku-escot.com/online/" TargetMode="External"/><Relationship Id="rId7495" Type="http://schemas.openxmlformats.org/officeDocument/2006/relationships/hyperlink" Target="https://jukureiwa.com/tanpatsu/" TargetMode="External"/><Relationship Id="rId6162" Type="http://schemas.openxmlformats.org/officeDocument/2006/relationships/hyperlink" Target="https://juku-escot.com/column/zaigaku/" TargetMode="External"/><Relationship Id="rId7494" Type="http://schemas.openxmlformats.org/officeDocument/2006/relationships/hyperlink" Target="https://jukureiwa.com/sample-page/" TargetMode="External"/><Relationship Id="rId6163" Type="http://schemas.openxmlformats.org/officeDocument/2006/relationships/hyperlink" Target="https://juku-escot.com/kouza/jyuken-japanese/" TargetMode="External"/><Relationship Id="rId7493" Type="http://schemas.openxmlformats.org/officeDocument/2006/relationships/hyperlink" Target="https://jukureiwa.com/sample-page/" TargetMode="External"/><Relationship Id="rId6168" Type="http://schemas.openxmlformats.org/officeDocument/2006/relationships/hyperlink" Target="https://juku-escot.com/company/" TargetMode="External"/><Relationship Id="rId6169" Type="http://schemas.openxmlformats.org/officeDocument/2006/relationships/hyperlink" Target="https://juku-escot.com/examination/" TargetMode="External"/><Relationship Id="rId7499" Type="http://schemas.openxmlformats.org/officeDocument/2006/relationships/hyperlink" Target="https://jukureiwa.com/tanpatsu/" TargetMode="External"/><Relationship Id="rId6166" Type="http://schemas.openxmlformats.org/officeDocument/2006/relationships/hyperlink" Target="https://juku-escot.com/column/zaigaku/" TargetMode="External"/><Relationship Id="rId7498" Type="http://schemas.openxmlformats.org/officeDocument/2006/relationships/hyperlink" Target="https://jukureiwa.com/honka/" TargetMode="External"/><Relationship Id="rId6167" Type="http://schemas.openxmlformats.org/officeDocument/2006/relationships/hyperlink" Target="https://juku-escot.com/" TargetMode="External"/><Relationship Id="rId7497" Type="http://schemas.openxmlformats.org/officeDocument/2006/relationships/hyperlink" Target="https://jukureiwa.com/tanpatsu/" TargetMode="External"/><Relationship Id="rId7481" Type="http://schemas.openxmlformats.org/officeDocument/2006/relationships/hyperlink" Target="https://jukureiwa.com/kouza/" TargetMode="External"/><Relationship Id="rId6150" Type="http://schemas.openxmlformats.org/officeDocument/2006/relationships/hyperlink" Target="https://juku-escot.com/column/zaigaku/" TargetMode="External"/><Relationship Id="rId7480" Type="http://schemas.openxmlformats.org/officeDocument/2006/relationships/hyperlink" Target="https://jukureiwa.com/inquiry/" TargetMode="External"/><Relationship Id="rId6153" Type="http://schemas.openxmlformats.org/officeDocument/2006/relationships/hyperlink" Target="https://juku-escot.com/kouza/j1-english/" TargetMode="External"/><Relationship Id="rId7485" Type="http://schemas.openxmlformats.org/officeDocument/2006/relationships/hyperlink" Target="https://jukureiwa.com/kouza/" TargetMode="External"/><Relationship Id="rId6154" Type="http://schemas.openxmlformats.org/officeDocument/2006/relationships/hyperlink" Target="https://juku-escot.com/column/zaigaku/" TargetMode="External"/><Relationship Id="rId7484" Type="http://schemas.openxmlformats.org/officeDocument/2006/relationships/hyperlink" Target="https://jukureiwa.com/honka/" TargetMode="External"/><Relationship Id="rId6151" Type="http://schemas.openxmlformats.org/officeDocument/2006/relationships/hyperlink" Target="https://juku-escot.com/column/merit/" TargetMode="External"/><Relationship Id="rId7483" Type="http://schemas.openxmlformats.org/officeDocument/2006/relationships/hyperlink" Target="https://jukureiwa.com/kouza/" TargetMode="External"/><Relationship Id="rId6152" Type="http://schemas.openxmlformats.org/officeDocument/2006/relationships/hyperlink" Target="https://juku-escot.com/column/zaigaku/" TargetMode="External"/><Relationship Id="rId7482" Type="http://schemas.openxmlformats.org/officeDocument/2006/relationships/hyperlink" Target="https://jukureiwa.com/honka/" TargetMode="External"/><Relationship Id="rId6157" Type="http://schemas.openxmlformats.org/officeDocument/2006/relationships/hyperlink" Target="https://juku-escot.com/birdland/" TargetMode="External"/><Relationship Id="rId7489" Type="http://schemas.openxmlformats.org/officeDocument/2006/relationships/hyperlink" Target="https://jukureiwa.com/kouza/" TargetMode="External"/><Relationship Id="rId6158" Type="http://schemas.openxmlformats.org/officeDocument/2006/relationships/hyperlink" Target="https://juku-escot.com/column/zaigaku/" TargetMode="External"/><Relationship Id="rId7488" Type="http://schemas.openxmlformats.org/officeDocument/2006/relationships/hyperlink" Target="https://jukureiwa.com/honka/" TargetMode="External"/><Relationship Id="rId6155" Type="http://schemas.openxmlformats.org/officeDocument/2006/relationships/hyperlink" Target="https://juku-escot.com/progress/" TargetMode="External"/><Relationship Id="rId7487" Type="http://schemas.openxmlformats.org/officeDocument/2006/relationships/hyperlink" Target="https://jukureiwa.com/kouza/" TargetMode="External"/><Relationship Id="rId6156" Type="http://schemas.openxmlformats.org/officeDocument/2006/relationships/hyperlink" Target="https://juku-escot.com/column/zaigaku/" TargetMode="External"/><Relationship Id="rId7486" Type="http://schemas.openxmlformats.org/officeDocument/2006/relationships/hyperlink" Target="https://jukureiwa.com/tanpatsu/" TargetMode="External"/><Relationship Id="rId6159" Type="http://schemas.openxmlformats.org/officeDocument/2006/relationships/hyperlink" Target="https://juku-escot.com/newtreasure/" TargetMode="External"/><Relationship Id="rId745" Type="http://schemas.openxmlformats.org/officeDocument/2006/relationships/hyperlink" Target="https://dokkai-labo.tokyo/blog/ferisu2021/" TargetMode="External"/><Relationship Id="rId744" Type="http://schemas.openxmlformats.org/officeDocument/2006/relationships/hyperlink" Target="https://dokkai-labo.tokyo/access/" TargetMode="External"/><Relationship Id="rId743" Type="http://schemas.openxmlformats.org/officeDocument/2006/relationships/hyperlink" Target="https://dokkai-labo.tokyo/blog/ferisu2021/" TargetMode="External"/><Relationship Id="rId742" Type="http://schemas.openxmlformats.org/officeDocument/2006/relationships/hyperlink" Target="https://dokkai-labo.tokyo/profile/" TargetMode="External"/><Relationship Id="rId749" Type="http://schemas.openxmlformats.org/officeDocument/2006/relationships/hyperlink" Target="https://dokkai-labo.tokyo/blog/futaba2021/" TargetMode="External"/><Relationship Id="rId748" Type="http://schemas.openxmlformats.org/officeDocument/2006/relationships/hyperlink" Target="https://dokkai-labo.tokyo/kobetsu/" TargetMode="External"/><Relationship Id="rId747" Type="http://schemas.openxmlformats.org/officeDocument/2006/relationships/hyperlink" Target="https://dokkai-labo.tokyo/blog/futaba2021/" TargetMode="External"/><Relationship Id="rId746" Type="http://schemas.openxmlformats.org/officeDocument/2006/relationships/hyperlink" Target="https://dokkai-labo.tokyo/blog/" TargetMode="External"/><Relationship Id="rId741" Type="http://schemas.openxmlformats.org/officeDocument/2006/relationships/hyperlink" Target="https://dokkai-labo.tokyo/blog/ferisu2021/" TargetMode="External"/><Relationship Id="rId740" Type="http://schemas.openxmlformats.org/officeDocument/2006/relationships/hyperlink" Target="https://dokkai-labo.tokyo/contact/" TargetMode="External"/><Relationship Id="rId739" Type="http://schemas.openxmlformats.org/officeDocument/2006/relationships/hyperlink" Target="https://dokkai-labo.tokyo/blog/ferisu2021/" TargetMode="External"/><Relationship Id="rId734" Type="http://schemas.openxmlformats.org/officeDocument/2006/relationships/hyperlink" Target="https://youtu.be/CJoYRu5PcGE" TargetMode="External"/><Relationship Id="rId733" Type="http://schemas.openxmlformats.org/officeDocument/2006/relationships/hyperlink" Target="https://youtu.be/CJoYRu5PcGE" TargetMode="External"/><Relationship Id="rId732" Type="http://schemas.openxmlformats.org/officeDocument/2006/relationships/hyperlink" Target="https://dokkai-labo.tokyo/blog/ferisu2021/" TargetMode="External"/><Relationship Id="rId731" Type="http://schemas.openxmlformats.org/officeDocument/2006/relationships/hyperlink" Target="https://dokkai-labo.tokyo/blog/kokugo-kakomon/" TargetMode="External"/><Relationship Id="rId738" Type="http://schemas.openxmlformats.org/officeDocument/2006/relationships/hyperlink" Target="https://dokkai-labo.tokyo/blog/161214/" TargetMode="External"/><Relationship Id="rId737" Type="http://schemas.openxmlformats.org/officeDocument/2006/relationships/hyperlink" Target="https://dokkai-labo.tokyo/blog/ferisu2021/" TargetMode="External"/><Relationship Id="rId736" Type="http://schemas.openxmlformats.org/officeDocument/2006/relationships/hyperlink" Target="https://dokkai-labo.tokyo/kobetsuonline01/" TargetMode="External"/><Relationship Id="rId735" Type="http://schemas.openxmlformats.org/officeDocument/2006/relationships/hyperlink" Target="https://dokkai-labo.tokyo/blog/ferisu2021/" TargetMode="External"/><Relationship Id="rId730" Type="http://schemas.openxmlformats.org/officeDocument/2006/relationships/hyperlink" Target="https://dokkai-labo.tokyo/blog/ferisu2021/" TargetMode="External"/><Relationship Id="rId767" Type="http://schemas.openxmlformats.org/officeDocument/2006/relationships/hyperlink" Target="https://dokkai-labo.tokyo/blog/gakusyuuhou/" TargetMode="External"/><Relationship Id="rId766" Type="http://schemas.openxmlformats.org/officeDocument/2006/relationships/hyperlink" Target="https://dokkai-labo.tokyo/kobetsuonline01/" TargetMode="External"/><Relationship Id="rId765" Type="http://schemas.openxmlformats.org/officeDocument/2006/relationships/hyperlink" Target="https://dokkai-labo.tokyo/blog/gakusyuuhou/" TargetMode="External"/><Relationship Id="rId764" Type="http://schemas.openxmlformats.org/officeDocument/2006/relationships/hyperlink" Target="https://dokkai-labo.tokyo/blog/" TargetMode="External"/><Relationship Id="rId769" Type="http://schemas.openxmlformats.org/officeDocument/2006/relationships/hyperlink" Target="https://dokkai-labo.tokyo/blog/gakusyuuhou/" TargetMode="External"/><Relationship Id="rId768" Type="http://schemas.openxmlformats.org/officeDocument/2006/relationships/hyperlink" Target="https://dokkai-labo.tokyo/kobetsuonline01/" TargetMode="External"/><Relationship Id="rId763" Type="http://schemas.openxmlformats.org/officeDocument/2006/relationships/hyperlink" Target="https://dokkai-labo.tokyo/blog/futaba2021/" TargetMode="External"/><Relationship Id="rId762" Type="http://schemas.openxmlformats.org/officeDocument/2006/relationships/hyperlink" Target="https://dokkai-labo.tokyo/access/" TargetMode="External"/><Relationship Id="rId761" Type="http://schemas.openxmlformats.org/officeDocument/2006/relationships/hyperlink" Target="https://dokkai-labo.tokyo/blog/futaba2021/" TargetMode="External"/><Relationship Id="rId760" Type="http://schemas.openxmlformats.org/officeDocument/2006/relationships/hyperlink" Target="https://dokkai-labo.tokyo/profile/" TargetMode="External"/><Relationship Id="rId756" Type="http://schemas.openxmlformats.org/officeDocument/2006/relationships/hyperlink" Target="https://dokkai-labo.tokyo/blog/161214/" TargetMode="External"/><Relationship Id="rId755" Type="http://schemas.openxmlformats.org/officeDocument/2006/relationships/hyperlink" Target="https://dokkai-labo.tokyo/blog/futaba2021/" TargetMode="External"/><Relationship Id="rId754" Type="http://schemas.openxmlformats.org/officeDocument/2006/relationships/hyperlink" Target="https://dokkai-labo.tokyo/kobetsuonline01/" TargetMode="External"/><Relationship Id="rId753" Type="http://schemas.openxmlformats.org/officeDocument/2006/relationships/hyperlink" Target="https://dokkai-labo.tokyo/blog/futaba2021/" TargetMode="External"/><Relationship Id="rId759" Type="http://schemas.openxmlformats.org/officeDocument/2006/relationships/hyperlink" Target="https://dokkai-labo.tokyo/blog/futaba2021/" TargetMode="External"/><Relationship Id="rId758" Type="http://schemas.openxmlformats.org/officeDocument/2006/relationships/hyperlink" Target="https://dokkai-labo.tokyo/contact/" TargetMode="External"/><Relationship Id="rId757" Type="http://schemas.openxmlformats.org/officeDocument/2006/relationships/hyperlink" Target="https://dokkai-labo.tokyo/blog/futaba2021/" TargetMode="External"/><Relationship Id="rId752" Type="http://schemas.openxmlformats.org/officeDocument/2006/relationships/hyperlink" Target="https://dokkai-labo.tokyo/blog/kokugo-kakomon/" TargetMode="External"/><Relationship Id="rId751" Type="http://schemas.openxmlformats.org/officeDocument/2006/relationships/hyperlink" Target="https://dokkai-labo.tokyo/blog/futaba2021/" TargetMode="External"/><Relationship Id="rId750" Type="http://schemas.openxmlformats.org/officeDocument/2006/relationships/hyperlink" Target="https://dokkai-labo.tokyo/kobetsu/" TargetMode="External"/><Relationship Id="rId709" Type="http://schemas.openxmlformats.org/officeDocument/2006/relationships/hyperlink" Target="https://dokkai-labo.tokyo/lesson/1-1elem/" TargetMode="External"/><Relationship Id="rId708" Type="http://schemas.openxmlformats.org/officeDocument/2006/relationships/hyperlink" Target="https://dokkai-labo.tokyo/blog/essay/" TargetMode="External"/><Relationship Id="rId707" Type="http://schemas.openxmlformats.org/officeDocument/2006/relationships/hyperlink" Target="https://dokkai-labo.tokyo/kobetsuonline01/" TargetMode="External"/><Relationship Id="rId706" Type="http://schemas.openxmlformats.org/officeDocument/2006/relationships/hyperlink" Target="https://dokkai-labo.tokyo/blog/essay/" TargetMode="External"/><Relationship Id="rId701" Type="http://schemas.openxmlformats.org/officeDocument/2006/relationships/hyperlink" Target="https://dokkai-labo.tokyo/kobetsuonline01/" TargetMode="External"/><Relationship Id="rId700" Type="http://schemas.openxmlformats.org/officeDocument/2006/relationships/hyperlink" Target="https://dokkai-labo.tokyo/blog/essay/" TargetMode="External"/><Relationship Id="rId705" Type="http://schemas.openxmlformats.org/officeDocument/2006/relationships/hyperlink" Target="https://dokkai-labo.tokyo/lesson/1-1elem/" TargetMode="External"/><Relationship Id="rId704" Type="http://schemas.openxmlformats.org/officeDocument/2006/relationships/hyperlink" Target="https://dokkai-labo.tokyo/blog/essay/" TargetMode="External"/><Relationship Id="rId703" Type="http://schemas.openxmlformats.org/officeDocument/2006/relationships/hyperlink" Target="https://dokkai-labo.tokyo/" TargetMode="External"/><Relationship Id="rId702" Type="http://schemas.openxmlformats.org/officeDocument/2006/relationships/hyperlink" Target="https://dokkai-labo.tokyo/blog/essay/" TargetMode="External"/><Relationship Id="rId729" Type="http://schemas.openxmlformats.org/officeDocument/2006/relationships/hyperlink" Target="https://dokkai-labo.tokyo/ct/strategy/" TargetMode="External"/><Relationship Id="rId728" Type="http://schemas.openxmlformats.org/officeDocument/2006/relationships/hyperlink" Target="https://dokkai-labo.tokyo/blog/ferisu2021/" TargetMode="External"/><Relationship Id="rId723" Type="http://schemas.openxmlformats.org/officeDocument/2006/relationships/hyperlink" Target="https://dokkai-labo.tokyo/contact/" TargetMode="External"/><Relationship Id="rId722" Type="http://schemas.openxmlformats.org/officeDocument/2006/relationships/hyperlink" Target="https://dokkai-labo.tokyo/blog/essay/" TargetMode="External"/><Relationship Id="rId721" Type="http://schemas.openxmlformats.org/officeDocument/2006/relationships/hyperlink" Target="https://dokkai-labo.tokyo/vacant_sum/" TargetMode="External"/><Relationship Id="rId720" Type="http://schemas.openxmlformats.org/officeDocument/2006/relationships/hyperlink" Target="https://dokkai-labo.tokyo/blog/essay/" TargetMode="External"/><Relationship Id="rId727" Type="http://schemas.openxmlformats.org/officeDocument/2006/relationships/hyperlink" Target="https://dokkai-labo.tokyo/ct/strategy/" TargetMode="External"/><Relationship Id="rId726" Type="http://schemas.openxmlformats.org/officeDocument/2006/relationships/hyperlink" Target="https://dokkai-labo.tokyo/blog/ferisu2021/" TargetMode="External"/><Relationship Id="rId725" Type="http://schemas.openxmlformats.org/officeDocument/2006/relationships/hyperlink" Target="https://dokkai-labo.tokyo/" TargetMode="External"/><Relationship Id="rId724" Type="http://schemas.openxmlformats.org/officeDocument/2006/relationships/hyperlink" Target="https://dokkai-labo.tokyo/blog/essay/" TargetMode="External"/><Relationship Id="rId719" Type="http://schemas.openxmlformats.org/officeDocument/2006/relationships/hyperlink" Target="https://dokkai-labo.tokyo/kijutsuryoku/" TargetMode="External"/><Relationship Id="rId718" Type="http://schemas.openxmlformats.org/officeDocument/2006/relationships/hyperlink" Target="https://dokkai-labo.tokyo/blog/essay/" TargetMode="External"/><Relationship Id="rId717" Type="http://schemas.openxmlformats.org/officeDocument/2006/relationships/hyperlink" Target="https://dokkai-labo.tokyo/blog/kokugo-kakomon/" TargetMode="External"/><Relationship Id="rId712" Type="http://schemas.openxmlformats.org/officeDocument/2006/relationships/hyperlink" Target="https://dokkai-labo.tokyo/blog/essay/" TargetMode="External"/><Relationship Id="rId711" Type="http://schemas.openxmlformats.org/officeDocument/2006/relationships/hyperlink" Target="https://dokkai-labo.tokyo/kobetsuonline01/" TargetMode="External"/><Relationship Id="rId710" Type="http://schemas.openxmlformats.org/officeDocument/2006/relationships/hyperlink" Target="https://dokkai-labo.tokyo/blog/essay/" TargetMode="External"/><Relationship Id="rId716" Type="http://schemas.openxmlformats.org/officeDocument/2006/relationships/hyperlink" Target="https://dokkai-labo.tokyo/blog/essay/" TargetMode="External"/><Relationship Id="rId715" Type="http://schemas.openxmlformats.org/officeDocument/2006/relationships/hyperlink" Target="https://dokkai-labo.tokyo/ct/strategy/" TargetMode="External"/><Relationship Id="rId714" Type="http://schemas.openxmlformats.org/officeDocument/2006/relationships/hyperlink" Target="https://dokkai-labo.tokyo/blog/essay/" TargetMode="External"/><Relationship Id="rId713" Type="http://schemas.openxmlformats.org/officeDocument/2006/relationships/hyperlink" Target="https://dokkai-labo.tokyo/kobetsuonline01/" TargetMode="External"/><Relationship Id="rId8806" Type="http://schemas.openxmlformats.org/officeDocument/2006/relationships/hyperlink" Target="https://natsui-sansu-juku.com/kobetsu_online/" TargetMode="External"/><Relationship Id="rId8805" Type="http://schemas.openxmlformats.org/officeDocument/2006/relationships/hyperlink" Target="https://natsui-sansu-juku.com/col_blog/online-tutor-math/" TargetMode="External"/><Relationship Id="rId8804" Type="http://schemas.openxmlformats.org/officeDocument/2006/relationships/hyperlink" Target="https://natsui-sansu-juku.com/column/hub-online-guide/" TargetMode="External"/><Relationship Id="rId8803" Type="http://schemas.openxmlformats.org/officeDocument/2006/relationships/hyperlink" Target="https://natsui-sansu-juku.com/col_blog/online-tutor-math/" TargetMode="External"/><Relationship Id="rId8809" Type="http://schemas.openxmlformats.org/officeDocument/2006/relationships/hyperlink" Target="https://natsui-sansu-juku.com/col_blog/online4/" TargetMode="External"/><Relationship Id="rId8808" Type="http://schemas.openxmlformats.org/officeDocument/2006/relationships/hyperlink" Target="https://natsui-sansu-juku.com/column/hub-online-guide/" TargetMode="External"/><Relationship Id="rId8807" Type="http://schemas.openxmlformats.org/officeDocument/2006/relationships/hyperlink" Target="https://natsui-sansu-juku.com/col_blog/online4/" TargetMode="External"/><Relationship Id="rId8802" Type="http://schemas.openxmlformats.org/officeDocument/2006/relationships/hyperlink" Target="https://natsui-sansu-juku.com/kobetsu_online/" TargetMode="External"/><Relationship Id="rId8801" Type="http://schemas.openxmlformats.org/officeDocument/2006/relationships/hyperlink" Target="https://natsui-sansu-juku.com/col_blog/online-tutor-math/" TargetMode="External"/><Relationship Id="rId8800" Type="http://schemas.openxmlformats.org/officeDocument/2006/relationships/hyperlink" Target="https://natsui-sansu-juku.com/kobetsu_online/" TargetMode="External"/><Relationship Id="rId8828" Type="http://schemas.openxmlformats.org/officeDocument/2006/relationships/hyperlink" Target="https://natsui-sansu-juku.com/kobetsu_online/" TargetMode="External"/><Relationship Id="rId8827" Type="http://schemas.openxmlformats.org/officeDocument/2006/relationships/hyperlink" Target="https://natsui-sansu-juku.com/col_blog/online4merit/" TargetMode="External"/><Relationship Id="rId8826" Type="http://schemas.openxmlformats.org/officeDocument/2006/relationships/hyperlink" Target="https://natsui-sansu-juku.com/kobetsu_online/" TargetMode="External"/><Relationship Id="rId8825" Type="http://schemas.openxmlformats.org/officeDocument/2006/relationships/hyperlink" Target="https://natsui-sansu-juku.com/col_blog/online4merit/" TargetMode="External"/><Relationship Id="rId8829" Type="http://schemas.openxmlformats.org/officeDocument/2006/relationships/hyperlink" Target="https://natsui-sansu-juku.com/col_blog/online4merit/" TargetMode="External"/><Relationship Id="rId8820" Type="http://schemas.openxmlformats.org/officeDocument/2006/relationships/hyperlink" Target="https://natsui-sansu-juku.com/" TargetMode="External"/><Relationship Id="rId8824" Type="http://schemas.openxmlformats.org/officeDocument/2006/relationships/hyperlink" Target="https://natsui-sansu-juku.com/kobetsu_online/" TargetMode="External"/><Relationship Id="rId8823" Type="http://schemas.openxmlformats.org/officeDocument/2006/relationships/hyperlink" Target="https://natsui-sansu-juku.com/col_blog/online4merit/" TargetMode="External"/><Relationship Id="rId8822" Type="http://schemas.openxmlformats.org/officeDocument/2006/relationships/hyperlink" Target="https://natsui-sansu-juku.com/column/hub-online-guide/" TargetMode="External"/><Relationship Id="rId8821" Type="http://schemas.openxmlformats.org/officeDocument/2006/relationships/hyperlink" Target="https://natsui-sansu-juku.com/col_blog/online4merit/" TargetMode="External"/><Relationship Id="rId8817" Type="http://schemas.openxmlformats.org/officeDocument/2006/relationships/hyperlink" Target="https://natsui-sansu-juku.com/col_blog/online4/" TargetMode="External"/><Relationship Id="rId8816" Type="http://schemas.openxmlformats.org/officeDocument/2006/relationships/hyperlink" Target="https://natsui-sansu-juku.com/kobetsu_online/" TargetMode="External"/><Relationship Id="rId8815" Type="http://schemas.openxmlformats.org/officeDocument/2006/relationships/hyperlink" Target="https://natsui-sansu-juku.com/col_blog/online4/" TargetMode="External"/><Relationship Id="rId8814" Type="http://schemas.openxmlformats.org/officeDocument/2006/relationships/hyperlink" Target="https://natsui-sansu-juku.com/column/hub-online-guide/" TargetMode="External"/><Relationship Id="rId8819" Type="http://schemas.openxmlformats.org/officeDocument/2006/relationships/hyperlink" Target="https://natsui-sansu-juku.com/col_blog/online4/" TargetMode="External"/><Relationship Id="rId8818" Type="http://schemas.openxmlformats.org/officeDocument/2006/relationships/hyperlink" Target="https://natsui-sansu-juku.com/column/onlinekobetsu3/" TargetMode="External"/><Relationship Id="rId8813" Type="http://schemas.openxmlformats.org/officeDocument/2006/relationships/hyperlink" Target="https://natsui-sansu-juku.com/col_blog/online4/" TargetMode="External"/><Relationship Id="rId8812" Type="http://schemas.openxmlformats.org/officeDocument/2006/relationships/hyperlink" Target="https://natsui-sansu-juku.com/kobetsu_online/" TargetMode="External"/><Relationship Id="rId8811" Type="http://schemas.openxmlformats.org/officeDocument/2006/relationships/hyperlink" Target="https://natsui-sansu-juku.com/col_blog/online4/" TargetMode="External"/><Relationship Id="rId8810" Type="http://schemas.openxmlformats.org/officeDocument/2006/relationships/hyperlink" Target="https://natsui-sansu-juku.com/kobetsu_online/" TargetMode="External"/><Relationship Id="rId789" Type="http://schemas.openxmlformats.org/officeDocument/2006/relationships/hyperlink" Target="https://dokkai-labo.tokyo/blog/gakusyuuhou/" TargetMode="External"/><Relationship Id="rId788" Type="http://schemas.openxmlformats.org/officeDocument/2006/relationships/hyperlink" Target="https://dokkai-labo.tokyo/profile/" TargetMode="External"/><Relationship Id="rId787" Type="http://schemas.openxmlformats.org/officeDocument/2006/relationships/hyperlink" Target="https://dokkai-labo.tokyo/blog/gakusyuuhou/" TargetMode="External"/><Relationship Id="rId786" Type="http://schemas.openxmlformats.org/officeDocument/2006/relationships/hyperlink" Target="https://dokkai-labo.tokyo/contact/" TargetMode="External"/><Relationship Id="rId781" Type="http://schemas.openxmlformats.org/officeDocument/2006/relationships/hyperlink" Target="https://dokkai-labo.tokyo/blog/gakusyuuhou/" TargetMode="External"/><Relationship Id="rId780" Type="http://schemas.openxmlformats.org/officeDocument/2006/relationships/hyperlink" Target="https://dokkai-labo.tokyo/bootcamp/" TargetMode="External"/><Relationship Id="rId785" Type="http://schemas.openxmlformats.org/officeDocument/2006/relationships/hyperlink" Target="https://dokkai-labo.tokyo/blog/gakusyuuhou/" TargetMode="External"/><Relationship Id="rId784" Type="http://schemas.openxmlformats.org/officeDocument/2006/relationships/hyperlink" Target="https://dokkai-labo.tokyo/blog/161214/" TargetMode="External"/><Relationship Id="rId783" Type="http://schemas.openxmlformats.org/officeDocument/2006/relationships/hyperlink" Target="https://dokkai-labo.tokyo/blog/gakusyuuhou/" TargetMode="External"/><Relationship Id="rId782" Type="http://schemas.openxmlformats.org/officeDocument/2006/relationships/hyperlink" Target="https://dokkai-labo.tokyo/kobetsuonline01/" TargetMode="External"/><Relationship Id="rId778" Type="http://schemas.openxmlformats.org/officeDocument/2006/relationships/hyperlink" Target="https://dokkai-labo.tokyo/blog/benkyouhou/" TargetMode="External"/><Relationship Id="rId777" Type="http://schemas.openxmlformats.org/officeDocument/2006/relationships/hyperlink" Target="https://dokkai-labo.tokyo/blog/gakusyuuhou/" TargetMode="External"/><Relationship Id="rId776" Type="http://schemas.openxmlformats.org/officeDocument/2006/relationships/hyperlink" Target="https://dokkai-labo.tokyo/col_blog/fuan-aseri-shikouteishi/" TargetMode="External"/><Relationship Id="rId775" Type="http://schemas.openxmlformats.org/officeDocument/2006/relationships/hyperlink" Target="https://dokkai-labo.tokyo/blog/gakusyuuhou/" TargetMode="External"/><Relationship Id="rId779" Type="http://schemas.openxmlformats.org/officeDocument/2006/relationships/hyperlink" Target="https://dokkai-labo.tokyo/blog/gakusyuuhou/" TargetMode="External"/><Relationship Id="rId770" Type="http://schemas.openxmlformats.org/officeDocument/2006/relationships/hyperlink" Target="https://dokkai-labo.tokyo/" TargetMode="External"/><Relationship Id="rId774" Type="http://schemas.openxmlformats.org/officeDocument/2006/relationships/hyperlink" Target="https://dokkai-labo.tokyo/col_blog/kokugo-foundation/" TargetMode="External"/><Relationship Id="rId773" Type="http://schemas.openxmlformats.org/officeDocument/2006/relationships/hyperlink" Target="https://dokkai-labo.tokyo/blog/gakusyuuhou/" TargetMode="External"/><Relationship Id="rId772" Type="http://schemas.openxmlformats.org/officeDocument/2006/relationships/hyperlink" Target="https://dokkai-labo.tokyo/blog/hensachi/" TargetMode="External"/><Relationship Id="rId771" Type="http://schemas.openxmlformats.org/officeDocument/2006/relationships/hyperlink" Target="https://dokkai-labo.tokyo/blog/gakusyuuhou/" TargetMode="External"/><Relationship Id="rId799" Type="http://schemas.openxmlformats.org/officeDocument/2006/relationships/hyperlink" Target="https://dokkai-labo.tokyo/blog/jikanhaibun/" TargetMode="External"/><Relationship Id="rId798" Type="http://schemas.openxmlformats.org/officeDocument/2006/relationships/hyperlink" Target="https://dokkai-labo.tokyo/blog/gakusyuuhou/" TargetMode="External"/><Relationship Id="rId797" Type="http://schemas.openxmlformats.org/officeDocument/2006/relationships/hyperlink" Target="https://dokkai-labo.tokyo/blog/hensachi/" TargetMode="External"/><Relationship Id="rId792" Type="http://schemas.openxmlformats.org/officeDocument/2006/relationships/hyperlink" Target="https://dokkai-labo.tokyo/blog/" TargetMode="External"/><Relationship Id="rId791" Type="http://schemas.openxmlformats.org/officeDocument/2006/relationships/hyperlink" Target="https://dokkai-labo.tokyo/blog/gakusyuuhou/" TargetMode="External"/><Relationship Id="rId790" Type="http://schemas.openxmlformats.org/officeDocument/2006/relationships/hyperlink" Target="https://dokkai-labo.tokyo/access/" TargetMode="External"/><Relationship Id="rId796" Type="http://schemas.openxmlformats.org/officeDocument/2006/relationships/hyperlink" Target="https://dokkai-labo.tokyo/kobetsuonline02/" TargetMode="External"/><Relationship Id="rId795" Type="http://schemas.openxmlformats.org/officeDocument/2006/relationships/hyperlink" Target="https://dokkai-labo.tokyo/blog/hensachi/" TargetMode="External"/><Relationship Id="rId794" Type="http://schemas.openxmlformats.org/officeDocument/2006/relationships/hyperlink" Target="https://dokkai-labo.tokyo/kobetsuonline02/" TargetMode="External"/><Relationship Id="rId793" Type="http://schemas.openxmlformats.org/officeDocument/2006/relationships/hyperlink" Target="https://dokkai-labo.tokyo/blog/hensachi/" TargetMode="External"/><Relationship Id="rId6229" Type="http://schemas.openxmlformats.org/officeDocument/2006/relationships/hyperlink" Target="https://juku-escot.com/school/" TargetMode="External"/><Relationship Id="rId7551" Type="http://schemas.openxmlformats.org/officeDocument/2006/relationships/hyperlink" Target="https://jukureiwa.com/tips/chiri-kikou-nougyou/" TargetMode="External"/><Relationship Id="rId8882" Type="http://schemas.openxmlformats.org/officeDocument/2006/relationships/hyperlink" Target="https://natsui-sansu-juku.com/kobetsu_online/" TargetMode="External"/><Relationship Id="rId6220" Type="http://schemas.openxmlformats.org/officeDocument/2006/relationships/hyperlink" Target="https://juku-escot.com/info/190507-2/" TargetMode="External"/><Relationship Id="rId7550" Type="http://schemas.openxmlformats.org/officeDocument/2006/relationships/hyperlink" Target="https://jukureiwa.com/tips/machigaeyasui/" TargetMode="External"/><Relationship Id="rId8881" Type="http://schemas.openxmlformats.org/officeDocument/2006/relationships/hyperlink" Target="https://natsui-sansu-juku.com/col_blog/onlinerikai/" TargetMode="External"/><Relationship Id="rId8880" Type="http://schemas.openxmlformats.org/officeDocument/2006/relationships/hyperlink" Target="https://natsui-sansu-juku.com/" TargetMode="External"/><Relationship Id="rId6223" Type="http://schemas.openxmlformats.org/officeDocument/2006/relationships/hyperlink" Target="https://juku-escot.com/examination/" TargetMode="External"/><Relationship Id="rId7555" Type="http://schemas.openxmlformats.org/officeDocument/2006/relationships/hyperlink" Target="https://jukureiwa.com/tips/chiri-kikou-nougyou/" TargetMode="External"/><Relationship Id="rId8886" Type="http://schemas.openxmlformats.org/officeDocument/2006/relationships/hyperlink" Target="https://natsui-sansu-juku.com/kobetsu_online/" TargetMode="External"/><Relationship Id="rId6224" Type="http://schemas.openxmlformats.org/officeDocument/2006/relationships/hyperlink" Target="https://juku-escot.com/info/20190620/" TargetMode="External"/><Relationship Id="rId7554" Type="http://schemas.openxmlformats.org/officeDocument/2006/relationships/hyperlink" Target="https://jukureiwa.com/tips/naaymi_hub/" TargetMode="External"/><Relationship Id="rId8885" Type="http://schemas.openxmlformats.org/officeDocument/2006/relationships/hyperlink" Target="https://natsui-sansu-juku.com/col_blog/onlinerikai/" TargetMode="External"/><Relationship Id="rId6221" Type="http://schemas.openxmlformats.org/officeDocument/2006/relationships/hyperlink" Target="https://juku-escot.com/examination/" TargetMode="External"/><Relationship Id="rId7553" Type="http://schemas.openxmlformats.org/officeDocument/2006/relationships/hyperlink" Target="https://jukureiwa.com/tips/chiri-kikou-nougyou/" TargetMode="External"/><Relationship Id="rId8884" Type="http://schemas.openxmlformats.org/officeDocument/2006/relationships/hyperlink" Target="https://natsui-sansu-juku.com/column/hub-online-use/" TargetMode="External"/><Relationship Id="rId6222" Type="http://schemas.openxmlformats.org/officeDocument/2006/relationships/hyperlink" Target="https://juku-escot.com/info/190507-2/" TargetMode="External"/><Relationship Id="rId7552" Type="http://schemas.openxmlformats.org/officeDocument/2006/relationships/hyperlink" Target="https://jukureiwa.com/tips/syakaianki/" TargetMode="External"/><Relationship Id="rId8883" Type="http://schemas.openxmlformats.org/officeDocument/2006/relationships/hyperlink" Target="https://natsui-sansu-juku.com/col_blog/onlinerikai/" TargetMode="External"/><Relationship Id="rId6227" Type="http://schemas.openxmlformats.org/officeDocument/2006/relationships/hyperlink" Target="https://juku-escot.com/inquiry/" TargetMode="External"/><Relationship Id="rId7559" Type="http://schemas.openxmlformats.org/officeDocument/2006/relationships/hyperlink" Target="https://jukureiwa.com/tips/chiri-kikou-nougyou/" TargetMode="External"/><Relationship Id="rId6228" Type="http://schemas.openxmlformats.org/officeDocument/2006/relationships/hyperlink" Target="https://juku-escot.com/info/2019winter/" TargetMode="External"/><Relationship Id="rId7558" Type="http://schemas.openxmlformats.org/officeDocument/2006/relationships/hyperlink" Target="https://jukureiwa.com/tips/syakaianki/" TargetMode="External"/><Relationship Id="rId8889" Type="http://schemas.openxmlformats.org/officeDocument/2006/relationships/hyperlink" Target="https://natsui-sansu-juku.com/col_blog/onlinerikai/" TargetMode="External"/><Relationship Id="rId6225" Type="http://schemas.openxmlformats.org/officeDocument/2006/relationships/hyperlink" Target="https://juku-escot.com/info/20190620/" TargetMode="External"/><Relationship Id="rId7557" Type="http://schemas.openxmlformats.org/officeDocument/2006/relationships/hyperlink" Target="https://jukureiwa.com/tips/chiri-kikou-nougyou/" TargetMode="External"/><Relationship Id="rId8888" Type="http://schemas.openxmlformats.org/officeDocument/2006/relationships/hyperlink" Target="https://natsui-sansu-juku.com/kobetsu_online/" TargetMode="External"/><Relationship Id="rId6226" Type="http://schemas.openxmlformats.org/officeDocument/2006/relationships/hyperlink" Target="https://juku-escot.com/info/20190620/" TargetMode="External"/><Relationship Id="rId7556" Type="http://schemas.openxmlformats.org/officeDocument/2006/relationships/hyperlink" Target="https://jukureiwa.com/tips/honka_chiri/" TargetMode="External"/><Relationship Id="rId8887" Type="http://schemas.openxmlformats.org/officeDocument/2006/relationships/hyperlink" Target="https://natsui-sansu-juku.com/col_blog/onlinerikai/" TargetMode="External"/><Relationship Id="rId6218" Type="http://schemas.openxmlformats.org/officeDocument/2006/relationships/hyperlink" Target="https://juku-escot.com/examination/" TargetMode="External"/><Relationship Id="rId6219" Type="http://schemas.openxmlformats.org/officeDocument/2006/relationships/hyperlink" Target="https://juku-escot.com/examination/" TargetMode="External"/><Relationship Id="rId7549" Type="http://schemas.openxmlformats.org/officeDocument/2006/relationships/hyperlink" Target="https://jukureiwa.com/tips/chiri-kikou-nougyou/" TargetMode="External"/><Relationship Id="rId7540" Type="http://schemas.openxmlformats.org/officeDocument/2006/relationships/hyperlink" Target="https://jukureiwa.com/kouza/" TargetMode="External"/><Relationship Id="rId8871" Type="http://schemas.openxmlformats.org/officeDocument/2006/relationships/hyperlink" Target="https://natsui-sansu-juku.com/col_blog/onlinekoukateki/" TargetMode="External"/><Relationship Id="rId8870" Type="http://schemas.openxmlformats.org/officeDocument/2006/relationships/hyperlink" Target="https://natsui-sansu-juku.com/kobetsu_online/" TargetMode="External"/><Relationship Id="rId6212" Type="http://schemas.openxmlformats.org/officeDocument/2006/relationships/hyperlink" Target="https://juku-escot.com/english/" TargetMode="External"/><Relationship Id="rId7544" Type="http://schemas.openxmlformats.org/officeDocument/2006/relationships/hyperlink" Target="https://jukureiwa.com/honka/" TargetMode="External"/><Relationship Id="rId8875" Type="http://schemas.openxmlformats.org/officeDocument/2006/relationships/hyperlink" Target="https://natsui-sansu-juku.com/col_blog/onlinekoukateki/" TargetMode="External"/><Relationship Id="rId6213" Type="http://schemas.openxmlformats.org/officeDocument/2006/relationships/hyperlink" Target="https://juku-escot.com/kouza/" TargetMode="External"/><Relationship Id="rId7543" Type="http://schemas.openxmlformats.org/officeDocument/2006/relationships/hyperlink" Target="https://jukureiwa.com/tips/chiri-kikou-nougyou/" TargetMode="External"/><Relationship Id="rId8874" Type="http://schemas.openxmlformats.org/officeDocument/2006/relationships/hyperlink" Target="https://natsui-sansu-juku.com/kobetsu_online/" TargetMode="External"/><Relationship Id="rId6210" Type="http://schemas.openxmlformats.org/officeDocument/2006/relationships/hyperlink" Target="https://juku-escot.com/english/" TargetMode="External"/><Relationship Id="rId7542" Type="http://schemas.openxmlformats.org/officeDocument/2006/relationships/hyperlink" Target="https://jukureiwa.com/honka/" TargetMode="External"/><Relationship Id="rId8873" Type="http://schemas.openxmlformats.org/officeDocument/2006/relationships/hyperlink" Target="https://natsui-sansu-juku.com/col_blog/onlinekoukateki/" TargetMode="External"/><Relationship Id="rId6211" Type="http://schemas.openxmlformats.org/officeDocument/2006/relationships/hyperlink" Target="https://juku-escot.com/profile/" TargetMode="External"/><Relationship Id="rId7541" Type="http://schemas.openxmlformats.org/officeDocument/2006/relationships/hyperlink" Target="https://jukureiwa.com/tips/chiri-kikou-nougyou/" TargetMode="External"/><Relationship Id="rId8872" Type="http://schemas.openxmlformats.org/officeDocument/2006/relationships/hyperlink" Target="https://natsui-sansu-juku.com/kobetsu_online/" TargetMode="External"/><Relationship Id="rId6216" Type="http://schemas.openxmlformats.org/officeDocument/2006/relationships/hyperlink" Target="https://juku-escot.com/examination/" TargetMode="External"/><Relationship Id="rId7548" Type="http://schemas.openxmlformats.org/officeDocument/2006/relationships/hyperlink" Target="https://jukureiwa.com/tips/honka_chiri/" TargetMode="External"/><Relationship Id="rId8879" Type="http://schemas.openxmlformats.org/officeDocument/2006/relationships/hyperlink" Target="https://natsui-sansu-juku.com/col_blog/onlinekoukateki/" TargetMode="External"/><Relationship Id="rId6217" Type="http://schemas.openxmlformats.org/officeDocument/2006/relationships/hyperlink" Target="https://juku-escot.com/examination/" TargetMode="External"/><Relationship Id="rId7547" Type="http://schemas.openxmlformats.org/officeDocument/2006/relationships/hyperlink" Target="https://jukureiwa.com/tips/chiri-kikou-nougyou/" TargetMode="External"/><Relationship Id="rId8878" Type="http://schemas.openxmlformats.org/officeDocument/2006/relationships/hyperlink" Target="https://natsui-sansu-juku.com/column/onlinekobetsu3/" TargetMode="External"/><Relationship Id="rId6214" Type="http://schemas.openxmlformats.org/officeDocument/2006/relationships/hyperlink" Target="https://juku-escot.com/english/" TargetMode="External"/><Relationship Id="rId7546" Type="http://schemas.openxmlformats.org/officeDocument/2006/relationships/hyperlink" Target="https://jukureiwa.com/tips/naaymi_hub/" TargetMode="External"/><Relationship Id="rId8877" Type="http://schemas.openxmlformats.org/officeDocument/2006/relationships/hyperlink" Target="https://natsui-sansu-juku.com/col_blog/onlinekoukateki/" TargetMode="External"/><Relationship Id="rId6215" Type="http://schemas.openxmlformats.org/officeDocument/2006/relationships/hyperlink" Target="https://juku-escot.com/inquiry/" TargetMode="External"/><Relationship Id="rId7545" Type="http://schemas.openxmlformats.org/officeDocument/2006/relationships/hyperlink" Target="https://jukureiwa.com/tips/chiri-kikou-nougyou/" TargetMode="External"/><Relationship Id="rId8876" Type="http://schemas.openxmlformats.org/officeDocument/2006/relationships/hyperlink" Target="https://natsui-sansu-juku.com/kobetsu_online/" TargetMode="External"/><Relationship Id="rId6241" Type="http://schemas.openxmlformats.org/officeDocument/2006/relationships/hyperlink" Target="https://juku-escot.com/kouza/" TargetMode="External"/><Relationship Id="rId7573" Type="http://schemas.openxmlformats.org/officeDocument/2006/relationships/hyperlink" Target="https://jukureiwa.com/tips/chiri-tsunage/" TargetMode="External"/><Relationship Id="rId6242" Type="http://schemas.openxmlformats.org/officeDocument/2006/relationships/hyperlink" Target="https://juku-escot.com/info/20200101/" TargetMode="External"/><Relationship Id="rId7572" Type="http://schemas.openxmlformats.org/officeDocument/2006/relationships/hyperlink" Target="https://jukureiwa.com/tips/syakaianki/" TargetMode="External"/><Relationship Id="rId7571" Type="http://schemas.openxmlformats.org/officeDocument/2006/relationships/hyperlink" Target="https://jukureiwa.com/tips/chiri-tsunage/" TargetMode="External"/><Relationship Id="rId6240" Type="http://schemas.openxmlformats.org/officeDocument/2006/relationships/hyperlink" Target="https://juku-escot.com/info/20200101/" TargetMode="External"/><Relationship Id="rId7570" Type="http://schemas.openxmlformats.org/officeDocument/2006/relationships/hyperlink" Target="https://jukureiwa.com/tips/honka_chiri/" TargetMode="External"/><Relationship Id="rId6245" Type="http://schemas.openxmlformats.org/officeDocument/2006/relationships/hyperlink" Target="https://juku-escot.com/onepoint/" TargetMode="External"/><Relationship Id="rId7577" Type="http://schemas.openxmlformats.org/officeDocument/2006/relationships/hyperlink" Target="https://jukureiwa.com/tips/hakuchizu/" TargetMode="External"/><Relationship Id="rId6246" Type="http://schemas.openxmlformats.org/officeDocument/2006/relationships/hyperlink" Target="https://juku-escot.com/info/20200204/" TargetMode="External"/><Relationship Id="rId7576" Type="http://schemas.openxmlformats.org/officeDocument/2006/relationships/hyperlink" Target="https://jukureiwa.com/tips/katakana/" TargetMode="External"/><Relationship Id="rId6243" Type="http://schemas.openxmlformats.org/officeDocument/2006/relationships/hyperlink" Target="https://juku-escot.com/inquiry/" TargetMode="External"/><Relationship Id="rId7575" Type="http://schemas.openxmlformats.org/officeDocument/2006/relationships/hyperlink" Target="https://jukureiwa.com/tips/chiri-tsunage/" TargetMode="External"/><Relationship Id="rId6244" Type="http://schemas.openxmlformats.org/officeDocument/2006/relationships/hyperlink" Target="https://juku-escot.com/info/20200204/" TargetMode="External"/><Relationship Id="rId7574" Type="http://schemas.openxmlformats.org/officeDocument/2006/relationships/hyperlink" Target="https://jukureiwa.com/tanpatsu/" TargetMode="External"/><Relationship Id="rId6249" Type="http://schemas.openxmlformats.org/officeDocument/2006/relationships/hyperlink" Target="https://koten-kakitsubata.jp/" TargetMode="External"/><Relationship Id="rId6247" Type="http://schemas.openxmlformats.org/officeDocument/2006/relationships/hyperlink" Target="https://juku-escot.com/onepoint/" TargetMode="External"/><Relationship Id="rId7579" Type="http://schemas.openxmlformats.org/officeDocument/2006/relationships/hyperlink" Target="https://jukureiwa.com/tips/hakuchizu/" TargetMode="External"/><Relationship Id="rId6248" Type="http://schemas.openxmlformats.org/officeDocument/2006/relationships/hyperlink" Target="https://juku-escot.com/info/20200204/" TargetMode="External"/><Relationship Id="rId7578" Type="http://schemas.openxmlformats.org/officeDocument/2006/relationships/hyperlink" Target="https://jukureiwa.com/honka/" TargetMode="External"/><Relationship Id="rId6230" Type="http://schemas.openxmlformats.org/officeDocument/2006/relationships/hyperlink" Target="https://juku-escot.com/info/2019winter/" TargetMode="External"/><Relationship Id="rId7562" Type="http://schemas.openxmlformats.org/officeDocument/2006/relationships/hyperlink" Target="https://jukureiwa.com/honka/" TargetMode="External"/><Relationship Id="rId8893" Type="http://schemas.openxmlformats.org/officeDocument/2006/relationships/hyperlink" Target="https://natsui-sansu-juku.com/col_blog/onlinerikai/" TargetMode="External"/><Relationship Id="rId6231" Type="http://schemas.openxmlformats.org/officeDocument/2006/relationships/hyperlink" Target="https://juku-escot.com/school/" TargetMode="External"/><Relationship Id="rId7561" Type="http://schemas.openxmlformats.org/officeDocument/2006/relationships/hyperlink" Target="https://jukureiwa.com/tips/chiri-tsunage/" TargetMode="External"/><Relationship Id="rId8892" Type="http://schemas.openxmlformats.org/officeDocument/2006/relationships/hyperlink" Target="https://natsui-sansu-juku.com/column/onlinekobetsu3/" TargetMode="External"/><Relationship Id="rId7560" Type="http://schemas.openxmlformats.org/officeDocument/2006/relationships/hyperlink" Target="https://jukureiwa.com/kouza/" TargetMode="External"/><Relationship Id="rId8891" Type="http://schemas.openxmlformats.org/officeDocument/2006/relationships/hyperlink" Target="https://natsui-sansu-juku.com/col_blog/onlinerikai/" TargetMode="External"/><Relationship Id="rId8890" Type="http://schemas.openxmlformats.org/officeDocument/2006/relationships/hyperlink" Target="https://natsui-sansu-juku.com/kobetsu_online/" TargetMode="External"/><Relationship Id="rId6234" Type="http://schemas.openxmlformats.org/officeDocument/2006/relationships/hyperlink" Target="https://juku-escot.com/info/20200101/" TargetMode="External"/><Relationship Id="rId7566" Type="http://schemas.openxmlformats.org/officeDocument/2006/relationships/hyperlink" Target="https://jukureiwa.com/tips/naaymi_hub/" TargetMode="External"/><Relationship Id="rId8897" Type="http://schemas.openxmlformats.org/officeDocument/2006/relationships/hyperlink" Target="https://natsui-sansu-juku.com/col_blog/onlinerival/" TargetMode="External"/><Relationship Id="rId6235" Type="http://schemas.openxmlformats.org/officeDocument/2006/relationships/hyperlink" Target="https://juku-escot.com/onepoint/" TargetMode="External"/><Relationship Id="rId7565" Type="http://schemas.openxmlformats.org/officeDocument/2006/relationships/hyperlink" Target="https://jukureiwa.com/tips/chiri-tsunage/" TargetMode="External"/><Relationship Id="rId8896" Type="http://schemas.openxmlformats.org/officeDocument/2006/relationships/hyperlink" Target="https://natsui-sansu-juku.com/column/hub-online-guide/" TargetMode="External"/><Relationship Id="rId6232" Type="http://schemas.openxmlformats.org/officeDocument/2006/relationships/hyperlink" Target="https://juku-escot.com/info/2019winter/" TargetMode="External"/><Relationship Id="rId7564" Type="http://schemas.openxmlformats.org/officeDocument/2006/relationships/hyperlink" Target="https://jukureiwa.com/honka/" TargetMode="External"/><Relationship Id="rId8895" Type="http://schemas.openxmlformats.org/officeDocument/2006/relationships/hyperlink" Target="https://natsui-sansu-juku.com/col_blog/onlinerival/" TargetMode="External"/><Relationship Id="rId6233" Type="http://schemas.openxmlformats.org/officeDocument/2006/relationships/hyperlink" Target="https://juku-escot.com/inquiry/" TargetMode="External"/><Relationship Id="rId7563" Type="http://schemas.openxmlformats.org/officeDocument/2006/relationships/hyperlink" Target="https://jukureiwa.com/tips/chiri-tsunage/" TargetMode="External"/><Relationship Id="rId8894" Type="http://schemas.openxmlformats.org/officeDocument/2006/relationships/hyperlink" Target="https://natsui-sansu-juku.com/" TargetMode="External"/><Relationship Id="rId6238" Type="http://schemas.openxmlformats.org/officeDocument/2006/relationships/hyperlink" Target="https://juku-escot.com/info/20200101/" TargetMode="External"/><Relationship Id="rId6239" Type="http://schemas.openxmlformats.org/officeDocument/2006/relationships/hyperlink" Target="https://juku-escot.com/access/" TargetMode="External"/><Relationship Id="rId7569" Type="http://schemas.openxmlformats.org/officeDocument/2006/relationships/hyperlink" Target="https://jukureiwa.com/tips/chiri-tsunage/" TargetMode="External"/><Relationship Id="rId6236" Type="http://schemas.openxmlformats.org/officeDocument/2006/relationships/hyperlink" Target="https://juku-escot.com/info/20200101/" TargetMode="External"/><Relationship Id="rId7568" Type="http://schemas.openxmlformats.org/officeDocument/2006/relationships/hyperlink" Target="https://jukureiwa.com/tips/naaymi_hub/" TargetMode="External"/><Relationship Id="rId8899" Type="http://schemas.openxmlformats.org/officeDocument/2006/relationships/hyperlink" Target="https://natsui-sansu-juku.com/col_blog/onlinerival/" TargetMode="External"/><Relationship Id="rId6237" Type="http://schemas.openxmlformats.org/officeDocument/2006/relationships/hyperlink" Target="https://juku-escot.com/onepoint/" TargetMode="External"/><Relationship Id="rId7567" Type="http://schemas.openxmlformats.org/officeDocument/2006/relationships/hyperlink" Target="https://jukureiwa.com/tips/chiri-tsunage/" TargetMode="External"/><Relationship Id="rId8898" Type="http://schemas.openxmlformats.org/officeDocument/2006/relationships/hyperlink" Target="https://natsui-sansu-juku.com/kobetsu_online/" TargetMode="External"/><Relationship Id="rId7519" Type="http://schemas.openxmlformats.org/officeDocument/2006/relationships/hyperlink" Target="https://jukureiwa.com/tips/alphabet/" TargetMode="External"/><Relationship Id="rId7518" Type="http://schemas.openxmlformats.org/officeDocument/2006/relationships/hyperlink" Target="https://jukureiwa.com/tanpatsu/" TargetMode="External"/><Relationship Id="rId8849" Type="http://schemas.openxmlformats.org/officeDocument/2006/relationships/hyperlink" Target="https://natsui-sansu-juku.com/col_blog/onlineheigai/" TargetMode="External"/><Relationship Id="rId7517" Type="http://schemas.openxmlformats.org/officeDocument/2006/relationships/hyperlink" Target="https://jukureiwa.com/tips/alphabet/" TargetMode="External"/><Relationship Id="rId8848" Type="http://schemas.openxmlformats.org/officeDocument/2006/relationships/hyperlink" Target="https://natsui-sansu-juku.com/kobetsu_online/" TargetMode="External"/><Relationship Id="rId7516" Type="http://schemas.openxmlformats.org/officeDocument/2006/relationships/hyperlink" Target="https://jukureiwa.com/company/" TargetMode="External"/><Relationship Id="rId8847" Type="http://schemas.openxmlformats.org/officeDocument/2006/relationships/hyperlink" Target="https://natsui-sansu-juku.com/col_blog/onlineheigai/" TargetMode="External"/><Relationship Id="rId7511" Type="http://schemas.openxmlformats.org/officeDocument/2006/relationships/hyperlink" Target="https://jukureiwa.com/tips/alphabet/" TargetMode="External"/><Relationship Id="rId8842" Type="http://schemas.openxmlformats.org/officeDocument/2006/relationships/hyperlink" Target="https://natsui-sansu-juku.com/kobetsu_online/" TargetMode="External"/><Relationship Id="rId7510" Type="http://schemas.openxmlformats.org/officeDocument/2006/relationships/hyperlink" Target="https://jukureiwa.com/honka/" TargetMode="External"/><Relationship Id="rId8841" Type="http://schemas.openxmlformats.org/officeDocument/2006/relationships/hyperlink" Target="https://natsui-sansu-juku.com/col_blog/onlineheigai/" TargetMode="External"/><Relationship Id="rId8840" Type="http://schemas.openxmlformats.org/officeDocument/2006/relationships/hyperlink" Target="https://natsui-sansu-juku.com/column/hub-online-guide/" TargetMode="External"/><Relationship Id="rId7515" Type="http://schemas.openxmlformats.org/officeDocument/2006/relationships/hyperlink" Target="https://jukureiwa.com/tips/alphabet/" TargetMode="External"/><Relationship Id="rId8846" Type="http://schemas.openxmlformats.org/officeDocument/2006/relationships/hyperlink" Target="https://natsui-sansu-juku.com/column/hub-online-guide/" TargetMode="External"/><Relationship Id="rId7514" Type="http://schemas.openxmlformats.org/officeDocument/2006/relationships/hyperlink" Target="https://jukureiwa.com/greeting/" TargetMode="External"/><Relationship Id="rId8845" Type="http://schemas.openxmlformats.org/officeDocument/2006/relationships/hyperlink" Target="https://natsui-sansu-juku.com/col_blog/onlineheigai/" TargetMode="External"/><Relationship Id="rId7513" Type="http://schemas.openxmlformats.org/officeDocument/2006/relationships/hyperlink" Target="https://jukureiwa.com/tips/alphabet/" TargetMode="External"/><Relationship Id="rId8844" Type="http://schemas.openxmlformats.org/officeDocument/2006/relationships/hyperlink" Target="https://natsui-sansu-juku.com/kobetsu_online/" TargetMode="External"/><Relationship Id="rId7512" Type="http://schemas.openxmlformats.org/officeDocument/2006/relationships/hyperlink" Target="https://jukureiwa.com/" TargetMode="External"/><Relationship Id="rId8843" Type="http://schemas.openxmlformats.org/officeDocument/2006/relationships/hyperlink" Target="https://natsui-sansu-juku.com/col_blog/onlineheigai/" TargetMode="External"/><Relationship Id="rId7508" Type="http://schemas.openxmlformats.org/officeDocument/2006/relationships/hyperlink" Target="https://jukureiwa.com/tanpatsu/" TargetMode="External"/><Relationship Id="rId8839" Type="http://schemas.openxmlformats.org/officeDocument/2006/relationships/hyperlink" Target="https://natsui-sansu-juku.com/col_blog/onlineheigai/" TargetMode="External"/><Relationship Id="rId7507" Type="http://schemas.openxmlformats.org/officeDocument/2006/relationships/hyperlink" Target="https://jukureiwa.com/tips/alphabet/" TargetMode="External"/><Relationship Id="rId8838" Type="http://schemas.openxmlformats.org/officeDocument/2006/relationships/hyperlink" Target="https://natsui-sansu-juku.com/column/onlinekobetsu3/" TargetMode="External"/><Relationship Id="rId7506" Type="http://schemas.openxmlformats.org/officeDocument/2006/relationships/hyperlink" Target="https://jukureiwa.com/honka/" TargetMode="External"/><Relationship Id="rId8837" Type="http://schemas.openxmlformats.org/officeDocument/2006/relationships/hyperlink" Target="https://natsui-sansu-juku.com/col_blog/online4merit/" TargetMode="External"/><Relationship Id="rId7505" Type="http://schemas.openxmlformats.org/officeDocument/2006/relationships/hyperlink" Target="https://jukureiwa.com/tips/alphabet/" TargetMode="External"/><Relationship Id="rId8836" Type="http://schemas.openxmlformats.org/officeDocument/2006/relationships/hyperlink" Target="https://natsui-sansu-juku.com/" TargetMode="External"/><Relationship Id="rId7509" Type="http://schemas.openxmlformats.org/officeDocument/2006/relationships/hyperlink" Target="https://jukureiwa.com/tips/alphabet/" TargetMode="External"/><Relationship Id="rId7500" Type="http://schemas.openxmlformats.org/officeDocument/2006/relationships/hyperlink" Target="https://jukureiwa.com/tips/alphabet/" TargetMode="External"/><Relationship Id="rId8831" Type="http://schemas.openxmlformats.org/officeDocument/2006/relationships/hyperlink" Target="https://natsui-sansu-juku.com/col_blog/online4merit/" TargetMode="External"/><Relationship Id="rId8830" Type="http://schemas.openxmlformats.org/officeDocument/2006/relationships/hyperlink" Target="https://natsui-sansu-juku.com/kobetsu_online/" TargetMode="External"/><Relationship Id="rId7504" Type="http://schemas.openxmlformats.org/officeDocument/2006/relationships/hyperlink" Target="https://jukureiwa.com/honka/" TargetMode="External"/><Relationship Id="rId8835" Type="http://schemas.openxmlformats.org/officeDocument/2006/relationships/hyperlink" Target="https://natsui-sansu-juku.com/col_blog/online4merit/" TargetMode="External"/><Relationship Id="rId7503" Type="http://schemas.openxmlformats.org/officeDocument/2006/relationships/hyperlink" Target="https://jukureiwa.com/tips/alphabet/" TargetMode="External"/><Relationship Id="rId8834" Type="http://schemas.openxmlformats.org/officeDocument/2006/relationships/hyperlink" Target="https://natsui-sansu-juku.com/kobetsu_online/" TargetMode="External"/><Relationship Id="rId7502" Type="http://schemas.openxmlformats.org/officeDocument/2006/relationships/hyperlink" Target="https://jukureiwa.com/timetable/" TargetMode="External"/><Relationship Id="rId8833" Type="http://schemas.openxmlformats.org/officeDocument/2006/relationships/hyperlink" Target="https://natsui-sansu-juku.com/col_blog/online4merit/" TargetMode="External"/><Relationship Id="rId7501" Type="http://schemas.openxmlformats.org/officeDocument/2006/relationships/hyperlink" Target="https://jukureiwa.com/timetable/" TargetMode="External"/><Relationship Id="rId8832" Type="http://schemas.openxmlformats.org/officeDocument/2006/relationships/hyperlink" Target="https://natsui-sansu-juku.com/column/hub-online-guide/" TargetMode="External"/><Relationship Id="rId6209" Type="http://schemas.openxmlformats.org/officeDocument/2006/relationships/hyperlink" Target="https://juku-escot.com/birdland/" TargetMode="External"/><Relationship Id="rId6207" Type="http://schemas.openxmlformats.org/officeDocument/2006/relationships/hyperlink" Target="https://juku-escot.com/newtreasure/" TargetMode="External"/><Relationship Id="rId7539" Type="http://schemas.openxmlformats.org/officeDocument/2006/relationships/hyperlink" Target="https://jukureiwa.com/tips/chikeizu/" TargetMode="External"/><Relationship Id="rId6208" Type="http://schemas.openxmlformats.org/officeDocument/2006/relationships/hyperlink" Target="https://juku-escot.com/english/" TargetMode="External"/><Relationship Id="rId7538" Type="http://schemas.openxmlformats.org/officeDocument/2006/relationships/hyperlink" Target="https://jukureiwa.com/tips/honka_chiri/" TargetMode="External"/><Relationship Id="rId8869" Type="http://schemas.openxmlformats.org/officeDocument/2006/relationships/hyperlink" Target="https://natsui-sansu-juku.com/col_blog/onlinekoukateki/" TargetMode="External"/><Relationship Id="rId8860" Type="http://schemas.openxmlformats.org/officeDocument/2006/relationships/hyperlink" Target="https://natsui-sansu-juku.com/column/hub-online-guide/" TargetMode="External"/><Relationship Id="rId6201" Type="http://schemas.openxmlformats.org/officeDocument/2006/relationships/hyperlink" Target="https://juku-escot.com/kouza/" TargetMode="External"/><Relationship Id="rId7533" Type="http://schemas.openxmlformats.org/officeDocument/2006/relationships/hyperlink" Target="https://jukureiwa.com/tips/chikeizu/" TargetMode="External"/><Relationship Id="rId8864" Type="http://schemas.openxmlformats.org/officeDocument/2006/relationships/hyperlink" Target="https://natsui-sansu-juku.com/column/onlinekobetsu3/" TargetMode="External"/><Relationship Id="rId6202" Type="http://schemas.openxmlformats.org/officeDocument/2006/relationships/hyperlink" Target="https://juku-escot.com/english/" TargetMode="External"/><Relationship Id="rId7532" Type="http://schemas.openxmlformats.org/officeDocument/2006/relationships/hyperlink" Target="https://jukureiwa.com/tips/honka_chiri/" TargetMode="External"/><Relationship Id="rId8863" Type="http://schemas.openxmlformats.org/officeDocument/2006/relationships/hyperlink" Target="https://natsui-sansu-juku.com/col_blog/onlinekouka/" TargetMode="External"/><Relationship Id="rId7531" Type="http://schemas.openxmlformats.org/officeDocument/2006/relationships/hyperlink" Target="https://jukureiwa.com/tips/chikeizu/" TargetMode="External"/><Relationship Id="rId8862" Type="http://schemas.openxmlformats.org/officeDocument/2006/relationships/hyperlink" Target="https://natsui-sansu-juku.com/kobetsu_online/" TargetMode="External"/><Relationship Id="rId6200" Type="http://schemas.openxmlformats.org/officeDocument/2006/relationships/hyperlink" Target="https://juku-escot.com/english/" TargetMode="External"/><Relationship Id="rId7530" Type="http://schemas.openxmlformats.org/officeDocument/2006/relationships/hyperlink" Target="https://jukureiwa.com/tips/naaymi_hub/" TargetMode="External"/><Relationship Id="rId8861" Type="http://schemas.openxmlformats.org/officeDocument/2006/relationships/hyperlink" Target="https://natsui-sansu-juku.com/col_blog/onlinekouka/" TargetMode="External"/><Relationship Id="rId6205" Type="http://schemas.openxmlformats.org/officeDocument/2006/relationships/hyperlink" Target="https://juku-escot.com/progress/" TargetMode="External"/><Relationship Id="rId7537" Type="http://schemas.openxmlformats.org/officeDocument/2006/relationships/hyperlink" Target="https://jukureiwa.com/tips/chikeizu/" TargetMode="External"/><Relationship Id="rId8868" Type="http://schemas.openxmlformats.org/officeDocument/2006/relationships/hyperlink" Target="https://natsui-sansu-juku.com/column/hub-online-use/" TargetMode="External"/><Relationship Id="rId6206" Type="http://schemas.openxmlformats.org/officeDocument/2006/relationships/hyperlink" Target="https://juku-escot.com/english/" TargetMode="External"/><Relationship Id="rId7536" Type="http://schemas.openxmlformats.org/officeDocument/2006/relationships/hyperlink" Target="https://jukureiwa.com/tips/naaymi_hub/" TargetMode="External"/><Relationship Id="rId8867" Type="http://schemas.openxmlformats.org/officeDocument/2006/relationships/hyperlink" Target="https://natsui-sansu-juku.com/col_blog/onlinekoukateki/" TargetMode="External"/><Relationship Id="rId6203" Type="http://schemas.openxmlformats.org/officeDocument/2006/relationships/hyperlink" Target="https://juku-escot.com/inquiry/" TargetMode="External"/><Relationship Id="rId7535" Type="http://schemas.openxmlformats.org/officeDocument/2006/relationships/hyperlink" Target="https://jukureiwa.com/tips/chikeizu/" TargetMode="External"/><Relationship Id="rId8866" Type="http://schemas.openxmlformats.org/officeDocument/2006/relationships/hyperlink" Target="https://natsui-sansu-juku.com/" TargetMode="External"/><Relationship Id="rId6204" Type="http://schemas.openxmlformats.org/officeDocument/2006/relationships/hyperlink" Target="https://juku-escot.com/english/" TargetMode="External"/><Relationship Id="rId7534" Type="http://schemas.openxmlformats.org/officeDocument/2006/relationships/hyperlink" Target="https://jukureiwa.com/tips/syakaibenkyou/" TargetMode="External"/><Relationship Id="rId8865" Type="http://schemas.openxmlformats.org/officeDocument/2006/relationships/hyperlink" Target="https://natsui-sansu-juku.com/col_blog/onlinekouka/" TargetMode="External"/><Relationship Id="rId7529" Type="http://schemas.openxmlformats.org/officeDocument/2006/relationships/hyperlink" Target="https://jukureiwa.com/tips/chikeizu/" TargetMode="External"/><Relationship Id="rId7528" Type="http://schemas.openxmlformats.org/officeDocument/2006/relationships/hyperlink" Target="https://jukureiwa.com/tips/chikeizu/" TargetMode="External"/><Relationship Id="rId8859" Type="http://schemas.openxmlformats.org/officeDocument/2006/relationships/hyperlink" Target="https://natsui-sansu-juku.com/col_blog/onlinekouka/" TargetMode="External"/><Relationship Id="rId7527" Type="http://schemas.openxmlformats.org/officeDocument/2006/relationships/hyperlink" Target="https://jukureiwa.com/tips/chikeizu/" TargetMode="External"/><Relationship Id="rId8858" Type="http://schemas.openxmlformats.org/officeDocument/2006/relationships/hyperlink" Target="https://natsui-sansu-juku.com/kobetsu_online/" TargetMode="External"/><Relationship Id="rId7522" Type="http://schemas.openxmlformats.org/officeDocument/2006/relationships/hyperlink" Target="https://jukureiwa.com/greeting/" TargetMode="External"/><Relationship Id="rId8853" Type="http://schemas.openxmlformats.org/officeDocument/2006/relationships/hyperlink" Target="https://natsui-sansu-juku.com/col_blog/onlinekouka/" TargetMode="External"/><Relationship Id="rId7521" Type="http://schemas.openxmlformats.org/officeDocument/2006/relationships/hyperlink" Target="https://jukureiwa.com/tips/alphabet/" TargetMode="External"/><Relationship Id="rId8852" Type="http://schemas.openxmlformats.org/officeDocument/2006/relationships/hyperlink" Target="https://natsui-sansu-juku.com/" TargetMode="External"/><Relationship Id="rId7520" Type="http://schemas.openxmlformats.org/officeDocument/2006/relationships/hyperlink" Target="https://jukureiwa.com/honka/" TargetMode="External"/><Relationship Id="rId8851" Type="http://schemas.openxmlformats.org/officeDocument/2006/relationships/hyperlink" Target="https://natsui-sansu-juku.com/col_blog/onlineheigai/" TargetMode="External"/><Relationship Id="rId8850" Type="http://schemas.openxmlformats.org/officeDocument/2006/relationships/hyperlink" Target="https://natsui-sansu-juku.com/column/onlinekobetsu3/" TargetMode="External"/><Relationship Id="rId7526" Type="http://schemas.openxmlformats.org/officeDocument/2006/relationships/hyperlink" Target="https://jukureiwa.com/" TargetMode="External"/><Relationship Id="rId8857" Type="http://schemas.openxmlformats.org/officeDocument/2006/relationships/hyperlink" Target="https://natsui-sansu-juku.com/col_blog/onlinekouka/" TargetMode="External"/><Relationship Id="rId7525" Type="http://schemas.openxmlformats.org/officeDocument/2006/relationships/hyperlink" Target="https://jukureiwa.com/tips/alphabet/" TargetMode="External"/><Relationship Id="rId8856" Type="http://schemas.openxmlformats.org/officeDocument/2006/relationships/hyperlink" Target="https://natsui-sansu-juku.com/kobetsu_online/" TargetMode="External"/><Relationship Id="rId7524" Type="http://schemas.openxmlformats.org/officeDocument/2006/relationships/hyperlink" Target="https://jukureiwa.com/company/" TargetMode="External"/><Relationship Id="rId8855" Type="http://schemas.openxmlformats.org/officeDocument/2006/relationships/hyperlink" Target="https://natsui-sansu-juku.com/col_blog/onlinekouka/" TargetMode="External"/><Relationship Id="rId7523" Type="http://schemas.openxmlformats.org/officeDocument/2006/relationships/hyperlink" Target="https://jukureiwa.com/tips/alphabet/" TargetMode="External"/><Relationship Id="rId8854" Type="http://schemas.openxmlformats.org/officeDocument/2006/relationships/hyperlink" Target="https://natsui-sansu-juku.com/column/hub-online-guide/" TargetMode="External"/><Relationship Id="rId6292" Type="http://schemas.openxmlformats.org/officeDocument/2006/relationships/hyperlink" Target="https://juku-escot.com/info/20210707/" TargetMode="External"/><Relationship Id="rId6293" Type="http://schemas.openxmlformats.org/officeDocument/2006/relationships/hyperlink" Target="https://juku-escot.com/examination/" TargetMode="External"/><Relationship Id="rId6290" Type="http://schemas.openxmlformats.org/officeDocument/2006/relationships/hyperlink" Target="https://juku-escot.com/info/20210707/" TargetMode="External"/><Relationship Id="rId6291" Type="http://schemas.openxmlformats.org/officeDocument/2006/relationships/hyperlink" Target="https://juku-escot.com/examination/" TargetMode="External"/><Relationship Id="rId6296" Type="http://schemas.openxmlformats.org/officeDocument/2006/relationships/hyperlink" Target="https://juku-escot.com/info/20210723/" TargetMode="External"/><Relationship Id="rId6297" Type="http://schemas.openxmlformats.org/officeDocument/2006/relationships/hyperlink" Target="https://juku-escot.com/examination/" TargetMode="External"/><Relationship Id="rId6294" Type="http://schemas.openxmlformats.org/officeDocument/2006/relationships/hyperlink" Target="https://juku-escot.com/info/20210707/" TargetMode="External"/><Relationship Id="rId6295" Type="http://schemas.openxmlformats.org/officeDocument/2006/relationships/hyperlink" Target="https://juku-escot.com/inquiry/" TargetMode="External"/><Relationship Id="rId6298" Type="http://schemas.openxmlformats.org/officeDocument/2006/relationships/hyperlink" Target="https://juku-escot.com/info/20210723/" TargetMode="External"/><Relationship Id="rId6299" Type="http://schemas.openxmlformats.org/officeDocument/2006/relationships/hyperlink" Target="https://juku-escot.com/examination/" TargetMode="External"/><Relationship Id="rId7591" Type="http://schemas.openxmlformats.org/officeDocument/2006/relationships/hyperlink" Target="https://jukureiwa.com/tips/hakuchizu/" TargetMode="External"/><Relationship Id="rId6260" Type="http://schemas.openxmlformats.org/officeDocument/2006/relationships/hyperlink" Target="https://juku-escot.com/info/20200713/" TargetMode="External"/><Relationship Id="rId7590" Type="http://schemas.openxmlformats.org/officeDocument/2006/relationships/hyperlink" Target="https://jukureiwa.com/tips/syakaianki/" TargetMode="External"/><Relationship Id="rId6263" Type="http://schemas.openxmlformats.org/officeDocument/2006/relationships/hyperlink" Target="https://juku-escot.com/inquiry/" TargetMode="External"/><Relationship Id="rId7595" Type="http://schemas.openxmlformats.org/officeDocument/2006/relationships/hyperlink" Target="https://jukureiwa.com/tips/hakuchizu/" TargetMode="External"/><Relationship Id="rId6264" Type="http://schemas.openxmlformats.org/officeDocument/2006/relationships/hyperlink" Target="https://juku-escot.com/info/20200923/" TargetMode="External"/><Relationship Id="rId7594" Type="http://schemas.openxmlformats.org/officeDocument/2006/relationships/hyperlink" Target="https://jukureiwa.com/tanpatsu/" TargetMode="External"/><Relationship Id="rId6261" Type="http://schemas.openxmlformats.org/officeDocument/2006/relationships/hyperlink" Target="https://juku-escot.com/examination/" TargetMode="External"/><Relationship Id="rId7593" Type="http://schemas.openxmlformats.org/officeDocument/2006/relationships/hyperlink" Target="https://jukureiwa.com/tips/hakuchizu/" TargetMode="External"/><Relationship Id="rId6262" Type="http://schemas.openxmlformats.org/officeDocument/2006/relationships/hyperlink" Target="https://juku-escot.com/info/20200713/" TargetMode="External"/><Relationship Id="rId7592" Type="http://schemas.openxmlformats.org/officeDocument/2006/relationships/hyperlink" Target="https://jukureiwa.com/tips/honka_chiri/" TargetMode="External"/><Relationship Id="rId6267" Type="http://schemas.openxmlformats.org/officeDocument/2006/relationships/hyperlink" Target="https://juku-escot.com/examination/" TargetMode="External"/><Relationship Id="rId7599" Type="http://schemas.openxmlformats.org/officeDocument/2006/relationships/hyperlink" Target="https://jukureiwa.com/tips/honka_chiri/" TargetMode="External"/><Relationship Id="rId6268" Type="http://schemas.openxmlformats.org/officeDocument/2006/relationships/hyperlink" Target="https://juku-escot.com/info/20201119/" TargetMode="External"/><Relationship Id="rId7598" Type="http://schemas.openxmlformats.org/officeDocument/2006/relationships/hyperlink" Target="https://jukureiwa.com/honka/" TargetMode="External"/><Relationship Id="rId6265" Type="http://schemas.openxmlformats.org/officeDocument/2006/relationships/hyperlink" Target="https://juku-escot.com/examination/" TargetMode="External"/><Relationship Id="rId7597" Type="http://schemas.openxmlformats.org/officeDocument/2006/relationships/hyperlink" Target="https://jukureiwa.com/tips/honka_chiri/" TargetMode="External"/><Relationship Id="rId6266" Type="http://schemas.openxmlformats.org/officeDocument/2006/relationships/hyperlink" Target="https://juku-escot.com/info/20200923/" TargetMode="External"/><Relationship Id="rId7596" Type="http://schemas.openxmlformats.org/officeDocument/2006/relationships/hyperlink" Target="https://jukureiwa.com/honka/" TargetMode="External"/><Relationship Id="rId6269" Type="http://schemas.openxmlformats.org/officeDocument/2006/relationships/hyperlink" Target="https://juku-escot.com/school/" TargetMode="External"/><Relationship Id="rId7580" Type="http://schemas.openxmlformats.org/officeDocument/2006/relationships/hyperlink" Target="https://jukureiwa.com/honka/" TargetMode="External"/><Relationship Id="rId6252" Type="http://schemas.openxmlformats.org/officeDocument/2006/relationships/hyperlink" Target="https://juku-escot.com/info/20200410/" TargetMode="External"/><Relationship Id="rId7584" Type="http://schemas.openxmlformats.org/officeDocument/2006/relationships/hyperlink" Target="https://jukureiwa.com/tips/syakaianki/" TargetMode="External"/><Relationship Id="rId6253" Type="http://schemas.openxmlformats.org/officeDocument/2006/relationships/hyperlink" Target="https://juku-escot.com/examination/" TargetMode="External"/><Relationship Id="rId7583" Type="http://schemas.openxmlformats.org/officeDocument/2006/relationships/hyperlink" Target="https://jukureiwa.com/tips/hakuchizu/" TargetMode="External"/><Relationship Id="rId6250" Type="http://schemas.openxmlformats.org/officeDocument/2006/relationships/hyperlink" Target="https://juku-escot.com/info/20200410/" TargetMode="External"/><Relationship Id="rId7582" Type="http://schemas.openxmlformats.org/officeDocument/2006/relationships/hyperlink" Target="https://jukureiwa.com/tips/naaymi_hub/" TargetMode="External"/><Relationship Id="rId6251" Type="http://schemas.openxmlformats.org/officeDocument/2006/relationships/hyperlink" Target="https://juku-escot.com/examination/" TargetMode="External"/><Relationship Id="rId7581" Type="http://schemas.openxmlformats.org/officeDocument/2006/relationships/hyperlink" Target="https://jukureiwa.com/tips/hakuchizu/" TargetMode="External"/><Relationship Id="rId6256" Type="http://schemas.openxmlformats.org/officeDocument/2006/relationships/hyperlink" Target="https://juku-escot.com/info/20200410/" TargetMode="External"/><Relationship Id="rId7588" Type="http://schemas.openxmlformats.org/officeDocument/2006/relationships/hyperlink" Target="https://jukureiwa.com/tips/naaymi_hub/" TargetMode="External"/><Relationship Id="rId6257" Type="http://schemas.openxmlformats.org/officeDocument/2006/relationships/hyperlink" Target="https://natsui-sansu-juku.com/" TargetMode="External"/><Relationship Id="rId7587" Type="http://schemas.openxmlformats.org/officeDocument/2006/relationships/hyperlink" Target="https://jukureiwa.com/tips/hakuchizu/" TargetMode="External"/><Relationship Id="rId6254" Type="http://schemas.openxmlformats.org/officeDocument/2006/relationships/hyperlink" Target="https://juku-escot.com/info/20200410/" TargetMode="External"/><Relationship Id="rId7586" Type="http://schemas.openxmlformats.org/officeDocument/2006/relationships/hyperlink" Target="https://jukureiwa.com/tips/honka_chiri/" TargetMode="External"/><Relationship Id="rId6255" Type="http://schemas.openxmlformats.org/officeDocument/2006/relationships/hyperlink" Target="https://natsui-sansu-juku.com/story002/" TargetMode="External"/><Relationship Id="rId7585" Type="http://schemas.openxmlformats.org/officeDocument/2006/relationships/hyperlink" Target="https://jukureiwa.com/tips/hakuchizu/" TargetMode="External"/><Relationship Id="rId6258" Type="http://schemas.openxmlformats.org/officeDocument/2006/relationships/hyperlink" Target="https://juku-escot.com/info/20200713/" TargetMode="External"/><Relationship Id="rId6259" Type="http://schemas.openxmlformats.org/officeDocument/2006/relationships/hyperlink" Target="https://juku-escot.com/examination/" TargetMode="External"/><Relationship Id="rId7589" Type="http://schemas.openxmlformats.org/officeDocument/2006/relationships/hyperlink" Target="https://jukureiwa.com/tips/hakuchizu/" TargetMode="External"/><Relationship Id="rId6281" Type="http://schemas.openxmlformats.org/officeDocument/2006/relationships/hyperlink" Target="https://juku-escot.com/examination/" TargetMode="External"/><Relationship Id="rId6282" Type="http://schemas.openxmlformats.org/officeDocument/2006/relationships/hyperlink" Target="https://juku-escot.com/info/20210406-2/" TargetMode="External"/><Relationship Id="rId6280" Type="http://schemas.openxmlformats.org/officeDocument/2006/relationships/hyperlink" Target="https://juku-escot.com/info/20210406-2/" TargetMode="External"/><Relationship Id="rId6285" Type="http://schemas.openxmlformats.org/officeDocument/2006/relationships/hyperlink" Target="https://kokugo-trigger.com/" TargetMode="External"/><Relationship Id="rId6286" Type="http://schemas.openxmlformats.org/officeDocument/2006/relationships/hyperlink" Target="https://juku-escot.com/info/20210406/" TargetMode="External"/><Relationship Id="rId6283" Type="http://schemas.openxmlformats.org/officeDocument/2006/relationships/hyperlink" Target="https://juku-escot.com/examination/" TargetMode="External"/><Relationship Id="rId6284" Type="http://schemas.openxmlformats.org/officeDocument/2006/relationships/hyperlink" Target="https://juku-escot.com/info/20210406-2/" TargetMode="External"/><Relationship Id="rId6289" Type="http://schemas.openxmlformats.org/officeDocument/2006/relationships/hyperlink" Target="https://eng-support.com/" TargetMode="External"/><Relationship Id="rId6287" Type="http://schemas.openxmlformats.org/officeDocument/2006/relationships/hyperlink" Target="https://juku-escot.com/info/20210406/" TargetMode="External"/><Relationship Id="rId6288" Type="http://schemas.openxmlformats.org/officeDocument/2006/relationships/hyperlink" Target="https://juku-escot.com/info/20210406/" TargetMode="External"/><Relationship Id="rId6270" Type="http://schemas.openxmlformats.org/officeDocument/2006/relationships/hyperlink" Target="https://juku-escot.com/info/20201119/" TargetMode="External"/><Relationship Id="rId6271" Type="http://schemas.openxmlformats.org/officeDocument/2006/relationships/hyperlink" Target="https://juku-escot.com/school/" TargetMode="External"/><Relationship Id="rId6274" Type="http://schemas.openxmlformats.org/officeDocument/2006/relationships/hyperlink" Target="https://juku-escot.com/info/20201119/" TargetMode="External"/><Relationship Id="rId6275" Type="http://schemas.openxmlformats.org/officeDocument/2006/relationships/hyperlink" Target="https://juku-escot.com/inquiry/" TargetMode="External"/><Relationship Id="rId6272" Type="http://schemas.openxmlformats.org/officeDocument/2006/relationships/hyperlink" Target="https://juku-escot.com/info/20201119/" TargetMode="External"/><Relationship Id="rId6273" Type="http://schemas.openxmlformats.org/officeDocument/2006/relationships/hyperlink" Target="https://juku-escot.com/access/" TargetMode="External"/><Relationship Id="rId6278" Type="http://schemas.openxmlformats.org/officeDocument/2006/relationships/hyperlink" Target="https://juku-escot.com/info/20210308/" TargetMode="External"/><Relationship Id="rId6279" Type="http://schemas.openxmlformats.org/officeDocument/2006/relationships/hyperlink" Target="https://juku-escot.com/inquiry/" TargetMode="External"/><Relationship Id="rId6276" Type="http://schemas.openxmlformats.org/officeDocument/2006/relationships/hyperlink" Target="https://juku-escot.com/info/20210308/" TargetMode="External"/><Relationship Id="rId6277" Type="http://schemas.openxmlformats.org/officeDocument/2006/relationships/hyperlink" Target="https://juku-escot.com/info/20210308/" TargetMode="External"/><Relationship Id="rId629" Type="http://schemas.openxmlformats.org/officeDocument/2006/relationships/hyperlink" Target="https://dokkai-labo.tokyo/publication/" TargetMode="External"/><Relationship Id="rId624" Type="http://schemas.openxmlformats.org/officeDocument/2006/relationships/hyperlink" Target="https://dokkai-labo.tokyo/blog/chujutorisetsu/" TargetMode="External"/><Relationship Id="rId623" Type="http://schemas.openxmlformats.org/officeDocument/2006/relationships/hyperlink" Target="https://dokkai-labo.tokyo/blog/" TargetMode="External"/><Relationship Id="rId622" Type="http://schemas.openxmlformats.org/officeDocument/2006/relationships/hyperlink" Target="https://dokkai-labo.tokyo/blog/chobunkotsu/" TargetMode="External"/><Relationship Id="rId621" Type="http://schemas.openxmlformats.org/officeDocument/2006/relationships/hyperlink" Target="https://dokkai-labo.tokyo/access/" TargetMode="External"/><Relationship Id="rId628" Type="http://schemas.openxmlformats.org/officeDocument/2006/relationships/hyperlink" Target="https://dokkai-labo.tokyo/blog/chujutorisetsu/" TargetMode="External"/><Relationship Id="rId627" Type="http://schemas.openxmlformats.org/officeDocument/2006/relationships/hyperlink" Target="https://dokkai-labo.tokyo/summer/" TargetMode="External"/><Relationship Id="rId626" Type="http://schemas.openxmlformats.org/officeDocument/2006/relationships/hyperlink" Target="https://dokkai-labo.tokyo/blog/chujutorisetsu/" TargetMode="External"/><Relationship Id="rId625" Type="http://schemas.openxmlformats.org/officeDocument/2006/relationships/hyperlink" Target="https://dokkai-labo.tokyo/summer/" TargetMode="External"/><Relationship Id="rId620" Type="http://schemas.openxmlformats.org/officeDocument/2006/relationships/hyperlink" Target="https://dokkai-labo.tokyo/blog/chobunkotsu/" TargetMode="External"/><Relationship Id="rId619" Type="http://schemas.openxmlformats.org/officeDocument/2006/relationships/hyperlink" Target="https://dokkai-labo.tokyo/profile/" TargetMode="External"/><Relationship Id="rId618" Type="http://schemas.openxmlformats.org/officeDocument/2006/relationships/hyperlink" Target="https://dokkai-labo.tokyo/blog/chobunkotsu/" TargetMode="External"/><Relationship Id="rId613" Type="http://schemas.openxmlformats.org/officeDocument/2006/relationships/hyperlink" Target="https://dokkai-labo.tokyo/kobetsuonline01/" TargetMode="External"/><Relationship Id="rId612" Type="http://schemas.openxmlformats.org/officeDocument/2006/relationships/hyperlink" Target="https://dokkai-labo.tokyo/blog/chobunkotsu/" TargetMode="External"/><Relationship Id="rId611" Type="http://schemas.openxmlformats.org/officeDocument/2006/relationships/hyperlink" Target="https://dokkai-labo.tokyo/col_blog/kokugo-speed-up/" TargetMode="External"/><Relationship Id="rId610" Type="http://schemas.openxmlformats.org/officeDocument/2006/relationships/hyperlink" Target="https://dokkai-labo.tokyo/blog/chobunkotsu/" TargetMode="External"/><Relationship Id="rId617" Type="http://schemas.openxmlformats.org/officeDocument/2006/relationships/hyperlink" Target="https://dokkai-labo.tokyo/contact/" TargetMode="External"/><Relationship Id="rId616" Type="http://schemas.openxmlformats.org/officeDocument/2006/relationships/hyperlink" Target="https://dokkai-labo.tokyo/blog/chobunkotsu/" TargetMode="External"/><Relationship Id="rId615" Type="http://schemas.openxmlformats.org/officeDocument/2006/relationships/hyperlink" Target="https://dokkai-labo.tokyo/blog/161214/" TargetMode="External"/><Relationship Id="rId614" Type="http://schemas.openxmlformats.org/officeDocument/2006/relationships/hyperlink" Target="https://dokkai-labo.tokyo/blog/chobunkotsu/" TargetMode="External"/><Relationship Id="rId646" Type="http://schemas.openxmlformats.org/officeDocument/2006/relationships/hyperlink" Target="https://dokkai-labo.tokyo/blog/description-2/" TargetMode="External"/><Relationship Id="rId645" Type="http://schemas.openxmlformats.org/officeDocument/2006/relationships/hyperlink" Target="https://dokkai-labo.tokyo/access/" TargetMode="External"/><Relationship Id="rId644" Type="http://schemas.openxmlformats.org/officeDocument/2006/relationships/hyperlink" Target="https://dokkai-labo.tokyo/blog/description-2/" TargetMode="External"/><Relationship Id="rId643" Type="http://schemas.openxmlformats.org/officeDocument/2006/relationships/hyperlink" Target="https://dokkai-labo.tokyo/access/" TargetMode="External"/><Relationship Id="rId649" Type="http://schemas.openxmlformats.org/officeDocument/2006/relationships/hyperlink" Target="https://dokkai-labo.tokyo/" TargetMode="External"/><Relationship Id="rId648" Type="http://schemas.openxmlformats.org/officeDocument/2006/relationships/hyperlink" Target="https://dokkai-labo.tokyo/blog/description-2/" TargetMode="External"/><Relationship Id="rId647" Type="http://schemas.openxmlformats.org/officeDocument/2006/relationships/hyperlink" Target="https://dokkai-labo.tokyo/profile/" TargetMode="External"/><Relationship Id="rId642" Type="http://schemas.openxmlformats.org/officeDocument/2006/relationships/hyperlink" Target="https://dokkai-labo.tokyo/blog/description-2/" TargetMode="External"/><Relationship Id="rId641" Type="http://schemas.openxmlformats.org/officeDocument/2006/relationships/hyperlink" Target="https://dokkai-labo.tokyo/blog/17022403/" TargetMode="External"/><Relationship Id="rId640" Type="http://schemas.openxmlformats.org/officeDocument/2006/relationships/hyperlink" Target="https://dokkai-labo.tokyo/blog/description-2/" TargetMode="External"/><Relationship Id="rId635" Type="http://schemas.openxmlformats.org/officeDocument/2006/relationships/hyperlink" Target="https://www.kinokuniya.co.jp/f/dsg-01-9784341087685" TargetMode="External"/><Relationship Id="rId634" Type="http://schemas.openxmlformats.org/officeDocument/2006/relationships/hyperlink" Target="https://dokkai-labo.tokyo/blog/chujutorisetsu/" TargetMode="External"/><Relationship Id="rId633" Type="http://schemas.openxmlformats.org/officeDocument/2006/relationships/hyperlink" Target="https://books.rakuten.co.jp/search" TargetMode="External"/><Relationship Id="rId632" Type="http://schemas.openxmlformats.org/officeDocument/2006/relationships/hyperlink" Target="https://dokkai-labo.tokyo/blog/chujutorisetsu/" TargetMode="External"/><Relationship Id="rId639" Type="http://schemas.openxmlformats.org/officeDocument/2006/relationships/hyperlink" Target="https://dokkai-labo.tokyo/basis/" TargetMode="External"/><Relationship Id="rId638" Type="http://schemas.openxmlformats.org/officeDocument/2006/relationships/hyperlink" Target="https://dokkai-labo.tokyo/blog/description-2/" TargetMode="External"/><Relationship Id="rId637" Type="http://schemas.openxmlformats.org/officeDocument/2006/relationships/hyperlink" Target="https://honto.jp/netstore/pd-book_30433488.html" TargetMode="External"/><Relationship Id="rId636" Type="http://schemas.openxmlformats.org/officeDocument/2006/relationships/hyperlink" Target="https://dokkai-labo.tokyo/blog/chujutorisetsu/" TargetMode="External"/><Relationship Id="rId631" Type="http://schemas.openxmlformats.org/officeDocument/2006/relationships/hyperlink" Target="https://www.amazon.co.jp/dp/4341087681" TargetMode="External"/><Relationship Id="rId630" Type="http://schemas.openxmlformats.org/officeDocument/2006/relationships/hyperlink" Target="https://dokkai-labo.tokyo/blog/chujutorisetsu/" TargetMode="External"/><Relationship Id="rId609" Type="http://schemas.openxmlformats.org/officeDocument/2006/relationships/hyperlink" Target="https://dokkai-labo.tokyo/blog/jikanhaibun/" TargetMode="External"/><Relationship Id="rId608" Type="http://schemas.openxmlformats.org/officeDocument/2006/relationships/hyperlink" Target="https://dokkai-labo.tokyo/blog/chobunkotsu/" TargetMode="External"/><Relationship Id="rId607" Type="http://schemas.openxmlformats.org/officeDocument/2006/relationships/hyperlink" Target="https://dokkai-labo.tokyo/" TargetMode="External"/><Relationship Id="rId602" Type="http://schemas.openxmlformats.org/officeDocument/2006/relationships/hyperlink" Target="https://dokkai-labo.tokyo/blog/chobunkotsu/" TargetMode="External"/><Relationship Id="rId601" Type="http://schemas.openxmlformats.org/officeDocument/2006/relationships/hyperlink" Target="https://dokkai-labo.tokyo/summer/" TargetMode="External"/><Relationship Id="rId600" Type="http://schemas.openxmlformats.org/officeDocument/2006/relationships/hyperlink" Target="https://dokkai-labo.tokyo/blog/chobunkotsu/" TargetMode="External"/><Relationship Id="rId606" Type="http://schemas.openxmlformats.org/officeDocument/2006/relationships/hyperlink" Target="https://dokkai-labo.tokyo/blog/chobunkotsu/" TargetMode="External"/><Relationship Id="rId605" Type="http://schemas.openxmlformats.org/officeDocument/2006/relationships/hyperlink" Target="https://dokkai-labo.tokyo/col_blog/yomitobashi-online/" TargetMode="External"/><Relationship Id="rId604" Type="http://schemas.openxmlformats.org/officeDocument/2006/relationships/hyperlink" Target="https://dokkai-labo.tokyo/blog/chobunkotsu/" TargetMode="External"/><Relationship Id="rId603" Type="http://schemas.openxmlformats.org/officeDocument/2006/relationships/hyperlink" Target="https://dokkai-labo.tokyo/col_blog/kokugo-evidence/" TargetMode="External"/><Relationship Id="rId8927" Type="http://schemas.openxmlformats.org/officeDocument/2006/relationships/hyperlink" Target="https://natsui-sansu-juku.com/col_blog/onlinesansuu/" TargetMode="External"/><Relationship Id="rId8926" Type="http://schemas.openxmlformats.org/officeDocument/2006/relationships/hyperlink" Target="https://natsui-sansu-juku.com/kobetsu_online/" TargetMode="External"/><Relationship Id="rId8925" Type="http://schemas.openxmlformats.org/officeDocument/2006/relationships/hyperlink" Target="https://natsui-sansu-juku.com/col_blog/onlinesansuu/" TargetMode="External"/><Relationship Id="rId8924" Type="http://schemas.openxmlformats.org/officeDocument/2006/relationships/hyperlink" Target="https://natsui-sansu-juku.com/column/hub-online-guide/" TargetMode="External"/><Relationship Id="rId8929" Type="http://schemas.openxmlformats.org/officeDocument/2006/relationships/hyperlink" Target="https://natsui-sansu-juku.com/col_blog/onlinesansuu/" TargetMode="External"/><Relationship Id="rId8928" Type="http://schemas.openxmlformats.org/officeDocument/2006/relationships/hyperlink" Target="https://natsui-sansu-juku.com/column/hub-online-guide/" TargetMode="External"/><Relationship Id="rId8923" Type="http://schemas.openxmlformats.org/officeDocument/2006/relationships/hyperlink" Target="https://natsui-sansu-juku.com/col_blog/onlinesansuu/" TargetMode="External"/><Relationship Id="rId8922" Type="http://schemas.openxmlformats.org/officeDocument/2006/relationships/hyperlink" Target="https://natsui-sansu-juku.com/kobetsu_online/" TargetMode="External"/><Relationship Id="rId8921" Type="http://schemas.openxmlformats.org/officeDocument/2006/relationships/hyperlink" Target="https://natsui-sansu-juku.com/col_blog/onlinesansuu/" TargetMode="External"/><Relationship Id="rId8920" Type="http://schemas.openxmlformats.org/officeDocument/2006/relationships/hyperlink" Target="https://natsui-sansu-juku.com/" TargetMode="External"/><Relationship Id="rId8916" Type="http://schemas.openxmlformats.org/officeDocument/2006/relationships/hyperlink" Target="https://natsui-sansu-juku.com/kobetsu_online/" TargetMode="External"/><Relationship Id="rId8915" Type="http://schemas.openxmlformats.org/officeDocument/2006/relationships/hyperlink" Target="https://natsui-sansu-juku.com/col_blog/onlineryuukou/" TargetMode="External"/><Relationship Id="rId8914" Type="http://schemas.openxmlformats.org/officeDocument/2006/relationships/hyperlink" Target="https://natsui-sansu-juku.com/column/hub-online-guide/" TargetMode="External"/><Relationship Id="rId8913" Type="http://schemas.openxmlformats.org/officeDocument/2006/relationships/hyperlink" Target="https://natsui-sansu-juku.com/col_blog/onlineryuukou/" TargetMode="External"/><Relationship Id="rId8919" Type="http://schemas.openxmlformats.org/officeDocument/2006/relationships/hyperlink" Target="https://natsui-sansu-juku.com/col_blog/onlineryuukou/" TargetMode="External"/><Relationship Id="rId8918" Type="http://schemas.openxmlformats.org/officeDocument/2006/relationships/hyperlink" Target="https://natsui-sansu-juku.com/column/onlinekobetsu3/" TargetMode="External"/><Relationship Id="rId8917" Type="http://schemas.openxmlformats.org/officeDocument/2006/relationships/hyperlink" Target="https://natsui-sansu-juku.com/col_blog/onlineryuukou/" TargetMode="External"/><Relationship Id="rId699" Type="http://schemas.openxmlformats.org/officeDocument/2006/relationships/hyperlink" Target="https://dokkai-labo.tokyo/kobetsuonline01/" TargetMode="External"/><Relationship Id="rId698" Type="http://schemas.openxmlformats.org/officeDocument/2006/relationships/hyperlink" Target="https://dokkai-labo.tokyo/blog/essay/" TargetMode="External"/><Relationship Id="rId693" Type="http://schemas.openxmlformats.org/officeDocument/2006/relationships/hyperlink" Target="https://dokkai-labo.tokyo/blog/test/" TargetMode="External"/><Relationship Id="rId692" Type="http://schemas.openxmlformats.org/officeDocument/2006/relationships/hyperlink" Target="https://dokkai-labo.tokyo/blog/difficult-problem/" TargetMode="External"/><Relationship Id="rId691" Type="http://schemas.openxmlformats.org/officeDocument/2006/relationships/hyperlink" Target="https://dokkai-labo.tokyo/hilevel_lec_univ_online/" TargetMode="External"/><Relationship Id="rId690" Type="http://schemas.openxmlformats.org/officeDocument/2006/relationships/hyperlink" Target="https://dokkai-labo.tokyo/blog/difficult-problem/" TargetMode="External"/><Relationship Id="rId697" Type="http://schemas.openxmlformats.org/officeDocument/2006/relationships/hyperlink" Target="https://koten-kakitsubata.jp/" TargetMode="External"/><Relationship Id="rId8912" Type="http://schemas.openxmlformats.org/officeDocument/2006/relationships/hyperlink" Target="https://natsui-sansu-juku.com/kobetsu_online/" TargetMode="External"/><Relationship Id="rId696" Type="http://schemas.openxmlformats.org/officeDocument/2006/relationships/hyperlink" Target="https://dokkai-labo.tokyo/blog/difficult-problem/" TargetMode="External"/><Relationship Id="rId8911" Type="http://schemas.openxmlformats.org/officeDocument/2006/relationships/hyperlink" Target="https://natsui-sansu-juku.com/col_blog/onlineryuukou/" TargetMode="External"/><Relationship Id="rId695" Type="http://schemas.openxmlformats.org/officeDocument/2006/relationships/hyperlink" Target="https://natsui-sansu-juku.com/" TargetMode="External"/><Relationship Id="rId8910" Type="http://schemas.openxmlformats.org/officeDocument/2006/relationships/hyperlink" Target="https://natsui-sansu-juku.com/kobetsu_online/" TargetMode="External"/><Relationship Id="rId694" Type="http://schemas.openxmlformats.org/officeDocument/2006/relationships/hyperlink" Target="https://dokkai-labo.tokyo/blog/difficult-problem/" TargetMode="External"/><Relationship Id="rId7618" Type="http://schemas.openxmlformats.org/officeDocument/2006/relationships/hyperlink" Target="https://jukureiwa.com/honka/" TargetMode="External"/><Relationship Id="rId8949" Type="http://schemas.openxmlformats.org/officeDocument/2006/relationships/hyperlink" Target="https://natsui-sansu-juku.com/col_blog/sansu-nobinai-online/" TargetMode="External"/><Relationship Id="rId7617" Type="http://schemas.openxmlformats.org/officeDocument/2006/relationships/hyperlink" Target="https://jukureiwa.com/tips/honka_rekishi/" TargetMode="External"/><Relationship Id="rId8948" Type="http://schemas.openxmlformats.org/officeDocument/2006/relationships/hyperlink" Target="https://natsui-sansu-juku.com/column/onlinekobetsu3/" TargetMode="External"/><Relationship Id="rId7616" Type="http://schemas.openxmlformats.org/officeDocument/2006/relationships/hyperlink" Target="https://jukureiwa.com/honka/" TargetMode="External"/><Relationship Id="rId8947" Type="http://schemas.openxmlformats.org/officeDocument/2006/relationships/hyperlink" Target="https://natsui-sansu-juku.com/col_blog/onlineservice/" TargetMode="External"/><Relationship Id="rId7615" Type="http://schemas.openxmlformats.org/officeDocument/2006/relationships/hyperlink" Target="https://jukureiwa.com/tips/honka_rekishi/" TargetMode="External"/><Relationship Id="rId8946" Type="http://schemas.openxmlformats.org/officeDocument/2006/relationships/hyperlink" Target="https://natsui-sansu-juku.com/" TargetMode="External"/><Relationship Id="rId7619" Type="http://schemas.openxmlformats.org/officeDocument/2006/relationships/hyperlink" Target="https://jukureiwa.com/tips/honka_rekishi/" TargetMode="External"/><Relationship Id="rId7610" Type="http://schemas.openxmlformats.org/officeDocument/2006/relationships/hyperlink" Target="https://jukureiwa.com/honka/" TargetMode="External"/><Relationship Id="rId8941" Type="http://schemas.openxmlformats.org/officeDocument/2006/relationships/hyperlink" Target="https://natsui-sansu-juku.com/col_blog/onlineservice/" TargetMode="External"/><Relationship Id="rId8940" Type="http://schemas.openxmlformats.org/officeDocument/2006/relationships/hyperlink" Target="https://natsui-sansu-juku.com/kobetsu_online/" TargetMode="External"/><Relationship Id="rId7614" Type="http://schemas.openxmlformats.org/officeDocument/2006/relationships/hyperlink" Target="https://jukureiwa.com/honka/" TargetMode="External"/><Relationship Id="rId8945" Type="http://schemas.openxmlformats.org/officeDocument/2006/relationships/hyperlink" Target="https://natsui-sansu-juku.com/col_blog/onlineservice/" TargetMode="External"/><Relationship Id="rId7613" Type="http://schemas.openxmlformats.org/officeDocument/2006/relationships/hyperlink" Target="https://jukureiwa.com/tips/honka_koumin/" TargetMode="External"/><Relationship Id="rId8944" Type="http://schemas.openxmlformats.org/officeDocument/2006/relationships/hyperlink" Target="https://natsui-sansu-juku.com/kobetsu_online/" TargetMode="External"/><Relationship Id="rId7612" Type="http://schemas.openxmlformats.org/officeDocument/2006/relationships/hyperlink" Target="https://jukureiwa.com/honka/" TargetMode="External"/><Relationship Id="rId8943" Type="http://schemas.openxmlformats.org/officeDocument/2006/relationships/hyperlink" Target="https://natsui-sansu-juku.com/col_blog/onlineservice/" TargetMode="External"/><Relationship Id="rId7611" Type="http://schemas.openxmlformats.org/officeDocument/2006/relationships/hyperlink" Target="https://jukureiwa.com/tips/honka_koumin/" TargetMode="External"/><Relationship Id="rId8942" Type="http://schemas.openxmlformats.org/officeDocument/2006/relationships/hyperlink" Target="https://natsui-sansu-juku.com/column/hub-online-guide/" TargetMode="External"/><Relationship Id="rId7607" Type="http://schemas.openxmlformats.org/officeDocument/2006/relationships/hyperlink" Target="https://jukureiwa.com/tips/honka_koumin/" TargetMode="External"/><Relationship Id="rId8938" Type="http://schemas.openxmlformats.org/officeDocument/2006/relationships/hyperlink" Target="https://natsui-sansu-juku.com/column/hub-online-guide/" TargetMode="External"/><Relationship Id="rId7606" Type="http://schemas.openxmlformats.org/officeDocument/2006/relationships/hyperlink" Target="https://jukureiwa.com/tanpatsu/" TargetMode="External"/><Relationship Id="rId8937" Type="http://schemas.openxmlformats.org/officeDocument/2006/relationships/hyperlink" Target="https://natsui-sansu-juku.com/col_blog/onlineservice/" TargetMode="External"/><Relationship Id="rId7605" Type="http://schemas.openxmlformats.org/officeDocument/2006/relationships/hyperlink" Target="https://jukureiwa.com/tips/honka_chiri/" TargetMode="External"/><Relationship Id="rId8936" Type="http://schemas.openxmlformats.org/officeDocument/2006/relationships/hyperlink" Target="https://natsui-sansu-juku.com/kobetsu_online/" TargetMode="External"/><Relationship Id="rId7604" Type="http://schemas.openxmlformats.org/officeDocument/2006/relationships/hyperlink" Target="https://jukureiwa.com/honka/" TargetMode="External"/><Relationship Id="rId8935" Type="http://schemas.openxmlformats.org/officeDocument/2006/relationships/hyperlink" Target="https://natsui-sansu-juku.com/col_blog/onlineservice/" TargetMode="External"/><Relationship Id="rId7609" Type="http://schemas.openxmlformats.org/officeDocument/2006/relationships/hyperlink" Target="https://jukureiwa.com/tips/honka_koumin/" TargetMode="External"/><Relationship Id="rId7608" Type="http://schemas.openxmlformats.org/officeDocument/2006/relationships/hyperlink" Target="https://jukureiwa.com/honka/" TargetMode="External"/><Relationship Id="rId8939" Type="http://schemas.openxmlformats.org/officeDocument/2006/relationships/hyperlink" Target="https://natsui-sansu-juku.com/col_blog/onlineservice/" TargetMode="External"/><Relationship Id="rId8930" Type="http://schemas.openxmlformats.org/officeDocument/2006/relationships/hyperlink" Target="https://natsui-sansu-juku.com/kobetsu_online/" TargetMode="External"/><Relationship Id="rId7603" Type="http://schemas.openxmlformats.org/officeDocument/2006/relationships/hyperlink" Target="https://jukureiwa.com/tips/honka_chiri/" TargetMode="External"/><Relationship Id="rId8934" Type="http://schemas.openxmlformats.org/officeDocument/2006/relationships/hyperlink" Target="https://natsui-sansu-juku.com/" TargetMode="External"/><Relationship Id="rId7602" Type="http://schemas.openxmlformats.org/officeDocument/2006/relationships/hyperlink" Target="https://jukureiwa.com/honka/" TargetMode="External"/><Relationship Id="rId8933" Type="http://schemas.openxmlformats.org/officeDocument/2006/relationships/hyperlink" Target="https://natsui-sansu-juku.com/col_blog/onlinesansuu/" TargetMode="External"/><Relationship Id="rId7601" Type="http://schemas.openxmlformats.org/officeDocument/2006/relationships/hyperlink" Target="https://jukureiwa.com/tips/honka_chiri/" TargetMode="External"/><Relationship Id="rId8932" Type="http://schemas.openxmlformats.org/officeDocument/2006/relationships/hyperlink" Target="https://natsui-sansu-juku.com/column/onlinekobetsu3/" TargetMode="External"/><Relationship Id="rId7600" Type="http://schemas.openxmlformats.org/officeDocument/2006/relationships/hyperlink" Target="https://jukureiwa.com/honka/" TargetMode="External"/><Relationship Id="rId8931" Type="http://schemas.openxmlformats.org/officeDocument/2006/relationships/hyperlink" Target="https://natsui-sansu-juku.com/col_blog/onlinesansuu/" TargetMode="External"/><Relationship Id="rId668" Type="http://schemas.openxmlformats.org/officeDocument/2006/relationships/hyperlink" Target="https://dokkai-labo.tokyo/blog/description/" TargetMode="External"/><Relationship Id="rId667" Type="http://schemas.openxmlformats.org/officeDocument/2006/relationships/hyperlink" Target="https://dokkai-labo.tokyo/" TargetMode="External"/><Relationship Id="rId666" Type="http://schemas.openxmlformats.org/officeDocument/2006/relationships/hyperlink" Target="https://dokkai-labo.tokyo/blog/description-2/" TargetMode="External"/><Relationship Id="rId665" Type="http://schemas.openxmlformats.org/officeDocument/2006/relationships/hyperlink" Target="https://dokkai-labo.tokyo/access/" TargetMode="External"/><Relationship Id="rId669" Type="http://schemas.openxmlformats.org/officeDocument/2006/relationships/hyperlink" Target="https://dokkai-labo.tokyo/basisonline/" TargetMode="External"/><Relationship Id="rId660" Type="http://schemas.openxmlformats.org/officeDocument/2006/relationships/hyperlink" Target="https://dokkai-labo.tokyo/blog/description-2/" TargetMode="External"/><Relationship Id="rId664" Type="http://schemas.openxmlformats.org/officeDocument/2006/relationships/hyperlink" Target="https://dokkai-labo.tokyo/blog/description-2/" TargetMode="External"/><Relationship Id="rId663" Type="http://schemas.openxmlformats.org/officeDocument/2006/relationships/hyperlink" Target="https://dokkai-labo.tokyo/schedule/" TargetMode="External"/><Relationship Id="rId662" Type="http://schemas.openxmlformats.org/officeDocument/2006/relationships/hyperlink" Target="https://dokkai-labo.tokyo/blog/description-2/" TargetMode="External"/><Relationship Id="rId661" Type="http://schemas.openxmlformats.org/officeDocument/2006/relationships/hyperlink" Target="https://dokkai-labo.tokyo/ct/strategy/" TargetMode="External"/><Relationship Id="rId657" Type="http://schemas.openxmlformats.org/officeDocument/2006/relationships/hyperlink" Target="https://dokkai-labo.tokyo/profile/" TargetMode="External"/><Relationship Id="rId656" Type="http://schemas.openxmlformats.org/officeDocument/2006/relationships/hyperlink" Target="https://dokkai-labo.tokyo/blog/description-2/" TargetMode="External"/><Relationship Id="rId655" Type="http://schemas.openxmlformats.org/officeDocument/2006/relationships/hyperlink" Target="https://dokkai-labo.tokyo/kobetsuonline01/" TargetMode="External"/><Relationship Id="rId654" Type="http://schemas.openxmlformats.org/officeDocument/2006/relationships/hyperlink" Target="https://dokkai-labo.tokyo/blog/description-2/" TargetMode="External"/><Relationship Id="rId659" Type="http://schemas.openxmlformats.org/officeDocument/2006/relationships/hyperlink" Target="https://dokkai-labo.tokyo/blog/17022403/" TargetMode="External"/><Relationship Id="rId658" Type="http://schemas.openxmlformats.org/officeDocument/2006/relationships/hyperlink" Target="https://dokkai-labo.tokyo/blog/description-2/" TargetMode="External"/><Relationship Id="rId653" Type="http://schemas.openxmlformats.org/officeDocument/2006/relationships/hyperlink" Target="https://dokkai-labo.tokyo/kobetsuonline01/" TargetMode="External"/><Relationship Id="rId652" Type="http://schemas.openxmlformats.org/officeDocument/2006/relationships/hyperlink" Target="https://dokkai-labo.tokyo/blog/description-2/" TargetMode="External"/><Relationship Id="rId651" Type="http://schemas.openxmlformats.org/officeDocument/2006/relationships/hyperlink" Target="https://dokkai-labo.tokyo/lesson/1-1elem/" TargetMode="External"/><Relationship Id="rId650" Type="http://schemas.openxmlformats.org/officeDocument/2006/relationships/hyperlink" Target="https://dokkai-labo.tokyo/blog/description-2/" TargetMode="External"/><Relationship Id="rId8905" Type="http://schemas.openxmlformats.org/officeDocument/2006/relationships/hyperlink" Target="https://natsui-sansu-juku.com/col_blog/onlinerival/" TargetMode="External"/><Relationship Id="rId8904" Type="http://schemas.openxmlformats.org/officeDocument/2006/relationships/hyperlink" Target="https://natsui-sansu-juku.com/column/onlinekobetsu3/" TargetMode="External"/><Relationship Id="rId8903" Type="http://schemas.openxmlformats.org/officeDocument/2006/relationships/hyperlink" Target="https://natsui-sansu-juku.com/col_blog/onlinerival/" TargetMode="External"/><Relationship Id="rId8902" Type="http://schemas.openxmlformats.org/officeDocument/2006/relationships/hyperlink" Target="https://natsui-sansu-juku.com/kobetsu_online/" TargetMode="External"/><Relationship Id="rId8909" Type="http://schemas.openxmlformats.org/officeDocument/2006/relationships/hyperlink" Target="https://natsui-sansu-juku.com/col_blog/onlineryuukou/" TargetMode="External"/><Relationship Id="rId8908" Type="http://schemas.openxmlformats.org/officeDocument/2006/relationships/hyperlink" Target="https://natsui-sansu-juku.com/column/hub-online-guide/" TargetMode="External"/><Relationship Id="rId8907" Type="http://schemas.openxmlformats.org/officeDocument/2006/relationships/hyperlink" Target="https://natsui-sansu-juku.com/col_blog/onlineryuukou/" TargetMode="External"/><Relationship Id="rId8906" Type="http://schemas.openxmlformats.org/officeDocument/2006/relationships/hyperlink" Target="https://natsui-sansu-juku.com/" TargetMode="External"/><Relationship Id="rId689" Type="http://schemas.openxmlformats.org/officeDocument/2006/relationships/hyperlink" Target="https://dokkai-labo.tokyo/" TargetMode="External"/><Relationship Id="rId688" Type="http://schemas.openxmlformats.org/officeDocument/2006/relationships/hyperlink" Target="https://dokkai-labo.tokyo/blog/description/" TargetMode="External"/><Relationship Id="rId687" Type="http://schemas.openxmlformats.org/officeDocument/2006/relationships/hyperlink" Target="https://dokkai-labo.tokyo/contact/" TargetMode="External"/><Relationship Id="rId682" Type="http://schemas.openxmlformats.org/officeDocument/2006/relationships/hyperlink" Target="https://dokkai-labo.tokyo/blog/description/" TargetMode="External"/><Relationship Id="rId681" Type="http://schemas.openxmlformats.org/officeDocument/2006/relationships/hyperlink" Target="https://dokkai-labo.tokyo/blog/17022403/" TargetMode="External"/><Relationship Id="rId680" Type="http://schemas.openxmlformats.org/officeDocument/2006/relationships/hyperlink" Target="https://dokkai-labo.tokyo/blog/description/" TargetMode="External"/><Relationship Id="rId686" Type="http://schemas.openxmlformats.org/officeDocument/2006/relationships/hyperlink" Target="https://dokkai-labo.tokyo/blog/description/" TargetMode="External"/><Relationship Id="rId8901" Type="http://schemas.openxmlformats.org/officeDocument/2006/relationships/hyperlink" Target="https://natsui-sansu-juku.com/col_blog/onlinerival/" TargetMode="External"/><Relationship Id="rId685" Type="http://schemas.openxmlformats.org/officeDocument/2006/relationships/hyperlink" Target="https://dokkai-labo.tokyo/vacant_sum/" TargetMode="External"/><Relationship Id="rId8900" Type="http://schemas.openxmlformats.org/officeDocument/2006/relationships/hyperlink" Target="https://natsui-sansu-juku.com/kobetsu_online/" TargetMode="External"/><Relationship Id="rId684" Type="http://schemas.openxmlformats.org/officeDocument/2006/relationships/hyperlink" Target="https://dokkai-labo.tokyo/blog/description/" TargetMode="External"/><Relationship Id="rId683" Type="http://schemas.openxmlformats.org/officeDocument/2006/relationships/hyperlink" Target="https://dokkai-labo.tokyo/lesson/1-1elem/" TargetMode="External"/><Relationship Id="rId679" Type="http://schemas.openxmlformats.org/officeDocument/2006/relationships/hyperlink" Target="https://dokkai-labo.tokyo/ct/strategy/" TargetMode="External"/><Relationship Id="rId678" Type="http://schemas.openxmlformats.org/officeDocument/2006/relationships/hyperlink" Target="https://dokkai-labo.tokyo/blog/description/" TargetMode="External"/><Relationship Id="rId677" Type="http://schemas.openxmlformats.org/officeDocument/2006/relationships/hyperlink" Target="https://dokkai-labo.tokyo/kobetsuonline01/" TargetMode="External"/><Relationship Id="rId676" Type="http://schemas.openxmlformats.org/officeDocument/2006/relationships/hyperlink" Target="https://dokkai-labo.tokyo/blog/description/" TargetMode="External"/><Relationship Id="rId671" Type="http://schemas.openxmlformats.org/officeDocument/2006/relationships/hyperlink" Target="https://dokkai-labo.tokyo/blog/17022403/" TargetMode="External"/><Relationship Id="rId670" Type="http://schemas.openxmlformats.org/officeDocument/2006/relationships/hyperlink" Target="https://dokkai-labo.tokyo/blog/description/" TargetMode="External"/><Relationship Id="rId675" Type="http://schemas.openxmlformats.org/officeDocument/2006/relationships/hyperlink" Target="https://dokkai-labo.tokyo/kobetsuonline01/" TargetMode="External"/><Relationship Id="rId674" Type="http://schemas.openxmlformats.org/officeDocument/2006/relationships/hyperlink" Target="https://dokkai-labo.tokyo/blog/description/" TargetMode="External"/><Relationship Id="rId673" Type="http://schemas.openxmlformats.org/officeDocument/2006/relationships/hyperlink" Target="https://dokkai-labo.tokyo/lesson/1-1elem/" TargetMode="External"/><Relationship Id="rId672" Type="http://schemas.openxmlformats.org/officeDocument/2006/relationships/hyperlink" Target="https://dokkai-labo.tokyo/blog/description/" TargetMode="External"/><Relationship Id="rId5019" Type="http://schemas.openxmlformats.org/officeDocument/2006/relationships/hyperlink" Target="https://eng-support.com/kouza/" TargetMode="External"/><Relationship Id="rId6340" Type="http://schemas.openxmlformats.org/officeDocument/2006/relationships/hyperlink" Target="https://juku-escot.com/examination/" TargetMode="External"/><Relationship Id="rId7672" Type="http://schemas.openxmlformats.org/officeDocument/2006/relationships/hyperlink" Target="https://jukureiwa.com/honka/" TargetMode="External"/><Relationship Id="rId5010" Type="http://schemas.openxmlformats.org/officeDocument/2006/relationships/hyperlink" Target="https://eng-support.com/column/progressbook1-1-2/" TargetMode="External"/><Relationship Id="rId6341" Type="http://schemas.openxmlformats.org/officeDocument/2006/relationships/hyperlink" Target="https://juku-escot.com/examination/" TargetMode="External"/><Relationship Id="rId7671" Type="http://schemas.openxmlformats.org/officeDocument/2006/relationships/hyperlink" Target="https://jukureiwa.com/tips/machigaeyasui/" TargetMode="External"/><Relationship Id="rId7670" Type="http://schemas.openxmlformats.org/officeDocument/2006/relationships/hyperlink" Target="https://jukureiwa.com/honka/" TargetMode="External"/><Relationship Id="rId5013" Type="http://schemas.openxmlformats.org/officeDocument/2006/relationships/hyperlink" Target="https://eng-support.com/kouza/" TargetMode="External"/><Relationship Id="rId6344" Type="http://schemas.openxmlformats.org/officeDocument/2006/relationships/hyperlink" Target="https://juku-escot.com/examination/" TargetMode="External"/><Relationship Id="rId7676" Type="http://schemas.openxmlformats.org/officeDocument/2006/relationships/hyperlink" Target="https://jukureiwa.com/honka/" TargetMode="External"/><Relationship Id="rId5014" Type="http://schemas.openxmlformats.org/officeDocument/2006/relationships/hyperlink" Target="https://eng-support.com/column/progressbook1-1-3/" TargetMode="External"/><Relationship Id="rId6345" Type="http://schemas.openxmlformats.org/officeDocument/2006/relationships/hyperlink" Target="https://juku-escot.com/access/" TargetMode="External"/><Relationship Id="rId7675" Type="http://schemas.openxmlformats.org/officeDocument/2006/relationships/hyperlink" Target="https://jukureiwa.com/tips/machigaeyasui/" TargetMode="External"/><Relationship Id="rId5011" Type="http://schemas.openxmlformats.org/officeDocument/2006/relationships/hyperlink" Target="https://eng-support.com/kouza/" TargetMode="External"/><Relationship Id="rId6342" Type="http://schemas.openxmlformats.org/officeDocument/2006/relationships/hyperlink" Target="https://juku-escot.com/inquiry/" TargetMode="External"/><Relationship Id="rId7674" Type="http://schemas.openxmlformats.org/officeDocument/2006/relationships/hyperlink" Target="https://jukureiwa.com/tanpatsu/" TargetMode="External"/><Relationship Id="rId5012" Type="http://schemas.openxmlformats.org/officeDocument/2006/relationships/hyperlink" Target="https://eng-support.com/column/progressbook1-1-2/" TargetMode="External"/><Relationship Id="rId6343" Type="http://schemas.openxmlformats.org/officeDocument/2006/relationships/hyperlink" Target="https://juku-escot.com/examination/" TargetMode="External"/><Relationship Id="rId7673" Type="http://schemas.openxmlformats.org/officeDocument/2006/relationships/hyperlink" Target="https://jukureiwa.com/tips/machigaeyasui/" TargetMode="External"/><Relationship Id="rId5017" Type="http://schemas.openxmlformats.org/officeDocument/2006/relationships/hyperlink" Target="https://eng-support.com/kouza/" TargetMode="External"/><Relationship Id="rId6348" Type="http://schemas.openxmlformats.org/officeDocument/2006/relationships/hyperlink" Target="https://juku-escot.com/inquiry/" TargetMode="External"/><Relationship Id="rId5018" Type="http://schemas.openxmlformats.org/officeDocument/2006/relationships/hyperlink" Target="https://eng-support.com/column/progressbook1-1-3/" TargetMode="External"/><Relationship Id="rId6349" Type="http://schemas.openxmlformats.org/officeDocument/2006/relationships/hyperlink" Target="https://juku-escot.com/examination/" TargetMode="External"/><Relationship Id="rId7679" Type="http://schemas.openxmlformats.org/officeDocument/2006/relationships/hyperlink" Target="https://jukureiwa.com/tips/machigaeyasui/" TargetMode="External"/><Relationship Id="rId5015" Type="http://schemas.openxmlformats.org/officeDocument/2006/relationships/hyperlink" Target="https://eng-support.com/column/" TargetMode="External"/><Relationship Id="rId6346" Type="http://schemas.openxmlformats.org/officeDocument/2006/relationships/hyperlink" Target="https://juku-escot.com/access/" TargetMode="External"/><Relationship Id="rId7678" Type="http://schemas.openxmlformats.org/officeDocument/2006/relationships/hyperlink" Target="https://jukureiwa.com/" TargetMode="External"/><Relationship Id="rId5016" Type="http://schemas.openxmlformats.org/officeDocument/2006/relationships/hyperlink" Target="https://eng-support.com/column/progressbook1-1-3/" TargetMode="External"/><Relationship Id="rId6347" Type="http://schemas.openxmlformats.org/officeDocument/2006/relationships/hyperlink" Target="https://juku-escot.com/kouza/" TargetMode="External"/><Relationship Id="rId7677" Type="http://schemas.openxmlformats.org/officeDocument/2006/relationships/hyperlink" Target="https://jukureiwa.com/tips/machigaeyasui/" TargetMode="External"/><Relationship Id="rId5008" Type="http://schemas.openxmlformats.org/officeDocument/2006/relationships/hyperlink" Target="https://eng-support.com/column/progressbook1-1-2/" TargetMode="External"/><Relationship Id="rId6339" Type="http://schemas.openxmlformats.org/officeDocument/2006/relationships/hyperlink" Target="https://juku-escot.com/inquiry/" TargetMode="External"/><Relationship Id="rId5009" Type="http://schemas.openxmlformats.org/officeDocument/2006/relationships/hyperlink" Target="https://eng-support.com/kouza/" TargetMode="External"/><Relationship Id="rId7661" Type="http://schemas.openxmlformats.org/officeDocument/2006/relationships/hyperlink" Target="https://jukureiwa.com/tips/machigaeyasui/" TargetMode="External"/><Relationship Id="rId8992" Type="http://schemas.openxmlformats.org/officeDocument/2006/relationships/hyperlink" Target="https://natsui-sansu-juku.com/ct/%e4%b8%ad%e5%ad%a6%e5%8f%97%e9%a8%93q%ef%bc%86%ef%bd%81/" TargetMode="External"/><Relationship Id="rId6330" Type="http://schemas.openxmlformats.org/officeDocument/2006/relationships/hyperlink" Target="https://juku-escot.com/examination/" TargetMode="External"/><Relationship Id="rId7660" Type="http://schemas.openxmlformats.org/officeDocument/2006/relationships/hyperlink" Target="https://jukureiwa.com/honka/" TargetMode="External"/><Relationship Id="rId8991" Type="http://schemas.openxmlformats.org/officeDocument/2006/relationships/hyperlink" Target="https://natsui-sansu-juku.com/col_blog/waseaka-online-sansu/" TargetMode="External"/><Relationship Id="rId8990" Type="http://schemas.openxmlformats.org/officeDocument/2006/relationships/hyperlink" Target="https://natsui-sansu-juku.com/inquiry/" TargetMode="External"/><Relationship Id="rId5002" Type="http://schemas.openxmlformats.org/officeDocument/2006/relationships/hyperlink" Target="https://eng-support.com/column/progressbook1-1-1/" TargetMode="External"/><Relationship Id="rId6333" Type="http://schemas.openxmlformats.org/officeDocument/2006/relationships/hyperlink" Target="https://juku-escot.com/access/" TargetMode="External"/><Relationship Id="rId7665" Type="http://schemas.openxmlformats.org/officeDocument/2006/relationships/hyperlink" Target="https://jukureiwa.com/tips/machigaeyasui/" TargetMode="External"/><Relationship Id="rId8996" Type="http://schemas.openxmlformats.org/officeDocument/2006/relationships/hyperlink" Target="https://natsui-sansu-juku.com/column/hub-juku/" TargetMode="External"/><Relationship Id="rId5003" Type="http://schemas.openxmlformats.org/officeDocument/2006/relationships/hyperlink" Target="https://eng-support.com/kouza/" TargetMode="External"/><Relationship Id="rId6334" Type="http://schemas.openxmlformats.org/officeDocument/2006/relationships/hyperlink" Target="https://juku-escot.com/kouza/" TargetMode="External"/><Relationship Id="rId7664" Type="http://schemas.openxmlformats.org/officeDocument/2006/relationships/hyperlink" Target="https://jukureiwa.com/greeting/" TargetMode="External"/><Relationship Id="rId8995" Type="http://schemas.openxmlformats.org/officeDocument/2006/relationships/hyperlink" Target="https://natsui-sansu-juku.com/col_blog/waseaka-online-sansu/" TargetMode="External"/><Relationship Id="rId5000" Type="http://schemas.openxmlformats.org/officeDocument/2006/relationships/hyperlink" Target="https://eng-support.com/column/progressbook1-1-1/" TargetMode="External"/><Relationship Id="rId6331" Type="http://schemas.openxmlformats.org/officeDocument/2006/relationships/hyperlink" Target="https://juku-escot.com/access/" TargetMode="External"/><Relationship Id="rId7663" Type="http://schemas.openxmlformats.org/officeDocument/2006/relationships/hyperlink" Target="https://jukureiwa.com/tips/machigaeyasui/" TargetMode="External"/><Relationship Id="rId8994" Type="http://schemas.openxmlformats.org/officeDocument/2006/relationships/hyperlink" Target="https://natsui-sansu-juku.com/ct/%e4%b8%ad%e5%ad%a6%e5%8f%97%e9%a8%93q%ef%bc%86%ef%bd%81/" TargetMode="External"/><Relationship Id="rId5001" Type="http://schemas.openxmlformats.org/officeDocument/2006/relationships/hyperlink" Target="https://eng-support.com/kouza/" TargetMode="External"/><Relationship Id="rId6332" Type="http://schemas.openxmlformats.org/officeDocument/2006/relationships/hyperlink" Target="https://juku-escot.com/inquiry/" TargetMode="External"/><Relationship Id="rId7662" Type="http://schemas.openxmlformats.org/officeDocument/2006/relationships/hyperlink" Target="https://jukureiwa.com/" TargetMode="External"/><Relationship Id="rId8993" Type="http://schemas.openxmlformats.org/officeDocument/2006/relationships/hyperlink" Target="https://natsui-sansu-juku.com/col_blog/waseaka-online-sansu/" TargetMode="External"/><Relationship Id="rId5006" Type="http://schemas.openxmlformats.org/officeDocument/2006/relationships/hyperlink" Target="https://eng-support.com/column/progressbook1-1-2/" TargetMode="External"/><Relationship Id="rId6337" Type="http://schemas.openxmlformats.org/officeDocument/2006/relationships/hyperlink" Target="https://juku-escot.com/examination/" TargetMode="External"/><Relationship Id="rId7669" Type="http://schemas.openxmlformats.org/officeDocument/2006/relationships/hyperlink" Target="https://jukureiwa.com/tips/machigaeyasui/" TargetMode="External"/><Relationship Id="rId5007" Type="http://schemas.openxmlformats.org/officeDocument/2006/relationships/hyperlink" Target="https://eng-support.com/kouza/" TargetMode="External"/><Relationship Id="rId6338" Type="http://schemas.openxmlformats.org/officeDocument/2006/relationships/hyperlink" Target="https://juku-escot.com/access/" TargetMode="External"/><Relationship Id="rId7668" Type="http://schemas.openxmlformats.org/officeDocument/2006/relationships/hyperlink" Target="https://jukureiwa.com/honka/" TargetMode="External"/><Relationship Id="rId8999" Type="http://schemas.openxmlformats.org/officeDocument/2006/relationships/hyperlink" Target="https://natsui-sansu-juku.com/col_blog/waseaka-online-sansu/" TargetMode="External"/><Relationship Id="rId5004" Type="http://schemas.openxmlformats.org/officeDocument/2006/relationships/hyperlink" Target="https://eng-support.com/column/progressbook1-1-2/" TargetMode="External"/><Relationship Id="rId6335" Type="http://schemas.openxmlformats.org/officeDocument/2006/relationships/hyperlink" Target="https://juku-escot.com/inquiry/" TargetMode="External"/><Relationship Id="rId7667" Type="http://schemas.openxmlformats.org/officeDocument/2006/relationships/hyperlink" Target="https://jukureiwa.com/tips/machigaeyasui/" TargetMode="External"/><Relationship Id="rId8998" Type="http://schemas.openxmlformats.org/officeDocument/2006/relationships/hyperlink" Target="https://natsui-sansu-juku.com/kobetsu_online/" TargetMode="External"/><Relationship Id="rId5005" Type="http://schemas.openxmlformats.org/officeDocument/2006/relationships/hyperlink" Target="https://eng-support.com/kouza/" TargetMode="External"/><Relationship Id="rId6336" Type="http://schemas.openxmlformats.org/officeDocument/2006/relationships/hyperlink" Target="https://juku-escot.com/examination/" TargetMode="External"/><Relationship Id="rId7666" Type="http://schemas.openxmlformats.org/officeDocument/2006/relationships/hyperlink" Target="https://jukureiwa.com/company/" TargetMode="External"/><Relationship Id="rId8997" Type="http://schemas.openxmlformats.org/officeDocument/2006/relationships/hyperlink" Target="https://natsui-sansu-juku.com/col_blog/waseaka-online-sansu/" TargetMode="External"/><Relationship Id="rId7690" Type="http://schemas.openxmlformats.org/officeDocument/2006/relationships/hyperlink" Target="https://jukureiwa.com/tips/syakai-atomawashi/" TargetMode="External"/><Relationship Id="rId5031" Type="http://schemas.openxmlformats.org/officeDocument/2006/relationships/hyperlink" Target="https://eng-support.com/column/" TargetMode="External"/><Relationship Id="rId6362" Type="http://schemas.openxmlformats.org/officeDocument/2006/relationships/hyperlink" Target="https://juku-escot.com/info/2026/" TargetMode="External"/><Relationship Id="rId7694" Type="http://schemas.openxmlformats.org/officeDocument/2006/relationships/hyperlink" Target="https://jukureiwa.com/tips/syakai-seiri/" TargetMode="External"/><Relationship Id="rId5032" Type="http://schemas.openxmlformats.org/officeDocument/2006/relationships/hyperlink" Target="https://eng-support.com/column/progressbook1-2-2/" TargetMode="External"/><Relationship Id="rId6363" Type="http://schemas.openxmlformats.org/officeDocument/2006/relationships/hyperlink" Target="https://juku-escot.com/access/" TargetMode="External"/><Relationship Id="rId7693" Type="http://schemas.openxmlformats.org/officeDocument/2006/relationships/hyperlink" Target="https://jukureiwa.com/tips/naaymi_hub/" TargetMode="External"/><Relationship Id="rId6360" Type="http://schemas.openxmlformats.org/officeDocument/2006/relationships/hyperlink" Target="https://juku-escot.com/info/2026/" TargetMode="External"/><Relationship Id="rId7692" Type="http://schemas.openxmlformats.org/officeDocument/2006/relationships/hyperlink" Target="https://jukureiwa.com/tips/syakai-15min-routine/" TargetMode="External"/><Relationship Id="rId5030" Type="http://schemas.openxmlformats.org/officeDocument/2006/relationships/hyperlink" Target="https://eng-support.com/column/progressbook1-2-2/" TargetMode="External"/><Relationship Id="rId6361" Type="http://schemas.openxmlformats.org/officeDocument/2006/relationships/hyperlink" Target="https://juku-escot.com/examination/" TargetMode="External"/><Relationship Id="rId7691" Type="http://schemas.openxmlformats.org/officeDocument/2006/relationships/hyperlink" Target="https://jukureiwa.com/tips/naaymi_hub/" TargetMode="External"/><Relationship Id="rId5035" Type="http://schemas.openxmlformats.org/officeDocument/2006/relationships/hyperlink" Target="https://eng-support.com/kouza/" TargetMode="External"/><Relationship Id="rId6366" Type="http://schemas.openxmlformats.org/officeDocument/2006/relationships/hyperlink" Target="https://juku-escot.com/info/2026/" TargetMode="External"/><Relationship Id="rId7698" Type="http://schemas.openxmlformats.org/officeDocument/2006/relationships/hyperlink" Target="https://jukureiwa.com/tips/syakai-hikidashi/" TargetMode="External"/><Relationship Id="rId5036" Type="http://schemas.openxmlformats.org/officeDocument/2006/relationships/hyperlink" Target="https://eng-support.com/column/progressbook1-2-2/" TargetMode="External"/><Relationship Id="rId6367" Type="http://schemas.openxmlformats.org/officeDocument/2006/relationships/hyperlink" Target="https://juku-escot.com/inquiry/" TargetMode="External"/><Relationship Id="rId7697" Type="http://schemas.openxmlformats.org/officeDocument/2006/relationships/hyperlink" Target="https://jukureiwa.com/tips/naaymi_hub/" TargetMode="External"/><Relationship Id="rId5033" Type="http://schemas.openxmlformats.org/officeDocument/2006/relationships/hyperlink" Target="https://eng-support.com/kouza/" TargetMode="External"/><Relationship Id="rId6364" Type="http://schemas.openxmlformats.org/officeDocument/2006/relationships/hyperlink" Target="https://juku-escot.com/info/2026/" TargetMode="External"/><Relationship Id="rId7696" Type="http://schemas.openxmlformats.org/officeDocument/2006/relationships/hyperlink" Target="https://jukureiwa.com/tips/syakai-oboeru-tsukau/" TargetMode="External"/><Relationship Id="rId5034" Type="http://schemas.openxmlformats.org/officeDocument/2006/relationships/hyperlink" Target="https://eng-support.com/column/progressbook1-2-2/" TargetMode="External"/><Relationship Id="rId6365" Type="http://schemas.openxmlformats.org/officeDocument/2006/relationships/hyperlink" Target="https://juku-escot.com/kouza/" TargetMode="External"/><Relationship Id="rId7695" Type="http://schemas.openxmlformats.org/officeDocument/2006/relationships/hyperlink" Target="https://jukureiwa.com/tips/naaymi_hub/" TargetMode="External"/><Relationship Id="rId5039" Type="http://schemas.openxmlformats.org/officeDocument/2006/relationships/hyperlink" Target="https://eng-support.com/kouza/" TargetMode="External"/><Relationship Id="rId5037" Type="http://schemas.openxmlformats.org/officeDocument/2006/relationships/hyperlink" Target="https://eng-support.com/kouza/" TargetMode="External"/><Relationship Id="rId6368" Type="http://schemas.openxmlformats.org/officeDocument/2006/relationships/hyperlink" Target="https://juku-escot.com/inquiry/" TargetMode="External"/><Relationship Id="rId5038" Type="http://schemas.openxmlformats.org/officeDocument/2006/relationships/hyperlink" Target="https://eng-support.com/column/progressbook1-2-3/" TargetMode="External"/><Relationship Id="rId6369" Type="http://schemas.openxmlformats.org/officeDocument/2006/relationships/hyperlink" Target="https://juku-escot.com/examination/" TargetMode="External"/><Relationship Id="rId7699" Type="http://schemas.openxmlformats.org/officeDocument/2006/relationships/hyperlink" Target="https://jukureiwa.com/tips/naaymi_hub/" TargetMode="External"/><Relationship Id="rId5020" Type="http://schemas.openxmlformats.org/officeDocument/2006/relationships/hyperlink" Target="https://eng-support.com/column/progressbook1-1-3/" TargetMode="External"/><Relationship Id="rId6351" Type="http://schemas.openxmlformats.org/officeDocument/2006/relationships/hyperlink" Target="https://juku-escot.com/inquiry/" TargetMode="External"/><Relationship Id="rId7683" Type="http://schemas.openxmlformats.org/officeDocument/2006/relationships/hyperlink" Target="https://jukureiwa.com/tips/machigaeyasui/" TargetMode="External"/><Relationship Id="rId5021" Type="http://schemas.openxmlformats.org/officeDocument/2006/relationships/hyperlink" Target="https://eng-support.com/kouza/" TargetMode="External"/><Relationship Id="rId6352" Type="http://schemas.openxmlformats.org/officeDocument/2006/relationships/hyperlink" Target="https://juku-escot.com/school/" TargetMode="External"/><Relationship Id="rId7682" Type="http://schemas.openxmlformats.org/officeDocument/2006/relationships/hyperlink" Target="https://jukureiwa.com/company/" TargetMode="External"/><Relationship Id="rId7681" Type="http://schemas.openxmlformats.org/officeDocument/2006/relationships/hyperlink" Target="https://jukureiwa.com/tips/machigaeyasui/" TargetMode="External"/><Relationship Id="rId6350" Type="http://schemas.openxmlformats.org/officeDocument/2006/relationships/hyperlink" Target="https://juku-escot.com/examination/" TargetMode="External"/><Relationship Id="rId7680" Type="http://schemas.openxmlformats.org/officeDocument/2006/relationships/hyperlink" Target="https://jukureiwa.com/greeting/" TargetMode="External"/><Relationship Id="rId5024" Type="http://schemas.openxmlformats.org/officeDocument/2006/relationships/hyperlink" Target="https://eng-support.com/column/progressbook1-2-1/" TargetMode="External"/><Relationship Id="rId6355" Type="http://schemas.openxmlformats.org/officeDocument/2006/relationships/hyperlink" Target="https://juku-escot.com/examination/" TargetMode="External"/><Relationship Id="rId7687" Type="http://schemas.openxmlformats.org/officeDocument/2006/relationships/hyperlink" Target="https://jukureiwa.com/tips/naaymi_hub/" TargetMode="External"/><Relationship Id="rId5025" Type="http://schemas.openxmlformats.org/officeDocument/2006/relationships/hyperlink" Target="https://eng-support.com/kouza/" TargetMode="External"/><Relationship Id="rId6356" Type="http://schemas.openxmlformats.org/officeDocument/2006/relationships/hyperlink" Target="https://juku-escot.com/examination/" TargetMode="External"/><Relationship Id="rId7686" Type="http://schemas.openxmlformats.org/officeDocument/2006/relationships/hyperlink" Target="https://jukureiwa.com/honka/" TargetMode="External"/><Relationship Id="rId5022" Type="http://schemas.openxmlformats.org/officeDocument/2006/relationships/hyperlink" Target="https://eng-support.com/column/progressbook1-2-1/" TargetMode="External"/><Relationship Id="rId6353" Type="http://schemas.openxmlformats.org/officeDocument/2006/relationships/hyperlink" Target="https://juku-escot.com/school/" TargetMode="External"/><Relationship Id="rId7685" Type="http://schemas.openxmlformats.org/officeDocument/2006/relationships/hyperlink" Target="https://jukureiwa.com/tips/naaymi_hub/" TargetMode="External"/><Relationship Id="rId5023" Type="http://schemas.openxmlformats.org/officeDocument/2006/relationships/hyperlink" Target="https://eng-support.com/column/progressbook1-2-1/" TargetMode="External"/><Relationship Id="rId6354" Type="http://schemas.openxmlformats.org/officeDocument/2006/relationships/hyperlink" Target="https://juku-escot.com/inquiry/" TargetMode="External"/><Relationship Id="rId7684" Type="http://schemas.openxmlformats.org/officeDocument/2006/relationships/hyperlink" Target="https://jukureiwa.com/tanpatsu/" TargetMode="External"/><Relationship Id="rId5028" Type="http://schemas.openxmlformats.org/officeDocument/2006/relationships/hyperlink" Target="https://eng-support.com/column/progressbook1-2-1/" TargetMode="External"/><Relationship Id="rId6359" Type="http://schemas.openxmlformats.org/officeDocument/2006/relationships/hyperlink" Target="https://juku-escot.com/examination/" TargetMode="External"/><Relationship Id="rId5029" Type="http://schemas.openxmlformats.org/officeDocument/2006/relationships/hyperlink" Target="https://eng-support.com/kouza/" TargetMode="External"/><Relationship Id="rId5026" Type="http://schemas.openxmlformats.org/officeDocument/2006/relationships/hyperlink" Target="https://eng-support.com/column/progressbook1-2-1/" TargetMode="External"/><Relationship Id="rId6357" Type="http://schemas.openxmlformats.org/officeDocument/2006/relationships/hyperlink" Target="https://juku-escot.com/access/" TargetMode="External"/><Relationship Id="rId7689" Type="http://schemas.openxmlformats.org/officeDocument/2006/relationships/hyperlink" Target="https://jukureiwa.com/tips/naaymi_hub/" TargetMode="External"/><Relationship Id="rId5027" Type="http://schemas.openxmlformats.org/officeDocument/2006/relationships/hyperlink" Target="https://eng-support.com/kouza/" TargetMode="External"/><Relationship Id="rId6358" Type="http://schemas.openxmlformats.org/officeDocument/2006/relationships/hyperlink" Target="https://juku-escot.com/info/2026/" TargetMode="External"/><Relationship Id="rId7688" Type="http://schemas.openxmlformats.org/officeDocument/2006/relationships/hyperlink" Target="https://jukureiwa.com/honka/" TargetMode="External"/><Relationship Id="rId6308" Type="http://schemas.openxmlformats.org/officeDocument/2006/relationships/hyperlink" Target="https://juku-escot.com/examination/" TargetMode="External"/><Relationship Id="rId6309" Type="http://schemas.openxmlformats.org/officeDocument/2006/relationships/hyperlink" Target="https://juku-escot.com/access/" TargetMode="External"/><Relationship Id="rId7639" Type="http://schemas.openxmlformats.org/officeDocument/2006/relationships/hyperlink" Target="https://jukureiwa.com/tips/katakana/" TargetMode="External"/><Relationship Id="rId6306" Type="http://schemas.openxmlformats.org/officeDocument/2006/relationships/hyperlink" Target="https://juku-escot.com/inquiry/" TargetMode="External"/><Relationship Id="rId7638" Type="http://schemas.openxmlformats.org/officeDocument/2006/relationships/hyperlink" Target="https://jukureiwa.com/company/" TargetMode="External"/><Relationship Id="rId8969" Type="http://schemas.openxmlformats.org/officeDocument/2006/relationships/hyperlink" Target="https://natsui-sansu-juku.com/kobetsu_online/" TargetMode="External"/><Relationship Id="rId6307" Type="http://schemas.openxmlformats.org/officeDocument/2006/relationships/hyperlink" Target="https://juku-escot.com/examination/" TargetMode="External"/><Relationship Id="rId7637" Type="http://schemas.openxmlformats.org/officeDocument/2006/relationships/hyperlink" Target="https://jukureiwa.com/tips/katakana/" TargetMode="External"/><Relationship Id="rId8968" Type="http://schemas.openxmlformats.org/officeDocument/2006/relationships/hyperlink" Target="https://natsui-sansu-juku.com/kobetsu_online/" TargetMode="External"/><Relationship Id="rId6300" Type="http://schemas.openxmlformats.org/officeDocument/2006/relationships/hyperlink" Target="https://juku-escot.com/info/20210723/" TargetMode="External"/><Relationship Id="rId7632" Type="http://schemas.openxmlformats.org/officeDocument/2006/relationships/hyperlink" Target="https://jukureiwa.com/honka/" TargetMode="External"/><Relationship Id="rId8963" Type="http://schemas.openxmlformats.org/officeDocument/2006/relationships/hyperlink" Target="https://natsui-sansu-juku.com/kobetsu/" TargetMode="External"/><Relationship Id="rId6301" Type="http://schemas.openxmlformats.org/officeDocument/2006/relationships/hyperlink" Target="https://rika-quest.com/" TargetMode="External"/><Relationship Id="rId7631" Type="http://schemas.openxmlformats.org/officeDocument/2006/relationships/hyperlink" Target="https://jukureiwa.com/tips/katakana/" TargetMode="External"/><Relationship Id="rId8962" Type="http://schemas.openxmlformats.org/officeDocument/2006/relationships/hyperlink" Target="https://natsui-sansu-juku.com/kobetsu_online/" TargetMode="External"/><Relationship Id="rId7630" Type="http://schemas.openxmlformats.org/officeDocument/2006/relationships/hyperlink" Target="https://jukureiwa.com/tanpatsu/" TargetMode="External"/><Relationship Id="rId8961" Type="http://schemas.openxmlformats.org/officeDocument/2006/relationships/hyperlink" Target="https://natsui-sansu-juku.com/col_blog/sansu-nobinai-online/" TargetMode="External"/><Relationship Id="rId8960" Type="http://schemas.openxmlformats.org/officeDocument/2006/relationships/hyperlink" Target="https://natsui-sansu-juku.com/column/hub-online-use/" TargetMode="External"/><Relationship Id="rId6304" Type="http://schemas.openxmlformats.org/officeDocument/2006/relationships/hyperlink" Target="https://juku-escot.com/access/" TargetMode="External"/><Relationship Id="rId7636" Type="http://schemas.openxmlformats.org/officeDocument/2006/relationships/hyperlink" Target="https://jukureiwa.com/greeting/" TargetMode="External"/><Relationship Id="rId8967" Type="http://schemas.openxmlformats.org/officeDocument/2006/relationships/hyperlink" Target="https://natsui-sansu-juku.com/column/hub-juku/" TargetMode="External"/><Relationship Id="rId6305" Type="http://schemas.openxmlformats.org/officeDocument/2006/relationships/hyperlink" Target="https://juku-escot.com/kouza/" TargetMode="External"/><Relationship Id="rId7635" Type="http://schemas.openxmlformats.org/officeDocument/2006/relationships/hyperlink" Target="https://jukureiwa.com/tips/katakana/" TargetMode="External"/><Relationship Id="rId8966" Type="http://schemas.openxmlformats.org/officeDocument/2006/relationships/hyperlink" Target="https://natsui-sansu-juku.com/kobetsu/" TargetMode="External"/><Relationship Id="rId6302" Type="http://schemas.openxmlformats.org/officeDocument/2006/relationships/hyperlink" Target="https://juku-escot.com/examination/" TargetMode="External"/><Relationship Id="rId7634" Type="http://schemas.openxmlformats.org/officeDocument/2006/relationships/hyperlink" Target="https://jukureiwa.com/" TargetMode="External"/><Relationship Id="rId8965" Type="http://schemas.openxmlformats.org/officeDocument/2006/relationships/hyperlink" Target="https://natsui-sansu-juku.com/kobetsu/" TargetMode="External"/><Relationship Id="rId6303" Type="http://schemas.openxmlformats.org/officeDocument/2006/relationships/hyperlink" Target="https://juku-escot.com/examination/" TargetMode="External"/><Relationship Id="rId7633" Type="http://schemas.openxmlformats.org/officeDocument/2006/relationships/hyperlink" Target="https://jukureiwa.com/tips/katakana/" TargetMode="External"/><Relationship Id="rId8964" Type="http://schemas.openxmlformats.org/officeDocument/2006/relationships/hyperlink" Target="https://natsui-sansu-juku.com/kobetsu/" TargetMode="External"/><Relationship Id="rId7629" Type="http://schemas.openxmlformats.org/officeDocument/2006/relationships/hyperlink" Target="https://jukureiwa.com/tips/katakana/" TargetMode="External"/><Relationship Id="rId7628" Type="http://schemas.openxmlformats.org/officeDocument/2006/relationships/hyperlink" Target="https://jukureiwa.com/honka/" TargetMode="External"/><Relationship Id="rId8959" Type="http://schemas.openxmlformats.org/officeDocument/2006/relationships/hyperlink" Target="https://natsui-sansu-juku.com/col_blog/sansu-nobinai-online/" TargetMode="External"/><Relationship Id="rId7627" Type="http://schemas.openxmlformats.org/officeDocument/2006/relationships/hyperlink" Target="https://jukureiwa.com/tips/katakana/" TargetMode="External"/><Relationship Id="rId8958" Type="http://schemas.openxmlformats.org/officeDocument/2006/relationships/hyperlink" Target="https://natsui-sansu-juku.com/kobetsu_online/" TargetMode="External"/><Relationship Id="rId7626" Type="http://schemas.openxmlformats.org/officeDocument/2006/relationships/hyperlink" Target="https://jukureiwa.com/honka/" TargetMode="External"/><Relationship Id="rId8957" Type="http://schemas.openxmlformats.org/officeDocument/2006/relationships/hyperlink" Target="https://natsui-sansu-juku.com/col_blog/sansu-nobinai-online/" TargetMode="External"/><Relationship Id="rId7621" Type="http://schemas.openxmlformats.org/officeDocument/2006/relationships/hyperlink" Target="https://jukureiwa.com/tips/honka_rekishi/" TargetMode="External"/><Relationship Id="rId8952" Type="http://schemas.openxmlformats.org/officeDocument/2006/relationships/hyperlink" Target="https://natsui-sansu-juku.com/ct/%e4%b8%ad%e5%ad%a6%e5%8f%97%e9%a8%93q%ef%bc%86%ef%bd%81/" TargetMode="External"/><Relationship Id="rId7620" Type="http://schemas.openxmlformats.org/officeDocument/2006/relationships/hyperlink" Target="https://jukureiwa.com/tips/naaymi_hub/" TargetMode="External"/><Relationship Id="rId8951" Type="http://schemas.openxmlformats.org/officeDocument/2006/relationships/hyperlink" Target="https://natsui-sansu-juku.com/col_blog/sansu-nobinai-online/" TargetMode="External"/><Relationship Id="rId8950" Type="http://schemas.openxmlformats.org/officeDocument/2006/relationships/hyperlink" Target="https://natsui-sansu-juku.com/ct/%e4%b8%ad%e5%ad%a6%e5%8f%97%e9%a8%93q%ef%bc%86%ef%bd%81/" TargetMode="External"/><Relationship Id="rId7625" Type="http://schemas.openxmlformats.org/officeDocument/2006/relationships/hyperlink" Target="https://jukureiwa.com/tips/katakana/" TargetMode="External"/><Relationship Id="rId8956" Type="http://schemas.openxmlformats.org/officeDocument/2006/relationships/hyperlink" Target="https://natsui-sansu-juku.com/kobetsu_online/" TargetMode="External"/><Relationship Id="rId7624" Type="http://schemas.openxmlformats.org/officeDocument/2006/relationships/hyperlink" Target="https://jukureiwa.com/tanpatsu/" TargetMode="External"/><Relationship Id="rId8955" Type="http://schemas.openxmlformats.org/officeDocument/2006/relationships/hyperlink" Target="https://natsui-sansu-juku.com/col_blog/sansu-nobinai-online/" TargetMode="External"/><Relationship Id="rId7623" Type="http://schemas.openxmlformats.org/officeDocument/2006/relationships/hyperlink" Target="https://jukureiwa.com/tips/honka_rekishi/" TargetMode="External"/><Relationship Id="rId8954" Type="http://schemas.openxmlformats.org/officeDocument/2006/relationships/hyperlink" Target="https://natsui-sansu-juku.com/column/hub-online-use/" TargetMode="External"/><Relationship Id="rId7622" Type="http://schemas.openxmlformats.org/officeDocument/2006/relationships/hyperlink" Target="https://jukureiwa.com/honka/" TargetMode="External"/><Relationship Id="rId8953" Type="http://schemas.openxmlformats.org/officeDocument/2006/relationships/hyperlink" Target="https://natsui-sansu-juku.com/col_blog/sansu-nobinai-online/" TargetMode="External"/><Relationship Id="rId6328" Type="http://schemas.openxmlformats.org/officeDocument/2006/relationships/hyperlink" Target="https://juku-escot.com/inquiry/" TargetMode="External"/><Relationship Id="rId6329" Type="http://schemas.openxmlformats.org/officeDocument/2006/relationships/hyperlink" Target="https://juku-escot.com/examination/" TargetMode="External"/><Relationship Id="rId7659" Type="http://schemas.openxmlformats.org/officeDocument/2006/relationships/hyperlink" Target="https://jukureiwa.com/tips/machigaeyasui/" TargetMode="External"/><Relationship Id="rId7650" Type="http://schemas.openxmlformats.org/officeDocument/2006/relationships/hyperlink" Target="https://jukureiwa.com/greeting/" TargetMode="External"/><Relationship Id="rId8981" Type="http://schemas.openxmlformats.org/officeDocument/2006/relationships/hyperlink" Target="https://natsui-sansu-juku.com/col_blog/shiko-keisan-online/" TargetMode="External"/><Relationship Id="rId8980" Type="http://schemas.openxmlformats.org/officeDocument/2006/relationships/hyperlink" Target="https://natsui-sansu-juku.com/column/hub-online-use/" TargetMode="External"/><Relationship Id="rId6322" Type="http://schemas.openxmlformats.org/officeDocument/2006/relationships/hyperlink" Target="https://juku-escot.com/examination/" TargetMode="External"/><Relationship Id="rId7654" Type="http://schemas.openxmlformats.org/officeDocument/2006/relationships/hyperlink" Target="https://jukureiwa.com/honka/" TargetMode="External"/><Relationship Id="rId8985" Type="http://schemas.openxmlformats.org/officeDocument/2006/relationships/hyperlink" Target="https://natsui-sansu-juku.com/col_blog/shiko-keisan-online/" TargetMode="External"/><Relationship Id="rId6323" Type="http://schemas.openxmlformats.org/officeDocument/2006/relationships/hyperlink" Target="https://juku-escot.com/examination/" TargetMode="External"/><Relationship Id="rId7653" Type="http://schemas.openxmlformats.org/officeDocument/2006/relationships/hyperlink" Target="https://jukureiwa.com/tips/machigaeyasui/" TargetMode="External"/><Relationship Id="rId8984" Type="http://schemas.openxmlformats.org/officeDocument/2006/relationships/hyperlink" Target="https://natsui-sansu-juku.com/kobetsu_online/" TargetMode="External"/><Relationship Id="rId6320" Type="http://schemas.openxmlformats.org/officeDocument/2006/relationships/hyperlink" Target="https://juku-escot.com/kouza/" TargetMode="External"/><Relationship Id="rId7652" Type="http://schemas.openxmlformats.org/officeDocument/2006/relationships/hyperlink" Target="https://jukureiwa.com/company/" TargetMode="External"/><Relationship Id="rId8983" Type="http://schemas.openxmlformats.org/officeDocument/2006/relationships/hyperlink" Target="https://natsui-sansu-juku.com/col_blog/shiko-keisan-online/" TargetMode="External"/><Relationship Id="rId6321" Type="http://schemas.openxmlformats.org/officeDocument/2006/relationships/hyperlink" Target="https://juku-escot.com/inquiry/" TargetMode="External"/><Relationship Id="rId7651" Type="http://schemas.openxmlformats.org/officeDocument/2006/relationships/hyperlink" Target="https://jukureiwa.com/tips/katakana/" TargetMode="External"/><Relationship Id="rId8982" Type="http://schemas.openxmlformats.org/officeDocument/2006/relationships/hyperlink" Target="https://natsui-sansu-juku.com/column/kobetsu_mayoi_judge/" TargetMode="External"/><Relationship Id="rId6326" Type="http://schemas.openxmlformats.org/officeDocument/2006/relationships/hyperlink" Target="https://juku-escot.com/examination/" TargetMode="External"/><Relationship Id="rId7658" Type="http://schemas.openxmlformats.org/officeDocument/2006/relationships/hyperlink" Target="https://jukureiwa.com/tanpatsu/" TargetMode="External"/><Relationship Id="rId8989" Type="http://schemas.openxmlformats.org/officeDocument/2006/relationships/hyperlink" Target="https://natsui-sansu-juku.com/col_blog/shiko-keisan-online/" TargetMode="External"/><Relationship Id="rId6327" Type="http://schemas.openxmlformats.org/officeDocument/2006/relationships/hyperlink" Target="https://juku-escot.com/examination/" TargetMode="External"/><Relationship Id="rId7657" Type="http://schemas.openxmlformats.org/officeDocument/2006/relationships/hyperlink" Target="https://jukureiwa.com/tips/machigaeyasui/" TargetMode="External"/><Relationship Id="rId8988" Type="http://schemas.openxmlformats.org/officeDocument/2006/relationships/hyperlink" Target="https://natsui-sansu-juku.com/column/kobetsu_mayoi_judge/" TargetMode="External"/><Relationship Id="rId6324" Type="http://schemas.openxmlformats.org/officeDocument/2006/relationships/hyperlink" Target="https://juku-escot.com/access/" TargetMode="External"/><Relationship Id="rId7656" Type="http://schemas.openxmlformats.org/officeDocument/2006/relationships/hyperlink" Target="https://jukureiwa.com/honka/" TargetMode="External"/><Relationship Id="rId8987" Type="http://schemas.openxmlformats.org/officeDocument/2006/relationships/hyperlink" Target="https://natsui-sansu-juku.com/col_blog/shiko-keisan-online/" TargetMode="External"/><Relationship Id="rId6325" Type="http://schemas.openxmlformats.org/officeDocument/2006/relationships/hyperlink" Target="https://juku-escot.com/inquiry/" TargetMode="External"/><Relationship Id="rId7655" Type="http://schemas.openxmlformats.org/officeDocument/2006/relationships/hyperlink" Target="https://jukureiwa.com/tips/machigaeyasui/" TargetMode="External"/><Relationship Id="rId8986" Type="http://schemas.openxmlformats.org/officeDocument/2006/relationships/hyperlink" Target="https://natsui-sansu-juku.com/kobetsu_online/" TargetMode="External"/><Relationship Id="rId6319" Type="http://schemas.openxmlformats.org/officeDocument/2006/relationships/hyperlink" Target="https://juku-escot.com/access/" TargetMode="External"/><Relationship Id="rId6317" Type="http://schemas.openxmlformats.org/officeDocument/2006/relationships/hyperlink" Target="https://juku-escot.com/examination/" TargetMode="External"/><Relationship Id="rId7649" Type="http://schemas.openxmlformats.org/officeDocument/2006/relationships/hyperlink" Target="https://jukureiwa.com/tips/katakana/" TargetMode="External"/><Relationship Id="rId6318" Type="http://schemas.openxmlformats.org/officeDocument/2006/relationships/hyperlink" Target="https://juku-escot.com/examination/" TargetMode="External"/><Relationship Id="rId7648" Type="http://schemas.openxmlformats.org/officeDocument/2006/relationships/hyperlink" Target="https://jukureiwa.com/" TargetMode="External"/><Relationship Id="rId8979" Type="http://schemas.openxmlformats.org/officeDocument/2006/relationships/hyperlink" Target="https://natsui-sansu-juku.com/col_blog/shiko-keisan-online/" TargetMode="External"/><Relationship Id="rId8970" Type="http://schemas.openxmlformats.org/officeDocument/2006/relationships/hyperlink" Target="https://natsui-sansu-juku.com/kobetsu_online/" TargetMode="External"/><Relationship Id="rId6311" Type="http://schemas.openxmlformats.org/officeDocument/2006/relationships/hyperlink" Target="https://juku-escot.com/onepoint/" TargetMode="External"/><Relationship Id="rId7643" Type="http://schemas.openxmlformats.org/officeDocument/2006/relationships/hyperlink" Target="https://jukureiwa.com/tips/katakana/" TargetMode="External"/><Relationship Id="rId8974" Type="http://schemas.openxmlformats.org/officeDocument/2006/relationships/hyperlink" Target="https://natsui-sansu-juku.com/ct/sapix-15/" TargetMode="External"/><Relationship Id="rId6312" Type="http://schemas.openxmlformats.org/officeDocument/2006/relationships/hyperlink" Target="https://juku-escot.com/onepoint/" TargetMode="External"/><Relationship Id="rId7642" Type="http://schemas.openxmlformats.org/officeDocument/2006/relationships/hyperlink" Target="https://jukureiwa.com/honka/" TargetMode="External"/><Relationship Id="rId8973" Type="http://schemas.openxmlformats.org/officeDocument/2006/relationships/hyperlink" Target="https://natsui-sansu-juku.com/col_blog/shiko-keisan-online/" TargetMode="External"/><Relationship Id="rId7641" Type="http://schemas.openxmlformats.org/officeDocument/2006/relationships/hyperlink" Target="https://jukureiwa.com/tips/katakana/" TargetMode="External"/><Relationship Id="rId8972" Type="http://schemas.openxmlformats.org/officeDocument/2006/relationships/hyperlink" Target="https://natsui-sansu-juku.com/ct/sapix-15/" TargetMode="External"/><Relationship Id="rId6310" Type="http://schemas.openxmlformats.org/officeDocument/2006/relationships/hyperlink" Target="https://juku-escot.com/inquiry/" TargetMode="External"/><Relationship Id="rId7640" Type="http://schemas.openxmlformats.org/officeDocument/2006/relationships/hyperlink" Target="https://jukureiwa.com/honka/" TargetMode="External"/><Relationship Id="rId8971" Type="http://schemas.openxmlformats.org/officeDocument/2006/relationships/hyperlink" Target="https://natsui-sansu-juku.com/col_blog/shiko-keisan-online/" TargetMode="External"/><Relationship Id="rId6315" Type="http://schemas.openxmlformats.org/officeDocument/2006/relationships/hyperlink" Target="https://juku-escot.com/access/" TargetMode="External"/><Relationship Id="rId7647" Type="http://schemas.openxmlformats.org/officeDocument/2006/relationships/hyperlink" Target="https://jukureiwa.com/tips/katakana/" TargetMode="External"/><Relationship Id="rId8978" Type="http://schemas.openxmlformats.org/officeDocument/2006/relationships/hyperlink" Target="https://natsui-sansu-juku.com/ct/%e4%b8%ad%e5%ad%a6%e5%8f%97%e9%a8%93q%ef%bc%86%ef%bd%81/" TargetMode="External"/><Relationship Id="rId6316" Type="http://schemas.openxmlformats.org/officeDocument/2006/relationships/hyperlink" Target="https://juku-escot.com/inquiry/" TargetMode="External"/><Relationship Id="rId7646" Type="http://schemas.openxmlformats.org/officeDocument/2006/relationships/hyperlink" Target="https://jukureiwa.com/honka/" TargetMode="External"/><Relationship Id="rId8977" Type="http://schemas.openxmlformats.org/officeDocument/2006/relationships/hyperlink" Target="https://natsui-sansu-juku.com/col_blog/shiko-keisan-online/" TargetMode="External"/><Relationship Id="rId6313" Type="http://schemas.openxmlformats.org/officeDocument/2006/relationships/hyperlink" Target="https://juku-escot.com/examination/" TargetMode="External"/><Relationship Id="rId7645" Type="http://schemas.openxmlformats.org/officeDocument/2006/relationships/hyperlink" Target="https://jukureiwa.com/tips/katakana/" TargetMode="External"/><Relationship Id="rId8976" Type="http://schemas.openxmlformats.org/officeDocument/2006/relationships/hyperlink" Target="https://natsui-sansu-juku.com/ct/%e4%b8%ad%e5%ad%a6%e5%8f%97%e9%a8%93q%ef%bc%86%ef%bd%81/" TargetMode="External"/><Relationship Id="rId6314" Type="http://schemas.openxmlformats.org/officeDocument/2006/relationships/hyperlink" Target="https://juku-escot.com/examination/" TargetMode="External"/><Relationship Id="rId7644" Type="http://schemas.openxmlformats.org/officeDocument/2006/relationships/hyperlink" Target="https://jukureiwa.com/tanpatsu/" TargetMode="External"/><Relationship Id="rId8975" Type="http://schemas.openxmlformats.org/officeDocument/2006/relationships/hyperlink" Target="https://natsui-sansu-juku.com/col_blog/shiko-keisan-online/" TargetMode="External"/><Relationship Id="rId5093" Type="http://schemas.openxmlformats.org/officeDocument/2006/relationships/hyperlink" Target="https://eng-support.com/kouza/" TargetMode="External"/><Relationship Id="rId5094" Type="http://schemas.openxmlformats.org/officeDocument/2006/relationships/hyperlink" Target="https://eng-support.com/column/progressbook1-5-1/" TargetMode="External"/><Relationship Id="rId5091" Type="http://schemas.openxmlformats.org/officeDocument/2006/relationships/hyperlink" Target="https://eng-support.com/kouza/" TargetMode="External"/><Relationship Id="rId5092" Type="http://schemas.openxmlformats.org/officeDocument/2006/relationships/hyperlink" Target="https://eng-support.com/column/progressbook1-4-3/" TargetMode="External"/><Relationship Id="rId5097" Type="http://schemas.openxmlformats.org/officeDocument/2006/relationships/hyperlink" Target="https://eng-support.com/kouza/" TargetMode="External"/><Relationship Id="rId5098" Type="http://schemas.openxmlformats.org/officeDocument/2006/relationships/hyperlink" Target="https://eng-support.com/column/progressbook1-5-1/" TargetMode="External"/><Relationship Id="rId5095" Type="http://schemas.openxmlformats.org/officeDocument/2006/relationships/hyperlink" Target="https://eng-support.com/column/" TargetMode="External"/><Relationship Id="rId5096" Type="http://schemas.openxmlformats.org/officeDocument/2006/relationships/hyperlink" Target="https://eng-support.com/column/progressbook1-5-1/" TargetMode="External"/><Relationship Id="rId5099" Type="http://schemas.openxmlformats.org/officeDocument/2006/relationships/hyperlink" Target="https://eng-support.com/kouza/" TargetMode="External"/><Relationship Id="rId5090" Type="http://schemas.openxmlformats.org/officeDocument/2006/relationships/hyperlink" Target="https://eng-support.com/column/progressbook1-4-3/" TargetMode="External"/><Relationship Id="rId5082" Type="http://schemas.openxmlformats.org/officeDocument/2006/relationships/hyperlink" Target="https://eng-support.com/column/progressbook1-4-2/" TargetMode="External"/><Relationship Id="rId5083" Type="http://schemas.openxmlformats.org/officeDocument/2006/relationships/hyperlink" Target="https://eng-support.com/kouza/" TargetMode="External"/><Relationship Id="rId5080" Type="http://schemas.openxmlformats.org/officeDocument/2006/relationships/hyperlink" Target="https://eng-support.com/column/progressbook1-4-2/" TargetMode="External"/><Relationship Id="rId5081" Type="http://schemas.openxmlformats.org/officeDocument/2006/relationships/hyperlink" Target="https://eng-support.com/kouza/" TargetMode="External"/><Relationship Id="rId5086" Type="http://schemas.openxmlformats.org/officeDocument/2006/relationships/hyperlink" Target="https://eng-support.com/column/progressbook1-4-3/" TargetMode="External"/><Relationship Id="rId5087" Type="http://schemas.openxmlformats.org/officeDocument/2006/relationships/hyperlink" Target="https://eng-support.com/column/progressbook1-4-3/" TargetMode="External"/><Relationship Id="rId5084" Type="http://schemas.openxmlformats.org/officeDocument/2006/relationships/hyperlink" Target="https://eng-support.com/column/progressbook1-4-2/" TargetMode="External"/><Relationship Id="rId5085" Type="http://schemas.openxmlformats.org/officeDocument/2006/relationships/hyperlink" Target="https://eng-support.com/kouza/" TargetMode="External"/><Relationship Id="rId5088" Type="http://schemas.openxmlformats.org/officeDocument/2006/relationships/hyperlink" Target="https://eng-support.com/column/progressbook1-4-3/" TargetMode="External"/><Relationship Id="rId5089" Type="http://schemas.openxmlformats.org/officeDocument/2006/relationships/hyperlink" Target="https://eng-support.com/kouza/" TargetMode="External"/><Relationship Id="rId6380" Type="http://schemas.openxmlformats.org/officeDocument/2006/relationships/hyperlink" Target="https://juku-escot.com/japanese/" TargetMode="External"/><Relationship Id="rId5050" Type="http://schemas.openxmlformats.org/officeDocument/2006/relationships/hyperlink" Target="https://eng-support.com/column/progressbook1-3-1/" TargetMode="External"/><Relationship Id="rId6381" Type="http://schemas.openxmlformats.org/officeDocument/2006/relationships/hyperlink" Target="https://juku-escot.com/column/genbun_benkyouhou/" TargetMode="External"/><Relationship Id="rId5053" Type="http://schemas.openxmlformats.org/officeDocument/2006/relationships/hyperlink" Target="https://eng-support.com/kouza/" TargetMode="External"/><Relationship Id="rId6384" Type="http://schemas.openxmlformats.org/officeDocument/2006/relationships/hyperlink" Target="https://juku-escot.com/japanese/" TargetMode="External"/><Relationship Id="rId5054" Type="http://schemas.openxmlformats.org/officeDocument/2006/relationships/hyperlink" Target="https://eng-support.com/column/progressbook1-3-1/" TargetMode="External"/><Relationship Id="rId6385" Type="http://schemas.openxmlformats.org/officeDocument/2006/relationships/hyperlink" Target="https://juku-escot.com/profile/" TargetMode="External"/><Relationship Id="rId5051" Type="http://schemas.openxmlformats.org/officeDocument/2006/relationships/hyperlink" Target="https://eng-support.com/kouza/" TargetMode="External"/><Relationship Id="rId6382" Type="http://schemas.openxmlformats.org/officeDocument/2006/relationships/hyperlink" Target="https://juku-escot.com/japanese/" TargetMode="External"/><Relationship Id="rId5052" Type="http://schemas.openxmlformats.org/officeDocument/2006/relationships/hyperlink" Target="https://eng-support.com/column/progressbook1-3-1/" TargetMode="External"/><Relationship Id="rId6383" Type="http://schemas.openxmlformats.org/officeDocument/2006/relationships/hyperlink" Target="https://juku-escot.com/kouza/" TargetMode="External"/><Relationship Id="rId5057" Type="http://schemas.openxmlformats.org/officeDocument/2006/relationships/hyperlink" Target="https://eng-support.com/column/" TargetMode="External"/><Relationship Id="rId6388" Type="http://schemas.openxmlformats.org/officeDocument/2006/relationships/hyperlink" Target="https://juku-escot.com/kouza/h1-english/" TargetMode="External"/><Relationship Id="rId5058" Type="http://schemas.openxmlformats.org/officeDocument/2006/relationships/hyperlink" Target="https://eng-support.com/column/progressbook1-3-2/" TargetMode="External"/><Relationship Id="rId6389" Type="http://schemas.openxmlformats.org/officeDocument/2006/relationships/hyperlink" Target="https://juku-escot.com/newtreasure/" TargetMode="External"/><Relationship Id="rId5055" Type="http://schemas.openxmlformats.org/officeDocument/2006/relationships/hyperlink" Target="https://eng-support.com/kouza/" TargetMode="External"/><Relationship Id="rId6386" Type="http://schemas.openxmlformats.org/officeDocument/2006/relationships/hyperlink" Target="https://juku-escot.com/kouza/h1-english/" TargetMode="External"/><Relationship Id="rId5056" Type="http://schemas.openxmlformats.org/officeDocument/2006/relationships/hyperlink" Target="https://eng-support.com/column/progressbook1-3-2/" TargetMode="External"/><Relationship Id="rId6387" Type="http://schemas.openxmlformats.org/officeDocument/2006/relationships/hyperlink" Target="https://juku-escot.com/progress/" TargetMode="External"/><Relationship Id="rId5059" Type="http://schemas.openxmlformats.org/officeDocument/2006/relationships/hyperlink" Target="https://eng-support.com/kouza/" TargetMode="External"/><Relationship Id="rId6370" Type="http://schemas.openxmlformats.org/officeDocument/2006/relationships/hyperlink" Target="https://juku-escot.com/inquiry/" TargetMode="External"/><Relationship Id="rId5042" Type="http://schemas.openxmlformats.org/officeDocument/2006/relationships/hyperlink" Target="https://eng-support.com/column/progressbook1-2-3/" TargetMode="External"/><Relationship Id="rId6373" Type="http://schemas.openxmlformats.org/officeDocument/2006/relationships/hyperlink" Target="https://juku-escot.com/onepoint/" TargetMode="External"/><Relationship Id="rId5043" Type="http://schemas.openxmlformats.org/officeDocument/2006/relationships/hyperlink" Target="https://eng-support.com/kouza/" TargetMode="External"/><Relationship Id="rId6374" Type="http://schemas.openxmlformats.org/officeDocument/2006/relationships/hyperlink" Target="https://juku-escot.com/japanese/" TargetMode="External"/><Relationship Id="rId5040" Type="http://schemas.openxmlformats.org/officeDocument/2006/relationships/hyperlink" Target="https://eng-support.com/column/progressbook1-2-3/" TargetMode="External"/><Relationship Id="rId6371" Type="http://schemas.openxmlformats.org/officeDocument/2006/relationships/hyperlink" Target="https://juku-escot.com/examination/" TargetMode="External"/><Relationship Id="rId5041" Type="http://schemas.openxmlformats.org/officeDocument/2006/relationships/hyperlink" Target="https://eng-support.com/kouza/" TargetMode="External"/><Relationship Id="rId6372" Type="http://schemas.openxmlformats.org/officeDocument/2006/relationships/hyperlink" Target="https://juku-escot.com/japanese/" TargetMode="External"/><Relationship Id="rId5046" Type="http://schemas.openxmlformats.org/officeDocument/2006/relationships/hyperlink" Target="https://eng-support.com/column/progressbook1-3-1/" TargetMode="External"/><Relationship Id="rId6377" Type="http://schemas.openxmlformats.org/officeDocument/2006/relationships/hyperlink" Target="https://juku-escot.com/kouza/" TargetMode="External"/><Relationship Id="rId5047" Type="http://schemas.openxmlformats.org/officeDocument/2006/relationships/hyperlink" Target="https://eng-support.com/kouza/" TargetMode="External"/><Relationship Id="rId6378" Type="http://schemas.openxmlformats.org/officeDocument/2006/relationships/hyperlink" Target="https://juku-escot.com/japanese/" TargetMode="External"/><Relationship Id="rId5044" Type="http://schemas.openxmlformats.org/officeDocument/2006/relationships/hyperlink" Target="https://eng-support.com/column/progressbook1-2-3/" TargetMode="External"/><Relationship Id="rId6375" Type="http://schemas.openxmlformats.org/officeDocument/2006/relationships/hyperlink" Target="https://juku-escot.com/onepoint/" TargetMode="External"/><Relationship Id="rId5045" Type="http://schemas.openxmlformats.org/officeDocument/2006/relationships/hyperlink" Target="https://eng-support.com/kouza/" TargetMode="External"/><Relationship Id="rId6376" Type="http://schemas.openxmlformats.org/officeDocument/2006/relationships/hyperlink" Target="https://juku-escot.com/japanese/" TargetMode="External"/><Relationship Id="rId5048" Type="http://schemas.openxmlformats.org/officeDocument/2006/relationships/hyperlink" Target="https://eng-support.com/column/progressbook1-3-1/" TargetMode="External"/><Relationship Id="rId6379" Type="http://schemas.openxmlformats.org/officeDocument/2006/relationships/hyperlink" Target="https://juku-escot.com/onepoint/" TargetMode="External"/><Relationship Id="rId5049" Type="http://schemas.openxmlformats.org/officeDocument/2006/relationships/hyperlink" Target="https://eng-support.com/kouza/" TargetMode="External"/><Relationship Id="rId5071" Type="http://schemas.openxmlformats.org/officeDocument/2006/relationships/hyperlink" Target="https://eng-support.com/kouza/" TargetMode="External"/><Relationship Id="rId5072" Type="http://schemas.openxmlformats.org/officeDocument/2006/relationships/hyperlink" Target="https://eng-support.com/column/progressbook1-4-1/" TargetMode="External"/><Relationship Id="rId5070" Type="http://schemas.openxmlformats.org/officeDocument/2006/relationships/hyperlink" Target="https://eng-support.com/column/progressbook1-3-3/" TargetMode="External"/><Relationship Id="rId5075" Type="http://schemas.openxmlformats.org/officeDocument/2006/relationships/hyperlink" Target="https://eng-support.com/kouza/" TargetMode="External"/><Relationship Id="rId5076" Type="http://schemas.openxmlformats.org/officeDocument/2006/relationships/hyperlink" Target="https://eng-support.com/column/progressbook1-4-1/" TargetMode="External"/><Relationship Id="rId5073" Type="http://schemas.openxmlformats.org/officeDocument/2006/relationships/hyperlink" Target="https://eng-support.com/column/progressbook1-4-1/" TargetMode="External"/><Relationship Id="rId5074" Type="http://schemas.openxmlformats.org/officeDocument/2006/relationships/hyperlink" Target="https://eng-support.com/column/progressbook1-4-1/" TargetMode="External"/><Relationship Id="rId5079" Type="http://schemas.openxmlformats.org/officeDocument/2006/relationships/hyperlink" Target="https://eng-support.com/column/" TargetMode="External"/><Relationship Id="rId5077" Type="http://schemas.openxmlformats.org/officeDocument/2006/relationships/hyperlink" Target="https://eng-support.com/kouza/" TargetMode="External"/><Relationship Id="rId5078" Type="http://schemas.openxmlformats.org/officeDocument/2006/relationships/hyperlink" Target="https://eng-support.com/column/progressbook1-4-2/" TargetMode="External"/><Relationship Id="rId5060" Type="http://schemas.openxmlformats.org/officeDocument/2006/relationships/hyperlink" Target="https://eng-support.com/column/progressbook1-3-2/" TargetMode="External"/><Relationship Id="rId6391" Type="http://schemas.openxmlformats.org/officeDocument/2006/relationships/hyperlink" Target="https://juku-escot.com/birdland/" TargetMode="External"/><Relationship Id="rId5061" Type="http://schemas.openxmlformats.org/officeDocument/2006/relationships/hyperlink" Target="https://eng-support.com/kouza/" TargetMode="External"/><Relationship Id="rId6392" Type="http://schemas.openxmlformats.org/officeDocument/2006/relationships/hyperlink" Target="https://juku-escot.com/kouza/h1-english/" TargetMode="External"/><Relationship Id="rId6390" Type="http://schemas.openxmlformats.org/officeDocument/2006/relationships/hyperlink" Target="https://juku-escot.com/kouza/h1-english/" TargetMode="External"/><Relationship Id="rId5064" Type="http://schemas.openxmlformats.org/officeDocument/2006/relationships/hyperlink" Target="https://eng-support.com/column/progressbook1-3-3/" TargetMode="External"/><Relationship Id="rId6395" Type="http://schemas.openxmlformats.org/officeDocument/2006/relationships/hyperlink" Target="https://juku-escot.com/online/" TargetMode="External"/><Relationship Id="rId5065" Type="http://schemas.openxmlformats.org/officeDocument/2006/relationships/hyperlink" Target="https://eng-support.com/column/progressbook1-3-3/" TargetMode="External"/><Relationship Id="rId6396" Type="http://schemas.openxmlformats.org/officeDocument/2006/relationships/hyperlink" Target="https://juku-escot.com/kouza/h1-math/" TargetMode="External"/><Relationship Id="rId5062" Type="http://schemas.openxmlformats.org/officeDocument/2006/relationships/hyperlink" Target="https://eng-support.com/column/progressbook1-3-2/" TargetMode="External"/><Relationship Id="rId6393" Type="http://schemas.openxmlformats.org/officeDocument/2006/relationships/hyperlink" Target="https://juku-escot.com/online/" TargetMode="External"/><Relationship Id="rId5063" Type="http://schemas.openxmlformats.org/officeDocument/2006/relationships/hyperlink" Target="https://eng-support.com/kouza/" TargetMode="External"/><Relationship Id="rId6394" Type="http://schemas.openxmlformats.org/officeDocument/2006/relationships/hyperlink" Target="https://juku-escot.com/kouza/h1-english/" TargetMode="External"/><Relationship Id="rId5068" Type="http://schemas.openxmlformats.org/officeDocument/2006/relationships/hyperlink" Target="https://eng-support.com/column/progressbook1-3-3/" TargetMode="External"/><Relationship Id="rId6399" Type="http://schemas.openxmlformats.org/officeDocument/2006/relationships/hyperlink" Target="https://juku-escot.com/online/" TargetMode="External"/><Relationship Id="rId5069" Type="http://schemas.openxmlformats.org/officeDocument/2006/relationships/hyperlink" Target="https://eng-support.com/kouza/" TargetMode="External"/><Relationship Id="rId5066" Type="http://schemas.openxmlformats.org/officeDocument/2006/relationships/hyperlink" Target="https://eng-support.com/column/progressbook1-3-3/" TargetMode="External"/><Relationship Id="rId6397" Type="http://schemas.openxmlformats.org/officeDocument/2006/relationships/hyperlink" Target="https://juku-escot.com/taikeisuugaku/" TargetMode="External"/><Relationship Id="rId5067" Type="http://schemas.openxmlformats.org/officeDocument/2006/relationships/hyperlink" Target="https://eng-support.com/kouza/" TargetMode="External"/><Relationship Id="rId6398" Type="http://schemas.openxmlformats.org/officeDocument/2006/relationships/hyperlink" Target="https://juku-escot.com/kouza/h1-math/" TargetMode="External"/><Relationship Id="rId987" Type="http://schemas.openxmlformats.org/officeDocument/2006/relationships/hyperlink" Target="https://dokkai-labo.tokyo/blog/approach/" TargetMode="External"/><Relationship Id="rId986" Type="http://schemas.openxmlformats.org/officeDocument/2006/relationships/hyperlink" Target="https://dokkai-labo.tokyo/blog/kokugo-kakomon/" TargetMode="External"/><Relationship Id="rId985" Type="http://schemas.openxmlformats.org/officeDocument/2006/relationships/hyperlink" Target="https://dokkai-labo.tokyo/blog/shogaku6-kokugo-kakomon-start-timing/" TargetMode="External"/><Relationship Id="rId984" Type="http://schemas.openxmlformats.org/officeDocument/2006/relationships/hyperlink" Target="https://dokkai-labo.tokyo/blog/kokugo-kakomon/" TargetMode="External"/><Relationship Id="rId989" Type="http://schemas.openxmlformats.org/officeDocument/2006/relationships/hyperlink" Target="https://dokkai-labo.tokyo/access/" TargetMode="External"/><Relationship Id="rId988" Type="http://schemas.openxmlformats.org/officeDocument/2006/relationships/hyperlink" Target="https://dokkai-labo.tokyo/blog/kokugo-kakomon/" TargetMode="External"/><Relationship Id="rId983" Type="http://schemas.openxmlformats.org/officeDocument/2006/relationships/hyperlink" Target="https://dokkai-labo.tokyo/schedule/" TargetMode="External"/><Relationship Id="rId982" Type="http://schemas.openxmlformats.org/officeDocument/2006/relationships/hyperlink" Target="https://dokkai-labo.tokyo/blog/kokugo-kakomon/" TargetMode="External"/><Relationship Id="rId981" Type="http://schemas.openxmlformats.org/officeDocument/2006/relationships/hyperlink" Target="https://dokkai-labo.tokyo/contact/" TargetMode="External"/><Relationship Id="rId980" Type="http://schemas.openxmlformats.org/officeDocument/2006/relationships/hyperlink" Target="https://dokkai-labo.tokyo/blog/kokugo-kakomon/" TargetMode="External"/><Relationship Id="rId976" Type="http://schemas.openxmlformats.org/officeDocument/2006/relationships/hyperlink" Target="https://dokkai-labo.tokyo/blog/kokugo-kakomon/" TargetMode="External"/><Relationship Id="rId975" Type="http://schemas.openxmlformats.org/officeDocument/2006/relationships/hyperlink" Target="https://dokkai-labo.tokyo/kobetsuonline01/" TargetMode="External"/><Relationship Id="rId974" Type="http://schemas.openxmlformats.org/officeDocument/2006/relationships/hyperlink" Target="https://dokkai-labo.tokyo/blog/kokugo-kakomon/" TargetMode="External"/><Relationship Id="rId973" Type="http://schemas.openxmlformats.org/officeDocument/2006/relationships/hyperlink" Target="https://dokkai-labo.tokyo/kobetsuonline01/" TargetMode="External"/><Relationship Id="rId979" Type="http://schemas.openxmlformats.org/officeDocument/2006/relationships/hyperlink" Target="https://dokkai-labo.tokyo/" TargetMode="External"/><Relationship Id="rId978" Type="http://schemas.openxmlformats.org/officeDocument/2006/relationships/hyperlink" Target="https://dokkai-labo.tokyo/blog/kokugo-kakomon/" TargetMode="External"/><Relationship Id="rId977" Type="http://schemas.openxmlformats.org/officeDocument/2006/relationships/hyperlink" Target="https://dokkai-labo.tokyo/ct/strategy/" TargetMode="External"/><Relationship Id="rId972" Type="http://schemas.openxmlformats.org/officeDocument/2006/relationships/hyperlink" Target="https://dokkai-labo.tokyo/blog/kokugo-kakomon/" TargetMode="External"/><Relationship Id="rId971" Type="http://schemas.openxmlformats.org/officeDocument/2006/relationships/hyperlink" Target="https://dokkai-labo.tokyo/blog/futaba2021/" TargetMode="External"/><Relationship Id="rId970" Type="http://schemas.openxmlformats.org/officeDocument/2006/relationships/hyperlink" Target="https://dokkai-labo.tokyo/blog/kokugo-kakomon/" TargetMode="External"/><Relationship Id="rId998" Type="http://schemas.openxmlformats.org/officeDocument/2006/relationships/hyperlink" Target="https://dokkai-labo.tokyo/blog/kokugo-kijutsu-before-after/" TargetMode="External"/><Relationship Id="rId997" Type="http://schemas.openxmlformats.org/officeDocument/2006/relationships/hyperlink" Target="https://dokkai-labo.tokyo/grammer/" TargetMode="External"/><Relationship Id="rId996" Type="http://schemas.openxmlformats.org/officeDocument/2006/relationships/hyperlink" Target="https://dokkai-labo.tokyo/blog/kokugo-kijutsu-before-after/" TargetMode="External"/><Relationship Id="rId995" Type="http://schemas.openxmlformats.org/officeDocument/2006/relationships/hyperlink" Target="https://dokkai-labo.tokyo/lesson/1-1elem/" TargetMode="External"/><Relationship Id="rId999" Type="http://schemas.openxmlformats.org/officeDocument/2006/relationships/hyperlink" Target="https://dokkai-labo.tokyo/ct/strategy/" TargetMode="External"/><Relationship Id="rId990" Type="http://schemas.openxmlformats.org/officeDocument/2006/relationships/hyperlink" Target="https://dokkai-labo.tokyo/blog/kokugo-kakomon/" TargetMode="External"/><Relationship Id="rId994" Type="http://schemas.openxmlformats.org/officeDocument/2006/relationships/hyperlink" Target="https://dokkai-labo.tokyo/blog/kokugo-kakomon/" TargetMode="External"/><Relationship Id="rId993" Type="http://schemas.openxmlformats.org/officeDocument/2006/relationships/hyperlink" Target="https://dokkai-labo.tokyo/" TargetMode="External"/><Relationship Id="rId992" Type="http://schemas.openxmlformats.org/officeDocument/2006/relationships/hyperlink" Target="https://dokkai-labo.tokyo/blog/kokugo-kakomon/" TargetMode="External"/><Relationship Id="rId991" Type="http://schemas.openxmlformats.org/officeDocument/2006/relationships/hyperlink" Target="https://dokkai-labo.tokyo/access/" TargetMode="External"/><Relationship Id="rId949" Type="http://schemas.openxmlformats.org/officeDocument/2006/relationships/hyperlink" Target="https://dokkai-labo.tokyo/blog/kaisei2021/" TargetMode="External"/><Relationship Id="rId948" Type="http://schemas.openxmlformats.org/officeDocument/2006/relationships/hyperlink" Target="https://dokkai-labo.tokyo/blog/kokugo-kakomon/" TargetMode="External"/><Relationship Id="rId943" Type="http://schemas.openxmlformats.org/officeDocument/2006/relationships/hyperlink" Target="https://dokkai-labo.tokyo/blog/ferisu2021/" TargetMode="External"/><Relationship Id="rId942" Type="http://schemas.openxmlformats.org/officeDocument/2006/relationships/hyperlink" Target="https://dokkai-labo.tokyo/blog/kokugo-kakomon/" TargetMode="External"/><Relationship Id="rId941" Type="http://schemas.openxmlformats.org/officeDocument/2006/relationships/hyperlink" Target="https://dokkai-labo.tokyo/blog/azabu2021/" TargetMode="External"/><Relationship Id="rId940" Type="http://schemas.openxmlformats.org/officeDocument/2006/relationships/hyperlink" Target="https://dokkai-labo.tokyo/blog/kokugo-kakomon/" TargetMode="External"/><Relationship Id="rId947" Type="http://schemas.openxmlformats.org/officeDocument/2006/relationships/hyperlink" Target="https://dokkai-labo.tokyo/blog/rasa-ru2021/" TargetMode="External"/><Relationship Id="rId946" Type="http://schemas.openxmlformats.org/officeDocument/2006/relationships/hyperlink" Target="https://dokkai-labo.tokyo/blog/kokugo-kakomon/" TargetMode="External"/><Relationship Id="rId945" Type="http://schemas.openxmlformats.org/officeDocument/2006/relationships/hyperlink" Target="https://dokkai-labo.tokyo/blog/shibushibu/" TargetMode="External"/><Relationship Id="rId944" Type="http://schemas.openxmlformats.org/officeDocument/2006/relationships/hyperlink" Target="https://dokkai-labo.tokyo/blog/kokugo-kakomon/" TargetMode="External"/><Relationship Id="rId939" Type="http://schemas.openxmlformats.org/officeDocument/2006/relationships/hyperlink" Target="https://dokkai-labo.tokyo/lesson/1-1elem/" TargetMode="External"/><Relationship Id="rId938" Type="http://schemas.openxmlformats.org/officeDocument/2006/relationships/hyperlink" Target="https://dokkai-labo.tokyo/blog/kokugo-kakomon/" TargetMode="External"/><Relationship Id="rId937" Type="http://schemas.openxmlformats.org/officeDocument/2006/relationships/hyperlink" Target="https://dokkai-labo.tokyo/blog/200301/" TargetMode="External"/><Relationship Id="rId932" Type="http://schemas.openxmlformats.org/officeDocument/2006/relationships/hyperlink" Target="https://dokkai-labo.tokyo/blog/kokugo-kakomon/" TargetMode="External"/><Relationship Id="rId931" Type="http://schemas.openxmlformats.org/officeDocument/2006/relationships/hyperlink" Target="https://dokkai-labo.tokyo/blog/200214/" TargetMode="External"/><Relationship Id="rId930" Type="http://schemas.openxmlformats.org/officeDocument/2006/relationships/hyperlink" Target="https://dokkai-labo.tokyo/blog/kokugo-kakomon/" TargetMode="External"/><Relationship Id="rId936" Type="http://schemas.openxmlformats.org/officeDocument/2006/relationships/hyperlink" Target="https://dokkai-labo.tokyo/blog/kokugo-kakomon/" TargetMode="External"/><Relationship Id="rId935" Type="http://schemas.openxmlformats.org/officeDocument/2006/relationships/hyperlink" Target="https://dokkai-labo.tokyo/blog/20020701/" TargetMode="External"/><Relationship Id="rId934" Type="http://schemas.openxmlformats.org/officeDocument/2006/relationships/hyperlink" Target="https://dokkai-labo.tokyo/blog/kokugo-kakomon/" TargetMode="External"/><Relationship Id="rId933" Type="http://schemas.openxmlformats.org/officeDocument/2006/relationships/hyperlink" Target="https://dokkai-labo.tokyo/blog/200229/" TargetMode="External"/><Relationship Id="rId965" Type="http://schemas.openxmlformats.org/officeDocument/2006/relationships/hyperlink" Target="https://dokkai-labo.tokyo/blog/tsukukoma2021/" TargetMode="External"/><Relationship Id="rId964" Type="http://schemas.openxmlformats.org/officeDocument/2006/relationships/hyperlink" Target="https://dokkai-labo.tokyo/blog/kokugo-kakomon/" TargetMode="External"/><Relationship Id="rId963" Type="http://schemas.openxmlformats.org/officeDocument/2006/relationships/hyperlink" Target="https://dokkai-labo.tokyo/blog/keiougizyuku2021/" TargetMode="External"/><Relationship Id="rId962" Type="http://schemas.openxmlformats.org/officeDocument/2006/relationships/hyperlink" Target="https://dokkai-labo.tokyo/blog/kokugo-kakomon/" TargetMode="External"/><Relationship Id="rId969" Type="http://schemas.openxmlformats.org/officeDocument/2006/relationships/hyperlink" Target="https://dokkai-labo.tokyo/blog/tosimagaoka2021/" TargetMode="External"/><Relationship Id="rId968" Type="http://schemas.openxmlformats.org/officeDocument/2006/relationships/hyperlink" Target="https://dokkai-labo.tokyo/blog/kokugo-kakomon/" TargetMode="External"/><Relationship Id="rId967" Type="http://schemas.openxmlformats.org/officeDocument/2006/relationships/hyperlink" Target="https://dokkai-labo.tokyo/blog/asano2021/" TargetMode="External"/><Relationship Id="rId966" Type="http://schemas.openxmlformats.org/officeDocument/2006/relationships/hyperlink" Target="https://dokkai-labo.tokyo/blog/kokugo-kakomon/" TargetMode="External"/><Relationship Id="rId961" Type="http://schemas.openxmlformats.org/officeDocument/2006/relationships/hyperlink" Target="https://dokkai-labo.tokyo/blog/souzitsu2021/" TargetMode="External"/><Relationship Id="rId960" Type="http://schemas.openxmlformats.org/officeDocument/2006/relationships/hyperlink" Target="https://dokkai-labo.tokyo/blog/kokugo-kakomon/" TargetMode="External"/><Relationship Id="rId959" Type="http://schemas.openxmlformats.org/officeDocument/2006/relationships/hyperlink" Target="https://dokkai-labo.tokyo/blog/waseda2021/" TargetMode="External"/><Relationship Id="rId954" Type="http://schemas.openxmlformats.org/officeDocument/2006/relationships/hyperlink" Target="https://dokkai-labo.tokyo/blog/kokugo-kakomon/" TargetMode="External"/><Relationship Id="rId953" Type="http://schemas.openxmlformats.org/officeDocument/2006/relationships/hyperlink" Target="https://dokkai-labo.tokyo/blog/jyoshigakuin2021/" TargetMode="External"/><Relationship Id="rId952" Type="http://schemas.openxmlformats.org/officeDocument/2006/relationships/hyperlink" Target="https://dokkai-labo.tokyo/blog/kokugo-kakomon/" TargetMode="External"/><Relationship Id="rId951" Type="http://schemas.openxmlformats.org/officeDocument/2006/relationships/hyperlink" Target="https://dokkai-labo.tokyo/blog/kaizyou2021/" TargetMode="External"/><Relationship Id="rId958" Type="http://schemas.openxmlformats.org/officeDocument/2006/relationships/hyperlink" Target="https://dokkai-labo.tokyo/blog/kokugo-kakomon/" TargetMode="External"/><Relationship Id="rId957" Type="http://schemas.openxmlformats.org/officeDocument/2006/relationships/hyperlink" Target="https://dokkai-labo.tokyo/blog/nada2021/" TargetMode="External"/><Relationship Id="rId956" Type="http://schemas.openxmlformats.org/officeDocument/2006/relationships/hyperlink" Target="https://dokkai-labo.tokyo/blog/kokugo-kakomon/" TargetMode="External"/><Relationship Id="rId955" Type="http://schemas.openxmlformats.org/officeDocument/2006/relationships/hyperlink" Target="https://dokkai-labo.tokyo/blog/ouin2021/" TargetMode="External"/><Relationship Id="rId950" Type="http://schemas.openxmlformats.org/officeDocument/2006/relationships/hyperlink" Target="https://dokkai-labo.tokyo/blog/kokugo-kakomon/" TargetMode="External"/><Relationship Id="rId7717" Type="http://schemas.openxmlformats.org/officeDocument/2006/relationships/hyperlink" Target="https://jukureiwa.com/tips/naaymi_hub/" TargetMode="External"/><Relationship Id="rId7716" Type="http://schemas.openxmlformats.org/officeDocument/2006/relationships/hyperlink" Target="https://jukureiwa.com/tips/uonzu/" TargetMode="External"/><Relationship Id="rId7715" Type="http://schemas.openxmlformats.org/officeDocument/2006/relationships/hyperlink" Target="https://jukureiwa.com/tips/naaymi_hub/" TargetMode="External"/><Relationship Id="rId7714" Type="http://schemas.openxmlformats.org/officeDocument/2006/relationships/hyperlink" Target="https://jukureiwa.com/tips/chiri-tsunage/" TargetMode="External"/><Relationship Id="rId7719" Type="http://schemas.openxmlformats.org/officeDocument/2006/relationships/hyperlink" Target="https://jukureiwa.com/tips/naaymi_hub/" TargetMode="External"/><Relationship Id="rId7718" Type="http://schemas.openxmlformats.org/officeDocument/2006/relationships/hyperlink" Target="https://jukureiwa.com/tips/chikeizu/" TargetMode="External"/><Relationship Id="rId7713" Type="http://schemas.openxmlformats.org/officeDocument/2006/relationships/hyperlink" Target="https://jukureiwa.com/tips/naaymi_hub/" TargetMode="External"/><Relationship Id="rId7712" Type="http://schemas.openxmlformats.org/officeDocument/2006/relationships/hyperlink" Target="https://jukureiwa.com/tips/hakuchizu/" TargetMode="External"/><Relationship Id="rId7711" Type="http://schemas.openxmlformats.org/officeDocument/2006/relationships/hyperlink" Target="https://jukureiwa.com/tips/naaymi_hub/" TargetMode="External"/><Relationship Id="rId7710" Type="http://schemas.openxmlformats.org/officeDocument/2006/relationships/hyperlink" Target="https://jukureiwa.com/tips/tips-syakai-note/" TargetMode="External"/><Relationship Id="rId7706" Type="http://schemas.openxmlformats.org/officeDocument/2006/relationships/hyperlink" Target="https://jukureiwa.com/tips/syakai-kirai-start/" TargetMode="External"/><Relationship Id="rId7705" Type="http://schemas.openxmlformats.org/officeDocument/2006/relationships/hyperlink" Target="https://jukureiwa.com/tips/naaymi_hub/" TargetMode="External"/><Relationship Id="rId7704" Type="http://schemas.openxmlformats.org/officeDocument/2006/relationships/hyperlink" Target="https://jukureiwa.com/tips/syakai-sho6-april-plan/" TargetMode="External"/><Relationship Id="rId7703" Type="http://schemas.openxmlformats.org/officeDocument/2006/relationships/hyperlink" Target="https://jukureiwa.com/tips/naaymi_hub/" TargetMode="External"/><Relationship Id="rId7709" Type="http://schemas.openxmlformats.org/officeDocument/2006/relationships/hyperlink" Target="https://jukureiwa.com/tips/naaymi_hub/" TargetMode="External"/><Relationship Id="rId7708" Type="http://schemas.openxmlformats.org/officeDocument/2006/relationships/hyperlink" Target="https://jukureiwa.com/tips/syakai-note/" TargetMode="External"/><Relationship Id="rId7707" Type="http://schemas.openxmlformats.org/officeDocument/2006/relationships/hyperlink" Target="https://jukureiwa.com/tips/naaymi_hub/" TargetMode="External"/><Relationship Id="rId7702" Type="http://schemas.openxmlformats.org/officeDocument/2006/relationships/hyperlink" Target="https://jukureiwa.com/tips/syakai-test-naoshi/" TargetMode="External"/><Relationship Id="rId7701" Type="http://schemas.openxmlformats.org/officeDocument/2006/relationships/hyperlink" Target="https://jukureiwa.com/tips/naaymi_hub/" TargetMode="External"/><Relationship Id="rId7700" Type="http://schemas.openxmlformats.org/officeDocument/2006/relationships/hyperlink" Target="https://jukureiwa.com/tips/syakai-hanpuku-system/" TargetMode="External"/><Relationship Id="rId6407" Type="http://schemas.openxmlformats.org/officeDocument/2006/relationships/hyperlink" Target="https://juku-escot.com/birdland/" TargetMode="External"/><Relationship Id="rId7739" Type="http://schemas.openxmlformats.org/officeDocument/2006/relationships/hyperlink" Target="https://jukureiwa.com/tips/rekishi-kamakura-muromachi/" TargetMode="External"/><Relationship Id="rId6408" Type="http://schemas.openxmlformats.org/officeDocument/2006/relationships/hyperlink" Target="https://juku-escot.com/kouza/j1-english/" TargetMode="External"/><Relationship Id="rId7738" Type="http://schemas.openxmlformats.org/officeDocument/2006/relationships/hyperlink" Target="https://jukureiwa.com/tips/naaymi_hub/" TargetMode="External"/><Relationship Id="rId6405" Type="http://schemas.openxmlformats.org/officeDocument/2006/relationships/hyperlink" Target="https://juku-escot.com/newtreasure/" TargetMode="External"/><Relationship Id="rId7737" Type="http://schemas.openxmlformats.org/officeDocument/2006/relationships/hyperlink" Target="https://jukureiwa.com/tips/rekishi-kamakura-muromachi/" TargetMode="External"/><Relationship Id="rId6406" Type="http://schemas.openxmlformats.org/officeDocument/2006/relationships/hyperlink" Target="https://juku-escot.com/kouza/j1-english/" TargetMode="External"/><Relationship Id="rId7736" Type="http://schemas.openxmlformats.org/officeDocument/2006/relationships/hyperlink" Target="https://jukureiwa.com/honka/" TargetMode="External"/><Relationship Id="rId6409" Type="http://schemas.openxmlformats.org/officeDocument/2006/relationships/hyperlink" Target="https://juku-escot.com/online/" TargetMode="External"/><Relationship Id="rId7731" Type="http://schemas.openxmlformats.org/officeDocument/2006/relationships/hyperlink" Target="https://jukureiwa.com/tips/naaymi_hub/" TargetMode="External"/><Relationship Id="rId6400" Type="http://schemas.openxmlformats.org/officeDocument/2006/relationships/hyperlink" Target="https://juku-escot.com/kouza/j1-english/" TargetMode="External"/><Relationship Id="rId7730" Type="http://schemas.openxmlformats.org/officeDocument/2006/relationships/hyperlink" Target="https://jukureiwa.com/" TargetMode="External"/><Relationship Id="rId6403" Type="http://schemas.openxmlformats.org/officeDocument/2006/relationships/hyperlink" Target="https://juku-escot.com/progress/" TargetMode="External"/><Relationship Id="rId7735" Type="http://schemas.openxmlformats.org/officeDocument/2006/relationships/hyperlink" Target="https://jukureiwa.com/tips/rekishi-kamakura-muromachi/" TargetMode="External"/><Relationship Id="rId6404" Type="http://schemas.openxmlformats.org/officeDocument/2006/relationships/hyperlink" Target="https://juku-escot.com/kouza/j1-english/" TargetMode="External"/><Relationship Id="rId7734" Type="http://schemas.openxmlformats.org/officeDocument/2006/relationships/hyperlink" Target="https://jukureiwa.com/honka/" TargetMode="External"/><Relationship Id="rId6401" Type="http://schemas.openxmlformats.org/officeDocument/2006/relationships/hyperlink" Target="https://juku-escot.com/column/eigobenkyouhou/" TargetMode="External"/><Relationship Id="rId7733" Type="http://schemas.openxmlformats.org/officeDocument/2006/relationships/hyperlink" Target="https://jukureiwa.com/tips/rekishi-kamakura-muromachi/" TargetMode="External"/><Relationship Id="rId6402" Type="http://schemas.openxmlformats.org/officeDocument/2006/relationships/hyperlink" Target="https://juku-escot.com/kouza/j1-english/" TargetMode="External"/><Relationship Id="rId7732" Type="http://schemas.openxmlformats.org/officeDocument/2006/relationships/hyperlink" Target="https://jukureiwa.com/tips/naaymi_hub/" TargetMode="External"/><Relationship Id="rId7728" Type="http://schemas.openxmlformats.org/officeDocument/2006/relationships/hyperlink" Target="https://jukureiwa.com/tips/rekishi-shiryou-mondai/" TargetMode="External"/><Relationship Id="rId7727" Type="http://schemas.openxmlformats.org/officeDocument/2006/relationships/hyperlink" Target="https://jukureiwa.com/tips/naaymi_hub/" TargetMode="External"/><Relationship Id="rId7726" Type="http://schemas.openxmlformats.org/officeDocument/2006/relationships/hyperlink" Target="https://jukureiwa.com/tips/rekishi-meiji-ishin/" TargetMode="External"/><Relationship Id="rId7725" Type="http://schemas.openxmlformats.org/officeDocument/2006/relationships/hyperlink" Target="https://jukureiwa.com/tips/naaymi_hub/" TargetMode="External"/><Relationship Id="rId7729" Type="http://schemas.openxmlformats.org/officeDocument/2006/relationships/hyperlink" Target="https://jukureiwa.com/tips/naaymi_hub/" TargetMode="External"/><Relationship Id="rId7720" Type="http://schemas.openxmlformats.org/officeDocument/2006/relationships/hyperlink" Target="https://jukureiwa.com/tips/chiri-kikou-nougyou/" TargetMode="External"/><Relationship Id="rId7724" Type="http://schemas.openxmlformats.org/officeDocument/2006/relationships/hyperlink" Target="https://jukureiwa.com/tips/rekishi-kamakura-muromachi/" TargetMode="External"/><Relationship Id="rId7723" Type="http://schemas.openxmlformats.org/officeDocument/2006/relationships/hyperlink" Target="https://jukureiwa.com/tips/naaymi_hub/" TargetMode="External"/><Relationship Id="rId7722" Type="http://schemas.openxmlformats.org/officeDocument/2006/relationships/hyperlink" Target="https://jukureiwa.com/tips/rekishi-nagare/" TargetMode="External"/><Relationship Id="rId7721" Type="http://schemas.openxmlformats.org/officeDocument/2006/relationships/hyperlink" Target="https://jukureiwa.com/tips/naaymi_hub/" TargetMode="External"/><Relationship Id="rId5130" Type="http://schemas.openxmlformats.org/officeDocument/2006/relationships/hyperlink" Target="https://eng-support.com/column/progressbook1-6-2/" TargetMode="External"/><Relationship Id="rId6461" Type="http://schemas.openxmlformats.org/officeDocument/2006/relationships/hyperlink" Target="https://juku-escot.com/column/suugaku_ouyoumondai/" TargetMode="External"/><Relationship Id="rId7793" Type="http://schemas.openxmlformats.org/officeDocument/2006/relationships/hyperlink" Target="https://jukureiwa.com/tips/rekishi-shiryou-mondai/" TargetMode="External"/><Relationship Id="rId5131" Type="http://schemas.openxmlformats.org/officeDocument/2006/relationships/hyperlink" Target="https://eng-support.com/kouza/" TargetMode="External"/><Relationship Id="rId6462" Type="http://schemas.openxmlformats.org/officeDocument/2006/relationships/hyperlink" Target="https://juku-escot.com/kouza/j2-math/" TargetMode="External"/><Relationship Id="rId7792" Type="http://schemas.openxmlformats.org/officeDocument/2006/relationships/hyperlink" Target="https://jukureiwa.com/tips/naaymi_hub/" TargetMode="External"/><Relationship Id="rId7791" Type="http://schemas.openxmlformats.org/officeDocument/2006/relationships/hyperlink" Target="https://jukureiwa.com/tips/rekishi-shiryou-mondai/" TargetMode="External"/><Relationship Id="rId6460" Type="http://schemas.openxmlformats.org/officeDocument/2006/relationships/hyperlink" Target="https://juku-escot.com/kouza/j2-math/" TargetMode="External"/><Relationship Id="rId7790" Type="http://schemas.openxmlformats.org/officeDocument/2006/relationships/hyperlink" Target="https://jukureiwa.com/honka/" TargetMode="External"/><Relationship Id="rId5134" Type="http://schemas.openxmlformats.org/officeDocument/2006/relationships/hyperlink" Target="https://eng-support.com/column/progressbook1-6-3/" TargetMode="External"/><Relationship Id="rId6465" Type="http://schemas.openxmlformats.org/officeDocument/2006/relationships/hyperlink" Target="https://juku-escot.com/column/eigobenkyouhou/" TargetMode="External"/><Relationship Id="rId7797" Type="http://schemas.openxmlformats.org/officeDocument/2006/relationships/hyperlink" Target="https://jukureiwa.com/tips/rekishi-shiryou-mondai/" TargetMode="External"/><Relationship Id="rId5135" Type="http://schemas.openxmlformats.org/officeDocument/2006/relationships/hyperlink" Target="https://eng-support.com/column/" TargetMode="External"/><Relationship Id="rId6466" Type="http://schemas.openxmlformats.org/officeDocument/2006/relationships/hyperlink" Target="https://juku-escot.com/kouza/j3-english/" TargetMode="External"/><Relationship Id="rId7796" Type="http://schemas.openxmlformats.org/officeDocument/2006/relationships/hyperlink" Target="https://jukureiwa.com/tips/syakaibenkyou/" TargetMode="External"/><Relationship Id="rId5132" Type="http://schemas.openxmlformats.org/officeDocument/2006/relationships/hyperlink" Target="https://eng-support.com/column/progressbook1-6-2/" TargetMode="External"/><Relationship Id="rId6463" Type="http://schemas.openxmlformats.org/officeDocument/2006/relationships/hyperlink" Target="https://juku-escot.com/online/" TargetMode="External"/><Relationship Id="rId7795" Type="http://schemas.openxmlformats.org/officeDocument/2006/relationships/hyperlink" Target="https://jukureiwa.com/tips/rekishi-shiryou-mondai/" TargetMode="External"/><Relationship Id="rId5133" Type="http://schemas.openxmlformats.org/officeDocument/2006/relationships/hyperlink" Target="https://eng-support.com/kouza/" TargetMode="External"/><Relationship Id="rId6464" Type="http://schemas.openxmlformats.org/officeDocument/2006/relationships/hyperlink" Target="https://juku-escot.com/kouza/j3-english/" TargetMode="External"/><Relationship Id="rId7794" Type="http://schemas.openxmlformats.org/officeDocument/2006/relationships/hyperlink" Target="https://jukureiwa.com/tips/honka_rekishi/" TargetMode="External"/><Relationship Id="rId5138" Type="http://schemas.openxmlformats.org/officeDocument/2006/relationships/hyperlink" Target="https://eng-support.com/column/progressbook1-6-3/" TargetMode="External"/><Relationship Id="rId6469" Type="http://schemas.openxmlformats.org/officeDocument/2006/relationships/hyperlink" Target="https://juku-escot.com/newtreasure/" TargetMode="External"/><Relationship Id="rId5139" Type="http://schemas.openxmlformats.org/officeDocument/2006/relationships/hyperlink" Target="https://eng-support.com/kouza/" TargetMode="External"/><Relationship Id="rId5136" Type="http://schemas.openxmlformats.org/officeDocument/2006/relationships/hyperlink" Target="https://eng-support.com/column/progressbook1-6-3/" TargetMode="External"/><Relationship Id="rId6467" Type="http://schemas.openxmlformats.org/officeDocument/2006/relationships/hyperlink" Target="https://juku-escot.com/progress/" TargetMode="External"/><Relationship Id="rId7799" Type="http://schemas.openxmlformats.org/officeDocument/2006/relationships/hyperlink" Target="https://jukureiwa.com/tips/rekishi-shiryou-mondai/" TargetMode="External"/><Relationship Id="rId5137" Type="http://schemas.openxmlformats.org/officeDocument/2006/relationships/hyperlink" Target="https://eng-support.com/kouza/" TargetMode="External"/><Relationship Id="rId6468" Type="http://schemas.openxmlformats.org/officeDocument/2006/relationships/hyperlink" Target="https://juku-escot.com/kouza/j3-english/" TargetMode="External"/><Relationship Id="rId7798" Type="http://schemas.openxmlformats.org/officeDocument/2006/relationships/hyperlink" Target="https://jukureiwa.com/tips/naaymi_hub/" TargetMode="External"/><Relationship Id="rId5129" Type="http://schemas.openxmlformats.org/officeDocument/2006/relationships/hyperlink" Target="https://eng-support.com/kouza/" TargetMode="External"/><Relationship Id="rId6450" Type="http://schemas.openxmlformats.org/officeDocument/2006/relationships/hyperlink" Target="https://juku-escot.com/kouza/j2-math/" TargetMode="External"/><Relationship Id="rId7782" Type="http://schemas.openxmlformats.org/officeDocument/2006/relationships/hyperlink" Target="https://jukureiwa.com/tips/naaymi_hub/" TargetMode="External"/><Relationship Id="rId5120" Type="http://schemas.openxmlformats.org/officeDocument/2006/relationships/hyperlink" Target="https://eng-support.com/column/progressbook1-6-1/" TargetMode="External"/><Relationship Id="rId6451" Type="http://schemas.openxmlformats.org/officeDocument/2006/relationships/hyperlink" Target="https://juku-escot.com/column/daisuubennkyouhou/" TargetMode="External"/><Relationship Id="rId7781" Type="http://schemas.openxmlformats.org/officeDocument/2006/relationships/hyperlink" Target="https://jukureiwa.com/tips/rekishi-nagare/" TargetMode="External"/><Relationship Id="rId7780" Type="http://schemas.openxmlformats.org/officeDocument/2006/relationships/hyperlink" Target="https://jukureiwa.com/tips/honka_rekishi/" TargetMode="External"/><Relationship Id="rId5123" Type="http://schemas.openxmlformats.org/officeDocument/2006/relationships/hyperlink" Target="https://eng-support.com/kouza/" TargetMode="External"/><Relationship Id="rId6454" Type="http://schemas.openxmlformats.org/officeDocument/2006/relationships/hyperlink" Target="https://juku-escot.com/kouza/j2-math/" TargetMode="External"/><Relationship Id="rId7786" Type="http://schemas.openxmlformats.org/officeDocument/2006/relationships/hyperlink" Target="https://jukureiwa.com/kouza/" TargetMode="External"/><Relationship Id="rId5124" Type="http://schemas.openxmlformats.org/officeDocument/2006/relationships/hyperlink" Target="https://eng-support.com/column/progressbook1-6-1/" TargetMode="External"/><Relationship Id="rId6455" Type="http://schemas.openxmlformats.org/officeDocument/2006/relationships/hyperlink" Target="https://juku-escot.com/taikeisuugaku/" TargetMode="External"/><Relationship Id="rId7785" Type="http://schemas.openxmlformats.org/officeDocument/2006/relationships/hyperlink" Target="https://jukureiwa.com/tips/rekishi-nagare/" TargetMode="External"/><Relationship Id="rId5121" Type="http://schemas.openxmlformats.org/officeDocument/2006/relationships/hyperlink" Target="https://eng-support.com/kouza/" TargetMode="External"/><Relationship Id="rId6452" Type="http://schemas.openxmlformats.org/officeDocument/2006/relationships/hyperlink" Target="https://juku-escot.com/kouza/j2-math/" TargetMode="External"/><Relationship Id="rId7784" Type="http://schemas.openxmlformats.org/officeDocument/2006/relationships/hyperlink" Target="https://jukureiwa.com/tips/honka_chiri/" TargetMode="External"/><Relationship Id="rId5122" Type="http://schemas.openxmlformats.org/officeDocument/2006/relationships/hyperlink" Target="https://eng-support.com/column/progressbook1-6-1/" TargetMode="External"/><Relationship Id="rId6453" Type="http://schemas.openxmlformats.org/officeDocument/2006/relationships/hyperlink" Target="https://juku-escot.com/column/suugakukika/" TargetMode="External"/><Relationship Id="rId7783" Type="http://schemas.openxmlformats.org/officeDocument/2006/relationships/hyperlink" Target="https://jukureiwa.com/tips/rekishi-nagare/" TargetMode="External"/><Relationship Id="rId5127" Type="http://schemas.openxmlformats.org/officeDocument/2006/relationships/hyperlink" Target="https://eng-support.com/column/progressbook1-6-2/" TargetMode="External"/><Relationship Id="rId6458" Type="http://schemas.openxmlformats.org/officeDocument/2006/relationships/hyperlink" Target="https://juku-escot.com/kouza/j2-math/" TargetMode="External"/><Relationship Id="rId5128" Type="http://schemas.openxmlformats.org/officeDocument/2006/relationships/hyperlink" Target="https://eng-support.com/column/progressbook1-6-2/" TargetMode="External"/><Relationship Id="rId6459" Type="http://schemas.openxmlformats.org/officeDocument/2006/relationships/hyperlink" Target="https://juku-escot.com/column/suugakudekinai/" TargetMode="External"/><Relationship Id="rId7789" Type="http://schemas.openxmlformats.org/officeDocument/2006/relationships/hyperlink" Target="https://jukureiwa.com/tips/rekishi-shiryou-mondai/" TargetMode="External"/><Relationship Id="rId5125" Type="http://schemas.openxmlformats.org/officeDocument/2006/relationships/hyperlink" Target="https://eng-support.com/kouza/" TargetMode="External"/><Relationship Id="rId6456" Type="http://schemas.openxmlformats.org/officeDocument/2006/relationships/hyperlink" Target="https://juku-escot.com/kouza/j2-math/" TargetMode="External"/><Relationship Id="rId7788" Type="http://schemas.openxmlformats.org/officeDocument/2006/relationships/hyperlink" Target="https://jukureiwa.com/honka/" TargetMode="External"/><Relationship Id="rId5126" Type="http://schemas.openxmlformats.org/officeDocument/2006/relationships/hyperlink" Target="https://eng-support.com/column/progressbook1-6-2/" TargetMode="External"/><Relationship Id="rId6457" Type="http://schemas.openxmlformats.org/officeDocument/2006/relationships/hyperlink" Target="https://juku-escot.com/online/" TargetMode="External"/><Relationship Id="rId7787" Type="http://schemas.openxmlformats.org/officeDocument/2006/relationships/hyperlink" Target="https://jukureiwa.com/tips/rekishi-shiryou-mondai/" TargetMode="External"/><Relationship Id="rId6480" Type="http://schemas.openxmlformats.org/officeDocument/2006/relationships/hyperlink" Target="https://juku-escot.com/kouza/j3-english/" TargetMode="External"/><Relationship Id="rId5152" Type="http://schemas.openxmlformats.org/officeDocument/2006/relationships/hyperlink" Target="https://eng-support.com/column/progressbook1-7-2/" TargetMode="External"/><Relationship Id="rId6483" Type="http://schemas.openxmlformats.org/officeDocument/2006/relationships/hyperlink" Target="https://juku-escot.com/examination/" TargetMode="External"/><Relationship Id="rId5153" Type="http://schemas.openxmlformats.org/officeDocument/2006/relationships/hyperlink" Target="https://eng-support.com/kouza/" TargetMode="External"/><Relationship Id="rId6484" Type="http://schemas.openxmlformats.org/officeDocument/2006/relationships/hyperlink" Target="https://juku-escot.com/kouza/j3-math/" TargetMode="External"/><Relationship Id="rId5150" Type="http://schemas.openxmlformats.org/officeDocument/2006/relationships/hyperlink" Target="https://eng-support.com/column/progressbook1-7-2/" TargetMode="External"/><Relationship Id="rId6481" Type="http://schemas.openxmlformats.org/officeDocument/2006/relationships/hyperlink" Target="https://juku-escot.com/online/" TargetMode="External"/><Relationship Id="rId5151" Type="http://schemas.openxmlformats.org/officeDocument/2006/relationships/hyperlink" Target="https://eng-support.com/kouza/" TargetMode="External"/><Relationship Id="rId6482" Type="http://schemas.openxmlformats.org/officeDocument/2006/relationships/hyperlink" Target="https://juku-escot.com/kouza/j3-math/" TargetMode="External"/><Relationship Id="rId5156" Type="http://schemas.openxmlformats.org/officeDocument/2006/relationships/hyperlink" Target="https://eng-support.com/column/progressbook1-7-2/" TargetMode="External"/><Relationship Id="rId6487" Type="http://schemas.openxmlformats.org/officeDocument/2006/relationships/hyperlink" Target="https://juku-escot.com/taikeisuugaku/" TargetMode="External"/><Relationship Id="rId5157" Type="http://schemas.openxmlformats.org/officeDocument/2006/relationships/hyperlink" Target="https://eng-support.com/kouza/" TargetMode="External"/><Relationship Id="rId6488" Type="http://schemas.openxmlformats.org/officeDocument/2006/relationships/hyperlink" Target="https://juku-escot.com/kouza/j3-math/" TargetMode="External"/><Relationship Id="rId5154" Type="http://schemas.openxmlformats.org/officeDocument/2006/relationships/hyperlink" Target="https://eng-support.com/column/progressbook1-7-2/" TargetMode="External"/><Relationship Id="rId6485" Type="http://schemas.openxmlformats.org/officeDocument/2006/relationships/hyperlink" Target="https://juku-escot.com/examination/" TargetMode="External"/><Relationship Id="rId5155" Type="http://schemas.openxmlformats.org/officeDocument/2006/relationships/hyperlink" Target="https://eng-support.com/kouza/" TargetMode="External"/><Relationship Id="rId6486" Type="http://schemas.openxmlformats.org/officeDocument/2006/relationships/hyperlink" Target="https://juku-escot.com/kouza/j3-math/" TargetMode="External"/><Relationship Id="rId5158" Type="http://schemas.openxmlformats.org/officeDocument/2006/relationships/hyperlink" Target="https://eng-support.com/column/progressbook1-7-3/" TargetMode="External"/><Relationship Id="rId6489" Type="http://schemas.openxmlformats.org/officeDocument/2006/relationships/hyperlink" Target="https://juku-escot.com/online/" TargetMode="External"/><Relationship Id="rId5159" Type="http://schemas.openxmlformats.org/officeDocument/2006/relationships/hyperlink" Target="https://eng-support.com/kouza/" TargetMode="External"/><Relationship Id="rId5141" Type="http://schemas.openxmlformats.org/officeDocument/2006/relationships/hyperlink" Target="https://eng-support.com/kouza/" TargetMode="External"/><Relationship Id="rId6472" Type="http://schemas.openxmlformats.org/officeDocument/2006/relationships/hyperlink" Target="https://juku-escot.com/kouza/j3-english/" TargetMode="External"/><Relationship Id="rId5142" Type="http://schemas.openxmlformats.org/officeDocument/2006/relationships/hyperlink" Target="https://eng-support.com/column/progressbook1-7-1/" TargetMode="External"/><Relationship Id="rId6473" Type="http://schemas.openxmlformats.org/officeDocument/2006/relationships/hyperlink" Target="https://juku-escot.com/online/" TargetMode="External"/><Relationship Id="rId6470" Type="http://schemas.openxmlformats.org/officeDocument/2006/relationships/hyperlink" Target="https://juku-escot.com/kouza/j3-english/" TargetMode="External"/><Relationship Id="rId5140" Type="http://schemas.openxmlformats.org/officeDocument/2006/relationships/hyperlink" Target="https://eng-support.com/column/progressbook1-6-3/" TargetMode="External"/><Relationship Id="rId6471" Type="http://schemas.openxmlformats.org/officeDocument/2006/relationships/hyperlink" Target="https://juku-escot.com/birdland/" TargetMode="External"/><Relationship Id="rId5145" Type="http://schemas.openxmlformats.org/officeDocument/2006/relationships/hyperlink" Target="https://eng-support.com/kouza/" TargetMode="External"/><Relationship Id="rId6476" Type="http://schemas.openxmlformats.org/officeDocument/2006/relationships/hyperlink" Target="https://juku-escot.com/kouza/j3-english/" TargetMode="External"/><Relationship Id="rId5146" Type="http://schemas.openxmlformats.org/officeDocument/2006/relationships/hyperlink" Target="https://eng-support.com/column/progressbook1-7-1/" TargetMode="External"/><Relationship Id="rId6477" Type="http://schemas.openxmlformats.org/officeDocument/2006/relationships/hyperlink" Target="https://juku-escot.com/column/eiken/" TargetMode="External"/><Relationship Id="rId5143" Type="http://schemas.openxmlformats.org/officeDocument/2006/relationships/hyperlink" Target="https://eng-support.com/column/progressbook1-7-1/" TargetMode="External"/><Relationship Id="rId6474" Type="http://schemas.openxmlformats.org/officeDocument/2006/relationships/hyperlink" Target="https://juku-escot.com/kouza/j3-english/" TargetMode="External"/><Relationship Id="rId5144" Type="http://schemas.openxmlformats.org/officeDocument/2006/relationships/hyperlink" Target="https://eng-support.com/column/progressbook1-7-1/" TargetMode="External"/><Relationship Id="rId6475" Type="http://schemas.openxmlformats.org/officeDocument/2006/relationships/hyperlink" Target="https://juku-escot.com/column/eitango/" TargetMode="External"/><Relationship Id="rId5149" Type="http://schemas.openxmlformats.org/officeDocument/2006/relationships/hyperlink" Target="https://eng-support.com/kouza/" TargetMode="External"/><Relationship Id="rId5147" Type="http://schemas.openxmlformats.org/officeDocument/2006/relationships/hyperlink" Target="https://eng-support.com/kouza/" TargetMode="External"/><Relationship Id="rId6478" Type="http://schemas.openxmlformats.org/officeDocument/2006/relationships/hyperlink" Target="https://juku-escot.com/kouza/j3-english/" TargetMode="External"/><Relationship Id="rId5148" Type="http://schemas.openxmlformats.org/officeDocument/2006/relationships/hyperlink" Target="https://eng-support.com/column/progressbook1-7-1/" TargetMode="External"/><Relationship Id="rId6479" Type="http://schemas.openxmlformats.org/officeDocument/2006/relationships/hyperlink" Target="https://juku-escot.com/column/junnikyuu/" TargetMode="External"/><Relationship Id="rId6429" Type="http://schemas.openxmlformats.org/officeDocument/2006/relationships/hyperlink" Target="https://juku-escot.com/online/" TargetMode="External"/><Relationship Id="rId6427" Type="http://schemas.openxmlformats.org/officeDocument/2006/relationships/hyperlink" Target="https://juku-escot.com/taikeisuugaku/" TargetMode="External"/><Relationship Id="rId7759" Type="http://schemas.openxmlformats.org/officeDocument/2006/relationships/hyperlink" Target="https://jukureiwa.com/tips/rekishi-meiji-ishin/" TargetMode="External"/><Relationship Id="rId6428" Type="http://schemas.openxmlformats.org/officeDocument/2006/relationships/hyperlink" Target="https://juku-escot.com/kouza/j1-math/" TargetMode="External"/><Relationship Id="rId7758" Type="http://schemas.openxmlformats.org/officeDocument/2006/relationships/hyperlink" Target="https://jukureiwa.com/tips/naaymi_hub/" TargetMode="External"/><Relationship Id="rId6421" Type="http://schemas.openxmlformats.org/officeDocument/2006/relationships/hyperlink" Target="https://juku-escot.com/examination/" TargetMode="External"/><Relationship Id="rId7753" Type="http://schemas.openxmlformats.org/officeDocument/2006/relationships/hyperlink" Target="https://jukureiwa.com/tips/rekishi-meiji-ishin/" TargetMode="External"/><Relationship Id="rId6422" Type="http://schemas.openxmlformats.org/officeDocument/2006/relationships/hyperlink" Target="https://juku-escot.com/kouza/j1-math/" TargetMode="External"/><Relationship Id="rId7752" Type="http://schemas.openxmlformats.org/officeDocument/2006/relationships/hyperlink" Target="https://jukureiwa.com/kouza/" TargetMode="External"/><Relationship Id="rId7751" Type="http://schemas.openxmlformats.org/officeDocument/2006/relationships/hyperlink" Target="https://jukureiwa.com/tips/rekishi-kamakura-muromachi/" TargetMode="External"/><Relationship Id="rId6420" Type="http://schemas.openxmlformats.org/officeDocument/2006/relationships/hyperlink" Target="https://juku-escot.com/kouza/j1-math/" TargetMode="External"/><Relationship Id="rId7750" Type="http://schemas.openxmlformats.org/officeDocument/2006/relationships/hyperlink" Target="https://jukureiwa.com/tips/machigaeyasui/" TargetMode="External"/><Relationship Id="rId6425" Type="http://schemas.openxmlformats.org/officeDocument/2006/relationships/hyperlink" Target="https://juku-escot.com/column/suugakukika/" TargetMode="External"/><Relationship Id="rId7757" Type="http://schemas.openxmlformats.org/officeDocument/2006/relationships/hyperlink" Target="https://jukureiwa.com/tips/rekishi-meiji-ishin/" TargetMode="External"/><Relationship Id="rId6426" Type="http://schemas.openxmlformats.org/officeDocument/2006/relationships/hyperlink" Target="https://juku-escot.com/kouza/j1-math/" TargetMode="External"/><Relationship Id="rId7756" Type="http://schemas.openxmlformats.org/officeDocument/2006/relationships/hyperlink" Target="https://jukureiwa.com/honka/" TargetMode="External"/><Relationship Id="rId6423" Type="http://schemas.openxmlformats.org/officeDocument/2006/relationships/hyperlink" Target="https://juku-escot.com/column/daisuubennkyouhou/" TargetMode="External"/><Relationship Id="rId7755" Type="http://schemas.openxmlformats.org/officeDocument/2006/relationships/hyperlink" Target="https://jukureiwa.com/tips/rekishi-meiji-ishin/" TargetMode="External"/><Relationship Id="rId6424" Type="http://schemas.openxmlformats.org/officeDocument/2006/relationships/hyperlink" Target="https://juku-escot.com/kouza/j1-math/" TargetMode="External"/><Relationship Id="rId7754" Type="http://schemas.openxmlformats.org/officeDocument/2006/relationships/hyperlink" Target="https://jukureiwa.com/honka/" TargetMode="External"/><Relationship Id="rId6418" Type="http://schemas.openxmlformats.org/officeDocument/2006/relationships/hyperlink" Target="https://juku-escot.com/kouza/j1-math/" TargetMode="External"/><Relationship Id="rId6419" Type="http://schemas.openxmlformats.org/officeDocument/2006/relationships/hyperlink" Target="https://juku-escot.com/examination/" TargetMode="External"/><Relationship Id="rId7749" Type="http://schemas.openxmlformats.org/officeDocument/2006/relationships/hyperlink" Target="https://jukureiwa.com/tips/rekishi-kamakura-muromachi/" TargetMode="External"/><Relationship Id="rId6416" Type="http://schemas.openxmlformats.org/officeDocument/2006/relationships/hyperlink" Target="https://juku-escot.com/kouza/j1-english/" TargetMode="External"/><Relationship Id="rId7748" Type="http://schemas.openxmlformats.org/officeDocument/2006/relationships/hyperlink" Target="https://jukureiwa.com/tips/syakaianki/" TargetMode="External"/><Relationship Id="rId6417" Type="http://schemas.openxmlformats.org/officeDocument/2006/relationships/hyperlink" Target="https://juku-escot.com/online/" TargetMode="External"/><Relationship Id="rId7747" Type="http://schemas.openxmlformats.org/officeDocument/2006/relationships/hyperlink" Target="https://jukureiwa.com/tips/rekishi-kamakura-muromachi/" TargetMode="External"/><Relationship Id="rId6410" Type="http://schemas.openxmlformats.org/officeDocument/2006/relationships/hyperlink" Target="https://juku-escot.com/kouza/j1-english/" TargetMode="External"/><Relationship Id="rId7742" Type="http://schemas.openxmlformats.org/officeDocument/2006/relationships/hyperlink" Target="https://jukureiwa.com/tips/machigaeyasui/" TargetMode="External"/><Relationship Id="rId6411" Type="http://schemas.openxmlformats.org/officeDocument/2006/relationships/hyperlink" Target="https://juku-escot.com/column/eitango/" TargetMode="External"/><Relationship Id="rId7741" Type="http://schemas.openxmlformats.org/officeDocument/2006/relationships/hyperlink" Target="https://jukureiwa.com/tips/rekishi-kamakura-muromachi/" TargetMode="External"/><Relationship Id="rId7740" Type="http://schemas.openxmlformats.org/officeDocument/2006/relationships/hyperlink" Target="https://jukureiwa.com/tips/syakaianki/" TargetMode="External"/><Relationship Id="rId6414" Type="http://schemas.openxmlformats.org/officeDocument/2006/relationships/hyperlink" Target="https://juku-escot.com/kouza/j1-english/" TargetMode="External"/><Relationship Id="rId7746" Type="http://schemas.openxmlformats.org/officeDocument/2006/relationships/hyperlink" Target="https://jukureiwa.com/tips/honka_rekishi/" TargetMode="External"/><Relationship Id="rId6415" Type="http://schemas.openxmlformats.org/officeDocument/2006/relationships/hyperlink" Target="https://juku-escot.com/column/junnikyuu/" TargetMode="External"/><Relationship Id="rId7745" Type="http://schemas.openxmlformats.org/officeDocument/2006/relationships/hyperlink" Target="https://jukureiwa.com/tips/rekishi-kamakura-muromachi/" TargetMode="External"/><Relationship Id="rId6412" Type="http://schemas.openxmlformats.org/officeDocument/2006/relationships/hyperlink" Target="https://juku-escot.com/kouza/j1-english/" TargetMode="External"/><Relationship Id="rId7744" Type="http://schemas.openxmlformats.org/officeDocument/2006/relationships/hyperlink" Target="https://jukureiwa.com/tips/naaymi_hub/" TargetMode="External"/><Relationship Id="rId6413" Type="http://schemas.openxmlformats.org/officeDocument/2006/relationships/hyperlink" Target="https://juku-escot.com/column/eiken/" TargetMode="External"/><Relationship Id="rId7743" Type="http://schemas.openxmlformats.org/officeDocument/2006/relationships/hyperlink" Target="https://jukureiwa.com/tips/rekishi-kamakura-muromachi/" TargetMode="External"/><Relationship Id="rId5118" Type="http://schemas.openxmlformats.org/officeDocument/2006/relationships/hyperlink" Target="https://eng-support.com/column/progressbook1-6-1/" TargetMode="External"/><Relationship Id="rId6449" Type="http://schemas.openxmlformats.org/officeDocument/2006/relationships/hyperlink" Target="https://juku-escot.com/online/" TargetMode="External"/><Relationship Id="rId5119" Type="http://schemas.openxmlformats.org/officeDocument/2006/relationships/hyperlink" Target="https://eng-support.com/column/" TargetMode="External"/><Relationship Id="rId7771" Type="http://schemas.openxmlformats.org/officeDocument/2006/relationships/hyperlink" Target="https://jukureiwa.com/tips/rekishi-meiji-ishin/" TargetMode="External"/><Relationship Id="rId6440" Type="http://schemas.openxmlformats.org/officeDocument/2006/relationships/hyperlink" Target="https://juku-escot.com/kouza/j2-english/" TargetMode="External"/><Relationship Id="rId7770" Type="http://schemas.openxmlformats.org/officeDocument/2006/relationships/hyperlink" Target="https://jukureiwa.com/tanpatsu/" TargetMode="External"/><Relationship Id="rId5112" Type="http://schemas.openxmlformats.org/officeDocument/2006/relationships/hyperlink" Target="https://eng-support.com/column/progressbook1-5-3/" TargetMode="External"/><Relationship Id="rId6443" Type="http://schemas.openxmlformats.org/officeDocument/2006/relationships/hyperlink" Target="https://juku-escot.com/column/eitango/" TargetMode="External"/><Relationship Id="rId7775" Type="http://schemas.openxmlformats.org/officeDocument/2006/relationships/hyperlink" Target="https://jukureiwa.com/tips/rekishi-nagare/" TargetMode="External"/><Relationship Id="rId5113" Type="http://schemas.openxmlformats.org/officeDocument/2006/relationships/hyperlink" Target="https://eng-support.com/kouza/" TargetMode="External"/><Relationship Id="rId6444" Type="http://schemas.openxmlformats.org/officeDocument/2006/relationships/hyperlink" Target="https://juku-escot.com/kouza/j2-english/" TargetMode="External"/><Relationship Id="rId7774" Type="http://schemas.openxmlformats.org/officeDocument/2006/relationships/hyperlink" Target="https://jukureiwa.com/tips/rekishi-nagare/" TargetMode="External"/><Relationship Id="rId5110" Type="http://schemas.openxmlformats.org/officeDocument/2006/relationships/hyperlink" Target="https://eng-support.com/column/progressbook1-5-3/" TargetMode="External"/><Relationship Id="rId6441" Type="http://schemas.openxmlformats.org/officeDocument/2006/relationships/hyperlink" Target="https://juku-escot.com/online/" TargetMode="External"/><Relationship Id="rId7773" Type="http://schemas.openxmlformats.org/officeDocument/2006/relationships/hyperlink" Target="https://jukureiwa.com/tips/rekishi-nagare/" TargetMode="External"/><Relationship Id="rId5111" Type="http://schemas.openxmlformats.org/officeDocument/2006/relationships/hyperlink" Target="https://eng-support.com/column/" TargetMode="External"/><Relationship Id="rId6442" Type="http://schemas.openxmlformats.org/officeDocument/2006/relationships/hyperlink" Target="https://juku-escot.com/kouza/j2-english/" TargetMode="External"/><Relationship Id="rId7772" Type="http://schemas.openxmlformats.org/officeDocument/2006/relationships/hyperlink" Target="https://jukureiwa.com/honka/" TargetMode="External"/><Relationship Id="rId5116" Type="http://schemas.openxmlformats.org/officeDocument/2006/relationships/hyperlink" Target="https://eng-support.com/column/progressbook1-5-3/" TargetMode="External"/><Relationship Id="rId6447" Type="http://schemas.openxmlformats.org/officeDocument/2006/relationships/hyperlink" Target="https://juku-escot.com/column/junnikyuu/" TargetMode="External"/><Relationship Id="rId7779" Type="http://schemas.openxmlformats.org/officeDocument/2006/relationships/hyperlink" Target="https://jukureiwa.com/tips/rekishi-nagare/" TargetMode="External"/><Relationship Id="rId5117" Type="http://schemas.openxmlformats.org/officeDocument/2006/relationships/hyperlink" Target="https://eng-support.com/kouza/" TargetMode="External"/><Relationship Id="rId6448" Type="http://schemas.openxmlformats.org/officeDocument/2006/relationships/hyperlink" Target="https://juku-escot.com/kouza/j2-english/" TargetMode="External"/><Relationship Id="rId7778" Type="http://schemas.openxmlformats.org/officeDocument/2006/relationships/hyperlink" Target="https://jukureiwa.com/tips/syakaianki/" TargetMode="External"/><Relationship Id="rId5114" Type="http://schemas.openxmlformats.org/officeDocument/2006/relationships/hyperlink" Target="https://eng-support.com/column/progressbook1-5-3/" TargetMode="External"/><Relationship Id="rId6445" Type="http://schemas.openxmlformats.org/officeDocument/2006/relationships/hyperlink" Target="https://juku-escot.com/column/eiken/" TargetMode="External"/><Relationship Id="rId7777" Type="http://schemas.openxmlformats.org/officeDocument/2006/relationships/hyperlink" Target="https://jukureiwa.com/tips/rekishi-nagare/" TargetMode="External"/><Relationship Id="rId5115" Type="http://schemas.openxmlformats.org/officeDocument/2006/relationships/hyperlink" Target="https://eng-support.com/kouza/" TargetMode="External"/><Relationship Id="rId6446" Type="http://schemas.openxmlformats.org/officeDocument/2006/relationships/hyperlink" Target="https://juku-escot.com/kouza/j2-english/" TargetMode="External"/><Relationship Id="rId7776" Type="http://schemas.openxmlformats.org/officeDocument/2006/relationships/hyperlink" Target="https://jukureiwa.com/tips/naaymi_hub/" TargetMode="External"/><Relationship Id="rId5109" Type="http://schemas.openxmlformats.org/officeDocument/2006/relationships/hyperlink" Target="https://eng-support.com/kouza/" TargetMode="External"/><Relationship Id="rId5107" Type="http://schemas.openxmlformats.org/officeDocument/2006/relationships/hyperlink" Target="https://eng-support.com/kouza/" TargetMode="External"/><Relationship Id="rId6438" Type="http://schemas.openxmlformats.org/officeDocument/2006/relationships/hyperlink" Target="https://juku-escot.com/kouza/j2-english/" TargetMode="External"/><Relationship Id="rId5108" Type="http://schemas.openxmlformats.org/officeDocument/2006/relationships/hyperlink" Target="https://eng-support.com/column/progressbook1-5-2/" TargetMode="External"/><Relationship Id="rId6439" Type="http://schemas.openxmlformats.org/officeDocument/2006/relationships/hyperlink" Target="https://juku-escot.com/birdland/" TargetMode="External"/><Relationship Id="rId7769" Type="http://schemas.openxmlformats.org/officeDocument/2006/relationships/hyperlink" Target="https://jukureiwa.com/tips/rekishi-meiji-ishin/" TargetMode="External"/><Relationship Id="rId7760" Type="http://schemas.openxmlformats.org/officeDocument/2006/relationships/hyperlink" Target="https://jukureiwa.com/tips/syakaianki/" TargetMode="External"/><Relationship Id="rId5101" Type="http://schemas.openxmlformats.org/officeDocument/2006/relationships/hyperlink" Target="https://eng-support.com/kouza/" TargetMode="External"/><Relationship Id="rId6432" Type="http://schemas.openxmlformats.org/officeDocument/2006/relationships/hyperlink" Target="https://juku-escot.com/kouza/j1-math/" TargetMode="External"/><Relationship Id="rId7764" Type="http://schemas.openxmlformats.org/officeDocument/2006/relationships/hyperlink" Target="https://jukureiwa.com/tips/syakai-atomawashi/" TargetMode="External"/><Relationship Id="rId5102" Type="http://schemas.openxmlformats.org/officeDocument/2006/relationships/hyperlink" Target="https://eng-support.com/column/progressbook1-5-2/" TargetMode="External"/><Relationship Id="rId6433" Type="http://schemas.openxmlformats.org/officeDocument/2006/relationships/hyperlink" Target="https://juku-escot.com/column/suugaku_ouyoumondai/" TargetMode="External"/><Relationship Id="rId7763" Type="http://schemas.openxmlformats.org/officeDocument/2006/relationships/hyperlink" Target="https://jukureiwa.com/tips/rekishi-meiji-ishin/" TargetMode="External"/><Relationship Id="rId6430" Type="http://schemas.openxmlformats.org/officeDocument/2006/relationships/hyperlink" Target="https://juku-escot.com/kouza/j1-math/" TargetMode="External"/><Relationship Id="rId7762" Type="http://schemas.openxmlformats.org/officeDocument/2006/relationships/hyperlink" Target="https://jukureiwa.com/tips/machigaeyasui/" TargetMode="External"/><Relationship Id="rId5100" Type="http://schemas.openxmlformats.org/officeDocument/2006/relationships/hyperlink" Target="https://eng-support.com/column/progressbook1-5-1/" TargetMode="External"/><Relationship Id="rId6431" Type="http://schemas.openxmlformats.org/officeDocument/2006/relationships/hyperlink" Target="https://juku-escot.com/column/suugakudekinai/" TargetMode="External"/><Relationship Id="rId7761" Type="http://schemas.openxmlformats.org/officeDocument/2006/relationships/hyperlink" Target="https://jukureiwa.com/tips/rekishi-meiji-ishin/" TargetMode="External"/><Relationship Id="rId5105" Type="http://schemas.openxmlformats.org/officeDocument/2006/relationships/hyperlink" Target="https://eng-support.com/kouza/" TargetMode="External"/><Relationship Id="rId6436" Type="http://schemas.openxmlformats.org/officeDocument/2006/relationships/hyperlink" Target="https://juku-escot.com/kouza/j2-english/" TargetMode="External"/><Relationship Id="rId7768" Type="http://schemas.openxmlformats.org/officeDocument/2006/relationships/hyperlink" Target="https://jukureiwa.com/tips/syakaianki/" TargetMode="External"/><Relationship Id="rId5106" Type="http://schemas.openxmlformats.org/officeDocument/2006/relationships/hyperlink" Target="https://eng-support.com/column/progressbook1-5-2/" TargetMode="External"/><Relationship Id="rId6437" Type="http://schemas.openxmlformats.org/officeDocument/2006/relationships/hyperlink" Target="https://juku-escot.com/newtreasure/" TargetMode="External"/><Relationship Id="rId7767" Type="http://schemas.openxmlformats.org/officeDocument/2006/relationships/hyperlink" Target="https://jukureiwa.com/tips/rekishi-meiji-ishin/" TargetMode="External"/><Relationship Id="rId5103" Type="http://schemas.openxmlformats.org/officeDocument/2006/relationships/hyperlink" Target="https://eng-support.com/column/progressbook1-5-2/" TargetMode="External"/><Relationship Id="rId6434" Type="http://schemas.openxmlformats.org/officeDocument/2006/relationships/hyperlink" Target="https://juku-escot.com/kouza/j2-english/" TargetMode="External"/><Relationship Id="rId7766" Type="http://schemas.openxmlformats.org/officeDocument/2006/relationships/hyperlink" Target="https://jukureiwa.com/tips/honka_rekishi/" TargetMode="External"/><Relationship Id="rId5104" Type="http://schemas.openxmlformats.org/officeDocument/2006/relationships/hyperlink" Target="https://eng-support.com/column/progressbook1-5-2/" TargetMode="External"/><Relationship Id="rId6435" Type="http://schemas.openxmlformats.org/officeDocument/2006/relationships/hyperlink" Target="https://juku-escot.com/progress/" TargetMode="External"/><Relationship Id="rId7765" Type="http://schemas.openxmlformats.org/officeDocument/2006/relationships/hyperlink" Target="https://jukureiwa.com/tips/rekishi-meiji-ishin/" TargetMode="External"/><Relationship Id="rId907" Type="http://schemas.openxmlformats.org/officeDocument/2006/relationships/hyperlink" Target="https://dokkai-labo.tokyo/blog/approach/" TargetMode="External"/><Relationship Id="rId906" Type="http://schemas.openxmlformats.org/officeDocument/2006/relationships/hyperlink" Target="https://dokkai-labo.tokyo/blog/kokugo-kakomon/" TargetMode="External"/><Relationship Id="rId905" Type="http://schemas.openxmlformats.org/officeDocument/2006/relationships/hyperlink" Target="https://dokkai-labo.tokyo/blog/shogaku6-kokugo-kakomon-start-timing/" TargetMode="External"/><Relationship Id="rId904" Type="http://schemas.openxmlformats.org/officeDocument/2006/relationships/hyperlink" Target="https://dokkai-labo.tokyo/blog/kokugo-kakomon/" TargetMode="External"/><Relationship Id="rId909" Type="http://schemas.openxmlformats.org/officeDocument/2006/relationships/hyperlink" Target="https://dokkai-labo.tokyo/col_blog/kakomon-tsumazuki/" TargetMode="External"/><Relationship Id="rId908" Type="http://schemas.openxmlformats.org/officeDocument/2006/relationships/hyperlink" Target="https://dokkai-labo.tokyo/blog/kokugo-kakomon/" TargetMode="External"/><Relationship Id="rId903" Type="http://schemas.openxmlformats.org/officeDocument/2006/relationships/hyperlink" Target="https://dokkai-labo.tokyo/tokuten_fifth/" TargetMode="External"/><Relationship Id="rId902" Type="http://schemas.openxmlformats.org/officeDocument/2006/relationships/hyperlink" Target="https://dokkai-labo.tokyo/blog/kokugo-kakomon/" TargetMode="External"/><Relationship Id="rId901" Type="http://schemas.openxmlformats.org/officeDocument/2006/relationships/hyperlink" Target="https://dokkai-labo.tokyo/tokuten_fifth/" TargetMode="External"/><Relationship Id="rId900" Type="http://schemas.openxmlformats.org/officeDocument/2006/relationships/hyperlink" Target="https://dokkai-labo.tokyo/blog/kokugo-kakomon/" TargetMode="External"/><Relationship Id="rId929" Type="http://schemas.openxmlformats.org/officeDocument/2006/relationships/hyperlink" Target="https://dokkai-labo.tokyo/blog/200228/" TargetMode="External"/><Relationship Id="rId928" Type="http://schemas.openxmlformats.org/officeDocument/2006/relationships/hyperlink" Target="https://dokkai-labo.tokyo/blog/kokugo-kakomon/" TargetMode="External"/><Relationship Id="rId927" Type="http://schemas.openxmlformats.org/officeDocument/2006/relationships/hyperlink" Target="https://dokkai-labo.tokyo/blog/200212/" TargetMode="External"/><Relationship Id="rId926" Type="http://schemas.openxmlformats.org/officeDocument/2006/relationships/hyperlink" Target="https://dokkai-labo.tokyo/blog/kokugo-kakomon/" TargetMode="External"/><Relationship Id="rId921" Type="http://schemas.openxmlformats.org/officeDocument/2006/relationships/hyperlink" Target="https://dokkai-labo.tokyo/profile/" TargetMode="External"/><Relationship Id="rId920" Type="http://schemas.openxmlformats.org/officeDocument/2006/relationships/hyperlink" Target="https://dokkai-labo.tokyo/blog/kokugo-kakomon/" TargetMode="External"/><Relationship Id="rId925" Type="http://schemas.openxmlformats.org/officeDocument/2006/relationships/hyperlink" Target="https://dokkai-labo.tokyo/blog/20020702/" TargetMode="External"/><Relationship Id="rId924" Type="http://schemas.openxmlformats.org/officeDocument/2006/relationships/hyperlink" Target="https://dokkai-labo.tokyo/blog/kokugo-kakomon/" TargetMode="External"/><Relationship Id="rId923" Type="http://schemas.openxmlformats.org/officeDocument/2006/relationships/hyperlink" Target="https://dokkai-labo.tokyo/" TargetMode="External"/><Relationship Id="rId922" Type="http://schemas.openxmlformats.org/officeDocument/2006/relationships/hyperlink" Target="https://dokkai-labo.tokyo/blog/kokugo-kakomon/" TargetMode="External"/><Relationship Id="rId918" Type="http://schemas.openxmlformats.org/officeDocument/2006/relationships/hyperlink" Target="https://dokkai-labo.tokyo/blog/kokugo-kakomon/" TargetMode="External"/><Relationship Id="rId917" Type="http://schemas.openxmlformats.org/officeDocument/2006/relationships/hyperlink" Target="https://dokkai-labo.tokyo/blog/seikou2021/" TargetMode="External"/><Relationship Id="rId916" Type="http://schemas.openxmlformats.org/officeDocument/2006/relationships/hyperlink" Target="https://dokkai-labo.tokyo/blog/kokugo-kakomon/" TargetMode="External"/><Relationship Id="rId915" Type="http://schemas.openxmlformats.org/officeDocument/2006/relationships/hyperlink" Target="https://dokkai-labo.tokyo/blog/komatou2021/" TargetMode="External"/><Relationship Id="rId919" Type="http://schemas.openxmlformats.org/officeDocument/2006/relationships/hyperlink" Target="https://dokkai-labo.tokyo/access/" TargetMode="External"/><Relationship Id="rId910" Type="http://schemas.openxmlformats.org/officeDocument/2006/relationships/hyperlink" Target="https://dokkai-labo.tokyo/blog/kokugo-kakomon/" TargetMode="External"/><Relationship Id="rId914" Type="http://schemas.openxmlformats.org/officeDocument/2006/relationships/hyperlink" Target="https://dokkai-labo.tokyo/blog/kokugo-kakomon/" TargetMode="External"/><Relationship Id="rId913" Type="http://schemas.openxmlformats.org/officeDocument/2006/relationships/hyperlink" Target="https://dokkai-labo.tokyo/blog/musashi2021/" TargetMode="External"/><Relationship Id="rId912" Type="http://schemas.openxmlformats.org/officeDocument/2006/relationships/hyperlink" Target="https://dokkai-labo.tokyo/blog/kokugo-kakomon/" TargetMode="External"/><Relationship Id="rId911" Type="http://schemas.openxmlformats.org/officeDocument/2006/relationships/hyperlink" Target="https://dokkai-labo.tokyo/blog/20020701/" TargetMode="External"/><Relationship Id="rId5170" Type="http://schemas.openxmlformats.org/officeDocument/2006/relationships/hyperlink" Target="https://eng-support.com/column/progressinenglish21/" TargetMode="External"/><Relationship Id="rId5171" Type="http://schemas.openxmlformats.org/officeDocument/2006/relationships/hyperlink" Target="https://eng-support.com/kouza/" TargetMode="External"/><Relationship Id="rId5174" Type="http://schemas.openxmlformats.org/officeDocument/2006/relationships/hyperlink" Target="https://eng-support.com/column/progressinenglish21/" TargetMode="External"/><Relationship Id="rId5175" Type="http://schemas.openxmlformats.org/officeDocument/2006/relationships/hyperlink" Target="https://eng-support.com/kouza/" TargetMode="External"/><Relationship Id="rId5172" Type="http://schemas.openxmlformats.org/officeDocument/2006/relationships/hyperlink" Target="https://eng-support.com/column/progressinenglish21/" TargetMode="External"/><Relationship Id="rId5173" Type="http://schemas.openxmlformats.org/officeDocument/2006/relationships/hyperlink" Target="https://eng-support.com/kouza/" TargetMode="External"/><Relationship Id="rId5178" Type="http://schemas.openxmlformats.org/officeDocument/2006/relationships/hyperlink" Target="https://eng-support.com/company/" TargetMode="External"/><Relationship Id="rId5179" Type="http://schemas.openxmlformats.org/officeDocument/2006/relationships/hyperlink" Target="https://eng-support.com/kouza/" TargetMode="External"/><Relationship Id="rId5176" Type="http://schemas.openxmlformats.org/officeDocument/2006/relationships/hyperlink" Target="https://eng-support.com/company/" TargetMode="External"/><Relationship Id="rId5177" Type="http://schemas.openxmlformats.org/officeDocument/2006/relationships/hyperlink" Target="https://eng-support.com/kouza/" TargetMode="External"/><Relationship Id="rId6490" Type="http://schemas.openxmlformats.org/officeDocument/2006/relationships/hyperlink" Target="https://juku-escot.com/kouza/j3-math/" TargetMode="External"/><Relationship Id="rId5160" Type="http://schemas.openxmlformats.org/officeDocument/2006/relationships/hyperlink" Target="https://eng-support.com/column/progressbook1-7-3/" TargetMode="External"/><Relationship Id="rId6491" Type="http://schemas.openxmlformats.org/officeDocument/2006/relationships/hyperlink" Target="https://juku-escot.com/column/suugakudekinai/" TargetMode="External"/><Relationship Id="rId5163" Type="http://schemas.openxmlformats.org/officeDocument/2006/relationships/hyperlink" Target="https://eng-support.com/kouza/" TargetMode="External"/><Relationship Id="rId6494" Type="http://schemas.openxmlformats.org/officeDocument/2006/relationships/hyperlink" Target="https://juku-escot.com/kouza/j3-math/" TargetMode="External"/><Relationship Id="rId5164" Type="http://schemas.openxmlformats.org/officeDocument/2006/relationships/hyperlink" Target="https://eng-support.com/column/progressbook1-7-3/" TargetMode="External"/><Relationship Id="rId6495" Type="http://schemas.openxmlformats.org/officeDocument/2006/relationships/hyperlink" Target="https://juku-escot.com/online/" TargetMode="External"/><Relationship Id="rId5161" Type="http://schemas.openxmlformats.org/officeDocument/2006/relationships/hyperlink" Target="https://eng-support.com/kouza/" TargetMode="External"/><Relationship Id="rId6492" Type="http://schemas.openxmlformats.org/officeDocument/2006/relationships/hyperlink" Target="https://juku-escot.com/kouza/j3-math/" TargetMode="External"/><Relationship Id="rId5162" Type="http://schemas.openxmlformats.org/officeDocument/2006/relationships/hyperlink" Target="https://eng-support.com/column/progressbook1-7-3/" TargetMode="External"/><Relationship Id="rId6493" Type="http://schemas.openxmlformats.org/officeDocument/2006/relationships/hyperlink" Target="https://juku-escot.com/column/suugaku_ouyoumondai/" TargetMode="External"/><Relationship Id="rId5167" Type="http://schemas.openxmlformats.org/officeDocument/2006/relationships/hyperlink" Target="https://eng-support.com/kouza/" TargetMode="External"/><Relationship Id="rId6498" Type="http://schemas.openxmlformats.org/officeDocument/2006/relationships/hyperlink" Target="https://juku-escot.com/kouza/jyuken-math/" TargetMode="External"/><Relationship Id="rId5168" Type="http://schemas.openxmlformats.org/officeDocument/2006/relationships/hyperlink" Target="https://eng-support.com/column/progressinenglish21/" TargetMode="External"/><Relationship Id="rId6499" Type="http://schemas.openxmlformats.org/officeDocument/2006/relationships/hyperlink" Target="https://juku-escot.com/inquiry/" TargetMode="External"/><Relationship Id="rId5165" Type="http://schemas.openxmlformats.org/officeDocument/2006/relationships/hyperlink" Target="https://eng-support.com/kouza/" TargetMode="External"/><Relationship Id="rId6496" Type="http://schemas.openxmlformats.org/officeDocument/2006/relationships/hyperlink" Target="https://juku-escot.com/kouza/jyuken-math/" TargetMode="External"/><Relationship Id="rId5166" Type="http://schemas.openxmlformats.org/officeDocument/2006/relationships/hyperlink" Target="https://eng-support.com/column/progressbook1-7-3/" TargetMode="External"/><Relationship Id="rId6497" Type="http://schemas.openxmlformats.org/officeDocument/2006/relationships/hyperlink" Target="https://juku-escot.com/kouza/" TargetMode="External"/><Relationship Id="rId5169" Type="http://schemas.openxmlformats.org/officeDocument/2006/relationships/hyperlink" Target="https://eng-support.com/column/progressinenglish21/" TargetMode="External"/><Relationship Id="rId5192" Type="http://schemas.openxmlformats.org/officeDocument/2006/relationships/hyperlink" Target="https://eng-support.com/company/" TargetMode="External"/><Relationship Id="rId5193" Type="http://schemas.openxmlformats.org/officeDocument/2006/relationships/hyperlink" Target="https://eigo-rewrite.com/" TargetMode="External"/><Relationship Id="rId5190" Type="http://schemas.openxmlformats.org/officeDocument/2006/relationships/hyperlink" Target="https://eng-support.com/company/" TargetMode="External"/><Relationship Id="rId5191" Type="http://schemas.openxmlformats.org/officeDocument/2006/relationships/hyperlink" Target="https://koten-kakitsubata.jp/" TargetMode="External"/><Relationship Id="rId5196" Type="http://schemas.openxmlformats.org/officeDocument/2006/relationships/hyperlink" Target="https://eng-support.com/company/" TargetMode="External"/><Relationship Id="rId5197" Type="http://schemas.openxmlformats.org/officeDocument/2006/relationships/hyperlink" Target="https://rika-quest.com/" TargetMode="External"/><Relationship Id="rId5194" Type="http://schemas.openxmlformats.org/officeDocument/2006/relationships/hyperlink" Target="https://eng-support.com/company/" TargetMode="External"/><Relationship Id="rId5195" Type="http://schemas.openxmlformats.org/officeDocument/2006/relationships/hyperlink" Target="https://www.kokugo-trigger.com/" TargetMode="External"/><Relationship Id="rId5198" Type="http://schemas.openxmlformats.org/officeDocument/2006/relationships/hyperlink" Target="https://eng-support.com/company/" TargetMode="External"/><Relationship Id="rId5199" Type="http://schemas.openxmlformats.org/officeDocument/2006/relationships/hyperlink" Target="https://filmuy.com/arithmetica/" TargetMode="External"/><Relationship Id="rId5181" Type="http://schemas.openxmlformats.org/officeDocument/2006/relationships/hyperlink" Target="http://arithmetica.jp/wp/wp-content/uploads/2016/08/yoko.png" TargetMode="External"/><Relationship Id="rId5182" Type="http://schemas.openxmlformats.org/officeDocument/2006/relationships/hyperlink" Target="https://eng-support.com/company/" TargetMode="External"/><Relationship Id="rId5180" Type="http://schemas.openxmlformats.org/officeDocument/2006/relationships/hyperlink" Target="https://eng-support.com/company/" TargetMode="External"/><Relationship Id="rId5185" Type="http://schemas.openxmlformats.org/officeDocument/2006/relationships/hyperlink" Target="https://dokkai-labo.tokyo/" TargetMode="External"/><Relationship Id="rId5186" Type="http://schemas.openxmlformats.org/officeDocument/2006/relationships/hyperlink" Target="https://eng-support.com/company/" TargetMode="External"/><Relationship Id="rId5183" Type="http://schemas.openxmlformats.org/officeDocument/2006/relationships/hyperlink" Target="https://natsui-sansu-juku.com/" TargetMode="External"/><Relationship Id="rId5184" Type="http://schemas.openxmlformats.org/officeDocument/2006/relationships/hyperlink" Target="https://eng-support.com/company/" TargetMode="External"/><Relationship Id="rId5189" Type="http://schemas.openxmlformats.org/officeDocument/2006/relationships/hyperlink" Target="https://jukureiwa.com/" TargetMode="External"/><Relationship Id="rId5187" Type="http://schemas.openxmlformats.org/officeDocument/2006/relationships/hyperlink" Target="https://juku-escot.com/" TargetMode="External"/><Relationship Id="rId5188" Type="http://schemas.openxmlformats.org/officeDocument/2006/relationships/hyperlink" Target="https://eng-support.com/company/" TargetMode="External"/><Relationship Id="rId866" Type="http://schemas.openxmlformats.org/officeDocument/2006/relationships/hyperlink" Target="https://dokkai-labo.tokyo/blog/kaizyou2021/" TargetMode="External"/><Relationship Id="rId865" Type="http://schemas.openxmlformats.org/officeDocument/2006/relationships/hyperlink" Target="https://youtu.be/Zu1x92tqUpk" TargetMode="External"/><Relationship Id="rId864" Type="http://schemas.openxmlformats.org/officeDocument/2006/relationships/hyperlink" Target="https://youtu.be/Zu1x92tqUpk" TargetMode="External"/><Relationship Id="rId863" Type="http://schemas.openxmlformats.org/officeDocument/2006/relationships/hyperlink" Target="https://dokkai-labo.tokyo/blog/kaizyou2021/" TargetMode="External"/><Relationship Id="rId869" Type="http://schemas.openxmlformats.org/officeDocument/2006/relationships/hyperlink" Target="https://dokkai-labo.tokyo/lesson/1-1elem/" TargetMode="External"/><Relationship Id="rId868" Type="http://schemas.openxmlformats.org/officeDocument/2006/relationships/hyperlink" Target="https://dokkai-labo.tokyo/blog/kaizyou2021/" TargetMode="External"/><Relationship Id="rId867" Type="http://schemas.openxmlformats.org/officeDocument/2006/relationships/hyperlink" Target="https://dokkai-labo.tokyo/kobetsuonline01/" TargetMode="External"/><Relationship Id="rId862" Type="http://schemas.openxmlformats.org/officeDocument/2006/relationships/hyperlink" Target="https://dokkai-labo.tokyo/blog/kokugo-kakomon/" TargetMode="External"/><Relationship Id="rId861" Type="http://schemas.openxmlformats.org/officeDocument/2006/relationships/hyperlink" Target="https://dokkai-labo.tokyo/blog/kaizyou2021/" TargetMode="External"/><Relationship Id="rId860" Type="http://schemas.openxmlformats.org/officeDocument/2006/relationships/hyperlink" Target="https://dokkai-labo.tokyo/grammer/" TargetMode="External"/><Relationship Id="rId855" Type="http://schemas.openxmlformats.org/officeDocument/2006/relationships/hyperlink" Target="https://dokkai-labo.tokyo/blog/kaisei2021/" TargetMode="External"/><Relationship Id="rId854" Type="http://schemas.openxmlformats.org/officeDocument/2006/relationships/hyperlink" Target="https://dokkai-labo.tokyo/" TargetMode="External"/><Relationship Id="rId853" Type="http://schemas.openxmlformats.org/officeDocument/2006/relationships/hyperlink" Target="https://dokkai-labo.tokyo/blog/kaisei2021/" TargetMode="External"/><Relationship Id="rId852" Type="http://schemas.openxmlformats.org/officeDocument/2006/relationships/hyperlink" Target="https://dokkai-labo.tokyo/" TargetMode="External"/><Relationship Id="rId859" Type="http://schemas.openxmlformats.org/officeDocument/2006/relationships/hyperlink" Target="https://dokkai-labo.tokyo/blog/kaizyou2021/" TargetMode="External"/><Relationship Id="rId858" Type="http://schemas.openxmlformats.org/officeDocument/2006/relationships/hyperlink" Target="https://dokkai-labo.tokyo/grammer/" TargetMode="External"/><Relationship Id="rId857" Type="http://schemas.openxmlformats.org/officeDocument/2006/relationships/hyperlink" Target="https://dokkai-labo.tokyo/blog/kaizyou2021/" TargetMode="External"/><Relationship Id="rId856" Type="http://schemas.openxmlformats.org/officeDocument/2006/relationships/hyperlink" Target="https://dokkai-labo.tokyo/blog/kokugo-kakomon/" TargetMode="External"/><Relationship Id="rId851" Type="http://schemas.openxmlformats.org/officeDocument/2006/relationships/hyperlink" Target="https://dokkai-labo.tokyo/blog/kaisei2021/" TargetMode="External"/><Relationship Id="rId850" Type="http://schemas.openxmlformats.org/officeDocument/2006/relationships/hyperlink" Target="https://dokkai-labo.tokyo/blog/" TargetMode="External"/><Relationship Id="rId888" Type="http://schemas.openxmlformats.org/officeDocument/2006/relationships/hyperlink" Target="https://dokkai-labo.tokyo/blog/kijutsu_miss3/" TargetMode="External"/><Relationship Id="rId887" Type="http://schemas.openxmlformats.org/officeDocument/2006/relationships/hyperlink" Target="https://dokkai-labo.tokyo/kobetsuonline01/" TargetMode="External"/><Relationship Id="rId886" Type="http://schemas.openxmlformats.org/officeDocument/2006/relationships/hyperlink" Target="https://dokkai-labo.tokyo/blog/kijutsu_miss3/" TargetMode="External"/><Relationship Id="rId885" Type="http://schemas.openxmlformats.org/officeDocument/2006/relationships/hyperlink" Target="https://dokkai-labo.tokyo/kobetsuonline01/" TargetMode="External"/><Relationship Id="rId889" Type="http://schemas.openxmlformats.org/officeDocument/2006/relationships/hyperlink" Target="https://dokkai-labo.tokyo/ct/strategy/" TargetMode="External"/><Relationship Id="rId880" Type="http://schemas.openxmlformats.org/officeDocument/2006/relationships/hyperlink" Target="https://dokkai-labo.tokyo/blog/kijutsu_miss3/" TargetMode="External"/><Relationship Id="rId884" Type="http://schemas.openxmlformats.org/officeDocument/2006/relationships/hyperlink" Target="https://dokkai-labo.tokyo/blog/kijutsu_miss3/" TargetMode="External"/><Relationship Id="rId883" Type="http://schemas.openxmlformats.org/officeDocument/2006/relationships/hyperlink" Target="https://dokkai-labo.tokyo/lesson/1-1elem/" TargetMode="External"/><Relationship Id="rId882" Type="http://schemas.openxmlformats.org/officeDocument/2006/relationships/hyperlink" Target="https://dokkai-labo.tokyo/blog/kijutsu_miss3/" TargetMode="External"/><Relationship Id="rId881" Type="http://schemas.openxmlformats.org/officeDocument/2006/relationships/hyperlink" Target="https://dokkai-labo.tokyo/blog/17022403/" TargetMode="External"/><Relationship Id="rId877" Type="http://schemas.openxmlformats.org/officeDocument/2006/relationships/hyperlink" Target="https://dokkai-labo.tokyo/onlinetokuten/" TargetMode="External"/><Relationship Id="rId876" Type="http://schemas.openxmlformats.org/officeDocument/2006/relationships/hyperlink" Target="https://dokkai-labo.tokyo/blog/kijutsu_miss3/" TargetMode="External"/><Relationship Id="rId875" Type="http://schemas.openxmlformats.org/officeDocument/2006/relationships/hyperlink" Target="https://dokkai-labo.tokyo/blog/kokugo-kakomon/" TargetMode="External"/><Relationship Id="rId874" Type="http://schemas.openxmlformats.org/officeDocument/2006/relationships/hyperlink" Target="https://dokkai-labo.tokyo/blog/keiougizyuku2021/" TargetMode="External"/><Relationship Id="rId879" Type="http://schemas.openxmlformats.org/officeDocument/2006/relationships/hyperlink" Target="https://dokkai-labo.tokyo/onlinetokuten/" TargetMode="External"/><Relationship Id="rId878" Type="http://schemas.openxmlformats.org/officeDocument/2006/relationships/hyperlink" Target="https://dokkai-labo.tokyo/blog/kijutsu_miss3/" TargetMode="External"/><Relationship Id="rId873" Type="http://schemas.openxmlformats.org/officeDocument/2006/relationships/hyperlink" Target="https://dokkai-labo.tokyo/ct/strategy/" TargetMode="External"/><Relationship Id="rId872" Type="http://schemas.openxmlformats.org/officeDocument/2006/relationships/hyperlink" Target="https://dokkai-labo.tokyo/blog/keiougizyuku2021/" TargetMode="External"/><Relationship Id="rId871" Type="http://schemas.openxmlformats.org/officeDocument/2006/relationships/hyperlink" Target="https://dokkai-labo.tokyo/ct/strategy/" TargetMode="External"/><Relationship Id="rId870" Type="http://schemas.openxmlformats.org/officeDocument/2006/relationships/hyperlink" Target="https://dokkai-labo.tokyo/blog/keiougizyuku2021/" TargetMode="External"/><Relationship Id="rId829" Type="http://schemas.openxmlformats.org/officeDocument/2006/relationships/hyperlink" Target="https://dokkai-labo.tokyo/blog/jikanhaibun/" TargetMode="External"/><Relationship Id="rId828" Type="http://schemas.openxmlformats.org/officeDocument/2006/relationships/hyperlink" Target="https://dokkai-labo.tokyo/vacant_sum/" TargetMode="External"/><Relationship Id="rId827" Type="http://schemas.openxmlformats.org/officeDocument/2006/relationships/hyperlink" Target="https://dokkai-labo.tokyo/blog/jikanhaibun/" TargetMode="External"/><Relationship Id="rId822" Type="http://schemas.openxmlformats.org/officeDocument/2006/relationships/hyperlink" Target="https://dokkai-labo.tokyo/ct/strategy/" TargetMode="External"/><Relationship Id="rId821" Type="http://schemas.openxmlformats.org/officeDocument/2006/relationships/hyperlink" Target="https://dokkai-labo.tokyo/blog/jikanhaibun/" TargetMode="External"/><Relationship Id="rId820" Type="http://schemas.openxmlformats.org/officeDocument/2006/relationships/hyperlink" Target="https://dokkai-labo.tokyo/kobetsuonline01/" TargetMode="External"/><Relationship Id="rId826" Type="http://schemas.openxmlformats.org/officeDocument/2006/relationships/hyperlink" Target="https://dokkai-labo.tokyo/col_blog/dokkai-shori-junban/" TargetMode="External"/><Relationship Id="rId825" Type="http://schemas.openxmlformats.org/officeDocument/2006/relationships/hyperlink" Target="https://dokkai-labo.tokyo/blog/jikanhaibun/" TargetMode="External"/><Relationship Id="rId824" Type="http://schemas.openxmlformats.org/officeDocument/2006/relationships/hyperlink" Target="https://dokkai-labo.tokyo/lesson/1-1elem/" TargetMode="External"/><Relationship Id="rId823" Type="http://schemas.openxmlformats.org/officeDocument/2006/relationships/hyperlink" Target="https://dokkai-labo.tokyo/blog/jikanhaibun/" TargetMode="External"/><Relationship Id="rId819" Type="http://schemas.openxmlformats.org/officeDocument/2006/relationships/hyperlink" Target="https://dokkai-labo.tokyo/blog/jikanhaibun/" TargetMode="External"/><Relationship Id="rId818" Type="http://schemas.openxmlformats.org/officeDocument/2006/relationships/hyperlink" Target="https://dokkai-labo.tokyo/kobetsuonline01/" TargetMode="External"/><Relationship Id="rId817" Type="http://schemas.openxmlformats.org/officeDocument/2006/relationships/hyperlink" Target="https://dokkai-labo.tokyo/blog/jikanhaibun/" TargetMode="External"/><Relationship Id="rId816" Type="http://schemas.openxmlformats.org/officeDocument/2006/relationships/hyperlink" Target="https://dokkai-labo.tokyo/col_blog/dokkai-shori-junban/" TargetMode="External"/><Relationship Id="rId811" Type="http://schemas.openxmlformats.org/officeDocument/2006/relationships/hyperlink" Target="https://dokkai-labo.tokyo/blog/jikanhaibun/" TargetMode="External"/><Relationship Id="rId810" Type="http://schemas.openxmlformats.org/officeDocument/2006/relationships/hyperlink" Target="https://dokkai-labo.tokyo/access/" TargetMode="External"/><Relationship Id="rId815" Type="http://schemas.openxmlformats.org/officeDocument/2006/relationships/hyperlink" Target="https://dokkai-labo.tokyo/blog/jikanhaibun/" TargetMode="External"/><Relationship Id="rId814" Type="http://schemas.openxmlformats.org/officeDocument/2006/relationships/hyperlink" Target="https://dokkai-labo.tokyo/" TargetMode="External"/><Relationship Id="rId813" Type="http://schemas.openxmlformats.org/officeDocument/2006/relationships/hyperlink" Target="https://dokkai-labo.tokyo/blog/jikanhaibun/" TargetMode="External"/><Relationship Id="rId812" Type="http://schemas.openxmlformats.org/officeDocument/2006/relationships/hyperlink" Target="https://dokkai-labo.tokyo/profile/" TargetMode="External"/><Relationship Id="rId849" Type="http://schemas.openxmlformats.org/officeDocument/2006/relationships/hyperlink" Target="https://dokkai-labo.tokyo/blog/jyoshigakuin2021/" TargetMode="External"/><Relationship Id="rId844" Type="http://schemas.openxmlformats.org/officeDocument/2006/relationships/hyperlink" Target="https://dokkai-labo.tokyo/contact/" TargetMode="External"/><Relationship Id="rId843" Type="http://schemas.openxmlformats.org/officeDocument/2006/relationships/hyperlink" Target="https://dokkai-labo.tokyo/blog/jyoshigakuin2021/" TargetMode="External"/><Relationship Id="rId842" Type="http://schemas.openxmlformats.org/officeDocument/2006/relationships/hyperlink" Target="https://dokkai-labo.tokyo/blog/161214/" TargetMode="External"/><Relationship Id="rId841" Type="http://schemas.openxmlformats.org/officeDocument/2006/relationships/hyperlink" Target="https://dokkai-labo.tokyo/blog/jyoshigakuin2021/" TargetMode="External"/><Relationship Id="rId848" Type="http://schemas.openxmlformats.org/officeDocument/2006/relationships/hyperlink" Target="https://dokkai-labo.tokyo/access/" TargetMode="External"/><Relationship Id="rId847" Type="http://schemas.openxmlformats.org/officeDocument/2006/relationships/hyperlink" Target="https://dokkai-labo.tokyo/blog/jyoshigakuin2021/" TargetMode="External"/><Relationship Id="rId846" Type="http://schemas.openxmlformats.org/officeDocument/2006/relationships/hyperlink" Target="https://dokkai-labo.tokyo/profile/" TargetMode="External"/><Relationship Id="rId845" Type="http://schemas.openxmlformats.org/officeDocument/2006/relationships/hyperlink" Target="https://dokkai-labo.tokyo/blog/jyoshigakuin2021/" TargetMode="External"/><Relationship Id="rId840" Type="http://schemas.openxmlformats.org/officeDocument/2006/relationships/hyperlink" Target="https://dokkai-labo.tokyo/kobetsuonline01/" TargetMode="External"/><Relationship Id="rId839" Type="http://schemas.openxmlformats.org/officeDocument/2006/relationships/hyperlink" Target="https://dokkai-labo.tokyo/blog/jyoshigakuin2021/" TargetMode="External"/><Relationship Id="rId838" Type="http://schemas.openxmlformats.org/officeDocument/2006/relationships/hyperlink" Target="https://dokkai-labo.tokyo/blog/kokugo-kakomon/" TargetMode="External"/><Relationship Id="rId833" Type="http://schemas.openxmlformats.org/officeDocument/2006/relationships/hyperlink" Target="https://dokkai-labo.tokyo/blog/jyoshigakuin2021/" TargetMode="External"/><Relationship Id="rId832" Type="http://schemas.openxmlformats.org/officeDocument/2006/relationships/hyperlink" Target="https://dokkai-labo.tokyo/" TargetMode="External"/><Relationship Id="rId831" Type="http://schemas.openxmlformats.org/officeDocument/2006/relationships/hyperlink" Target="https://dokkai-labo.tokyo/blog/jikanhaibun/" TargetMode="External"/><Relationship Id="rId830" Type="http://schemas.openxmlformats.org/officeDocument/2006/relationships/hyperlink" Target="https://dokkai-labo.tokyo/contact/" TargetMode="External"/><Relationship Id="rId837" Type="http://schemas.openxmlformats.org/officeDocument/2006/relationships/hyperlink" Target="https://dokkai-labo.tokyo/blog/jyoshigakuin2021/" TargetMode="External"/><Relationship Id="rId836" Type="http://schemas.openxmlformats.org/officeDocument/2006/relationships/hyperlink" Target="https://dokkai-labo.tokyo/grammer/" TargetMode="External"/><Relationship Id="rId835" Type="http://schemas.openxmlformats.org/officeDocument/2006/relationships/hyperlink" Target="https://dokkai-labo.tokyo/blog/jyoshigakuin2021/" TargetMode="External"/><Relationship Id="rId834" Type="http://schemas.openxmlformats.org/officeDocument/2006/relationships/hyperlink" Target="https://dokkai-labo.tokyo/grammer/" TargetMode="External"/><Relationship Id="rId6506" Type="http://schemas.openxmlformats.org/officeDocument/2006/relationships/hyperlink" Target="https://juku-escot.com/kouza/jyuken-math/" TargetMode="External"/><Relationship Id="rId7838" Type="http://schemas.openxmlformats.org/officeDocument/2006/relationships/hyperlink" Target="https://jukureiwa.com/honka/" TargetMode="External"/><Relationship Id="rId6507" Type="http://schemas.openxmlformats.org/officeDocument/2006/relationships/hyperlink" Target="https://juku-escot.com/online/" TargetMode="External"/><Relationship Id="rId7837" Type="http://schemas.openxmlformats.org/officeDocument/2006/relationships/hyperlink" Target="https://jukureiwa.com/tips/syakai-hanpuku-system/" TargetMode="External"/><Relationship Id="rId6504" Type="http://schemas.openxmlformats.org/officeDocument/2006/relationships/hyperlink" Target="https://juku-escot.com/kouza/jyuken-math/" TargetMode="External"/><Relationship Id="rId7836" Type="http://schemas.openxmlformats.org/officeDocument/2006/relationships/hyperlink" Target="https://jukureiwa.com/kouza/" TargetMode="External"/><Relationship Id="rId6505" Type="http://schemas.openxmlformats.org/officeDocument/2006/relationships/hyperlink" Target="https://juku-escot.com/taikeisuugaku/" TargetMode="External"/><Relationship Id="rId7835" Type="http://schemas.openxmlformats.org/officeDocument/2006/relationships/hyperlink" Target="https://jukureiwa.com/tips/syakai-atomawashi/" TargetMode="External"/><Relationship Id="rId6508" Type="http://schemas.openxmlformats.org/officeDocument/2006/relationships/hyperlink" Target="https://juku-escot.com/kouza/jyuken-math/" TargetMode="External"/><Relationship Id="rId6509" Type="http://schemas.openxmlformats.org/officeDocument/2006/relationships/hyperlink" Target="https://juku-escot.com/column/suugakudekinai/" TargetMode="External"/><Relationship Id="rId7839" Type="http://schemas.openxmlformats.org/officeDocument/2006/relationships/hyperlink" Target="https://jukureiwa.com/tips/syakai-hanpuku-system/" TargetMode="External"/><Relationship Id="rId7830" Type="http://schemas.openxmlformats.org/officeDocument/2006/relationships/hyperlink" Target="https://jukureiwa.com/tips/syakaibenkyou/" TargetMode="External"/><Relationship Id="rId6502" Type="http://schemas.openxmlformats.org/officeDocument/2006/relationships/hyperlink" Target="https://juku-escot.com/kouza/jyuken-math/" TargetMode="External"/><Relationship Id="rId7834" Type="http://schemas.openxmlformats.org/officeDocument/2006/relationships/hyperlink" Target="https://jukureiwa.com/tips/syakaianki/" TargetMode="External"/><Relationship Id="rId6503" Type="http://schemas.openxmlformats.org/officeDocument/2006/relationships/hyperlink" Target="https://juku-escot.com/column/suugakukika/" TargetMode="External"/><Relationship Id="rId7833" Type="http://schemas.openxmlformats.org/officeDocument/2006/relationships/hyperlink" Target="https://jukureiwa.com/tips/syakai-atomawashi/" TargetMode="External"/><Relationship Id="rId6500" Type="http://schemas.openxmlformats.org/officeDocument/2006/relationships/hyperlink" Target="https://juku-escot.com/kouza/jyuken-math/" TargetMode="External"/><Relationship Id="rId7832" Type="http://schemas.openxmlformats.org/officeDocument/2006/relationships/hyperlink" Target="https://jukureiwa.com/tips/syakaikinkyu/" TargetMode="External"/><Relationship Id="rId6501" Type="http://schemas.openxmlformats.org/officeDocument/2006/relationships/hyperlink" Target="https://juku-escot.com/column/daisuubennkyouhou/" TargetMode="External"/><Relationship Id="rId7831" Type="http://schemas.openxmlformats.org/officeDocument/2006/relationships/hyperlink" Target="https://jukureiwa.com/tips/syakai-atomawashi/" TargetMode="External"/><Relationship Id="rId7827" Type="http://schemas.openxmlformats.org/officeDocument/2006/relationships/hyperlink" Target="https://jukureiwa.com/tips/syakai-atomawashi/" TargetMode="External"/><Relationship Id="rId7826" Type="http://schemas.openxmlformats.org/officeDocument/2006/relationships/hyperlink" Target="https://jukureiwa.com/tips/syakai-atomawashi/" TargetMode="External"/><Relationship Id="rId7825" Type="http://schemas.openxmlformats.org/officeDocument/2006/relationships/hyperlink" Target="https://jukureiwa.com/tips/syakai-atomawashi/" TargetMode="External"/><Relationship Id="rId7824" Type="http://schemas.openxmlformats.org/officeDocument/2006/relationships/hyperlink" Target="https://jukureiwa.com/honka/" TargetMode="External"/><Relationship Id="rId7829" Type="http://schemas.openxmlformats.org/officeDocument/2006/relationships/hyperlink" Target="https://jukureiwa.com/tips/syakai-atomawashi/" TargetMode="External"/><Relationship Id="rId7828" Type="http://schemas.openxmlformats.org/officeDocument/2006/relationships/hyperlink" Target="https://jukureiwa.com/tips/naaymi_hub/" TargetMode="External"/><Relationship Id="rId7823" Type="http://schemas.openxmlformats.org/officeDocument/2006/relationships/hyperlink" Target="https://jukureiwa.com/tips/syakai-15min-routine/" TargetMode="External"/><Relationship Id="rId7822" Type="http://schemas.openxmlformats.org/officeDocument/2006/relationships/hyperlink" Target="https://jukureiwa.com/inquiry/" TargetMode="External"/><Relationship Id="rId7821" Type="http://schemas.openxmlformats.org/officeDocument/2006/relationships/hyperlink" Target="https://jukureiwa.com/tips/syakai-15min-routine/" TargetMode="External"/><Relationship Id="rId7820" Type="http://schemas.openxmlformats.org/officeDocument/2006/relationships/hyperlink" Target="https://jukureiwa.com/tips/syakaianki/" TargetMode="External"/><Relationship Id="rId6528" Type="http://schemas.openxmlformats.org/officeDocument/2006/relationships/hyperlink" Target="https://juku-escot.com/mathematics/" TargetMode="External"/><Relationship Id="rId6529" Type="http://schemas.openxmlformats.org/officeDocument/2006/relationships/hyperlink" Target="https://juku-escot.com/examination/" TargetMode="External"/><Relationship Id="rId7859" Type="http://schemas.openxmlformats.org/officeDocument/2006/relationships/hyperlink" Target="https://jukureiwa.com/tips/syakai-hikidashi/" TargetMode="External"/><Relationship Id="rId6526" Type="http://schemas.openxmlformats.org/officeDocument/2006/relationships/hyperlink" Target="https://juku-escot.com/lp_eng01/" TargetMode="External"/><Relationship Id="rId7858" Type="http://schemas.openxmlformats.org/officeDocument/2006/relationships/hyperlink" Target="https://jukureiwa.com/tips/syakaianki/" TargetMode="External"/><Relationship Id="rId6527" Type="http://schemas.openxmlformats.org/officeDocument/2006/relationships/hyperlink" Target="https://eigo-rewrite.com/" TargetMode="External"/><Relationship Id="rId7857" Type="http://schemas.openxmlformats.org/officeDocument/2006/relationships/hyperlink" Target="https://jukureiwa.com/tips/syakai-hikidashi/" TargetMode="External"/><Relationship Id="rId6520" Type="http://schemas.openxmlformats.org/officeDocument/2006/relationships/hyperlink" Target="https://juku-escot.com/lp_eng01/" TargetMode="External"/><Relationship Id="rId7852" Type="http://schemas.openxmlformats.org/officeDocument/2006/relationships/hyperlink" Target="https://jukureiwa.com/honka/" TargetMode="External"/><Relationship Id="rId6521" Type="http://schemas.openxmlformats.org/officeDocument/2006/relationships/hyperlink" Target="https://juku-escot.com/birdland/" TargetMode="External"/><Relationship Id="rId7851" Type="http://schemas.openxmlformats.org/officeDocument/2006/relationships/hyperlink" Target="https://jukureiwa.com/tips/syakai-hikidashi/" TargetMode="External"/><Relationship Id="rId7850" Type="http://schemas.openxmlformats.org/officeDocument/2006/relationships/hyperlink" Target="https://jukureiwa.com/honka/" TargetMode="External"/><Relationship Id="rId6524" Type="http://schemas.openxmlformats.org/officeDocument/2006/relationships/hyperlink" Target="https://juku-escot.com/lp_eng01/" TargetMode="External"/><Relationship Id="rId7856" Type="http://schemas.openxmlformats.org/officeDocument/2006/relationships/hyperlink" Target="https://jukureiwa.com/tips/naaymi_hub/" TargetMode="External"/><Relationship Id="rId6525" Type="http://schemas.openxmlformats.org/officeDocument/2006/relationships/hyperlink" Target="https://eng-support.com/" TargetMode="External"/><Relationship Id="rId7855" Type="http://schemas.openxmlformats.org/officeDocument/2006/relationships/hyperlink" Target="https://jukureiwa.com/tips/syakai-hikidashi/" TargetMode="External"/><Relationship Id="rId6522" Type="http://schemas.openxmlformats.org/officeDocument/2006/relationships/hyperlink" Target="https://juku-escot.com/lp_eng01/" TargetMode="External"/><Relationship Id="rId7854" Type="http://schemas.openxmlformats.org/officeDocument/2006/relationships/hyperlink" Target="https://jukureiwa.com/tips/naaymi_hub/" TargetMode="External"/><Relationship Id="rId6523" Type="http://schemas.openxmlformats.org/officeDocument/2006/relationships/hyperlink" Target="https://koten-kakitsubata.jp/" TargetMode="External"/><Relationship Id="rId7853" Type="http://schemas.openxmlformats.org/officeDocument/2006/relationships/hyperlink" Target="https://jukureiwa.com/tips/syakai-hikidashi/" TargetMode="External"/><Relationship Id="rId6517" Type="http://schemas.openxmlformats.org/officeDocument/2006/relationships/hyperlink" Target="https://juku-escot.com/progress/" TargetMode="External"/><Relationship Id="rId7849" Type="http://schemas.openxmlformats.org/officeDocument/2006/relationships/hyperlink" Target="https://jukureiwa.com/tips/syakai-hikidashi/" TargetMode="External"/><Relationship Id="rId6518" Type="http://schemas.openxmlformats.org/officeDocument/2006/relationships/hyperlink" Target="https://juku-escot.com/lp_eng01/" TargetMode="External"/><Relationship Id="rId7848" Type="http://schemas.openxmlformats.org/officeDocument/2006/relationships/hyperlink" Target="https://jukureiwa.com/tips/syakaibenkyou/" TargetMode="External"/><Relationship Id="rId6515" Type="http://schemas.openxmlformats.org/officeDocument/2006/relationships/hyperlink" Target="https://juku-escot.com/online/" TargetMode="External"/><Relationship Id="rId7847" Type="http://schemas.openxmlformats.org/officeDocument/2006/relationships/hyperlink" Target="https://jukureiwa.com/tips/syakai-hanpuku-system/" TargetMode="External"/><Relationship Id="rId6516" Type="http://schemas.openxmlformats.org/officeDocument/2006/relationships/hyperlink" Target="https://juku-escot.com/lp_eng01/" TargetMode="External"/><Relationship Id="rId7846" Type="http://schemas.openxmlformats.org/officeDocument/2006/relationships/hyperlink" Target="https://jukureiwa.com/tips/syakaianki/" TargetMode="External"/><Relationship Id="rId6519" Type="http://schemas.openxmlformats.org/officeDocument/2006/relationships/hyperlink" Target="https://juku-escot.com/newtreasure/" TargetMode="External"/><Relationship Id="rId7841" Type="http://schemas.openxmlformats.org/officeDocument/2006/relationships/hyperlink" Target="https://jukureiwa.com/tips/syakai-hanpuku-system/" TargetMode="External"/><Relationship Id="rId6510" Type="http://schemas.openxmlformats.org/officeDocument/2006/relationships/hyperlink" Target="https://juku-escot.com/kouza/jyuken-math/" TargetMode="External"/><Relationship Id="rId7840" Type="http://schemas.openxmlformats.org/officeDocument/2006/relationships/hyperlink" Target="https://jukureiwa.com/honka/" TargetMode="External"/><Relationship Id="rId6513" Type="http://schemas.openxmlformats.org/officeDocument/2006/relationships/hyperlink" Target="https://juku-escot.com/inquiry/" TargetMode="External"/><Relationship Id="rId7845" Type="http://schemas.openxmlformats.org/officeDocument/2006/relationships/hyperlink" Target="https://jukureiwa.com/tips/syakai-hanpuku-system/" TargetMode="External"/><Relationship Id="rId6514" Type="http://schemas.openxmlformats.org/officeDocument/2006/relationships/hyperlink" Target="https://juku-escot.com/kouza/jyuken-math/" TargetMode="External"/><Relationship Id="rId7844" Type="http://schemas.openxmlformats.org/officeDocument/2006/relationships/hyperlink" Target="https://jukureiwa.com/tips/naaymi_hub/" TargetMode="External"/><Relationship Id="rId6511" Type="http://schemas.openxmlformats.org/officeDocument/2006/relationships/hyperlink" Target="https://juku-escot.com/column/suugaku_ouyoumondai/" TargetMode="External"/><Relationship Id="rId7843" Type="http://schemas.openxmlformats.org/officeDocument/2006/relationships/hyperlink" Target="https://jukureiwa.com/tips/syakai-hanpuku-system/" TargetMode="External"/><Relationship Id="rId6512" Type="http://schemas.openxmlformats.org/officeDocument/2006/relationships/hyperlink" Target="https://juku-escot.com/kouza/jyuken-math/" TargetMode="External"/><Relationship Id="rId7842" Type="http://schemas.openxmlformats.org/officeDocument/2006/relationships/hyperlink" Target="https://jukureiwa.com/tips/naaymi_hub/" TargetMode="External"/><Relationship Id="rId899" Type="http://schemas.openxmlformats.org/officeDocument/2006/relationships/hyperlink" Target="https://dokkai-labo.tokyo/onlinetokuten/" TargetMode="External"/><Relationship Id="rId898" Type="http://schemas.openxmlformats.org/officeDocument/2006/relationships/hyperlink" Target="https://dokkai-labo.tokyo/blog/kokorogamae/" TargetMode="External"/><Relationship Id="rId897" Type="http://schemas.openxmlformats.org/officeDocument/2006/relationships/hyperlink" Target="https://dokkai-labo.tokyo/tokuten/" TargetMode="External"/><Relationship Id="rId896" Type="http://schemas.openxmlformats.org/officeDocument/2006/relationships/hyperlink" Target="https://dokkai-labo.tokyo/blog/kokorogamae/" TargetMode="External"/><Relationship Id="rId891" Type="http://schemas.openxmlformats.org/officeDocument/2006/relationships/hyperlink" Target="https://dokkai-labo.tokyo/onlinetokuten/" TargetMode="External"/><Relationship Id="rId890" Type="http://schemas.openxmlformats.org/officeDocument/2006/relationships/hyperlink" Target="https://dokkai-labo.tokyo/blog/kokorogamae/" TargetMode="External"/><Relationship Id="rId895" Type="http://schemas.openxmlformats.org/officeDocument/2006/relationships/hyperlink" Target="https://dokkai-labo.tokyo/blog/17022402/" TargetMode="External"/><Relationship Id="rId894" Type="http://schemas.openxmlformats.org/officeDocument/2006/relationships/hyperlink" Target="https://dokkai-labo.tokyo/blog/kokorogamae/" TargetMode="External"/><Relationship Id="rId893" Type="http://schemas.openxmlformats.org/officeDocument/2006/relationships/hyperlink" Target="https://dokkai-labo.tokyo/onlinetokuten/" TargetMode="External"/><Relationship Id="rId892" Type="http://schemas.openxmlformats.org/officeDocument/2006/relationships/hyperlink" Target="https://dokkai-labo.tokyo/blog/kokorogamae/" TargetMode="External"/><Relationship Id="rId7816" Type="http://schemas.openxmlformats.org/officeDocument/2006/relationships/hyperlink" Target="https://jukureiwa.com/tips/naaymi_hub/" TargetMode="External"/><Relationship Id="rId7815" Type="http://schemas.openxmlformats.org/officeDocument/2006/relationships/hyperlink" Target="https://jukureiwa.com/tips/syakai-15min-routine/" TargetMode="External"/><Relationship Id="rId7814" Type="http://schemas.openxmlformats.org/officeDocument/2006/relationships/hyperlink" Target="https://jukureiwa.com/tips/naaymi_hub/" TargetMode="External"/><Relationship Id="rId7813" Type="http://schemas.openxmlformats.org/officeDocument/2006/relationships/hyperlink" Target="https://jukureiwa.com/tips/syakai-15min-routine/" TargetMode="External"/><Relationship Id="rId7819" Type="http://schemas.openxmlformats.org/officeDocument/2006/relationships/hyperlink" Target="https://jukureiwa.com/tips/syakai-15min-routine/" TargetMode="External"/><Relationship Id="rId7818" Type="http://schemas.openxmlformats.org/officeDocument/2006/relationships/hyperlink" Target="https://jukureiwa.com/tips/syakaibenkyou/" TargetMode="External"/><Relationship Id="rId7817" Type="http://schemas.openxmlformats.org/officeDocument/2006/relationships/hyperlink" Target="https://jukureiwa.com/tips/syakai-15min-routine/" TargetMode="External"/><Relationship Id="rId7812" Type="http://schemas.openxmlformats.org/officeDocument/2006/relationships/hyperlink" Target="https://jukureiwa.com/honka/" TargetMode="External"/><Relationship Id="rId7811" Type="http://schemas.openxmlformats.org/officeDocument/2006/relationships/hyperlink" Target="https://jukureiwa.com/tips/syakai-15min-routine/" TargetMode="External"/><Relationship Id="rId7810" Type="http://schemas.openxmlformats.org/officeDocument/2006/relationships/hyperlink" Target="https://jukureiwa.com/honka/" TargetMode="External"/><Relationship Id="rId7805" Type="http://schemas.openxmlformats.org/officeDocument/2006/relationships/hyperlink" Target="https://jukureiwa.com/tips/rekishi-shiryou-mondai/" TargetMode="External"/><Relationship Id="rId7804" Type="http://schemas.openxmlformats.org/officeDocument/2006/relationships/hyperlink" Target="https://jukureiwa.com/tanpatsu/" TargetMode="External"/><Relationship Id="rId7803" Type="http://schemas.openxmlformats.org/officeDocument/2006/relationships/hyperlink" Target="https://jukureiwa.com/tips/rekishi-shiryou-mondai/" TargetMode="External"/><Relationship Id="rId7802" Type="http://schemas.openxmlformats.org/officeDocument/2006/relationships/hyperlink" Target="https://jukureiwa.com/tips/syakaibenkyou/" TargetMode="External"/><Relationship Id="rId7809" Type="http://schemas.openxmlformats.org/officeDocument/2006/relationships/hyperlink" Target="https://jukureiwa.com/tips/syakai-15min-routine/" TargetMode="External"/><Relationship Id="rId7808" Type="http://schemas.openxmlformats.org/officeDocument/2006/relationships/hyperlink" Target="https://jukureiwa.com/tips/rekishi-shiryou-mondai/" TargetMode="External"/><Relationship Id="rId7807" Type="http://schemas.openxmlformats.org/officeDocument/2006/relationships/hyperlink" Target="https://jukureiwa.com/tips/rekishi-shiryou-mondai/" TargetMode="External"/><Relationship Id="rId7806" Type="http://schemas.openxmlformats.org/officeDocument/2006/relationships/hyperlink" Target="https://jukureiwa.com/kouza/" TargetMode="External"/><Relationship Id="rId7801" Type="http://schemas.openxmlformats.org/officeDocument/2006/relationships/hyperlink" Target="https://jukureiwa.com/tips/rekishi-shiryou-mondai/" TargetMode="External"/><Relationship Id="rId7800" Type="http://schemas.openxmlformats.org/officeDocument/2006/relationships/hyperlink" Target="https://jukureiwa.com/tips/honka_rekishi/" TargetMode="External"/><Relationship Id="rId2180" Type="http://schemas.openxmlformats.org/officeDocument/2006/relationships/hyperlink" Target="https://dokkai-labo.tokyo/kobetsuonline01/" TargetMode="External"/><Relationship Id="rId2181" Type="http://schemas.openxmlformats.org/officeDocument/2006/relationships/hyperlink" Target="https://dokkai-labo.tokyo/contact/" TargetMode="External"/><Relationship Id="rId2182" Type="http://schemas.openxmlformats.org/officeDocument/2006/relationships/hyperlink" Target="https://dokkai-labo.tokyo/basis/" TargetMode="External"/><Relationship Id="rId2183" Type="http://schemas.openxmlformats.org/officeDocument/2006/relationships/hyperlink" Target="https://dokkai-labo.tokyo/corporate_data/" TargetMode="External"/><Relationship Id="rId2184" Type="http://schemas.openxmlformats.org/officeDocument/2006/relationships/hyperlink" Target="https://dokkai-labo.tokyo/hilevel_lec_univ_online/" TargetMode="External"/><Relationship Id="rId2185" Type="http://schemas.openxmlformats.org/officeDocument/2006/relationships/hyperlink" Target="https://dokkai-labo.tokyo/corporate_data/" TargetMode="External"/><Relationship Id="rId2186" Type="http://schemas.openxmlformats.org/officeDocument/2006/relationships/hyperlink" Target="http://arithmetica.jp/wp/wp-content/uploads/2016/08/yoko.png" TargetMode="External"/><Relationship Id="rId2187" Type="http://schemas.openxmlformats.org/officeDocument/2006/relationships/hyperlink" Target="https://dokkai-labo.tokyo/corporate_data/" TargetMode="External"/><Relationship Id="rId2188" Type="http://schemas.openxmlformats.org/officeDocument/2006/relationships/hyperlink" Target="https://natsui-sansu-juku.com/" TargetMode="External"/><Relationship Id="rId2189" Type="http://schemas.openxmlformats.org/officeDocument/2006/relationships/hyperlink" Target="https://dokkai-labo.tokyo/corporate_data/" TargetMode="External"/><Relationship Id="rId2170" Type="http://schemas.openxmlformats.org/officeDocument/2006/relationships/hyperlink" Target="https://dokkai-labo.tokyo/blog/ootechuugakuzyukunokokugotekisutohikaku/" TargetMode="External"/><Relationship Id="rId2171" Type="http://schemas.openxmlformats.org/officeDocument/2006/relationships/hyperlink" Target="https://dokkai-labo.tokyo/col_blog/waseda-academy-kokugo-speed/" TargetMode="External"/><Relationship Id="rId2172" Type="http://schemas.openxmlformats.org/officeDocument/2006/relationships/hyperlink" Target="https://dokkai-labo.tokyo/kobetsuonline01/" TargetMode="External"/><Relationship Id="rId2173" Type="http://schemas.openxmlformats.org/officeDocument/2006/relationships/hyperlink" Target="https://dokkai-labo.tokyo/col_blog/yomitobashi-online/" TargetMode="External"/><Relationship Id="rId2174" Type="http://schemas.openxmlformats.org/officeDocument/2006/relationships/hyperlink" Target="https://dokkai-labo.tokyo/blog/chobunkotsu/" TargetMode="External"/><Relationship Id="rId2175" Type="http://schemas.openxmlformats.org/officeDocument/2006/relationships/hyperlink" Target="https://dokkai-labo.tokyo/col_blog/yomitobashi-online/" TargetMode="External"/><Relationship Id="rId2176" Type="http://schemas.openxmlformats.org/officeDocument/2006/relationships/hyperlink" Target="https://dokkai-labo.tokyo/kobetsuonline01/" TargetMode="External"/><Relationship Id="rId2177" Type="http://schemas.openxmlformats.org/officeDocument/2006/relationships/hyperlink" Target="https://dokkai-labo.tokyo/col_blog/yomitobashi-online/" TargetMode="External"/><Relationship Id="rId2178" Type="http://schemas.openxmlformats.org/officeDocument/2006/relationships/hyperlink" Target="https://dokkai-labo.tokyo/monogataribun/" TargetMode="External"/><Relationship Id="rId2179" Type="http://schemas.openxmlformats.org/officeDocument/2006/relationships/hyperlink" Target="https://dokkai-labo.tokyo/col_blog/yomitobashi-online/" TargetMode="External"/><Relationship Id="rId2190" Type="http://schemas.openxmlformats.org/officeDocument/2006/relationships/hyperlink" Target="https://dokkai-labo.tokyo/" TargetMode="External"/><Relationship Id="rId2191" Type="http://schemas.openxmlformats.org/officeDocument/2006/relationships/hyperlink" Target="https://dokkai-labo.tokyo/corporate_data/" TargetMode="External"/><Relationship Id="rId2192" Type="http://schemas.openxmlformats.org/officeDocument/2006/relationships/hyperlink" Target="https://juku-escot.com/" TargetMode="External"/><Relationship Id="rId2193" Type="http://schemas.openxmlformats.org/officeDocument/2006/relationships/hyperlink" Target="https://dokkai-labo.tokyo/corporate_data/" TargetMode="External"/><Relationship Id="rId2194" Type="http://schemas.openxmlformats.org/officeDocument/2006/relationships/hyperlink" Target="https://jukureiwa.com/" TargetMode="External"/><Relationship Id="rId2195" Type="http://schemas.openxmlformats.org/officeDocument/2006/relationships/hyperlink" Target="https://dokkai-labo.tokyo/corporate_data/" TargetMode="External"/><Relationship Id="rId2196" Type="http://schemas.openxmlformats.org/officeDocument/2006/relationships/hyperlink" Target="https://koten-kakitsubata.jp/" TargetMode="External"/><Relationship Id="rId2197" Type="http://schemas.openxmlformats.org/officeDocument/2006/relationships/hyperlink" Target="https://dokkai-labo.tokyo/corporate_data/" TargetMode="External"/><Relationship Id="rId2198" Type="http://schemas.openxmlformats.org/officeDocument/2006/relationships/hyperlink" Target="https://eigo-rewrite.com/" TargetMode="External"/><Relationship Id="rId2199" Type="http://schemas.openxmlformats.org/officeDocument/2006/relationships/hyperlink" Target="https://dokkai-labo.tokyo/corporate_data/" TargetMode="External"/><Relationship Id="rId3513" Type="http://schemas.openxmlformats.org/officeDocument/2006/relationships/hyperlink" Target="https://eigo-rewrite.com/vocabulary/" TargetMode="External"/><Relationship Id="rId4844" Type="http://schemas.openxmlformats.org/officeDocument/2006/relationships/hyperlink" Target="https://eng-support.com/column/progress-book1-lesson17-3/" TargetMode="External"/><Relationship Id="rId3512" Type="http://schemas.openxmlformats.org/officeDocument/2006/relationships/hyperlink" Target="https://eigo-rewrite.com/column/stage1-2-1/" TargetMode="External"/><Relationship Id="rId4843" Type="http://schemas.openxmlformats.org/officeDocument/2006/relationships/hyperlink" Target="https://eng-support.com/kouza/" TargetMode="External"/><Relationship Id="rId3515" Type="http://schemas.openxmlformats.org/officeDocument/2006/relationships/hyperlink" Target="https://eigo-rewrite.com/column/hub_stage1/" TargetMode="External"/><Relationship Id="rId4846" Type="http://schemas.openxmlformats.org/officeDocument/2006/relationships/hyperlink" Target="https://eng-support.com/column/progress-book1-lesson17-4/" TargetMode="External"/><Relationship Id="rId3514" Type="http://schemas.openxmlformats.org/officeDocument/2006/relationships/hyperlink" Target="https://eigo-rewrite.com/column/stage1-2-2-2/" TargetMode="External"/><Relationship Id="rId4845" Type="http://schemas.openxmlformats.org/officeDocument/2006/relationships/hyperlink" Target="https://eng-support.com/kouza/" TargetMode="External"/><Relationship Id="rId3517" Type="http://schemas.openxmlformats.org/officeDocument/2006/relationships/hyperlink" Target="https://eigo-rewrite.com/dokkaikyouka/" TargetMode="External"/><Relationship Id="rId4848" Type="http://schemas.openxmlformats.org/officeDocument/2006/relationships/hyperlink" Target="https://eng-support.com/column/progress-book1-lesson17-4/" TargetMode="External"/><Relationship Id="rId3516" Type="http://schemas.openxmlformats.org/officeDocument/2006/relationships/hyperlink" Target="https://eigo-rewrite.com/column/stage1-2-2-2/" TargetMode="External"/><Relationship Id="rId4847" Type="http://schemas.openxmlformats.org/officeDocument/2006/relationships/hyperlink" Target="https://eng-support.com/column/progress-book1-lesson17-4/" TargetMode="External"/><Relationship Id="rId3519" Type="http://schemas.openxmlformats.org/officeDocument/2006/relationships/hyperlink" Target="https://eigo-rewrite.com/listening/" TargetMode="External"/><Relationship Id="rId3518" Type="http://schemas.openxmlformats.org/officeDocument/2006/relationships/hyperlink" Target="https://eigo-rewrite.com/column/stage1-2-2-2/" TargetMode="External"/><Relationship Id="rId4849" Type="http://schemas.openxmlformats.org/officeDocument/2006/relationships/hyperlink" Target="https://eng-support.com/kouza/" TargetMode="External"/><Relationship Id="rId4840" Type="http://schemas.openxmlformats.org/officeDocument/2006/relationships/hyperlink" Target="https://eng-support.com/column/progress-book1-lesson17-3/" TargetMode="External"/><Relationship Id="rId3511" Type="http://schemas.openxmlformats.org/officeDocument/2006/relationships/hyperlink" Target="https://eigo-rewrite.com/column/hub_stage1/" TargetMode="External"/><Relationship Id="rId4842" Type="http://schemas.openxmlformats.org/officeDocument/2006/relationships/hyperlink" Target="https://eng-support.com/column/progress-book1-lesson17-3/" TargetMode="External"/><Relationship Id="rId3510" Type="http://schemas.openxmlformats.org/officeDocument/2006/relationships/hyperlink" Target="https://eigo-rewrite.com/column/stage1-2-1/" TargetMode="External"/><Relationship Id="rId4841" Type="http://schemas.openxmlformats.org/officeDocument/2006/relationships/hyperlink" Target="https://eng-support.com/kouza/" TargetMode="External"/><Relationship Id="rId3502" Type="http://schemas.openxmlformats.org/officeDocument/2006/relationships/hyperlink" Target="https://eigo-rewrite.com/column/stage1_lesson9-3/" TargetMode="External"/><Relationship Id="rId4833" Type="http://schemas.openxmlformats.org/officeDocument/2006/relationships/hyperlink" Target="https://eng-support.com/kouza/" TargetMode="External"/><Relationship Id="rId3501" Type="http://schemas.openxmlformats.org/officeDocument/2006/relationships/hyperlink" Target="https://eigo-rewrite.com/column/hub_stage1/" TargetMode="External"/><Relationship Id="rId4832" Type="http://schemas.openxmlformats.org/officeDocument/2006/relationships/hyperlink" Target="https://eng-support.com/column/progress-book1-lesson17-2/" TargetMode="External"/><Relationship Id="rId3504" Type="http://schemas.openxmlformats.org/officeDocument/2006/relationships/hyperlink" Target="https://eigo-rewrite.com/column/stage1_lesson9-3/" TargetMode="External"/><Relationship Id="rId4835" Type="http://schemas.openxmlformats.org/officeDocument/2006/relationships/hyperlink" Target="https://eng-support.com/kouza/" TargetMode="External"/><Relationship Id="rId3503" Type="http://schemas.openxmlformats.org/officeDocument/2006/relationships/hyperlink" Target="https://eigo-rewrite.com/listening/" TargetMode="External"/><Relationship Id="rId4834" Type="http://schemas.openxmlformats.org/officeDocument/2006/relationships/hyperlink" Target="https://eng-support.com/column/progress-book1-lesson17-2/" TargetMode="External"/><Relationship Id="rId3506" Type="http://schemas.openxmlformats.org/officeDocument/2006/relationships/hyperlink" Target="https://eigo-rewrite.com/column/stage1-1-2/" TargetMode="External"/><Relationship Id="rId4837" Type="http://schemas.openxmlformats.org/officeDocument/2006/relationships/hyperlink" Target="https://eng-support.com/kouza/" TargetMode="External"/><Relationship Id="rId3505" Type="http://schemas.openxmlformats.org/officeDocument/2006/relationships/hyperlink" Target="https://eigo-rewrite.com/vocabulary/" TargetMode="External"/><Relationship Id="rId4836" Type="http://schemas.openxmlformats.org/officeDocument/2006/relationships/hyperlink" Target="https://eng-support.com/column/progress-book1-lesson17-2/" TargetMode="External"/><Relationship Id="rId3508" Type="http://schemas.openxmlformats.org/officeDocument/2006/relationships/hyperlink" Target="https://eigo-rewrite.com/column/stage1-1-2/" TargetMode="External"/><Relationship Id="rId4839" Type="http://schemas.openxmlformats.org/officeDocument/2006/relationships/hyperlink" Target="https://eng-support.com/column/progress-book1-lesson17-3/" TargetMode="External"/><Relationship Id="rId3507" Type="http://schemas.openxmlformats.org/officeDocument/2006/relationships/hyperlink" Target="https://eigo-rewrite.com/column/hub_stage1/" TargetMode="External"/><Relationship Id="rId4838" Type="http://schemas.openxmlformats.org/officeDocument/2006/relationships/hyperlink" Target="https://eng-support.com/column/progress-book1-lesson17-3/" TargetMode="External"/><Relationship Id="rId3509" Type="http://schemas.openxmlformats.org/officeDocument/2006/relationships/hyperlink" Target="https://eigo-rewrite.com/listening/" TargetMode="External"/><Relationship Id="rId3500" Type="http://schemas.openxmlformats.org/officeDocument/2006/relationships/hyperlink" Target="https://eigo-rewrite.com/column/stage1_lesson9-3/" TargetMode="External"/><Relationship Id="rId4831" Type="http://schemas.openxmlformats.org/officeDocument/2006/relationships/hyperlink" Target="https://eng-support.com/column/" TargetMode="External"/><Relationship Id="rId4830" Type="http://schemas.openxmlformats.org/officeDocument/2006/relationships/hyperlink" Target="https://eng-support.com/column/progress-book1-lesson17-2/" TargetMode="External"/><Relationship Id="rId2203" Type="http://schemas.openxmlformats.org/officeDocument/2006/relationships/hyperlink" Target="https://dokkai-labo.tokyo/corporate_data/" TargetMode="External"/><Relationship Id="rId3535" Type="http://schemas.openxmlformats.org/officeDocument/2006/relationships/hyperlink" Target="https://eigo-rewrite.com/column/hub_stage1/" TargetMode="External"/><Relationship Id="rId4866" Type="http://schemas.openxmlformats.org/officeDocument/2006/relationships/hyperlink" Target="https://eng-support.com/column/progress-book1-lesson18-2/" TargetMode="External"/><Relationship Id="rId2204" Type="http://schemas.openxmlformats.org/officeDocument/2006/relationships/hyperlink" Target="https://rika-quest.com/" TargetMode="External"/><Relationship Id="rId3534" Type="http://schemas.openxmlformats.org/officeDocument/2006/relationships/hyperlink" Target="https://eigo-rewrite.com/column/stage1/" TargetMode="External"/><Relationship Id="rId4865" Type="http://schemas.openxmlformats.org/officeDocument/2006/relationships/hyperlink" Target="https://eng-support.com/kouza/" TargetMode="External"/><Relationship Id="rId2205" Type="http://schemas.openxmlformats.org/officeDocument/2006/relationships/hyperlink" Target="https://dokkai-labo.tokyo/corporate_data/" TargetMode="External"/><Relationship Id="rId3537" Type="http://schemas.openxmlformats.org/officeDocument/2006/relationships/hyperlink" Target="https://eigo-rewrite.com/kobetsueisakubun/" TargetMode="External"/><Relationship Id="rId4868" Type="http://schemas.openxmlformats.org/officeDocument/2006/relationships/hyperlink" Target="https://eng-support.com/column/progress-book1-lesson18-2/" TargetMode="External"/><Relationship Id="rId2206" Type="http://schemas.openxmlformats.org/officeDocument/2006/relationships/hyperlink" Target="https://filmuy.com/arithmetica/" TargetMode="External"/><Relationship Id="rId3536" Type="http://schemas.openxmlformats.org/officeDocument/2006/relationships/hyperlink" Target="https://eigo-rewrite.com/column/stage1/" TargetMode="External"/><Relationship Id="rId4867" Type="http://schemas.openxmlformats.org/officeDocument/2006/relationships/hyperlink" Target="https://eng-support.com/kouza/" TargetMode="External"/><Relationship Id="rId2207" Type="http://schemas.openxmlformats.org/officeDocument/2006/relationships/hyperlink" Target="https://dokkai-labo.tokyo/corporate_data/" TargetMode="External"/><Relationship Id="rId3539" Type="http://schemas.openxmlformats.org/officeDocument/2006/relationships/hyperlink" Target="https://eigo-rewrite.com/dokkaikyouka/" TargetMode="External"/><Relationship Id="rId2208" Type="http://schemas.openxmlformats.org/officeDocument/2006/relationships/hyperlink" Target="https://arithmetica.jp/support/" TargetMode="External"/><Relationship Id="rId3538" Type="http://schemas.openxmlformats.org/officeDocument/2006/relationships/hyperlink" Target="https://eigo-rewrite.com/column/stage1/" TargetMode="External"/><Relationship Id="rId4869" Type="http://schemas.openxmlformats.org/officeDocument/2006/relationships/hyperlink" Target="https://eng-support.com/kouza/" TargetMode="External"/><Relationship Id="rId2209" Type="http://schemas.openxmlformats.org/officeDocument/2006/relationships/hyperlink" Target="https://dokkai-labo.tokyo/grammer/" TargetMode="External"/><Relationship Id="rId4860" Type="http://schemas.openxmlformats.org/officeDocument/2006/relationships/hyperlink" Target="https://eng-support.com/column/progress-book1-lesson18-1/" TargetMode="External"/><Relationship Id="rId3531" Type="http://schemas.openxmlformats.org/officeDocument/2006/relationships/hyperlink" Target="https://eigo-rewrite.com/kobetsueisakubun/" TargetMode="External"/><Relationship Id="rId4862" Type="http://schemas.openxmlformats.org/officeDocument/2006/relationships/hyperlink" Target="https://eng-support.com/column/progress-book1-lesson18-2/" TargetMode="External"/><Relationship Id="rId2200" Type="http://schemas.openxmlformats.org/officeDocument/2006/relationships/hyperlink" Target="https://eng-support.com/" TargetMode="External"/><Relationship Id="rId3530" Type="http://schemas.openxmlformats.org/officeDocument/2006/relationships/hyperlink" Target="https://eigo-rewrite.com/column/stage1-3-1/" TargetMode="External"/><Relationship Id="rId4861" Type="http://schemas.openxmlformats.org/officeDocument/2006/relationships/hyperlink" Target="https://eng-support.com/kouza/" TargetMode="External"/><Relationship Id="rId2201" Type="http://schemas.openxmlformats.org/officeDocument/2006/relationships/hyperlink" Target="https://dokkai-labo.tokyo/corporate_data/" TargetMode="External"/><Relationship Id="rId3533" Type="http://schemas.openxmlformats.org/officeDocument/2006/relationships/hyperlink" Target="https://natsui-sansu-juku.com/" TargetMode="External"/><Relationship Id="rId4864" Type="http://schemas.openxmlformats.org/officeDocument/2006/relationships/hyperlink" Target="https://eng-support.com/column/progress-book1-lesson18-2/" TargetMode="External"/><Relationship Id="rId2202" Type="http://schemas.openxmlformats.org/officeDocument/2006/relationships/hyperlink" Target="https://www.kokugo-trigger.com/" TargetMode="External"/><Relationship Id="rId3532" Type="http://schemas.openxmlformats.org/officeDocument/2006/relationships/hyperlink" Target="https://eigo-rewrite.com/column/stage1/" TargetMode="External"/><Relationship Id="rId4863" Type="http://schemas.openxmlformats.org/officeDocument/2006/relationships/hyperlink" Target="https://eng-support.com/kouza/" TargetMode="External"/><Relationship Id="rId3524" Type="http://schemas.openxmlformats.org/officeDocument/2006/relationships/hyperlink" Target="https://eigo-rewrite.com/column/stage1-2-2/" TargetMode="External"/><Relationship Id="rId4855" Type="http://schemas.openxmlformats.org/officeDocument/2006/relationships/hyperlink" Target="https://eng-support.com/column/progress-book1-lesson18-1/" TargetMode="External"/><Relationship Id="rId3523" Type="http://schemas.openxmlformats.org/officeDocument/2006/relationships/hyperlink" Target="https://eigo-rewrite.com/vocabulary/" TargetMode="External"/><Relationship Id="rId4854" Type="http://schemas.openxmlformats.org/officeDocument/2006/relationships/hyperlink" Target="https://eng-support.com/column/progress-book1-lesson18-1/" TargetMode="External"/><Relationship Id="rId3526" Type="http://schemas.openxmlformats.org/officeDocument/2006/relationships/hyperlink" Target="https://eigo-rewrite.com/column/stage1-3-1/" TargetMode="External"/><Relationship Id="rId4857" Type="http://schemas.openxmlformats.org/officeDocument/2006/relationships/hyperlink" Target="https://eng-support.com/kouza/" TargetMode="External"/><Relationship Id="rId3525" Type="http://schemas.openxmlformats.org/officeDocument/2006/relationships/hyperlink" Target="https://eigo-rewrite.com/bunpou/" TargetMode="External"/><Relationship Id="rId4856" Type="http://schemas.openxmlformats.org/officeDocument/2006/relationships/hyperlink" Target="https://eng-support.com/column/progress-book1-lesson18-1/" TargetMode="External"/><Relationship Id="rId3528" Type="http://schemas.openxmlformats.org/officeDocument/2006/relationships/hyperlink" Target="https://eigo-rewrite.com/column/stage1-3-1/" TargetMode="External"/><Relationship Id="rId4859" Type="http://schemas.openxmlformats.org/officeDocument/2006/relationships/hyperlink" Target="https://eng-support.com/kouza/" TargetMode="External"/><Relationship Id="rId3527" Type="http://schemas.openxmlformats.org/officeDocument/2006/relationships/hyperlink" Target="https://eigo-rewrite.com/column/hub_stage1/" TargetMode="External"/><Relationship Id="rId4858" Type="http://schemas.openxmlformats.org/officeDocument/2006/relationships/hyperlink" Target="https://eng-support.com/column/progress-book1-lesson18-1/" TargetMode="External"/><Relationship Id="rId3529" Type="http://schemas.openxmlformats.org/officeDocument/2006/relationships/hyperlink" Target="https://eigo-rewrite.com/dokkaikyouka/" TargetMode="External"/><Relationship Id="rId3520" Type="http://schemas.openxmlformats.org/officeDocument/2006/relationships/hyperlink" Target="https://eigo-rewrite.com/column/stage1-2-2/" TargetMode="External"/><Relationship Id="rId4851" Type="http://schemas.openxmlformats.org/officeDocument/2006/relationships/hyperlink" Target="https://eng-support.com/kouza/" TargetMode="External"/><Relationship Id="rId4850" Type="http://schemas.openxmlformats.org/officeDocument/2006/relationships/hyperlink" Target="https://eng-support.com/column/progress-book1-lesson17-4/" TargetMode="External"/><Relationship Id="rId3522" Type="http://schemas.openxmlformats.org/officeDocument/2006/relationships/hyperlink" Target="https://eigo-rewrite.com/column/stage1-2-2/" TargetMode="External"/><Relationship Id="rId4853" Type="http://schemas.openxmlformats.org/officeDocument/2006/relationships/hyperlink" Target="https://eng-support.com/kouza/" TargetMode="External"/><Relationship Id="rId3521" Type="http://schemas.openxmlformats.org/officeDocument/2006/relationships/hyperlink" Target="https://eigo-rewrite.com/column/hub_stage1/" TargetMode="External"/><Relationship Id="rId4852" Type="http://schemas.openxmlformats.org/officeDocument/2006/relationships/hyperlink" Target="https://eng-support.com/column/progress-book1-lesson17-4/" TargetMode="External"/><Relationship Id="rId4800" Type="http://schemas.openxmlformats.org/officeDocument/2006/relationships/hyperlink" Target="https://eng-support.com/column/progress-book1-lesson16-2/" TargetMode="External"/><Relationship Id="rId4802" Type="http://schemas.openxmlformats.org/officeDocument/2006/relationships/hyperlink" Target="https://eng-support.com/column/progress-book1-lesson16-2/" TargetMode="External"/><Relationship Id="rId4801" Type="http://schemas.openxmlformats.org/officeDocument/2006/relationships/hyperlink" Target="https://eng-support.com/kouza/" TargetMode="External"/><Relationship Id="rId4804" Type="http://schemas.openxmlformats.org/officeDocument/2006/relationships/hyperlink" Target="https://eng-support.com/column/progress-book1-lesson16-3/" TargetMode="External"/><Relationship Id="rId4803" Type="http://schemas.openxmlformats.org/officeDocument/2006/relationships/hyperlink" Target="https://eng-support.com/kouza/" TargetMode="External"/><Relationship Id="rId4806" Type="http://schemas.openxmlformats.org/officeDocument/2006/relationships/hyperlink" Target="https://eng-support.com/column/progress-book1-lesson16-3/" TargetMode="External"/><Relationship Id="rId4805" Type="http://schemas.openxmlformats.org/officeDocument/2006/relationships/hyperlink" Target="https://eng-support.com/kouza/" TargetMode="External"/><Relationship Id="rId4808" Type="http://schemas.openxmlformats.org/officeDocument/2006/relationships/hyperlink" Target="https://eng-support.com/column/progress-book1-lesson16-3/" TargetMode="External"/><Relationship Id="rId4807" Type="http://schemas.openxmlformats.org/officeDocument/2006/relationships/hyperlink" Target="https://eng-support.com/kouza/" TargetMode="External"/><Relationship Id="rId4809" Type="http://schemas.openxmlformats.org/officeDocument/2006/relationships/hyperlink" Target="https://eng-support.com/kouza/" TargetMode="External"/><Relationship Id="rId4822" Type="http://schemas.openxmlformats.org/officeDocument/2006/relationships/hyperlink" Target="https://eng-support.com/column/progress-book1-lesson17-1/" TargetMode="External"/><Relationship Id="rId4821" Type="http://schemas.openxmlformats.org/officeDocument/2006/relationships/hyperlink" Target="https://eng-support.com/kouza/" TargetMode="External"/><Relationship Id="rId4824" Type="http://schemas.openxmlformats.org/officeDocument/2006/relationships/hyperlink" Target="https://eng-support.com/column/progress-book1-lesson17-1/" TargetMode="External"/><Relationship Id="rId4823" Type="http://schemas.openxmlformats.org/officeDocument/2006/relationships/hyperlink" Target="https://eng-support.com/column/" TargetMode="External"/><Relationship Id="rId4826" Type="http://schemas.openxmlformats.org/officeDocument/2006/relationships/hyperlink" Target="https://eng-support.com/column/progress-book1-lesson17-1/" TargetMode="External"/><Relationship Id="rId4825" Type="http://schemas.openxmlformats.org/officeDocument/2006/relationships/hyperlink" Target="https://eng-support.com/kouza/" TargetMode="External"/><Relationship Id="rId4828" Type="http://schemas.openxmlformats.org/officeDocument/2006/relationships/hyperlink" Target="https://eng-support.com/column/progress-book1-lesson17-1/" TargetMode="External"/><Relationship Id="rId4827" Type="http://schemas.openxmlformats.org/officeDocument/2006/relationships/hyperlink" Target="https://eng-support.com/kouza/" TargetMode="External"/><Relationship Id="rId4829" Type="http://schemas.openxmlformats.org/officeDocument/2006/relationships/hyperlink" Target="https://eng-support.com/kouza/" TargetMode="External"/><Relationship Id="rId4820" Type="http://schemas.openxmlformats.org/officeDocument/2006/relationships/hyperlink" Target="https://eng-support.com/column/progress-book1-lesson16-4/" TargetMode="External"/><Relationship Id="rId4811" Type="http://schemas.openxmlformats.org/officeDocument/2006/relationships/hyperlink" Target="https://eng-support.com/kouza/" TargetMode="External"/><Relationship Id="rId4810" Type="http://schemas.openxmlformats.org/officeDocument/2006/relationships/hyperlink" Target="https://eng-support.com/column/progress-book1-lesson16-3/" TargetMode="External"/><Relationship Id="rId4813" Type="http://schemas.openxmlformats.org/officeDocument/2006/relationships/hyperlink" Target="https://eng-support.com/kouza/" TargetMode="External"/><Relationship Id="rId4812" Type="http://schemas.openxmlformats.org/officeDocument/2006/relationships/hyperlink" Target="https://eng-support.com/column/progress-book1-lesson16-3/" TargetMode="External"/><Relationship Id="rId4815" Type="http://schemas.openxmlformats.org/officeDocument/2006/relationships/hyperlink" Target="https://eng-support.com/column/progress-book1-lesson16-4/" TargetMode="External"/><Relationship Id="rId4814" Type="http://schemas.openxmlformats.org/officeDocument/2006/relationships/hyperlink" Target="https://eng-support.com/column/progress-book1-lesson16-4/" TargetMode="External"/><Relationship Id="rId4817" Type="http://schemas.openxmlformats.org/officeDocument/2006/relationships/hyperlink" Target="https://eng-support.com/kouza/" TargetMode="External"/><Relationship Id="rId4816" Type="http://schemas.openxmlformats.org/officeDocument/2006/relationships/hyperlink" Target="https://eng-support.com/column/progress-book1-lesson16-4/" TargetMode="External"/><Relationship Id="rId4819" Type="http://schemas.openxmlformats.org/officeDocument/2006/relationships/hyperlink" Target="https://eng-support.com/kouza/" TargetMode="External"/><Relationship Id="rId4818" Type="http://schemas.openxmlformats.org/officeDocument/2006/relationships/hyperlink" Target="https://eng-support.com/column/progress-book1-lesson16-4/" TargetMode="External"/><Relationship Id="rId2269" Type="http://schemas.openxmlformats.org/officeDocument/2006/relationships/hyperlink" Target="https://dokkai-labo.tokyo/info/180101/" TargetMode="External"/><Relationship Id="rId3591" Type="http://schemas.openxmlformats.org/officeDocument/2006/relationships/hyperlink" Target="https://eigo-rewrite.com/column/hub_stage2/" TargetMode="External"/><Relationship Id="rId2260" Type="http://schemas.openxmlformats.org/officeDocument/2006/relationships/hyperlink" Target="https://dokkai-labo.tokyo/contact/" TargetMode="External"/><Relationship Id="rId3590" Type="http://schemas.openxmlformats.org/officeDocument/2006/relationships/hyperlink" Target="https://eigo-rewrite.com/column/stage2-lesson11-3/" TargetMode="External"/><Relationship Id="rId2261" Type="http://schemas.openxmlformats.org/officeDocument/2006/relationships/hyperlink" Target="https://dokkai-labo.tokyo/info/180101/" TargetMode="External"/><Relationship Id="rId3593" Type="http://schemas.openxmlformats.org/officeDocument/2006/relationships/hyperlink" Target="https://eigo-rewrite.com/vocabulary/" TargetMode="External"/><Relationship Id="rId2262" Type="http://schemas.openxmlformats.org/officeDocument/2006/relationships/hyperlink" Target="https://dokkai-labo.tokyo/bootcamp/" TargetMode="External"/><Relationship Id="rId3592" Type="http://schemas.openxmlformats.org/officeDocument/2006/relationships/hyperlink" Target="https://eigo-rewrite.com/column/stage2-lesson11-3/" TargetMode="External"/><Relationship Id="rId2263" Type="http://schemas.openxmlformats.org/officeDocument/2006/relationships/hyperlink" Target="https://dokkai-labo.tokyo/info/180101/" TargetMode="External"/><Relationship Id="rId3595" Type="http://schemas.openxmlformats.org/officeDocument/2006/relationships/hyperlink" Target="https://eigo-rewrite.com/toritsu/" TargetMode="External"/><Relationship Id="rId2264" Type="http://schemas.openxmlformats.org/officeDocument/2006/relationships/hyperlink" Target="https://dokkai-labo.tokyo/bootcamp/" TargetMode="External"/><Relationship Id="rId3594" Type="http://schemas.openxmlformats.org/officeDocument/2006/relationships/hyperlink" Target="https://eigo-rewrite.com/column/stage2-lesson11-3/" TargetMode="External"/><Relationship Id="rId2265" Type="http://schemas.openxmlformats.org/officeDocument/2006/relationships/hyperlink" Target="https://dokkai-labo.tokyo/info/180101/" TargetMode="External"/><Relationship Id="rId3597" Type="http://schemas.openxmlformats.org/officeDocument/2006/relationships/hyperlink" Target="https://eigo-rewrite.com/listening/" TargetMode="External"/><Relationship Id="rId2266" Type="http://schemas.openxmlformats.org/officeDocument/2006/relationships/hyperlink" Target="https://dokkai-labo.tokyo/access/" TargetMode="External"/><Relationship Id="rId3596" Type="http://schemas.openxmlformats.org/officeDocument/2006/relationships/hyperlink" Target="https://eigo-rewrite.com/column/stage2-lesson11-3/" TargetMode="External"/><Relationship Id="rId2267" Type="http://schemas.openxmlformats.org/officeDocument/2006/relationships/hyperlink" Target="https://dokkai-labo.tokyo/info/180101/" TargetMode="External"/><Relationship Id="rId3599" Type="http://schemas.openxmlformats.org/officeDocument/2006/relationships/hyperlink" Target="https://eigo-rewrite.com/column/hub_stage2/" TargetMode="External"/><Relationship Id="rId2268" Type="http://schemas.openxmlformats.org/officeDocument/2006/relationships/hyperlink" Target="https://dokkai-labo.tokyo/live/" TargetMode="External"/><Relationship Id="rId3598" Type="http://schemas.openxmlformats.org/officeDocument/2006/relationships/hyperlink" Target="https://eigo-rewrite.com/column/stage2-lesson12-1/" TargetMode="External"/><Relationship Id="rId2258" Type="http://schemas.openxmlformats.org/officeDocument/2006/relationships/hyperlink" Target="https://dokkai-labo.tokyo/ct/column/" TargetMode="External"/><Relationship Id="rId2259" Type="http://schemas.openxmlformats.org/officeDocument/2006/relationships/hyperlink" Target="https://dokkai-labo.tokyo/info/180101_02/" TargetMode="External"/><Relationship Id="rId3589" Type="http://schemas.openxmlformats.org/officeDocument/2006/relationships/hyperlink" Target="https://eigo-rewrite.com/dokkaikyouka/" TargetMode="External"/><Relationship Id="rId3580" Type="http://schemas.openxmlformats.org/officeDocument/2006/relationships/hyperlink" Target="https://eigo-rewrite.com/column/stage2-lesson11-1/" TargetMode="External"/><Relationship Id="rId2250" Type="http://schemas.openxmlformats.org/officeDocument/2006/relationships/hyperlink" Target="https://dokkai-labo.tokyo/ct/publish/" TargetMode="External"/><Relationship Id="rId3582" Type="http://schemas.openxmlformats.org/officeDocument/2006/relationships/hyperlink" Target="https://eigo-rewrite.com/column/stage2-lesson11-1/" TargetMode="External"/><Relationship Id="rId2251" Type="http://schemas.openxmlformats.org/officeDocument/2006/relationships/hyperlink" Target="https://dokkai-labo.tokyo/info/170707/" TargetMode="External"/><Relationship Id="rId3581" Type="http://schemas.openxmlformats.org/officeDocument/2006/relationships/hyperlink" Target="https://eigo-rewrite.com/toritsu/" TargetMode="External"/><Relationship Id="rId2252" Type="http://schemas.openxmlformats.org/officeDocument/2006/relationships/hyperlink" Target="https://dokkai-labo.tokyo/ct/publish/" TargetMode="External"/><Relationship Id="rId3584" Type="http://schemas.openxmlformats.org/officeDocument/2006/relationships/hyperlink" Target="https://eigo-rewrite.com/column/stage2-lesson11-1/" TargetMode="External"/><Relationship Id="rId2253" Type="http://schemas.openxmlformats.org/officeDocument/2006/relationships/hyperlink" Target="https://dokkai-labo.tokyo/info/170707/" TargetMode="External"/><Relationship Id="rId3583" Type="http://schemas.openxmlformats.org/officeDocument/2006/relationships/hyperlink" Target="https://eigo-rewrite.com/listening/" TargetMode="External"/><Relationship Id="rId2254" Type="http://schemas.openxmlformats.org/officeDocument/2006/relationships/hyperlink" Target="https://dokkai-labo.tokyo/contact/" TargetMode="External"/><Relationship Id="rId3586" Type="http://schemas.openxmlformats.org/officeDocument/2006/relationships/hyperlink" Target="https://eigo-rewrite.com/column/stage2-lesson11-2/" TargetMode="External"/><Relationship Id="rId2255" Type="http://schemas.openxmlformats.org/officeDocument/2006/relationships/hyperlink" Target="https://dokkai-labo.tokyo/info/180101_02/" TargetMode="External"/><Relationship Id="rId3585" Type="http://schemas.openxmlformats.org/officeDocument/2006/relationships/hyperlink" Target="https://eigo-rewrite.com/kobetsueisakubun/" TargetMode="External"/><Relationship Id="rId2256" Type="http://schemas.openxmlformats.org/officeDocument/2006/relationships/hyperlink" Target="https://dokkai-labo.tokyo/ct/column/" TargetMode="External"/><Relationship Id="rId3588" Type="http://schemas.openxmlformats.org/officeDocument/2006/relationships/hyperlink" Target="https://eigo-rewrite.com/column/stage2-lesson11-2/" TargetMode="External"/><Relationship Id="rId2257" Type="http://schemas.openxmlformats.org/officeDocument/2006/relationships/hyperlink" Target="https://dokkai-labo.tokyo/info/180101_02/" TargetMode="External"/><Relationship Id="rId3587" Type="http://schemas.openxmlformats.org/officeDocument/2006/relationships/hyperlink" Target="https://eigo-rewrite.com/column/hub_stage2/" TargetMode="External"/><Relationship Id="rId2280" Type="http://schemas.openxmlformats.org/officeDocument/2006/relationships/hyperlink" Target="https://dokkai-labo.tokyo/timetable/" TargetMode="External"/><Relationship Id="rId2281" Type="http://schemas.openxmlformats.org/officeDocument/2006/relationships/hyperlink" Target="https://dokkai-labo.tokyo/info/180208/" TargetMode="External"/><Relationship Id="rId2282" Type="http://schemas.openxmlformats.org/officeDocument/2006/relationships/hyperlink" Target="https://dokkai-labo.tokyo/live/" TargetMode="External"/><Relationship Id="rId2283" Type="http://schemas.openxmlformats.org/officeDocument/2006/relationships/hyperlink" Target="https://dokkai-labo.tokyo/info/180208/" TargetMode="External"/><Relationship Id="rId2284" Type="http://schemas.openxmlformats.org/officeDocument/2006/relationships/hyperlink" Target="https://dokkai-labo.tokyo/info/180101_02/" TargetMode="External"/><Relationship Id="rId2285" Type="http://schemas.openxmlformats.org/officeDocument/2006/relationships/hyperlink" Target="https://dokkai-labo.tokyo/info/180225/" TargetMode="External"/><Relationship Id="rId2286" Type="http://schemas.openxmlformats.org/officeDocument/2006/relationships/hyperlink" Target="https://dokkai-labo.tokyo/basisonline/" TargetMode="External"/><Relationship Id="rId2287" Type="http://schemas.openxmlformats.org/officeDocument/2006/relationships/hyperlink" Target="https://dokkai-labo.tokyo/info/180225/" TargetMode="External"/><Relationship Id="rId2288" Type="http://schemas.openxmlformats.org/officeDocument/2006/relationships/hyperlink" Target="https://dokkai-labo.tokyo/timetable_season/" TargetMode="External"/><Relationship Id="rId2289" Type="http://schemas.openxmlformats.org/officeDocument/2006/relationships/hyperlink" Target="https://dokkai-labo.tokyo/info/180225/" TargetMode="External"/><Relationship Id="rId2270" Type="http://schemas.openxmlformats.org/officeDocument/2006/relationships/hyperlink" Target="https://dokkai-labo.tokyo/contact/" TargetMode="External"/><Relationship Id="rId2271" Type="http://schemas.openxmlformats.org/officeDocument/2006/relationships/hyperlink" Target="https://dokkai-labo.tokyo/info/180205/" TargetMode="External"/><Relationship Id="rId2272" Type="http://schemas.openxmlformats.org/officeDocument/2006/relationships/hyperlink" Target="https://dokkai-labo.tokyo/" TargetMode="External"/><Relationship Id="rId2273" Type="http://schemas.openxmlformats.org/officeDocument/2006/relationships/hyperlink" Target="https://dokkai-labo.tokyo/info/180205/" TargetMode="External"/><Relationship Id="rId2274" Type="http://schemas.openxmlformats.org/officeDocument/2006/relationships/hyperlink" Target="https://dokkai-labo.tokyo/" TargetMode="External"/><Relationship Id="rId2275" Type="http://schemas.openxmlformats.org/officeDocument/2006/relationships/hyperlink" Target="https://dokkai-labo.tokyo/info/180205/" TargetMode="External"/><Relationship Id="rId2276" Type="http://schemas.openxmlformats.org/officeDocument/2006/relationships/hyperlink" Target="https://www.amazon.co.jp/%E5%A4%A7%E5%AD%A6%E5%85%A5%E8%A9%A6%E7%8F%BE%E4%BB%A3%E6%96%87%E2%80%95%E3%81%BE%E3%81%9A%E2%80%9CMARCH%E7%AA%81%E7%A0%B4%E2%80%9D%E3%81%AE%E6%A5%B5%E6%84%8F%E3%82%92%E4%BC%9D%E6%8E%88-%E9%95%B7%E5%B3%B6-%E5%BA%B7%E4%BA%8C/dp/434108691X" TargetMode="External"/><Relationship Id="rId2277" Type="http://schemas.openxmlformats.org/officeDocument/2006/relationships/hyperlink" Target="https://dokkai-labo.tokyo/info/180208/" TargetMode="External"/><Relationship Id="rId2278" Type="http://schemas.openxmlformats.org/officeDocument/2006/relationships/hyperlink" Target="https://dokkai-labo.tokyo/basisonline/" TargetMode="External"/><Relationship Id="rId2279" Type="http://schemas.openxmlformats.org/officeDocument/2006/relationships/hyperlink" Target="https://dokkai-labo.tokyo/info/180208/" TargetMode="External"/><Relationship Id="rId2225" Type="http://schemas.openxmlformats.org/officeDocument/2006/relationships/hyperlink" Target="https://dokkai-labo.tokyo/info/161214/" TargetMode="External"/><Relationship Id="rId3557" Type="http://schemas.openxmlformats.org/officeDocument/2006/relationships/hyperlink" Target="https://eigo-rewrite.com/column/hub_stage2/" TargetMode="External"/><Relationship Id="rId4888" Type="http://schemas.openxmlformats.org/officeDocument/2006/relationships/hyperlink" Target="https://eng-support.com/column/progress-book1-lesson19-1/" TargetMode="External"/><Relationship Id="rId2226" Type="http://schemas.openxmlformats.org/officeDocument/2006/relationships/hyperlink" Target="https://dokkai-labo.tokyo/summer/" TargetMode="External"/><Relationship Id="rId3556" Type="http://schemas.openxmlformats.org/officeDocument/2006/relationships/hyperlink" Target="https://eigo-rewrite.com/column/stage2-lesson10-1/" TargetMode="External"/><Relationship Id="rId4887" Type="http://schemas.openxmlformats.org/officeDocument/2006/relationships/hyperlink" Target="https://eng-support.com/kouza/" TargetMode="External"/><Relationship Id="rId2227" Type="http://schemas.openxmlformats.org/officeDocument/2006/relationships/hyperlink" Target="https://dokkai-labo.tokyo/info/170529_studyaidbook/" TargetMode="External"/><Relationship Id="rId3559" Type="http://schemas.openxmlformats.org/officeDocument/2006/relationships/hyperlink" Target="https://eigo-rewrite.com/toritsu/" TargetMode="External"/><Relationship Id="rId2228" Type="http://schemas.openxmlformats.org/officeDocument/2006/relationships/hyperlink" Target="https://dokkai-labo.tokyo/tokuten_fifth/" TargetMode="External"/><Relationship Id="rId3558" Type="http://schemas.openxmlformats.org/officeDocument/2006/relationships/hyperlink" Target="https://eigo-rewrite.com/column/stage2-lesson10-1/" TargetMode="External"/><Relationship Id="rId4889" Type="http://schemas.openxmlformats.org/officeDocument/2006/relationships/hyperlink" Target="https://eng-support.com/kouza/" TargetMode="External"/><Relationship Id="rId2229" Type="http://schemas.openxmlformats.org/officeDocument/2006/relationships/hyperlink" Target="https://dokkai-labo.tokyo/info/170529_studyaidbook/" TargetMode="External"/><Relationship Id="rId4880" Type="http://schemas.openxmlformats.org/officeDocument/2006/relationships/hyperlink" Target="https://eng-support.com/column/progress-book1-lesson18-4/" TargetMode="External"/><Relationship Id="rId3551" Type="http://schemas.openxmlformats.org/officeDocument/2006/relationships/hyperlink" Target="https://eigo-rewrite.com/column/hub_stage2/" TargetMode="External"/><Relationship Id="rId4882" Type="http://schemas.openxmlformats.org/officeDocument/2006/relationships/hyperlink" Target="https://eng-support.com/column/progress-book1-lesson18-4/" TargetMode="External"/><Relationship Id="rId2220" Type="http://schemas.openxmlformats.org/officeDocument/2006/relationships/hyperlink" Target="https://dokkai-labo.tokyo/ct/strategy/" TargetMode="External"/><Relationship Id="rId3550" Type="http://schemas.openxmlformats.org/officeDocument/2006/relationships/hyperlink" Target="https://eigo-rewrite.com/column/stage2-lesson1-3/" TargetMode="External"/><Relationship Id="rId4881" Type="http://schemas.openxmlformats.org/officeDocument/2006/relationships/hyperlink" Target="https://eng-support.com/column/" TargetMode="External"/><Relationship Id="rId2221" Type="http://schemas.openxmlformats.org/officeDocument/2006/relationships/hyperlink" Target="https://dokkai-labo.tokyo/hilevel_lec_univ_online/" TargetMode="External"/><Relationship Id="rId3553" Type="http://schemas.openxmlformats.org/officeDocument/2006/relationships/hyperlink" Target="https://eigo-rewrite.com/listening/" TargetMode="External"/><Relationship Id="rId4884" Type="http://schemas.openxmlformats.org/officeDocument/2006/relationships/hyperlink" Target="https://eng-support.com/column/progress-book1-lesson18-4/" TargetMode="External"/><Relationship Id="rId2222" Type="http://schemas.openxmlformats.org/officeDocument/2006/relationships/hyperlink" Target="https://dokkai-labo.tokyo/live/" TargetMode="External"/><Relationship Id="rId3552" Type="http://schemas.openxmlformats.org/officeDocument/2006/relationships/hyperlink" Target="https://eigo-rewrite.com/column/stage2-lesson1-3/" TargetMode="External"/><Relationship Id="rId4883" Type="http://schemas.openxmlformats.org/officeDocument/2006/relationships/hyperlink" Target="https://eng-support.com/kouza/" TargetMode="External"/><Relationship Id="rId2223" Type="http://schemas.openxmlformats.org/officeDocument/2006/relationships/hyperlink" Target="https://dokkai-labo.tokyo/info/161214/" TargetMode="External"/><Relationship Id="rId3555" Type="http://schemas.openxmlformats.org/officeDocument/2006/relationships/hyperlink" Target="https://eigo-rewrite.com/vocabulary/" TargetMode="External"/><Relationship Id="rId4886" Type="http://schemas.openxmlformats.org/officeDocument/2006/relationships/hyperlink" Target="https://eng-support.com/column/progress-book1-lesson18-4/" TargetMode="External"/><Relationship Id="rId2224" Type="http://schemas.openxmlformats.org/officeDocument/2006/relationships/hyperlink" Target="https://dokkai-labo.tokyo/summer/" TargetMode="External"/><Relationship Id="rId3554" Type="http://schemas.openxmlformats.org/officeDocument/2006/relationships/hyperlink" Target="https://eigo-rewrite.com/column/stage2-lesson1-3/" TargetMode="External"/><Relationship Id="rId4885" Type="http://schemas.openxmlformats.org/officeDocument/2006/relationships/hyperlink" Target="https://eng-support.com/kouza/" TargetMode="External"/><Relationship Id="rId2214" Type="http://schemas.openxmlformats.org/officeDocument/2006/relationships/hyperlink" Target="https://dokkai-labo.tokyo/live/" TargetMode="External"/><Relationship Id="rId3546" Type="http://schemas.openxmlformats.org/officeDocument/2006/relationships/hyperlink" Target="https://eigo-rewrite.com/column/stage2_lesson1-2/" TargetMode="External"/><Relationship Id="rId4877" Type="http://schemas.openxmlformats.org/officeDocument/2006/relationships/hyperlink" Target="https://eng-support.com/kouza/" TargetMode="External"/><Relationship Id="rId2215" Type="http://schemas.openxmlformats.org/officeDocument/2006/relationships/hyperlink" Target="https://dokkai-labo.tokyo/hilevel_lec_univ_online/" TargetMode="External"/><Relationship Id="rId3545" Type="http://schemas.openxmlformats.org/officeDocument/2006/relationships/hyperlink" Target="https://eigo-rewrite.com/listening/" TargetMode="External"/><Relationship Id="rId4876" Type="http://schemas.openxmlformats.org/officeDocument/2006/relationships/hyperlink" Target="https://eng-support.com/column/progress-book1-lesson18-3/" TargetMode="External"/><Relationship Id="rId2216" Type="http://schemas.openxmlformats.org/officeDocument/2006/relationships/hyperlink" Target="https://dokkai-labo.tokyo/bootcamp/" TargetMode="External"/><Relationship Id="rId3548" Type="http://schemas.openxmlformats.org/officeDocument/2006/relationships/hyperlink" Target="https://eigo-rewrite.com/column/stage2_lesson1-2/" TargetMode="External"/><Relationship Id="rId4879" Type="http://schemas.openxmlformats.org/officeDocument/2006/relationships/hyperlink" Target="https://eng-support.com/kouza/" TargetMode="External"/><Relationship Id="rId2217" Type="http://schemas.openxmlformats.org/officeDocument/2006/relationships/hyperlink" Target="https://dokkai-labo.tokyo/hilevel_lec_univ_online/" TargetMode="External"/><Relationship Id="rId3547" Type="http://schemas.openxmlformats.org/officeDocument/2006/relationships/hyperlink" Target="https://eigo-rewrite.com/column/hub_stage2/" TargetMode="External"/><Relationship Id="rId4878" Type="http://schemas.openxmlformats.org/officeDocument/2006/relationships/hyperlink" Target="https://eng-support.com/column/progress-book1-lesson18-3/" TargetMode="External"/><Relationship Id="rId2218" Type="http://schemas.openxmlformats.org/officeDocument/2006/relationships/hyperlink" Target="https://dokkai-labo.tokyo/ct/strategy/" TargetMode="External"/><Relationship Id="rId2219" Type="http://schemas.openxmlformats.org/officeDocument/2006/relationships/hyperlink" Target="https://dokkai-labo.tokyo/hilevel_lec_univ_online/" TargetMode="External"/><Relationship Id="rId3549" Type="http://schemas.openxmlformats.org/officeDocument/2006/relationships/hyperlink" Target="https://eigo-rewrite.com/bunpou/" TargetMode="External"/><Relationship Id="rId3540" Type="http://schemas.openxmlformats.org/officeDocument/2006/relationships/hyperlink" Target="https://eigo-rewrite.com/column/stage2_lesson1-1/" TargetMode="External"/><Relationship Id="rId4871" Type="http://schemas.openxmlformats.org/officeDocument/2006/relationships/hyperlink" Target="https://eng-support.com/kouza/" TargetMode="External"/><Relationship Id="rId4870" Type="http://schemas.openxmlformats.org/officeDocument/2006/relationships/hyperlink" Target="https://eng-support.com/column/progress-book1-lesson18-3/" TargetMode="External"/><Relationship Id="rId2210" Type="http://schemas.openxmlformats.org/officeDocument/2006/relationships/hyperlink" Target="https://dokkai-labo.tokyo/ct/strategy/" TargetMode="External"/><Relationship Id="rId3542" Type="http://schemas.openxmlformats.org/officeDocument/2006/relationships/hyperlink" Target="https://eigo-rewrite.com/column/stage2_lesson1-1/" TargetMode="External"/><Relationship Id="rId4873" Type="http://schemas.openxmlformats.org/officeDocument/2006/relationships/hyperlink" Target="https://eng-support.com/kouza/" TargetMode="External"/><Relationship Id="rId2211" Type="http://schemas.openxmlformats.org/officeDocument/2006/relationships/hyperlink" Target="https://dokkai-labo.tokyo/grammer/" TargetMode="External"/><Relationship Id="rId3541" Type="http://schemas.openxmlformats.org/officeDocument/2006/relationships/hyperlink" Target="https://eigo-rewrite.com/column/hub_stage2/" TargetMode="External"/><Relationship Id="rId4872" Type="http://schemas.openxmlformats.org/officeDocument/2006/relationships/hyperlink" Target="https://eng-support.com/column/progress-book1-lesson18-3/" TargetMode="External"/><Relationship Id="rId2212" Type="http://schemas.openxmlformats.org/officeDocument/2006/relationships/hyperlink" Target="https://dokkai-labo.tokyo/ct/strategy/" TargetMode="External"/><Relationship Id="rId3544" Type="http://schemas.openxmlformats.org/officeDocument/2006/relationships/hyperlink" Target="https://eigo-rewrite.com/column/stage2_lesson1-1/" TargetMode="External"/><Relationship Id="rId4875" Type="http://schemas.openxmlformats.org/officeDocument/2006/relationships/hyperlink" Target="https://eng-support.com/kouza/" TargetMode="External"/><Relationship Id="rId2213" Type="http://schemas.openxmlformats.org/officeDocument/2006/relationships/hyperlink" Target="https://dokkai-labo.tokyo/grammer/" TargetMode="External"/><Relationship Id="rId3543" Type="http://schemas.openxmlformats.org/officeDocument/2006/relationships/hyperlink" Target="https://eigo-rewrite.com/vocabulary/" TargetMode="External"/><Relationship Id="rId4874" Type="http://schemas.openxmlformats.org/officeDocument/2006/relationships/hyperlink" Target="https://eng-support.com/column/progress-book1-lesson18-3/" TargetMode="External"/><Relationship Id="rId2247" Type="http://schemas.openxmlformats.org/officeDocument/2006/relationships/hyperlink" Target="https://dokkai-labo.tokyo/info/170624/" TargetMode="External"/><Relationship Id="rId3579" Type="http://schemas.openxmlformats.org/officeDocument/2006/relationships/hyperlink" Target="https://eigo-rewrite.com/column/hub_stage2/" TargetMode="External"/><Relationship Id="rId2248" Type="http://schemas.openxmlformats.org/officeDocument/2006/relationships/hyperlink" Target="https://dokkai-labo.tokyo/contact/" TargetMode="External"/><Relationship Id="rId3578" Type="http://schemas.openxmlformats.org/officeDocument/2006/relationships/hyperlink" Target="https://eigo-rewrite.com/column/stage2-lesson11-1/" TargetMode="External"/><Relationship Id="rId2249" Type="http://schemas.openxmlformats.org/officeDocument/2006/relationships/hyperlink" Target="https://dokkai-labo.tokyo/info/170707/" TargetMode="External"/><Relationship Id="rId3571" Type="http://schemas.openxmlformats.org/officeDocument/2006/relationships/hyperlink" Target="https://eigo-rewrite.com/column/hub_stage2/" TargetMode="External"/><Relationship Id="rId2240" Type="http://schemas.openxmlformats.org/officeDocument/2006/relationships/hyperlink" Target="https://honto.jp/netstore/pd-book_28514726.html" TargetMode="External"/><Relationship Id="rId3570" Type="http://schemas.openxmlformats.org/officeDocument/2006/relationships/hyperlink" Target="https://eigo-rewrite.com/column/stage2-lesson10-3/" TargetMode="External"/><Relationship Id="rId2241" Type="http://schemas.openxmlformats.org/officeDocument/2006/relationships/hyperlink" Target="https://dokkai-labo.tokyo/info/170624/" TargetMode="External"/><Relationship Id="rId3573" Type="http://schemas.openxmlformats.org/officeDocument/2006/relationships/hyperlink" Target="https://eigo-rewrite.com/toritsu/" TargetMode="External"/><Relationship Id="rId2242" Type="http://schemas.openxmlformats.org/officeDocument/2006/relationships/hyperlink" Target="https://dokkai-labo.tokyo/bootcamp/" TargetMode="External"/><Relationship Id="rId3572" Type="http://schemas.openxmlformats.org/officeDocument/2006/relationships/hyperlink" Target="https://eigo-rewrite.com/column/stage2-lesson10-3/" TargetMode="External"/><Relationship Id="rId2243" Type="http://schemas.openxmlformats.org/officeDocument/2006/relationships/hyperlink" Target="https://dokkai-labo.tokyo/info/170624/" TargetMode="External"/><Relationship Id="rId3575" Type="http://schemas.openxmlformats.org/officeDocument/2006/relationships/hyperlink" Target="https://eigo-rewrite.com/kobetsueisakubun/" TargetMode="External"/><Relationship Id="rId2244" Type="http://schemas.openxmlformats.org/officeDocument/2006/relationships/hyperlink" Target="https://dokkai-labo.tokyo/bootcamp/" TargetMode="External"/><Relationship Id="rId3574" Type="http://schemas.openxmlformats.org/officeDocument/2006/relationships/hyperlink" Target="https://eigo-rewrite.com/column/stage2-lesson10-3/" TargetMode="External"/><Relationship Id="rId2245" Type="http://schemas.openxmlformats.org/officeDocument/2006/relationships/hyperlink" Target="https://dokkai-labo.tokyo/info/170624/" TargetMode="External"/><Relationship Id="rId3577" Type="http://schemas.openxmlformats.org/officeDocument/2006/relationships/hyperlink" Target="https://eigo-rewrite.com/dokkaikyouka/" TargetMode="External"/><Relationship Id="rId2246" Type="http://schemas.openxmlformats.org/officeDocument/2006/relationships/hyperlink" Target="https://dokkai-labo.tokyo/timetable_season/" TargetMode="External"/><Relationship Id="rId3576" Type="http://schemas.openxmlformats.org/officeDocument/2006/relationships/hyperlink" Target="https://eigo-rewrite.com/column/stage2-lesson10-3/" TargetMode="External"/><Relationship Id="rId2236" Type="http://schemas.openxmlformats.org/officeDocument/2006/relationships/hyperlink" Target="http://tsutaya.tsite.jp/item/book/PTA0000SUPT7" TargetMode="External"/><Relationship Id="rId3568" Type="http://schemas.openxmlformats.org/officeDocument/2006/relationships/hyperlink" Target="https://eigo-rewrite.com/column/stage2-lesson10-2/" TargetMode="External"/><Relationship Id="rId4899" Type="http://schemas.openxmlformats.org/officeDocument/2006/relationships/hyperlink" Target="https://eng-support.com/kouza/" TargetMode="External"/><Relationship Id="rId2237" Type="http://schemas.openxmlformats.org/officeDocument/2006/relationships/hyperlink" Target="https://dokkai-labo.tokyo/info/170529_studyaidbook/" TargetMode="External"/><Relationship Id="rId3567" Type="http://schemas.openxmlformats.org/officeDocument/2006/relationships/hyperlink" Target="https://eigo-rewrite.com/listening/" TargetMode="External"/><Relationship Id="rId4898" Type="http://schemas.openxmlformats.org/officeDocument/2006/relationships/hyperlink" Target="https://eng-support.com/column/progress-book1-lesson19-4/" TargetMode="External"/><Relationship Id="rId2238" Type="http://schemas.openxmlformats.org/officeDocument/2006/relationships/hyperlink" Target="http://boox.jp/index.php" TargetMode="External"/><Relationship Id="rId2239" Type="http://schemas.openxmlformats.org/officeDocument/2006/relationships/hyperlink" Target="https://dokkai-labo.tokyo/info/170529_studyaidbook/" TargetMode="External"/><Relationship Id="rId3569" Type="http://schemas.openxmlformats.org/officeDocument/2006/relationships/hyperlink" Target="https://eigo-rewrite.com/vocabulary/" TargetMode="External"/><Relationship Id="rId3560" Type="http://schemas.openxmlformats.org/officeDocument/2006/relationships/hyperlink" Target="https://eigo-rewrite.com/column/stage2-lesson10-1/" TargetMode="External"/><Relationship Id="rId4891" Type="http://schemas.openxmlformats.org/officeDocument/2006/relationships/hyperlink" Target="https://eng-support.com/kouza/" TargetMode="External"/><Relationship Id="rId4890" Type="http://schemas.openxmlformats.org/officeDocument/2006/relationships/hyperlink" Target="https://eng-support.com/column/progress-book1-lesson19-1/" TargetMode="External"/><Relationship Id="rId2230" Type="http://schemas.openxmlformats.org/officeDocument/2006/relationships/hyperlink" Target="https://dokkai-labo.tokyo/tokuten_fifth/" TargetMode="External"/><Relationship Id="rId3562" Type="http://schemas.openxmlformats.org/officeDocument/2006/relationships/hyperlink" Target="https://eigo-rewrite.com/column/stage2-lesson10-1/" TargetMode="External"/><Relationship Id="rId4893" Type="http://schemas.openxmlformats.org/officeDocument/2006/relationships/hyperlink" Target="https://eng-support.com/kouza/" TargetMode="External"/><Relationship Id="rId2231" Type="http://schemas.openxmlformats.org/officeDocument/2006/relationships/hyperlink" Target="https://dokkai-labo.tokyo/info/170529_studyaidbook/" TargetMode="External"/><Relationship Id="rId3561" Type="http://schemas.openxmlformats.org/officeDocument/2006/relationships/hyperlink" Target="https://eigo-rewrite.com/dokkaikyouka/" TargetMode="External"/><Relationship Id="rId4892" Type="http://schemas.openxmlformats.org/officeDocument/2006/relationships/hyperlink" Target="https://eng-support.com/column/progress-book1-lesson19-1/" TargetMode="External"/><Relationship Id="rId2232" Type="http://schemas.openxmlformats.org/officeDocument/2006/relationships/hyperlink" Target="https://www.amazon.co.jp/%E4%B8%AD%E5%AD%A6%E5%85%A5%E8%A9%A6%E5%9B%BD%E8%AA%9E-%E8%AA%AD%E8%A7%A3%E5%8A%9B%E3%81%84%E3%82%89%E3%81%9A%E3%81%AE%E8%A7%A3%E3%81%8D%E6%96%B9%E8%AC%9B%E5%BA%A7-%E4%BB%AE-%E9%95%B7%E5%B3%B6%E5%BA%B7%E4%BA%8C/dp/475393389X" TargetMode="External"/><Relationship Id="rId3564" Type="http://schemas.openxmlformats.org/officeDocument/2006/relationships/hyperlink" Target="https://eigo-rewrite.com/column/stage2-lesson10-2/" TargetMode="External"/><Relationship Id="rId4895" Type="http://schemas.openxmlformats.org/officeDocument/2006/relationships/hyperlink" Target="https://eng-support.com/kouza/" TargetMode="External"/><Relationship Id="rId2233" Type="http://schemas.openxmlformats.org/officeDocument/2006/relationships/hyperlink" Target="https://dokkai-labo.tokyo/info/170529_studyaidbook/" TargetMode="External"/><Relationship Id="rId3563" Type="http://schemas.openxmlformats.org/officeDocument/2006/relationships/hyperlink" Target="https://eigo-rewrite.com/kobetsueisakubun/" TargetMode="External"/><Relationship Id="rId4894" Type="http://schemas.openxmlformats.org/officeDocument/2006/relationships/hyperlink" Target="https://eng-support.com/column/progress-book1-lesson19-1/" TargetMode="External"/><Relationship Id="rId2234" Type="http://schemas.openxmlformats.org/officeDocument/2006/relationships/hyperlink" Target="http://books.rakuten.co.jp/rb/14869554/" TargetMode="External"/><Relationship Id="rId3566" Type="http://schemas.openxmlformats.org/officeDocument/2006/relationships/hyperlink" Target="https://eigo-rewrite.com/column/stage2-lesson10-2/" TargetMode="External"/><Relationship Id="rId4897" Type="http://schemas.openxmlformats.org/officeDocument/2006/relationships/hyperlink" Target="https://eng-support.com/column/" TargetMode="External"/><Relationship Id="rId2235" Type="http://schemas.openxmlformats.org/officeDocument/2006/relationships/hyperlink" Target="https://dokkai-labo.tokyo/info/170529_studyaidbook/" TargetMode="External"/><Relationship Id="rId3565" Type="http://schemas.openxmlformats.org/officeDocument/2006/relationships/hyperlink" Target="https://eigo-rewrite.com/column/hub_stage2/" TargetMode="External"/><Relationship Id="rId4896" Type="http://schemas.openxmlformats.org/officeDocument/2006/relationships/hyperlink" Target="https://eng-support.com/column/progress-book1-lesson19-4/" TargetMode="External"/><Relationship Id="rId2290" Type="http://schemas.openxmlformats.org/officeDocument/2006/relationships/hyperlink" Target="https://dokkai-labo.tokyo/contact/" TargetMode="External"/><Relationship Id="rId2291" Type="http://schemas.openxmlformats.org/officeDocument/2006/relationships/hyperlink" Target="https://dokkai-labo.tokyo/info/180616_01/" TargetMode="External"/><Relationship Id="rId2292" Type="http://schemas.openxmlformats.org/officeDocument/2006/relationships/hyperlink" Target="https://dokkai-labo.tokyo/tokuten/" TargetMode="External"/><Relationship Id="rId2293" Type="http://schemas.openxmlformats.org/officeDocument/2006/relationships/hyperlink" Target="https://dokkai-labo.tokyo/info/180616_01/" TargetMode="External"/><Relationship Id="rId2294" Type="http://schemas.openxmlformats.org/officeDocument/2006/relationships/hyperlink" Target="https://dokkai-labo.tokyo/tokuten/" TargetMode="External"/><Relationship Id="rId2295" Type="http://schemas.openxmlformats.org/officeDocument/2006/relationships/hyperlink" Target="https://dokkai-labo.tokyo/info/180616_01/" TargetMode="External"/><Relationship Id="rId2296" Type="http://schemas.openxmlformats.org/officeDocument/2006/relationships/hyperlink" Target="https://dokkai-labo.tokyo/timetable_season/" TargetMode="External"/><Relationship Id="rId2297" Type="http://schemas.openxmlformats.org/officeDocument/2006/relationships/hyperlink" Target="https://dokkai-labo.tokyo/info/180616_01/" TargetMode="External"/><Relationship Id="rId2298" Type="http://schemas.openxmlformats.org/officeDocument/2006/relationships/hyperlink" Target="https://dokkai-labo.tokyo/contact/" TargetMode="External"/><Relationship Id="rId2299" Type="http://schemas.openxmlformats.org/officeDocument/2006/relationships/hyperlink" Target="https://dokkai-labo.tokyo/info/180616_02/" TargetMode="External"/><Relationship Id="rId4901" Type="http://schemas.openxmlformats.org/officeDocument/2006/relationships/hyperlink" Target="https://eng-support.com/kouza/" TargetMode="External"/><Relationship Id="rId4900" Type="http://schemas.openxmlformats.org/officeDocument/2006/relationships/hyperlink" Target="https://eng-support.com/column/progress-book1-lesson19-4/" TargetMode="External"/><Relationship Id="rId4903" Type="http://schemas.openxmlformats.org/officeDocument/2006/relationships/hyperlink" Target="https://eng-support.com/kouza/" TargetMode="External"/><Relationship Id="rId4902" Type="http://schemas.openxmlformats.org/officeDocument/2006/relationships/hyperlink" Target="https://eng-support.com/column/progress-book1-lesson19-4/" TargetMode="External"/><Relationship Id="rId4905" Type="http://schemas.openxmlformats.org/officeDocument/2006/relationships/hyperlink" Target="https://eng-support.com/column/" TargetMode="External"/><Relationship Id="rId4904" Type="http://schemas.openxmlformats.org/officeDocument/2006/relationships/hyperlink" Target="https://eng-support.com/column/progress-book1-lesson20-1/" TargetMode="External"/><Relationship Id="rId4907" Type="http://schemas.openxmlformats.org/officeDocument/2006/relationships/hyperlink" Target="https://eng-support.com/column/" TargetMode="External"/><Relationship Id="rId4906" Type="http://schemas.openxmlformats.org/officeDocument/2006/relationships/hyperlink" Target="https://eng-support.com/column/progress-book1-lesson20-1/" TargetMode="External"/><Relationship Id="rId4909" Type="http://schemas.openxmlformats.org/officeDocument/2006/relationships/hyperlink" Target="https://eng-support.com/column/progress-book1-lesson20-1/" TargetMode="External"/><Relationship Id="rId4908" Type="http://schemas.openxmlformats.org/officeDocument/2006/relationships/hyperlink" Target="https://eng-support.com/column/progress-book1-lesson20-1/" TargetMode="External"/><Relationship Id="rId2302" Type="http://schemas.openxmlformats.org/officeDocument/2006/relationships/hyperlink" Target="https://dokkai-labo.tokyo/ct/publish/" TargetMode="External"/><Relationship Id="rId3634" Type="http://schemas.openxmlformats.org/officeDocument/2006/relationships/hyperlink" Target="https://eigo-rewrite.com/column/stage2-lesson3-1/" TargetMode="External"/><Relationship Id="rId4965" Type="http://schemas.openxmlformats.org/officeDocument/2006/relationships/hyperlink" Target="https://eng-support.com/kouza/" TargetMode="External"/><Relationship Id="rId2303" Type="http://schemas.openxmlformats.org/officeDocument/2006/relationships/hyperlink" Target="https://dokkai-labo.tokyo/info/180616_02/" TargetMode="External"/><Relationship Id="rId3633" Type="http://schemas.openxmlformats.org/officeDocument/2006/relationships/hyperlink" Target="https://eigo-rewrite.com/column/hub_stage2/" TargetMode="External"/><Relationship Id="rId4964" Type="http://schemas.openxmlformats.org/officeDocument/2006/relationships/hyperlink" Target="https://eng-support.com/column/progress-book1-lesson9-2/" TargetMode="External"/><Relationship Id="rId2304" Type="http://schemas.openxmlformats.org/officeDocument/2006/relationships/hyperlink" Target="https://dokkai-labo.tokyo/contact/" TargetMode="External"/><Relationship Id="rId3636" Type="http://schemas.openxmlformats.org/officeDocument/2006/relationships/hyperlink" Target="https://eigo-rewrite.com/column/stage2-lesson3-2/" TargetMode="External"/><Relationship Id="rId4967" Type="http://schemas.openxmlformats.org/officeDocument/2006/relationships/hyperlink" Target="https://eng-support.com/kouza/" TargetMode="External"/><Relationship Id="rId2305" Type="http://schemas.openxmlformats.org/officeDocument/2006/relationships/hyperlink" Target="https://dokkai-labo.tokyo/info/180726_iten/" TargetMode="External"/><Relationship Id="rId3635" Type="http://schemas.openxmlformats.org/officeDocument/2006/relationships/hyperlink" Target="https://eigo-rewrite.com/vocabulary/" TargetMode="External"/><Relationship Id="rId4966" Type="http://schemas.openxmlformats.org/officeDocument/2006/relationships/hyperlink" Target="https://eng-support.com/column/progress-book1-lesson9-3/" TargetMode="External"/><Relationship Id="rId2306" Type="http://schemas.openxmlformats.org/officeDocument/2006/relationships/hyperlink" Target="https://dokkai-labo.tokyo/kobetsuonline02/" TargetMode="External"/><Relationship Id="rId3638" Type="http://schemas.openxmlformats.org/officeDocument/2006/relationships/hyperlink" Target="https://eigo-rewrite.com/column/stage2-lesson3-3/" TargetMode="External"/><Relationship Id="rId4969" Type="http://schemas.openxmlformats.org/officeDocument/2006/relationships/hyperlink" Target="https://eng-support.com/kouza/" TargetMode="External"/><Relationship Id="rId2307" Type="http://schemas.openxmlformats.org/officeDocument/2006/relationships/hyperlink" Target="https://dokkai-labo.tokyo/info/180726_iten/" TargetMode="External"/><Relationship Id="rId3637" Type="http://schemas.openxmlformats.org/officeDocument/2006/relationships/hyperlink" Target="https://eigo-rewrite.com/column/hub_stage2/" TargetMode="External"/><Relationship Id="rId4968" Type="http://schemas.openxmlformats.org/officeDocument/2006/relationships/hyperlink" Target="https://eng-support.com/column/progress-book1-lesson9-3/" TargetMode="External"/><Relationship Id="rId2308" Type="http://schemas.openxmlformats.org/officeDocument/2006/relationships/hyperlink" Target="https://dokkai-labo.tokyo/kobetsuonline02/" TargetMode="External"/><Relationship Id="rId2309" Type="http://schemas.openxmlformats.org/officeDocument/2006/relationships/hyperlink" Target="https://dokkai-labo.tokyo/info/190303/" TargetMode="External"/><Relationship Id="rId3639" Type="http://schemas.openxmlformats.org/officeDocument/2006/relationships/hyperlink" Target="https://eigo-rewrite.com/column/hub_stage2/" TargetMode="External"/><Relationship Id="rId3630" Type="http://schemas.openxmlformats.org/officeDocument/2006/relationships/hyperlink" Target="https://eigo-rewrite.com/column/stage2-lesson2-3/" TargetMode="External"/><Relationship Id="rId4961" Type="http://schemas.openxmlformats.org/officeDocument/2006/relationships/hyperlink" Target="https://eng-support.com/kouza/" TargetMode="External"/><Relationship Id="rId4960" Type="http://schemas.openxmlformats.org/officeDocument/2006/relationships/hyperlink" Target="https://eng-support.com/column/progress-book1-lesson9-2/" TargetMode="External"/><Relationship Id="rId2300" Type="http://schemas.openxmlformats.org/officeDocument/2006/relationships/hyperlink" Target="https://dokkai-labo.tokyo/ct/publish/" TargetMode="External"/><Relationship Id="rId3632" Type="http://schemas.openxmlformats.org/officeDocument/2006/relationships/hyperlink" Target="https://eigo-rewrite.com/column/stage2-lesson3-1/" TargetMode="External"/><Relationship Id="rId4963" Type="http://schemas.openxmlformats.org/officeDocument/2006/relationships/hyperlink" Target="https://eng-support.com/kouza/" TargetMode="External"/><Relationship Id="rId2301" Type="http://schemas.openxmlformats.org/officeDocument/2006/relationships/hyperlink" Target="https://dokkai-labo.tokyo/info/180616_02/" TargetMode="External"/><Relationship Id="rId3631" Type="http://schemas.openxmlformats.org/officeDocument/2006/relationships/hyperlink" Target="https://eigo-rewrite.com/column/hub_stage2/" TargetMode="External"/><Relationship Id="rId4962" Type="http://schemas.openxmlformats.org/officeDocument/2006/relationships/hyperlink" Target="https://eng-support.com/column/progress-book1-lesson9-2/" TargetMode="External"/><Relationship Id="rId3623" Type="http://schemas.openxmlformats.org/officeDocument/2006/relationships/hyperlink" Target="https://eigo-rewrite.com/column/hub_stage2/" TargetMode="External"/><Relationship Id="rId4954" Type="http://schemas.openxmlformats.org/officeDocument/2006/relationships/hyperlink" Target="https://eng-support.com/column/progress-book1-lesson9-1/" TargetMode="External"/><Relationship Id="rId3622" Type="http://schemas.openxmlformats.org/officeDocument/2006/relationships/hyperlink" Target="https://eigo-rewrite.com/column/stage2-lesson2-1/" TargetMode="External"/><Relationship Id="rId4953" Type="http://schemas.openxmlformats.org/officeDocument/2006/relationships/hyperlink" Target="https://eng-support.com/kouza/" TargetMode="External"/><Relationship Id="rId3625" Type="http://schemas.openxmlformats.org/officeDocument/2006/relationships/hyperlink" Target="https://eigo-rewrite.com/dokkaikyouka/" TargetMode="External"/><Relationship Id="rId4956" Type="http://schemas.openxmlformats.org/officeDocument/2006/relationships/hyperlink" Target="https://eng-support.com/column/progress-book1-lesson9-1/" TargetMode="External"/><Relationship Id="rId3624" Type="http://schemas.openxmlformats.org/officeDocument/2006/relationships/hyperlink" Target="https://eigo-rewrite.com/column/stage2-lesson2-1/" TargetMode="External"/><Relationship Id="rId4955" Type="http://schemas.openxmlformats.org/officeDocument/2006/relationships/hyperlink" Target="https://eng-support.com/kouza/" TargetMode="External"/><Relationship Id="rId3627" Type="http://schemas.openxmlformats.org/officeDocument/2006/relationships/hyperlink" Target="https://eigo-rewrite.com/column/hub_stage2/" TargetMode="External"/><Relationship Id="rId4958" Type="http://schemas.openxmlformats.org/officeDocument/2006/relationships/hyperlink" Target="https://eng-support.com/column/progress-book1-lesson9-2/" TargetMode="External"/><Relationship Id="rId3626" Type="http://schemas.openxmlformats.org/officeDocument/2006/relationships/hyperlink" Target="https://eigo-rewrite.com/column/stage2-lesson2-2/" TargetMode="External"/><Relationship Id="rId4957" Type="http://schemas.openxmlformats.org/officeDocument/2006/relationships/hyperlink" Target="https://eng-support.com/kouza/" TargetMode="External"/><Relationship Id="rId3629" Type="http://schemas.openxmlformats.org/officeDocument/2006/relationships/hyperlink" Target="https://eigo-rewrite.com/kobetsueisakubun/" TargetMode="External"/><Relationship Id="rId3628" Type="http://schemas.openxmlformats.org/officeDocument/2006/relationships/hyperlink" Target="https://eigo-rewrite.com/column/stage2-lesson2-2/" TargetMode="External"/><Relationship Id="rId4959" Type="http://schemas.openxmlformats.org/officeDocument/2006/relationships/hyperlink" Target="https://eng-support.com/kouza/" TargetMode="External"/><Relationship Id="rId4950" Type="http://schemas.openxmlformats.org/officeDocument/2006/relationships/hyperlink" Target="https://eng-support.com/column/progress-book1-lesson9-1/" TargetMode="External"/><Relationship Id="rId3621" Type="http://schemas.openxmlformats.org/officeDocument/2006/relationships/hyperlink" Target="https://eigo-rewrite.com/kobetsueisakubun/" TargetMode="External"/><Relationship Id="rId4952" Type="http://schemas.openxmlformats.org/officeDocument/2006/relationships/hyperlink" Target="https://eng-support.com/column/progress-book1-lesson9-1/" TargetMode="External"/><Relationship Id="rId3620" Type="http://schemas.openxmlformats.org/officeDocument/2006/relationships/hyperlink" Target="https://eigo-rewrite.com/column/stage2-lesson12-3/" TargetMode="External"/><Relationship Id="rId4951" Type="http://schemas.openxmlformats.org/officeDocument/2006/relationships/hyperlink" Target="https://eng-support.com/column/" TargetMode="External"/><Relationship Id="rId2324" Type="http://schemas.openxmlformats.org/officeDocument/2006/relationships/hyperlink" Target="https://dokkai-labo.tokyo/kobetsuonline02/" TargetMode="External"/><Relationship Id="rId3656" Type="http://schemas.openxmlformats.org/officeDocument/2006/relationships/hyperlink" Target="https://eigo-rewrite.com/column/stage2-lesson4-2/" TargetMode="External"/><Relationship Id="rId4987" Type="http://schemas.openxmlformats.org/officeDocument/2006/relationships/hyperlink" Target="https://natsui-sansu-juku.com/" TargetMode="External"/><Relationship Id="rId2325" Type="http://schemas.openxmlformats.org/officeDocument/2006/relationships/hyperlink" Target="https://dokkai-labo.tokyo/info/190507/" TargetMode="External"/><Relationship Id="rId3655" Type="http://schemas.openxmlformats.org/officeDocument/2006/relationships/hyperlink" Target="https://eigo-rewrite.com/dokkaikyouka/" TargetMode="External"/><Relationship Id="rId4986" Type="http://schemas.openxmlformats.org/officeDocument/2006/relationships/hyperlink" Target="https://eng-support.com/column/progress/" TargetMode="External"/><Relationship Id="rId2326" Type="http://schemas.openxmlformats.org/officeDocument/2006/relationships/hyperlink" Target="https://juku-escot.com/" TargetMode="External"/><Relationship Id="rId3658" Type="http://schemas.openxmlformats.org/officeDocument/2006/relationships/hyperlink" Target="https://eigo-rewrite.com/column/stage2-lesson4-3/" TargetMode="External"/><Relationship Id="rId4989" Type="http://schemas.openxmlformats.org/officeDocument/2006/relationships/hyperlink" Target="https://eng-support.com/kouza/" TargetMode="External"/><Relationship Id="rId2327" Type="http://schemas.openxmlformats.org/officeDocument/2006/relationships/hyperlink" Target="https://dokkai-labo.tokyo/info/200101_01/" TargetMode="External"/><Relationship Id="rId3657" Type="http://schemas.openxmlformats.org/officeDocument/2006/relationships/hyperlink" Target="https://eigo-rewrite.com/kobetsueisakubun/" TargetMode="External"/><Relationship Id="rId4988" Type="http://schemas.openxmlformats.org/officeDocument/2006/relationships/hyperlink" Target="https://eng-support.com/column/progress/" TargetMode="External"/><Relationship Id="rId2328" Type="http://schemas.openxmlformats.org/officeDocument/2006/relationships/hyperlink" Target="https://dokkai-labo.tokyo/tokuten/" TargetMode="External"/><Relationship Id="rId2329" Type="http://schemas.openxmlformats.org/officeDocument/2006/relationships/hyperlink" Target="https://dokkai-labo.tokyo/info/200101_01/" TargetMode="External"/><Relationship Id="rId3659" Type="http://schemas.openxmlformats.org/officeDocument/2006/relationships/hyperlink" Target="https://eigo-rewrite.com/column/hub_stage2/" TargetMode="External"/><Relationship Id="rId3650" Type="http://schemas.openxmlformats.org/officeDocument/2006/relationships/hyperlink" Target="https://eigo-rewrite.com/column/stage2-lesson4-2/" TargetMode="External"/><Relationship Id="rId4981" Type="http://schemas.openxmlformats.org/officeDocument/2006/relationships/hyperlink" Target="https://eng-support.com/kouza/" TargetMode="External"/><Relationship Id="rId4980" Type="http://schemas.openxmlformats.org/officeDocument/2006/relationships/hyperlink" Target="https://eng-support.com/column/progress-book2-lesson1-1/" TargetMode="External"/><Relationship Id="rId2320" Type="http://schemas.openxmlformats.org/officeDocument/2006/relationships/hyperlink" Target="https://jukureiwa.com/" TargetMode="External"/><Relationship Id="rId3652" Type="http://schemas.openxmlformats.org/officeDocument/2006/relationships/hyperlink" Target="https://eigo-rewrite.com/column/stage2-lesson4-2/" TargetMode="External"/><Relationship Id="rId4983" Type="http://schemas.openxmlformats.org/officeDocument/2006/relationships/hyperlink" Target="https://eng-support.com/kouza/" TargetMode="External"/><Relationship Id="rId2321" Type="http://schemas.openxmlformats.org/officeDocument/2006/relationships/hyperlink" Target="https://dokkai-labo.tokyo/info/190507/" TargetMode="External"/><Relationship Id="rId3651" Type="http://schemas.openxmlformats.org/officeDocument/2006/relationships/hyperlink" Target="https://eigo-rewrite.com/column/hub_stage2/" TargetMode="External"/><Relationship Id="rId4982" Type="http://schemas.openxmlformats.org/officeDocument/2006/relationships/hyperlink" Target="https://eng-support.com/column/progress-book2-lesson1-1/" TargetMode="External"/><Relationship Id="rId2322" Type="http://schemas.openxmlformats.org/officeDocument/2006/relationships/hyperlink" Target="https://dokkai-labo.tokyo/kobetsuonline02/" TargetMode="External"/><Relationship Id="rId3654" Type="http://schemas.openxmlformats.org/officeDocument/2006/relationships/hyperlink" Target="https://eigo-rewrite.com/column/stage2-lesson4-2/" TargetMode="External"/><Relationship Id="rId4985" Type="http://schemas.openxmlformats.org/officeDocument/2006/relationships/hyperlink" Target="https://eng-support.com/column/progress/" TargetMode="External"/><Relationship Id="rId2323" Type="http://schemas.openxmlformats.org/officeDocument/2006/relationships/hyperlink" Target="https://dokkai-labo.tokyo/info/190507/" TargetMode="External"/><Relationship Id="rId3653" Type="http://schemas.openxmlformats.org/officeDocument/2006/relationships/hyperlink" Target="https://eigo-rewrite.com/toritsu/" TargetMode="External"/><Relationship Id="rId4984" Type="http://schemas.openxmlformats.org/officeDocument/2006/relationships/hyperlink" Target="https://eng-support.com/column/progress/" TargetMode="External"/><Relationship Id="rId2313" Type="http://schemas.openxmlformats.org/officeDocument/2006/relationships/hyperlink" Target="https://dokkai-labo.tokyo/info/190303/" TargetMode="External"/><Relationship Id="rId3645" Type="http://schemas.openxmlformats.org/officeDocument/2006/relationships/hyperlink" Target="https://eigo-rewrite.com/column/hub_stage2/" TargetMode="External"/><Relationship Id="rId4976" Type="http://schemas.openxmlformats.org/officeDocument/2006/relationships/hyperlink" Target="https://eng-support.com/column/progress-book2-lesson1-1/" TargetMode="External"/><Relationship Id="rId2314" Type="http://schemas.openxmlformats.org/officeDocument/2006/relationships/hyperlink" Target="https://dokkai-labo.tokyo/contact/" TargetMode="External"/><Relationship Id="rId3644" Type="http://schemas.openxmlformats.org/officeDocument/2006/relationships/hyperlink" Target="https://eigo-rewrite.com/column/stage2-lesson4-1/" TargetMode="External"/><Relationship Id="rId4975" Type="http://schemas.openxmlformats.org/officeDocument/2006/relationships/hyperlink" Target="https://eng-support.com/kouza/" TargetMode="External"/><Relationship Id="rId2315" Type="http://schemas.openxmlformats.org/officeDocument/2006/relationships/hyperlink" Target="https://dokkai-labo.tokyo/info/190507-2/" TargetMode="External"/><Relationship Id="rId3647" Type="http://schemas.openxmlformats.org/officeDocument/2006/relationships/hyperlink" Target="https://eigo-rewrite.com/vocabulary/" TargetMode="External"/><Relationship Id="rId4978" Type="http://schemas.openxmlformats.org/officeDocument/2006/relationships/hyperlink" Target="https://eng-support.com/column/progress-book2-lesson1-1/" TargetMode="External"/><Relationship Id="rId2316" Type="http://schemas.openxmlformats.org/officeDocument/2006/relationships/hyperlink" Target="https://dokkai-labo.tokyo/ct/publish/" TargetMode="External"/><Relationship Id="rId3646" Type="http://schemas.openxmlformats.org/officeDocument/2006/relationships/hyperlink" Target="https://eigo-rewrite.com/column/stage2-lesson4-1/" TargetMode="External"/><Relationship Id="rId4977" Type="http://schemas.openxmlformats.org/officeDocument/2006/relationships/hyperlink" Target="https://eng-support.com/column/" TargetMode="External"/><Relationship Id="rId2317" Type="http://schemas.openxmlformats.org/officeDocument/2006/relationships/hyperlink" Target="https://dokkai-labo.tokyo/info/190507-2/" TargetMode="External"/><Relationship Id="rId3649" Type="http://schemas.openxmlformats.org/officeDocument/2006/relationships/hyperlink" Target="https://eigo-rewrite.com/bunpou/" TargetMode="External"/><Relationship Id="rId2318" Type="http://schemas.openxmlformats.org/officeDocument/2006/relationships/hyperlink" Target="https://dokkai-labo.tokyo/ct/publish/" TargetMode="External"/><Relationship Id="rId3648" Type="http://schemas.openxmlformats.org/officeDocument/2006/relationships/hyperlink" Target="https://eigo-rewrite.com/column/stage2-lesson4-1/" TargetMode="External"/><Relationship Id="rId4979" Type="http://schemas.openxmlformats.org/officeDocument/2006/relationships/hyperlink" Target="https://eng-support.com/kouza/" TargetMode="External"/><Relationship Id="rId2319" Type="http://schemas.openxmlformats.org/officeDocument/2006/relationships/hyperlink" Target="https://dokkai-labo.tokyo/info/190507-2/" TargetMode="External"/><Relationship Id="rId4970" Type="http://schemas.openxmlformats.org/officeDocument/2006/relationships/hyperlink" Target="https://eng-support.com/column/progress-book1-lesson9-3/" TargetMode="External"/><Relationship Id="rId3641" Type="http://schemas.openxmlformats.org/officeDocument/2006/relationships/hyperlink" Target="https://eigo-rewrite.com/dokkaikyouka/" TargetMode="External"/><Relationship Id="rId4972" Type="http://schemas.openxmlformats.org/officeDocument/2006/relationships/hyperlink" Target="https://eng-support.com/column/progress-book2-lesson1-1/" TargetMode="External"/><Relationship Id="rId2310" Type="http://schemas.openxmlformats.org/officeDocument/2006/relationships/hyperlink" Target="https://dokkai-labo.tokyo/basis/" TargetMode="External"/><Relationship Id="rId3640" Type="http://schemas.openxmlformats.org/officeDocument/2006/relationships/hyperlink" Target="https://eigo-rewrite.com/column/stage2-lesson3-3/" TargetMode="External"/><Relationship Id="rId4971" Type="http://schemas.openxmlformats.org/officeDocument/2006/relationships/hyperlink" Target="https://eng-support.com/kouza/" TargetMode="External"/><Relationship Id="rId2311" Type="http://schemas.openxmlformats.org/officeDocument/2006/relationships/hyperlink" Target="https://dokkai-labo.tokyo/info/190303/" TargetMode="External"/><Relationship Id="rId3643" Type="http://schemas.openxmlformats.org/officeDocument/2006/relationships/hyperlink" Target="https://eigo-rewrite.com/listening/" TargetMode="External"/><Relationship Id="rId4974" Type="http://schemas.openxmlformats.org/officeDocument/2006/relationships/hyperlink" Target="https://eng-support.com/column/progress-book2-lesson1-1/" TargetMode="External"/><Relationship Id="rId2312" Type="http://schemas.openxmlformats.org/officeDocument/2006/relationships/hyperlink" Target="https://dokkai-labo.tokyo/timetable_season/" TargetMode="External"/><Relationship Id="rId3642" Type="http://schemas.openxmlformats.org/officeDocument/2006/relationships/hyperlink" Target="https://eigo-rewrite.com/column/stage2-lesson3-3/" TargetMode="External"/><Relationship Id="rId4973" Type="http://schemas.openxmlformats.org/officeDocument/2006/relationships/hyperlink" Target="https://eng-support.com/kouza/" TargetMode="External"/><Relationship Id="rId4921" Type="http://schemas.openxmlformats.org/officeDocument/2006/relationships/hyperlink" Target="https://eng-support.com/kouza/" TargetMode="External"/><Relationship Id="rId4920" Type="http://schemas.openxmlformats.org/officeDocument/2006/relationships/hyperlink" Target="https://eng-support.com/column/progress-book1-lesson20-2/" TargetMode="External"/><Relationship Id="rId4923" Type="http://schemas.openxmlformats.org/officeDocument/2006/relationships/hyperlink" Target="https://eng-support.com/kouza/" TargetMode="External"/><Relationship Id="rId4922" Type="http://schemas.openxmlformats.org/officeDocument/2006/relationships/hyperlink" Target="https://eng-support.com/column/progress-book1-lesson20-2/" TargetMode="External"/><Relationship Id="rId4925" Type="http://schemas.openxmlformats.org/officeDocument/2006/relationships/hyperlink" Target="https://eng-support.com/kouza/" TargetMode="External"/><Relationship Id="rId4924" Type="http://schemas.openxmlformats.org/officeDocument/2006/relationships/hyperlink" Target="https://eng-support.com/column/progress-book1-lesson20-2/" TargetMode="External"/><Relationship Id="rId4927" Type="http://schemas.openxmlformats.org/officeDocument/2006/relationships/hyperlink" Target="https://eng-support.com/column/progress-book1-lesson20-3/" TargetMode="External"/><Relationship Id="rId4926" Type="http://schemas.openxmlformats.org/officeDocument/2006/relationships/hyperlink" Target="https://eng-support.com/column/progress-book1-lesson20-3/" TargetMode="External"/><Relationship Id="rId4929" Type="http://schemas.openxmlformats.org/officeDocument/2006/relationships/hyperlink" Target="https://eng-support.com/kouza/" TargetMode="External"/><Relationship Id="rId4928" Type="http://schemas.openxmlformats.org/officeDocument/2006/relationships/hyperlink" Target="https://eng-support.com/column/progress-book1-lesson20-3/" TargetMode="External"/><Relationship Id="rId4910" Type="http://schemas.openxmlformats.org/officeDocument/2006/relationships/hyperlink" Target="https://eng-support.com/column/progress-book1-lesson20-1/" TargetMode="External"/><Relationship Id="rId4912" Type="http://schemas.openxmlformats.org/officeDocument/2006/relationships/hyperlink" Target="https://eng-support.com/column/progress-book1-lesson20-1/" TargetMode="External"/><Relationship Id="rId4911" Type="http://schemas.openxmlformats.org/officeDocument/2006/relationships/hyperlink" Target="https://eng-support.com/kouza/" TargetMode="External"/><Relationship Id="rId4914" Type="http://schemas.openxmlformats.org/officeDocument/2006/relationships/hyperlink" Target="https://eng-support.com/column/progress-book1-lesson20-1/" TargetMode="External"/><Relationship Id="rId4913" Type="http://schemas.openxmlformats.org/officeDocument/2006/relationships/hyperlink" Target="https://eng-support.com/kouza/" TargetMode="External"/><Relationship Id="rId4916" Type="http://schemas.openxmlformats.org/officeDocument/2006/relationships/hyperlink" Target="https://eng-support.com/column/progress-book1-lesson20-2/" TargetMode="External"/><Relationship Id="rId4915" Type="http://schemas.openxmlformats.org/officeDocument/2006/relationships/hyperlink" Target="https://eng-support.com/kouza/" TargetMode="External"/><Relationship Id="rId4918" Type="http://schemas.openxmlformats.org/officeDocument/2006/relationships/hyperlink" Target="https://eng-support.com/column/progress-book1-lesson20-2/" TargetMode="External"/><Relationship Id="rId4917" Type="http://schemas.openxmlformats.org/officeDocument/2006/relationships/hyperlink" Target="https://eng-support.com/kouza/" TargetMode="External"/><Relationship Id="rId4919" Type="http://schemas.openxmlformats.org/officeDocument/2006/relationships/hyperlink" Target="https://eng-support.com/kouza/" TargetMode="External"/><Relationship Id="rId3612" Type="http://schemas.openxmlformats.org/officeDocument/2006/relationships/hyperlink" Target="https://eigo-rewrite.com/column/stage2-lesson12-2/" TargetMode="External"/><Relationship Id="rId4943" Type="http://schemas.openxmlformats.org/officeDocument/2006/relationships/hyperlink" Target="https://eng-support.com/column/progress-book1-lesson8/" TargetMode="External"/><Relationship Id="rId3611" Type="http://schemas.openxmlformats.org/officeDocument/2006/relationships/hyperlink" Target="https://eigo-rewrite.com/dokkaikyouka/" TargetMode="External"/><Relationship Id="rId4942" Type="http://schemas.openxmlformats.org/officeDocument/2006/relationships/hyperlink" Target="https://eng-support.com/column/progress-book1-lesson8/" TargetMode="External"/><Relationship Id="rId3614" Type="http://schemas.openxmlformats.org/officeDocument/2006/relationships/hyperlink" Target="https://eigo-rewrite.com/column/stage2-lesson12-2/" TargetMode="External"/><Relationship Id="rId4945" Type="http://schemas.openxmlformats.org/officeDocument/2006/relationships/hyperlink" Target="https://eng-support.com/kouza/" TargetMode="External"/><Relationship Id="rId3613" Type="http://schemas.openxmlformats.org/officeDocument/2006/relationships/hyperlink" Target="https://eigo-rewrite.com/toritsu/" TargetMode="External"/><Relationship Id="rId4944" Type="http://schemas.openxmlformats.org/officeDocument/2006/relationships/hyperlink" Target="https://eng-support.com/column/progress-book1-lesson8/" TargetMode="External"/><Relationship Id="rId3616" Type="http://schemas.openxmlformats.org/officeDocument/2006/relationships/hyperlink" Target="https://eigo-rewrite.com/column/stage2-lesson12-3/" TargetMode="External"/><Relationship Id="rId4947" Type="http://schemas.openxmlformats.org/officeDocument/2006/relationships/hyperlink" Target="https://eng-support.com/kouza/" TargetMode="External"/><Relationship Id="rId3615" Type="http://schemas.openxmlformats.org/officeDocument/2006/relationships/hyperlink" Target="https://eigo-rewrite.com/listening/" TargetMode="External"/><Relationship Id="rId4946" Type="http://schemas.openxmlformats.org/officeDocument/2006/relationships/hyperlink" Target="https://eng-support.com/column/progress-book1-lesson8/" TargetMode="External"/><Relationship Id="rId3618" Type="http://schemas.openxmlformats.org/officeDocument/2006/relationships/hyperlink" Target="https://eigo-rewrite.com/column/stage2-lesson12-3/" TargetMode="External"/><Relationship Id="rId4949" Type="http://schemas.openxmlformats.org/officeDocument/2006/relationships/hyperlink" Target="https://eng-support.com/kouza/" TargetMode="External"/><Relationship Id="rId3617" Type="http://schemas.openxmlformats.org/officeDocument/2006/relationships/hyperlink" Target="https://eigo-rewrite.com/column/hub_stage2/" TargetMode="External"/><Relationship Id="rId4948" Type="http://schemas.openxmlformats.org/officeDocument/2006/relationships/hyperlink" Target="https://eng-support.com/column/progress-book1-lesson8/" TargetMode="External"/><Relationship Id="rId3619" Type="http://schemas.openxmlformats.org/officeDocument/2006/relationships/hyperlink" Target="https://eigo-rewrite.com/dokkaikyouka/" TargetMode="External"/><Relationship Id="rId3610" Type="http://schemas.openxmlformats.org/officeDocument/2006/relationships/hyperlink" Target="https://eigo-rewrite.com/column/stage2-lesson12-2/" TargetMode="External"/><Relationship Id="rId4941" Type="http://schemas.openxmlformats.org/officeDocument/2006/relationships/hyperlink" Target="https://eng-support.com/kouza/" TargetMode="External"/><Relationship Id="rId4940" Type="http://schemas.openxmlformats.org/officeDocument/2006/relationships/hyperlink" Target="https://eng-support.com/column/progress-book1-lesson20-4/" TargetMode="External"/><Relationship Id="rId3601" Type="http://schemas.openxmlformats.org/officeDocument/2006/relationships/hyperlink" Target="https://eigo-rewrite.com/vocabulary/" TargetMode="External"/><Relationship Id="rId4932" Type="http://schemas.openxmlformats.org/officeDocument/2006/relationships/hyperlink" Target="https://eng-support.com/column/progress-book1-lesson20-3/" TargetMode="External"/><Relationship Id="rId3600" Type="http://schemas.openxmlformats.org/officeDocument/2006/relationships/hyperlink" Target="https://eigo-rewrite.com/column/stage2-lesson12-1/" TargetMode="External"/><Relationship Id="rId4931" Type="http://schemas.openxmlformats.org/officeDocument/2006/relationships/hyperlink" Target="https://eng-support.com/kouza/" TargetMode="External"/><Relationship Id="rId3603" Type="http://schemas.openxmlformats.org/officeDocument/2006/relationships/hyperlink" Target="https://eigo-rewrite.com/bunpou/" TargetMode="External"/><Relationship Id="rId4934" Type="http://schemas.openxmlformats.org/officeDocument/2006/relationships/hyperlink" Target="https://eng-support.com/column/progress-book1-lesson20-4/" TargetMode="External"/><Relationship Id="rId3602" Type="http://schemas.openxmlformats.org/officeDocument/2006/relationships/hyperlink" Target="https://eigo-rewrite.com/column/stage2-lesson12-1/" TargetMode="External"/><Relationship Id="rId4933" Type="http://schemas.openxmlformats.org/officeDocument/2006/relationships/hyperlink" Target="https://eng-support.com/kouza/" TargetMode="External"/><Relationship Id="rId3605" Type="http://schemas.openxmlformats.org/officeDocument/2006/relationships/hyperlink" Target="https://eigo-rewrite.com/vocabulary/" TargetMode="External"/><Relationship Id="rId4936" Type="http://schemas.openxmlformats.org/officeDocument/2006/relationships/hyperlink" Target="https://eng-support.com/column/progress-book1-lesson20-4/" TargetMode="External"/><Relationship Id="rId3604" Type="http://schemas.openxmlformats.org/officeDocument/2006/relationships/hyperlink" Target="https://eigo-rewrite.com/column/stage2-lesson12-1/" TargetMode="External"/><Relationship Id="rId4935" Type="http://schemas.openxmlformats.org/officeDocument/2006/relationships/hyperlink" Target="https://eng-support.com/kouza/" TargetMode="External"/><Relationship Id="rId3607" Type="http://schemas.openxmlformats.org/officeDocument/2006/relationships/hyperlink" Target="https://eigo-rewrite.com/bunpou/" TargetMode="External"/><Relationship Id="rId4938" Type="http://schemas.openxmlformats.org/officeDocument/2006/relationships/hyperlink" Target="https://eng-support.com/column/progress-book1-lesson20-4/" TargetMode="External"/><Relationship Id="rId3606" Type="http://schemas.openxmlformats.org/officeDocument/2006/relationships/hyperlink" Target="https://eigo-rewrite.com/column/stage2-lesson12-1/" TargetMode="External"/><Relationship Id="rId4937" Type="http://schemas.openxmlformats.org/officeDocument/2006/relationships/hyperlink" Target="https://eng-support.com/kouza/" TargetMode="External"/><Relationship Id="rId3609" Type="http://schemas.openxmlformats.org/officeDocument/2006/relationships/hyperlink" Target="https://eigo-rewrite.com/column/hub_stage2/" TargetMode="External"/><Relationship Id="rId3608" Type="http://schemas.openxmlformats.org/officeDocument/2006/relationships/hyperlink" Target="https://eigo-rewrite.com/column/stage2-lesson12-2/" TargetMode="External"/><Relationship Id="rId4939" Type="http://schemas.openxmlformats.org/officeDocument/2006/relationships/hyperlink" Target="https://eng-support.com/kouza/" TargetMode="External"/><Relationship Id="rId4930" Type="http://schemas.openxmlformats.org/officeDocument/2006/relationships/hyperlink" Target="https://eng-support.com/column/progress-book1-lesson20-3/" TargetMode="External"/><Relationship Id="rId1059" Type="http://schemas.openxmlformats.org/officeDocument/2006/relationships/hyperlink" Target="https://dokkai-labo.tokyo/bootcamp/" TargetMode="External"/><Relationship Id="rId2380" Type="http://schemas.openxmlformats.org/officeDocument/2006/relationships/hyperlink" Target="https://dokkai-labo.tokyo/onlinetokuten/" TargetMode="External"/><Relationship Id="rId1050" Type="http://schemas.openxmlformats.org/officeDocument/2006/relationships/hyperlink" Target="https://dokkai-labo.tokyo/blog/kokugoshidou/" TargetMode="External"/><Relationship Id="rId2381" Type="http://schemas.openxmlformats.org/officeDocument/2006/relationships/hyperlink" Target="https://dokkai-labo.tokyo/info/20190101/" TargetMode="External"/><Relationship Id="rId1051" Type="http://schemas.openxmlformats.org/officeDocument/2006/relationships/hyperlink" Target="https://dokkai-labo.tokyo/blog/19052602/" TargetMode="External"/><Relationship Id="rId2382" Type="http://schemas.openxmlformats.org/officeDocument/2006/relationships/hyperlink" Target="https://dokkai-labo.tokyo/onlinetokuten/" TargetMode="External"/><Relationship Id="rId1052" Type="http://schemas.openxmlformats.org/officeDocument/2006/relationships/hyperlink" Target="https://dokkai-labo.tokyo/blog/kokugoshidou/" TargetMode="External"/><Relationship Id="rId2383" Type="http://schemas.openxmlformats.org/officeDocument/2006/relationships/hyperlink" Target="https://dokkai-labo.tokyo/info/20190101/" TargetMode="External"/><Relationship Id="rId1053" Type="http://schemas.openxmlformats.org/officeDocument/2006/relationships/hyperlink" Target="https://dokkai-labo.tokyo/hilevel_lec_univ_online/" TargetMode="External"/><Relationship Id="rId2384" Type="http://schemas.openxmlformats.org/officeDocument/2006/relationships/hyperlink" Target="https://dokkai-labo.tokyo/access/" TargetMode="External"/><Relationship Id="rId1054" Type="http://schemas.openxmlformats.org/officeDocument/2006/relationships/hyperlink" Target="https://dokkai-labo.tokyo/blog/kokugotesuto/" TargetMode="External"/><Relationship Id="rId2385" Type="http://schemas.openxmlformats.org/officeDocument/2006/relationships/hyperlink" Target="https://dokkai-labo.tokyo/info/20190101/" TargetMode="External"/><Relationship Id="rId1055" Type="http://schemas.openxmlformats.org/officeDocument/2006/relationships/hyperlink" Target="https://dokkai-labo.tokyo/ct/strategy/" TargetMode="External"/><Relationship Id="rId2386" Type="http://schemas.openxmlformats.org/officeDocument/2006/relationships/hyperlink" Target="https://dokkai-labo.tokyo/live/" TargetMode="External"/><Relationship Id="rId1056" Type="http://schemas.openxmlformats.org/officeDocument/2006/relationships/hyperlink" Target="https://dokkai-labo.tokyo/blog/kokugotesuto/" TargetMode="External"/><Relationship Id="rId2387" Type="http://schemas.openxmlformats.org/officeDocument/2006/relationships/hyperlink" Target="https://dokkai-labo.tokyo/info/20190101/" TargetMode="External"/><Relationship Id="rId1057" Type="http://schemas.openxmlformats.org/officeDocument/2006/relationships/hyperlink" Target="https://dokkai-labo.tokyo/ct/strategy/" TargetMode="External"/><Relationship Id="rId2388" Type="http://schemas.openxmlformats.org/officeDocument/2006/relationships/hyperlink" Target="https://dokkai-labo.tokyo/contact/" TargetMode="External"/><Relationship Id="rId1058" Type="http://schemas.openxmlformats.org/officeDocument/2006/relationships/hyperlink" Target="https://dokkai-labo.tokyo/blog/kokugotesuto/" TargetMode="External"/><Relationship Id="rId2389" Type="http://schemas.openxmlformats.org/officeDocument/2006/relationships/hyperlink" Target="https://dokkai-labo.tokyo/info/20190101b/" TargetMode="External"/><Relationship Id="rId1048" Type="http://schemas.openxmlformats.org/officeDocument/2006/relationships/hyperlink" Target="https://dokkai-labo.tokyo/blog/kokugoshidou/" TargetMode="External"/><Relationship Id="rId2379" Type="http://schemas.openxmlformats.org/officeDocument/2006/relationships/hyperlink" Target="https://dokkai-labo.tokyo/info/20190101/" TargetMode="External"/><Relationship Id="rId1049" Type="http://schemas.openxmlformats.org/officeDocument/2006/relationships/hyperlink" Target="https://dokkai-labo.tokyo/blog/190526/" TargetMode="External"/><Relationship Id="rId2370" Type="http://schemas.openxmlformats.org/officeDocument/2006/relationships/hyperlink" Target="https://dokkai-labo.tokyo/ct/publish/" TargetMode="External"/><Relationship Id="rId1040" Type="http://schemas.openxmlformats.org/officeDocument/2006/relationships/hyperlink" Target="https://dokkai-labo.tokyo/blog/kokugobunpouigi/" TargetMode="External"/><Relationship Id="rId2371" Type="http://schemas.openxmlformats.org/officeDocument/2006/relationships/hyperlink" Target="https://dokkai-labo.tokyo/info/2018winter/" TargetMode="External"/><Relationship Id="rId1041" Type="http://schemas.openxmlformats.org/officeDocument/2006/relationships/hyperlink" Target="https://dokkai-labo.tokyo/blog/bunpou/" TargetMode="External"/><Relationship Id="rId2372" Type="http://schemas.openxmlformats.org/officeDocument/2006/relationships/hyperlink" Target="https://dokkai-labo.tokyo/ct/publish/" TargetMode="External"/><Relationship Id="rId1042" Type="http://schemas.openxmlformats.org/officeDocument/2006/relationships/hyperlink" Target="https://dokkai-labo.tokyo/blog/kokugobunpouigi/" TargetMode="External"/><Relationship Id="rId2373" Type="http://schemas.openxmlformats.org/officeDocument/2006/relationships/hyperlink" Target="https://dokkai-labo.tokyo/info/2018winter/" TargetMode="External"/><Relationship Id="rId1043" Type="http://schemas.openxmlformats.org/officeDocument/2006/relationships/hyperlink" Target="https://dokkai-labo.tokyo/contact/" TargetMode="External"/><Relationship Id="rId2374" Type="http://schemas.openxmlformats.org/officeDocument/2006/relationships/hyperlink" Target="https://dokkai-labo.tokyo/timetable_season/" TargetMode="External"/><Relationship Id="rId1044" Type="http://schemas.openxmlformats.org/officeDocument/2006/relationships/hyperlink" Target="https://dokkai-labo.tokyo/blog/kokugoshidou/" TargetMode="External"/><Relationship Id="rId2375" Type="http://schemas.openxmlformats.org/officeDocument/2006/relationships/hyperlink" Target="https://dokkai-labo.tokyo/info/2018winter/" TargetMode="External"/><Relationship Id="rId1045" Type="http://schemas.openxmlformats.org/officeDocument/2006/relationships/hyperlink" Target="https://dokkai-labo.tokyo/hilevel_lec_univ_online/" TargetMode="External"/><Relationship Id="rId2376" Type="http://schemas.openxmlformats.org/officeDocument/2006/relationships/hyperlink" Target="https://dokkai-labo.tokyo/basis/" TargetMode="External"/><Relationship Id="rId1046" Type="http://schemas.openxmlformats.org/officeDocument/2006/relationships/hyperlink" Target="https://dokkai-labo.tokyo/blog/kokugoshidou/" TargetMode="External"/><Relationship Id="rId2377" Type="http://schemas.openxmlformats.org/officeDocument/2006/relationships/hyperlink" Target="https://dokkai-labo.tokyo/info/2018winter/" TargetMode="External"/><Relationship Id="rId1047" Type="http://schemas.openxmlformats.org/officeDocument/2006/relationships/hyperlink" Target="https://dokkai-labo.tokyo/" TargetMode="External"/><Relationship Id="rId2378" Type="http://schemas.openxmlformats.org/officeDocument/2006/relationships/hyperlink" Target="https://dokkai-labo.tokyo/contact/" TargetMode="External"/><Relationship Id="rId1070" Type="http://schemas.openxmlformats.org/officeDocument/2006/relationships/hyperlink" Target="https://dokkai-labo.tokyo/blog/kokugotesuto/" TargetMode="External"/><Relationship Id="rId1071" Type="http://schemas.openxmlformats.org/officeDocument/2006/relationships/hyperlink" Target="https://dokkai-labo.tokyo/blog/jikanhaibun/" TargetMode="External"/><Relationship Id="rId1072" Type="http://schemas.openxmlformats.org/officeDocument/2006/relationships/hyperlink" Target="https://dokkai-labo.tokyo/blog/kokugotesuto/" TargetMode="External"/><Relationship Id="rId1073" Type="http://schemas.openxmlformats.org/officeDocument/2006/relationships/hyperlink" Target="https://dokkai-labo.tokyo/blog/shogaku6-kokugo-priority-strategy/" TargetMode="External"/><Relationship Id="rId1074" Type="http://schemas.openxmlformats.org/officeDocument/2006/relationships/hyperlink" Target="https://dokkai-labo.tokyo/blog/kokugotesuto/" TargetMode="External"/><Relationship Id="rId1075" Type="http://schemas.openxmlformats.org/officeDocument/2006/relationships/hyperlink" Target="https://dokkai-labo.tokyo/bootcamp/" TargetMode="External"/><Relationship Id="rId1076" Type="http://schemas.openxmlformats.org/officeDocument/2006/relationships/hyperlink" Target="https://dokkai-labo.tokyo/blog/kokugotesuto/" TargetMode="External"/><Relationship Id="rId1077" Type="http://schemas.openxmlformats.org/officeDocument/2006/relationships/hyperlink" Target="https://dokkai-labo.tokyo/lesson/1-1elem/" TargetMode="External"/><Relationship Id="rId1078" Type="http://schemas.openxmlformats.org/officeDocument/2006/relationships/hyperlink" Target="https://dokkai-labo.tokyo/blog/kokugotesuto/" TargetMode="External"/><Relationship Id="rId1079" Type="http://schemas.openxmlformats.org/officeDocument/2006/relationships/hyperlink" Target="https://dokkai-labo.tokyo/contact/" TargetMode="External"/><Relationship Id="rId2390" Type="http://schemas.openxmlformats.org/officeDocument/2006/relationships/hyperlink" Target="https://dokkai-labo.tokyo/grammer/" TargetMode="External"/><Relationship Id="rId1060" Type="http://schemas.openxmlformats.org/officeDocument/2006/relationships/hyperlink" Target="https://dokkai-labo.tokyo/blog/kokugotesuto/" TargetMode="External"/><Relationship Id="rId2391" Type="http://schemas.openxmlformats.org/officeDocument/2006/relationships/hyperlink" Target="https://dokkai-labo.tokyo/info/20190101b/" TargetMode="External"/><Relationship Id="rId1061" Type="http://schemas.openxmlformats.org/officeDocument/2006/relationships/hyperlink" Target="https://dokkai-labo.tokyo/bootcamp/" TargetMode="External"/><Relationship Id="rId2392" Type="http://schemas.openxmlformats.org/officeDocument/2006/relationships/hyperlink" Target="https://dokkai-labo.tokyo/grammer/" TargetMode="External"/><Relationship Id="rId1062" Type="http://schemas.openxmlformats.org/officeDocument/2006/relationships/hyperlink" Target="https://dokkai-labo.tokyo/blog/kokugotesuto/" TargetMode="External"/><Relationship Id="rId2393" Type="http://schemas.openxmlformats.org/officeDocument/2006/relationships/hyperlink" Target="https://dokkai-labo.tokyo/info/20190101b/" TargetMode="External"/><Relationship Id="rId1063" Type="http://schemas.openxmlformats.org/officeDocument/2006/relationships/hyperlink" Target="https://dokkai-labo.tokyo/" TargetMode="External"/><Relationship Id="rId2394" Type="http://schemas.openxmlformats.org/officeDocument/2006/relationships/hyperlink" Target="https://dokkai-labo.tokyo/access/" TargetMode="External"/><Relationship Id="rId1064" Type="http://schemas.openxmlformats.org/officeDocument/2006/relationships/hyperlink" Target="https://dokkai-labo.tokyo/blog/kokugotesuto/" TargetMode="External"/><Relationship Id="rId2395" Type="http://schemas.openxmlformats.org/officeDocument/2006/relationships/hyperlink" Target="https://dokkai-labo.tokyo/info/20190101b/" TargetMode="External"/><Relationship Id="rId1065" Type="http://schemas.openxmlformats.org/officeDocument/2006/relationships/hyperlink" Target="https://dokkai-labo.tokyo/blog/kokorogamae/" TargetMode="External"/><Relationship Id="rId2396" Type="http://schemas.openxmlformats.org/officeDocument/2006/relationships/hyperlink" Target="https://dokkai-labo.tokyo/basis/" TargetMode="External"/><Relationship Id="rId1066" Type="http://schemas.openxmlformats.org/officeDocument/2006/relationships/hyperlink" Target="https://dokkai-labo.tokyo/blog/kokugotesuto/" TargetMode="External"/><Relationship Id="rId2397" Type="http://schemas.openxmlformats.org/officeDocument/2006/relationships/hyperlink" Target="https://dokkai-labo.tokyo/info/20190101b/" TargetMode="External"/><Relationship Id="rId1067" Type="http://schemas.openxmlformats.org/officeDocument/2006/relationships/hyperlink" Target="https://dokkai-labo.tokyo/blog/mogishiken_review/" TargetMode="External"/><Relationship Id="rId2398" Type="http://schemas.openxmlformats.org/officeDocument/2006/relationships/hyperlink" Target="https://dokkai-labo.tokyo/contact/" TargetMode="External"/><Relationship Id="rId1068" Type="http://schemas.openxmlformats.org/officeDocument/2006/relationships/hyperlink" Target="https://dokkai-labo.tokyo/blog/kokugotesuto/" TargetMode="External"/><Relationship Id="rId2399" Type="http://schemas.openxmlformats.org/officeDocument/2006/relationships/hyperlink" Target="https://dokkai-labo.tokyo/info/20190101t/" TargetMode="External"/><Relationship Id="rId1069" Type="http://schemas.openxmlformats.org/officeDocument/2006/relationships/hyperlink" Target="https://dokkai-labo.tokyo/blog/17022403/" TargetMode="External"/><Relationship Id="rId1015" Type="http://schemas.openxmlformats.org/officeDocument/2006/relationships/hyperlink" Target="https://dokkai-labo.tokyo/blog/bunpou/" TargetMode="External"/><Relationship Id="rId2346" Type="http://schemas.openxmlformats.org/officeDocument/2006/relationships/hyperlink" Target="https://dokkai-labo.tokyo/contact/" TargetMode="External"/><Relationship Id="rId3678" Type="http://schemas.openxmlformats.org/officeDocument/2006/relationships/hyperlink" Target="https://eigo-rewrite.com/column/stage2-lesson6-1/" TargetMode="External"/><Relationship Id="rId1016" Type="http://schemas.openxmlformats.org/officeDocument/2006/relationships/hyperlink" Target="https://dokkai-labo.tokyo/blog/kokugobunpouigi/" TargetMode="External"/><Relationship Id="rId2347" Type="http://schemas.openxmlformats.org/officeDocument/2006/relationships/hyperlink" Target="https://dokkai-labo.tokyo/info/200228/" TargetMode="External"/><Relationship Id="rId3677" Type="http://schemas.openxmlformats.org/officeDocument/2006/relationships/hyperlink" Target="https://eigo-rewrite.com/kobetsueisakubun/" TargetMode="External"/><Relationship Id="rId1017" Type="http://schemas.openxmlformats.org/officeDocument/2006/relationships/hyperlink" Target="https://dokkai-labo.tokyo/lesson/1-1elem/" TargetMode="External"/><Relationship Id="rId2348" Type="http://schemas.openxmlformats.org/officeDocument/2006/relationships/hyperlink" Target="https://dokkai-labo.tokyo/basisonline/" TargetMode="External"/><Relationship Id="rId1018" Type="http://schemas.openxmlformats.org/officeDocument/2006/relationships/hyperlink" Target="https://dokkai-labo.tokyo/blog/kokugobunpouigi/" TargetMode="External"/><Relationship Id="rId2349" Type="http://schemas.openxmlformats.org/officeDocument/2006/relationships/hyperlink" Target="https://dokkai-labo.tokyo/info/200228/" TargetMode="External"/><Relationship Id="rId3679" Type="http://schemas.openxmlformats.org/officeDocument/2006/relationships/hyperlink" Target="https://eigo-rewrite.com/column/hub_stage2/" TargetMode="External"/><Relationship Id="rId1019" Type="http://schemas.openxmlformats.org/officeDocument/2006/relationships/hyperlink" Target="https://dokkai-labo.tokyo/grammer/" TargetMode="External"/><Relationship Id="rId3670" Type="http://schemas.openxmlformats.org/officeDocument/2006/relationships/hyperlink" Target="https://eigo-rewrite.com/column/stage2-lesson5-2/" TargetMode="External"/><Relationship Id="rId2340" Type="http://schemas.openxmlformats.org/officeDocument/2006/relationships/hyperlink" Target="https://dokkai-labo.tokyo/" TargetMode="External"/><Relationship Id="rId3672" Type="http://schemas.openxmlformats.org/officeDocument/2006/relationships/hyperlink" Target="https://eigo-rewrite.com/column/stage2-lesson5-2/" TargetMode="External"/><Relationship Id="rId1010" Type="http://schemas.openxmlformats.org/officeDocument/2006/relationships/hyperlink" Target="https://dokkai-labo.tokyo/blog/kokugobunpouigi/" TargetMode="External"/><Relationship Id="rId2341" Type="http://schemas.openxmlformats.org/officeDocument/2006/relationships/hyperlink" Target="https://dokkai-labo.tokyo/info/200101_02/" TargetMode="External"/><Relationship Id="rId3671" Type="http://schemas.openxmlformats.org/officeDocument/2006/relationships/hyperlink" Target="https://eigo-rewrite.com/column/hub_stage2/" TargetMode="External"/><Relationship Id="rId1011" Type="http://schemas.openxmlformats.org/officeDocument/2006/relationships/hyperlink" Target="https://dokkai-labo.tokyo/ct/strategy/" TargetMode="External"/><Relationship Id="rId2342" Type="http://schemas.openxmlformats.org/officeDocument/2006/relationships/hyperlink" Target="https://dokkai-labo.tokyo/access/" TargetMode="External"/><Relationship Id="rId3674" Type="http://schemas.openxmlformats.org/officeDocument/2006/relationships/hyperlink" Target="https://eigo-rewrite.com/column/stage2-lesson5-2/" TargetMode="External"/><Relationship Id="rId1012" Type="http://schemas.openxmlformats.org/officeDocument/2006/relationships/hyperlink" Target="https://dokkai-labo.tokyo/blog/kokugobunpouigi/" TargetMode="External"/><Relationship Id="rId2343" Type="http://schemas.openxmlformats.org/officeDocument/2006/relationships/hyperlink" Target="https://dokkai-labo.tokyo/info/200101_02/" TargetMode="External"/><Relationship Id="rId3673" Type="http://schemas.openxmlformats.org/officeDocument/2006/relationships/hyperlink" Target="https://eigo-rewrite.com/kobetsueisakubun/" TargetMode="External"/><Relationship Id="rId1013" Type="http://schemas.openxmlformats.org/officeDocument/2006/relationships/hyperlink" Target="https://dokkai-labo.tokyo/" TargetMode="External"/><Relationship Id="rId2344" Type="http://schemas.openxmlformats.org/officeDocument/2006/relationships/hyperlink" Target="https://dokkai-labo.tokyo/basis/" TargetMode="External"/><Relationship Id="rId3676" Type="http://schemas.openxmlformats.org/officeDocument/2006/relationships/hyperlink" Target="https://eigo-rewrite.com/column/stage2-lesson5-2/" TargetMode="External"/><Relationship Id="rId1014" Type="http://schemas.openxmlformats.org/officeDocument/2006/relationships/hyperlink" Target="https://dokkai-labo.tokyo/blog/kokugobunpouigi/" TargetMode="External"/><Relationship Id="rId2345" Type="http://schemas.openxmlformats.org/officeDocument/2006/relationships/hyperlink" Target="https://dokkai-labo.tokyo/info/200101_02/" TargetMode="External"/><Relationship Id="rId3675" Type="http://schemas.openxmlformats.org/officeDocument/2006/relationships/hyperlink" Target="https://eigo-rewrite.com/toritsu/" TargetMode="External"/><Relationship Id="rId1004" Type="http://schemas.openxmlformats.org/officeDocument/2006/relationships/hyperlink" Target="https://dokkai-labo.tokyo/blog/kokugo-kijutsu-before-after/" TargetMode="External"/><Relationship Id="rId2335" Type="http://schemas.openxmlformats.org/officeDocument/2006/relationships/hyperlink" Target="https://dokkai-labo.tokyo/info/200101_01/" TargetMode="External"/><Relationship Id="rId3667" Type="http://schemas.openxmlformats.org/officeDocument/2006/relationships/hyperlink" Target="https://eigo-rewrite.com/column/hub_stage2/" TargetMode="External"/><Relationship Id="rId4998" Type="http://schemas.openxmlformats.org/officeDocument/2006/relationships/hyperlink" Target="https://eng-support.com/column/progressbook1-1-1/" TargetMode="External"/><Relationship Id="rId1005" Type="http://schemas.openxmlformats.org/officeDocument/2006/relationships/hyperlink" Target="https://dokkai-labo.tokyo/" TargetMode="External"/><Relationship Id="rId2336" Type="http://schemas.openxmlformats.org/officeDocument/2006/relationships/hyperlink" Target="https://dokkai-labo.tokyo/contact/" TargetMode="External"/><Relationship Id="rId3666" Type="http://schemas.openxmlformats.org/officeDocument/2006/relationships/hyperlink" Target="https://eigo-rewrite.com/column/stage2-lesson5-1/" TargetMode="External"/><Relationship Id="rId4997" Type="http://schemas.openxmlformats.org/officeDocument/2006/relationships/hyperlink" Target="https://eng-support.com/kouza/" TargetMode="External"/><Relationship Id="rId1006" Type="http://schemas.openxmlformats.org/officeDocument/2006/relationships/hyperlink" Target="https://dokkai-labo.tokyo/blog/kokugobunpouigi/" TargetMode="External"/><Relationship Id="rId2337" Type="http://schemas.openxmlformats.org/officeDocument/2006/relationships/hyperlink" Target="https://dokkai-labo.tokyo/info/200101_02/" TargetMode="External"/><Relationship Id="rId3669" Type="http://schemas.openxmlformats.org/officeDocument/2006/relationships/hyperlink" Target="https://eigo-rewrite.com/bunpou/" TargetMode="External"/><Relationship Id="rId1007" Type="http://schemas.openxmlformats.org/officeDocument/2006/relationships/hyperlink" Target="https://dokkai-labo.tokyo/" TargetMode="External"/><Relationship Id="rId2338" Type="http://schemas.openxmlformats.org/officeDocument/2006/relationships/hyperlink" Target="https://dokkai-labo.tokyo/" TargetMode="External"/><Relationship Id="rId3668" Type="http://schemas.openxmlformats.org/officeDocument/2006/relationships/hyperlink" Target="https://eigo-rewrite.com/column/stage2-lesson5-1/" TargetMode="External"/><Relationship Id="rId4999" Type="http://schemas.openxmlformats.org/officeDocument/2006/relationships/hyperlink" Target="https://eng-support.com/kouza/" TargetMode="External"/><Relationship Id="rId1008" Type="http://schemas.openxmlformats.org/officeDocument/2006/relationships/hyperlink" Target="https://dokkai-labo.tokyo/blog/kokugobunpouigi/" TargetMode="External"/><Relationship Id="rId2339" Type="http://schemas.openxmlformats.org/officeDocument/2006/relationships/hyperlink" Target="https://dokkai-labo.tokyo/info/200101_02/" TargetMode="External"/><Relationship Id="rId1009" Type="http://schemas.openxmlformats.org/officeDocument/2006/relationships/hyperlink" Target="https://dokkai-labo.tokyo/ct/strategy/" TargetMode="External"/><Relationship Id="rId4990" Type="http://schemas.openxmlformats.org/officeDocument/2006/relationships/hyperlink" Target="https://eng-support.com/column/progress/" TargetMode="External"/><Relationship Id="rId3661" Type="http://schemas.openxmlformats.org/officeDocument/2006/relationships/hyperlink" Target="https://eigo-rewrite.com/vocabulary/" TargetMode="External"/><Relationship Id="rId4992" Type="http://schemas.openxmlformats.org/officeDocument/2006/relationships/hyperlink" Target="https://eng-support.com/column/progress/" TargetMode="External"/><Relationship Id="rId2330" Type="http://schemas.openxmlformats.org/officeDocument/2006/relationships/hyperlink" Target="https://dokkai-labo.tokyo/tokuten/" TargetMode="External"/><Relationship Id="rId3660" Type="http://schemas.openxmlformats.org/officeDocument/2006/relationships/hyperlink" Target="https://eigo-rewrite.com/column/stage2-lesson4-3/" TargetMode="External"/><Relationship Id="rId4991" Type="http://schemas.openxmlformats.org/officeDocument/2006/relationships/hyperlink" Target="https://eng-support.com/kouza/" TargetMode="External"/><Relationship Id="rId1000" Type="http://schemas.openxmlformats.org/officeDocument/2006/relationships/hyperlink" Target="https://dokkai-labo.tokyo/blog/kokugo-kijutsu-before-after/" TargetMode="External"/><Relationship Id="rId2331" Type="http://schemas.openxmlformats.org/officeDocument/2006/relationships/hyperlink" Target="https://dokkai-labo.tokyo/info/200101_01/" TargetMode="External"/><Relationship Id="rId3663" Type="http://schemas.openxmlformats.org/officeDocument/2006/relationships/hyperlink" Target="https://eigo-rewrite.com/listening/" TargetMode="External"/><Relationship Id="rId4994" Type="http://schemas.openxmlformats.org/officeDocument/2006/relationships/hyperlink" Target="https://eng-support.com/column/progressbook1-1-1/" TargetMode="External"/><Relationship Id="rId1001" Type="http://schemas.openxmlformats.org/officeDocument/2006/relationships/hyperlink" Target="https://dokkai-labo.tokyo/ct/strategy/" TargetMode="External"/><Relationship Id="rId2332" Type="http://schemas.openxmlformats.org/officeDocument/2006/relationships/hyperlink" Target="https://dokkai-labo.tokyo/access/" TargetMode="External"/><Relationship Id="rId3662" Type="http://schemas.openxmlformats.org/officeDocument/2006/relationships/hyperlink" Target="https://eigo-rewrite.com/column/stage2-lesson4-3/" TargetMode="External"/><Relationship Id="rId4993" Type="http://schemas.openxmlformats.org/officeDocument/2006/relationships/hyperlink" Target="https://eng-support.com/kouza/" TargetMode="External"/><Relationship Id="rId1002" Type="http://schemas.openxmlformats.org/officeDocument/2006/relationships/hyperlink" Target="https://dokkai-labo.tokyo/blog/kokugo-kijutsu-before-after/" TargetMode="External"/><Relationship Id="rId2333" Type="http://schemas.openxmlformats.org/officeDocument/2006/relationships/hyperlink" Target="https://dokkai-labo.tokyo/info/200101_01/" TargetMode="External"/><Relationship Id="rId3665" Type="http://schemas.openxmlformats.org/officeDocument/2006/relationships/hyperlink" Target="https://eigo-rewrite.com/toritsu/" TargetMode="External"/><Relationship Id="rId4996" Type="http://schemas.openxmlformats.org/officeDocument/2006/relationships/hyperlink" Target="https://eng-support.com/column/progressbook1-1-1/" TargetMode="External"/><Relationship Id="rId1003" Type="http://schemas.openxmlformats.org/officeDocument/2006/relationships/hyperlink" Target="https://dokkai-labo.tokyo/blog/17022403/" TargetMode="External"/><Relationship Id="rId2334" Type="http://schemas.openxmlformats.org/officeDocument/2006/relationships/hyperlink" Target="https://dokkai-labo.tokyo/live/" TargetMode="External"/><Relationship Id="rId3664" Type="http://schemas.openxmlformats.org/officeDocument/2006/relationships/hyperlink" Target="https://eigo-rewrite.com/column/stage2-lesson4-3/" TargetMode="External"/><Relationship Id="rId4995" Type="http://schemas.openxmlformats.org/officeDocument/2006/relationships/hyperlink" Target="https://eng-support.com/kouza/" TargetMode="External"/><Relationship Id="rId1037" Type="http://schemas.openxmlformats.org/officeDocument/2006/relationships/hyperlink" Target="https://dokkai-labo.tokyo/kobetsuonline01/" TargetMode="External"/><Relationship Id="rId2368" Type="http://schemas.openxmlformats.org/officeDocument/2006/relationships/hyperlink" Target="https://natsui-sansu-juku.com/story002/" TargetMode="External"/><Relationship Id="rId1038" Type="http://schemas.openxmlformats.org/officeDocument/2006/relationships/hyperlink" Target="https://dokkai-labo.tokyo/blog/kokugobunpouigi/" TargetMode="External"/><Relationship Id="rId2369" Type="http://schemas.openxmlformats.org/officeDocument/2006/relationships/hyperlink" Target="https://dokkai-labo.tokyo/info/2018winter/" TargetMode="External"/><Relationship Id="rId3699" Type="http://schemas.openxmlformats.org/officeDocument/2006/relationships/hyperlink" Target="https://eigo-rewrite.com/vocabulary/" TargetMode="External"/><Relationship Id="rId1039" Type="http://schemas.openxmlformats.org/officeDocument/2006/relationships/hyperlink" Target="https://dokkai-labo.tokyo/vacant_sum/" TargetMode="External"/><Relationship Id="rId3690" Type="http://schemas.openxmlformats.org/officeDocument/2006/relationships/hyperlink" Target="https://eigo-rewrite.com/column/stage2-lesson6-2/" TargetMode="External"/><Relationship Id="rId2360" Type="http://schemas.openxmlformats.org/officeDocument/2006/relationships/hyperlink" Target="https://dokkai-labo.tokyo/" TargetMode="External"/><Relationship Id="rId3692" Type="http://schemas.openxmlformats.org/officeDocument/2006/relationships/hyperlink" Target="https://eigo-rewrite.com/column/stage2-lesson6-2/" TargetMode="External"/><Relationship Id="rId1030" Type="http://schemas.openxmlformats.org/officeDocument/2006/relationships/hyperlink" Target="https://dokkai-labo.tokyo/blog/kokugobunpouigi/" TargetMode="External"/><Relationship Id="rId2361" Type="http://schemas.openxmlformats.org/officeDocument/2006/relationships/hyperlink" Target="https://dokkai-labo.tokyo/info/200402/" TargetMode="External"/><Relationship Id="rId3691" Type="http://schemas.openxmlformats.org/officeDocument/2006/relationships/hyperlink" Target="https://eigo-rewrite.com/toritsu/" TargetMode="External"/><Relationship Id="rId1031" Type="http://schemas.openxmlformats.org/officeDocument/2006/relationships/hyperlink" Target="https://dokkai-labo.tokyo/grammer/" TargetMode="External"/><Relationship Id="rId2362" Type="http://schemas.openxmlformats.org/officeDocument/2006/relationships/hyperlink" Target="https://dokkai-labo.tokyo/" TargetMode="External"/><Relationship Id="rId3694" Type="http://schemas.openxmlformats.org/officeDocument/2006/relationships/hyperlink" Target="https://eigo-rewrite.com/column/stage2-lesson6-2/" TargetMode="External"/><Relationship Id="rId1032" Type="http://schemas.openxmlformats.org/officeDocument/2006/relationships/hyperlink" Target="https://dokkai-labo.tokyo/blog/kokugobunpouigi/" TargetMode="External"/><Relationship Id="rId2363" Type="http://schemas.openxmlformats.org/officeDocument/2006/relationships/hyperlink" Target="https://dokkai-labo.tokyo/info/200410/" TargetMode="External"/><Relationship Id="rId3693" Type="http://schemas.openxmlformats.org/officeDocument/2006/relationships/hyperlink" Target="https://eigo-rewrite.com/" TargetMode="External"/><Relationship Id="rId1033" Type="http://schemas.openxmlformats.org/officeDocument/2006/relationships/hyperlink" Target="https://dokkai-labo.tokyo/ct/strategy/" TargetMode="External"/><Relationship Id="rId2364" Type="http://schemas.openxmlformats.org/officeDocument/2006/relationships/hyperlink" Target="https://dokkai-labo.tokyo/kobetsuonline02/" TargetMode="External"/><Relationship Id="rId3696" Type="http://schemas.openxmlformats.org/officeDocument/2006/relationships/hyperlink" Target="https://eigo-rewrite.com/column/stage2-lesson6-2/" TargetMode="External"/><Relationship Id="rId1034" Type="http://schemas.openxmlformats.org/officeDocument/2006/relationships/hyperlink" Target="https://dokkai-labo.tokyo/blog/kokugobunpouigi/" TargetMode="External"/><Relationship Id="rId2365" Type="http://schemas.openxmlformats.org/officeDocument/2006/relationships/hyperlink" Target="https://dokkai-labo.tokyo/info/200410/" TargetMode="External"/><Relationship Id="rId3695" Type="http://schemas.openxmlformats.org/officeDocument/2006/relationships/hyperlink" Target="https://eigo-rewrite.com/toritsu/" TargetMode="External"/><Relationship Id="rId1035" Type="http://schemas.openxmlformats.org/officeDocument/2006/relationships/hyperlink" Target="https://dokkai-labo.tokyo/lesson/1-1elem/" TargetMode="External"/><Relationship Id="rId2366" Type="http://schemas.openxmlformats.org/officeDocument/2006/relationships/hyperlink" Target="https://dokkai-labo.tokyo/kobetsuonline02/" TargetMode="External"/><Relationship Id="rId3698" Type="http://schemas.openxmlformats.org/officeDocument/2006/relationships/hyperlink" Target="https://eigo-rewrite.com/column/stage2-lesson6-2/" TargetMode="External"/><Relationship Id="rId1036" Type="http://schemas.openxmlformats.org/officeDocument/2006/relationships/hyperlink" Target="https://dokkai-labo.tokyo/blog/kokugobunpouigi/" TargetMode="External"/><Relationship Id="rId2367" Type="http://schemas.openxmlformats.org/officeDocument/2006/relationships/hyperlink" Target="https://dokkai-labo.tokyo/info/200410/" TargetMode="External"/><Relationship Id="rId3697" Type="http://schemas.openxmlformats.org/officeDocument/2006/relationships/hyperlink" Target="https://eigo-rewrite.com/access/" TargetMode="External"/><Relationship Id="rId1026" Type="http://schemas.openxmlformats.org/officeDocument/2006/relationships/hyperlink" Target="https://dokkai-labo.tokyo/blog/kokugobunpouigi/" TargetMode="External"/><Relationship Id="rId2357" Type="http://schemas.openxmlformats.org/officeDocument/2006/relationships/hyperlink" Target="https://dokkai-labo.tokyo/info/200229/" TargetMode="External"/><Relationship Id="rId3689" Type="http://schemas.openxmlformats.org/officeDocument/2006/relationships/hyperlink" Target="https://eigo-rewrite.com/column/stage2-lesson6-2/" TargetMode="External"/><Relationship Id="rId1027" Type="http://schemas.openxmlformats.org/officeDocument/2006/relationships/hyperlink" Target="https://dokkai-labo.tokyo/kobetsuonline01/" TargetMode="External"/><Relationship Id="rId2358" Type="http://schemas.openxmlformats.org/officeDocument/2006/relationships/hyperlink" Target="https://dokkai-labo.tokyo/bootcamp/" TargetMode="External"/><Relationship Id="rId3688" Type="http://schemas.openxmlformats.org/officeDocument/2006/relationships/hyperlink" Target="https://eigo-rewrite.com/column/stage2-lesson6-1/" TargetMode="External"/><Relationship Id="rId1028" Type="http://schemas.openxmlformats.org/officeDocument/2006/relationships/hyperlink" Target="https://dokkai-labo.tokyo/blog/kokugobunpouigi/" TargetMode="External"/><Relationship Id="rId2359" Type="http://schemas.openxmlformats.org/officeDocument/2006/relationships/hyperlink" Target="https://dokkai-labo.tokyo/info/200402/" TargetMode="External"/><Relationship Id="rId1029" Type="http://schemas.openxmlformats.org/officeDocument/2006/relationships/hyperlink" Target="https://dokkai-labo.tokyo/contact/" TargetMode="External"/><Relationship Id="rId3681" Type="http://schemas.openxmlformats.org/officeDocument/2006/relationships/hyperlink" Target="https://eigo-rewrite.com/toritsu/" TargetMode="External"/><Relationship Id="rId2350" Type="http://schemas.openxmlformats.org/officeDocument/2006/relationships/hyperlink" Target="https://dokkai-labo.tokyo/timetable_season/" TargetMode="External"/><Relationship Id="rId3680" Type="http://schemas.openxmlformats.org/officeDocument/2006/relationships/hyperlink" Target="https://eigo-rewrite.com/column/stage2-lesson6-1/" TargetMode="External"/><Relationship Id="rId1020" Type="http://schemas.openxmlformats.org/officeDocument/2006/relationships/hyperlink" Target="https://dokkai-labo.tokyo/blog/kokugobunpouigi/" TargetMode="External"/><Relationship Id="rId2351" Type="http://schemas.openxmlformats.org/officeDocument/2006/relationships/hyperlink" Target="https://dokkai-labo.tokyo/info/200228/" TargetMode="External"/><Relationship Id="rId3683" Type="http://schemas.openxmlformats.org/officeDocument/2006/relationships/hyperlink" Target="https://eigo-rewrite.com/listening/" TargetMode="External"/><Relationship Id="rId1021" Type="http://schemas.openxmlformats.org/officeDocument/2006/relationships/hyperlink" Target="https://dokkai-labo.tokyo/kobetsuonline01/" TargetMode="External"/><Relationship Id="rId2352" Type="http://schemas.openxmlformats.org/officeDocument/2006/relationships/hyperlink" Target="https://dokkai-labo.tokyo/contact/" TargetMode="External"/><Relationship Id="rId3682" Type="http://schemas.openxmlformats.org/officeDocument/2006/relationships/hyperlink" Target="https://eigo-rewrite.com/column/stage2-lesson6-1/" TargetMode="External"/><Relationship Id="rId1022" Type="http://schemas.openxmlformats.org/officeDocument/2006/relationships/hyperlink" Target="https://dokkai-labo.tokyo/blog/kokugobunpouigi/" TargetMode="External"/><Relationship Id="rId2353" Type="http://schemas.openxmlformats.org/officeDocument/2006/relationships/hyperlink" Target="https://dokkai-labo.tokyo/info/200229/" TargetMode="External"/><Relationship Id="rId3685" Type="http://schemas.openxmlformats.org/officeDocument/2006/relationships/hyperlink" Target="https://eigo-rewrite.com/dokkaikyouka/" TargetMode="External"/><Relationship Id="rId1023" Type="http://schemas.openxmlformats.org/officeDocument/2006/relationships/hyperlink" Target="https://dokkai-labo.tokyo/grammer/" TargetMode="External"/><Relationship Id="rId2354" Type="http://schemas.openxmlformats.org/officeDocument/2006/relationships/hyperlink" Target="https://dokkai-labo.tokyo/onlinetokuten/" TargetMode="External"/><Relationship Id="rId3684" Type="http://schemas.openxmlformats.org/officeDocument/2006/relationships/hyperlink" Target="https://eigo-rewrite.com/column/stage2-lesson6-1/" TargetMode="External"/><Relationship Id="rId1024" Type="http://schemas.openxmlformats.org/officeDocument/2006/relationships/hyperlink" Target="https://dokkai-labo.tokyo/blog/kokugobunpouigi/" TargetMode="External"/><Relationship Id="rId2355" Type="http://schemas.openxmlformats.org/officeDocument/2006/relationships/hyperlink" Target="https://dokkai-labo.tokyo/info/200229/" TargetMode="External"/><Relationship Id="rId3687" Type="http://schemas.openxmlformats.org/officeDocument/2006/relationships/hyperlink" Target="https://eigo-rewrite.com/column/stage2-lesson5-2/" TargetMode="External"/><Relationship Id="rId1025" Type="http://schemas.openxmlformats.org/officeDocument/2006/relationships/hyperlink" Target="https://dokkai-labo.tokyo/lesson/1-1elem/" TargetMode="External"/><Relationship Id="rId2356" Type="http://schemas.openxmlformats.org/officeDocument/2006/relationships/hyperlink" Target="https://dokkai-labo.tokyo/onlinetokuten/" TargetMode="External"/><Relationship Id="rId3686" Type="http://schemas.openxmlformats.org/officeDocument/2006/relationships/hyperlink" Target="https://eigo-rewrite.com/column/stage2-lesson6-1/" TargetMode="External"/><Relationship Id="rId1090" Type="http://schemas.openxmlformats.org/officeDocument/2006/relationships/hyperlink" Target="https://dokkai-labo.tokyo/blog/komatou2021/" TargetMode="External"/><Relationship Id="rId1091" Type="http://schemas.openxmlformats.org/officeDocument/2006/relationships/hyperlink" Target="https://dokkai-labo.tokyo/ct/publish/" TargetMode="External"/><Relationship Id="rId1092" Type="http://schemas.openxmlformats.org/officeDocument/2006/relationships/hyperlink" Target="https://dokkai-labo.tokyo/blog/komatou2021/" TargetMode="External"/><Relationship Id="rId1093" Type="http://schemas.openxmlformats.org/officeDocument/2006/relationships/hyperlink" Target="https://dokkai-labo.tokyo/ct/publish/" TargetMode="External"/><Relationship Id="rId1094" Type="http://schemas.openxmlformats.org/officeDocument/2006/relationships/hyperlink" Target="https://dokkai-labo.tokyo/blog/komatou2021/" TargetMode="External"/><Relationship Id="rId1095" Type="http://schemas.openxmlformats.org/officeDocument/2006/relationships/hyperlink" Target="https://dokkai-labo.tokyo/ct/column/" TargetMode="External"/><Relationship Id="rId1096" Type="http://schemas.openxmlformats.org/officeDocument/2006/relationships/hyperlink" Target="https://dokkai-labo.tokyo/blog/komatou2021/" TargetMode="External"/><Relationship Id="rId1097" Type="http://schemas.openxmlformats.org/officeDocument/2006/relationships/hyperlink" Target="https://dokkai-labo.tokyo/ct/column/" TargetMode="External"/><Relationship Id="rId1098" Type="http://schemas.openxmlformats.org/officeDocument/2006/relationships/hyperlink" Target="https://dokkai-labo.tokyo/blog/komatou2021/" TargetMode="External"/><Relationship Id="rId1099" Type="http://schemas.openxmlformats.org/officeDocument/2006/relationships/hyperlink" Target="https://dokkai-labo.tokyo/blog/kokugo-kakomon/" TargetMode="External"/><Relationship Id="rId1080" Type="http://schemas.openxmlformats.org/officeDocument/2006/relationships/hyperlink" Target="https://dokkai-labo.tokyo/blog/kokugotesuto/" TargetMode="External"/><Relationship Id="rId1081" Type="http://schemas.openxmlformats.org/officeDocument/2006/relationships/hyperlink" Target="https://dokkai-labo.tokyo/profile/" TargetMode="External"/><Relationship Id="rId1082" Type="http://schemas.openxmlformats.org/officeDocument/2006/relationships/hyperlink" Target="https://dokkai-labo.tokyo/blog/kokugotesuto/" TargetMode="External"/><Relationship Id="rId1083" Type="http://schemas.openxmlformats.org/officeDocument/2006/relationships/hyperlink" Target="https://dokkai-labo.tokyo/lesson/1-1elem/" TargetMode="External"/><Relationship Id="rId1084" Type="http://schemas.openxmlformats.org/officeDocument/2006/relationships/hyperlink" Target="https://dokkai-labo.tokyo/blog/kokugotesuto/" TargetMode="External"/><Relationship Id="rId1085" Type="http://schemas.openxmlformats.org/officeDocument/2006/relationships/hyperlink" Target="https://dokkai-labo.tokyo/live/" TargetMode="External"/><Relationship Id="rId1086" Type="http://schemas.openxmlformats.org/officeDocument/2006/relationships/hyperlink" Target="https://dokkai-labo.tokyo/blog/kokugotesuto/" TargetMode="External"/><Relationship Id="rId1087" Type="http://schemas.openxmlformats.org/officeDocument/2006/relationships/hyperlink" Target="https://dokkai-labo.tokyo/vacant_sum/" TargetMode="External"/><Relationship Id="rId1088" Type="http://schemas.openxmlformats.org/officeDocument/2006/relationships/hyperlink" Target="https://dokkai-labo.tokyo/blog/kokugotesuto/" TargetMode="External"/><Relationship Id="rId1089" Type="http://schemas.openxmlformats.org/officeDocument/2006/relationships/hyperlink" Target="https://dokkai-labo.tokyo/access/" TargetMode="External"/><Relationship Id="rId2423" Type="http://schemas.openxmlformats.org/officeDocument/2006/relationships/hyperlink" Target="https://dokkai-labo.tokyo/info/2019winter/" TargetMode="External"/><Relationship Id="rId3755" Type="http://schemas.openxmlformats.org/officeDocument/2006/relationships/hyperlink" Target="https://eigo-rewrite.com/kobetsueisakubun/" TargetMode="External"/><Relationship Id="rId2424" Type="http://schemas.openxmlformats.org/officeDocument/2006/relationships/hyperlink" Target="https://dokkai-labo.tokyo/basisonline/" TargetMode="External"/><Relationship Id="rId3754" Type="http://schemas.openxmlformats.org/officeDocument/2006/relationships/hyperlink" Target="https://eigo-rewrite.com/column/stage2-lesson8-3/" TargetMode="External"/><Relationship Id="rId2425" Type="http://schemas.openxmlformats.org/officeDocument/2006/relationships/hyperlink" Target="https://dokkai-labo.tokyo/info/2019winter/" TargetMode="External"/><Relationship Id="rId3757" Type="http://schemas.openxmlformats.org/officeDocument/2006/relationships/hyperlink" Target="https://eigo-rewrite.com/toritsu/" TargetMode="External"/><Relationship Id="rId2426" Type="http://schemas.openxmlformats.org/officeDocument/2006/relationships/hyperlink" Target="https://dokkai-labo.tokyo/timetable_season/" TargetMode="External"/><Relationship Id="rId3756" Type="http://schemas.openxmlformats.org/officeDocument/2006/relationships/hyperlink" Target="https://eigo-rewrite.com/column/stage2-lesson8-3/" TargetMode="External"/><Relationship Id="rId2427" Type="http://schemas.openxmlformats.org/officeDocument/2006/relationships/hyperlink" Target="https://dokkai-labo.tokyo/info/20200204/" TargetMode="External"/><Relationship Id="rId3759" Type="http://schemas.openxmlformats.org/officeDocument/2006/relationships/hyperlink" Target="https://eigo-rewrite.com/column/hub_stage2/" TargetMode="External"/><Relationship Id="rId2428" Type="http://schemas.openxmlformats.org/officeDocument/2006/relationships/hyperlink" Target="https://dokkai-labo.tokyo/tokuten_fifth/" TargetMode="External"/><Relationship Id="rId3758" Type="http://schemas.openxmlformats.org/officeDocument/2006/relationships/hyperlink" Target="https://eigo-rewrite.com/column/stage2-lesson9-1/" TargetMode="External"/><Relationship Id="rId2429" Type="http://schemas.openxmlformats.org/officeDocument/2006/relationships/hyperlink" Target="https://dokkai-labo.tokyo/info/20200204/" TargetMode="External"/><Relationship Id="rId3751" Type="http://schemas.openxmlformats.org/officeDocument/2006/relationships/hyperlink" Target="https://eigo-rewrite.com/column/hub_stage2/" TargetMode="External"/><Relationship Id="rId2420" Type="http://schemas.openxmlformats.org/officeDocument/2006/relationships/hyperlink" Target="https://dokkai-labo.tokyo/kobetsuonline02/" TargetMode="External"/><Relationship Id="rId3750" Type="http://schemas.openxmlformats.org/officeDocument/2006/relationships/hyperlink" Target="https://eigo-rewrite.com/column/stage2-lesson8-3/" TargetMode="External"/><Relationship Id="rId2421" Type="http://schemas.openxmlformats.org/officeDocument/2006/relationships/hyperlink" Target="https://dokkai-labo.tokyo/info/20190924/" TargetMode="External"/><Relationship Id="rId3753" Type="http://schemas.openxmlformats.org/officeDocument/2006/relationships/hyperlink" Target="https://eigo-rewrite.com/listening/" TargetMode="External"/><Relationship Id="rId2422" Type="http://schemas.openxmlformats.org/officeDocument/2006/relationships/hyperlink" Target="https://dokkai-labo.tokyo/kobetsuonline02/" TargetMode="External"/><Relationship Id="rId3752" Type="http://schemas.openxmlformats.org/officeDocument/2006/relationships/hyperlink" Target="https://eigo-rewrite.com/column/stage2-lesson8-3/" TargetMode="External"/><Relationship Id="rId2412" Type="http://schemas.openxmlformats.org/officeDocument/2006/relationships/hyperlink" Target="https://dokkai-labo.tokyo/tokuten/" TargetMode="External"/><Relationship Id="rId3744" Type="http://schemas.openxmlformats.org/officeDocument/2006/relationships/hyperlink" Target="https://eigo-rewrite.com/column/stage2-lesson8-2/" TargetMode="External"/><Relationship Id="rId2413" Type="http://schemas.openxmlformats.org/officeDocument/2006/relationships/hyperlink" Target="https://dokkai-labo.tokyo/info/20190620/" TargetMode="External"/><Relationship Id="rId3743" Type="http://schemas.openxmlformats.org/officeDocument/2006/relationships/hyperlink" Target="https://eigo-rewrite.com/column/hub_stage2/" TargetMode="External"/><Relationship Id="rId2414" Type="http://schemas.openxmlformats.org/officeDocument/2006/relationships/hyperlink" Target="https://dokkai-labo.tokyo/tokuten/" TargetMode="External"/><Relationship Id="rId3746" Type="http://schemas.openxmlformats.org/officeDocument/2006/relationships/hyperlink" Target="https://eigo-rewrite.com/column/stage2-lesson8-2/" TargetMode="External"/><Relationship Id="rId2415" Type="http://schemas.openxmlformats.org/officeDocument/2006/relationships/hyperlink" Target="https://dokkai-labo.tokyo/info/20190620/" TargetMode="External"/><Relationship Id="rId3745" Type="http://schemas.openxmlformats.org/officeDocument/2006/relationships/hyperlink" Target="https://eigo-rewrite.com/listening/" TargetMode="External"/><Relationship Id="rId2416" Type="http://schemas.openxmlformats.org/officeDocument/2006/relationships/hyperlink" Target="https://dokkai-labo.tokyo/timetable_season/" TargetMode="External"/><Relationship Id="rId3748" Type="http://schemas.openxmlformats.org/officeDocument/2006/relationships/hyperlink" Target="https://eigo-rewrite.com/column/stage2-lesson8-2/" TargetMode="External"/><Relationship Id="rId2417" Type="http://schemas.openxmlformats.org/officeDocument/2006/relationships/hyperlink" Target="https://dokkai-labo.tokyo/info/20190620/" TargetMode="External"/><Relationship Id="rId3747" Type="http://schemas.openxmlformats.org/officeDocument/2006/relationships/hyperlink" Target="https://eigo-rewrite.com/vocabulary/" TargetMode="External"/><Relationship Id="rId2418" Type="http://schemas.openxmlformats.org/officeDocument/2006/relationships/hyperlink" Target="https://dokkai-labo.tokyo/contact/" TargetMode="External"/><Relationship Id="rId2419" Type="http://schemas.openxmlformats.org/officeDocument/2006/relationships/hyperlink" Target="https://dokkai-labo.tokyo/info/20190924/" TargetMode="External"/><Relationship Id="rId3749" Type="http://schemas.openxmlformats.org/officeDocument/2006/relationships/hyperlink" Target="https://eigo-rewrite.com/listening/" TargetMode="External"/><Relationship Id="rId3740" Type="http://schemas.openxmlformats.org/officeDocument/2006/relationships/hyperlink" Target="https://eigo-rewrite.com/column/stage2-lesson8-1/" TargetMode="External"/><Relationship Id="rId2410" Type="http://schemas.openxmlformats.org/officeDocument/2006/relationships/hyperlink" Target="https://www.amazon.co.jp/%E5%9B%BD%E5%85%AC%E7%AB%8B%E5%A4%A7%E5%AD%A6-%E7%8F%BE%E4%BB%A3%E6%96%87%E6%94%BB%E7%95%A5-%E9%95%B7%E5%B3%B6%E5%BA%B7%E4%BA%8C/dp/4341087207/ref=sr_1_1" TargetMode="External"/><Relationship Id="rId3742" Type="http://schemas.openxmlformats.org/officeDocument/2006/relationships/hyperlink" Target="https://eigo-rewrite.com/column/stage2-lesson8-2/" TargetMode="External"/><Relationship Id="rId2411" Type="http://schemas.openxmlformats.org/officeDocument/2006/relationships/hyperlink" Target="https://dokkai-labo.tokyo/info/20190620/" TargetMode="External"/><Relationship Id="rId3741" Type="http://schemas.openxmlformats.org/officeDocument/2006/relationships/hyperlink" Target="https://eigo-rewrite.com/dokkaikyouka/" TargetMode="External"/><Relationship Id="rId1114" Type="http://schemas.openxmlformats.org/officeDocument/2006/relationships/hyperlink" Target="https://dokkai-labo.tokyo/blog/musashi2021/" TargetMode="External"/><Relationship Id="rId2445" Type="http://schemas.openxmlformats.org/officeDocument/2006/relationships/hyperlink" Target="https://dokkai-labo.tokyo/info/20200516/" TargetMode="External"/><Relationship Id="rId3777" Type="http://schemas.openxmlformats.org/officeDocument/2006/relationships/hyperlink" Target="https://eigo-rewrite.com/column/stage3/" TargetMode="External"/><Relationship Id="rId1115" Type="http://schemas.openxmlformats.org/officeDocument/2006/relationships/hyperlink" Target="https://dokkai-labo.tokyo/grammer/" TargetMode="External"/><Relationship Id="rId2446" Type="http://schemas.openxmlformats.org/officeDocument/2006/relationships/hyperlink" Target="https://dokkai-labo.tokyo/onlinetokuten/" TargetMode="External"/><Relationship Id="rId3776" Type="http://schemas.openxmlformats.org/officeDocument/2006/relationships/hyperlink" Target="https://eigo-rewrite.com/column/stage3-lesson1-2/" TargetMode="External"/><Relationship Id="rId1116" Type="http://schemas.openxmlformats.org/officeDocument/2006/relationships/hyperlink" Target="https://dokkai-labo.tokyo/blog/musashi2021/" TargetMode="External"/><Relationship Id="rId2447" Type="http://schemas.openxmlformats.org/officeDocument/2006/relationships/hyperlink" Target="https://dokkai-labo.tokyo/info/20200529/" TargetMode="External"/><Relationship Id="rId3779" Type="http://schemas.openxmlformats.org/officeDocument/2006/relationships/hyperlink" Target="https://eigo-rewrite.com/bunpou/" TargetMode="External"/><Relationship Id="rId1117" Type="http://schemas.openxmlformats.org/officeDocument/2006/relationships/hyperlink" Target="https://dokkai-labo.tokyo/grammer/" TargetMode="External"/><Relationship Id="rId2448" Type="http://schemas.openxmlformats.org/officeDocument/2006/relationships/hyperlink" Target="https://dokkai-labo.tokyo/tokuten/" TargetMode="External"/><Relationship Id="rId3778" Type="http://schemas.openxmlformats.org/officeDocument/2006/relationships/hyperlink" Target="https://eigo-rewrite.com/column/stage3-lesson1-2/" TargetMode="External"/><Relationship Id="rId1118" Type="http://schemas.openxmlformats.org/officeDocument/2006/relationships/hyperlink" Target="https://dokkai-labo.tokyo/blog/musashi2021/" TargetMode="External"/><Relationship Id="rId2449" Type="http://schemas.openxmlformats.org/officeDocument/2006/relationships/hyperlink" Target="https://dokkai-labo.tokyo/info/20200529/" TargetMode="External"/><Relationship Id="rId1119" Type="http://schemas.openxmlformats.org/officeDocument/2006/relationships/hyperlink" Target="https://dokkai-labo.tokyo/lesson/1-1elem/" TargetMode="External"/><Relationship Id="rId3771" Type="http://schemas.openxmlformats.org/officeDocument/2006/relationships/hyperlink" Target="https://eigo-rewrite.com/toritsu/" TargetMode="External"/><Relationship Id="rId2440" Type="http://schemas.openxmlformats.org/officeDocument/2006/relationships/hyperlink" Target="https://dokkai-labo.tokyo/onlinetokuten/" TargetMode="External"/><Relationship Id="rId3770" Type="http://schemas.openxmlformats.org/officeDocument/2006/relationships/hyperlink" Target="https://eigo-rewrite.com/column/stage2-lesson9-2/" TargetMode="External"/><Relationship Id="rId1110" Type="http://schemas.openxmlformats.org/officeDocument/2006/relationships/hyperlink" Target="https://dokkai-labo.tokyo/blog/mogishiken_review/" TargetMode="External"/><Relationship Id="rId2441" Type="http://schemas.openxmlformats.org/officeDocument/2006/relationships/hyperlink" Target="https://dokkai-labo.tokyo/info/20200516/" TargetMode="External"/><Relationship Id="rId3773" Type="http://schemas.openxmlformats.org/officeDocument/2006/relationships/hyperlink" Target="https://eigo-rewrite.com/column/hub_stage2/" TargetMode="External"/><Relationship Id="rId1111" Type="http://schemas.openxmlformats.org/officeDocument/2006/relationships/hyperlink" Target="https://dokkai-labo.tokyo/tokuten_fifth/" TargetMode="External"/><Relationship Id="rId2442" Type="http://schemas.openxmlformats.org/officeDocument/2006/relationships/hyperlink" Target="https://dokkai-labo.tokyo/onlinetokuten/" TargetMode="External"/><Relationship Id="rId3772" Type="http://schemas.openxmlformats.org/officeDocument/2006/relationships/hyperlink" Target="https://eigo-rewrite.com/column/stage2soukatu/" TargetMode="External"/><Relationship Id="rId1112" Type="http://schemas.openxmlformats.org/officeDocument/2006/relationships/hyperlink" Target="https://dokkai-labo.tokyo/blog/mogishiken_review/" TargetMode="External"/><Relationship Id="rId2443" Type="http://schemas.openxmlformats.org/officeDocument/2006/relationships/hyperlink" Target="https://dokkai-labo.tokyo/info/20200516/" TargetMode="External"/><Relationship Id="rId3775" Type="http://schemas.openxmlformats.org/officeDocument/2006/relationships/hyperlink" Target="https://eigo-rewrite.com/listening/" TargetMode="External"/><Relationship Id="rId1113" Type="http://schemas.openxmlformats.org/officeDocument/2006/relationships/hyperlink" Target="https://dokkai-labo.tokyo/blog/kokugotesuto/" TargetMode="External"/><Relationship Id="rId2444" Type="http://schemas.openxmlformats.org/officeDocument/2006/relationships/hyperlink" Target="https://dokkai-labo.tokyo/tokuten/" TargetMode="External"/><Relationship Id="rId3774" Type="http://schemas.openxmlformats.org/officeDocument/2006/relationships/hyperlink" Target="https://eigo-rewrite.com/column/stage2soukatu/" TargetMode="External"/><Relationship Id="rId1103" Type="http://schemas.openxmlformats.org/officeDocument/2006/relationships/hyperlink" Target="https://dokkai-labo.tokyo/kobetsuonline01/" TargetMode="External"/><Relationship Id="rId2434" Type="http://schemas.openxmlformats.org/officeDocument/2006/relationships/hyperlink" Target="https://dokkai-labo.tokyo/hilevel_lec_univ_online/" TargetMode="External"/><Relationship Id="rId3766" Type="http://schemas.openxmlformats.org/officeDocument/2006/relationships/hyperlink" Target="https://eigo-rewrite.com/column/stage2-lesson9-2/" TargetMode="External"/><Relationship Id="rId1104" Type="http://schemas.openxmlformats.org/officeDocument/2006/relationships/hyperlink" Target="https://dokkai-labo.tokyo/blog/komatou2021/" TargetMode="External"/><Relationship Id="rId2435" Type="http://schemas.openxmlformats.org/officeDocument/2006/relationships/hyperlink" Target="https://dokkai-labo.tokyo/info/20200505/" TargetMode="External"/><Relationship Id="rId3765" Type="http://schemas.openxmlformats.org/officeDocument/2006/relationships/hyperlink" Target="https://eigo-rewrite.com/dokkaikyouka/" TargetMode="External"/><Relationship Id="rId1105" Type="http://schemas.openxmlformats.org/officeDocument/2006/relationships/hyperlink" Target="https://dokkai-labo.tokyo/lesson/1-1elem/" TargetMode="External"/><Relationship Id="rId2436" Type="http://schemas.openxmlformats.org/officeDocument/2006/relationships/hyperlink" Target="https://dokkai-labo.tokyo/tokuten/" TargetMode="External"/><Relationship Id="rId3768" Type="http://schemas.openxmlformats.org/officeDocument/2006/relationships/hyperlink" Target="https://eigo-rewrite.com/column/stage2-lesson9-2/" TargetMode="External"/><Relationship Id="rId1106" Type="http://schemas.openxmlformats.org/officeDocument/2006/relationships/hyperlink" Target="https://dokkai-labo.tokyo/blog/komatou2021/" TargetMode="External"/><Relationship Id="rId2437" Type="http://schemas.openxmlformats.org/officeDocument/2006/relationships/hyperlink" Target="https://dokkai-labo.tokyo/info/20200505/" TargetMode="External"/><Relationship Id="rId3767" Type="http://schemas.openxmlformats.org/officeDocument/2006/relationships/hyperlink" Target="https://eigo-rewrite.com/column/hub_stage2/" TargetMode="External"/><Relationship Id="rId1107" Type="http://schemas.openxmlformats.org/officeDocument/2006/relationships/hyperlink" Target="https://youtu.be/crtQX6bv4YE" TargetMode="External"/><Relationship Id="rId2438" Type="http://schemas.openxmlformats.org/officeDocument/2006/relationships/hyperlink" Target="https://dokkai-labo.tokyo/onlinetokuten/" TargetMode="External"/><Relationship Id="rId1108" Type="http://schemas.openxmlformats.org/officeDocument/2006/relationships/hyperlink" Target="https://dokkai-labo.tokyo/blog/mogishiken_review/" TargetMode="External"/><Relationship Id="rId2439" Type="http://schemas.openxmlformats.org/officeDocument/2006/relationships/hyperlink" Target="https://dokkai-labo.tokyo/info/20200516/" TargetMode="External"/><Relationship Id="rId3769" Type="http://schemas.openxmlformats.org/officeDocument/2006/relationships/hyperlink" Target="https://eigo-rewrite.com/bunpou/" TargetMode="External"/><Relationship Id="rId1109" Type="http://schemas.openxmlformats.org/officeDocument/2006/relationships/hyperlink" Target="https://dokkai-labo.tokyo/tokuten_fifth/" TargetMode="External"/><Relationship Id="rId3760" Type="http://schemas.openxmlformats.org/officeDocument/2006/relationships/hyperlink" Target="https://eigo-rewrite.com/column/stage2-lesson9-1/" TargetMode="External"/><Relationship Id="rId2430" Type="http://schemas.openxmlformats.org/officeDocument/2006/relationships/hyperlink" Target="https://dokkai-labo.tokyo/tokuten_fifth/" TargetMode="External"/><Relationship Id="rId3762" Type="http://schemas.openxmlformats.org/officeDocument/2006/relationships/hyperlink" Target="https://eigo-rewrite.com/column/stage2-lesson9-1/" TargetMode="External"/><Relationship Id="rId1100" Type="http://schemas.openxmlformats.org/officeDocument/2006/relationships/hyperlink" Target="https://dokkai-labo.tokyo/blog/komatou2021/" TargetMode="External"/><Relationship Id="rId2431" Type="http://schemas.openxmlformats.org/officeDocument/2006/relationships/hyperlink" Target="https://dokkai-labo.tokyo/info/20200204/" TargetMode="External"/><Relationship Id="rId3761" Type="http://schemas.openxmlformats.org/officeDocument/2006/relationships/hyperlink" Target="https://eigo-rewrite.com/vocabulary/" TargetMode="External"/><Relationship Id="rId1101" Type="http://schemas.openxmlformats.org/officeDocument/2006/relationships/hyperlink" Target="https://youtu.be/crtQX6bv4YE" TargetMode="External"/><Relationship Id="rId2432" Type="http://schemas.openxmlformats.org/officeDocument/2006/relationships/hyperlink" Target="https://koten-kakitsubata.jp/" TargetMode="External"/><Relationship Id="rId3764" Type="http://schemas.openxmlformats.org/officeDocument/2006/relationships/hyperlink" Target="https://eigo-rewrite.com/column/stage2-lesson9-1/" TargetMode="External"/><Relationship Id="rId1102" Type="http://schemas.openxmlformats.org/officeDocument/2006/relationships/hyperlink" Target="https://dokkai-labo.tokyo/blog/komatou2021/" TargetMode="External"/><Relationship Id="rId2433" Type="http://schemas.openxmlformats.org/officeDocument/2006/relationships/hyperlink" Target="https://dokkai-labo.tokyo/info/20200505/" TargetMode="External"/><Relationship Id="rId3763" Type="http://schemas.openxmlformats.org/officeDocument/2006/relationships/hyperlink" Target="https://eigo-rewrite.com/toritsu/" TargetMode="External"/><Relationship Id="rId3711" Type="http://schemas.openxmlformats.org/officeDocument/2006/relationships/hyperlink" Target="https://eigo-rewrite.com/column/hub_stage2/" TargetMode="External"/><Relationship Id="rId3710" Type="http://schemas.openxmlformats.org/officeDocument/2006/relationships/hyperlink" Target="https://eigo-rewrite.com/column/stage2-lesson6-3/" TargetMode="External"/><Relationship Id="rId3713" Type="http://schemas.openxmlformats.org/officeDocument/2006/relationships/hyperlink" Target="https://eigo-rewrite.com/vocabulary/" TargetMode="External"/><Relationship Id="rId3712" Type="http://schemas.openxmlformats.org/officeDocument/2006/relationships/hyperlink" Target="https://eigo-rewrite.com/column/stage2-lesson6-3/" TargetMode="External"/><Relationship Id="rId3715" Type="http://schemas.openxmlformats.org/officeDocument/2006/relationships/hyperlink" Target="https://eigo-rewrite.com/dokkaikyouka/" TargetMode="External"/><Relationship Id="rId3714" Type="http://schemas.openxmlformats.org/officeDocument/2006/relationships/hyperlink" Target="https://eigo-rewrite.com/column/stage2-lesson7-1/" TargetMode="External"/><Relationship Id="rId3717" Type="http://schemas.openxmlformats.org/officeDocument/2006/relationships/hyperlink" Target="https://eigo-rewrite.com/toritsu/" TargetMode="External"/><Relationship Id="rId3716" Type="http://schemas.openxmlformats.org/officeDocument/2006/relationships/hyperlink" Target="https://eigo-rewrite.com/column/stage2-lesson7-1/" TargetMode="External"/><Relationship Id="rId3719" Type="http://schemas.openxmlformats.org/officeDocument/2006/relationships/hyperlink" Target="https://eigo-rewrite.com/listening/" TargetMode="External"/><Relationship Id="rId3718" Type="http://schemas.openxmlformats.org/officeDocument/2006/relationships/hyperlink" Target="https://eigo-rewrite.com/column/stage2-lesson7-1/" TargetMode="External"/><Relationship Id="rId3700" Type="http://schemas.openxmlformats.org/officeDocument/2006/relationships/hyperlink" Target="https://eigo-rewrite.com/column/stage2-lesson6-2/" TargetMode="External"/><Relationship Id="rId3702" Type="http://schemas.openxmlformats.org/officeDocument/2006/relationships/hyperlink" Target="https://eigo-rewrite.com/column/stage2-lesson6-2/" TargetMode="External"/><Relationship Id="rId3701" Type="http://schemas.openxmlformats.org/officeDocument/2006/relationships/hyperlink" Target="https://eigo-rewrite.com/access/" TargetMode="External"/><Relationship Id="rId3704" Type="http://schemas.openxmlformats.org/officeDocument/2006/relationships/hyperlink" Target="https://eigo-rewrite.com/column/stage2-lesson6-2/" TargetMode="External"/><Relationship Id="rId3703" Type="http://schemas.openxmlformats.org/officeDocument/2006/relationships/hyperlink" Target="https://eigo-rewrite.com/profile/" TargetMode="External"/><Relationship Id="rId3706" Type="http://schemas.openxmlformats.org/officeDocument/2006/relationships/hyperlink" Target="https://eigo-rewrite.com/column/stage2-lesson6-2/" TargetMode="External"/><Relationship Id="rId3705" Type="http://schemas.openxmlformats.org/officeDocument/2006/relationships/hyperlink" Target="https://eigo-rewrite.com/" TargetMode="External"/><Relationship Id="rId3708" Type="http://schemas.openxmlformats.org/officeDocument/2006/relationships/hyperlink" Target="https://eigo-rewrite.com/column/stage2-lesson6-2/" TargetMode="External"/><Relationship Id="rId3707" Type="http://schemas.openxmlformats.org/officeDocument/2006/relationships/hyperlink" Target="https://eigo-rewrite.com/toritsu/" TargetMode="External"/><Relationship Id="rId3709" Type="http://schemas.openxmlformats.org/officeDocument/2006/relationships/hyperlink" Target="https://eigo-rewrite.com/bunpou/" TargetMode="External"/><Relationship Id="rId2401" Type="http://schemas.openxmlformats.org/officeDocument/2006/relationships/hyperlink" Target="https://dokkai-labo.tokyo/info/20190101t/" TargetMode="External"/><Relationship Id="rId3733" Type="http://schemas.openxmlformats.org/officeDocument/2006/relationships/hyperlink" Target="https://eigo-rewrite.com/listening/" TargetMode="External"/><Relationship Id="rId2402" Type="http://schemas.openxmlformats.org/officeDocument/2006/relationships/hyperlink" Target="https://dokkai-labo.tokyo/bootcamp/" TargetMode="External"/><Relationship Id="rId3732" Type="http://schemas.openxmlformats.org/officeDocument/2006/relationships/hyperlink" Target="https://eigo-rewrite.com/column/stage2-lesson7-3/" TargetMode="External"/><Relationship Id="rId2403" Type="http://schemas.openxmlformats.org/officeDocument/2006/relationships/hyperlink" Target="https://dokkai-labo.tokyo/info/20190101t/" TargetMode="External"/><Relationship Id="rId3735" Type="http://schemas.openxmlformats.org/officeDocument/2006/relationships/hyperlink" Target="https://eigo-rewrite.com/column/hub_stage2/" TargetMode="External"/><Relationship Id="rId2404" Type="http://schemas.openxmlformats.org/officeDocument/2006/relationships/hyperlink" Target="https://dokkai-labo.tokyo/contact/" TargetMode="External"/><Relationship Id="rId3734" Type="http://schemas.openxmlformats.org/officeDocument/2006/relationships/hyperlink" Target="https://eigo-rewrite.com/column/stage2-lesson7-4/" TargetMode="External"/><Relationship Id="rId2405" Type="http://schemas.openxmlformats.org/officeDocument/2006/relationships/hyperlink" Target="https://dokkai-labo.tokyo/info/20190104/" TargetMode="External"/><Relationship Id="rId3737" Type="http://schemas.openxmlformats.org/officeDocument/2006/relationships/hyperlink" Target="https://eigo-rewrite.com/kobetsueisakubun/" TargetMode="External"/><Relationship Id="rId2406" Type="http://schemas.openxmlformats.org/officeDocument/2006/relationships/hyperlink" Target="https://dokkai-labo.tokyo/" TargetMode="External"/><Relationship Id="rId3736" Type="http://schemas.openxmlformats.org/officeDocument/2006/relationships/hyperlink" Target="https://eigo-rewrite.com/column/stage2-lesson7-4/" TargetMode="External"/><Relationship Id="rId2407" Type="http://schemas.openxmlformats.org/officeDocument/2006/relationships/hyperlink" Target="https://dokkai-labo.tokyo/info/20190104/" TargetMode="External"/><Relationship Id="rId3739" Type="http://schemas.openxmlformats.org/officeDocument/2006/relationships/hyperlink" Target="https://eigo-rewrite.com/column/hub_stage2/" TargetMode="External"/><Relationship Id="rId2408" Type="http://schemas.openxmlformats.org/officeDocument/2006/relationships/hyperlink" Target="https://dokkai-labo.tokyo/" TargetMode="External"/><Relationship Id="rId3738" Type="http://schemas.openxmlformats.org/officeDocument/2006/relationships/hyperlink" Target="https://eigo-rewrite.com/column/stage2-lesson8-1/" TargetMode="External"/><Relationship Id="rId2409" Type="http://schemas.openxmlformats.org/officeDocument/2006/relationships/hyperlink" Target="https://dokkai-labo.tokyo/info/20190104/" TargetMode="External"/><Relationship Id="rId3731" Type="http://schemas.openxmlformats.org/officeDocument/2006/relationships/hyperlink" Target="https://eigo-rewrite.com/dokkaikyouka/" TargetMode="External"/><Relationship Id="rId2400" Type="http://schemas.openxmlformats.org/officeDocument/2006/relationships/hyperlink" Target="https://dokkai-labo.tokyo/bootcamp/" TargetMode="External"/><Relationship Id="rId3730" Type="http://schemas.openxmlformats.org/officeDocument/2006/relationships/hyperlink" Target="https://eigo-rewrite.com/column/stage2-lesson7-3/" TargetMode="External"/><Relationship Id="rId3722" Type="http://schemas.openxmlformats.org/officeDocument/2006/relationships/hyperlink" Target="https://eigo-rewrite.com/column/stage2-lesson7-2/" TargetMode="External"/><Relationship Id="rId3721" Type="http://schemas.openxmlformats.org/officeDocument/2006/relationships/hyperlink" Target="https://eigo-rewrite.com/column/hub_stage2/" TargetMode="External"/><Relationship Id="rId3724" Type="http://schemas.openxmlformats.org/officeDocument/2006/relationships/hyperlink" Target="https://eigo-rewrite.com/column/stage2-lesson7-2/" TargetMode="External"/><Relationship Id="rId3723" Type="http://schemas.openxmlformats.org/officeDocument/2006/relationships/hyperlink" Target="https://eigo-rewrite.com/dokkaikyouka/" TargetMode="External"/><Relationship Id="rId3726" Type="http://schemas.openxmlformats.org/officeDocument/2006/relationships/hyperlink" Target="https://eigo-rewrite.com/column/stage2-lesson7-2/" TargetMode="External"/><Relationship Id="rId3725" Type="http://schemas.openxmlformats.org/officeDocument/2006/relationships/hyperlink" Target="https://eigo-rewrite.com/listening/" TargetMode="External"/><Relationship Id="rId3728" Type="http://schemas.openxmlformats.org/officeDocument/2006/relationships/hyperlink" Target="https://eigo-rewrite.com/column/stage2-lesson7-3/" TargetMode="External"/><Relationship Id="rId3727" Type="http://schemas.openxmlformats.org/officeDocument/2006/relationships/hyperlink" Target="https://eigo-rewrite.com/toritsu/" TargetMode="External"/><Relationship Id="rId3729" Type="http://schemas.openxmlformats.org/officeDocument/2006/relationships/hyperlink" Target="https://eigo-rewrite.com/column/hub_stage2/" TargetMode="External"/><Relationship Id="rId3720" Type="http://schemas.openxmlformats.org/officeDocument/2006/relationships/hyperlink" Target="https://eigo-rewrite.com/column/stage2-lesson7-2/" TargetMode="External"/><Relationship Id="rId1170" Type="http://schemas.openxmlformats.org/officeDocument/2006/relationships/hyperlink" Target="https://dokkai-labo.tokyo/col_blog/tensaku-guide/" TargetMode="External"/><Relationship Id="rId1171" Type="http://schemas.openxmlformats.org/officeDocument/2006/relationships/hyperlink" Target="https://dokkai-labo.tokyo/blog/note/" TargetMode="External"/><Relationship Id="rId1172" Type="http://schemas.openxmlformats.org/officeDocument/2006/relationships/hyperlink" Target="https://dokkai-labo.tokyo/col_blog/katei-kokugo-oshi-enai/" TargetMode="External"/><Relationship Id="rId1173" Type="http://schemas.openxmlformats.org/officeDocument/2006/relationships/hyperlink" Target="https://dokkai-labo.tokyo/blog/ootechuugakuzyukunokokugotekisutohikaku/" TargetMode="External"/><Relationship Id="rId1174" Type="http://schemas.openxmlformats.org/officeDocument/2006/relationships/hyperlink" Target="https://dokkai-labo.tokyo/ct/column/" TargetMode="External"/><Relationship Id="rId1175" Type="http://schemas.openxmlformats.org/officeDocument/2006/relationships/hyperlink" Target="https://dokkai-labo.tokyo/blog/ootechuugakuzyukunokokugotekisutohikaku/" TargetMode="External"/><Relationship Id="rId1176" Type="http://schemas.openxmlformats.org/officeDocument/2006/relationships/hyperlink" Target="https://dokkai-labo.tokyo/ct/column/" TargetMode="External"/><Relationship Id="rId1177" Type="http://schemas.openxmlformats.org/officeDocument/2006/relationships/hyperlink" Target="https://dokkai-labo.tokyo/blog/ootechuugakuzyukunokokugotekisutohikaku/" TargetMode="External"/><Relationship Id="rId1178" Type="http://schemas.openxmlformats.org/officeDocument/2006/relationships/hyperlink" Target="https://dokkai-labo.tokyo/col_blog/nichinoken-kokugo-latest-gap/" TargetMode="External"/><Relationship Id="rId1179" Type="http://schemas.openxmlformats.org/officeDocument/2006/relationships/hyperlink" Target="https://dokkai-labo.tokyo/blog/ootechuugakuzyukunokokugotekisutohikaku/" TargetMode="External"/><Relationship Id="rId1169" Type="http://schemas.openxmlformats.org/officeDocument/2006/relationships/hyperlink" Target="https://dokkai-labo.tokyo/blog/note/" TargetMode="External"/><Relationship Id="rId2490" Type="http://schemas.openxmlformats.org/officeDocument/2006/relationships/hyperlink" Target="https://dokkai-labo.tokyo/grammer/" TargetMode="External"/><Relationship Id="rId1160" Type="http://schemas.openxmlformats.org/officeDocument/2006/relationships/hyperlink" Target="https://dokkai-labo.tokyo/" TargetMode="External"/><Relationship Id="rId2491" Type="http://schemas.openxmlformats.org/officeDocument/2006/relationships/hyperlink" Target="https://dokkai-labo.tokyo/info/20210707/" TargetMode="External"/><Relationship Id="rId1161" Type="http://schemas.openxmlformats.org/officeDocument/2006/relationships/hyperlink" Target="https://dokkai-labo.tokyo/blog/note/" TargetMode="External"/><Relationship Id="rId2492" Type="http://schemas.openxmlformats.org/officeDocument/2006/relationships/hyperlink" Target="https://dokkai-labo.tokyo/grammer/" TargetMode="External"/><Relationship Id="rId1162" Type="http://schemas.openxmlformats.org/officeDocument/2006/relationships/hyperlink" Target="https://dokkai-labo.tokyo/" TargetMode="External"/><Relationship Id="rId2493" Type="http://schemas.openxmlformats.org/officeDocument/2006/relationships/hyperlink" Target="https://dokkai-labo.tokyo/info/20210707/" TargetMode="External"/><Relationship Id="rId1163" Type="http://schemas.openxmlformats.org/officeDocument/2006/relationships/hyperlink" Target="https://dokkai-labo.tokyo/blog/note/" TargetMode="External"/><Relationship Id="rId2494" Type="http://schemas.openxmlformats.org/officeDocument/2006/relationships/hyperlink" Target="https://dokkai-labo.tokyo/timetable_season/" TargetMode="External"/><Relationship Id="rId1164" Type="http://schemas.openxmlformats.org/officeDocument/2006/relationships/hyperlink" Target="https://natsui-sansu-juku.com/" TargetMode="External"/><Relationship Id="rId2495" Type="http://schemas.openxmlformats.org/officeDocument/2006/relationships/hyperlink" Target="https://dokkai-labo.tokyo/info/20210707/" TargetMode="External"/><Relationship Id="rId1165" Type="http://schemas.openxmlformats.org/officeDocument/2006/relationships/hyperlink" Target="https://dokkai-labo.tokyo/blog/note/" TargetMode="External"/><Relationship Id="rId2496" Type="http://schemas.openxmlformats.org/officeDocument/2006/relationships/hyperlink" Target="https://dokkai-labo.tokyo/contact/" TargetMode="External"/><Relationship Id="rId1166" Type="http://schemas.openxmlformats.org/officeDocument/2006/relationships/hyperlink" Target="https://dokkai-labo.tokyo/col_blog/home-study-mistakes/" TargetMode="External"/><Relationship Id="rId2497" Type="http://schemas.openxmlformats.org/officeDocument/2006/relationships/hyperlink" Target="https://dokkai-labo.tokyo/info/20210709/" TargetMode="External"/><Relationship Id="rId1167" Type="http://schemas.openxmlformats.org/officeDocument/2006/relationships/hyperlink" Target="https://dokkai-labo.tokyo/blog/note/" TargetMode="External"/><Relationship Id="rId2498" Type="http://schemas.openxmlformats.org/officeDocument/2006/relationships/hyperlink" Target="https://dokkai-labo.tokyo/ct/publish/" TargetMode="External"/><Relationship Id="rId1168" Type="http://schemas.openxmlformats.org/officeDocument/2006/relationships/hyperlink" Target="https://dokkai-labo.tokyo/col_blog/kokugo-fix/" TargetMode="External"/><Relationship Id="rId2499" Type="http://schemas.openxmlformats.org/officeDocument/2006/relationships/hyperlink" Target="https://dokkai-labo.tokyo/info/20210709/" TargetMode="External"/><Relationship Id="rId1190" Type="http://schemas.openxmlformats.org/officeDocument/2006/relationships/hyperlink" Target="https://dokkai-labo.tokyo/kobetsuonline01/" TargetMode="External"/><Relationship Id="rId1191" Type="http://schemas.openxmlformats.org/officeDocument/2006/relationships/hyperlink" Target="https://dokkai-labo.tokyo/blog/ootechuugakuzyukunokokugotekisutohikaku/" TargetMode="External"/><Relationship Id="rId1192" Type="http://schemas.openxmlformats.org/officeDocument/2006/relationships/hyperlink" Target="https://dokkai-labo.tokyo/ct/strategy/" TargetMode="External"/><Relationship Id="rId1193" Type="http://schemas.openxmlformats.org/officeDocument/2006/relationships/hyperlink" Target="https://dokkai-labo.tokyo/blog/ootechuugakuzyukunokokugotekisutohikaku/" TargetMode="External"/><Relationship Id="rId1194" Type="http://schemas.openxmlformats.org/officeDocument/2006/relationships/hyperlink" Target="https://dokkai-labo.tokyo/lesson/1-1elem/" TargetMode="External"/><Relationship Id="rId1195" Type="http://schemas.openxmlformats.org/officeDocument/2006/relationships/hyperlink" Target="https://dokkai-labo.tokyo/blog/ootechuugakuzyukunokokugotekisutohikaku/" TargetMode="External"/><Relationship Id="rId1196" Type="http://schemas.openxmlformats.org/officeDocument/2006/relationships/hyperlink" Target="https://dokkai-labo.tokyo/col_blog/nichinoken-kokugo-latest-gap/" TargetMode="External"/><Relationship Id="rId1197" Type="http://schemas.openxmlformats.org/officeDocument/2006/relationships/hyperlink" Target="https://dokkai-labo.tokyo/blog/ootechuugakuzyukunokokugotekisutohikaku/" TargetMode="External"/><Relationship Id="rId1198" Type="http://schemas.openxmlformats.org/officeDocument/2006/relationships/hyperlink" Target="https://dokkai-labo.tokyo/vacant_sum/" TargetMode="External"/><Relationship Id="rId1199" Type="http://schemas.openxmlformats.org/officeDocument/2006/relationships/hyperlink" Target="https://dokkai-labo.tokyo/blog/ootechuugakuzyukunokokugotekisutohikaku/" TargetMode="External"/><Relationship Id="rId1180" Type="http://schemas.openxmlformats.org/officeDocument/2006/relationships/hyperlink" Target="https://dokkai-labo.tokyo/" TargetMode="External"/><Relationship Id="rId1181" Type="http://schemas.openxmlformats.org/officeDocument/2006/relationships/hyperlink" Target="https://dokkai-labo.tokyo/blog/ootechuugakuzyukunokokugotekisutohikaku/" TargetMode="External"/><Relationship Id="rId1182" Type="http://schemas.openxmlformats.org/officeDocument/2006/relationships/hyperlink" Target="https://dokkai-labo.tokyo/lesson/1-1elem/" TargetMode="External"/><Relationship Id="rId1183" Type="http://schemas.openxmlformats.org/officeDocument/2006/relationships/hyperlink" Target="https://dokkai-labo.tokyo/blog/ootechuugakuzyukunokokugotekisutohikaku/" TargetMode="External"/><Relationship Id="rId1184" Type="http://schemas.openxmlformats.org/officeDocument/2006/relationships/hyperlink" Target="https://dokkai-labo.tokyo/col_blog/balance/" TargetMode="External"/><Relationship Id="rId1185" Type="http://schemas.openxmlformats.org/officeDocument/2006/relationships/hyperlink" Target="https://dokkai-labo.tokyo/blog/ootechuugakuzyukunokokugotekisutohikaku/" TargetMode="External"/><Relationship Id="rId1186" Type="http://schemas.openxmlformats.org/officeDocument/2006/relationships/hyperlink" Target="https://dokkai-labo.tokyo/col_blog/waseda-academy-kokugo-speed/" TargetMode="External"/><Relationship Id="rId1187" Type="http://schemas.openxmlformats.org/officeDocument/2006/relationships/hyperlink" Target="https://dokkai-labo.tokyo/blog/ootechuugakuzyukunokokugotekisutohikaku/" TargetMode="External"/><Relationship Id="rId1188" Type="http://schemas.openxmlformats.org/officeDocument/2006/relationships/hyperlink" Target="https://dokkai-labo.tokyo/kobetsuonline01/" TargetMode="External"/><Relationship Id="rId1189" Type="http://schemas.openxmlformats.org/officeDocument/2006/relationships/hyperlink" Target="https://dokkai-labo.tokyo/blog/ootechuugakuzyukunokokugotekisutohikaku/" TargetMode="External"/><Relationship Id="rId1136" Type="http://schemas.openxmlformats.org/officeDocument/2006/relationships/hyperlink" Target="https://dokkai-labo.tokyo/blog/nada2021/" TargetMode="External"/><Relationship Id="rId2467" Type="http://schemas.openxmlformats.org/officeDocument/2006/relationships/hyperlink" Target="https://dokkai-labo.tokyo/info/20201119/" TargetMode="External"/><Relationship Id="rId3799" Type="http://schemas.openxmlformats.org/officeDocument/2006/relationships/hyperlink" Target="https://eigo-rewrite.com/listening/" TargetMode="External"/><Relationship Id="rId1137" Type="http://schemas.openxmlformats.org/officeDocument/2006/relationships/hyperlink" Target="https://dokkai-labo.tokyo/summer/" TargetMode="External"/><Relationship Id="rId2468" Type="http://schemas.openxmlformats.org/officeDocument/2006/relationships/hyperlink" Target="https://dokkai-labo.tokyo/basisonline/" TargetMode="External"/><Relationship Id="rId3798" Type="http://schemas.openxmlformats.org/officeDocument/2006/relationships/hyperlink" Target="https://eigo-rewrite.com/column/stage3-lesson2-1/" TargetMode="External"/><Relationship Id="rId1138" Type="http://schemas.openxmlformats.org/officeDocument/2006/relationships/hyperlink" Target="https://dokkai-labo.tokyo/blog/nada2021/" TargetMode="External"/><Relationship Id="rId2469" Type="http://schemas.openxmlformats.org/officeDocument/2006/relationships/hyperlink" Target="https://dokkai-labo.tokyo/info/20201119/" TargetMode="External"/><Relationship Id="rId1139" Type="http://schemas.openxmlformats.org/officeDocument/2006/relationships/hyperlink" Target="https://dokkai-labo.tokyo/blog/kokugo-kakomon/" TargetMode="External"/><Relationship Id="rId3791" Type="http://schemas.openxmlformats.org/officeDocument/2006/relationships/hyperlink" Target="https://eigo-rewrite.com/vocabulary/" TargetMode="External"/><Relationship Id="rId2460" Type="http://schemas.openxmlformats.org/officeDocument/2006/relationships/hyperlink" Target="https://dokkai-labo.tokyo/kobetsuonline01/" TargetMode="External"/><Relationship Id="rId3790" Type="http://schemas.openxmlformats.org/officeDocument/2006/relationships/hyperlink" Target="https://eigo-rewrite.com/column/stage3-lesson1-3/" TargetMode="External"/><Relationship Id="rId1130" Type="http://schemas.openxmlformats.org/officeDocument/2006/relationships/hyperlink" Target="https://dokkai-labo.tokyo/blog/musashi2021/" TargetMode="External"/><Relationship Id="rId2461" Type="http://schemas.openxmlformats.org/officeDocument/2006/relationships/hyperlink" Target="https://dokkai-labo.tokyo/info/20201022/" TargetMode="External"/><Relationship Id="rId3793" Type="http://schemas.openxmlformats.org/officeDocument/2006/relationships/hyperlink" Target="https://eigo-rewrite.com/column/stage3/" TargetMode="External"/><Relationship Id="rId1131" Type="http://schemas.openxmlformats.org/officeDocument/2006/relationships/hyperlink" Target="https://dokkai-labo.tokyo/access/" TargetMode="External"/><Relationship Id="rId2462" Type="http://schemas.openxmlformats.org/officeDocument/2006/relationships/hyperlink" Target="https://dokkai-labo.tokyo/kobetsuonline01/" TargetMode="External"/><Relationship Id="rId3792" Type="http://schemas.openxmlformats.org/officeDocument/2006/relationships/hyperlink" Target="https://eigo-rewrite.com/column/stage3-lesson2-1/" TargetMode="External"/><Relationship Id="rId1132" Type="http://schemas.openxmlformats.org/officeDocument/2006/relationships/hyperlink" Target="https://dokkai-labo.tokyo/blog/musashi2021/" TargetMode="External"/><Relationship Id="rId2463" Type="http://schemas.openxmlformats.org/officeDocument/2006/relationships/hyperlink" Target="https://dokkai-labo.tokyo/info/20201022/" TargetMode="External"/><Relationship Id="rId3795" Type="http://schemas.openxmlformats.org/officeDocument/2006/relationships/hyperlink" Target="https://eigo-rewrite.com/dokkaikyouka/" TargetMode="External"/><Relationship Id="rId1133" Type="http://schemas.openxmlformats.org/officeDocument/2006/relationships/hyperlink" Target="https://dokkai-labo.tokyo/blog/" TargetMode="External"/><Relationship Id="rId2464" Type="http://schemas.openxmlformats.org/officeDocument/2006/relationships/hyperlink" Target="https://juku-escot.com/" TargetMode="External"/><Relationship Id="rId3794" Type="http://schemas.openxmlformats.org/officeDocument/2006/relationships/hyperlink" Target="https://eigo-rewrite.com/column/stage3-lesson2-1/" TargetMode="External"/><Relationship Id="rId1134" Type="http://schemas.openxmlformats.org/officeDocument/2006/relationships/hyperlink" Target="https://dokkai-labo.tokyo/blog/nada2021/" TargetMode="External"/><Relationship Id="rId2465" Type="http://schemas.openxmlformats.org/officeDocument/2006/relationships/hyperlink" Target="https://dokkai-labo.tokyo/info/20201022/" TargetMode="External"/><Relationship Id="rId3797" Type="http://schemas.openxmlformats.org/officeDocument/2006/relationships/hyperlink" Target="https://eigo-rewrite.com/toritsu/" TargetMode="External"/><Relationship Id="rId1135" Type="http://schemas.openxmlformats.org/officeDocument/2006/relationships/hyperlink" Target="https://dokkai-labo.tokyo/summer/" TargetMode="External"/><Relationship Id="rId2466" Type="http://schemas.openxmlformats.org/officeDocument/2006/relationships/hyperlink" Target="https://juku-escot.com/info/20200923/" TargetMode="External"/><Relationship Id="rId3796" Type="http://schemas.openxmlformats.org/officeDocument/2006/relationships/hyperlink" Target="https://eigo-rewrite.com/column/stage3-lesson2-1/" TargetMode="External"/><Relationship Id="rId1125" Type="http://schemas.openxmlformats.org/officeDocument/2006/relationships/hyperlink" Target="https://dokkai-labo.tokyo/blog/161214/" TargetMode="External"/><Relationship Id="rId2456" Type="http://schemas.openxmlformats.org/officeDocument/2006/relationships/hyperlink" Target="https://dokkai-labo.tokyo/timetable_season/" TargetMode="External"/><Relationship Id="rId3788" Type="http://schemas.openxmlformats.org/officeDocument/2006/relationships/hyperlink" Target="https://eigo-rewrite.com/column/stage3-lesson1-3/" TargetMode="External"/><Relationship Id="rId1126" Type="http://schemas.openxmlformats.org/officeDocument/2006/relationships/hyperlink" Target="https://dokkai-labo.tokyo/blog/musashi2021/" TargetMode="External"/><Relationship Id="rId2457" Type="http://schemas.openxmlformats.org/officeDocument/2006/relationships/hyperlink" Target="https://dokkai-labo.tokyo/info/20200713/" TargetMode="External"/><Relationship Id="rId3787" Type="http://schemas.openxmlformats.org/officeDocument/2006/relationships/hyperlink" Target="https://eigo-rewrite.com/column/stage3/" TargetMode="External"/><Relationship Id="rId1127" Type="http://schemas.openxmlformats.org/officeDocument/2006/relationships/hyperlink" Target="https://dokkai-labo.tokyo/contact/" TargetMode="External"/><Relationship Id="rId2458" Type="http://schemas.openxmlformats.org/officeDocument/2006/relationships/hyperlink" Target="https://dokkai-labo.tokyo/contact/" TargetMode="External"/><Relationship Id="rId1128" Type="http://schemas.openxmlformats.org/officeDocument/2006/relationships/hyperlink" Target="https://dokkai-labo.tokyo/blog/musashi2021/" TargetMode="External"/><Relationship Id="rId2459" Type="http://schemas.openxmlformats.org/officeDocument/2006/relationships/hyperlink" Target="https://dokkai-labo.tokyo/info/20201022/" TargetMode="External"/><Relationship Id="rId3789" Type="http://schemas.openxmlformats.org/officeDocument/2006/relationships/hyperlink" Target="https://eigo-rewrite.com/listening/" TargetMode="External"/><Relationship Id="rId1129" Type="http://schemas.openxmlformats.org/officeDocument/2006/relationships/hyperlink" Target="https://dokkai-labo.tokyo/profile/" TargetMode="External"/><Relationship Id="rId3780" Type="http://schemas.openxmlformats.org/officeDocument/2006/relationships/hyperlink" Target="https://eigo-rewrite.com/column/stage3-lesson1-2/" TargetMode="External"/><Relationship Id="rId2450" Type="http://schemas.openxmlformats.org/officeDocument/2006/relationships/hyperlink" Target="https://dokkai-labo.tokyo/tokuten/" TargetMode="External"/><Relationship Id="rId3782" Type="http://schemas.openxmlformats.org/officeDocument/2006/relationships/hyperlink" Target="https://eigo-rewrite.com/column/stage3-lesson1-2/" TargetMode="External"/><Relationship Id="rId1120" Type="http://schemas.openxmlformats.org/officeDocument/2006/relationships/hyperlink" Target="https://dokkai-labo.tokyo/blog/musashi2021/" TargetMode="External"/><Relationship Id="rId2451" Type="http://schemas.openxmlformats.org/officeDocument/2006/relationships/hyperlink" Target="https://dokkai-labo.tokyo/info/20200529/" TargetMode="External"/><Relationship Id="rId3781" Type="http://schemas.openxmlformats.org/officeDocument/2006/relationships/hyperlink" Target="https://eigo-rewrite.com/toritsu/" TargetMode="External"/><Relationship Id="rId1121" Type="http://schemas.openxmlformats.org/officeDocument/2006/relationships/hyperlink" Target="https://dokkai-labo.tokyo/kobetsuonline01/" TargetMode="External"/><Relationship Id="rId2452" Type="http://schemas.openxmlformats.org/officeDocument/2006/relationships/hyperlink" Target="https://dokkai-labo.tokyo/hilevel_lec_univ_online/" TargetMode="External"/><Relationship Id="rId3784" Type="http://schemas.openxmlformats.org/officeDocument/2006/relationships/hyperlink" Target="https://eigo-rewrite.com/column/stage3-lesson1-3/" TargetMode="External"/><Relationship Id="rId1122" Type="http://schemas.openxmlformats.org/officeDocument/2006/relationships/hyperlink" Target="https://dokkai-labo.tokyo/blog/musashi2021/" TargetMode="External"/><Relationship Id="rId2453" Type="http://schemas.openxmlformats.org/officeDocument/2006/relationships/hyperlink" Target="https://dokkai-labo.tokyo/info/20200713/" TargetMode="External"/><Relationship Id="rId3783" Type="http://schemas.openxmlformats.org/officeDocument/2006/relationships/hyperlink" Target="https://eigo-rewrite.com/vocabulary/" TargetMode="External"/><Relationship Id="rId1123" Type="http://schemas.openxmlformats.org/officeDocument/2006/relationships/hyperlink" Target="https://dokkai-labo.tokyo/kobetsuonline01/" TargetMode="External"/><Relationship Id="rId2454" Type="http://schemas.openxmlformats.org/officeDocument/2006/relationships/hyperlink" Target="https://dokkai-labo.tokyo/basisonline/" TargetMode="External"/><Relationship Id="rId3786" Type="http://schemas.openxmlformats.org/officeDocument/2006/relationships/hyperlink" Target="https://eigo-rewrite.com/column/stage3-lesson1-3/" TargetMode="External"/><Relationship Id="rId1124" Type="http://schemas.openxmlformats.org/officeDocument/2006/relationships/hyperlink" Target="https://dokkai-labo.tokyo/blog/musashi2021/" TargetMode="External"/><Relationship Id="rId2455" Type="http://schemas.openxmlformats.org/officeDocument/2006/relationships/hyperlink" Target="https://dokkai-labo.tokyo/info/20200713/" TargetMode="External"/><Relationship Id="rId3785" Type="http://schemas.openxmlformats.org/officeDocument/2006/relationships/hyperlink" Target="https://eigo-rewrite.com/toritsu/" TargetMode="External"/><Relationship Id="rId1158" Type="http://schemas.openxmlformats.org/officeDocument/2006/relationships/hyperlink" Target="https://dokkai-labo.tokyo/" TargetMode="External"/><Relationship Id="rId2489" Type="http://schemas.openxmlformats.org/officeDocument/2006/relationships/hyperlink" Target="https://dokkai-labo.tokyo/info/20210707/" TargetMode="External"/><Relationship Id="rId1159" Type="http://schemas.openxmlformats.org/officeDocument/2006/relationships/hyperlink" Target="https://dokkai-labo.tokyo/blog/note/" TargetMode="External"/><Relationship Id="rId2480" Type="http://schemas.openxmlformats.org/officeDocument/2006/relationships/hyperlink" Target="https://dokkai-labo.tokyo/contact/" TargetMode="External"/><Relationship Id="rId1150" Type="http://schemas.openxmlformats.org/officeDocument/2006/relationships/hyperlink" Target="https://dokkai-labo.tokyo/blog/kokugo-kakomon/" TargetMode="External"/><Relationship Id="rId2481" Type="http://schemas.openxmlformats.org/officeDocument/2006/relationships/hyperlink" Target="https://dokkai-labo.tokyo/info/20210406-2/" TargetMode="External"/><Relationship Id="rId1151" Type="http://schemas.openxmlformats.org/officeDocument/2006/relationships/hyperlink" Target="https://dokkai-labo.tokyo/blog/nada2021/" TargetMode="External"/><Relationship Id="rId2482" Type="http://schemas.openxmlformats.org/officeDocument/2006/relationships/hyperlink" Target="https://dokkai-labo.tokyo/basis/" TargetMode="External"/><Relationship Id="rId1152" Type="http://schemas.openxmlformats.org/officeDocument/2006/relationships/hyperlink" Target="https://dokkai-labo.tokyo/vacant_sum/" TargetMode="External"/><Relationship Id="rId2483" Type="http://schemas.openxmlformats.org/officeDocument/2006/relationships/hyperlink" Target="https://dokkai-labo.tokyo/info/20210406-2/" TargetMode="External"/><Relationship Id="rId1153" Type="http://schemas.openxmlformats.org/officeDocument/2006/relationships/hyperlink" Target="https://dokkai-labo.tokyo/blog/nada2021/" TargetMode="External"/><Relationship Id="rId2484" Type="http://schemas.openxmlformats.org/officeDocument/2006/relationships/hyperlink" Target="https://kokugo-trigger.com/" TargetMode="External"/><Relationship Id="rId1154" Type="http://schemas.openxmlformats.org/officeDocument/2006/relationships/hyperlink" Target="https://dokkai-labo.tokyo/contact/" TargetMode="External"/><Relationship Id="rId2485" Type="http://schemas.openxmlformats.org/officeDocument/2006/relationships/hyperlink" Target="https://dokkai-labo.tokyo/info/20210406/" TargetMode="External"/><Relationship Id="rId1155" Type="http://schemas.openxmlformats.org/officeDocument/2006/relationships/hyperlink" Target="https://dokkai-labo.tokyo/blog/nada2021/" TargetMode="External"/><Relationship Id="rId2486" Type="http://schemas.openxmlformats.org/officeDocument/2006/relationships/hyperlink" Target="https://dokkai-labo.tokyo/basis/" TargetMode="External"/><Relationship Id="rId1156" Type="http://schemas.openxmlformats.org/officeDocument/2006/relationships/hyperlink" Target="https://dokkai-labo.tokyo/access/" TargetMode="External"/><Relationship Id="rId2487" Type="http://schemas.openxmlformats.org/officeDocument/2006/relationships/hyperlink" Target="https://dokkai-labo.tokyo/info/20210406/" TargetMode="External"/><Relationship Id="rId1157" Type="http://schemas.openxmlformats.org/officeDocument/2006/relationships/hyperlink" Target="https://dokkai-labo.tokyo/blog/note/" TargetMode="External"/><Relationship Id="rId2488" Type="http://schemas.openxmlformats.org/officeDocument/2006/relationships/hyperlink" Target="https://eng-support.com/" TargetMode="External"/><Relationship Id="rId1147" Type="http://schemas.openxmlformats.org/officeDocument/2006/relationships/hyperlink" Target="https://dokkai-labo.tokyo/blog/nada2021/" TargetMode="External"/><Relationship Id="rId2478" Type="http://schemas.openxmlformats.org/officeDocument/2006/relationships/hyperlink" Target="https://dokkai-labo.tokyo/timetable_season/" TargetMode="External"/><Relationship Id="rId1148" Type="http://schemas.openxmlformats.org/officeDocument/2006/relationships/hyperlink" Target="https://dokkai-labo.tokyo/lesson/1-1elem/" TargetMode="External"/><Relationship Id="rId2479" Type="http://schemas.openxmlformats.org/officeDocument/2006/relationships/hyperlink" Target="https://dokkai-labo.tokyo/info/20210308/" TargetMode="External"/><Relationship Id="rId1149" Type="http://schemas.openxmlformats.org/officeDocument/2006/relationships/hyperlink" Target="https://dokkai-labo.tokyo/blog/nada2021/" TargetMode="External"/><Relationship Id="rId2470" Type="http://schemas.openxmlformats.org/officeDocument/2006/relationships/hyperlink" Target="https://dokkai-labo.tokyo/access/" TargetMode="External"/><Relationship Id="rId1140" Type="http://schemas.openxmlformats.org/officeDocument/2006/relationships/hyperlink" Target="https://dokkai-labo.tokyo/blog/nada2021/" TargetMode="External"/><Relationship Id="rId2471" Type="http://schemas.openxmlformats.org/officeDocument/2006/relationships/hyperlink" Target="https://dokkai-labo.tokyo/info/20201119/" TargetMode="External"/><Relationship Id="rId1141" Type="http://schemas.openxmlformats.org/officeDocument/2006/relationships/hyperlink" Target="https://youtu.be/UhDuS5Utcn0" TargetMode="External"/><Relationship Id="rId2472" Type="http://schemas.openxmlformats.org/officeDocument/2006/relationships/hyperlink" Target="https://dokkai-labo.tokyo/timetable_season/" TargetMode="External"/><Relationship Id="rId1142" Type="http://schemas.openxmlformats.org/officeDocument/2006/relationships/hyperlink" Target="https://youtu.be/UhDuS5Utcn0" TargetMode="External"/><Relationship Id="rId2473" Type="http://schemas.openxmlformats.org/officeDocument/2006/relationships/hyperlink" Target="https://dokkai-labo.tokyo/info/20201119/" TargetMode="External"/><Relationship Id="rId1143" Type="http://schemas.openxmlformats.org/officeDocument/2006/relationships/hyperlink" Target="https://dokkai-labo.tokyo/blog/nada2021/" TargetMode="External"/><Relationship Id="rId2474" Type="http://schemas.openxmlformats.org/officeDocument/2006/relationships/hyperlink" Target="https://dokkai-labo.tokyo/contact/" TargetMode="External"/><Relationship Id="rId1144" Type="http://schemas.openxmlformats.org/officeDocument/2006/relationships/hyperlink" Target="https://dokkai-labo.tokyo/onlinetokuten/" TargetMode="External"/><Relationship Id="rId2475" Type="http://schemas.openxmlformats.org/officeDocument/2006/relationships/hyperlink" Target="https://dokkai-labo.tokyo/info/20210308/" TargetMode="External"/><Relationship Id="rId1145" Type="http://schemas.openxmlformats.org/officeDocument/2006/relationships/hyperlink" Target="https://dokkai-labo.tokyo/blog/nada2021/" TargetMode="External"/><Relationship Id="rId2476" Type="http://schemas.openxmlformats.org/officeDocument/2006/relationships/hyperlink" Target="https://dokkai-labo.tokyo/hilevel_lec_univ_online/" TargetMode="External"/><Relationship Id="rId1146" Type="http://schemas.openxmlformats.org/officeDocument/2006/relationships/hyperlink" Target="https://dokkai-labo.tokyo/ct/strategy/" TargetMode="External"/><Relationship Id="rId2477" Type="http://schemas.openxmlformats.org/officeDocument/2006/relationships/hyperlink" Target="https://dokkai-labo.tokyo/info/20210308/" TargetMode="External"/><Relationship Id="rId3810" Type="http://schemas.openxmlformats.org/officeDocument/2006/relationships/hyperlink" Target="https://eigo-rewrite.com/column/stage3-lesson3-1/" TargetMode="External"/><Relationship Id="rId3812" Type="http://schemas.openxmlformats.org/officeDocument/2006/relationships/hyperlink" Target="https://eigo-rewrite.com/column/stage3-lesson3-2/" TargetMode="External"/><Relationship Id="rId3811" Type="http://schemas.openxmlformats.org/officeDocument/2006/relationships/hyperlink" Target="https://eigo-rewrite.com/vocabulary/" TargetMode="External"/><Relationship Id="rId3814" Type="http://schemas.openxmlformats.org/officeDocument/2006/relationships/hyperlink" Target="https://eigo-rewrite.com/column/stage3-lesson3-2/" TargetMode="External"/><Relationship Id="rId3813" Type="http://schemas.openxmlformats.org/officeDocument/2006/relationships/hyperlink" Target="https://eigo-rewrite.com/column/stage3/" TargetMode="External"/><Relationship Id="rId3816" Type="http://schemas.openxmlformats.org/officeDocument/2006/relationships/hyperlink" Target="https://eigo-rewrite.com/column/stage3-lesson3-3/" TargetMode="External"/><Relationship Id="rId3815" Type="http://schemas.openxmlformats.org/officeDocument/2006/relationships/hyperlink" Target="https://eigo-rewrite.com/vocabulary/" TargetMode="External"/><Relationship Id="rId3818" Type="http://schemas.openxmlformats.org/officeDocument/2006/relationships/hyperlink" Target="https://eigo-rewrite.com/column/stage3-lesson3-3/" TargetMode="External"/><Relationship Id="rId3817" Type="http://schemas.openxmlformats.org/officeDocument/2006/relationships/hyperlink" Target="https://eigo-rewrite.com/column/stage3/" TargetMode="External"/><Relationship Id="rId3819" Type="http://schemas.openxmlformats.org/officeDocument/2006/relationships/hyperlink" Target="https://eigo-rewrite.com/vocabulary/" TargetMode="External"/><Relationship Id="rId3801" Type="http://schemas.openxmlformats.org/officeDocument/2006/relationships/hyperlink" Target="https://eigo-rewrite.com/column/stage3/" TargetMode="External"/><Relationship Id="rId3800" Type="http://schemas.openxmlformats.org/officeDocument/2006/relationships/hyperlink" Target="https://eigo-rewrite.com/column/stage3-lesson2-2/" TargetMode="External"/><Relationship Id="rId3803" Type="http://schemas.openxmlformats.org/officeDocument/2006/relationships/hyperlink" Target="https://eigo-rewrite.com/vocabulary/" TargetMode="External"/><Relationship Id="rId3802" Type="http://schemas.openxmlformats.org/officeDocument/2006/relationships/hyperlink" Target="https://eigo-rewrite.com/column/stage3-lesson2-2/" TargetMode="External"/><Relationship Id="rId3805" Type="http://schemas.openxmlformats.org/officeDocument/2006/relationships/hyperlink" Target="https://eigo-rewrite.com/column/stage3/" TargetMode="External"/><Relationship Id="rId3804" Type="http://schemas.openxmlformats.org/officeDocument/2006/relationships/hyperlink" Target="https://eigo-rewrite.com/column/stage3-lesson2-3/" TargetMode="External"/><Relationship Id="rId3807" Type="http://schemas.openxmlformats.org/officeDocument/2006/relationships/hyperlink" Target="https://eigo-rewrite.com/bunpou/" TargetMode="External"/><Relationship Id="rId3806" Type="http://schemas.openxmlformats.org/officeDocument/2006/relationships/hyperlink" Target="https://eigo-rewrite.com/column/stage3-lesson2-3/" TargetMode="External"/><Relationship Id="rId3809" Type="http://schemas.openxmlformats.org/officeDocument/2006/relationships/hyperlink" Target="https://eigo-rewrite.com/column/stage3/" TargetMode="External"/><Relationship Id="rId3808" Type="http://schemas.openxmlformats.org/officeDocument/2006/relationships/hyperlink" Target="https://eigo-rewrite.com/column/stage3-lesson3-1/" TargetMode="External"/><Relationship Id="rId1213" Type="http://schemas.openxmlformats.org/officeDocument/2006/relationships/hyperlink" Target="https://dokkai-labo.tokyo/blog/ouin2021/" TargetMode="External"/><Relationship Id="rId2544" Type="http://schemas.openxmlformats.org/officeDocument/2006/relationships/hyperlink" Target="https://dokkai-labo.tokyo/ct/publish/" TargetMode="External"/><Relationship Id="rId3876" Type="http://schemas.openxmlformats.org/officeDocument/2006/relationships/hyperlink" Target="https://eigo-rewrite.com/column/stage3-lesson7-1/" TargetMode="External"/><Relationship Id="rId1214" Type="http://schemas.openxmlformats.org/officeDocument/2006/relationships/hyperlink" Target="https://dokkai-labo.tokyo/kobetsuonline01/" TargetMode="External"/><Relationship Id="rId2545" Type="http://schemas.openxmlformats.org/officeDocument/2006/relationships/hyperlink" Target="https://dokkai-labo.tokyo/access/" TargetMode="External"/><Relationship Id="rId3875" Type="http://schemas.openxmlformats.org/officeDocument/2006/relationships/hyperlink" Target="https://eigo-rewrite.com/dokkaikyouka/" TargetMode="External"/><Relationship Id="rId1215" Type="http://schemas.openxmlformats.org/officeDocument/2006/relationships/hyperlink" Target="https://dokkai-labo.tokyo/blog/ouin2021/" TargetMode="External"/><Relationship Id="rId2546" Type="http://schemas.openxmlformats.org/officeDocument/2006/relationships/hyperlink" Target="https://dokkai-labo.tokyo/timetable_season/" TargetMode="External"/><Relationship Id="rId3878" Type="http://schemas.openxmlformats.org/officeDocument/2006/relationships/hyperlink" Target="https://eigo-rewrite.com/column/stage3-lesson7-2/" TargetMode="External"/><Relationship Id="rId1216" Type="http://schemas.openxmlformats.org/officeDocument/2006/relationships/hyperlink" Target="https://dokkai-labo.tokyo/blog/161214/" TargetMode="External"/><Relationship Id="rId2547" Type="http://schemas.openxmlformats.org/officeDocument/2006/relationships/hyperlink" Target="https://dokkai-labo.tokyo/contact/" TargetMode="External"/><Relationship Id="rId3877" Type="http://schemas.openxmlformats.org/officeDocument/2006/relationships/hyperlink" Target="https://eigo-rewrite.com/listening/" TargetMode="External"/><Relationship Id="rId1217" Type="http://schemas.openxmlformats.org/officeDocument/2006/relationships/hyperlink" Target="https://dokkai-labo.tokyo/blog/ouin2021/" TargetMode="External"/><Relationship Id="rId2548" Type="http://schemas.openxmlformats.org/officeDocument/2006/relationships/hyperlink" Target="https://dokkai-labo.tokyo/bootcamp/" TargetMode="External"/><Relationship Id="rId1218" Type="http://schemas.openxmlformats.org/officeDocument/2006/relationships/hyperlink" Target="https://dokkai-labo.tokyo/contact/" TargetMode="External"/><Relationship Id="rId2549" Type="http://schemas.openxmlformats.org/officeDocument/2006/relationships/hyperlink" Target="https://dokkai-labo.tokyo/bootcamp/" TargetMode="External"/><Relationship Id="rId3879" Type="http://schemas.openxmlformats.org/officeDocument/2006/relationships/hyperlink" Target="https://eigo-rewrite.com/column/stage3/" TargetMode="External"/><Relationship Id="rId1219" Type="http://schemas.openxmlformats.org/officeDocument/2006/relationships/hyperlink" Target="https://dokkai-labo.tokyo/blog/ouin2021/" TargetMode="External"/><Relationship Id="rId3870" Type="http://schemas.openxmlformats.org/officeDocument/2006/relationships/hyperlink" Target="https://eigo-rewrite.com/column/stage3-lesson6-3/" TargetMode="External"/><Relationship Id="rId2540" Type="http://schemas.openxmlformats.org/officeDocument/2006/relationships/hyperlink" Target="https://dokkai-labo.tokyo/access/" TargetMode="External"/><Relationship Id="rId3872" Type="http://schemas.openxmlformats.org/officeDocument/2006/relationships/hyperlink" Target="https://eigo-rewrite.com/column/stage3-lesson7-1/" TargetMode="External"/><Relationship Id="rId1210" Type="http://schemas.openxmlformats.org/officeDocument/2006/relationships/hyperlink" Target="https://dokkai-labo.tokyo/kijutsuryoku/" TargetMode="External"/><Relationship Id="rId2541" Type="http://schemas.openxmlformats.org/officeDocument/2006/relationships/hyperlink" Target="https://dokkai-labo.tokyo/timetable_season/" TargetMode="External"/><Relationship Id="rId3871" Type="http://schemas.openxmlformats.org/officeDocument/2006/relationships/hyperlink" Target="https://eigo-rewrite.com/vocabulary/" TargetMode="External"/><Relationship Id="rId1211" Type="http://schemas.openxmlformats.org/officeDocument/2006/relationships/hyperlink" Target="https://dokkai-labo.tokyo/blog/ouin2021/" TargetMode="External"/><Relationship Id="rId2542" Type="http://schemas.openxmlformats.org/officeDocument/2006/relationships/hyperlink" Target="https://dokkai-labo.tokyo/contact/" TargetMode="External"/><Relationship Id="rId3874" Type="http://schemas.openxmlformats.org/officeDocument/2006/relationships/hyperlink" Target="https://eigo-rewrite.com/column/stage3-lesson7-1/" TargetMode="External"/><Relationship Id="rId1212" Type="http://schemas.openxmlformats.org/officeDocument/2006/relationships/hyperlink" Target="https://dokkai-labo.tokyo/kobetsuonline01/" TargetMode="External"/><Relationship Id="rId2543" Type="http://schemas.openxmlformats.org/officeDocument/2006/relationships/hyperlink" Target="https://dokkai-labo.tokyo/ct/publish/" TargetMode="External"/><Relationship Id="rId3873" Type="http://schemas.openxmlformats.org/officeDocument/2006/relationships/hyperlink" Target="https://eigo-rewrite.com/column/stage3/" TargetMode="External"/><Relationship Id="rId1202" Type="http://schemas.openxmlformats.org/officeDocument/2006/relationships/hyperlink" Target="https://dokkai-labo.tokyo/" TargetMode="External"/><Relationship Id="rId2533" Type="http://schemas.openxmlformats.org/officeDocument/2006/relationships/hyperlink" Target="http://dokkai-labo.tokyo/kobetsu/" TargetMode="External"/><Relationship Id="rId3865" Type="http://schemas.openxmlformats.org/officeDocument/2006/relationships/hyperlink" Target="https://eigo-rewrite.com/column/stage3/" TargetMode="External"/><Relationship Id="rId1203" Type="http://schemas.openxmlformats.org/officeDocument/2006/relationships/hyperlink" Target="https://dokkai-labo.tokyo/blog/ouin2021/" TargetMode="External"/><Relationship Id="rId2534" Type="http://schemas.openxmlformats.org/officeDocument/2006/relationships/hyperlink" Target="http://dokkai-labo.tokyo/kobetsu/" TargetMode="External"/><Relationship Id="rId3864" Type="http://schemas.openxmlformats.org/officeDocument/2006/relationships/hyperlink" Target="https://eigo-rewrite.com/column/stage3-lesson6-2/" TargetMode="External"/><Relationship Id="rId1204" Type="http://schemas.openxmlformats.org/officeDocument/2006/relationships/hyperlink" Target="https://dokkai-labo.tokyo/kobetsu/" TargetMode="External"/><Relationship Id="rId2535" Type="http://schemas.openxmlformats.org/officeDocument/2006/relationships/hyperlink" Target="https://dokkai-labo.tokyo/access/" TargetMode="External"/><Relationship Id="rId3867" Type="http://schemas.openxmlformats.org/officeDocument/2006/relationships/hyperlink" Target="https://eigo-rewrite.com/bunpou/" TargetMode="External"/><Relationship Id="rId1205" Type="http://schemas.openxmlformats.org/officeDocument/2006/relationships/hyperlink" Target="https://dokkai-labo.tokyo/blog/ouin2021/" TargetMode="External"/><Relationship Id="rId2536" Type="http://schemas.openxmlformats.org/officeDocument/2006/relationships/hyperlink" Target="https://dokkai-labo.tokyo/live/" TargetMode="External"/><Relationship Id="rId3866" Type="http://schemas.openxmlformats.org/officeDocument/2006/relationships/hyperlink" Target="https://eigo-rewrite.com/column/stage3-lesson6-2/" TargetMode="External"/><Relationship Id="rId1206" Type="http://schemas.openxmlformats.org/officeDocument/2006/relationships/hyperlink" Target="https://dokkai-labo.tokyo/kobetsu/" TargetMode="External"/><Relationship Id="rId2537" Type="http://schemas.openxmlformats.org/officeDocument/2006/relationships/hyperlink" Target="https://dokkai-labo.tokyo/contact/" TargetMode="External"/><Relationship Id="rId3869" Type="http://schemas.openxmlformats.org/officeDocument/2006/relationships/hyperlink" Target="https://eigo-rewrite.com/column/stage3/" TargetMode="External"/><Relationship Id="rId1207" Type="http://schemas.openxmlformats.org/officeDocument/2006/relationships/hyperlink" Target="https://dokkai-labo.tokyo/blog/ouin2021/" TargetMode="External"/><Relationship Id="rId2538" Type="http://schemas.openxmlformats.org/officeDocument/2006/relationships/hyperlink" Target="https://dokkai-labo.tokyo/bootcamp/" TargetMode="External"/><Relationship Id="rId3868" Type="http://schemas.openxmlformats.org/officeDocument/2006/relationships/hyperlink" Target="https://eigo-rewrite.com/column/stage3-lesson6-3/" TargetMode="External"/><Relationship Id="rId1208" Type="http://schemas.openxmlformats.org/officeDocument/2006/relationships/hyperlink" Target="https://dokkai-labo.tokyo/blog/kokugo-kakomon/" TargetMode="External"/><Relationship Id="rId2539" Type="http://schemas.openxmlformats.org/officeDocument/2006/relationships/hyperlink" Target="https://dokkai-labo.tokyo/bootcamp/" TargetMode="External"/><Relationship Id="rId1209" Type="http://schemas.openxmlformats.org/officeDocument/2006/relationships/hyperlink" Target="https://dokkai-labo.tokyo/blog/ouin2021/" TargetMode="External"/><Relationship Id="rId3861" Type="http://schemas.openxmlformats.org/officeDocument/2006/relationships/hyperlink" Target="https://eigo-rewrite.com/vocabulary/" TargetMode="External"/><Relationship Id="rId2530" Type="http://schemas.openxmlformats.org/officeDocument/2006/relationships/hyperlink" Target="https://dokkai-labo.tokyo/access/" TargetMode="External"/><Relationship Id="rId3860" Type="http://schemas.openxmlformats.org/officeDocument/2006/relationships/hyperlink" Target="https://eigo-rewrite.com/column/stage3-lesson6-1/" TargetMode="External"/><Relationship Id="rId1200" Type="http://schemas.openxmlformats.org/officeDocument/2006/relationships/hyperlink" Target="https://dokkai-labo.tokyo/access/" TargetMode="External"/><Relationship Id="rId2531" Type="http://schemas.openxmlformats.org/officeDocument/2006/relationships/hyperlink" Target="https://dokkai-labo.tokyo/timetable_season/" TargetMode="External"/><Relationship Id="rId3863" Type="http://schemas.openxmlformats.org/officeDocument/2006/relationships/hyperlink" Target="https://eigo-rewrite.com/listening/" TargetMode="External"/><Relationship Id="rId1201" Type="http://schemas.openxmlformats.org/officeDocument/2006/relationships/hyperlink" Target="https://dokkai-labo.tokyo/blog/ootechuugakuzyukunokokugotekisutohikaku/" TargetMode="External"/><Relationship Id="rId2532" Type="http://schemas.openxmlformats.org/officeDocument/2006/relationships/hyperlink" Target="https://dokkai-labo.tokyo/contact/" TargetMode="External"/><Relationship Id="rId3862" Type="http://schemas.openxmlformats.org/officeDocument/2006/relationships/hyperlink" Target="https://eigo-rewrite.com/column/stage3-lesson6-1/" TargetMode="External"/><Relationship Id="rId1235" Type="http://schemas.openxmlformats.org/officeDocument/2006/relationships/hyperlink" Target="https://dokkai-labo.tokyo/blog/poetry/" TargetMode="External"/><Relationship Id="rId2566" Type="http://schemas.openxmlformats.org/officeDocument/2006/relationships/hyperlink" Target="https://dokkai-labo.tokyo/timetable_season/" TargetMode="External"/><Relationship Id="rId3898" Type="http://schemas.openxmlformats.org/officeDocument/2006/relationships/hyperlink" Target="https://eigo-rewrite.com/column/stage3-lesson8-2/" TargetMode="External"/><Relationship Id="rId1236" Type="http://schemas.openxmlformats.org/officeDocument/2006/relationships/hyperlink" Target="https://dokkai-labo.tokyo/blog/161214/" TargetMode="External"/><Relationship Id="rId2567" Type="http://schemas.openxmlformats.org/officeDocument/2006/relationships/hyperlink" Target="https://dokkai-labo.tokyo/access/" TargetMode="External"/><Relationship Id="rId3897" Type="http://schemas.openxmlformats.org/officeDocument/2006/relationships/hyperlink" Target="https://eigo-rewrite.com/dokkaikyouka/" TargetMode="External"/><Relationship Id="rId1237" Type="http://schemas.openxmlformats.org/officeDocument/2006/relationships/hyperlink" Target="https://dokkai-labo.tokyo/blog/poetry/" TargetMode="External"/><Relationship Id="rId2568" Type="http://schemas.openxmlformats.org/officeDocument/2006/relationships/hyperlink" Target="https://dokkai-labo.tokyo/ct/publish/" TargetMode="External"/><Relationship Id="rId1238" Type="http://schemas.openxmlformats.org/officeDocument/2006/relationships/hyperlink" Target="https://dokkai-labo.tokyo/contact/" TargetMode="External"/><Relationship Id="rId2569" Type="http://schemas.openxmlformats.org/officeDocument/2006/relationships/hyperlink" Target="https://dokkai-labo.tokyo/ct/publish/" TargetMode="External"/><Relationship Id="rId3899" Type="http://schemas.openxmlformats.org/officeDocument/2006/relationships/hyperlink" Target="https://eigo-rewrite.com/kobetsueisakubun/" TargetMode="External"/><Relationship Id="rId1239" Type="http://schemas.openxmlformats.org/officeDocument/2006/relationships/hyperlink" Target="https://dokkai-labo.tokyo/blog/poetry/" TargetMode="External"/><Relationship Id="rId3890" Type="http://schemas.openxmlformats.org/officeDocument/2006/relationships/hyperlink" Target="https://eigo-rewrite.com/column/stage3-lesson8-1/" TargetMode="External"/><Relationship Id="rId2560" Type="http://schemas.openxmlformats.org/officeDocument/2006/relationships/hyperlink" Target="https://dokkai-labo.tokyo/contact/" TargetMode="External"/><Relationship Id="rId3892" Type="http://schemas.openxmlformats.org/officeDocument/2006/relationships/hyperlink" Target="https://eigo-rewrite.com/column/stage3-lesson8-1/" TargetMode="External"/><Relationship Id="rId1230" Type="http://schemas.openxmlformats.org/officeDocument/2006/relationships/hyperlink" Target="https://dokkai-labo.tokyo/" TargetMode="External"/><Relationship Id="rId2561" Type="http://schemas.openxmlformats.org/officeDocument/2006/relationships/hyperlink" Target="https://dokkai-labo.tokyo/kobetsuonline02/" TargetMode="External"/><Relationship Id="rId3891" Type="http://schemas.openxmlformats.org/officeDocument/2006/relationships/hyperlink" Target="https://eigo-rewrite.com/column/stage3/" TargetMode="External"/><Relationship Id="rId1231" Type="http://schemas.openxmlformats.org/officeDocument/2006/relationships/hyperlink" Target="https://dokkai-labo.tokyo/blog/poetry/" TargetMode="External"/><Relationship Id="rId2562" Type="http://schemas.openxmlformats.org/officeDocument/2006/relationships/hyperlink" Target="https://dokkai-labo.tokyo/kobetsuonline02/" TargetMode="External"/><Relationship Id="rId3894" Type="http://schemas.openxmlformats.org/officeDocument/2006/relationships/hyperlink" Target="https://eigo-rewrite.com/column/stage3-lesson8-2/" TargetMode="External"/><Relationship Id="rId1232" Type="http://schemas.openxmlformats.org/officeDocument/2006/relationships/hyperlink" Target="https://dokkai-labo.tokyo/lesson/1-1elem/" TargetMode="External"/><Relationship Id="rId2563" Type="http://schemas.openxmlformats.org/officeDocument/2006/relationships/hyperlink" Target="https://dokkai-labo.tokyo/access/" TargetMode="External"/><Relationship Id="rId3893" Type="http://schemas.openxmlformats.org/officeDocument/2006/relationships/hyperlink" Target="https://eigo-rewrite.com/bunpou/" TargetMode="External"/><Relationship Id="rId1233" Type="http://schemas.openxmlformats.org/officeDocument/2006/relationships/hyperlink" Target="https://dokkai-labo.tokyo/blog/poetry/" TargetMode="External"/><Relationship Id="rId2564" Type="http://schemas.openxmlformats.org/officeDocument/2006/relationships/hyperlink" Target="https://dokkai-labo.tokyo/" TargetMode="External"/><Relationship Id="rId3896" Type="http://schemas.openxmlformats.org/officeDocument/2006/relationships/hyperlink" Target="https://eigo-rewrite.com/column/stage3-lesson8-2/" TargetMode="External"/><Relationship Id="rId1234" Type="http://schemas.openxmlformats.org/officeDocument/2006/relationships/hyperlink" Target="https://dokkai-labo.tokyo/kobetsuonline01/" TargetMode="External"/><Relationship Id="rId2565" Type="http://schemas.openxmlformats.org/officeDocument/2006/relationships/hyperlink" Target="https://dokkai-labo.tokyo/" TargetMode="External"/><Relationship Id="rId3895" Type="http://schemas.openxmlformats.org/officeDocument/2006/relationships/hyperlink" Target="https://eigo-rewrite.com/column/stage3/" TargetMode="External"/><Relationship Id="rId1224" Type="http://schemas.openxmlformats.org/officeDocument/2006/relationships/hyperlink" Target="https://dokkai-labo.tokyo/blog/" TargetMode="External"/><Relationship Id="rId2555" Type="http://schemas.openxmlformats.org/officeDocument/2006/relationships/hyperlink" Target="https://dokkai-labo.tokyo/contact/" TargetMode="External"/><Relationship Id="rId3887" Type="http://schemas.openxmlformats.org/officeDocument/2006/relationships/hyperlink" Target="https://eigo-rewrite.com/vocabulary/" TargetMode="External"/><Relationship Id="rId1225" Type="http://schemas.openxmlformats.org/officeDocument/2006/relationships/hyperlink" Target="https://dokkai-labo.tokyo/blog/poetry/" TargetMode="External"/><Relationship Id="rId2556" Type="http://schemas.openxmlformats.org/officeDocument/2006/relationships/hyperlink" Target="https://dokkai-labo.tokyo/kobetsuonline01/" TargetMode="External"/><Relationship Id="rId3886" Type="http://schemas.openxmlformats.org/officeDocument/2006/relationships/hyperlink" Target="https://eigo-rewrite.com/column/stage3-lesson7-3/" TargetMode="External"/><Relationship Id="rId1226" Type="http://schemas.openxmlformats.org/officeDocument/2006/relationships/hyperlink" Target="https://dokkai-labo.tokyo/onlinetokuten/" TargetMode="External"/><Relationship Id="rId2557" Type="http://schemas.openxmlformats.org/officeDocument/2006/relationships/hyperlink" Target="https://dokkai-labo.tokyo/kobetsuonline01/" TargetMode="External"/><Relationship Id="rId3889" Type="http://schemas.openxmlformats.org/officeDocument/2006/relationships/hyperlink" Target="https://eigo-rewrite.com/listening/" TargetMode="External"/><Relationship Id="rId1227" Type="http://schemas.openxmlformats.org/officeDocument/2006/relationships/hyperlink" Target="https://dokkai-labo.tokyo/blog/poetry/" TargetMode="External"/><Relationship Id="rId2558" Type="http://schemas.openxmlformats.org/officeDocument/2006/relationships/hyperlink" Target="https://dokkai-labo.tokyo/access/" TargetMode="External"/><Relationship Id="rId3888" Type="http://schemas.openxmlformats.org/officeDocument/2006/relationships/hyperlink" Target="https://eigo-rewrite.com/column/stage3-lesson7-3/" TargetMode="External"/><Relationship Id="rId1228" Type="http://schemas.openxmlformats.org/officeDocument/2006/relationships/hyperlink" Target="https://dokkai-labo.tokyo/onlinetokuten/" TargetMode="External"/><Relationship Id="rId2559" Type="http://schemas.openxmlformats.org/officeDocument/2006/relationships/hyperlink" Target="https://dokkai-labo.tokyo/timetable_season/" TargetMode="External"/><Relationship Id="rId1229" Type="http://schemas.openxmlformats.org/officeDocument/2006/relationships/hyperlink" Target="https://dokkai-labo.tokyo/blog/poetry/" TargetMode="External"/><Relationship Id="rId3881" Type="http://schemas.openxmlformats.org/officeDocument/2006/relationships/hyperlink" Target="https://eigo-rewrite.com/dokkaikyouka/" TargetMode="External"/><Relationship Id="rId2550" Type="http://schemas.openxmlformats.org/officeDocument/2006/relationships/hyperlink" Target="https://dokkai-labo.tokyo/timetable_season/" TargetMode="External"/><Relationship Id="rId3880" Type="http://schemas.openxmlformats.org/officeDocument/2006/relationships/hyperlink" Target="https://eigo-rewrite.com/column/stage3-lesson7-2/" TargetMode="External"/><Relationship Id="rId1220" Type="http://schemas.openxmlformats.org/officeDocument/2006/relationships/hyperlink" Target="https://dokkai-labo.tokyo/profile/" TargetMode="External"/><Relationship Id="rId2551" Type="http://schemas.openxmlformats.org/officeDocument/2006/relationships/hyperlink" Target="https://dokkai-labo.tokyo/access/" TargetMode="External"/><Relationship Id="rId3883" Type="http://schemas.openxmlformats.org/officeDocument/2006/relationships/hyperlink" Target="https://eigo-rewrite.com/kobetsueisakubun/" TargetMode="External"/><Relationship Id="rId1221" Type="http://schemas.openxmlformats.org/officeDocument/2006/relationships/hyperlink" Target="https://dokkai-labo.tokyo/blog/ouin2021/" TargetMode="External"/><Relationship Id="rId2552" Type="http://schemas.openxmlformats.org/officeDocument/2006/relationships/hyperlink" Target="https://dokkai-labo.tokyo/basis/" TargetMode="External"/><Relationship Id="rId3882" Type="http://schemas.openxmlformats.org/officeDocument/2006/relationships/hyperlink" Target="https://eigo-rewrite.com/column/stage3-lesson7-2/" TargetMode="External"/><Relationship Id="rId1222" Type="http://schemas.openxmlformats.org/officeDocument/2006/relationships/hyperlink" Target="https://dokkai-labo.tokyo/access/" TargetMode="External"/><Relationship Id="rId2553" Type="http://schemas.openxmlformats.org/officeDocument/2006/relationships/hyperlink" Target="https://dokkai-labo.tokyo/access/" TargetMode="External"/><Relationship Id="rId3885" Type="http://schemas.openxmlformats.org/officeDocument/2006/relationships/hyperlink" Target="https://eigo-rewrite.com/column/stage3/" TargetMode="External"/><Relationship Id="rId1223" Type="http://schemas.openxmlformats.org/officeDocument/2006/relationships/hyperlink" Target="https://dokkai-labo.tokyo/blog/ouin2021/" TargetMode="External"/><Relationship Id="rId2554" Type="http://schemas.openxmlformats.org/officeDocument/2006/relationships/hyperlink" Target="https://dokkai-labo.tokyo/live/" TargetMode="External"/><Relationship Id="rId3884" Type="http://schemas.openxmlformats.org/officeDocument/2006/relationships/hyperlink" Target="https://eigo-rewrite.com/column/stage3-lesson7-3/" TargetMode="External"/><Relationship Id="rId2500" Type="http://schemas.openxmlformats.org/officeDocument/2006/relationships/hyperlink" Target="https://dokkai-labo.tokyo/ct/publish/" TargetMode="External"/><Relationship Id="rId3832" Type="http://schemas.openxmlformats.org/officeDocument/2006/relationships/hyperlink" Target="https://eigo-rewrite.com/column/stage3-lesson4-1/" TargetMode="External"/><Relationship Id="rId2501" Type="http://schemas.openxmlformats.org/officeDocument/2006/relationships/hyperlink" Target="https://dokkai-labo.tokyo/info/20210723/" TargetMode="External"/><Relationship Id="rId3831" Type="http://schemas.openxmlformats.org/officeDocument/2006/relationships/hyperlink" Target="https://eigo-rewrite.com/column/stage3/" TargetMode="External"/><Relationship Id="rId2502" Type="http://schemas.openxmlformats.org/officeDocument/2006/relationships/hyperlink" Target="https://dokkai-labo.tokyo/hilevel_lec_univ_online/" TargetMode="External"/><Relationship Id="rId3834" Type="http://schemas.openxmlformats.org/officeDocument/2006/relationships/hyperlink" Target="https://eigo-rewrite.com/column/stage3-lesson4-1/" TargetMode="External"/><Relationship Id="rId2503" Type="http://schemas.openxmlformats.org/officeDocument/2006/relationships/hyperlink" Target="https://dokkai-labo.tokyo/info/20210723/" TargetMode="External"/><Relationship Id="rId3833" Type="http://schemas.openxmlformats.org/officeDocument/2006/relationships/hyperlink" Target="https://eigo-rewrite.com/listening/" TargetMode="External"/><Relationship Id="rId2504" Type="http://schemas.openxmlformats.org/officeDocument/2006/relationships/hyperlink" Target="https://rika-quest.com/" TargetMode="External"/><Relationship Id="rId3836" Type="http://schemas.openxmlformats.org/officeDocument/2006/relationships/hyperlink" Target="https://eigo-rewrite.com/column/stage3-lesson4-2/" TargetMode="External"/><Relationship Id="rId2505" Type="http://schemas.openxmlformats.org/officeDocument/2006/relationships/hyperlink" Target="https://dokkai-labo.tokyo/info/20210921/" TargetMode="External"/><Relationship Id="rId3835" Type="http://schemas.openxmlformats.org/officeDocument/2006/relationships/hyperlink" Target="https://eigo-rewrite.com/dokkaikyouka/" TargetMode="External"/><Relationship Id="rId2506" Type="http://schemas.openxmlformats.org/officeDocument/2006/relationships/hyperlink" Target="https://dokkai-labo.tokyo/ct/column/" TargetMode="External"/><Relationship Id="rId3838" Type="http://schemas.openxmlformats.org/officeDocument/2006/relationships/hyperlink" Target="https://eigo-rewrite.com/column/stage3-lesson4-2/" TargetMode="External"/><Relationship Id="rId2507" Type="http://schemas.openxmlformats.org/officeDocument/2006/relationships/hyperlink" Target="https://dokkai-labo.tokyo/info/20210921/" TargetMode="External"/><Relationship Id="rId3837" Type="http://schemas.openxmlformats.org/officeDocument/2006/relationships/hyperlink" Target="https://eigo-rewrite.com/column/stage3/" TargetMode="External"/><Relationship Id="rId2508" Type="http://schemas.openxmlformats.org/officeDocument/2006/relationships/hyperlink" Target="https://dokkai-labo.tokyo/ct/column/" TargetMode="External"/><Relationship Id="rId2509" Type="http://schemas.openxmlformats.org/officeDocument/2006/relationships/hyperlink" Target="https://dokkai-labo.tokyo/bootcamp/" TargetMode="External"/><Relationship Id="rId3839" Type="http://schemas.openxmlformats.org/officeDocument/2006/relationships/hyperlink" Target="https://eigo-rewrite.com/bunpou/" TargetMode="External"/><Relationship Id="rId3830" Type="http://schemas.openxmlformats.org/officeDocument/2006/relationships/hyperlink" Target="https://eigo-rewrite.com/column/stage3-lesson4-1/" TargetMode="External"/><Relationship Id="rId3821" Type="http://schemas.openxmlformats.org/officeDocument/2006/relationships/hyperlink" Target="https://eigo-rewrite.com/toritsu/" TargetMode="External"/><Relationship Id="rId3820" Type="http://schemas.openxmlformats.org/officeDocument/2006/relationships/hyperlink" Target="https://eigo-rewrite.com/column/stage3-lesson3-3/" TargetMode="External"/><Relationship Id="rId3823" Type="http://schemas.openxmlformats.org/officeDocument/2006/relationships/hyperlink" Target="https://eigo-rewrite.com/bunpou/" TargetMode="External"/><Relationship Id="rId3822" Type="http://schemas.openxmlformats.org/officeDocument/2006/relationships/hyperlink" Target="https://eigo-rewrite.com/column/stage3-lesson3-3/" TargetMode="External"/><Relationship Id="rId3825" Type="http://schemas.openxmlformats.org/officeDocument/2006/relationships/hyperlink" Target="https://eigo-rewrite.com/column/stage3/" TargetMode="External"/><Relationship Id="rId3824" Type="http://schemas.openxmlformats.org/officeDocument/2006/relationships/hyperlink" Target="https://eigo-rewrite.com/column/stage3-lesson3-4/" TargetMode="External"/><Relationship Id="rId3827" Type="http://schemas.openxmlformats.org/officeDocument/2006/relationships/hyperlink" Target="https://eigo-rewrite.com/listening/" TargetMode="External"/><Relationship Id="rId3826" Type="http://schemas.openxmlformats.org/officeDocument/2006/relationships/hyperlink" Target="https://eigo-rewrite.com/column/stage3-lesson3-4/" TargetMode="External"/><Relationship Id="rId3829" Type="http://schemas.openxmlformats.org/officeDocument/2006/relationships/hyperlink" Target="https://eigo-rewrite.com/dokkaikyouka/" TargetMode="External"/><Relationship Id="rId3828" Type="http://schemas.openxmlformats.org/officeDocument/2006/relationships/hyperlink" Target="https://eigo-rewrite.com/column/stage3-lesson3-4/" TargetMode="External"/><Relationship Id="rId2522" Type="http://schemas.openxmlformats.org/officeDocument/2006/relationships/hyperlink" Target="https://dokkai-labo.tokyo/contact/" TargetMode="External"/><Relationship Id="rId3854" Type="http://schemas.openxmlformats.org/officeDocument/2006/relationships/hyperlink" Target="https://eigo-rewrite.com/column/stage3-lesson5-3/" TargetMode="External"/><Relationship Id="rId2523" Type="http://schemas.openxmlformats.org/officeDocument/2006/relationships/hyperlink" Target="https://dokkai-labo.tokyo/kobetsuonline02/" TargetMode="External"/><Relationship Id="rId3853" Type="http://schemas.openxmlformats.org/officeDocument/2006/relationships/hyperlink" Target="https://eigo-rewrite.com/column/stage3/" TargetMode="External"/><Relationship Id="rId2524" Type="http://schemas.openxmlformats.org/officeDocument/2006/relationships/hyperlink" Target="https://dokkai-labo.tokyo/kobetsuonline02/" TargetMode="External"/><Relationship Id="rId3856" Type="http://schemas.openxmlformats.org/officeDocument/2006/relationships/hyperlink" Target="https://eigo-rewrite.com/column/stage3-lesson5-3/" TargetMode="External"/><Relationship Id="rId2525" Type="http://schemas.openxmlformats.org/officeDocument/2006/relationships/hyperlink" Target="https://dokkai-labo.tokyo/access/" TargetMode="External"/><Relationship Id="rId3855" Type="http://schemas.openxmlformats.org/officeDocument/2006/relationships/hyperlink" Target="https://eigo-rewrite.com/kobetsueisakubun/" TargetMode="External"/><Relationship Id="rId2526" Type="http://schemas.openxmlformats.org/officeDocument/2006/relationships/hyperlink" Target="https://dokkai-labo.tokyo/timetable_season/" TargetMode="External"/><Relationship Id="rId3858" Type="http://schemas.openxmlformats.org/officeDocument/2006/relationships/hyperlink" Target="https://eigo-rewrite.com/column/stage3-lesson6-1/" TargetMode="External"/><Relationship Id="rId2527" Type="http://schemas.openxmlformats.org/officeDocument/2006/relationships/hyperlink" Target="https://dokkai-labo.tokyo/contact/" TargetMode="External"/><Relationship Id="rId3857" Type="http://schemas.openxmlformats.org/officeDocument/2006/relationships/hyperlink" Target="https://eigo-rewrite.com/dokkaikyouka/" TargetMode="External"/><Relationship Id="rId2528" Type="http://schemas.openxmlformats.org/officeDocument/2006/relationships/hyperlink" Target="https://dokkai-labo.tokyo/onlinetokuten/" TargetMode="External"/><Relationship Id="rId2529" Type="http://schemas.openxmlformats.org/officeDocument/2006/relationships/hyperlink" Target="https://dokkai-labo.tokyo/onlinetokuten/" TargetMode="External"/><Relationship Id="rId3859" Type="http://schemas.openxmlformats.org/officeDocument/2006/relationships/hyperlink" Target="https://eigo-rewrite.com/column/stage3/" TargetMode="External"/><Relationship Id="rId3850" Type="http://schemas.openxmlformats.org/officeDocument/2006/relationships/hyperlink" Target="https://eigo-rewrite.com/column/stage3-lesson5-2/" TargetMode="External"/><Relationship Id="rId2520" Type="http://schemas.openxmlformats.org/officeDocument/2006/relationships/hyperlink" Target="https://dokkai-labo.tokyo/access/" TargetMode="External"/><Relationship Id="rId3852" Type="http://schemas.openxmlformats.org/officeDocument/2006/relationships/hyperlink" Target="https://eigo-rewrite.com/column/stage3-lesson5-3/" TargetMode="External"/><Relationship Id="rId2521" Type="http://schemas.openxmlformats.org/officeDocument/2006/relationships/hyperlink" Target="https://dokkai-labo.tokyo/live/" TargetMode="External"/><Relationship Id="rId3851" Type="http://schemas.openxmlformats.org/officeDocument/2006/relationships/hyperlink" Target="https://eigo-rewrite.com/dokkaikyouka/" TargetMode="External"/><Relationship Id="rId2511" Type="http://schemas.openxmlformats.org/officeDocument/2006/relationships/hyperlink" Target="https://dokkai-labo.tokyo/access/" TargetMode="External"/><Relationship Id="rId3843" Type="http://schemas.openxmlformats.org/officeDocument/2006/relationships/hyperlink" Target="https://eigo-rewrite.com/column/stage3/" TargetMode="External"/><Relationship Id="rId2512" Type="http://schemas.openxmlformats.org/officeDocument/2006/relationships/hyperlink" Target="https://dokkai-labo.tokyo/timetable_season/" TargetMode="External"/><Relationship Id="rId3842" Type="http://schemas.openxmlformats.org/officeDocument/2006/relationships/hyperlink" Target="https://eigo-rewrite.com/column/stage3-lesson5-1/" TargetMode="External"/><Relationship Id="rId2513" Type="http://schemas.openxmlformats.org/officeDocument/2006/relationships/hyperlink" Target="https://dokkai-labo.tokyo/contact/" TargetMode="External"/><Relationship Id="rId3845" Type="http://schemas.openxmlformats.org/officeDocument/2006/relationships/hyperlink" Target="https://eigo-rewrite.com/kobetsueisakubun/" TargetMode="External"/><Relationship Id="rId2514" Type="http://schemas.openxmlformats.org/officeDocument/2006/relationships/hyperlink" Target="https://dokkai-labo.tokyo/grammer/" TargetMode="External"/><Relationship Id="rId3844" Type="http://schemas.openxmlformats.org/officeDocument/2006/relationships/hyperlink" Target="https://eigo-rewrite.com/column/stage3-lesson5-1/" TargetMode="External"/><Relationship Id="rId2515" Type="http://schemas.openxmlformats.org/officeDocument/2006/relationships/hyperlink" Target="https://dokkai-labo.tokyo/grammer/" TargetMode="External"/><Relationship Id="rId3847" Type="http://schemas.openxmlformats.org/officeDocument/2006/relationships/hyperlink" Target="https://eigo-rewrite.com/column/stage3/" TargetMode="External"/><Relationship Id="rId2516" Type="http://schemas.openxmlformats.org/officeDocument/2006/relationships/hyperlink" Target="https://dokkai-labo.tokyo/timetable_season/" TargetMode="External"/><Relationship Id="rId3846" Type="http://schemas.openxmlformats.org/officeDocument/2006/relationships/hyperlink" Target="https://eigo-rewrite.com/column/stage3-lesson5-2/" TargetMode="External"/><Relationship Id="rId2517" Type="http://schemas.openxmlformats.org/officeDocument/2006/relationships/hyperlink" Target="https://dokkai-labo.tokyo/access/" TargetMode="External"/><Relationship Id="rId3849" Type="http://schemas.openxmlformats.org/officeDocument/2006/relationships/hyperlink" Target="https://eigo-rewrite.com/listening/" TargetMode="External"/><Relationship Id="rId2518" Type="http://schemas.openxmlformats.org/officeDocument/2006/relationships/hyperlink" Target="https://dokkai-labo.tokyo/kobetsuonline02/" TargetMode="External"/><Relationship Id="rId3848" Type="http://schemas.openxmlformats.org/officeDocument/2006/relationships/hyperlink" Target="https://eigo-rewrite.com/column/stage3-lesson5-2/" TargetMode="External"/><Relationship Id="rId2519" Type="http://schemas.openxmlformats.org/officeDocument/2006/relationships/hyperlink" Target="https://dokkai-labo.tokyo/kobetsuonline02/" TargetMode="External"/><Relationship Id="rId3841" Type="http://schemas.openxmlformats.org/officeDocument/2006/relationships/hyperlink" Target="https://eigo-rewrite.com/listening/" TargetMode="External"/><Relationship Id="rId2510" Type="http://schemas.openxmlformats.org/officeDocument/2006/relationships/hyperlink" Target="https://dokkai-labo.tokyo/bootcamp/" TargetMode="External"/><Relationship Id="rId3840" Type="http://schemas.openxmlformats.org/officeDocument/2006/relationships/hyperlink" Target="https://eigo-rewrite.com/column/stage3-lesson4-2/" TargetMode="External"/><Relationship Id="rId1290" Type="http://schemas.openxmlformats.org/officeDocument/2006/relationships/hyperlink" Target="https://dokkai-labo.tokyo/blog/sapix_52b_02/" TargetMode="External"/><Relationship Id="rId1291" Type="http://schemas.openxmlformats.org/officeDocument/2006/relationships/hyperlink" Target="https://dokkai-labo.tokyo/" TargetMode="External"/><Relationship Id="rId1292" Type="http://schemas.openxmlformats.org/officeDocument/2006/relationships/hyperlink" Target="https://dokkai-labo.tokyo/blog/sapix_52b_02/" TargetMode="External"/><Relationship Id="rId1293" Type="http://schemas.openxmlformats.org/officeDocument/2006/relationships/hyperlink" Target="https://dokkai-labo.tokyo/" TargetMode="External"/><Relationship Id="rId1294" Type="http://schemas.openxmlformats.org/officeDocument/2006/relationships/hyperlink" Target="https://dokkai-labo.tokyo/blog/sapix_52b_03/" TargetMode="External"/><Relationship Id="rId1295" Type="http://schemas.openxmlformats.org/officeDocument/2006/relationships/hyperlink" Target="https://dokkai-labo.tokyo/hilevel_lec_univ_online/" TargetMode="External"/><Relationship Id="rId1296" Type="http://schemas.openxmlformats.org/officeDocument/2006/relationships/hyperlink" Target="https://dokkai-labo.tokyo/blog/sapix_52b_03/" TargetMode="External"/><Relationship Id="rId1297" Type="http://schemas.openxmlformats.org/officeDocument/2006/relationships/hyperlink" Target="https://dokkai-labo.tokyo/blog/sapix/" TargetMode="External"/><Relationship Id="rId1298" Type="http://schemas.openxmlformats.org/officeDocument/2006/relationships/hyperlink" Target="https://dokkai-labo.tokyo/blog/sapix_52b_03/" TargetMode="External"/><Relationship Id="rId1299" Type="http://schemas.openxmlformats.org/officeDocument/2006/relationships/hyperlink" Target="https://dokkai-labo.tokyo/kobetsuonline01/" TargetMode="External"/><Relationship Id="rId1280" Type="http://schemas.openxmlformats.org/officeDocument/2006/relationships/hyperlink" Target="https://dokkai-labo.tokyo/blog/sapix_52b_02/" TargetMode="External"/><Relationship Id="rId1281" Type="http://schemas.openxmlformats.org/officeDocument/2006/relationships/hyperlink" Target="https://dokkai-labo.tokyo/bootcamp/" TargetMode="External"/><Relationship Id="rId1282" Type="http://schemas.openxmlformats.org/officeDocument/2006/relationships/hyperlink" Target="https://dokkai-labo.tokyo/blog/sapix_52b_02/" TargetMode="External"/><Relationship Id="rId1283" Type="http://schemas.openxmlformats.org/officeDocument/2006/relationships/hyperlink" Target="https://dokkai-labo.tokyo/bootcamp/" TargetMode="External"/><Relationship Id="rId1284" Type="http://schemas.openxmlformats.org/officeDocument/2006/relationships/hyperlink" Target="https://dokkai-labo.tokyo/blog/sapix_52b_02/" TargetMode="External"/><Relationship Id="rId1285" Type="http://schemas.openxmlformats.org/officeDocument/2006/relationships/hyperlink" Target="https://dokkai-labo.tokyo/blog/sapix/" TargetMode="External"/><Relationship Id="rId1286" Type="http://schemas.openxmlformats.org/officeDocument/2006/relationships/hyperlink" Target="https://dokkai-labo.tokyo/blog/sapix_52b_02/" TargetMode="External"/><Relationship Id="rId1287" Type="http://schemas.openxmlformats.org/officeDocument/2006/relationships/hyperlink" Target="https://dokkai-labo.tokyo/kobetsuonline01/" TargetMode="External"/><Relationship Id="rId1288" Type="http://schemas.openxmlformats.org/officeDocument/2006/relationships/hyperlink" Target="https://dokkai-labo.tokyo/blog/sapix_52b_02/" TargetMode="External"/><Relationship Id="rId1289" Type="http://schemas.openxmlformats.org/officeDocument/2006/relationships/hyperlink" Target="https://dokkai-labo.tokyo/kobetsuonline01/" TargetMode="External"/><Relationship Id="rId1257" Type="http://schemas.openxmlformats.org/officeDocument/2006/relationships/hyperlink" Target="https://dokkai-labo.tokyo/blog/161214/" TargetMode="External"/><Relationship Id="rId2588" Type="http://schemas.openxmlformats.org/officeDocument/2006/relationships/hyperlink" Target="https://dokkai-labo.tokyo/access/" TargetMode="External"/><Relationship Id="rId1258" Type="http://schemas.openxmlformats.org/officeDocument/2006/relationships/hyperlink" Target="https://dokkai-labo.tokyo/blog/rasa-ru2021/" TargetMode="External"/><Relationship Id="rId2589" Type="http://schemas.openxmlformats.org/officeDocument/2006/relationships/hyperlink" Target="https://dokkai-labo.tokyo/intro/" TargetMode="External"/><Relationship Id="rId1259" Type="http://schemas.openxmlformats.org/officeDocument/2006/relationships/hyperlink" Target="https://dokkai-labo.tokyo/contact/" TargetMode="External"/><Relationship Id="rId2580" Type="http://schemas.openxmlformats.org/officeDocument/2006/relationships/hyperlink" Target="https://dokkai-labo.tokyo/access/" TargetMode="External"/><Relationship Id="rId1250" Type="http://schemas.openxmlformats.org/officeDocument/2006/relationships/hyperlink" Target="https://dokkai-labo.tokyo/blog/kokugo-kakomon/" TargetMode="External"/><Relationship Id="rId2581" Type="http://schemas.openxmlformats.org/officeDocument/2006/relationships/hyperlink" Target="https://dokkai-labo.tokyo/info/2026/" TargetMode="External"/><Relationship Id="rId1251" Type="http://schemas.openxmlformats.org/officeDocument/2006/relationships/hyperlink" Target="https://dokkai-labo.tokyo/blog/rasa-ru2021/" TargetMode="External"/><Relationship Id="rId2582" Type="http://schemas.openxmlformats.org/officeDocument/2006/relationships/hyperlink" Target="https://dokkai-labo.tokyo/live/" TargetMode="External"/><Relationship Id="rId1252" Type="http://schemas.openxmlformats.org/officeDocument/2006/relationships/hyperlink" Target="https://youtu.be/1GbeDmoKyR0" TargetMode="External"/><Relationship Id="rId2583" Type="http://schemas.openxmlformats.org/officeDocument/2006/relationships/hyperlink" Target="https://dokkai-labo.tokyo/info/2026/" TargetMode="External"/><Relationship Id="rId1253" Type="http://schemas.openxmlformats.org/officeDocument/2006/relationships/hyperlink" Target="https://youtu.be/1GbeDmoKyR0" TargetMode="External"/><Relationship Id="rId2584" Type="http://schemas.openxmlformats.org/officeDocument/2006/relationships/hyperlink" Target="https://dokkai-labo.tokyo/contact/" TargetMode="External"/><Relationship Id="rId1254" Type="http://schemas.openxmlformats.org/officeDocument/2006/relationships/hyperlink" Target="https://dokkai-labo.tokyo/blog/rasa-ru2021/" TargetMode="External"/><Relationship Id="rId2585" Type="http://schemas.openxmlformats.org/officeDocument/2006/relationships/hyperlink" Target="https://dokkai-labo.tokyo/ct/strategy/" TargetMode="External"/><Relationship Id="rId1255" Type="http://schemas.openxmlformats.org/officeDocument/2006/relationships/hyperlink" Target="https://dokkai-labo.tokyo/kobetsuonline01/" TargetMode="External"/><Relationship Id="rId2586" Type="http://schemas.openxmlformats.org/officeDocument/2006/relationships/hyperlink" Target="https://dokkai-labo.tokyo/ct/strategy/" TargetMode="External"/><Relationship Id="rId1256" Type="http://schemas.openxmlformats.org/officeDocument/2006/relationships/hyperlink" Target="https://dokkai-labo.tokyo/blog/rasa-ru2021/" TargetMode="External"/><Relationship Id="rId2587" Type="http://schemas.openxmlformats.org/officeDocument/2006/relationships/hyperlink" Target="https://dokkai-labo.tokyo/timetable_season/" TargetMode="External"/><Relationship Id="rId1246" Type="http://schemas.openxmlformats.org/officeDocument/2006/relationships/hyperlink" Target="https://dokkai-labo.tokyo/kobetsuonline02/" TargetMode="External"/><Relationship Id="rId2577" Type="http://schemas.openxmlformats.org/officeDocument/2006/relationships/hyperlink" Target="https://dokkai-labo.tokyo/info/2026/" TargetMode="External"/><Relationship Id="rId1247" Type="http://schemas.openxmlformats.org/officeDocument/2006/relationships/hyperlink" Target="https://dokkai-labo.tokyo/blog/rasa-ru2021/" TargetMode="External"/><Relationship Id="rId2578" Type="http://schemas.openxmlformats.org/officeDocument/2006/relationships/hyperlink" Target="https://dokkai-labo.tokyo/" TargetMode="External"/><Relationship Id="rId1248" Type="http://schemas.openxmlformats.org/officeDocument/2006/relationships/hyperlink" Target="https://dokkai-labo.tokyo/kobetsuonline02/" TargetMode="External"/><Relationship Id="rId2579" Type="http://schemas.openxmlformats.org/officeDocument/2006/relationships/hyperlink" Target="https://dokkai-labo.tokyo/info/2026/" TargetMode="External"/><Relationship Id="rId1249" Type="http://schemas.openxmlformats.org/officeDocument/2006/relationships/hyperlink" Target="https://dokkai-labo.tokyo/blog/rasa-ru2021/" TargetMode="External"/><Relationship Id="rId2570" Type="http://schemas.openxmlformats.org/officeDocument/2006/relationships/hyperlink" Target="https://dokkai-labo.tokyo/access/" TargetMode="External"/><Relationship Id="rId1240" Type="http://schemas.openxmlformats.org/officeDocument/2006/relationships/hyperlink" Target="https://dokkai-labo.tokyo/blog/" TargetMode="External"/><Relationship Id="rId2571" Type="http://schemas.openxmlformats.org/officeDocument/2006/relationships/hyperlink" Target="https://dokkai-labo.tokyo/timetable_season/" TargetMode="External"/><Relationship Id="rId1241" Type="http://schemas.openxmlformats.org/officeDocument/2006/relationships/hyperlink" Target="https://dokkai-labo.tokyo/blog/poetry/" TargetMode="External"/><Relationship Id="rId2572" Type="http://schemas.openxmlformats.org/officeDocument/2006/relationships/hyperlink" Target="https://dokkai-labo.tokyo/contact/" TargetMode="External"/><Relationship Id="rId1242" Type="http://schemas.openxmlformats.org/officeDocument/2006/relationships/hyperlink" Target="https://dokkai-labo.tokyo/profile/" TargetMode="External"/><Relationship Id="rId2573" Type="http://schemas.openxmlformats.org/officeDocument/2006/relationships/hyperlink" Target="https://dokkai-labo.tokyo/info/2026/" TargetMode="External"/><Relationship Id="rId1243" Type="http://schemas.openxmlformats.org/officeDocument/2006/relationships/hyperlink" Target="https://dokkai-labo.tokyo/blog/poetry/" TargetMode="External"/><Relationship Id="rId2574" Type="http://schemas.openxmlformats.org/officeDocument/2006/relationships/hyperlink" Target="https://dokkai-labo.tokyo/tokuten/" TargetMode="External"/><Relationship Id="rId1244" Type="http://schemas.openxmlformats.org/officeDocument/2006/relationships/hyperlink" Target="https://dokkai-labo.tokyo/access/" TargetMode="External"/><Relationship Id="rId2575" Type="http://schemas.openxmlformats.org/officeDocument/2006/relationships/hyperlink" Target="https://dokkai-labo.tokyo/info/2026/" TargetMode="External"/><Relationship Id="rId1245" Type="http://schemas.openxmlformats.org/officeDocument/2006/relationships/hyperlink" Target="https://dokkai-labo.tokyo/blog/rasa-ru2021/" TargetMode="External"/><Relationship Id="rId2576" Type="http://schemas.openxmlformats.org/officeDocument/2006/relationships/hyperlink" Target="https://dokkai-labo.tokyo/tokuten/" TargetMode="External"/><Relationship Id="rId1279" Type="http://schemas.openxmlformats.org/officeDocument/2006/relationships/hyperlink" Target="https://dokkai-labo.tokyo/" TargetMode="External"/><Relationship Id="rId1270" Type="http://schemas.openxmlformats.org/officeDocument/2006/relationships/hyperlink" Target="https://dokkai-labo.tokyo/blog/sapix_52b_01/" TargetMode="External"/><Relationship Id="rId1271" Type="http://schemas.openxmlformats.org/officeDocument/2006/relationships/hyperlink" Target="https://dokkai-labo.tokyo/blog/sapix/" TargetMode="External"/><Relationship Id="rId1272" Type="http://schemas.openxmlformats.org/officeDocument/2006/relationships/hyperlink" Target="https://dokkai-labo.tokyo/blog/sapix_52b_01/" TargetMode="External"/><Relationship Id="rId1273" Type="http://schemas.openxmlformats.org/officeDocument/2006/relationships/hyperlink" Target="https://dokkai-labo.tokyo/kobetsuonline01/" TargetMode="External"/><Relationship Id="rId1274" Type="http://schemas.openxmlformats.org/officeDocument/2006/relationships/hyperlink" Target="https://dokkai-labo.tokyo/blog/sapix_52b_01/" TargetMode="External"/><Relationship Id="rId1275" Type="http://schemas.openxmlformats.org/officeDocument/2006/relationships/hyperlink" Target="https://dokkai-labo.tokyo/kobetsuonline01/" TargetMode="External"/><Relationship Id="rId1276" Type="http://schemas.openxmlformats.org/officeDocument/2006/relationships/hyperlink" Target="https://dokkai-labo.tokyo/blog/sapix_52b_01/" TargetMode="External"/><Relationship Id="rId1277" Type="http://schemas.openxmlformats.org/officeDocument/2006/relationships/hyperlink" Target="https://dokkai-labo.tokyo/" TargetMode="External"/><Relationship Id="rId1278" Type="http://schemas.openxmlformats.org/officeDocument/2006/relationships/hyperlink" Target="https://dokkai-labo.tokyo/blog/sapix_52b_01/" TargetMode="External"/><Relationship Id="rId1268" Type="http://schemas.openxmlformats.org/officeDocument/2006/relationships/hyperlink" Target="https://dokkai-labo.tokyo/blog/sapix_52b_01/" TargetMode="External"/><Relationship Id="rId2599" Type="http://schemas.openxmlformats.org/officeDocument/2006/relationships/hyperlink" Target="https://dokkai-labo.tokyo/kijutsuryoku/" TargetMode="External"/><Relationship Id="rId1269" Type="http://schemas.openxmlformats.org/officeDocument/2006/relationships/hyperlink" Target="https://dokkai-labo.tokyo/kobetsu/" TargetMode="External"/><Relationship Id="rId2590" Type="http://schemas.openxmlformats.org/officeDocument/2006/relationships/hyperlink" Target="https://dokkai-labo.tokyo/hilevel_lec_univ_online/" TargetMode="External"/><Relationship Id="rId1260" Type="http://schemas.openxmlformats.org/officeDocument/2006/relationships/hyperlink" Target="https://dokkai-labo.tokyo/blog/rasa-ru2021/" TargetMode="External"/><Relationship Id="rId2591" Type="http://schemas.openxmlformats.org/officeDocument/2006/relationships/hyperlink" Target="https://dokkai-labo.tokyo/intro/" TargetMode="External"/><Relationship Id="rId1261" Type="http://schemas.openxmlformats.org/officeDocument/2006/relationships/hyperlink" Target="https://dokkai-labo.tokyo/profile/" TargetMode="External"/><Relationship Id="rId2592" Type="http://schemas.openxmlformats.org/officeDocument/2006/relationships/hyperlink" Target="https://dokkai-labo.tokyo/" TargetMode="External"/><Relationship Id="rId1262" Type="http://schemas.openxmlformats.org/officeDocument/2006/relationships/hyperlink" Target="https://dokkai-labo.tokyo/blog/rasa-ru2021/" TargetMode="External"/><Relationship Id="rId2593" Type="http://schemas.openxmlformats.org/officeDocument/2006/relationships/hyperlink" Target="https://dokkai-labo.tokyo/kijutsuryoku/" TargetMode="External"/><Relationship Id="rId1263" Type="http://schemas.openxmlformats.org/officeDocument/2006/relationships/hyperlink" Target="https://dokkai-labo.tokyo/access/" TargetMode="External"/><Relationship Id="rId2594" Type="http://schemas.openxmlformats.org/officeDocument/2006/relationships/hyperlink" Target="https://dokkai-labo.tokyo/ct/publish/" TargetMode="External"/><Relationship Id="rId1264" Type="http://schemas.openxmlformats.org/officeDocument/2006/relationships/hyperlink" Target="https://dokkai-labo.tokyo/blog/rasa-ru2021/" TargetMode="External"/><Relationship Id="rId2595" Type="http://schemas.openxmlformats.org/officeDocument/2006/relationships/hyperlink" Target="https://dokkai-labo.tokyo/kijutsuryoku/" TargetMode="External"/><Relationship Id="rId1265" Type="http://schemas.openxmlformats.org/officeDocument/2006/relationships/hyperlink" Target="https://dokkai-labo.tokyo/blog/" TargetMode="External"/><Relationship Id="rId2596" Type="http://schemas.openxmlformats.org/officeDocument/2006/relationships/hyperlink" Target="https://dokkai-labo.tokyo/ct/publish/" TargetMode="External"/><Relationship Id="rId1266" Type="http://schemas.openxmlformats.org/officeDocument/2006/relationships/hyperlink" Target="https://dokkai-labo.tokyo/blog/sapix_52b_01/" TargetMode="External"/><Relationship Id="rId2597" Type="http://schemas.openxmlformats.org/officeDocument/2006/relationships/hyperlink" Target="https://dokkai-labo.tokyo/kijutsuryoku/" TargetMode="External"/><Relationship Id="rId1267" Type="http://schemas.openxmlformats.org/officeDocument/2006/relationships/hyperlink" Target="https://dokkai-labo.tokyo/kobetsu/" TargetMode="External"/><Relationship Id="rId2598" Type="http://schemas.openxmlformats.org/officeDocument/2006/relationships/hyperlink" Target="https://dokkai-labo.tokyo/blog/17022403/" TargetMode="External"/><Relationship Id="rId3070" Type="http://schemas.openxmlformats.org/officeDocument/2006/relationships/hyperlink" Target="https://eigo-rewrite.com/column/dokkairyoku/" TargetMode="External"/><Relationship Id="rId3072" Type="http://schemas.openxmlformats.org/officeDocument/2006/relationships/hyperlink" Target="https://eigo-rewrite.com/column/dokkairyoku/" TargetMode="External"/><Relationship Id="rId3071" Type="http://schemas.openxmlformats.org/officeDocument/2006/relationships/hyperlink" Target="https://eigo-rewrite.com/listening/" TargetMode="External"/><Relationship Id="rId3074" Type="http://schemas.openxmlformats.org/officeDocument/2006/relationships/hyperlink" Target="https://eigo-rewrite.com/column/eibunpou/" TargetMode="External"/><Relationship Id="rId3073" Type="http://schemas.openxmlformats.org/officeDocument/2006/relationships/hyperlink" Target="https://eigo-rewrite.com/dokkaikyouka/" TargetMode="External"/><Relationship Id="rId3076" Type="http://schemas.openxmlformats.org/officeDocument/2006/relationships/hyperlink" Target="https://eigo-rewrite.com/column/eibunpou/" TargetMode="External"/><Relationship Id="rId3075" Type="http://schemas.openxmlformats.org/officeDocument/2006/relationships/hyperlink" Target="https://eigo-rewrite.com/column/bunpou/" TargetMode="External"/><Relationship Id="rId3078" Type="http://schemas.openxmlformats.org/officeDocument/2006/relationships/hyperlink" Target="https://eigo-rewrite.com/column/eigobenkyouhou/" TargetMode="External"/><Relationship Id="rId3077" Type="http://schemas.openxmlformats.org/officeDocument/2006/relationships/hyperlink" Target="https://eigo-rewrite.com/vocabulary/" TargetMode="External"/><Relationship Id="rId3079" Type="http://schemas.openxmlformats.org/officeDocument/2006/relationships/hyperlink" Target="https://eigo-rewrite.com/" TargetMode="External"/><Relationship Id="rId4390" Type="http://schemas.openxmlformats.org/officeDocument/2006/relationships/hyperlink" Target="https://eng-support.com/column/book2-lesson3-scene3/" TargetMode="External"/><Relationship Id="rId3061" Type="http://schemas.openxmlformats.org/officeDocument/2006/relationships/hyperlink" Target="https://eigo-rewrite.com/listening/" TargetMode="External"/><Relationship Id="rId4392" Type="http://schemas.openxmlformats.org/officeDocument/2006/relationships/hyperlink" Target="https://eng-support.com/column/book2-lesson3-scene3/" TargetMode="External"/><Relationship Id="rId3060" Type="http://schemas.openxmlformats.org/officeDocument/2006/relationships/hyperlink" Target="https://eigo-rewrite.com/column/bunpou/" TargetMode="External"/><Relationship Id="rId4391" Type="http://schemas.openxmlformats.org/officeDocument/2006/relationships/hyperlink" Target="https://eng-support.com/kouza/" TargetMode="External"/><Relationship Id="rId3063" Type="http://schemas.openxmlformats.org/officeDocument/2006/relationships/hyperlink" Target="https://eigo-rewrite.com/column/dokkairyoku/" TargetMode="External"/><Relationship Id="rId4394" Type="http://schemas.openxmlformats.org/officeDocument/2006/relationships/hyperlink" Target="https://eng-support.com/column/book2-lesson3-scene3/" TargetMode="External"/><Relationship Id="rId3062" Type="http://schemas.openxmlformats.org/officeDocument/2006/relationships/hyperlink" Target="https://eigo-rewrite.com/column/dokkai/" TargetMode="External"/><Relationship Id="rId4393" Type="http://schemas.openxmlformats.org/officeDocument/2006/relationships/hyperlink" Target="https://eng-support.com/kouza/" TargetMode="External"/><Relationship Id="rId3065" Type="http://schemas.openxmlformats.org/officeDocument/2006/relationships/hyperlink" Target="https://eigo-rewrite.com/" TargetMode="External"/><Relationship Id="rId4396" Type="http://schemas.openxmlformats.org/officeDocument/2006/relationships/hyperlink" Target="https://eng-support.com/column/book2-lesson3-scene3/" TargetMode="External"/><Relationship Id="rId3064" Type="http://schemas.openxmlformats.org/officeDocument/2006/relationships/hyperlink" Target="https://eigo-rewrite.com/column/dokkai/" TargetMode="External"/><Relationship Id="rId4395" Type="http://schemas.openxmlformats.org/officeDocument/2006/relationships/hyperlink" Target="https://eng-support.com/kouza/" TargetMode="External"/><Relationship Id="rId3067" Type="http://schemas.openxmlformats.org/officeDocument/2006/relationships/hyperlink" Target="https://eigo-rewrite.com/bunpou/" TargetMode="External"/><Relationship Id="rId4398" Type="http://schemas.openxmlformats.org/officeDocument/2006/relationships/hyperlink" Target="https://eng-support.com/column/book2-lesson3-scene3/" TargetMode="External"/><Relationship Id="rId3066" Type="http://schemas.openxmlformats.org/officeDocument/2006/relationships/hyperlink" Target="https://eigo-rewrite.com/column/dokkai/" TargetMode="External"/><Relationship Id="rId4397" Type="http://schemas.openxmlformats.org/officeDocument/2006/relationships/hyperlink" Target="https://eng-support.com/kouza/" TargetMode="External"/><Relationship Id="rId3069" Type="http://schemas.openxmlformats.org/officeDocument/2006/relationships/hyperlink" Target="https://eigo-rewrite.com/column/dokkai/" TargetMode="External"/><Relationship Id="rId3068" Type="http://schemas.openxmlformats.org/officeDocument/2006/relationships/hyperlink" Target="https://eigo-rewrite.com/column/dokkairyoku/" TargetMode="External"/><Relationship Id="rId4399" Type="http://schemas.openxmlformats.org/officeDocument/2006/relationships/hyperlink" Target="https://eng-support.com/kouza/" TargetMode="External"/><Relationship Id="rId3090" Type="http://schemas.openxmlformats.org/officeDocument/2006/relationships/hyperlink" Target="https://eigo-rewrite.com/column/eigotest/" TargetMode="External"/><Relationship Id="rId3092" Type="http://schemas.openxmlformats.org/officeDocument/2006/relationships/hyperlink" Target="https://eigo-rewrite.com/column/eisakubunmae2/" TargetMode="External"/><Relationship Id="rId3091" Type="http://schemas.openxmlformats.org/officeDocument/2006/relationships/hyperlink" Target="https://eigo-rewrite.com/vocabulary/" TargetMode="External"/><Relationship Id="rId3094" Type="http://schemas.openxmlformats.org/officeDocument/2006/relationships/hyperlink" Target="https://eigo-rewrite.com/column/eisakubunmae2/" TargetMode="External"/><Relationship Id="rId3093" Type="http://schemas.openxmlformats.org/officeDocument/2006/relationships/hyperlink" Target="https://eigo-rewrite.com/column/j-eisakubun/" TargetMode="External"/><Relationship Id="rId3096" Type="http://schemas.openxmlformats.org/officeDocument/2006/relationships/hyperlink" Target="https://eigo-rewrite.com/column/eisakubunmae2/" TargetMode="External"/><Relationship Id="rId3095" Type="http://schemas.openxmlformats.org/officeDocument/2006/relationships/hyperlink" Target="https://eigo-rewrite.com/live/" TargetMode="External"/><Relationship Id="rId3098" Type="http://schemas.openxmlformats.org/officeDocument/2006/relationships/hyperlink" Target="https://eigo-rewrite.com/column/eisakubunmae2/" TargetMode="External"/><Relationship Id="rId3097" Type="http://schemas.openxmlformats.org/officeDocument/2006/relationships/hyperlink" Target="https://eigo-rewrite.com/column/reibun/" TargetMode="External"/><Relationship Id="rId3099" Type="http://schemas.openxmlformats.org/officeDocument/2006/relationships/hyperlink" Target="https://eigo-rewrite.com/listening/" TargetMode="External"/><Relationship Id="rId3081" Type="http://schemas.openxmlformats.org/officeDocument/2006/relationships/hyperlink" Target="https://eigo-rewrite.com/" TargetMode="External"/><Relationship Id="rId3080" Type="http://schemas.openxmlformats.org/officeDocument/2006/relationships/hyperlink" Target="https://eigo-rewrite.com/column/eigobenkyouhou/" TargetMode="External"/><Relationship Id="rId3083" Type="http://schemas.openxmlformats.org/officeDocument/2006/relationships/hyperlink" Target="https://eigo-rewrite.com/vocabulary/" TargetMode="External"/><Relationship Id="rId3082" Type="http://schemas.openxmlformats.org/officeDocument/2006/relationships/hyperlink" Target="https://eigo-rewrite.com/column/eigobenkyouhou/" TargetMode="External"/><Relationship Id="rId3085" Type="http://schemas.openxmlformats.org/officeDocument/2006/relationships/hyperlink" Target="https://eigo-rewrite.com/" TargetMode="External"/><Relationship Id="rId3084" Type="http://schemas.openxmlformats.org/officeDocument/2006/relationships/hyperlink" Target="https://eigo-rewrite.com/column/eigobenkyouhou/" TargetMode="External"/><Relationship Id="rId3087" Type="http://schemas.openxmlformats.org/officeDocument/2006/relationships/hyperlink" Target="https://eigo-rewrite.com/vocabulary/" TargetMode="External"/><Relationship Id="rId3086" Type="http://schemas.openxmlformats.org/officeDocument/2006/relationships/hyperlink" Target="https://eigo-rewrite.com/column/eigobenkyouhou/" TargetMode="External"/><Relationship Id="rId3089" Type="http://schemas.openxmlformats.org/officeDocument/2006/relationships/hyperlink" Target="https://eigo-rewrite.com/column/kakomon/" TargetMode="External"/><Relationship Id="rId3088" Type="http://schemas.openxmlformats.org/officeDocument/2006/relationships/hyperlink" Target="https://eigo-rewrite.com/column/eigotest/" TargetMode="External"/><Relationship Id="rId3039" Type="http://schemas.openxmlformats.org/officeDocument/2006/relationships/hyperlink" Target="https://eigo-rewrite.com/access/" TargetMode="External"/><Relationship Id="rId5691" Type="http://schemas.openxmlformats.org/officeDocument/2006/relationships/hyperlink" Target="https://juku-escot.com/column/keikaku_tatekata/" TargetMode="External"/><Relationship Id="rId5692" Type="http://schemas.openxmlformats.org/officeDocument/2006/relationships/hyperlink" Target="https://juku-escot.com/column/eitango/" TargetMode="External"/><Relationship Id="rId3030" Type="http://schemas.openxmlformats.org/officeDocument/2006/relationships/hyperlink" Target="https://eigo-rewrite.com/" TargetMode="External"/><Relationship Id="rId4361" Type="http://schemas.openxmlformats.org/officeDocument/2006/relationships/hyperlink" Target="https://eng-support.com/kouza/" TargetMode="External"/><Relationship Id="rId4360" Type="http://schemas.openxmlformats.org/officeDocument/2006/relationships/hyperlink" Target="https://eng-support.com/column/book2-lesson2-scene3/" TargetMode="External"/><Relationship Id="rId5690" Type="http://schemas.openxmlformats.org/officeDocument/2006/relationships/hyperlink" Target="https://juku-escot.com/column/eitango/" TargetMode="External"/><Relationship Id="rId3032" Type="http://schemas.openxmlformats.org/officeDocument/2006/relationships/hyperlink" Target="https://eigo-rewrite.com/" TargetMode="External"/><Relationship Id="rId4363" Type="http://schemas.openxmlformats.org/officeDocument/2006/relationships/hyperlink" Target="https://eng-support.com/kouza/" TargetMode="External"/><Relationship Id="rId5695" Type="http://schemas.openxmlformats.org/officeDocument/2006/relationships/hyperlink" Target="https://juku-escot.com/newtreasure/" TargetMode="External"/><Relationship Id="rId3031" Type="http://schemas.openxmlformats.org/officeDocument/2006/relationships/hyperlink" Target="https://eigo-rewrite.com/column/" TargetMode="External"/><Relationship Id="rId4362" Type="http://schemas.openxmlformats.org/officeDocument/2006/relationships/hyperlink" Target="https://eng-support.com/column/book2-lesson2-scene3/" TargetMode="External"/><Relationship Id="rId5696" Type="http://schemas.openxmlformats.org/officeDocument/2006/relationships/hyperlink" Target="https://juku-escot.com/column/eitango/" TargetMode="External"/><Relationship Id="rId3034" Type="http://schemas.openxmlformats.org/officeDocument/2006/relationships/hyperlink" Target="https://eigo-rewrite.com/" TargetMode="External"/><Relationship Id="rId4365" Type="http://schemas.openxmlformats.org/officeDocument/2006/relationships/hyperlink" Target="https://eng-support.com/kouza/" TargetMode="External"/><Relationship Id="rId5693" Type="http://schemas.openxmlformats.org/officeDocument/2006/relationships/hyperlink" Target="https://juku-escot.com/progress/" TargetMode="External"/><Relationship Id="rId3033" Type="http://schemas.openxmlformats.org/officeDocument/2006/relationships/hyperlink" Target="https://eigo-rewrite.com/column/hub_stage1/" TargetMode="External"/><Relationship Id="rId4364" Type="http://schemas.openxmlformats.org/officeDocument/2006/relationships/hyperlink" Target="https://eng-support.com/column/book2-lesson2-scene3/" TargetMode="External"/><Relationship Id="rId5694" Type="http://schemas.openxmlformats.org/officeDocument/2006/relationships/hyperlink" Target="https://juku-escot.com/column/eitango/" TargetMode="External"/><Relationship Id="rId3036" Type="http://schemas.openxmlformats.org/officeDocument/2006/relationships/hyperlink" Target="https://eigo-rewrite.com/" TargetMode="External"/><Relationship Id="rId4367" Type="http://schemas.openxmlformats.org/officeDocument/2006/relationships/hyperlink" Target="https://eng-support.com/column/" TargetMode="External"/><Relationship Id="rId5699" Type="http://schemas.openxmlformats.org/officeDocument/2006/relationships/hyperlink" Target="https://juku-escot.com/taikeisuugaku/" TargetMode="External"/><Relationship Id="rId3035" Type="http://schemas.openxmlformats.org/officeDocument/2006/relationships/hyperlink" Target="https://eigo-rewrite.com/column/hub_stage2/" TargetMode="External"/><Relationship Id="rId4366" Type="http://schemas.openxmlformats.org/officeDocument/2006/relationships/hyperlink" Target="https://eng-support.com/column/book2-lesson3-scene1/" TargetMode="External"/><Relationship Id="rId3038" Type="http://schemas.openxmlformats.org/officeDocument/2006/relationships/hyperlink" Target="https://eigo-rewrite.com/" TargetMode="External"/><Relationship Id="rId4369" Type="http://schemas.openxmlformats.org/officeDocument/2006/relationships/hyperlink" Target="https://eng-support.com/kouza/" TargetMode="External"/><Relationship Id="rId5697" Type="http://schemas.openxmlformats.org/officeDocument/2006/relationships/hyperlink" Target="https://juku-escot.com/birdland/" TargetMode="External"/><Relationship Id="rId3037" Type="http://schemas.openxmlformats.org/officeDocument/2006/relationships/hyperlink" Target="https://eigo-rewrite.com/column/stage3/" TargetMode="External"/><Relationship Id="rId4368" Type="http://schemas.openxmlformats.org/officeDocument/2006/relationships/hyperlink" Target="https://eng-support.com/column/book2-lesson3-scene1/" TargetMode="External"/><Relationship Id="rId5698" Type="http://schemas.openxmlformats.org/officeDocument/2006/relationships/hyperlink" Target="https://juku-escot.com/column/eitango/" TargetMode="External"/><Relationship Id="rId3029" Type="http://schemas.openxmlformats.org/officeDocument/2006/relationships/hyperlink" Target="https://eigo-rewrite.com/column/kakomon/" TargetMode="External"/><Relationship Id="rId3028" Type="http://schemas.openxmlformats.org/officeDocument/2006/relationships/hyperlink" Target="https://eigo-rewrite.com/" TargetMode="External"/><Relationship Id="rId4359" Type="http://schemas.openxmlformats.org/officeDocument/2006/relationships/hyperlink" Target="https://eng-support.com/column/book2-lesson2-scene3/" TargetMode="External"/><Relationship Id="rId5680" Type="http://schemas.openxmlformats.org/officeDocument/2006/relationships/hyperlink" Target="https://juku-escot.com/column/eiken/" TargetMode="External"/><Relationship Id="rId5681" Type="http://schemas.openxmlformats.org/officeDocument/2006/relationships/hyperlink" Target="https://juku-escot.com/onepoint/" TargetMode="External"/><Relationship Id="rId4350" Type="http://schemas.openxmlformats.org/officeDocument/2006/relationships/hyperlink" Target="https://eng-support.com/column/book2-lesson2-scene2/" TargetMode="External"/><Relationship Id="rId3021" Type="http://schemas.openxmlformats.org/officeDocument/2006/relationships/hyperlink" Target="https://eigo-rewrite.com/column/eigobenkyouhou/" TargetMode="External"/><Relationship Id="rId4352" Type="http://schemas.openxmlformats.org/officeDocument/2006/relationships/hyperlink" Target="https://eng-support.com/column/book2-lesson2-scene2/" TargetMode="External"/><Relationship Id="rId5684" Type="http://schemas.openxmlformats.org/officeDocument/2006/relationships/hyperlink" Target="https://juku-escot.com/column/eitango/" TargetMode="External"/><Relationship Id="rId3020" Type="http://schemas.openxmlformats.org/officeDocument/2006/relationships/hyperlink" Target="https://eigo-rewrite.com/" TargetMode="External"/><Relationship Id="rId4351" Type="http://schemas.openxmlformats.org/officeDocument/2006/relationships/hyperlink" Target="https://eng-support.com/column/book2-lesson2-scene2/" TargetMode="External"/><Relationship Id="rId5685" Type="http://schemas.openxmlformats.org/officeDocument/2006/relationships/hyperlink" Target="https://juku-escot.com/school/" TargetMode="External"/><Relationship Id="rId3023" Type="http://schemas.openxmlformats.org/officeDocument/2006/relationships/hyperlink" Target="https://eigo-rewrite.com/column/zyugyou/" TargetMode="External"/><Relationship Id="rId4354" Type="http://schemas.openxmlformats.org/officeDocument/2006/relationships/hyperlink" Target="https://eng-support.com/column/book2-lesson2-scene2/" TargetMode="External"/><Relationship Id="rId5682" Type="http://schemas.openxmlformats.org/officeDocument/2006/relationships/hyperlink" Target="https://juku-escot.com/column/eiken/" TargetMode="External"/><Relationship Id="rId3022" Type="http://schemas.openxmlformats.org/officeDocument/2006/relationships/hyperlink" Target="https://eigo-rewrite.com/" TargetMode="External"/><Relationship Id="rId4353" Type="http://schemas.openxmlformats.org/officeDocument/2006/relationships/hyperlink" Target="https://eng-support.com/kouza/" TargetMode="External"/><Relationship Id="rId5683" Type="http://schemas.openxmlformats.org/officeDocument/2006/relationships/hyperlink" Target="https://juku-escot.com/onepoint/" TargetMode="External"/><Relationship Id="rId3025" Type="http://schemas.openxmlformats.org/officeDocument/2006/relationships/hyperlink" Target="https://eigo-rewrite.com/column/eigotest/" TargetMode="External"/><Relationship Id="rId4356" Type="http://schemas.openxmlformats.org/officeDocument/2006/relationships/hyperlink" Target="https://eng-support.com/column/book2-lesson2-scene2/" TargetMode="External"/><Relationship Id="rId5688" Type="http://schemas.openxmlformats.org/officeDocument/2006/relationships/hyperlink" Target="https://juku-escot.com/column/eitango/" TargetMode="External"/><Relationship Id="rId3024" Type="http://schemas.openxmlformats.org/officeDocument/2006/relationships/hyperlink" Target="https://eigo-rewrite.com/" TargetMode="External"/><Relationship Id="rId4355" Type="http://schemas.openxmlformats.org/officeDocument/2006/relationships/hyperlink" Target="https://eng-support.com/kouza/" TargetMode="External"/><Relationship Id="rId5689" Type="http://schemas.openxmlformats.org/officeDocument/2006/relationships/hyperlink" Target="https://juku-escot.com/column/syuutyuukankyou/" TargetMode="External"/><Relationship Id="rId3027" Type="http://schemas.openxmlformats.org/officeDocument/2006/relationships/hyperlink" Target="https://eigo-rewrite.com/column/schedule/" TargetMode="External"/><Relationship Id="rId4358" Type="http://schemas.openxmlformats.org/officeDocument/2006/relationships/hyperlink" Target="https://eng-support.com/column/book2-lesson2-scene3/" TargetMode="External"/><Relationship Id="rId5686" Type="http://schemas.openxmlformats.org/officeDocument/2006/relationships/hyperlink" Target="https://juku-escot.com/column/eitango/" TargetMode="External"/><Relationship Id="rId3026" Type="http://schemas.openxmlformats.org/officeDocument/2006/relationships/hyperlink" Target="https://eigo-rewrite.com/" TargetMode="External"/><Relationship Id="rId4357" Type="http://schemas.openxmlformats.org/officeDocument/2006/relationships/hyperlink" Target="https://eng-support.com/kouza/" TargetMode="External"/><Relationship Id="rId5687" Type="http://schemas.openxmlformats.org/officeDocument/2006/relationships/hyperlink" Target="https://juku-escot.com/school/" TargetMode="External"/><Relationship Id="rId3050" Type="http://schemas.openxmlformats.org/officeDocument/2006/relationships/hyperlink" Target="https://eigo-rewrite.com/bunpou/" TargetMode="External"/><Relationship Id="rId4381" Type="http://schemas.openxmlformats.org/officeDocument/2006/relationships/hyperlink" Target="https://eng-support.com/column/book2-lesson3-scene2/" TargetMode="External"/><Relationship Id="rId4380" Type="http://schemas.openxmlformats.org/officeDocument/2006/relationships/hyperlink" Target="https://eng-support.com/column/book2-lesson3-scene2/" TargetMode="External"/><Relationship Id="rId3052" Type="http://schemas.openxmlformats.org/officeDocument/2006/relationships/hyperlink" Target="https://eigo-rewrite.com/bunpou/" TargetMode="External"/><Relationship Id="rId4383" Type="http://schemas.openxmlformats.org/officeDocument/2006/relationships/hyperlink" Target="https://eng-support.com/kouza/" TargetMode="External"/><Relationship Id="rId3051" Type="http://schemas.openxmlformats.org/officeDocument/2006/relationships/hyperlink" Target="https://eigo-rewrite.com/dokkaikyouka/" TargetMode="External"/><Relationship Id="rId4382" Type="http://schemas.openxmlformats.org/officeDocument/2006/relationships/hyperlink" Target="https://eng-support.com/column/book2-lesson3-scene2/" TargetMode="External"/><Relationship Id="rId3054" Type="http://schemas.openxmlformats.org/officeDocument/2006/relationships/hyperlink" Target="https://eigo-rewrite.com/bunpou/" TargetMode="External"/><Relationship Id="rId4385" Type="http://schemas.openxmlformats.org/officeDocument/2006/relationships/hyperlink" Target="https://eng-support.com/kouza/" TargetMode="External"/><Relationship Id="rId3053" Type="http://schemas.openxmlformats.org/officeDocument/2006/relationships/hyperlink" Target="https://eigo-rewrite.com/dokkaikyouka/" TargetMode="External"/><Relationship Id="rId4384" Type="http://schemas.openxmlformats.org/officeDocument/2006/relationships/hyperlink" Target="https://eng-support.com/column/book2-lesson3-scene2/" TargetMode="External"/><Relationship Id="rId3056" Type="http://schemas.openxmlformats.org/officeDocument/2006/relationships/hyperlink" Target="https://eigo-rewrite.com/column/bunpou/" TargetMode="External"/><Relationship Id="rId4387" Type="http://schemas.openxmlformats.org/officeDocument/2006/relationships/hyperlink" Target="https://eng-support.com/kouza/" TargetMode="External"/><Relationship Id="rId3055" Type="http://schemas.openxmlformats.org/officeDocument/2006/relationships/hyperlink" Target="https://eigo-rewrite.com/live/" TargetMode="External"/><Relationship Id="rId4386" Type="http://schemas.openxmlformats.org/officeDocument/2006/relationships/hyperlink" Target="https://eng-support.com/column/book2-lesson3-scene2/" TargetMode="External"/><Relationship Id="rId3058" Type="http://schemas.openxmlformats.org/officeDocument/2006/relationships/hyperlink" Target="https://eigo-rewrite.com/column/bunpou/" TargetMode="External"/><Relationship Id="rId4389" Type="http://schemas.openxmlformats.org/officeDocument/2006/relationships/hyperlink" Target="https://eng-support.com/column/" TargetMode="External"/><Relationship Id="rId3057" Type="http://schemas.openxmlformats.org/officeDocument/2006/relationships/hyperlink" Target="https://eigo-rewrite.com/column/eibunpou/" TargetMode="External"/><Relationship Id="rId4388" Type="http://schemas.openxmlformats.org/officeDocument/2006/relationships/hyperlink" Target="https://eng-support.com/column/book2-lesson3-scene3/" TargetMode="External"/><Relationship Id="rId3059" Type="http://schemas.openxmlformats.org/officeDocument/2006/relationships/hyperlink" Target="https://eigo-rewrite.com/column/stage2soukatu/" TargetMode="External"/><Relationship Id="rId4370" Type="http://schemas.openxmlformats.org/officeDocument/2006/relationships/hyperlink" Target="https://eng-support.com/column/book2-lesson3-scene1/" TargetMode="External"/><Relationship Id="rId3041" Type="http://schemas.openxmlformats.org/officeDocument/2006/relationships/hyperlink" Target="https://eigo-rewrite.com/profile/" TargetMode="External"/><Relationship Id="rId4372" Type="http://schemas.openxmlformats.org/officeDocument/2006/relationships/hyperlink" Target="https://eng-support.com/column/book2-lesson3-scene1/" TargetMode="External"/><Relationship Id="rId3040" Type="http://schemas.openxmlformats.org/officeDocument/2006/relationships/hyperlink" Target="https://eigo-rewrite.com/" TargetMode="External"/><Relationship Id="rId4371" Type="http://schemas.openxmlformats.org/officeDocument/2006/relationships/hyperlink" Target="https://eng-support.com/kouza/" TargetMode="External"/><Relationship Id="rId3043" Type="http://schemas.openxmlformats.org/officeDocument/2006/relationships/hyperlink" Target="https://eigo-rewrite.com/contact/" TargetMode="External"/><Relationship Id="rId4374" Type="http://schemas.openxmlformats.org/officeDocument/2006/relationships/hyperlink" Target="https://eng-support.com/column/book2-lesson3-scene1/" TargetMode="External"/><Relationship Id="rId3042" Type="http://schemas.openxmlformats.org/officeDocument/2006/relationships/hyperlink" Target="https://eigo-rewrite.com/" TargetMode="External"/><Relationship Id="rId4373" Type="http://schemas.openxmlformats.org/officeDocument/2006/relationships/hyperlink" Target="https://eng-support.com/kouza/" TargetMode="External"/><Relationship Id="rId3045" Type="http://schemas.openxmlformats.org/officeDocument/2006/relationships/hyperlink" Target="https://eigo-rewrite.com/live/" TargetMode="External"/><Relationship Id="rId4376" Type="http://schemas.openxmlformats.org/officeDocument/2006/relationships/hyperlink" Target="https://eng-support.com/column/book2-lesson3-scene1/" TargetMode="External"/><Relationship Id="rId3044" Type="http://schemas.openxmlformats.org/officeDocument/2006/relationships/hyperlink" Target="https://eigo-rewrite.com/" TargetMode="External"/><Relationship Id="rId4375" Type="http://schemas.openxmlformats.org/officeDocument/2006/relationships/hyperlink" Target="https://eng-support.com/kouza/" TargetMode="External"/><Relationship Id="rId3047" Type="http://schemas.openxmlformats.org/officeDocument/2006/relationships/hyperlink" Target="https://eigo-rewrite.com/toritsu/" TargetMode="External"/><Relationship Id="rId4378" Type="http://schemas.openxmlformats.org/officeDocument/2006/relationships/hyperlink" Target="https://eng-support.com/column/book2-lesson3-scene1/" TargetMode="External"/><Relationship Id="rId3046" Type="http://schemas.openxmlformats.org/officeDocument/2006/relationships/hyperlink" Target="https://eigo-rewrite.com/access/" TargetMode="External"/><Relationship Id="rId4377" Type="http://schemas.openxmlformats.org/officeDocument/2006/relationships/hyperlink" Target="https://eng-support.com/kouza/" TargetMode="External"/><Relationship Id="rId3049" Type="http://schemas.openxmlformats.org/officeDocument/2006/relationships/hyperlink" Target="https://eigo-rewrite.com/toritsu/" TargetMode="External"/><Relationship Id="rId3048" Type="http://schemas.openxmlformats.org/officeDocument/2006/relationships/hyperlink" Target="https://eigo-rewrite.com/access/" TargetMode="External"/><Relationship Id="rId4379" Type="http://schemas.openxmlformats.org/officeDocument/2006/relationships/hyperlink" Target="https://eng-support.com/kouza/" TargetMode="External"/><Relationship Id="rId5714" Type="http://schemas.openxmlformats.org/officeDocument/2006/relationships/hyperlink" Target="https://juku-escot.com/column/fuyuyasumi/" TargetMode="External"/><Relationship Id="rId5715" Type="http://schemas.openxmlformats.org/officeDocument/2006/relationships/hyperlink" Target="https://juku-escot.com/" TargetMode="External"/><Relationship Id="rId5712" Type="http://schemas.openxmlformats.org/officeDocument/2006/relationships/hyperlink" Target="https://juku-escot.com/column/fuyuyasumi/" TargetMode="External"/><Relationship Id="rId5713" Type="http://schemas.openxmlformats.org/officeDocument/2006/relationships/hyperlink" Target="https://juku-escot.com/birdland/" TargetMode="External"/><Relationship Id="rId5718" Type="http://schemas.openxmlformats.org/officeDocument/2006/relationships/hyperlink" Target="https://juku-escot.com/column/fuyuyasumi/" TargetMode="External"/><Relationship Id="rId5719" Type="http://schemas.openxmlformats.org/officeDocument/2006/relationships/hyperlink" Target="https://juku-escot.com/examination/" TargetMode="External"/><Relationship Id="rId5716" Type="http://schemas.openxmlformats.org/officeDocument/2006/relationships/hyperlink" Target="https://juku-escot.com/column/fuyuyasumi/" TargetMode="External"/><Relationship Id="rId5717" Type="http://schemas.openxmlformats.org/officeDocument/2006/relationships/hyperlink" Target="https://juku-escot.com/school/" TargetMode="External"/><Relationship Id="rId5710" Type="http://schemas.openxmlformats.org/officeDocument/2006/relationships/hyperlink" Target="https://juku-escot.com/column/fuyuyasumi/" TargetMode="External"/><Relationship Id="rId5711" Type="http://schemas.openxmlformats.org/officeDocument/2006/relationships/hyperlink" Target="https://juku-escot.com/taikeisuugaku/" TargetMode="External"/><Relationship Id="rId5703" Type="http://schemas.openxmlformats.org/officeDocument/2006/relationships/hyperlink" Target="https://juku-escot.com/online/" TargetMode="External"/><Relationship Id="rId5704" Type="http://schemas.openxmlformats.org/officeDocument/2006/relationships/hyperlink" Target="https://juku-escot.com/column/fuyuyasumi/" TargetMode="External"/><Relationship Id="rId5701" Type="http://schemas.openxmlformats.org/officeDocument/2006/relationships/hyperlink" Target="https://juku-escot.com/online/" TargetMode="External"/><Relationship Id="rId5702" Type="http://schemas.openxmlformats.org/officeDocument/2006/relationships/hyperlink" Target="https://juku-escot.com/column/eitango/" TargetMode="External"/><Relationship Id="rId5707" Type="http://schemas.openxmlformats.org/officeDocument/2006/relationships/hyperlink" Target="https://juku-escot.com/examination/" TargetMode="External"/><Relationship Id="rId5708" Type="http://schemas.openxmlformats.org/officeDocument/2006/relationships/hyperlink" Target="https://juku-escot.com/column/fuyuyasumi/" TargetMode="External"/><Relationship Id="rId5705" Type="http://schemas.openxmlformats.org/officeDocument/2006/relationships/hyperlink" Target="https://juku-escot.com/examination/" TargetMode="External"/><Relationship Id="rId5706" Type="http://schemas.openxmlformats.org/officeDocument/2006/relationships/hyperlink" Target="https://juku-escot.com/column/fuyuyasumi/" TargetMode="External"/><Relationship Id="rId5709" Type="http://schemas.openxmlformats.org/officeDocument/2006/relationships/hyperlink" Target="https://juku-escot.com/school/" TargetMode="External"/><Relationship Id="rId5700" Type="http://schemas.openxmlformats.org/officeDocument/2006/relationships/hyperlink" Target="https://juku-escot.com/column/eitango/" TargetMode="External"/><Relationship Id="rId3117" Type="http://schemas.openxmlformats.org/officeDocument/2006/relationships/hyperlink" Target="https://eigo-rewrite.com/column/stage1/" TargetMode="External"/><Relationship Id="rId4448" Type="http://schemas.openxmlformats.org/officeDocument/2006/relationships/hyperlink" Target="https://eng-support.com/column/book2-lesson5-scene3/" TargetMode="External"/><Relationship Id="rId3116" Type="http://schemas.openxmlformats.org/officeDocument/2006/relationships/hyperlink" Target="https://eigo-rewrite.com/column/hub_stage1/" TargetMode="External"/><Relationship Id="rId4447" Type="http://schemas.openxmlformats.org/officeDocument/2006/relationships/hyperlink" Target="https://eng-support.com/column/" TargetMode="External"/><Relationship Id="rId3119" Type="http://schemas.openxmlformats.org/officeDocument/2006/relationships/hyperlink" Target="https://eigo-rewrite.com/column/hub_stage1/" TargetMode="External"/><Relationship Id="rId5778" Type="http://schemas.openxmlformats.org/officeDocument/2006/relationships/hyperlink" Target="https://juku-escot.com/column/junnikyuu/" TargetMode="External"/><Relationship Id="rId3118" Type="http://schemas.openxmlformats.org/officeDocument/2006/relationships/hyperlink" Target="https://eigo-rewrite.com/column/hub_stage1/" TargetMode="External"/><Relationship Id="rId4449" Type="http://schemas.openxmlformats.org/officeDocument/2006/relationships/hyperlink" Target="https://eng-support.com/kouza/" TargetMode="External"/><Relationship Id="rId5779" Type="http://schemas.openxmlformats.org/officeDocument/2006/relationships/hyperlink" Target="https://juku-escot.com/onepoint/" TargetMode="External"/><Relationship Id="rId4440" Type="http://schemas.openxmlformats.org/officeDocument/2006/relationships/hyperlink" Target="https://eng-support.com/column/book2-lesson5-scene2/" TargetMode="External"/><Relationship Id="rId5772" Type="http://schemas.openxmlformats.org/officeDocument/2006/relationships/hyperlink" Target="https://juku-escot.com/column/itukara/" TargetMode="External"/><Relationship Id="rId5773" Type="http://schemas.openxmlformats.org/officeDocument/2006/relationships/hyperlink" Target="https://juku-escot.com/c_blogs/issyunanki/" TargetMode="External"/><Relationship Id="rId3111" Type="http://schemas.openxmlformats.org/officeDocument/2006/relationships/hyperlink" Target="https://eigo-rewrite.com/live/" TargetMode="External"/><Relationship Id="rId4442" Type="http://schemas.openxmlformats.org/officeDocument/2006/relationships/hyperlink" Target="https://eng-support.com/column/book2-lesson5-scene2/" TargetMode="External"/><Relationship Id="rId5770" Type="http://schemas.openxmlformats.org/officeDocument/2006/relationships/hyperlink" Target="https://juku-escot.com/column/itukara/" TargetMode="External"/><Relationship Id="rId3110" Type="http://schemas.openxmlformats.org/officeDocument/2006/relationships/hyperlink" Target="https://eigo-rewrite.com/column/eitango/" TargetMode="External"/><Relationship Id="rId4441" Type="http://schemas.openxmlformats.org/officeDocument/2006/relationships/hyperlink" Target="https://eng-support.com/kouza/" TargetMode="External"/><Relationship Id="rId5771" Type="http://schemas.openxmlformats.org/officeDocument/2006/relationships/hyperlink" Target="https://juku-escot.com/c_blogs/yarukitaisyohou/" TargetMode="External"/><Relationship Id="rId3113" Type="http://schemas.openxmlformats.org/officeDocument/2006/relationships/hyperlink" Target="https://eigo-rewrite.com/dokkaikyouka/" TargetMode="External"/><Relationship Id="rId4444" Type="http://schemas.openxmlformats.org/officeDocument/2006/relationships/hyperlink" Target="https://eng-support.com/column/book2-lesson5-scene2/" TargetMode="External"/><Relationship Id="rId5776" Type="http://schemas.openxmlformats.org/officeDocument/2006/relationships/hyperlink" Target="https://juku-escot.com/column/junnikyuu/" TargetMode="External"/><Relationship Id="rId3112" Type="http://schemas.openxmlformats.org/officeDocument/2006/relationships/hyperlink" Target="https://eigo-rewrite.com/column/eitango/" TargetMode="External"/><Relationship Id="rId4443" Type="http://schemas.openxmlformats.org/officeDocument/2006/relationships/hyperlink" Target="https://eng-support.com/kouza/" TargetMode="External"/><Relationship Id="rId5777" Type="http://schemas.openxmlformats.org/officeDocument/2006/relationships/hyperlink" Target="https://juku-escot.com/onepoint/" TargetMode="External"/><Relationship Id="rId3115" Type="http://schemas.openxmlformats.org/officeDocument/2006/relationships/hyperlink" Target="https://eigo-rewrite.com/" TargetMode="External"/><Relationship Id="rId4446" Type="http://schemas.openxmlformats.org/officeDocument/2006/relationships/hyperlink" Target="https://eng-support.com/column/book2-lesson5-scene3/" TargetMode="External"/><Relationship Id="rId5774" Type="http://schemas.openxmlformats.org/officeDocument/2006/relationships/hyperlink" Target="https://juku-escot.com/column/itukara/" TargetMode="External"/><Relationship Id="rId3114" Type="http://schemas.openxmlformats.org/officeDocument/2006/relationships/hyperlink" Target="https://eigo-rewrite.com/column/hub_stage1/" TargetMode="External"/><Relationship Id="rId4445" Type="http://schemas.openxmlformats.org/officeDocument/2006/relationships/hyperlink" Target="https://eng-support.com/kouza/" TargetMode="External"/><Relationship Id="rId5775" Type="http://schemas.openxmlformats.org/officeDocument/2006/relationships/hyperlink" Target="https://juku-escot.com/online/" TargetMode="External"/><Relationship Id="rId3106" Type="http://schemas.openxmlformats.org/officeDocument/2006/relationships/hyperlink" Target="https://eigo-rewrite.com/column/eitango/" TargetMode="External"/><Relationship Id="rId4437" Type="http://schemas.openxmlformats.org/officeDocument/2006/relationships/hyperlink" Target="https://eng-support.com/kouza/" TargetMode="External"/><Relationship Id="rId5769" Type="http://schemas.openxmlformats.org/officeDocument/2006/relationships/hyperlink" Target="https://juku-escot.com/column/yaruki/" TargetMode="External"/><Relationship Id="rId3105" Type="http://schemas.openxmlformats.org/officeDocument/2006/relationships/hyperlink" Target="https://eigo-rewrite.com/kobetsueisakubun/" TargetMode="External"/><Relationship Id="rId4436" Type="http://schemas.openxmlformats.org/officeDocument/2006/relationships/hyperlink" Target="https://eng-support.com/column/book2-lesson5-scene2/" TargetMode="External"/><Relationship Id="rId3108" Type="http://schemas.openxmlformats.org/officeDocument/2006/relationships/hyperlink" Target="https://eigo-rewrite.com/column/eitango/" TargetMode="External"/><Relationship Id="rId4439" Type="http://schemas.openxmlformats.org/officeDocument/2006/relationships/hyperlink" Target="https://eng-support.com/kouza/" TargetMode="External"/><Relationship Id="rId5767" Type="http://schemas.openxmlformats.org/officeDocument/2006/relationships/hyperlink" Target="https://juku-escot.com/column/merit/" TargetMode="External"/><Relationship Id="rId3107" Type="http://schemas.openxmlformats.org/officeDocument/2006/relationships/hyperlink" Target="https://eigo-rewrite.com/live/" TargetMode="External"/><Relationship Id="rId4438" Type="http://schemas.openxmlformats.org/officeDocument/2006/relationships/hyperlink" Target="https://eng-support.com/column/book2-lesson5-scene2/" TargetMode="External"/><Relationship Id="rId5768" Type="http://schemas.openxmlformats.org/officeDocument/2006/relationships/hyperlink" Target="https://juku-escot.com/column/itukara/" TargetMode="External"/><Relationship Id="rId3109" Type="http://schemas.openxmlformats.org/officeDocument/2006/relationships/hyperlink" Target="https://eigo-rewrite.com/vocabulary/" TargetMode="External"/><Relationship Id="rId5761" Type="http://schemas.openxmlformats.org/officeDocument/2006/relationships/hyperlink" Target="https://juku-escot.com/inquiry/" TargetMode="External"/><Relationship Id="rId5762" Type="http://schemas.openxmlformats.org/officeDocument/2006/relationships/hyperlink" Target="https://juku-escot.com/column/itukara/" TargetMode="External"/><Relationship Id="rId3100" Type="http://schemas.openxmlformats.org/officeDocument/2006/relationships/hyperlink" Target="https://eigo-rewrite.com/column/eitango/" TargetMode="External"/><Relationship Id="rId4431" Type="http://schemas.openxmlformats.org/officeDocument/2006/relationships/hyperlink" Target="https://eng-support.com/kouza/" TargetMode="External"/><Relationship Id="rId4430" Type="http://schemas.openxmlformats.org/officeDocument/2006/relationships/hyperlink" Target="https://eng-support.com/column/book2-lesson5-scene1/" TargetMode="External"/><Relationship Id="rId5760" Type="http://schemas.openxmlformats.org/officeDocument/2006/relationships/hyperlink" Target="https://juku-escot.com/column/haruyasumibenkyouhou/" TargetMode="External"/><Relationship Id="rId3102" Type="http://schemas.openxmlformats.org/officeDocument/2006/relationships/hyperlink" Target="https://eigo-rewrite.com/column/eitango/" TargetMode="External"/><Relationship Id="rId4433" Type="http://schemas.openxmlformats.org/officeDocument/2006/relationships/hyperlink" Target="https://eng-support.com/kouza/" TargetMode="External"/><Relationship Id="rId5765" Type="http://schemas.openxmlformats.org/officeDocument/2006/relationships/hyperlink" Target="https://juku-escot.com/school/" TargetMode="External"/><Relationship Id="rId3101" Type="http://schemas.openxmlformats.org/officeDocument/2006/relationships/hyperlink" Target="https://eigo-rewrite.com/vocabulary/" TargetMode="External"/><Relationship Id="rId4432" Type="http://schemas.openxmlformats.org/officeDocument/2006/relationships/hyperlink" Target="https://eng-support.com/column/book2-lesson5-scene1/" TargetMode="External"/><Relationship Id="rId5766" Type="http://schemas.openxmlformats.org/officeDocument/2006/relationships/hyperlink" Target="https://juku-escot.com/column/itukara/" TargetMode="External"/><Relationship Id="rId3104" Type="http://schemas.openxmlformats.org/officeDocument/2006/relationships/hyperlink" Target="https://eigo-rewrite.com/column/eitango/" TargetMode="External"/><Relationship Id="rId4435" Type="http://schemas.openxmlformats.org/officeDocument/2006/relationships/hyperlink" Target="https://eng-support.com/kouza/" TargetMode="External"/><Relationship Id="rId5763" Type="http://schemas.openxmlformats.org/officeDocument/2006/relationships/hyperlink" Target="https://juku-escot.com/school/" TargetMode="External"/><Relationship Id="rId3103" Type="http://schemas.openxmlformats.org/officeDocument/2006/relationships/hyperlink" Target="https://eigo-rewrite.com/vocabulary/" TargetMode="External"/><Relationship Id="rId4434" Type="http://schemas.openxmlformats.org/officeDocument/2006/relationships/hyperlink" Target="https://eng-support.com/column/book2-lesson5-scene1/" TargetMode="External"/><Relationship Id="rId5764" Type="http://schemas.openxmlformats.org/officeDocument/2006/relationships/hyperlink" Target="https://juku-escot.com/column/itukara/" TargetMode="External"/><Relationship Id="rId3139" Type="http://schemas.openxmlformats.org/officeDocument/2006/relationships/hyperlink" Target="https://eigo-rewrite.com/column/stage1_lesson3-2/" TargetMode="External"/><Relationship Id="rId3138" Type="http://schemas.openxmlformats.org/officeDocument/2006/relationships/hyperlink" Target="https://eigo-rewrite.com/column/hub_stage1/" TargetMode="External"/><Relationship Id="rId4469" Type="http://schemas.openxmlformats.org/officeDocument/2006/relationships/hyperlink" Target="https://eng-support.com/kouza/" TargetMode="External"/><Relationship Id="rId5790" Type="http://schemas.openxmlformats.org/officeDocument/2006/relationships/hyperlink" Target="https://juku-escot.com/column/junnikyuu/" TargetMode="External"/><Relationship Id="rId5791" Type="http://schemas.openxmlformats.org/officeDocument/2006/relationships/hyperlink" Target="https://juku-escot.com/birdland/" TargetMode="External"/><Relationship Id="rId4460" Type="http://schemas.openxmlformats.org/officeDocument/2006/relationships/hyperlink" Target="https://eng-support.com/column/book2-lesson6-scene1/" TargetMode="External"/><Relationship Id="rId3131" Type="http://schemas.openxmlformats.org/officeDocument/2006/relationships/hyperlink" Target="https://eigo-rewrite.com/column/stage1-2-1/" TargetMode="External"/><Relationship Id="rId4462" Type="http://schemas.openxmlformats.org/officeDocument/2006/relationships/hyperlink" Target="https://eng-support.com/column/book2-lesson6-scene2/" TargetMode="External"/><Relationship Id="rId5794" Type="http://schemas.openxmlformats.org/officeDocument/2006/relationships/hyperlink" Target="https://juku-escot.com/column/junnikyuu/" TargetMode="External"/><Relationship Id="rId3130" Type="http://schemas.openxmlformats.org/officeDocument/2006/relationships/hyperlink" Target="https://eigo-rewrite.com/column/hub_stage1/" TargetMode="External"/><Relationship Id="rId4461" Type="http://schemas.openxmlformats.org/officeDocument/2006/relationships/hyperlink" Target="https://eng-support.com/kouza/" TargetMode="External"/><Relationship Id="rId5795" Type="http://schemas.openxmlformats.org/officeDocument/2006/relationships/hyperlink" Target="https://juku-escot.com/c_blogs/j-eikenbenkyouhou/" TargetMode="External"/><Relationship Id="rId3133" Type="http://schemas.openxmlformats.org/officeDocument/2006/relationships/hyperlink" Target="https://eigo-rewrite.com/column/stage1-2-2/" TargetMode="External"/><Relationship Id="rId4464" Type="http://schemas.openxmlformats.org/officeDocument/2006/relationships/hyperlink" Target="https://eng-support.com/column/book2-lesson6-scene2/" TargetMode="External"/><Relationship Id="rId5792" Type="http://schemas.openxmlformats.org/officeDocument/2006/relationships/hyperlink" Target="https://juku-escot.com/column/junnikyuu/" TargetMode="External"/><Relationship Id="rId3132" Type="http://schemas.openxmlformats.org/officeDocument/2006/relationships/hyperlink" Target="https://eigo-rewrite.com/column/hub_stage1/" TargetMode="External"/><Relationship Id="rId4463" Type="http://schemas.openxmlformats.org/officeDocument/2006/relationships/hyperlink" Target="https://eng-support.com/kouza/" TargetMode="External"/><Relationship Id="rId5793" Type="http://schemas.openxmlformats.org/officeDocument/2006/relationships/hyperlink" Target="https://juku-escot.com/column/eiken/" TargetMode="External"/><Relationship Id="rId3135" Type="http://schemas.openxmlformats.org/officeDocument/2006/relationships/hyperlink" Target="https://eigo-rewrite.com/column/stage1-2-2-2/" TargetMode="External"/><Relationship Id="rId4466" Type="http://schemas.openxmlformats.org/officeDocument/2006/relationships/hyperlink" Target="https://eng-support.com/column/book2-lesson6-scene2/" TargetMode="External"/><Relationship Id="rId5798" Type="http://schemas.openxmlformats.org/officeDocument/2006/relationships/hyperlink" Target="https://juku-escot.com/column/junnikyuu/" TargetMode="External"/><Relationship Id="rId3134" Type="http://schemas.openxmlformats.org/officeDocument/2006/relationships/hyperlink" Target="https://eigo-rewrite.com/column/hub_stage1/" TargetMode="External"/><Relationship Id="rId4465" Type="http://schemas.openxmlformats.org/officeDocument/2006/relationships/hyperlink" Target="https://eng-support.com/kouza/" TargetMode="External"/><Relationship Id="rId5799" Type="http://schemas.openxmlformats.org/officeDocument/2006/relationships/hyperlink" Target="https://juku-escot.com/c_blogs/j-goukakuritsu/" TargetMode="External"/><Relationship Id="rId3137" Type="http://schemas.openxmlformats.org/officeDocument/2006/relationships/hyperlink" Target="https://eigo-rewrite.com/column/stage1-3-1/" TargetMode="External"/><Relationship Id="rId4468" Type="http://schemas.openxmlformats.org/officeDocument/2006/relationships/hyperlink" Target="https://eng-support.com/column/book2-lesson6-scene2/" TargetMode="External"/><Relationship Id="rId5796" Type="http://schemas.openxmlformats.org/officeDocument/2006/relationships/hyperlink" Target="https://juku-escot.com/column/junnikyuu/" TargetMode="External"/><Relationship Id="rId3136" Type="http://schemas.openxmlformats.org/officeDocument/2006/relationships/hyperlink" Target="https://eigo-rewrite.com/column/hub_stage1/" TargetMode="External"/><Relationship Id="rId4467" Type="http://schemas.openxmlformats.org/officeDocument/2006/relationships/hyperlink" Target="https://eng-support.com/kouza/" TargetMode="External"/><Relationship Id="rId5797" Type="http://schemas.openxmlformats.org/officeDocument/2006/relationships/hyperlink" Target="https://juku-escot.com/c_blogs/j-goukakusurutameniha/" TargetMode="External"/><Relationship Id="rId3128" Type="http://schemas.openxmlformats.org/officeDocument/2006/relationships/hyperlink" Target="https://eigo-rewrite.com/column/hub_stage1/" TargetMode="External"/><Relationship Id="rId4459" Type="http://schemas.openxmlformats.org/officeDocument/2006/relationships/hyperlink" Target="https://eng-support.com/kouza/" TargetMode="External"/><Relationship Id="rId3127" Type="http://schemas.openxmlformats.org/officeDocument/2006/relationships/hyperlink" Target="https://eigo-rewrite.com/column/new-treasure-stage1-lesson1-1/" TargetMode="External"/><Relationship Id="rId4458" Type="http://schemas.openxmlformats.org/officeDocument/2006/relationships/hyperlink" Target="https://eng-support.com/column/book2-lesson6-scene1/" TargetMode="External"/><Relationship Id="rId5789" Type="http://schemas.openxmlformats.org/officeDocument/2006/relationships/hyperlink" Target="https://juku-escot.com/newtreasure/" TargetMode="External"/><Relationship Id="rId3129" Type="http://schemas.openxmlformats.org/officeDocument/2006/relationships/hyperlink" Target="https://eigo-rewrite.com/column/stage1-1-2/" TargetMode="External"/><Relationship Id="rId5780" Type="http://schemas.openxmlformats.org/officeDocument/2006/relationships/hyperlink" Target="https://juku-escot.com/column/junnikyuu/" TargetMode="External"/><Relationship Id="rId3120" Type="http://schemas.openxmlformats.org/officeDocument/2006/relationships/hyperlink" Target="https://eigo-rewrite.com/column/hub_stage1/" TargetMode="External"/><Relationship Id="rId4451" Type="http://schemas.openxmlformats.org/officeDocument/2006/relationships/hyperlink" Target="https://eng-support.com/kouza/" TargetMode="External"/><Relationship Id="rId5783" Type="http://schemas.openxmlformats.org/officeDocument/2006/relationships/hyperlink" Target="https://juku-escot.com/onepoint/" TargetMode="External"/><Relationship Id="rId4450" Type="http://schemas.openxmlformats.org/officeDocument/2006/relationships/hyperlink" Target="https://eng-support.com/column/book2-lesson5-scene3/" TargetMode="External"/><Relationship Id="rId5784" Type="http://schemas.openxmlformats.org/officeDocument/2006/relationships/hyperlink" Target="https://juku-escot.com/column/junnikyuu/" TargetMode="External"/><Relationship Id="rId3122" Type="http://schemas.openxmlformats.org/officeDocument/2006/relationships/hyperlink" Target="https://eigo-rewrite.com/column/hub_stage1/" TargetMode="External"/><Relationship Id="rId4453" Type="http://schemas.openxmlformats.org/officeDocument/2006/relationships/hyperlink" Target="https://eng-support.com/kouza/" TargetMode="External"/><Relationship Id="rId5781" Type="http://schemas.openxmlformats.org/officeDocument/2006/relationships/hyperlink" Target="https://juku-escot.com/column/yokunaibenkyouhou/" TargetMode="External"/><Relationship Id="rId3121" Type="http://schemas.openxmlformats.org/officeDocument/2006/relationships/hyperlink" Target="https://eigo-rewrite.com/column/hub_stage2/" TargetMode="External"/><Relationship Id="rId4452" Type="http://schemas.openxmlformats.org/officeDocument/2006/relationships/hyperlink" Target="https://eng-support.com/column/book2-lesson5-scene3/" TargetMode="External"/><Relationship Id="rId5782" Type="http://schemas.openxmlformats.org/officeDocument/2006/relationships/hyperlink" Target="https://juku-escot.com/column/junnikyuu/" TargetMode="External"/><Relationship Id="rId3124" Type="http://schemas.openxmlformats.org/officeDocument/2006/relationships/hyperlink" Target="https://eigo-rewrite.com/column/hub_stage1/" TargetMode="External"/><Relationship Id="rId4455" Type="http://schemas.openxmlformats.org/officeDocument/2006/relationships/hyperlink" Target="https://eng-support.com/column/book2-lesson6-scene1/" TargetMode="External"/><Relationship Id="rId5787" Type="http://schemas.openxmlformats.org/officeDocument/2006/relationships/hyperlink" Target="https://juku-escot.com/progress/" TargetMode="External"/><Relationship Id="rId3123" Type="http://schemas.openxmlformats.org/officeDocument/2006/relationships/hyperlink" Target="https://eigo-rewrite.com/column/stage3/" TargetMode="External"/><Relationship Id="rId4454" Type="http://schemas.openxmlformats.org/officeDocument/2006/relationships/hyperlink" Target="https://eng-support.com/column/book2-lesson6-scene1/" TargetMode="External"/><Relationship Id="rId5788" Type="http://schemas.openxmlformats.org/officeDocument/2006/relationships/hyperlink" Target="https://juku-escot.com/column/junnikyuu/" TargetMode="External"/><Relationship Id="rId3126" Type="http://schemas.openxmlformats.org/officeDocument/2006/relationships/hyperlink" Target="https://eigo-rewrite.com/column/hub_stage1/" TargetMode="External"/><Relationship Id="rId4457" Type="http://schemas.openxmlformats.org/officeDocument/2006/relationships/hyperlink" Target="https://eng-support.com/kouza/" TargetMode="External"/><Relationship Id="rId5785" Type="http://schemas.openxmlformats.org/officeDocument/2006/relationships/hyperlink" Target="https://juku-escot.com/online/" TargetMode="External"/><Relationship Id="rId3125" Type="http://schemas.openxmlformats.org/officeDocument/2006/relationships/hyperlink" Target="https://eigo-rewrite.com/column/stage1/" TargetMode="External"/><Relationship Id="rId4456" Type="http://schemas.openxmlformats.org/officeDocument/2006/relationships/hyperlink" Target="https://eng-support.com/column/book2-lesson6-scene1/" TargetMode="External"/><Relationship Id="rId5786" Type="http://schemas.openxmlformats.org/officeDocument/2006/relationships/hyperlink" Target="https://juku-escot.com/column/junnikyuu/" TargetMode="External"/><Relationship Id="rId4404" Type="http://schemas.openxmlformats.org/officeDocument/2006/relationships/hyperlink" Target="https://eng-support.com/column/book2-lesson4-scene1/" TargetMode="External"/><Relationship Id="rId5736" Type="http://schemas.openxmlformats.org/officeDocument/2006/relationships/hyperlink" Target="https://juku-escot.com/column/haruyasumibenkyouhou/" TargetMode="External"/><Relationship Id="rId4403" Type="http://schemas.openxmlformats.org/officeDocument/2006/relationships/hyperlink" Target="https://eng-support.com/column/" TargetMode="External"/><Relationship Id="rId5737" Type="http://schemas.openxmlformats.org/officeDocument/2006/relationships/hyperlink" Target="https://juku-escot.com/column/keikaku_tatekata/" TargetMode="External"/><Relationship Id="rId4406" Type="http://schemas.openxmlformats.org/officeDocument/2006/relationships/hyperlink" Target="https://eng-support.com/column/book2-lesson4-scene1/" TargetMode="External"/><Relationship Id="rId5734" Type="http://schemas.openxmlformats.org/officeDocument/2006/relationships/hyperlink" Target="https://juku-escot.com/column/haruyasumibenkyouhou/" TargetMode="External"/><Relationship Id="rId4405" Type="http://schemas.openxmlformats.org/officeDocument/2006/relationships/hyperlink" Target="https://eng-support.com/kouza/" TargetMode="External"/><Relationship Id="rId5735" Type="http://schemas.openxmlformats.org/officeDocument/2006/relationships/hyperlink" Target="https://juku-escot.com/examination/" TargetMode="External"/><Relationship Id="rId4408" Type="http://schemas.openxmlformats.org/officeDocument/2006/relationships/hyperlink" Target="https://eng-support.com/column/book2-lesson4-scene1/" TargetMode="External"/><Relationship Id="rId4407" Type="http://schemas.openxmlformats.org/officeDocument/2006/relationships/hyperlink" Target="https://eng-support.com/kouza/" TargetMode="External"/><Relationship Id="rId5738" Type="http://schemas.openxmlformats.org/officeDocument/2006/relationships/hyperlink" Target="https://juku-escot.com/column/haruyasumibenkyouhou/" TargetMode="External"/><Relationship Id="rId4409" Type="http://schemas.openxmlformats.org/officeDocument/2006/relationships/hyperlink" Target="https://eng-support.com/kouza/" TargetMode="External"/><Relationship Id="rId5739" Type="http://schemas.openxmlformats.org/officeDocument/2006/relationships/hyperlink" Target="https://juku-escot.com/progress/" TargetMode="External"/><Relationship Id="rId4400" Type="http://schemas.openxmlformats.org/officeDocument/2006/relationships/hyperlink" Target="https://eng-support.com/column/book2-lesson3-scene3/" TargetMode="External"/><Relationship Id="rId5732" Type="http://schemas.openxmlformats.org/officeDocument/2006/relationships/hyperlink" Target="https://juku-escot.com/column/haruyasumibenkyouhou/" TargetMode="External"/><Relationship Id="rId5733" Type="http://schemas.openxmlformats.org/officeDocument/2006/relationships/hyperlink" Target="https://juku-escot.com/examination/" TargetMode="External"/><Relationship Id="rId4402" Type="http://schemas.openxmlformats.org/officeDocument/2006/relationships/hyperlink" Target="https://eng-support.com/column/book2-lesson4-scene1/" TargetMode="External"/><Relationship Id="rId5730" Type="http://schemas.openxmlformats.org/officeDocument/2006/relationships/hyperlink" Target="https://juku-escot.com/column/genbun_benkyouhou/" TargetMode="External"/><Relationship Id="rId4401" Type="http://schemas.openxmlformats.org/officeDocument/2006/relationships/hyperlink" Target="https://eng-support.com/kouza/" TargetMode="External"/><Relationship Id="rId5731" Type="http://schemas.openxmlformats.org/officeDocument/2006/relationships/hyperlink" Target="https://juku-escot.com/column/genbun_benkyouhou/" TargetMode="External"/><Relationship Id="rId5725" Type="http://schemas.openxmlformats.org/officeDocument/2006/relationships/hyperlink" Target="https://juku-escot.com/onepoint/" TargetMode="External"/><Relationship Id="rId5726" Type="http://schemas.openxmlformats.org/officeDocument/2006/relationships/hyperlink" Target="https://juku-escot.com/column/fuyuyasumi/" TargetMode="External"/><Relationship Id="rId5723" Type="http://schemas.openxmlformats.org/officeDocument/2006/relationships/hyperlink" Target="https://juku-escot.com/school/" TargetMode="External"/><Relationship Id="rId5724" Type="http://schemas.openxmlformats.org/officeDocument/2006/relationships/hyperlink" Target="https://juku-escot.com/column/fuyuyasumi/" TargetMode="External"/><Relationship Id="rId5729" Type="http://schemas.openxmlformats.org/officeDocument/2006/relationships/hyperlink" Target="https://juku-escot.com/inquiry/" TargetMode="External"/><Relationship Id="rId5727" Type="http://schemas.openxmlformats.org/officeDocument/2006/relationships/hyperlink" Target="https://juku-escot.com/examination/" TargetMode="External"/><Relationship Id="rId5728" Type="http://schemas.openxmlformats.org/officeDocument/2006/relationships/hyperlink" Target="https://juku-escot.com/column/fuyuyasumi/" TargetMode="External"/><Relationship Id="rId5721" Type="http://schemas.openxmlformats.org/officeDocument/2006/relationships/hyperlink" Target="https://juku-escot.com/school/" TargetMode="External"/><Relationship Id="rId5722" Type="http://schemas.openxmlformats.org/officeDocument/2006/relationships/hyperlink" Target="https://juku-escot.com/column/fuyuyasumi/" TargetMode="External"/><Relationship Id="rId5720" Type="http://schemas.openxmlformats.org/officeDocument/2006/relationships/hyperlink" Target="https://juku-escot.com/column/fuyuyasumi/" TargetMode="External"/><Relationship Id="rId4426" Type="http://schemas.openxmlformats.org/officeDocument/2006/relationships/hyperlink" Target="https://eng-support.com/column/book2-lesson4-scene3/" TargetMode="External"/><Relationship Id="rId5758" Type="http://schemas.openxmlformats.org/officeDocument/2006/relationships/hyperlink" Target="https://juku-escot.com/column/haruyasumibenkyouhou/" TargetMode="External"/><Relationship Id="rId4425" Type="http://schemas.openxmlformats.org/officeDocument/2006/relationships/hyperlink" Target="https://eng-support.com/kouza/" TargetMode="External"/><Relationship Id="rId5759" Type="http://schemas.openxmlformats.org/officeDocument/2006/relationships/hyperlink" Target="https://juku-escot.com/examination/" TargetMode="External"/><Relationship Id="rId4428" Type="http://schemas.openxmlformats.org/officeDocument/2006/relationships/hyperlink" Target="https://eng-support.com/column/book2-lesson5-scene1/" TargetMode="External"/><Relationship Id="rId5756" Type="http://schemas.openxmlformats.org/officeDocument/2006/relationships/hyperlink" Target="https://juku-escot.com/column/haruyasumibenkyouhou/" TargetMode="External"/><Relationship Id="rId4427" Type="http://schemas.openxmlformats.org/officeDocument/2006/relationships/hyperlink" Target="https://eng-support.com/kouza/" TargetMode="External"/><Relationship Id="rId5757" Type="http://schemas.openxmlformats.org/officeDocument/2006/relationships/hyperlink" Target="https://juku-escot.com/onepoint/" TargetMode="External"/><Relationship Id="rId4429" Type="http://schemas.openxmlformats.org/officeDocument/2006/relationships/hyperlink" Target="https://eng-support.com/column/book2-lesson5-scene1/" TargetMode="External"/><Relationship Id="rId5750" Type="http://schemas.openxmlformats.org/officeDocument/2006/relationships/hyperlink" Target="https://juku-escot.com/column/haruyasumibenkyouhou/" TargetMode="External"/><Relationship Id="rId5751" Type="http://schemas.openxmlformats.org/officeDocument/2006/relationships/hyperlink" Target="https://juku-escot.com/examination/" TargetMode="External"/><Relationship Id="rId4420" Type="http://schemas.openxmlformats.org/officeDocument/2006/relationships/hyperlink" Target="https://eng-support.com/column/book2-lesson4-scene3/" TargetMode="External"/><Relationship Id="rId4422" Type="http://schemas.openxmlformats.org/officeDocument/2006/relationships/hyperlink" Target="https://eng-support.com/column/book2-lesson4-scene3/" TargetMode="External"/><Relationship Id="rId5754" Type="http://schemas.openxmlformats.org/officeDocument/2006/relationships/hyperlink" Target="https://juku-escot.com/column/haruyasumibenkyouhou/" TargetMode="External"/><Relationship Id="rId4421" Type="http://schemas.openxmlformats.org/officeDocument/2006/relationships/hyperlink" Target="https://eng-support.com/column/book2-lesson4-scene3/" TargetMode="External"/><Relationship Id="rId5755" Type="http://schemas.openxmlformats.org/officeDocument/2006/relationships/hyperlink" Target="https://juku-escot.com/school/" TargetMode="External"/><Relationship Id="rId4424" Type="http://schemas.openxmlformats.org/officeDocument/2006/relationships/hyperlink" Target="https://eng-support.com/column/book2-lesson4-scene3/" TargetMode="External"/><Relationship Id="rId5752" Type="http://schemas.openxmlformats.org/officeDocument/2006/relationships/hyperlink" Target="https://juku-escot.com/column/haruyasumibenkyouhou/" TargetMode="External"/><Relationship Id="rId4423" Type="http://schemas.openxmlformats.org/officeDocument/2006/relationships/hyperlink" Target="https://eng-support.com/kouza/" TargetMode="External"/><Relationship Id="rId5753" Type="http://schemas.openxmlformats.org/officeDocument/2006/relationships/hyperlink" Target="https://juku-escot.com/onepoint/" TargetMode="External"/><Relationship Id="rId4415" Type="http://schemas.openxmlformats.org/officeDocument/2006/relationships/hyperlink" Target="https://eng-support.com/kouza/" TargetMode="External"/><Relationship Id="rId5747" Type="http://schemas.openxmlformats.org/officeDocument/2006/relationships/hyperlink" Target="https://juku-escot.com/online/" TargetMode="External"/><Relationship Id="rId4414" Type="http://schemas.openxmlformats.org/officeDocument/2006/relationships/hyperlink" Target="https://eng-support.com/column/book2-lesson4-scene2/" TargetMode="External"/><Relationship Id="rId5748" Type="http://schemas.openxmlformats.org/officeDocument/2006/relationships/hyperlink" Target="https://juku-escot.com/column/haruyasumibenkyouhou/" TargetMode="External"/><Relationship Id="rId4417" Type="http://schemas.openxmlformats.org/officeDocument/2006/relationships/hyperlink" Target="https://eng-support.com/kouza/" TargetMode="External"/><Relationship Id="rId5745" Type="http://schemas.openxmlformats.org/officeDocument/2006/relationships/hyperlink" Target="https://juku-escot.com/taikeisuugaku/" TargetMode="External"/><Relationship Id="rId4416" Type="http://schemas.openxmlformats.org/officeDocument/2006/relationships/hyperlink" Target="https://eng-support.com/column/book2-lesson4-scene2/" TargetMode="External"/><Relationship Id="rId5746" Type="http://schemas.openxmlformats.org/officeDocument/2006/relationships/hyperlink" Target="https://juku-escot.com/column/haruyasumibenkyouhou/" TargetMode="External"/><Relationship Id="rId4419" Type="http://schemas.openxmlformats.org/officeDocument/2006/relationships/hyperlink" Target="https://eng-support.com/kouza/" TargetMode="External"/><Relationship Id="rId4418" Type="http://schemas.openxmlformats.org/officeDocument/2006/relationships/hyperlink" Target="https://eng-support.com/column/book2-lesson4-scene2/" TargetMode="External"/><Relationship Id="rId5749" Type="http://schemas.openxmlformats.org/officeDocument/2006/relationships/hyperlink" Target="https://juku-escot.com/online/" TargetMode="External"/><Relationship Id="rId5740" Type="http://schemas.openxmlformats.org/officeDocument/2006/relationships/hyperlink" Target="https://juku-escot.com/column/haruyasumibenkyouhou/" TargetMode="External"/><Relationship Id="rId4411" Type="http://schemas.openxmlformats.org/officeDocument/2006/relationships/hyperlink" Target="https://eng-support.com/kouza/" TargetMode="External"/><Relationship Id="rId5743" Type="http://schemas.openxmlformats.org/officeDocument/2006/relationships/hyperlink" Target="https://juku-escot.com/birdland/" TargetMode="External"/><Relationship Id="rId4410" Type="http://schemas.openxmlformats.org/officeDocument/2006/relationships/hyperlink" Target="https://eng-support.com/column/book2-lesson4-scene2/" TargetMode="External"/><Relationship Id="rId5744" Type="http://schemas.openxmlformats.org/officeDocument/2006/relationships/hyperlink" Target="https://juku-escot.com/column/haruyasumibenkyouhou/" TargetMode="External"/><Relationship Id="rId4413" Type="http://schemas.openxmlformats.org/officeDocument/2006/relationships/hyperlink" Target="https://eng-support.com/kouza/" TargetMode="External"/><Relationship Id="rId5741" Type="http://schemas.openxmlformats.org/officeDocument/2006/relationships/hyperlink" Target="https://juku-escot.com/newtreasure/" TargetMode="External"/><Relationship Id="rId4412" Type="http://schemas.openxmlformats.org/officeDocument/2006/relationships/hyperlink" Target="https://eng-support.com/column/book2-lesson4-scene2/" TargetMode="External"/><Relationship Id="rId5742" Type="http://schemas.openxmlformats.org/officeDocument/2006/relationships/hyperlink" Target="https://juku-escot.com/column/haruyasumibenkyouhou/" TargetMode="External"/><Relationship Id="rId3191" Type="http://schemas.openxmlformats.org/officeDocument/2006/relationships/hyperlink" Target="https://eigo-rewrite.com/column/stage1_lesson12-1/" TargetMode="External"/><Relationship Id="rId3190" Type="http://schemas.openxmlformats.org/officeDocument/2006/relationships/hyperlink" Target="https://eigo-rewrite.com/column/hub_stage1/" TargetMode="External"/><Relationship Id="rId3193" Type="http://schemas.openxmlformats.org/officeDocument/2006/relationships/hyperlink" Target="https://eigo-rewrite.com/column/stage1_lesson12-2/" TargetMode="External"/><Relationship Id="rId3192" Type="http://schemas.openxmlformats.org/officeDocument/2006/relationships/hyperlink" Target="https://eigo-rewrite.com/column/hub_stage1/" TargetMode="External"/><Relationship Id="rId3195" Type="http://schemas.openxmlformats.org/officeDocument/2006/relationships/hyperlink" Target="https://eigo-rewrite.com/column/stage1_lesson12-3/" TargetMode="External"/><Relationship Id="rId3194" Type="http://schemas.openxmlformats.org/officeDocument/2006/relationships/hyperlink" Target="https://eigo-rewrite.com/column/hub_stage1/" TargetMode="External"/><Relationship Id="rId3197" Type="http://schemas.openxmlformats.org/officeDocument/2006/relationships/hyperlink" Target="https://eigo-rewrite.com/column/stage1_lesson12-4/" TargetMode="External"/><Relationship Id="rId3196" Type="http://schemas.openxmlformats.org/officeDocument/2006/relationships/hyperlink" Target="https://eigo-rewrite.com/column/hub_stage1/" TargetMode="External"/><Relationship Id="rId3199" Type="http://schemas.openxmlformats.org/officeDocument/2006/relationships/hyperlink" Target="https://eigo-rewrite.com/" TargetMode="External"/><Relationship Id="rId3198" Type="http://schemas.openxmlformats.org/officeDocument/2006/relationships/hyperlink" Target="https://eigo-rewrite.com/column/hub_stage2/" TargetMode="External"/><Relationship Id="rId3180" Type="http://schemas.openxmlformats.org/officeDocument/2006/relationships/hyperlink" Target="https://eigo-rewrite.com/column/hub_stage1/" TargetMode="External"/><Relationship Id="rId3182" Type="http://schemas.openxmlformats.org/officeDocument/2006/relationships/hyperlink" Target="https://eigo-rewrite.com/column/hub_stage1/" TargetMode="External"/><Relationship Id="rId3181" Type="http://schemas.openxmlformats.org/officeDocument/2006/relationships/hyperlink" Target="https://eigo-rewrite.com/column/stage1_lesson10-3/" TargetMode="External"/><Relationship Id="rId3184" Type="http://schemas.openxmlformats.org/officeDocument/2006/relationships/hyperlink" Target="https://eigo-rewrite.com/column/hub_stage1/" TargetMode="External"/><Relationship Id="rId3183" Type="http://schemas.openxmlformats.org/officeDocument/2006/relationships/hyperlink" Target="https://eigo-rewrite.com/column/stage1_lesson10-4/" TargetMode="External"/><Relationship Id="rId3186" Type="http://schemas.openxmlformats.org/officeDocument/2006/relationships/hyperlink" Target="https://eigo-rewrite.com/column/hub_stage1/" TargetMode="External"/><Relationship Id="rId3185" Type="http://schemas.openxmlformats.org/officeDocument/2006/relationships/hyperlink" Target="https://eigo-rewrite.com/column/stage1_lesson11-1/" TargetMode="External"/><Relationship Id="rId3188" Type="http://schemas.openxmlformats.org/officeDocument/2006/relationships/hyperlink" Target="https://eigo-rewrite.com/column/hub_stage1/" TargetMode="External"/><Relationship Id="rId3187" Type="http://schemas.openxmlformats.org/officeDocument/2006/relationships/hyperlink" Target="https://eigo-rewrite.com/column/stage1_lesson11-2/" TargetMode="External"/><Relationship Id="rId3189" Type="http://schemas.openxmlformats.org/officeDocument/2006/relationships/hyperlink" Target="https://eigo-rewrite.com/column/stage1_lesson11-3/" TargetMode="External"/><Relationship Id="rId4480" Type="http://schemas.openxmlformats.org/officeDocument/2006/relationships/hyperlink" Target="https://eng-support.com/column/book2-lesson7-scene1/" TargetMode="External"/><Relationship Id="rId3151" Type="http://schemas.openxmlformats.org/officeDocument/2006/relationships/hyperlink" Target="https://eigo-rewrite.com/column/stage1_lesson5-2-2/" TargetMode="External"/><Relationship Id="rId4482" Type="http://schemas.openxmlformats.org/officeDocument/2006/relationships/hyperlink" Target="https://eng-support.com/column/book2-lesson7-scene1/" TargetMode="External"/><Relationship Id="rId3150" Type="http://schemas.openxmlformats.org/officeDocument/2006/relationships/hyperlink" Target="https://eigo-rewrite.com/column/hub_stage1/" TargetMode="External"/><Relationship Id="rId4481" Type="http://schemas.openxmlformats.org/officeDocument/2006/relationships/hyperlink" Target="https://eng-support.com/kouza/" TargetMode="External"/><Relationship Id="rId3153" Type="http://schemas.openxmlformats.org/officeDocument/2006/relationships/hyperlink" Target="https://eigo-rewrite.com/column/stage1_lesson6-1/" TargetMode="External"/><Relationship Id="rId4484" Type="http://schemas.openxmlformats.org/officeDocument/2006/relationships/hyperlink" Target="https://eng-support.com/column/book2-lesson7-scene1/" TargetMode="External"/><Relationship Id="rId3152" Type="http://schemas.openxmlformats.org/officeDocument/2006/relationships/hyperlink" Target="https://eigo-rewrite.com/column/hub_stage1/" TargetMode="External"/><Relationship Id="rId4483" Type="http://schemas.openxmlformats.org/officeDocument/2006/relationships/hyperlink" Target="https://eng-support.com/kouza/" TargetMode="External"/><Relationship Id="rId3155" Type="http://schemas.openxmlformats.org/officeDocument/2006/relationships/hyperlink" Target="https://eigo-rewrite.com/column/stage1_lesson6-2/" TargetMode="External"/><Relationship Id="rId4486" Type="http://schemas.openxmlformats.org/officeDocument/2006/relationships/hyperlink" Target="https://eng-support.com/column/book2-lesson7-scene2/" TargetMode="External"/><Relationship Id="rId3154" Type="http://schemas.openxmlformats.org/officeDocument/2006/relationships/hyperlink" Target="https://eigo-rewrite.com/column/hub_stage1/" TargetMode="External"/><Relationship Id="rId4485" Type="http://schemas.openxmlformats.org/officeDocument/2006/relationships/hyperlink" Target="https://eng-support.com/kouza/" TargetMode="External"/><Relationship Id="rId3157" Type="http://schemas.openxmlformats.org/officeDocument/2006/relationships/hyperlink" Target="https://eigo-rewrite.com/column/stage1_lesson6-3/" TargetMode="External"/><Relationship Id="rId4488" Type="http://schemas.openxmlformats.org/officeDocument/2006/relationships/hyperlink" Target="https://eng-support.com/column/book2-lesson7-scene2/" TargetMode="External"/><Relationship Id="rId3156" Type="http://schemas.openxmlformats.org/officeDocument/2006/relationships/hyperlink" Target="https://eigo-rewrite.com/column/hub_stage1/" TargetMode="External"/><Relationship Id="rId4487" Type="http://schemas.openxmlformats.org/officeDocument/2006/relationships/hyperlink" Target="https://eng-support.com/kouza/" TargetMode="External"/><Relationship Id="rId3159" Type="http://schemas.openxmlformats.org/officeDocument/2006/relationships/hyperlink" Target="https://eigo-rewrite.com/column/stage1_lesson7-1/" TargetMode="External"/><Relationship Id="rId3158" Type="http://schemas.openxmlformats.org/officeDocument/2006/relationships/hyperlink" Target="https://eigo-rewrite.com/column/hub_stage1/" TargetMode="External"/><Relationship Id="rId4489" Type="http://schemas.openxmlformats.org/officeDocument/2006/relationships/hyperlink" Target="https://eng-support.com/kouza/" TargetMode="External"/><Relationship Id="rId3149" Type="http://schemas.openxmlformats.org/officeDocument/2006/relationships/hyperlink" Target="https://eigo-rewrite.com/column/stage1_lesson5-2/" TargetMode="External"/><Relationship Id="rId3140" Type="http://schemas.openxmlformats.org/officeDocument/2006/relationships/hyperlink" Target="https://eigo-rewrite.com/column/hub_stage1/" TargetMode="External"/><Relationship Id="rId4471" Type="http://schemas.openxmlformats.org/officeDocument/2006/relationships/hyperlink" Target="https://eng-support.com/column/" TargetMode="External"/><Relationship Id="rId4470" Type="http://schemas.openxmlformats.org/officeDocument/2006/relationships/hyperlink" Target="https://eng-support.com/column/book2-lesson6-scene3/" TargetMode="External"/><Relationship Id="rId3142" Type="http://schemas.openxmlformats.org/officeDocument/2006/relationships/hyperlink" Target="https://eigo-rewrite.com/column/hub_stage1/" TargetMode="External"/><Relationship Id="rId4473" Type="http://schemas.openxmlformats.org/officeDocument/2006/relationships/hyperlink" Target="https://eng-support.com/kouza/" TargetMode="External"/><Relationship Id="rId3141" Type="http://schemas.openxmlformats.org/officeDocument/2006/relationships/hyperlink" Target="https://eigo-rewrite.com/column/stage1_lesson4-1/" TargetMode="External"/><Relationship Id="rId4472" Type="http://schemas.openxmlformats.org/officeDocument/2006/relationships/hyperlink" Target="https://eng-support.com/column/book2-lesson6-scene3/" TargetMode="External"/><Relationship Id="rId3144" Type="http://schemas.openxmlformats.org/officeDocument/2006/relationships/hyperlink" Target="https://eigo-rewrite.com/column/hub_stage1/" TargetMode="External"/><Relationship Id="rId4475" Type="http://schemas.openxmlformats.org/officeDocument/2006/relationships/hyperlink" Target="https://eng-support.com/kouza/" TargetMode="External"/><Relationship Id="rId3143" Type="http://schemas.openxmlformats.org/officeDocument/2006/relationships/hyperlink" Target="https://eigo-rewrite.com/column/stage1_lesson4-2/" TargetMode="External"/><Relationship Id="rId4474" Type="http://schemas.openxmlformats.org/officeDocument/2006/relationships/hyperlink" Target="https://eng-support.com/column/book2-lesson6-scene3/" TargetMode="External"/><Relationship Id="rId3146" Type="http://schemas.openxmlformats.org/officeDocument/2006/relationships/hyperlink" Target="https://eigo-rewrite.com/column/hub_stage1/" TargetMode="External"/><Relationship Id="rId4477" Type="http://schemas.openxmlformats.org/officeDocument/2006/relationships/hyperlink" Target="https://eng-support.com/kouza/" TargetMode="External"/><Relationship Id="rId3145" Type="http://schemas.openxmlformats.org/officeDocument/2006/relationships/hyperlink" Target="https://eigo-rewrite.com/column/stage1_lesson4-3/" TargetMode="External"/><Relationship Id="rId4476" Type="http://schemas.openxmlformats.org/officeDocument/2006/relationships/hyperlink" Target="https://eng-support.com/column/book2-lesson6-scene3/" TargetMode="External"/><Relationship Id="rId3148" Type="http://schemas.openxmlformats.org/officeDocument/2006/relationships/hyperlink" Target="https://eigo-rewrite.com/column/hub_stage1/" TargetMode="External"/><Relationship Id="rId4479" Type="http://schemas.openxmlformats.org/officeDocument/2006/relationships/hyperlink" Target="https://eng-support.com/kouza/" TargetMode="External"/><Relationship Id="rId3147" Type="http://schemas.openxmlformats.org/officeDocument/2006/relationships/hyperlink" Target="https://eigo-rewrite.com/column/stage1_lesson5-1/" TargetMode="External"/><Relationship Id="rId4478" Type="http://schemas.openxmlformats.org/officeDocument/2006/relationships/hyperlink" Target="https://eng-support.com/column/book2-lesson7-scene1/" TargetMode="External"/><Relationship Id="rId3171" Type="http://schemas.openxmlformats.org/officeDocument/2006/relationships/hyperlink" Target="https://eigo-rewrite.com/column/stage1_lesson9-1/" TargetMode="External"/><Relationship Id="rId3170" Type="http://schemas.openxmlformats.org/officeDocument/2006/relationships/hyperlink" Target="https://eigo-rewrite.com/column/hub_stage1/" TargetMode="External"/><Relationship Id="rId3173" Type="http://schemas.openxmlformats.org/officeDocument/2006/relationships/hyperlink" Target="https://eigo-rewrite.com/column/stage1_lesson9-2/" TargetMode="External"/><Relationship Id="rId3172" Type="http://schemas.openxmlformats.org/officeDocument/2006/relationships/hyperlink" Target="https://eigo-rewrite.com/column/hub_stage1/" TargetMode="External"/><Relationship Id="rId3175" Type="http://schemas.openxmlformats.org/officeDocument/2006/relationships/hyperlink" Target="https://eigo-rewrite.com/column/stage1_lesson9-3/" TargetMode="External"/><Relationship Id="rId3174" Type="http://schemas.openxmlformats.org/officeDocument/2006/relationships/hyperlink" Target="https://eigo-rewrite.com/column/hub_stage1/" TargetMode="External"/><Relationship Id="rId3177" Type="http://schemas.openxmlformats.org/officeDocument/2006/relationships/hyperlink" Target="https://eigo-rewrite.com/column/stage1_lesson10-1/" TargetMode="External"/><Relationship Id="rId3176" Type="http://schemas.openxmlformats.org/officeDocument/2006/relationships/hyperlink" Target="https://eigo-rewrite.com/column/hub_stage1/" TargetMode="External"/><Relationship Id="rId3179" Type="http://schemas.openxmlformats.org/officeDocument/2006/relationships/hyperlink" Target="https://eigo-rewrite.com/column/stage1_lesson10-2/" TargetMode="External"/><Relationship Id="rId3178" Type="http://schemas.openxmlformats.org/officeDocument/2006/relationships/hyperlink" Target="https://eigo-rewrite.com/column/hub_stage1/" TargetMode="External"/><Relationship Id="rId3160" Type="http://schemas.openxmlformats.org/officeDocument/2006/relationships/hyperlink" Target="https://eigo-rewrite.com/column/hub_stage1/" TargetMode="External"/><Relationship Id="rId4491" Type="http://schemas.openxmlformats.org/officeDocument/2006/relationships/hyperlink" Target="https://eng-support.com/kouza/" TargetMode="External"/><Relationship Id="rId4490" Type="http://schemas.openxmlformats.org/officeDocument/2006/relationships/hyperlink" Target="https://eng-support.com/column/book2-lesson7-scene2/" TargetMode="External"/><Relationship Id="rId3162" Type="http://schemas.openxmlformats.org/officeDocument/2006/relationships/hyperlink" Target="https://eigo-rewrite.com/column/hub_stage1/" TargetMode="External"/><Relationship Id="rId4493" Type="http://schemas.openxmlformats.org/officeDocument/2006/relationships/hyperlink" Target="https://eng-support.com/kouza/" TargetMode="External"/><Relationship Id="rId3161" Type="http://schemas.openxmlformats.org/officeDocument/2006/relationships/hyperlink" Target="https://eigo-rewrite.com/column/stage1_lesson7-2/" TargetMode="External"/><Relationship Id="rId4492" Type="http://schemas.openxmlformats.org/officeDocument/2006/relationships/hyperlink" Target="https://eng-support.com/column/book2-lesson7-scene2/" TargetMode="External"/><Relationship Id="rId3164" Type="http://schemas.openxmlformats.org/officeDocument/2006/relationships/hyperlink" Target="https://eigo-rewrite.com/column/hub_stage1/" TargetMode="External"/><Relationship Id="rId4495" Type="http://schemas.openxmlformats.org/officeDocument/2006/relationships/hyperlink" Target="https://eng-support.com/column/" TargetMode="External"/><Relationship Id="rId3163" Type="http://schemas.openxmlformats.org/officeDocument/2006/relationships/hyperlink" Target="https://eigo-rewrite.com/column/stage1_lesson7-3/" TargetMode="External"/><Relationship Id="rId4494" Type="http://schemas.openxmlformats.org/officeDocument/2006/relationships/hyperlink" Target="https://eng-support.com/column/book2-lesson7-scene3/" TargetMode="External"/><Relationship Id="rId3166" Type="http://schemas.openxmlformats.org/officeDocument/2006/relationships/hyperlink" Target="https://eigo-rewrite.com/column/hub_stage1/" TargetMode="External"/><Relationship Id="rId4497" Type="http://schemas.openxmlformats.org/officeDocument/2006/relationships/hyperlink" Target="https://eng-support.com/kouza/" TargetMode="External"/><Relationship Id="rId3165" Type="http://schemas.openxmlformats.org/officeDocument/2006/relationships/hyperlink" Target="https://eigo-rewrite.com/column/stage1_lesson8-1/" TargetMode="External"/><Relationship Id="rId4496" Type="http://schemas.openxmlformats.org/officeDocument/2006/relationships/hyperlink" Target="https://eng-support.com/column/book2-lesson7-scene3/" TargetMode="External"/><Relationship Id="rId3168" Type="http://schemas.openxmlformats.org/officeDocument/2006/relationships/hyperlink" Target="https://eigo-rewrite.com/column/hub_stage1/" TargetMode="External"/><Relationship Id="rId4499" Type="http://schemas.openxmlformats.org/officeDocument/2006/relationships/hyperlink" Target="https://eng-support.com/kouza/" TargetMode="External"/><Relationship Id="rId3167" Type="http://schemas.openxmlformats.org/officeDocument/2006/relationships/hyperlink" Target="https://eigo-rewrite.com/column/stage1_lesson8-2/" TargetMode="External"/><Relationship Id="rId4498" Type="http://schemas.openxmlformats.org/officeDocument/2006/relationships/hyperlink" Target="https://eng-support.com/column/book2-lesson7-scene3/" TargetMode="External"/><Relationship Id="rId3169" Type="http://schemas.openxmlformats.org/officeDocument/2006/relationships/hyperlink" Target="https://eigo-rewrite.com/column/stage1_lesson8-3/" TargetMode="External"/><Relationship Id="rId5813" Type="http://schemas.openxmlformats.org/officeDocument/2006/relationships/hyperlink" Target="https://juku-escot.com/examination/" TargetMode="External"/><Relationship Id="rId5814" Type="http://schemas.openxmlformats.org/officeDocument/2006/relationships/hyperlink" Target="https://juku-escot.com/column/keikaku_tatekata/" TargetMode="External"/><Relationship Id="rId5811" Type="http://schemas.openxmlformats.org/officeDocument/2006/relationships/hyperlink" Target="https://juku-escot.com/inquiry/" TargetMode="External"/><Relationship Id="rId5812" Type="http://schemas.openxmlformats.org/officeDocument/2006/relationships/hyperlink" Target="https://juku-escot.com/column/keikaku_tatekata/" TargetMode="External"/><Relationship Id="rId5817" Type="http://schemas.openxmlformats.org/officeDocument/2006/relationships/hyperlink" Target="https://juku-escot.com/column/chokuzen/" TargetMode="External"/><Relationship Id="rId5818" Type="http://schemas.openxmlformats.org/officeDocument/2006/relationships/hyperlink" Target="https://juku-escot.com/column/keikaku_tatekata/" TargetMode="External"/><Relationship Id="rId5815" Type="http://schemas.openxmlformats.org/officeDocument/2006/relationships/hyperlink" Target="https://juku-escot.com/examination/" TargetMode="External"/><Relationship Id="rId5816" Type="http://schemas.openxmlformats.org/officeDocument/2006/relationships/hyperlink" Target="https://juku-escot.com/column/keikaku_tatekata/" TargetMode="External"/><Relationship Id="rId5819" Type="http://schemas.openxmlformats.org/officeDocument/2006/relationships/hyperlink" Target="https://juku-escot.com/column/nakadarumiochikobore/" TargetMode="External"/><Relationship Id="rId5810" Type="http://schemas.openxmlformats.org/officeDocument/2006/relationships/hyperlink" Target="https://juku-escot.com/column/junnikyuu/" TargetMode="External"/><Relationship Id="rId5802" Type="http://schemas.openxmlformats.org/officeDocument/2006/relationships/hyperlink" Target="https://juku-escot.com/column/junnikyuu/" TargetMode="External"/><Relationship Id="rId5803" Type="http://schemas.openxmlformats.org/officeDocument/2006/relationships/hyperlink" Target="https://juku-escot.com/onepoint/" TargetMode="External"/><Relationship Id="rId5800" Type="http://schemas.openxmlformats.org/officeDocument/2006/relationships/hyperlink" Target="https://juku-escot.com/column/junnikyuu/" TargetMode="External"/><Relationship Id="rId5801" Type="http://schemas.openxmlformats.org/officeDocument/2006/relationships/hyperlink" Target="https://juku-escot.com/examination/" TargetMode="External"/><Relationship Id="rId5806" Type="http://schemas.openxmlformats.org/officeDocument/2006/relationships/hyperlink" Target="https://juku-escot.com/column/junnikyuu/" TargetMode="External"/><Relationship Id="rId5807" Type="http://schemas.openxmlformats.org/officeDocument/2006/relationships/hyperlink" Target="https://juku-escot.com/onepoint/" TargetMode="External"/><Relationship Id="rId5804" Type="http://schemas.openxmlformats.org/officeDocument/2006/relationships/hyperlink" Target="https://juku-escot.com/column/junnikyuu/" TargetMode="External"/><Relationship Id="rId5805" Type="http://schemas.openxmlformats.org/officeDocument/2006/relationships/hyperlink" Target="https://juku-escot.com/school/" TargetMode="External"/><Relationship Id="rId5808" Type="http://schemas.openxmlformats.org/officeDocument/2006/relationships/hyperlink" Target="https://juku-escot.com/column/junnikyuu/" TargetMode="External"/><Relationship Id="rId5809" Type="http://schemas.openxmlformats.org/officeDocument/2006/relationships/hyperlink" Target="https://juku-escot.com/examination/" TargetMode="External"/><Relationship Id="rId4503" Type="http://schemas.openxmlformats.org/officeDocument/2006/relationships/hyperlink" Target="https://eng-support.com/kouza/" TargetMode="External"/><Relationship Id="rId5835" Type="http://schemas.openxmlformats.org/officeDocument/2006/relationships/hyperlink" Target="https://juku-escot.com/examination/" TargetMode="External"/><Relationship Id="rId4502" Type="http://schemas.openxmlformats.org/officeDocument/2006/relationships/hyperlink" Target="https://eng-support.com/column/book2-lesson7-scene3/" TargetMode="External"/><Relationship Id="rId5836" Type="http://schemas.openxmlformats.org/officeDocument/2006/relationships/hyperlink" Target="https://juku-escot.com/column/keikaku_tatekata/" TargetMode="External"/><Relationship Id="rId4505" Type="http://schemas.openxmlformats.org/officeDocument/2006/relationships/hyperlink" Target="https://eng-support.com/kouza/" TargetMode="External"/><Relationship Id="rId5833" Type="http://schemas.openxmlformats.org/officeDocument/2006/relationships/hyperlink" Target="https://juku-escot.com/taikeisuugaku/" TargetMode="External"/><Relationship Id="rId4504" Type="http://schemas.openxmlformats.org/officeDocument/2006/relationships/hyperlink" Target="https://eng-support.com/column/book2-lesson7-scene3/" TargetMode="External"/><Relationship Id="rId5834" Type="http://schemas.openxmlformats.org/officeDocument/2006/relationships/hyperlink" Target="https://juku-escot.com/column/keikaku_tatekata/" TargetMode="External"/><Relationship Id="rId4507" Type="http://schemas.openxmlformats.org/officeDocument/2006/relationships/hyperlink" Target="https://eng-support.com/kouza/" TargetMode="External"/><Relationship Id="rId5839" Type="http://schemas.openxmlformats.org/officeDocument/2006/relationships/hyperlink" Target="https://juku-escot.com/school/" TargetMode="External"/><Relationship Id="rId4506" Type="http://schemas.openxmlformats.org/officeDocument/2006/relationships/hyperlink" Target="https://eng-support.com/column/book2-lesson8-scene1/" TargetMode="External"/><Relationship Id="rId4509" Type="http://schemas.openxmlformats.org/officeDocument/2006/relationships/hyperlink" Target="https://eng-support.com/kouza/" TargetMode="External"/><Relationship Id="rId5837" Type="http://schemas.openxmlformats.org/officeDocument/2006/relationships/hyperlink" Target="https://juku-escot.com/school/" TargetMode="External"/><Relationship Id="rId4508" Type="http://schemas.openxmlformats.org/officeDocument/2006/relationships/hyperlink" Target="https://eng-support.com/column/book2-lesson8-scene1/" TargetMode="External"/><Relationship Id="rId5838" Type="http://schemas.openxmlformats.org/officeDocument/2006/relationships/hyperlink" Target="https://juku-escot.com/column/keikaku_tatekata/" TargetMode="External"/><Relationship Id="rId5831" Type="http://schemas.openxmlformats.org/officeDocument/2006/relationships/hyperlink" Target="https://juku-escot.com/birdland/" TargetMode="External"/><Relationship Id="rId5832" Type="http://schemas.openxmlformats.org/officeDocument/2006/relationships/hyperlink" Target="https://juku-escot.com/column/keikaku_tatekata/" TargetMode="External"/><Relationship Id="rId4501" Type="http://schemas.openxmlformats.org/officeDocument/2006/relationships/hyperlink" Target="https://eng-support.com/kouza/" TargetMode="External"/><Relationship Id="rId4500" Type="http://schemas.openxmlformats.org/officeDocument/2006/relationships/hyperlink" Target="https://eng-support.com/column/book2-lesson7-scene3/" TargetMode="External"/><Relationship Id="rId5830" Type="http://schemas.openxmlformats.org/officeDocument/2006/relationships/hyperlink" Target="https://juku-escot.com/column/keikaku_tatekata/" TargetMode="External"/><Relationship Id="rId5824" Type="http://schemas.openxmlformats.org/officeDocument/2006/relationships/hyperlink" Target="https://juku-escot.com/column/keikaku_tatekata/" TargetMode="External"/><Relationship Id="rId5825" Type="http://schemas.openxmlformats.org/officeDocument/2006/relationships/hyperlink" Target="https://juku-escot.com/online/" TargetMode="External"/><Relationship Id="rId5822" Type="http://schemas.openxmlformats.org/officeDocument/2006/relationships/hyperlink" Target="https://juku-escot.com/column/keikaku_tatekata/" TargetMode="External"/><Relationship Id="rId5823" Type="http://schemas.openxmlformats.org/officeDocument/2006/relationships/hyperlink" Target="https://juku-escot.com/online/" TargetMode="External"/><Relationship Id="rId5828" Type="http://schemas.openxmlformats.org/officeDocument/2006/relationships/hyperlink" Target="https://juku-escot.com/column/keikaku_tatekata/" TargetMode="External"/><Relationship Id="rId5829" Type="http://schemas.openxmlformats.org/officeDocument/2006/relationships/hyperlink" Target="https://juku-escot.com/newtreasure/" TargetMode="External"/><Relationship Id="rId5826" Type="http://schemas.openxmlformats.org/officeDocument/2006/relationships/hyperlink" Target="https://juku-escot.com/column/keikaku_tatekata/" TargetMode="External"/><Relationship Id="rId5827" Type="http://schemas.openxmlformats.org/officeDocument/2006/relationships/hyperlink" Target="https://juku-escot.com/progress/" TargetMode="External"/><Relationship Id="rId5820" Type="http://schemas.openxmlformats.org/officeDocument/2006/relationships/hyperlink" Target="https://juku-escot.com/column/keikaku_tatekata/" TargetMode="External"/><Relationship Id="rId5821" Type="http://schemas.openxmlformats.org/officeDocument/2006/relationships/hyperlink" Target="https://juku-escot.com/kouza/" TargetMode="External"/><Relationship Id="rId3238" Type="http://schemas.openxmlformats.org/officeDocument/2006/relationships/hyperlink" Target="https://eigo-rewrite.com/column/hub_stage2/" TargetMode="External"/><Relationship Id="rId4569" Type="http://schemas.openxmlformats.org/officeDocument/2006/relationships/hyperlink" Target="https://eng-support.com/kouza/" TargetMode="External"/><Relationship Id="rId3237" Type="http://schemas.openxmlformats.org/officeDocument/2006/relationships/hyperlink" Target="https://eigo-rewrite.com/column/stage2-lesson6-1/" TargetMode="External"/><Relationship Id="rId4568" Type="http://schemas.openxmlformats.org/officeDocument/2006/relationships/hyperlink" Target="https://eng-support.com/column/eigonokiso1/" TargetMode="External"/><Relationship Id="rId5899" Type="http://schemas.openxmlformats.org/officeDocument/2006/relationships/hyperlink" Target="https://juku-escot.com/column/zaigaku/" TargetMode="External"/><Relationship Id="rId3239" Type="http://schemas.openxmlformats.org/officeDocument/2006/relationships/hyperlink" Target="https://eigo-rewrite.com/column/stage2-lesson6-2/" TargetMode="External"/><Relationship Id="rId5890" Type="http://schemas.openxmlformats.org/officeDocument/2006/relationships/hyperlink" Target="https://juku-escot.com/column/merit/" TargetMode="External"/><Relationship Id="rId3230" Type="http://schemas.openxmlformats.org/officeDocument/2006/relationships/hyperlink" Target="https://eigo-rewrite.com/column/hub_stage2/" TargetMode="External"/><Relationship Id="rId4561" Type="http://schemas.openxmlformats.org/officeDocument/2006/relationships/hyperlink" Target="https://eng-support.com/kouza/" TargetMode="External"/><Relationship Id="rId5893" Type="http://schemas.openxmlformats.org/officeDocument/2006/relationships/hyperlink" Target="https://juku-escot.com/column/nakadarumiochikobore/" TargetMode="External"/><Relationship Id="rId4560" Type="http://schemas.openxmlformats.org/officeDocument/2006/relationships/hyperlink" Target="https://eng-support.com/column/book2-lesson9-scene3/" TargetMode="External"/><Relationship Id="rId5894" Type="http://schemas.openxmlformats.org/officeDocument/2006/relationships/hyperlink" Target="https://juku-escot.com/column/merit/" TargetMode="External"/><Relationship Id="rId3232" Type="http://schemas.openxmlformats.org/officeDocument/2006/relationships/hyperlink" Target="https://eigo-rewrite.com/column/hub_stage2/" TargetMode="External"/><Relationship Id="rId4563" Type="http://schemas.openxmlformats.org/officeDocument/2006/relationships/hyperlink" Target="https://eng-support.com/kouza/" TargetMode="External"/><Relationship Id="rId5891" Type="http://schemas.openxmlformats.org/officeDocument/2006/relationships/hyperlink" Target="https://juku-escot.com/column/ochikobore/" TargetMode="External"/><Relationship Id="rId3231" Type="http://schemas.openxmlformats.org/officeDocument/2006/relationships/hyperlink" Target="https://eigo-rewrite.com/column/stage2-lesson4-3/" TargetMode="External"/><Relationship Id="rId4562" Type="http://schemas.openxmlformats.org/officeDocument/2006/relationships/hyperlink" Target="https://eng-support.com/column/book2-lesson9-scene3/" TargetMode="External"/><Relationship Id="rId5892" Type="http://schemas.openxmlformats.org/officeDocument/2006/relationships/hyperlink" Target="https://juku-escot.com/column/merit/" TargetMode="External"/><Relationship Id="rId3234" Type="http://schemas.openxmlformats.org/officeDocument/2006/relationships/hyperlink" Target="https://eigo-rewrite.com/column/hub_stage2/" TargetMode="External"/><Relationship Id="rId4565" Type="http://schemas.openxmlformats.org/officeDocument/2006/relationships/hyperlink" Target="https://eng-support.com/kouza/" TargetMode="External"/><Relationship Id="rId5897" Type="http://schemas.openxmlformats.org/officeDocument/2006/relationships/hyperlink" Target="https://juku-escot.com/inquiry/" TargetMode="External"/><Relationship Id="rId3233" Type="http://schemas.openxmlformats.org/officeDocument/2006/relationships/hyperlink" Target="https://eigo-rewrite.com/column/stage2-lesson5-1/" TargetMode="External"/><Relationship Id="rId4564" Type="http://schemas.openxmlformats.org/officeDocument/2006/relationships/hyperlink" Target="https://eng-support.com/column/book2-lesson9-scene3/" TargetMode="External"/><Relationship Id="rId5898" Type="http://schemas.openxmlformats.org/officeDocument/2006/relationships/hyperlink" Target="https://juku-escot.com/column/merit/" TargetMode="External"/><Relationship Id="rId3236" Type="http://schemas.openxmlformats.org/officeDocument/2006/relationships/hyperlink" Target="https://eigo-rewrite.com/column/hub_stage2/" TargetMode="External"/><Relationship Id="rId4567" Type="http://schemas.openxmlformats.org/officeDocument/2006/relationships/hyperlink" Target="https://eng-support.com/kouza/" TargetMode="External"/><Relationship Id="rId5895" Type="http://schemas.openxmlformats.org/officeDocument/2006/relationships/hyperlink" Target="https://juku-escot.com/column/keikaku_tatekata/" TargetMode="External"/><Relationship Id="rId3235" Type="http://schemas.openxmlformats.org/officeDocument/2006/relationships/hyperlink" Target="https://eigo-rewrite.com/column/stage2-lesson5-2/" TargetMode="External"/><Relationship Id="rId4566" Type="http://schemas.openxmlformats.org/officeDocument/2006/relationships/hyperlink" Target="https://eng-support.com/column/book2-lesson9-scene3/" TargetMode="External"/><Relationship Id="rId5896" Type="http://schemas.openxmlformats.org/officeDocument/2006/relationships/hyperlink" Target="https://juku-escot.com/column/merit/" TargetMode="External"/><Relationship Id="rId3227" Type="http://schemas.openxmlformats.org/officeDocument/2006/relationships/hyperlink" Target="https://eigo-rewrite.com/column/stage2-lesson4-1/" TargetMode="External"/><Relationship Id="rId4558" Type="http://schemas.openxmlformats.org/officeDocument/2006/relationships/hyperlink" Target="https://eng-support.com/column/book2-lesson9-scene2/" TargetMode="External"/><Relationship Id="rId3226" Type="http://schemas.openxmlformats.org/officeDocument/2006/relationships/hyperlink" Target="https://eigo-rewrite.com/column/hub_stage2/" TargetMode="External"/><Relationship Id="rId4557" Type="http://schemas.openxmlformats.org/officeDocument/2006/relationships/hyperlink" Target="https://eng-support.com/kouza/" TargetMode="External"/><Relationship Id="rId3229" Type="http://schemas.openxmlformats.org/officeDocument/2006/relationships/hyperlink" Target="https://eigo-rewrite.com/column/stage2-lesson4-2/" TargetMode="External"/><Relationship Id="rId5888" Type="http://schemas.openxmlformats.org/officeDocument/2006/relationships/hyperlink" Target="https://juku-escot.com/column/merit/" TargetMode="External"/><Relationship Id="rId3228" Type="http://schemas.openxmlformats.org/officeDocument/2006/relationships/hyperlink" Target="https://eigo-rewrite.com/column/hub_stage2/" TargetMode="External"/><Relationship Id="rId4559" Type="http://schemas.openxmlformats.org/officeDocument/2006/relationships/hyperlink" Target="https://eng-support.com/kouza/" TargetMode="External"/><Relationship Id="rId5889" Type="http://schemas.openxmlformats.org/officeDocument/2006/relationships/hyperlink" Target="https://juku-escot.com/school/" TargetMode="External"/><Relationship Id="rId4550" Type="http://schemas.openxmlformats.org/officeDocument/2006/relationships/hyperlink" Target="https://eng-support.com/column/book2-lesson9-scene2/" TargetMode="External"/><Relationship Id="rId5882" Type="http://schemas.openxmlformats.org/officeDocument/2006/relationships/hyperlink" Target="https://juku-escot.com/column/kobetsuigi_j/" TargetMode="External"/><Relationship Id="rId5883" Type="http://schemas.openxmlformats.org/officeDocument/2006/relationships/hyperlink" Target="https://juku-escot.com/column/zaigaku/" TargetMode="External"/><Relationship Id="rId3221" Type="http://schemas.openxmlformats.org/officeDocument/2006/relationships/hyperlink" Target="https://eigo-rewrite.com/column/stage2-lesson3-1/" TargetMode="External"/><Relationship Id="rId4552" Type="http://schemas.openxmlformats.org/officeDocument/2006/relationships/hyperlink" Target="https://eng-support.com/column/book2-lesson9-scene2/" TargetMode="External"/><Relationship Id="rId5880" Type="http://schemas.openxmlformats.org/officeDocument/2006/relationships/hyperlink" Target="https://juku-escot.com/column/kobetsuigi_j/" TargetMode="External"/><Relationship Id="rId3220" Type="http://schemas.openxmlformats.org/officeDocument/2006/relationships/hyperlink" Target="https://eigo-rewrite.com/column/hub_stage2/" TargetMode="External"/><Relationship Id="rId4551" Type="http://schemas.openxmlformats.org/officeDocument/2006/relationships/hyperlink" Target="https://eng-support.com/kouza/" TargetMode="External"/><Relationship Id="rId5881" Type="http://schemas.openxmlformats.org/officeDocument/2006/relationships/hyperlink" Target="https://juku-escot.com/" TargetMode="External"/><Relationship Id="rId3223" Type="http://schemas.openxmlformats.org/officeDocument/2006/relationships/hyperlink" Target="https://eigo-rewrite.com/column/stage2-lesson3-2/" TargetMode="External"/><Relationship Id="rId4554" Type="http://schemas.openxmlformats.org/officeDocument/2006/relationships/hyperlink" Target="https://eng-support.com/column/book2-lesson9-scene2/" TargetMode="External"/><Relationship Id="rId5886" Type="http://schemas.openxmlformats.org/officeDocument/2006/relationships/hyperlink" Target="https://juku-escot.com/column/merit/" TargetMode="External"/><Relationship Id="rId3222" Type="http://schemas.openxmlformats.org/officeDocument/2006/relationships/hyperlink" Target="https://eigo-rewrite.com/column/hub_stage2/" TargetMode="External"/><Relationship Id="rId4553" Type="http://schemas.openxmlformats.org/officeDocument/2006/relationships/hyperlink" Target="https://eng-support.com/kouza/" TargetMode="External"/><Relationship Id="rId5887" Type="http://schemas.openxmlformats.org/officeDocument/2006/relationships/hyperlink" Target="https://juku-escot.com/school/" TargetMode="External"/><Relationship Id="rId3225" Type="http://schemas.openxmlformats.org/officeDocument/2006/relationships/hyperlink" Target="https://eigo-rewrite.com/column/stage2-lesson3-3/" TargetMode="External"/><Relationship Id="rId4556" Type="http://schemas.openxmlformats.org/officeDocument/2006/relationships/hyperlink" Target="https://eng-support.com/column/book2-lesson9-scene2/" TargetMode="External"/><Relationship Id="rId5884" Type="http://schemas.openxmlformats.org/officeDocument/2006/relationships/hyperlink" Target="https://juku-escot.com/column/kobetsuigi_j/" TargetMode="External"/><Relationship Id="rId3224" Type="http://schemas.openxmlformats.org/officeDocument/2006/relationships/hyperlink" Target="https://eigo-rewrite.com/column/hub_stage2/" TargetMode="External"/><Relationship Id="rId4555" Type="http://schemas.openxmlformats.org/officeDocument/2006/relationships/hyperlink" Target="https://eng-support.com/kouza/" TargetMode="External"/><Relationship Id="rId5885" Type="http://schemas.openxmlformats.org/officeDocument/2006/relationships/hyperlink" Target="https://juku-escot.com/online/" TargetMode="External"/><Relationship Id="rId3259" Type="http://schemas.openxmlformats.org/officeDocument/2006/relationships/hyperlink" Target="https://eigo-rewrite.com/column/stage2-lesson9-2/" TargetMode="External"/><Relationship Id="rId3250" Type="http://schemas.openxmlformats.org/officeDocument/2006/relationships/hyperlink" Target="https://eigo-rewrite.com/column/hub_stage2/" TargetMode="External"/><Relationship Id="rId4581" Type="http://schemas.openxmlformats.org/officeDocument/2006/relationships/hyperlink" Target="https://eng-support.com/kouza/" TargetMode="External"/><Relationship Id="rId4580" Type="http://schemas.openxmlformats.org/officeDocument/2006/relationships/hyperlink" Target="https://eng-support.com/column/eigonokiso1/" TargetMode="External"/><Relationship Id="rId3252" Type="http://schemas.openxmlformats.org/officeDocument/2006/relationships/hyperlink" Target="https://eigo-rewrite.com/column/hub_stage2/" TargetMode="External"/><Relationship Id="rId4583" Type="http://schemas.openxmlformats.org/officeDocument/2006/relationships/hyperlink" Target="https://eng-support.com/access/" TargetMode="External"/><Relationship Id="rId3251" Type="http://schemas.openxmlformats.org/officeDocument/2006/relationships/hyperlink" Target="https://eigo-rewrite.com/column/stage2-lesson8-1/" TargetMode="External"/><Relationship Id="rId4582" Type="http://schemas.openxmlformats.org/officeDocument/2006/relationships/hyperlink" Target="https://eng-support.com/column/eigonokiso1/" TargetMode="External"/><Relationship Id="rId3254" Type="http://schemas.openxmlformats.org/officeDocument/2006/relationships/hyperlink" Target="https://eigo-rewrite.com/column/hub_stage2/" TargetMode="External"/><Relationship Id="rId4585" Type="http://schemas.openxmlformats.org/officeDocument/2006/relationships/hyperlink" Target="https://eng-support.com/greeting/" TargetMode="External"/><Relationship Id="rId3253" Type="http://schemas.openxmlformats.org/officeDocument/2006/relationships/hyperlink" Target="https://eigo-rewrite.com/column/stage2-lesson8-2/" TargetMode="External"/><Relationship Id="rId4584" Type="http://schemas.openxmlformats.org/officeDocument/2006/relationships/hyperlink" Target="https://eng-support.com/column/eigonokiso1/" TargetMode="External"/><Relationship Id="rId3256" Type="http://schemas.openxmlformats.org/officeDocument/2006/relationships/hyperlink" Target="https://eigo-rewrite.com/column/hub_stage2/" TargetMode="External"/><Relationship Id="rId4587" Type="http://schemas.openxmlformats.org/officeDocument/2006/relationships/hyperlink" Target="https://eng-support.com/kouza/" TargetMode="External"/><Relationship Id="rId3255" Type="http://schemas.openxmlformats.org/officeDocument/2006/relationships/hyperlink" Target="https://eigo-rewrite.com/column/stage2-lesson8-3/" TargetMode="External"/><Relationship Id="rId4586" Type="http://schemas.openxmlformats.org/officeDocument/2006/relationships/hyperlink" Target="https://eng-support.com/column/eigonokiso1/" TargetMode="External"/><Relationship Id="rId3258" Type="http://schemas.openxmlformats.org/officeDocument/2006/relationships/hyperlink" Target="https://eigo-rewrite.com/column/hub_stage2/" TargetMode="External"/><Relationship Id="rId4589" Type="http://schemas.openxmlformats.org/officeDocument/2006/relationships/hyperlink" Target="https://eng-support.com/access/" TargetMode="External"/><Relationship Id="rId3257" Type="http://schemas.openxmlformats.org/officeDocument/2006/relationships/hyperlink" Target="https://eigo-rewrite.com/column/stage2-lesson9-1/" TargetMode="External"/><Relationship Id="rId4588" Type="http://schemas.openxmlformats.org/officeDocument/2006/relationships/hyperlink" Target="https://eng-support.com/column/eigonokiso1/" TargetMode="External"/><Relationship Id="rId3249" Type="http://schemas.openxmlformats.org/officeDocument/2006/relationships/hyperlink" Target="https://eigo-rewrite.com/column/stage2-lesson7-4/" TargetMode="External"/><Relationship Id="rId3248" Type="http://schemas.openxmlformats.org/officeDocument/2006/relationships/hyperlink" Target="https://eigo-rewrite.com/column/hub_stage2/" TargetMode="External"/><Relationship Id="rId4579" Type="http://schemas.openxmlformats.org/officeDocument/2006/relationships/hyperlink" Target="https://youtu.be/Q0nNF1HnGqc" TargetMode="External"/><Relationship Id="rId4570" Type="http://schemas.openxmlformats.org/officeDocument/2006/relationships/hyperlink" Target="https://eng-support.com/column/eigonokiso1/" TargetMode="External"/><Relationship Id="rId3241" Type="http://schemas.openxmlformats.org/officeDocument/2006/relationships/hyperlink" Target="https://eigo-rewrite.com/column/stage2-lesson6-3/" TargetMode="External"/><Relationship Id="rId4572" Type="http://schemas.openxmlformats.org/officeDocument/2006/relationships/hyperlink" Target="https://eng-support.com/column/eigonokiso1/" TargetMode="External"/><Relationship Id="rId3240" Type="http://schemas.openxmlformats.org/officeDocument/2006/relationships/hyperlink" Target="https://eigo-rewrite.com/column/hub_stage2/" TargetMode="External"/><Relationship Id="rId4571" Type="http://schemas.openxmlformats.org/officeDocument/2006/relationships/hyperlink" Target="https://eng-support.com/kouza/" TargetMode="External"/><Relationship Id="rId3243" Type="http://schemas.openxmlformats.org/officeDocument/2006/relationships/hyperlink" Target="https://eigo-rewrite.com/column/stage2-lesson7-1/" TargetMode="External"/><Relationship Id="rId4574" Type="http://schemas.openxmlformats.org/officeDocument/2006/relationships/hyperlink" Target="https://youtu.be/rs6BOE6_y2c" TargetMode="External"/><Relationship Id="rId3242" Type="http://schemas.openxmlformats.org/officeDocument/2006/relationships/hyperlink" Target="https://eigo-rewrite.com/column/hub_stage2/" TargetMode="External"/><Relationship Id="rId4573" Type="http://schemas.openxmlformats.org/officeDocument/2006/relationships/hyperlink" Target="https://youtu.be/rs6BOE6_y2c" TargetMode="External"/><Relationship Id="rId3245" Type="http://schemas.openxmlformats.org/officeDocument/2006/relationships/hyperlink" Target="https://eigo-rewrite.com/column/stage2-lesson7-2/" TargetMode="External"/><Relationship Id="rId4576" Type="http://schemas.openxmlformats.org/officeDocument/2006/relationships/hyperlink" Target="https://eng-support.com/kouza/" TargetMode="External"/><Relationship Id="rId3244" Type="http://schemas.openxmlformats.org/officeDocument/2006/relationships/hyperlink" Target="https://eigo-rewrite.com/column/hub_stage2/" TargetMode="External"/><Relationship Id="rId4575" Type="http://schemas.openxmlformats.org/officeDocument/2006/relationships/hyperlink" Target="https://eng-support.com/column/eigonokiso1/" TargetMode="External"/><Relationship Id="rId3247" Type="http://schemas.openxmlformats.org/officeDocument/2006/relationships/hyperlink" Target="https://eigo-rewrite.com/column/stage2-lesson7-3/" TargetMode="External"/><Relationship Id="rId4578" Type="http://schemas.openxmlformats.org/officeDocument/2006/relationships/hyperlink" Target="https://youtu.be/Q0nNF1HnGqc" TargetMode="External"/><Relationship Id="rId3246" Type="http://schemas.openxmlformats.org/officeDocument/2006/relationships/hyperlink" Target="https://eigo-rewrite.com/column/hub_stage2/" TargetMode="External"/><Relationship Id="rId4577" Type="http://schemas.openxmlformats.org/officeDocument/2006/relationships/hyperlink" Target="https://eng-support.com/column/eigonokiso1/" TargetMode="External"/><Relationship Id="rId4525" Type="http://schemas.openxmlformats.org/officeDocument/2006/relationships/hyperlink" Target="https://eng-support.com/kouza/" TargetMode="External"/><Relationship Id="rId5857" Type="http://schemas.openxmlformats.org/officeDocument/2006/relationships/hyperlink" Target="https://juku-escot.com/taikeisuugaku/" TargetMode="External"/><Relationship Id="rId4524" Type="http://schemas.openxmlformats.org/officeDocument/2006/relationships/hyperlink" Target="https://eng-support.com/column/book2-lesson8-scene3/" TargetMode="External"/><Relationship Id="rId5858" Type="http://schemas.openxmlformats.org/officeDocument/2006/relationships/hyperlink" Target="https://juku-escot.com/column/kobetsuigi_h/" TargetMode="External"/><Relationship Id="rId4527" Type="http://schemas.openxmlformats.org/officeDocument/2006/relationships/hyperlink" Target="https://eng-support.com/kouza/" TargetMode="External"/><Relationship Id="rId5855" Type="http://schemas.openxmlformats.org/officeDocument/2006/relationships/hyperlink" Target="https://juku-escot.com/birdland/" TargetMode="External"/><Relationship Id="rId4526" Type="http://schemas.openxmlformats.org/officeDocument/2006/relationships/hyperlink" Target="https://eng-support.com/column/book2-lesson8-scene3/" TargetMode="External"/><Relationship Id="rId5856" Type="http://schemas.openxmlformats.org/officeDocument/2006/relationships/hyperlink" Target="https://juku-escot.com/column/kobetsuigi_h/" TargetMode="External"/><Relationship Id="rId4529" Type="http://schemas.openxmlformats.org/officeDocument/2006/relationships/hyperlink" Target="https://eng-support.com/kouza/" TargetMode="External"/><Relationship Id="rId4528" Type="http://schemas.openxmlformats.org/officeDocument/2006/relationships/hyperlink" Target="https://eng-support.com/column/book2-lesson8-scene3/" TargetMode="External"/><Relationship Id="rId5859" Type="http://schemas.openxmlformats.org/officeDocument/2006/relationships/hyperlink" Target="https://juku-escot.com/online/" TargetMode="External"/><Relationship Id="rId5850" Type="http://schemas.openxmlformats.org/officeDocument/2006/relationships/hyperlink" Target="https://juku-escot.com/column/kobetsuigi_h/" TargetMode="External"/><Relationship Id="rId4521" Type="http://schemas.openxmlformats.org/officeDocument/2006/relationships/hyperlink" Target="https://eng-support.com/kouza/" TargetMode="External"/><Relationship Id="rId5853" Type="http://schemas.openxmlformats.org/officeDocument/2006/relationships/hyperlink" Target="https://juku-escot.com/newtreasure/" TargetMode="External"/><Relationship Id="rId4520" Type="http://schemas.openxmlformats.org/officeDocument/2006/relationships/hyperlink" Target="https://eng-support.com/column/book2-lesson8-scene2/" TargetMode="External"/><Relationship Id="rId5854" Type="http://schemas.openxmlformats.org/officeDocument/2006/relationships/hyperlink" Target="https://juku-escot.com/column/kobetsuigi_h/" TargetMode="External"/><Relationship Id="rId4523" Type="http://schemas.openxmlformats.org/officeDocument/2006/relationships/hyperlink" Target="https://eng-support.com/column/" TargetMode="External"/><Relationship Id="rId5851" Type="http://schemas.openxmlformats.org/officeDocument/2006/relationships/hyperlink" Target="https://juku-escot.com/progress/" TargetMode="External"/><Relationship Id="rId4522" Type="http://schemas.openxmlformats.org/officeDocument/2006/relationships/hyperlink" Target="https://eng-support.com/column/book2-lesson8-scene3/" TargetMode="External"/><Relationship Id="rId5852" Type="http://schemas.openxmlformats.org/officeDocument/2006/relationships/hyperlink" Target="https://juku-escot.com/column/kobetsuigi_h/" TargetMode="External"/><Relationship Id="rId4514" Type="http://schemas.openxmlformats.org/officeDocument/2006/relationships/hyperlink" Target="https://eng-support.com/column/book2-lesson8-scene2/" TargetMode="External"/><Relationship Id="rId5846" Type="http://schemas.openxmlformats.org/officeDocument/2006/relationships/hyperlink" Target="https://juku-escot.com/column/kobetsuigi_h/" TargetMode="External"/><Relationship Id="rId4513" Type="http://schemas.openxmlformats.org/officeDocument/2006/relationships/hyperlink" Target="https://eng-support.com/kouza/" TargetMode="External"/><Relationship Id="rId5847" Type="http://schemas.openxmlformats.org/officeDocument/2006/relationships/hyperlink" Target="https://juku-escot.com/examination/" TargetMode="External"/><Relationship Id="rId4516" Type="http://schemas.openxmlformats.org/officeDocument/2006/relationships/hyperlink" Target="https://eng-support.com/column/book2-lesson8-scene2/" TargetMode="External"/><Relationship Id="rId5844" Type="http://schemas.openxmlformats.org/officeDocument/2006/relationships/hyperlink" Target="https://juku-escot.com/column/keikaku_tatekata/" TargetMode="External"/><Relationship Id="rId4515" Type="http://schemas.openxmlformats.org/officeDocument/2006/relationships/hyperlink" Target="https://eng-support.com/kouza/" TargetMode="External"/><Relationship Id="rId5845" Type="http://schemas.openxmlformats.org/officeDocument/2006/relationships/hyperlink" Target="https://juku-escot.com/inquiry/" TargetMode="External"/><Relationship Id="rId4518" Type="http://schemas.openxmlformats.org/officeDocument/2006/relationships/hyperlink" Target="https://eng-support.com/column/book2-lesson8-scene2/" TargetMode="External"/><Relationship Id="rId4517" Type="http://schemas.openxmlformats.org/officeDocument/2006/relationships/hyperlink" Target="https://eng-support.com/kouza/" TargetMode="External"/><Relationship Id="rId5848" Type="http://schemas.openxmlformats.org/officeDocument/2006/relationships/hyperlink" Target="https://juku-escot.com/column/kobetsuigi_h/" TargetMode="External"/><Relationship Id="rId4519" Type="http://schemas.openxmlformats.org/officeDocument/2006/relationships/hyperlink" Target="https://eng-support.com/kouza/" TargetMode="External"/><Relationship Id="rId5849" Type="http://schemas.openxmlformats.org/officeDocument/2006/relationships/hyperlink" Target="https://juku-escot.com/examination/" TargetMode="External"/><Relationship Id="rId4510" Type="http://schemas.openxmlformats.org/officeDocument/2006/relationships/hyperlink" Target="https://eng-support.com/column/book2-lesson8-scene1/" TargetMode="External"/><Relationship Id="rId5842" Type="http://schemas.openxmlformats.org/officeDocument/2006/relationships/hyperlink" Target="https://juku-escot.com/column/keikaku_tatekata/" TargetMode="External"/><Relationship Id="rId5843" Type="http://schemas.openxmlformats.org/officeDocument/2006/relationships/hyperlink" Target="https://juku-escot.com/examination/" TargetMode="External"/><Relationship Id="rId4512" Type="http://schemas.openxmlformats.org/officeDocument/2006/relationships/hyperlink" Target="https://eng-support.com/column/book2-lesson8-scene1/" TargetMode="External"/><Relationship Id="rId5840" Type="http://schemas.openxmlformats.org/officeDocument/2006/relationships/hyperlink" Target="https://juku-escot.com/column/keikaku_tatekata/" TargetMode="External"/><Relationship Id="rId4511" Type="http://schemas.openxmlformats.org/officeDocument/2006/relationships/hyperlink" Target="https://eng-support.com/kouza/" TargetMode="External"/><Relationship Id="rId5841" Type="http://schemas.openxmlformats.org/officeDocument/2006/relationships/hyperlink" Target="https://juku-escot.com/onepoint/" TargetMode="External"/><Relationship Id="rId3216" Type="http://schemas.openxmlformats.org/officeDocument/2006/relationships/hyperlink" Target="https://eigo-rewrite.com/column/hub_stage2/" TargetMode="External"/><Relationship Id="rId4547" Type="http://schemas.openxmlformats.org/officeDocument/2006/relationships/hyperlink" Target="https://eng-support.com/column/book2-lesson9-scene2/" TargetMode="External"/><Relationship Id="rId5879" Type="http://schemas.openxmlformats.org/officeDocument/2006/relationships/hyperlink" Target="https://juku-escot.com/online/" TargetMode="External"/><Relationship Id="rId3215" Type="http://schemas.openxmlformats.org/officeDocument/2006/relationships/hyperlink" Target="https://eigo-rewrite.com/column/stage2-lesson2-1/" TargetMode="External"/><Relationship Id="rId4546" Type="http://schemas.openxmlformats.org/officeDocument/2006/relationships/hyperlink" Target="https://eng-support.com/column/book2-lesson9-scene2/" TargetMode="External"/><Relationship Id="rId3218" Type="http://schemas.openxmlformats.org/officeDocument/2006/relationships/hyperlink" Target="https://eigo-rewrite.com/column/hub_stage2/" TargetMode="External"/><Relationship Id="rId4549" Type="http://schemas.openxmlformats.org/officeDocument/2006/relationships/hyperlink" Target="https://eng-support.com/kouza/" TargetMode="External"/><Relationship Id="rId5877" Type="http://schemas.openxmlformats.org/officeDocument/2006/relationships/hyperlink" Target="https://juku-escot.com/online/" TargetMode="External"/><Relationship Id="rId3217" Type="http://schemas.openxmlformats.org/officeDocument/2006/relationships/hyperlink" Target="https://eigo-rewrite.com/column/stage2-lesson2-2/" TargetMode="External"/><Relationship Id="rId4548" Type="http://schemas.openxmlformats.org/officeDocument/2006/relationships/hyperlink" Target="https://eng-support.com/column/book2-lesson9-scene2/" TargetMode="External"/><Relationship Id="rId5878" Type="http://schemas.openxmlformats.org/officeDocument/2006/relationships/hyperlink" Target="https://juku-escot.com/column/kobetsuigi_j/" TargetMode="External"/><Relationship Id="rId3219" Type="http://schemas.openxmlformats.org/officeDocument/2006/relationships/hyperlink" Target="https://eigo-rewrite.com/column/stage2-lesson2-3/" TargetMode="External"/><Relationship Id="rId5871" Type="http://schemas.openxmlformats.org/officeDocument/2006/relationships/hyperlink" Target="https://juku-escot.com/birdland/" TargetMode="External"/><Relationship Id="rId5872" Type="http://schemas.openxmlformats.org/officeDocument/2006/relationships/hyperlink" Target="https://juku-escot.com/column/kobetsuigi_j/" TargetMode="External"/><Relationship Id="rId3210" Type="http://schemas.openxmlformats.org/officeDocument/2006/relationships/hyperlink" Target="https://eigo-rewrite.com/column/hub_stage2/" TargetMode="External"/><Relationship Id="rId4541" Type="http://schemas.openxmlformats.org/officeDocument/2006/relationships/hyperlink" Target="https://eng-support.com/kouza/" TargetMode="External"/><Relationship Id="rId4540" Type="http://schemas.openxmlformats.org/officeDocument/2006/relationships/hyperlink" Target="https://eng-support.com/column/book2-lesson9-scene1/" TargetMode="External"/><Relationship Id="rId5870" Type="http://schemas.openxmlformats.org/officeDocument/2006/relationships/hyperlink" Target="https://juku-escot.com/column/kobetsuigi_j/" TargetMode="External"/><Relationship Id="rId3212" Type="http://schemas.openxmlformats.org/officeDocument/2006/relationships/hyperlink" Target="https://eigo-rewrite.com/column/hub_stage2/" TargetMode="External"/><Relationship Id="rId4543" Type="http://schemas.openxmlformats.org/officeDocument/2006/relationships/hyperlink" Target="https://eng-support.com/kouza/" TargetMode="External"/><Relationship Id="rId5875" Type="http://schemas.openxmlformats.org/officeDocument/2006/relationships/hyperlink" Target="https://juku-escot.com/online/" TargetMode="External"/><Relationship Id="rId3211" Type="http://schemas.openxmlformats.org/officeDocument/2006/relationships/hyperlink" Target="https://eigo-rewrite.com/column/stage2_lesson1-2/" TargetMode="External"/><Relationship Id="rId4542" Type="http://schemas.openxmlformats.org/officeDocument/2006/relationships/hyperlink" Target="https://eng-support.com/column/book2-lesson9-scene1/" TargetMode="External"/><Relationship Id="rId5876" Type="http://schemas.openxmlformats.org/officeDocument/2006/relationships/hyperlink" Target="https://juku-escot.com/column/kobetsuigi_j/" TargetMode="External"/><Relationship Id="rId3214" Type="http://schemas.openxmlformats.org/officeDocument/2006/relationships/hyperlink" Target="https://eigo-rewrite.com/column/hub_stage2/" TargetMode="External"/><Relationship Id="rId4545" Type="http://schemas.openxmlformats.org/officeDocument/2006/relationships/hyperlink" Target="https://eng-support.com/kouza/" TargetMode="External"/><Relationship Id="rId5873" Type="http://schemas.openxmlformats.org/officeDocument/2006/relationships/hyperlink" Target="https://juku-escot.com/taikeisuugaku/" TargetMode="External"/><Relationship Id="rId3213" Type="http://schemas.openxmlformats.org/officeDocument/2006/relationships/hyperlink" Target="https://eigo-rewrite.com/column/stage2-lesson1-3/" TargetMode="External"/><Relationship Id="rId4544" Type="http://schemas.openxmlformats.org/officeDocument/2006/relationships/hyperlink" Target="https://eng-support.com/column/book2-lesson9-scene1/" TargetMode="External"/><Relationship Id="rId5874" Type="http://schemas.openxmlformats.org/officeDocument/2006/relationships/hyperlink" Target="https://juku-escot.com/column/kobetsuigi_j/" TargetMode="External"/><Relationship Id="rId3205" Type="http://schemas.openxmlformats.org/officeDocument/2006/relationships/hyperlink" Target="https://eigo-rewrite.com/column/stage3/" TargetMode="External"/><Relationship Id="rId4536" Type="http://schemas.openxmlformats.org/officeDocument/2006/relationships/hyperlink" Target="https://eng-support.com/column/book2-lesson9-scene1/" TargetMode="External"/><Relationship Id="rId5868" Type="http://schemas.openxmlformats.org/officeDocument/2006/relationships/hyperlink" Target="https://juku-escot.com/column/kobetsuigi_j/" TargetMode="External"/><Relationship Id="rId3204" Type="http://schemas.openxmlformats.org/officeDocument/2006/relationships/hyperlink" Target="https://eigo-rewrite.com/column/hub_stage2/" TargetMode="External"/><Relationship Id="rId4535" Type="http://schemas.openxmlformats.org/officeDocument/2006/relationships/hyperlink" Target="https://eng-support.com/kouza/" TargetMode="External"/><Relationship Id="rId5869" Type="http://schemas.openxmlformats.org/officeDocument/2006/relationships/hyperlink" Target="https://juku-escot.com/newtreasure/" TargetMode="External"/><Relationship Id="rId3207" Type="http://schemas.openxmlformats.org/officeDocument/2006/relationships/hyperlink" Target="https://eigo-rewrite.com/column/stage2soukatu/" TargetMode="External"/><Relationship Id="rId4538" Type="http://schemas.openxmlformats.org/officeDocument/2006/relationships/hyperlink" Target="https://eng-support.com/column/book2-lesson9-scene1/" TargetMode="External"/><Relationship Id="rId5866" Type="http://schemas.openxmlformats.org/officeDocument/2006/relationships/hyperlink" Target="https://juku-escot.com/column/kobetsuigi_j/" TargetMode="External"/><Relationship Id="rId3206" Type="http://schemas.openxmlformats.org/officeDocument/2006/relationships/hyperlink" Target="https://eigo-rewrite.com/column/hub_stage2/" TargetMode="External"/><Relationship Id="rId4537" Type="http://schemas.openxmlformats.org/officeDocument/2006/relationships/hyperlink" Target="https://eng-support.com/kouza/" TargetMode="External"/><Relationship Id="rId5867" Type="http://schemas.openxmlformats.org/officeDocument/2006/relationships/hyperlink" Target="https://juku-escot.com/progress/" TargetMode="External"/><Relationship Id="rId3209" Type="http://schemas.openxmlformats.org/officeDocument/2006/relationships/hyperlink" Target="https://eigo-rewrite.com/column/stage2_lesson1-1/" TargetMode="External"/><Relationship Id="rId3208" Type="http://schemas.openxmlformats.org/officeDocument/2006/relationships/hyperlink" Target="https://eigo-rewrite.com/column/hub_stage2/" TargetMode="External"/><Relationship Id="rId4539" Type="http://schemas.openxmlformats.org/officeDocument/2006/relationships/hyperlink" Target="https://eng-support.com/kouza/" TargetMode="External"/><Relationship Id="rId5860" Type="http://schemas.openxmlformats.org/officeDocument/2006/relationships/hyperlink" Target="https://juku-escot.com/column/kobetsuigi_j/" TargetMode="External"/><Relationship Id="rId5861" Type="http://schemas.openxmlformats.org/officeDocument/2006/relationships/hyperlink" Target="https://juku-escot.com/onepoint/" TargetMode="External"/><Relationship Id="rId4530" Type="http://schemas.openxmlformats.org/officeDocument/2006/relationships/hyperlink" Target="https://eng-support.com/column/book2-lesson8-scene3/" TargetMode="External"/><Relationship Id="rId3201" Type="http://schemas.openxmlformats.org/officeDocument/2006/relationships/hyperlink" Target="https://eigo-rewrite.com/column/stage2soukatu/" TargetMode="External"/><Relationship Id="rId4532" Type="http://schemas.openxmlformats.org/officeDocument/2006/relationships/hyperlink" Target="https://eng-support.com/column/book2-lesson8-scene3/" TargetMode="External"/><Relationship Id="rId5864" Type="http://schemas.openxmlformats.org/officeDocument/2006/relationships/hyperlink" Target="https://juku-escot.com/column/kobetsuigi_j/" TargetMode="External"/><Relationship Id="rId3200" Type="http://schemas.openxmlformats.org/officeDocument/2006/relationships/hyperlink" Target="https://eigo-rewrite.com/column/hub_stage2/" TargetMode="External"/><Relationship Id="rId4531" Type="http://schemas.openxmlformats.org/officeDocument/2006/relationships/hyperlink" Target="https://eng-support.com/kouza/" TargetMode="External"/><Relationship Id="rId5865" Type="http://schemas.openxmlformats.org/officeDocument/2006/relationships/hyperlink" Target="https://juku-escot.com/column/zaigaku/" TargetMode="External"/><Relationship Id="rId3203" Type="http://schemas.openxmlformats.org/officeDocument/2006/relationships/hyperlink" Target="https://eigo-rewrite.com/column/hub_stage1/" TargetMode="External"/><Relationship Id="rId4534" Type="http://schemas.openxmlformats.org/officeDocument/2006/relationships/hyperlink" Target="https://eng-support.com/column/book2-lesson8-scene3/" TargetMode="External"/><Relationship Id="rId5862" Type="http://schemas.openxmlformats.org/officeDocument/2006/relationships/hyperlink" Target="https://juku-escot.com/column/kobetsuigi_j/" TargetMode="External"/><Relationship Id="rId3202" Type="http://schemas.openxmlformats.org/officeDocument/2006/relationships/hyperlink" Target="https://eigo-rewrite.com/column/hub_stage2/" TargetMode="External"/><Relationship Id="rId4533" Type="http://schemas.openxmlformats.org/officeDocument/2006/relationships/hyperlink" Target="https://eng-support.com/kouza/" TargetMode="External"/><Relationship Id="rId5863" Type="http://schemas.openxmlformats.org/officeDocument/2006/relationships/hyperlink" Target="https://juku-escot.com/onepoint/" TargetMode="External"/><Relationship Id="rId3270" Type="http://schemas.openxmlformats.org/officeDocument/2006/relationships/hyperlink" Target="https://eigo-rewrite.com/column/hub_stage2/" TargetMode="External"/><Relationship Id="rId3272" Type="http://schemas.openxmlformats.org/officeDocument/2006/relationships/hyperlink" Target="https://eigo-rewrite.com/column/hub_stage2/" TargetMode="External"/><Relationship Id="rId3271" Type="http://schemas.openxmlformats.org/officeDocument/2006/relationships/hyperlink" Target="https://eigo-rewrite.com/column/stage2-lesson11-3/" TargetMode="External"/><Relationship Id="rId3274" Type="http://schemas.openxmlformats.org/officeDocument/2006/relationships/hyperlink" Target="https://eigo-rewrite.com/column/hub_stage2/" TargetMode="External"/><Relationship Id="rId3273" Type="http://schemas.openxmlformats.org/officeDocument/2006/relationships/hyperlink" Target="https://eigo-rewrite.com/column/stage2-lesson12-1/" TargetMode="External"/><Relationship Id="rId3276" Type="http://schemas.openxmlformats.org/officeDocument/2006/relationships/hyperlink" Target="https://eigo-rewrite.com/column/hub_stage2/" TargetMode="External"/><Relationship Id="rId3275" Type="http://schemas.openxmlformats.org/officeDocument/2006/relationships/hyperlink" Target="https://eigo-rewrite.com/column/stage2-lesson12-2/" TargetMode="External"/><Relationship Id="rId3278" Type="http://schemas.openxmlformats.org/officeDocument/2006/relationships/hyperlink" Target="https://eigo-rewrite.com/column/j-eisakubun/" TargetMode="External"/><Relationship Id="rId3277" Type="http://schemas.openxmlformats.org/officeDocument/2006/relationships/hyperlink" Target="https://eigo-rewrite.com/column/stage2-lesson12-3/" TargetMode="External"/><Relationship Id="rId3279" Type="http://schemas.openxmlformats.org/officeDocument/2006/relationships/hyperlink" Target="https://eigo-rewrite.com/kobetsueisakubun/" TargetMode="External"/><Relationship Id="rId4590" Type="http://schemas.openxmlformats.org/officeDocument/2006/relationships/hyperlink" Target="https://eng-support.com/column/eigonokiso1/" TargetMode="External"/><Relationship Id="rId3261" Type="http://schemas.openxmlformats.org/officeDocument/2006/relationships/hyperlink" Target="https://eigo-rewrite.com/column/stage2-lesson10-1/" TargetMode="External"/><Relationship Id="rId4592" Type="http://schemas.openxmlformats.org/officeDocument/2006/relationships/hyperlink" Target="https://eng-support.com/column/eigonokiso1/" TargetMode="External"/><Relationship Id="rId3260" Type="http://schemas.openxmlformats.org/officeDocument/2006/relationships/hyperlink" Target="https://eigo-rewrite.com/column/hub_stage2/" TargetMode="External"/><Relationship Id="rId4591" Type="http://schemas.openxmlformats.org/officeDocument/2006/relationships/hyperlink" Target="https://eng-support.com/" TargetMode="External"/><Relationship Id="rId3263" Type="http://schemas.openxmlformats.org/officeDocument/2006/relationships/hyperlink" Target="https://eigo-rewrite.com/column/stage2-lesson10-2/" TargetMode="External"/><Relationship Id="rId4594" Type="http://schemas.openxmlformats.org/officeDocument/2006/relationships/hyperlink" Target="https://eng-support.com/column/eigonokiso1/" TargetMode="External"/><Relationship Id="rId3262" Type="http://schemas.openxmlformats.org/officeDocument/2006/relationships/hyperlink" Target="https://eigo-rewrite.com/column/hub_stage2/" TargetMode="External"/><Relationship Id="rId4593" Type="http://schemas.openxmlformats.org/officeDocument/2006/relationships/hyperlink" Target="https://eng-support.com/kouza/" TargetMode="External"/><Relationship Id="rId3265" Type="http://schemas.openxmlformats.org/officeDocument/2006/relationships/hyperlink" Target="https://eigo-rewrite.com/column/stage2-lesson10-3/" TargetMode="External"/><Relationship Id="rId4596" Type="http://schemas.openxmlformats.org/officeDocument/2006/relationships/hyperlink" Target="https://eng-support.com/column/eigonokiso1/" TargetMode="External"/><Relationship Id="rId3264" Type="http://schemas.openxmlformats.org/officeDocument/2006/relationships/hyperlink" Target="https://eigo-rewrite.com/column/hub_stage2/" TargetMode="External"/><Relationship Id="rId4595" Type="http://schemas.openxmlformats.org/officeDocument/2006/relationships/hyperlink" Target="https://eng-support.com/kouza/" TargetMode="External"/><Relationship Id="rId3267" Type="http://schemas.openxmlformats.org/officeDocument/2006/relationships/hyperlink" Target="https://eigo-rewrite.com/column/stage2-lesson11-1/" TargetMode="External"/><Relationship Id="rId4598" Type="http://schemas.openxmlformats.org/officeDocument/2006/relationships/hyperlink" Target="https://eng-support.com/column/eigonokiso1/" TargetMode="External"/><Relationship Id="rId3266" Type="http://schemas.openxmlformats.org/officeDocument/2006/relationships/hyperlink" Target="https://eigo-rewrite.com/column/hub_stage2/" TargetMode="External"/><Relationship Id="rId4597" Type="http://schemas.openxmlformats.org/officeDocument/2006/relationships/hyperlink" Target="https://eng-support.com/access/" TargetMode="External"/><Relationship Id="rId3269" Type="http://schemas.openxmlformats.org/officeDocument/2006/relationships/hyperlink" Target="https://eigo-rewrite.com/column/stage2-lesson11-2/" TargetMode="External"/><Relationship Id="rId3268" Type="http://schemas.openxmlformats.org/officeDocument/2006/relationships/hyperlink" Target="https://eigo-rewrite.com/column/hub_stage2/" TargetMode="External"/><Relationship Id="rId4599" Type="http://schemas.openxmlformats.org/officeDocument/2006/relationships/hyperlink" Target="https://eng-support.com/greeting/" TargetMode="External"/><Relationship Id="rId3290" Type="http://schemas.openxmlformats.org/officeDocument/2006/relationships/hyperlink" Target="https://eigo-rewrite.com/column/listening/" TargetMode="External"/><Relationship Id="rId3292" Type="http://schemas.openxmlformats.org/officeDocument/2006/relationships/hyperlink" Target="https://eigo-rewrite.com/column/listening/" TargetMode="External"/><Relationship Id="rId3291" Type="http://schemas.openxmlformats.org/officeDocument/2006/relationships/hyperlink" Target="https://eigo-rewrite.com/listening/" TargetMode="External"/><Relationship Id="rId3294" Type="http://schemas.openxmlformats.org/officeDocument/2006/relationships/hyperlink" Target="https://eigo-rewrite.com/column/listening/" TargetMode="External"/><Relationship Id="rId3293" Type="http://schemas.openxmlformats.org/officeDocument/2006/relationships/hyperlink" Target="https://eigo-rewrite.com/bunpou/" TargetMode="External"/><Relationship Id="rId3296" Type="http://schemas.openxmlformats.org/officeDocument/2006/relationships/hyperlink" Target="https://eigo-rewrite.com/column/new-treasure-stage1-lesson1-1/" TargetMode="External"/><Relationship Id="rId3295" Type="http://schemas.openxmlformats.org/officeDocument/2006/relationships/hyperlink" Target="https://eigo-rewrite.com/vocabulary/" TargetMode="External"/><Relationship Id="rId3298" Type="http://schemas.openxmlformats.org/officeDocument/2006/relationships/hyperlink" Target="https://eigo-rewrite.com/column/new-treasure-stage1-lesson1-1/" TargetMode="External"/><Relationship Id="rId3297" Type="http://schemas.openxmlformats.org/officeDocument/2006/relationships/hyperlink" Target="https://eigo-rewrite.com/column/hub_stage1/" TargetMode="External"/><Relationship Id="rId3299" Type="http://schemas.openxmlformats.org/officeDocument/2006/relationships/hyperlink" Target="https://eigo-rewrite.com/vocabulary/" TargetMode="External"/><Relationship Id="rId3281" Type="http://schemas.openxmlformats.org/officeDocument/2006/relationships/hyperlink" Target="https://eigo-rewrite.com/vocabulary/" TargetMode="External"/><Relationship Id="rId3280" Type="http://schemas.openxmlformats.org/officeDocument/2006/relationships/hyperlink" Target="https://eigo-rewrite.com/column/j-eisakubun/" TargetMode="External"/><Relationship Id="rId3283" Type="http://schemas.openxmlformats.org/officeDocument/2006/relationships/hyperlink" Target="https://eigo-rewrite.com/" TargetMode="External"/><Relationship Id="rId3282" Type="http://schemas.openxmlformats.org/officeDocument/2006/relationships/hyperlink" Target="https://eigo-rewrite.com/column/kakomon/" TargetMode="External"/><Relationship Id="rId3285" Type="http://schemas.openxmlformats.org/officeDocument/2006/relationships/hyperlink" Target="https://eigo-rewrite.com/column/eigotest/" TargetMode="External"/><Relationship Id="rId3284" Type="http://schemas.openxmlformats.org/officeDocument/2006/relationships/hyperlink" Target="https://eigo-rewrite.com/column/kakomon/" TargetMode="External"/><Relationship Id="rId3287" Type="http://schemas.openxmlformats.org/officeDocument/2006/relationships/hyperlink" Target="https://eigo-rewrite.com/column/tensuu/" TargetMode="External"/><Relationship Id="rId3286" Type="http://schemas.openxmlformats.org/officeDocument/2006/relationships/hyperlink" Target="https://eigo-rewrite.com/column/kakomon/" TargetMode="External"/><Relationship Id="rId3289" Type="http://schemas.openxmlformats.org/officeDocument/2006/relationships/hyperlink" Target="https://eigo-rewrite.com/kobetsueisakubun/" TargetMode="External"/><Relationship Id="rId3288" Type="http://schemas.openxmlformats.org/officeDocument/2006/relationships/hyperlink" Target="https://eigo-rewrite.com/column/kakomon/" TargetMode="External"/><Relationship Id="rId4602" Type="http://schemas.openxmlformats.org/officeDocument/2006/relationships/hyperlink" Target="https://eng-support.com/column/eigonokiso1/" TargetMode="External"/><Relationship Id="rId5934" Type="http://schemas.openxmlformats.org/officeDocument/2006/relationships/hyperlink" Target="https://juku-escot.com/column/nakadarumiochikobore/" TargetMode="External"/><Relationship Id="rId4601" Type="http://schemas.openxmlformats.org/officeDocument/2006/relationships/hyperlink" Target="https://eng-support.com/kouza/" TargetMode="External"/><Relationship Id="rId5935" Type="http://schemas.openxmlformats.org/officeDocument/2006/relationships/hyperlink" Target="https://juku-escot.com/inquiry/" TargetMode="External"/><Relationship Id="rId4604" Type="http://schemas.openxmlformats.org/officeDocument/2006/relationships/hyperlink" Target="https://eng-support.com/column/eigonokiso1/" TargetMode="External"/><Relationship Id="rId5932" Type="http://schemas.openxmlformats.org/officeDocument/2006/relationships/hyperlink" Target="https://juku-escot.com/column/nakadarumiochikobore/" TargetMode="External"/><Relationship Id="rId4603" Type="http://schemas.openxmlformats.org/officeDocument/2006/relationships/hyperlink" Target="https://eng-support.com/access/" TargetMode="External"/><Relationship Id="rId5933" Type="http://schemas.openxmlformats.org/officeDocument/2006/relationships/hyperlink" Target="https://juku-escot.com/examination/" TargetMode="External"/><Relationship Id="rId4606" Type="http://schemas.openxmlformats.org/officeDocument/2006/relationships/hyperlink" Target="https://eng-support.com/column/eigonokiso1/" TargetMode="External"/><Relationship Id="rId5938" Type="http://schemas.openxmlformats.org/officeDocument/2006/relationships/hyperlink" Target="https://juku-escot.com/column/ochikobore/" TargetMode="External"/><Relationship Id="rId4605" Type="http://schemas.openxmlformats.org/officeDocument/2006/relationships/hyperlink" Target="https://eng-support.com/greeting/" TargetMode="External"/><Relationship Id="rId5939" Type="http://schemas.openxmlformats.org/officeDocument/2006/relationships/hyperlink" Target="https://juku-escot.com/column/merit/" TargetMode="External"/><Relationship Id="rId4608" Type="http://schemas.openxmlformats.org/officeDocument/2006/relationships/hyperlink" Target="https://eng-support.com/column/eigonokiso4/" TargetMode="External"/><Relationship Id="rId5936" Type="http://schemas.openxmlformats.org/officeDocument/2006/relationships/hyperlink" Target="https://juku-escot.com/column/ochikobore/" TargetMode="External"/><Relationship Id="rId4607" Type="http://schemas.openxmlformats.org/officeDocument/2006/relationships/hyperlink" Target="https://eng-support.com/" TargetMode="External"/><Relationship Id="rId5937" Type="http://schemas.openxmlformats.org/officeDocument/2006/relationships/hyperlink" Target="https://juku-escot.com/column/ochikobore/" TargetMode="External"/><Relationship Id="rId4609" Type="http://schemas.openxmlformats.org/officeDocument/2006/relationships/hyperlink" Target="https://eng-support.com/column/eigonokiso4/" TargetMode="External"/><Relationship Id="rId5930" Type="http://schemas.openxmlformats.org/officeDocument/2006/relationships/hyperlink" Target="https://juku-escot.com/column/nakadarumiochikobore/" TargetMode="External"/><Relationship Id="rId5931" Type="http://schemas.openxmlformats.org/officeDocument/2006/relationships/hyperlink" Target="https://juku-escot.com/onepoint/" TargetMode="External"/><Relationship Id="rId4600" Type="http://schemas.openxmlformats.org/officeDocument/2006/relationships/hyperlink" Target="https://eng-support.com/column/eigonokiso1/" TargetMode="External"/><Relationship Id="rId5923" Type="http://schemas.openxmlformats.org/officeDocument/2006/relationships/hyperlink" Target="https://juku-escot.com/online/" TargetMode="External"/><Relationship Id="rId5924" Type="http://schemas.openxmlformats.org/officeDocument/2006/relationships/hyperlink" Target="https://juku-escot.com/column/nakadarumiochikobore/" TargetMode="External"/><Relationship Id="rId5921" Type="http://schemas.openxmlformats.org/officeDocument/2006/relationships/hyperlink" Target="https://juku-escot.com/examination/" TargetMode="External"/><Relationship Id="rId5922" Type="http://schemas.openxmlformats.org/officeDocument/2006/relationships/hyperlink" Target="https://juku-escot.com/column/nakadarumiochikobore/" TargetMode="External"/><Relationship Id="rId5927" Type="http://schemas.openxmlformats.org/officeDocument/2006/relationships/hyperlink" Target="https://juku-escot.com/onepoint/" TargetMode="External"/><Relationship Id="rId5928" Type="http://schemas.openxmlformats.org/officeDocument/2006/relationships/hyperlink" Target="https://juku-escot.com/column/nakadarumiochikobore/" TargetMode="External"/><Relationship Id="rId5925" Type="http://schemas.openxmlformats.org/officeDocument/2006/relationships/hyperlink" Target="https://juku-escot.com/school/" TargetMode="External"/><Relationship Id="rId5926" Type="http://schemas.openxmlformats.org/officeDocument/2006/relationships/hyperlink" Target="https://juku-escot.com/column/nakadarumiochikobore/" TargetMode="External"/><Relationship Id="rId5929" Type="http://schemas.openxmlformats.org/officeDocument/2006/relationships/hyperlink" Target="https://juku-escot.com/school/" TargetMode="External"/><Relationship Id="rId5920" Type="http://schemas.openxmlformats.org/officeDocument/2006/relationships/hyperlink" Target="https://juku-escot.com/column/nakadarumiochikobore/" TargetMode="External"/><Relationship Id="rId4624" Type="http://schemas.openxmlformats.org/officeDocument/2006/relationships/hyperlink" Target="https://eng-support.com/column/progress-2/" TargetMode="External"/><Relationship Id="rId5956" Type="http://schemas.openxmlformats.org/officeDocument/2006/relationships/hyperlink" Target="https://juku-escot.com/column/onlinejuku/" TargetMode="External"/><Relationship Id="rId4623" Type="http://schemas.openxmlformats.org/officeDocument/2006/relationships/hyperlink" Target="https://eng-support.com/kouza/" TargetMode="External"/><Relationship Id="rId5957" Type="http://schemas.openxmlformats.org/officeDocument/2006/relationships/hyperlink" Target="https://natsui-sansu-juku.com/story002/" TargetMode="External"/><Relationship Id="rId4626" Type="http://schemas.openxmlformats.org/officeDocument/2006/relationships/hyperlink" Target="https://eng-support.com/column/progress-2/" TargetMode="External"/><Relationship Id="rId5954" Type="http://schemas.openxmlformats.org/officeDocument/2006/relationships/hyperlink" Target="https://juku-escot.com/column/onlinejuku/" TargetMode="External"/><Relationship Id="rId4625" Type="http://schemas.openxmlformats.org/officeDocument/2006/relationships/hyperlink" Target="https://eng-support.com/kouza/" TargetMode="External"/><Relationship Id="rId5955" Type="http://schemas.openxmlformats.org/officeDocument/2006/relationships/hyperlink" Target="https://juku-escot.com/onepoint/" TargetMode="External"/><Relationship Id="rId4628" Type="http://schemas.openxmlformats.org/officeDocument/2006/relationships/hyperlink" Target="https://eng-support.com/column/progress-book1-8-1/" TargetMode="External"/><Relationship Id="rId4627" Type="http://schemas.openxmlformats.org/officeDocument/2006/relationships/hyperlink" Target="https://eng-support.com/kouza/" TargetMode="External"/><Relationship Id="rId5958" Type="http://schemas.openxmlformats.org/officeDocument/2006/relationships/hyperlink" Target="https://juku-escot.com/column/onlinejuku/" TargetMode="External"/><Relationship Id="rId4629" Type="http://schemas.openxmlformats.org/officeDocument/2006/relationships/hyperlink" Target="https://eng-support.com/kouza/" TargetMode="External"/><Relationship Id="rId5959" Type="http://schemas.openxmlformats.org/officeDocument/2006/relationships/hyperlink" Target="https://juku-escot.com/online/" TargetMode="External"/><Relationship Id="rId4620" Type="http://schemas.openxmlformats.org/officeDocument/2006/relationships/hyperlink" Target="https://eng-support.com/column/progress-2/" TargetMode="External"/><Relationship Id="rId5952" Type="http://schemas.openxmlformats.org/officeDocument/2006/relationships/hyperlink" Target="https://juku-escot.com/column/onlinejuku/" TargetMode="External"/><Relationship Id="rId5953" Type="http://schemas.openxmlformats.org/officeDocument/2006/relationships/hyperlink" Target="https://juku-escot.com/onepoint/" TargetMode="External"/><Relationship Id="rId4622" Type="http://schemas.openxmlformats.org/officeDocument/2006/relationships/hyperlink" Target="https://eng-support.com/column/progress-2/" TargetMode="External"/><Relationship Id="rId5950" Type="http://schemas.openxmlformats.org/officeDocument/2006/relationships/hyperlink" Target="https://juku-escot.com/column/ochikobore/" TargetMode="External"/><Relationship Id="rId4621" Type="http://schemas.openxmlformats.org/officeDocument/2006/relationships/hyperlink" Target="https://natsui-sansu-juku.com/" TargetMode="External"/><Relationship Id="rId5951" Type="http://schemas.openxmlformats.org/officeDocument/2006/relationships/hyperlink" Target="https://juku-escot.com/online/" TargetMode="External"/><Relationship Id="rId4613" Type="http://schemas.openxmlformats.org/officeDocument/2006/relationships/hyperlink" Target="https://eng-support.com/kouza/" TargetMode="External"/><Relationship Id="rId5945" Type="http://schemas.openxmlformats.org/officeDocument/2006/relationships/hyperlink" Target="https://juku-escot.com/birdland/" TargetMode="External"/><Relationship Id="rId4612" Type="http://schemas.openxmlformats.org/officeDocument/2006/relationships/hyperlink" Target="https://eng-support.com/column/eigonokiso4/" TargetMode="External"/><Relationship Id="rId5946" Type="http://schemas.openxmlformats.org/officeDocument/2006/relationships/hyperlink" Target="https://juku-escot.com/column/ochikobore/" TargetMode="External"/><Relationship Id="rId4615" Type="http://schemas.openxmlformats.org/officeDocument/2006/relationships/hyperlink" Target="https://eng-support.com/kouza/" TargetMode="External"/><Relationship Id="rId5943" Type="http://schemas.openxmlformats.org/officeDocument/2006/relationships/hyperlink" Target="https://juku-escot.com/newtreasure/" TargetMode="External"/><Relationship Id="rId4614" Type="http://schemas.openxmlformats.org/officeDocument/2006/relationships/hyperlink" Target="https://eng-support.com/column/eigonokiso4/" TargetMode="External"/><Relationship Id="rId5944" Type="http://schemas.openxmlformats.org/officeDocument/2006/relationships/hyperlink" Target="https://juku-escot.com/column/ochikobore/" TargetMode="External"/><Relationship Id="rId4617" Type="http://schemas.openxmlformats.org/officeDocument/2006/relationships/hyperlink" Target="https://eng-support.com/kouza/" TargetMode="External"/><Relationship Id="rId5949" Type="http://schemas.openxmlformats.org/officeDocument/2006/relationships/hyperlink" Target="https://juku-escot.com/kouza/jyuken-japanese/" TargetMode="External"/><Relationship Id="rId4616" Type="http://schemas.openxmlformats.org/officeDocument/2006/relationships/hyperlink" Target="https://eng-support.com/column/eigonokiso5/" TargetMode="External"/><Relationship Id="rId4619" Type="http://schemas.openxmlformats.org/officeDocument/2006/relationships/hyperlink" Target="https://eng-support.com/kouza/" TargetMode="External"/><Relationship Id="rId5947" Type="http://schemas.openxmlformats.org/officeDocument/2006/relationships/hyperlink" Target="https://juku-escot.com/taikeisuugaku/" TargetMode="External"/><Relationship Id="rId4618" Type="http://schemas.openxmlformats.org/officeDocument/2006/relationships/hyperlink" Target="https://eng-support.com/column/progress-2/" TargetMode="External"/><Relationship Id="rId5948" Type="http://schemas.openxmlformats.org/officeDocument/2006/relationships/hyperlink" Target="https://juku-escot.com/column/ochikobore/" TargetMode="External"/><Relationship Id="rId5941" Type="http://schemas.openxmlformats.org/officeDocument/2006/relationships/hyperlink" Target="https://juku-escot.com/progress/" TargetMode="External"/><Relationship Id="rId5942" Type="http://schemas.openxmlformats.org/officeDocument/2006/relationships/hyperlink" Target="https://juku-escot.com/column/ochikobore/" TargetMode="External"/><Relationship Id="rId4611" Type="http://schemas.openxmlformats.org/officeDocument/2006/relationships/hyperlink" Target="https://eng-support.com/kouza/" TargetMode="External"/><Relationship Id="rId4610" Type="http://schemas.openxmlformats.org/officeDocument/2006/relationships/hyperlink" Target="https://eng-support.com/column/eigonokiso4/" TargetMode="External"/><Relationship Id="rId5940" Type="http://schemas.openxmlformats.org/officeDocument/2006/relationships/hyperlink" Target="https://juku-escot.com/column/ochikobore/" TargetMode="External"/><Relationship Id="rId5912" Type="http://schemas.openxmlformats.org/officeDocument/2006/relationships/hyperlink" Target="https://juku-escot.com/column/merit/" TargetMode="External"/><Relationship Id="rId5913" Type="http://schemas.openxmlformats.org/officeDocument/2006/relationships/hyperlink" Target="https://juku-escot.com/examination/" TargetMode="External"/><Relationship Id="rId5910" Type="http://schemas.openxmlformats.org/officeDocument/2006/relationships/hyperlink" Target="https://juku-escot.com/column/merit/" TargetMode="External"/><Relationship Id="rId5911" Type="http://schemas.openxmlformats.org/officeDocument/2006/relationships/hyperlink" Target="https://juku-escot.com/onepoint/" TargetMode="External"/><Relationship Id="rId5916" Type="http://schemas.openxmlformats.org/officeDocument/2006/relationships/hyperlink" Target="https://juku-escot.com/column/nakadarumiochikobore/" TargetMode="External"/><Relationship Id="rId5917" Type="http://schemas.openxmlformats.org/officeDocument/2006/relationships/hyperlink" Target="https://juku-escot.com/examination/" TargetMode="External"/><Relationship Id="rId5914" Type="http://schemas.openxmlformats.org/officeDocument/2006/relationships/hyperlink" Target="https://juku-escot.com/column/merit/" TargetMode="External"/><Relationship Id="rId5915" Type="http://schemas.openxmlformats.org/officeDocument/2006/relationships/hyperlink" Target="https://juku-escot.com/inquiry/" TargetMode="External"/><Relationship Id="rId5918" Type="http://schemas.openxmlformats.org/officeDocument/2006/relationships/hyperlink" Target="https://juku-escot.com/column/nakadarumiochikobore/" TargetMode="External"/><Relationship Id="rId5919" Type="http://schemas.openxmlformats.org/officeDocument/2006/relationships/hyperlink" Target="https://juku-escot.com/examination/" TargetMode="External"/><Relationship Id="rId5901" Type="http://schemas.openxmlformats.org/officeDocument/2006/relationships/hyperlink" Target="https://juku-escot.com/kouza/" TargetMode="External"/><Relationship Id="rId5902" Type="http://schemas.openxmlformats.org/officeDocument/2006/relationships/hyperlink" Target="https://juku-escot.com/column/merit/" TargetMode="External"/><Relationship Id="rId5900" Type="http://schemas.openxmlformats.org/officeDocument/2006/relationships/hyperlink" Target="https://juku-escot.com/column/merit/" TargetMode="External"/><Relationship Id="rId5905" Type="http://schemas.openxmlformats.org/officeDocument/2006/relationships/hyperlink" Target="https://juku-escot.com/examination/" TargetMode="External"/><Relationship Id="rId5906" Type="http://schemas.openxmlformats.org/officeDocument/2006/relationships/hyperlink" Target="https://juku-escot.com/column/merit/" TargetMode="External"/><Relationship Id="rId5903" Type="http://schemas.openxmlformats.org/officeDocument/2006/relationships/hyperlink" Target="https://juku-escot.com/online/" TargetMode="External"/><Relationship Id="rId5904" Type="http://schemas.openxmlformats.org/officeDocument/2006/relationships/hyperlink" Target="https://juku-escot.com/column/merit/" TargetMode="External"/><Relationship Id="rId5909" Type="http://schemas.openxmlformats.org/officeDocument/2006/relationships/hyperlink" Target="https://juku-escot.com/school/" TargetMode="External"/><Relationship Id="rId5907" Type="http://schemas.openxmlformats.org/officeDocument/2006/relationships/hyperlink" Target="https://juku-escot.com/onepoint/" TargetMode="External"/><Relationship Id="rId5908" Type="http://schemas.openxmlformats.org/officeDocument/2006/relationships/hyperlink" Target="https://juku-escot.com/column/merit/" TargetMode="External"/><Relationship Id="rId2027" Type="http://schemas.openxmlformats.org/officeDocument/2006/relationships/hyperlink" Target="https://dokkai-labo.tokyo/col_blog/nichinoken-kokugo-latest-gap/" TargetMode="External"/><Relationship Id="rId3359" Type="http://schemas.openxmlformats.org/officeDocument/2006/relationships/hyperlink" Target="https://eigo-rewrite.com/column/hub_stage1/" TargetMode="External"/><Relationship Id="rId2028" Type="http://schemas.openxmlformats.org/officeDocument/2006/relationships/hyperlink" Target="https://dokkai-labo.tokyo/blog/ootechuugakuzyukunokokugotekisutohikaku/" TargetMode="External"/><Relationship Id="rId3358" Type="http://schemas.openxmlformats.org/officeDocument/2006/relationships/hyperlink" Target="https://eigo-rewrite.com/column/stage1_lesson11-2/" TargetMode="External"/><Relationship Id="rId4689" Type="http://schemas.openxmlformats.org/officeDocument/2006/relationships/hyperlink" Target="https://eng-support.com/" TargetMode="External"/><Relationship Id="rId2029" Type="http://schemas.openxmlformats.org/officeDocument/2006/relationships/hyperlink" Target="https://dokkai-labo.tokyo/col_blog/nichinoken-kokugo-latest-gap/" TargetMode="External"/><Relationship Id="rId4680" Type="http://schemas.openxmlformats.org/officeDocument/2006/relationships/hyperlink" Target="https://eng-support.com/column/progress-book1-lesson11-2/" TargetMode="External"/><Relationship Id="rId3351" Type="http://schemas.openxmlformats.org/officeDocument/2006/relationships/hyperlink" Target="https://eigo-rewrite.com/bunpou/" TargetMode="External"/><Relationship Id="rId4682" Type="http://schemas.openxmlformats.org/officeDocument/2006/relationships/hyperlink" Target="https://eng-support.com/column/progress-book1-lesson11-2/" TargetMode="External"/><Relationship Id="rId2020" Type="http://schemas.openxmlformats.org/officeDocument/2006/relationships/hyperlink" Target="https://dokkai-labo.tokyo/kobetsuonline01/" TargetMode="External"/><Relationship Id="rId3350" Type="http://schemas.openxmlformats.org/officeDocument/2006/relationships/hyperlink" Target="https://eigo-rewrite.com/column/stage1_lesson10-4/" TargetMode="External"/><Relationship Id="rId4681" Type="http://schemas.openxmlformats.org/officeDocument/2006/relationships/hyperlink" Target="https://eng-support.com/kouza/" TargetMode="External"/><Relationship Id="rId2021" Type="http://schemas.openxmlformats.org/officeDocument/2006/relationships/hyperlink" Target="https://dokkai-labo.tokyo/col_blog/monogataribun-online/" TargetMode="External"/><Relationship Id="rId3353" Type="http://schemas.openxmlformats.org/officeDocument/2006/relationships/hyperlink" Target="https://eigo-rewrite.com/vocabulary/" TargetMode="External"/><Relationship Id="rId4684" Type="http://schemas.openxmlformats.org/officeDocument/2006/relationships/hyperlink" Target="https://eng-support.com/column/progress-book1-lesson11-2/" TargetMode="External"/><Relationship Id="rId2022" Type="http://schemas.openxmlformats.org/officeDocument/2006/relationships/hyperlink" Target="https://dokkai-labo.tokyo/monogataribun/" TargetMode="External"/><Relationship Id="rId3352" Type="http://schemas.openxmlformats.org/officeDocument/2006/relationships/hyperlink" Target="https://eigo-rewrite.com/column/stage1_lesson10-4/" TargetMode="External"/><Relationship Id="rId4683" Type="http://schemas.openxmlformats.org/officeDocument/2006/relationships/hyperlink" Target="https://eng-support.com/access/" TargetMode="External"/><Relationship Id="rId2023" Type="http://schemas.openxmlformats.org/officeDocument/2006/relationships/hyperlink" Target="https://dokkai-labo.tokyo/col_blog/monogataribun-online/" TargetMode="External"/><Relationship Id="rId3355" Type="http://schemas.openxmlformats.org/officeDocument/2006/relationships/hyperlink" Target="https://eigo-rewrite.com/column/hub_stage1/" TargetMode="External"/><Relationship Id="rId4686" Type="http://schemas.openxmlformats.org/officeDocument/2006/relationships/hyperlink" Target="https://eng-support.com/column/progress-book1-lesson11-2/" TargetMode="External"/><Relationship Id="rId2024" Type="http://schemas.openxmlformats.org/officeDocument/2006/relationships/hyperlink" Target="https://dokkai-labo.tokyo/monogataribun/" TargetMode="External"/><Relationship Id="rId3354" Type="http://schemas.openxmlformats.org/officeDocument/2006/relationships/hyperlink" Target="https://eigo-rewrite.com/column/stage1_lesson11-1/" TargetMode="External"/><Relationship Id="rId4685" Type="http://schemas.openxmlformats.org/officeDocument/2006/relationships/hyperlink" Target="https://eng-support.com/kouza/" TargetMode="External"/><Relationship Id="rId2025" Type="http://schemas.openxmlformats.org/officeDocument/2006/relationships/hyperlink" Target="https://dokkai-labo.tokyo/col_blog/monogataribun-online/" TargetMode="External"/><Relationship Id="rId3357" Type="http://schemas.openxmlformats.org/officeDocument/2006/relationships/hyperlink" Target="https://eigo-rewrite.com/vocabulary/" TargetMode="External"/><Relationship Id="rId4688" Type="http://schemas.openxmlformats.org/officeDocument/2006/relationships/hyperlink" Target="https://eng-support.com/column/progress-book1-lesson11-2/" TargetMode="External"/><Relationship Id="rId2026" Type="http://schemas.openxmlformats.org/officeDocument/2006/relationships/hyperlink" Target="https://dokkai-labo.tokyo/kobetsuonline01/" TargetMode="External"/><Relationship Id="rId3356" Type="http://schemas.openxmlformats.org/officeDocument/2006/relationships/hyperlink" Target="https://eigo-rewrite.com/column/stage1_lesson11-1/" TargetMode="External"/><Relationship Id="rId4687" Type="http://schemas.openxmlformats.org/officeDocument/2006/relationships/hyperlink" Target="https://eng-support.com/greeting/" TargetMode="External"/><Relationship Id="rId2016" Type="http://schemas.openxmlformats.org/officeDocument/2006/relationships/hyperlink" Target="https://dokkai-labo.tokyo/kobetsuonline01/" TargetMode="External"/><Relationship Id="rId3348" Type="http://schemas.openxmlformats.org/officeDocument/2006/relationships/hyperlink" Target="https://eigo-rewrite.com/column/stage1_lesson10-4/" TargetMode="External"/><Relationship Id="rId4679" Type="http://schemas.openxmlformats.org/officeDocument/2006/relationships/hyperlink" Target="https://eng-support.com/kouza/" TargetMode="External"/><Relationship Id="rId2017" Type="http://schemas.openxmlformats.org/officeDocument/2006/relationships/hyperlink" Target="https://dokkai-labo.tokyo/col_blog/monogataribun-online/" TargetMode="External"/><Relationship Id="rId3347" Type="http://schemas.openxmlformats.org/officeDocument/2006/relationships/hyperlink" Target="https://eigo-rewrite.com/dokkaikyouka/" TargetMode="External"/><Relationship Id="rId4678" Type="http://schemas.openxmlformats.org/officeDocument/2006/relationships/hyperlink" Target="https://eng-support.com/column/progress-book1-lesson11-2/" TargetMode="External"/><Relationship Id="rId2018" Type="http://schemas.openxmlformats.org/officeDocument/2006/relationships/hyperlink" Target="https://dokkai-labo.tokyo/kobetsuonline01/" TargetMode="External"/><Relationship Id="rId2019" Type="http://schemas.openxmlformats.org/officeDocument/2006/relationships/hyperlink" Target="https://dokkai-labo.tokyo/col_blog/monogataribun-online/" TargetMode="External"/><Relationship Id="rId3349" Type="http://schemas.openxmlformats.org/officeDocument/2006/relationships/hyperlink" Target="https://eigo-rewrite.com/column/hub_stage1/" TargetMode="External"/><Relationship Id="rId3340" Type="http://schemas.openxmlformats.org/officeDocument/2006/relationships/hyperlink" Target="https://eigo-rewrite.com/column/stage1_lesson10-2/" TargetMode="External"/><Relationship Id="rId4671" Type="http://schemas.openxmlformats.org/officeDocument/2006/relationships/hyperlink" Target="https://eng-support.com/column/" TargetMode="External"/><Relationship Id="rId4670" Type="http://schemas.openxmlformats.org/officeDocument/2006/relationships/hyperlink" Target="https://eng-support.com/column/progress-book1-lesson11-2/" TargetMode="External"/><Relationship Id="rId2010" Type="http://schemas.openxmlformats.org/officeDocument/2006/relationships/hyperlink" Target="https://dokkai-labo.tokyo/kobetsuonline01/" TargetMode="External"/><Relationship Id="rId3342" Type="http://schemas.openxmlformats.org/officeDocument/2006/relationships/hyperlink" Target="https://eigo-rewrite.com/column/stage1_lesson10-3/" TargetMode="External"/><Relationship Id="rId4673" Type="http://schemas.openxmlformats.org/officeDocument/2006/relationships/hyperlink" Target="https://eng-support.com/kouza/" TargetMode="External"/><Relationship Id="rId2011" Type="http://schemas.openxmlformats.org/officeDocument/2006/relationships/hyperlink" Target="https://dokkai-labo.tokyo/col_blog/monogataribun-online/" TargetMode="External"/><Relationship Id="rId3341" Type="http://schemas.openxmlformats.org/officeDocument/2006/relationships/hyperlink" Target="https://eigo-rewrite.com/kobetsueisakubun/" TargetMode="External"/><Relationship Id="rId4672" Type="http://schemas.openxmlformats.org/officeDocument/2006/relationships/hyperlink" Target="https://eng-support.com/column/progress-book1-lesson11-2/" TargetMode="External"/><Relationship Id="rId2012" Type="http://schemas.openxmlformats.org/officeDocument/2006/relationships/hyperlink" Target="https://dokkai-labo.tokyo/blog/17022401/" TargetMode="External"/><Relationship Id="rId3344" Type="http://schemas.openxmlformats.org/officeDocument/2006/relationships/hyperlink" Target="https://eigo-rewrite.com/column/stage1_lesson10-3/" TargetMode="External"/><Relationship Id="rId4675" Type="http://schemas.openxmlformats.org/officeDocument/2006/relationships/hyperlink" Target="https://eng-support.com/kouza/" TargetMode="External"/><Relationship Id="rId2013" Type="http://schemas.openxmlformats.org/officeDocument/2006/relationships/hyperlink" Target="https://dokkai-labo.tokyo/col_blog/monogataribun-online/" TargetMode="External"/><Relationship Id="rId3343" Type="http://schemas.openxmlformats.org/officeDocument/2006/relationships/hyperlink" Target="https://eigo-rewrite.com/column/hub_stage1/" TargetMode="External"/><Relationship Id="rId4674" Type="http://schemas.openxmlformats.org/officeDocument/2006/relationships/hyperlink" Target="https://eng-support.com/column/progress-book1-lesson11-2/" TargetMode="External"/><Relationship Id="rId2014" Type="http://schemas.openxmlformats.org/officeDocument/2006/relationships/hyperlink" Target="https://dokkai-labo.tokyo/blog/17022401/" TargetMode="External"/><Relationship Id="rId3346" Type="http://schemas.openxmlformats.org/officeDocument/2006/relationships/hyperlink" Target="https://eigo-rewrite.com/column/stage1_lesson10-3/" TargetMode="External"/><Relationship Id="rId4677" Type="http://schemas.openxmlformats.org/officeDocument/2006/relationships/hyperlink" Target="https://eng-support.com/access/" TargetMode="External"/><Relationship Id="rId2015" Type="http://schemas.openxmlformats.org/officeDocument/2006/relationships/hyperlink" Target="https://dokkai-labo.tokyo/col_blog/monogataribun-online/" TargetMode="External"/><Relationship Id="rId3345" Type="http://schemas.openxmlformats.org/officeDocument/2006/relationships/hyperlink" Target="https://eigo-rewrite.com/listening/" TargetMode="External"/><Relationship Id="rId4676" Type="http://schemas.openxmlformats.org/officeDocument/2006/relationships/hyperlink" Target="https://eng-support.com/column/progress-book1-lesson11-2/" TargetMode="External"/><Relationship Id="rId2049" Type="http://schemas.openxmlformats.org/officeDocument/2006/relationships/hyperlink" Target="https://dokkai-labo.tokyo/col_blog/online-kokugo/" TargetMode="External"/><Relationship Id="rId3371" Type="http://schemas.openxmlformats.org/officeDocument/2006/relationships/hyperlink" Target="https://eigo-rewrite.com/column/hub_stage1/" TargetMode="External"/><Relationship Id="rId2040" Type="http://schemas.openxmlformats.org/officeDocument/2006/relationships/hyperlink" Target="https://dokkai-labo.tokyo/kobetsuonline01/" TargetMode="External"/><Relationship Id="rId3370" Type="http://schemas.openxmlformats.org/officeDocument/2006/relationships/hyperlink" Target="https://eigo-rewrite.com/column/stage1_lesson12-1/" TargetMode="External"/><Relationship Id="rId2041" Type="http://schemas.openxmlformats.org/officeDocument/2006/relationships/hyperlink" Target="https://dokkai-labo.tokyo/col_blog/online-kokugo-home/" TargetMode="External"/><Relationship Id="rId3373" Type="http://schemas.openxmlformats.org/officeDocument/2006/relationships/hyperlink" Target="https://eigo-rewrite.com/dokkaikyouka/" TargetMode="External"/><Relationship Id="rId2042" Type="http://schemas.openxmlformats.org/officeDocument/2006/relationships/hyperlink" Target="https://dokkai-labo.tokyo/kobetsuonline01/" TargetMode="External"/><Relationship Id="rId3372" Type="http://schemas.openxmlformats.org/officeDocument/2006/relationships/hyperlink" Target="https://eigo-rewrite.com/column/stage1_lesson12-1/" TargetMode="External"/><Relationship Id="rId2043" Type="http://schemas.openxmlformats.org/officeDocument/2006/relationships/hyperlink" Target="https://dokkai-labo.tokyo/col_blog/online-kokugo-home/" TargetMode="External"/><Relationship Id="rId3375" Type="http://schemas.openxmlformats.org/officeDocument/2006/relationships/hyperlink" Target="https://eigo-rewrite.com/column/hub_stage1/" TargetMode="External"/><Relationship Id="rId2044" Type="http://schemas.openxmlformats.org/officeDocument/2006/relationships/hyperlink" Target="https://dokkai-labo.tokyo/kobetsuonline01/" TargetMode="External"/><Relationship Id="rId3374" Type="http://schemas.openxmlformats.org/officeDocument/2006/relationships/hyperlink" Target="https://eigo-rewrite.com/column/stage1_lesson12-2/" TargetMode="External"/><Relationship Id="rId2045" Type="http://schemas.openxmlformats.org/officeDocument/2006/relationships/hyperlink" Target="https://dokkai-labo.tokyo/col_blog/online-kokugo-home/" TargetMode="External"/><Relationship Id="rId3377" Type="http://schemas.openxmlformats.org/officeDocument/2006/relationships/hyperlink" Target="https://eigo-rewrite.com/dokkaikyouka/" TargetMode="External"/><Relationship Id="rId2046" Type="http://schemas.openxmlformats.org/officeDocument/2006/relationships/hyperlink" Target="https://dokkai-labo.tokyo/kijutsuryoku/" TargetMode="External"/><Relationship Id="rId3376" Type="http://schemas.openxmlformats.org/officeDocument/2006/relationships/hyperlink" Target="https://eigo-rewrite.com/column/stage1_lesson12-2/" TargetMode="External"/><Relationship Id="rId2047" Type="http://schemas.openxmlformats.org/officeDocument/2006/relationships/hyperlink" Target="https://dokkai-labo.tokyo/col_blog/online-kokugo-home/" TargetMode="External"/><Relationship Id="rId3379" Type="http://schemas.openxmlformats.org/officeDocument/2006/relationships/hyperlink" Target="https://eigo-rewrite.com/kobetsueisakubun/" TargetMode="External"/><Relationship Id="rId2048" Type="http://schemas.openxmlformats.org/officeDocument/2006/relationships/hyperlink" Target="https://dokkai-labo.tokyo/kobetsuonline01/" TargetMode="External"/><Relationship Id="rId3378" Type="http://schemas.openxmlformats.org/officeDocument/2006/relationships/hyperlink" Target="https://eigo-rewrite.com/column/stage1_lesson12-2/" TargetMode="External"/><Relationship Id="rId2038" Type="http://schemas.openxmlformats.org/officeDocument/2006/relationships/hyperlink" Target="https://dokkai-labo.tokyo/blog/ootechuugakuzyukunokokugotekisutohikaku/" TargetMode="External"/><Relationship Id="rId2039" Type="http://schemas.openxmlformats.org/officeDocument/2006/relationships/hyperlink" Target="https://dokkai-labo.tokyo/col_blog/nichinoken-kokugo-latest-gap/" TargetMode="External"/><Relationship Id="rId3369" Type="http://schemas.openxmlformats.org/officeDocument/2006/relationships/hyperlink" Target="https://eigo-rewrite.com/vocabulary/" TargetMode="External"/><Relationship Id="rId3360" Type="http://schemas.openxmlformats.org/officeDocument/2006/relationships/hyperlink" Target="https://eigo-rewrite.com/column/stage1_lesson11-2/" TargetMode="External"/><Relationship Id="rId4691" Type="http://schemas.openxmlformats.org/officeDocument/2006/relationships/hyperlink" Target="https://eng-support.com/access/" TargetMode="External"/><Relationship Id="rId4690" Type="http://schemas.openxmlformats.org/officeDocument/2006/relationships/hyperlink" Target="https://eng-support.com/column/progress-book1-lesson11-2/" TargetMode="External"/><Relationship Id="rId2030" Type="http://schemas.openxmlformats.org/officeDocument/2006/relationships/hyperlink" Target="https://dokkai-labo.tokyo/kobetsuonline01/" TargetMode="External"/><Relationship Id="rId3362" Type="http://schemas.openxmlformats.org/officeDocument/2006/relationships/hyperlink" Target="https://eigo-rewrite.com/column/stage1_lesson11-3/" TargetMode="External"/><Relationship Id="rId4693" Type="http://schemas.openxmlformats.org/officeDocument/2006/relationships/hyperlink" Target="https://eng-support.com/kouza/" TargetMode="External"/><Relationship Id="rId2031" Type="http://schemas.openxmlformats.org/officeDocument/2006/relationships/hyperlink" Target="https://dokkai-labo.tokyo/col_blog/nichinoken-kokugo-latest-gap/" TargetMode="External"/><Relationship Id="rId3361" Type="http://schemas.openxmlformats.org/officeDocument/2006/relationships/hyperlink" Target="https://eigo-rewrite.com/bunpou/" TargetMode="External"/><Relationship Id="rId4692" Type="http://schemas.openxmlformats.org/officeDocument/2006/relationships/hyperlink" Target="https://eng-support.com/column/progress-book1-lesson11-2/" TargetMode="External"/><Relationship Id="rId2032" Type="http://schemas.openxmlformats.org/officeDocument/2006/relationships/hyperlink" Target="https://dokkai-labo.tokyo/kobetsuonline01/" TargetMode="External"/><Relationship Id="rId3364" Type="http://schemas.openxmlformats.org/officeDocument/2006/relationships/hyperlink" Target="https://eigo-rewrite.com/column/stage1_lesson11-3/" TargetMode="External"/><Relationship Id="rId4695" Type="http://schemas.openxmlformats.org/officeDocument/2006/relationships/hyperlink" Target="https://eng-support.com/greeting/" TargetMode="External"/><Relationship Id="rId2033" Type="http://schemas.openxmlformats.org/officeDocument/2006/relationships/hyperlink" Target="https://dokkai-labo.tokyo/col_blog/nichinoken-kokugo-latest-gap/" TargetMode="External"/><Relationship Id="rId3363" Type="http://schemas.openxmlformats.org/officeDocument/2006/relationships/hyperlink" Target="https://eigo-rewrite.com/column/hub_stage1/" TargetMode="External"/><Relationship Id="rId4694" Type="http://schemas.openxmlformats.org/officeDocument/2006/relationships/hyperlink" Target="https://eng-support.com/column/progress-book1-lesson11-2/" TargetMode="External"/><Relationship Id="rId2034" Type="http://schemas.openxmlformats.org/officeDocument/2006/relationships/hyperlink" Target="https://dokkai-labo.tokyo/kobetsuonline01/" TargetMode="External"/><Relationship Id="rId3366" Type="http://schemas.openxmlformats.org/officeDocument/2006/relationships/hyperlink" Target="https://eigo-rewrite.com/column/stage1_lesson11-3/" TargetMode="External"/><Relationship Id="rId4697" Type="http://schemas.openxmlformats.org/officeDocument/2006/relationships/hyperlink" Target="https://eng-support.com/kouza/" TargetMode="External"/><Relationship Id="rId2035" Type="http://schemas.openxmlformats.org/officeDocument/2006/relationships/hyperlink" Target="https://dokkai-labo.tokyo/col_blog/nichinoken-kokugo-latest-gap/" TargetMode="External"/><Relationship Id="rId3365" Type="http://schemas.openxmlformats.org/officeDocument/2006/relationships/hyperlink" Target="https://eigo-rewrite.com/listening/" TargetMode="External"/><Relationship Id="rId4696" Type="http://schemas.openxmlformats.org/officeDocument/2006/relationships/hyperlink" Target="https://eng-support.com/column/progress-book1-lesson11-3/" TargetMode="External"/><Relationship Id="rId2036" Type="http://schemas.openxmlformats.org/officeDocument/2006/relationships/hyperlink" Target="https://dokkai-labo.tokyo/setsumeibun/" TargetMode="External"/><Relationship Id="rId3368" Type="http://schemas.openxmlformats.org/officeDocument/2006/relationships/hyperlink" Target="https://eigo-rewrite.com/column/stage1_lesson11-3/" TargetMode="External"/><Relationship Id="rId4699" Type="http://schemas.openxmlformats.org/officeDocument/2006/relationships/hyperlink" Target="https://eng-support.com/kouza/" TargetMode="External"/><Relationship Id="rId2037" Type="http://schemas.openxmlformats.org/officeDocument/2006/relationships/hyperlink" Target="https://dokkai-labo.tokyo/col_blog/nichinoken-kokugo-latest-gap/" TargetMode="External"/><Relationship Id="rId3367" Type="http://schemas.openxmlformats.org/officeDocument/2006/relationships/hyperlink" Target="https://eigo-rewrite.com/toritsu/" TargetMode="External"/><Relationship Id="rId4698" Type="http://schemas.openxmlformats.org/officeDocument/2006/relationships/hyperlink" Target="https://eng-support.com/column/progress-book1-lesson11-3/" TargetMode="External"/><Relationship Id="rId3315" Type="http://schemas.openxmlformats.org/officeDocument/2006/relationships/hyperlink" Target="https://eigo-rewrite.com/bunpou/" TargetMode="External"/><Relationship Id="rId4646" Type="http://schemas.openxmlformats.org/officeDocument/2006/relationships/hyperlink" Target="https://eng-support.com/column/progress-book1-lesson10-2/" TargetMode="External"/><Relationship Id="rId5978" Type="http://schemas.openxmlformats.org/officeDocument/2006/relationships/hyperlink" Target="https://juku-escot.com/column/suugaku_miss/" TargetMode="External"/><Relationship Id="rId3314" Type="http://schemas.openxmlformats.org/officeDocument/2006/relationships/hyperlink" Target="https://eigo-rewrite.com/column/sankousyo/" TargetMode="External"/><Relationship Id="rId4645" Type="http://schemas.openxmlformats.org/officeDocument/2006/relationships/hyperlink" Target="https://eng-support.com/kouza/" TargetMode="External"/><Relationship Id="rId5979" Type="http://schemas.openxmlformats.org/officeDocument/2006/relationships/hyperlink" Target="https://juku-escot.com/examination/" TargetMode="External"/><Relationship Id="rId3317" Type="http://schemas.openxmlformats.org/officeDocument/2006/relationships/hyperlink" Target="https://eigo-rewrite.com/column/eigobenkyouhou/" TargetMode="External"/><Relationship Id="rId4648" Type="http://schemas.openxmlformats.org/officeDocument/2006/relationships/hyperlink" Target="https://eng-support.com/column/progress-book1-lesson10-2/" TargetMode="External"/><Relationship Id="rId5976" Type="http://schemas.openxmlformats.org/officeDocument/2006/relationships/hyperlink" Target="https://juku-escot.com/column/suugaku_miss/" TargetMode="External"/><Relationship Id="rId3316" Type="http://schemas.openxmlformats.org/officeDocument/2006/relationships/hyperlink" Target="https://eigo-rewrite.com/column/schedule/" TargetMode="External"/><Relationship Id="rId4647" Type="http://schemas.openxmlformats.org/officeDocument/2006/relationships/hyperlink" Target="https://eng-support.com/kouza/" TargetMode="External"/><Relationship Id="rId5977" Type="http://schemas.openxmlformats.org/officeDocument/2006/relationships/hyperlink" Target="https://juku-escot.com/examination/" TargetMode="External"/><Relationship Id="rId3319" Type="http://schemas.openxmlformats.org/officeDocument/2006/relationships/hyperlink" Target="https://eigo-rewrite.com/column/eigobenkyouhou/" TargetMode="External"/><Relationship Id="rId3318" Type="http://schemas.openxmlformats.org/officeDocument/2006/relationships/hyperlink" Target="https://eigo-rewrite.com/column/schedule/" TargetMode="External"/><Relationship Id="rId4649" Type="http://schemas.openxmlformats.org/officeDocument/2006/relationships/hyperlink" Target="https://eng-support.com/kouza/" TargetMode="External"/><Relationship Id="rId5970" Type="http://schemas.openxmlformats.org/officeDocument/2006/relationships/hyperlink" Target="https://juku-escot.com/column/ryouritsu/" TargetMode="External"/><Relationship Id="rId5971" Type="http://schemas.openxmlformats.org/officeDocument/2006/relationships/hyperlink" Target="https://juku-escot.com/school/" TargetMode="External"/><Relationship Id="rId4640" Type="http://schemas.openxmlformats.org/officeDocument/2006/relationships/hyperlink" Target="https://eng-support.com/column/progress-book1-lesson10-1/" TargetMode="External"/><Relationship Id="rId3311" Type="http://schemas.openxmlformats.org/officeDocument/2006/relationships/hyperlink" Target="https://eigo-rewrite.com/listening/" TargetMode="External"/><Relationship Id="rId4642" Type="http://schemas.openxmlformats.org/officeDocument/2006/relationships/hyperlink" Target="https://eng-support.com/column/progress-book1-lesson10-2/" TargetMode="External"/><Relationship Id="rId5974" Type="http://schemas.openxmlformats.org/officeDocument/2006/relationships/hyperlink" Target="https://juku-escot.com/column/ryouritsu/" TargetMode="External"/><Relationship Id="rId3310" Type="http://schemas.openxmlformats.org/officeDocument/2006/relationships/hyperlink" Target="https://eigo-rewrite.com/column/reibun/" TargetMode="External"/><Relationship Id="rId4641" Type="http://schemas.openxmlformats.org/officeDocument/2006/relationships/hyperlink" Target="https://eng-support.com/kouza/" TargetMode="External"/><Relationship Id="rId5975" Type="http://schemas.openxmlformats.org/officeDocument/2006/relationships/hyperlink" Target="https://juku-escot.com/column/onlinejuku/" TargetMode="External"/><Relationship Id="rId3313" Type="http://schemas.openxmlformats.org/officeDocument/2006/relationships/hyperlink" Target="https://eigo-rewrite.com/vocabulary/" TargetMode="External"/><Relationship Id="rId4644" Type="http://schemas.openxmlformats.org/officeDocument/2006/relationships/hyperlink" Target="https://eng-support.com/column/progress-book1-lesson10-2/" TargetMode="External"/><Relationship Id="rId5972" Type="http://schemas.openxmlformats.org/officeDocument/2006/relationships/hyperlink" Target="https://juku-escot.com/column/ryouritsu/" TargetMode="External"/><Relationship Id="rId3312" Type="http://schemas.openxmlformats.org/officeDocument/2006/relationships/hyperlink" Target="https://eigo-rewrite.com/column/sankousyo/" TargetMode="External"/><Relationship Id="rId4643" Type="http://schemas.openxmlformats.org/officeDocument/2006/relationships/hyperlink" Target="https://eng-support.com/kouza/" TargetMode="External"/><Relationship Id="rId5973" Type="http://schemas.openxmlformats.org/officeDocument/2006/relationships/hyperlink" Target="https://juku-escot.com/online/" TargetMode="External"/><Relationship Id="rId3304" Type="http://schemas.openxmlformats.org/officeDocument/2006/relationships/hyperlink" Target="https://eigo-rewrite.com/column/nigateup/" TargetMode="External"/><Relationship Id="rId4635" Type="http://schemas.openxmlformats.org/officeDocument/2006/relationships/hyperlink" Target="https://eng-support.com/kouza/" TargetMode="External"/><Relationship Id="rId5967" Type="http://schemas.openxmlformats.org/officeDocument/2006/relationships/hyperlink" Target="https://juku-escot.com/column/yokunaibenkyouhou/" TargetMode="External"/><Relationship Id="rId3303" Type="http://schemas.openxmlformats.org/officeDocument/2006/relationships/hyperlink" Target="https://eigo-rewrite.com/bunpou/" TargetMode="External"/><Relationship Id="rId4634" Type="http://schemas.openxmlformats.org/officeDocument/2006/relationships/hyperlink" Target="https://eng-support.com/column/progress-book1-8-1/" TargetMode="External"/><Relationship Id="rId5968" Type="http://schemas.openxmlformats.org/officeDocument/2006/relationships/hyperlink" Target="https://juku-escot.com/column/ryouritsu/" TargetMode="External"/><Relationship Id="rId3306" Type="http://schemas.openxmlformats.org/officeDocument/2006/relationships/hyperlink" Target="https://eigo-rewrite.com/column/nigateup/" TargetMode="External"/><Relationship Id="rId4637" Type="http://schemas.openxmlformats.org/officeDocument/2006/relationships/hyperlink" Target="https://eng-support.com/column/progress-book1-lesson10-1/" TargetMode="External"/><Relationship Id="rId5965" Type="http://schemas.openxmlformats.org/officeDocument/2006/relationships/hyperlink" Target="https://juku-escot.com/school/" TargetMode="External"/><Relationship Id="rId3305" Type="http://schemas.openxmlformats.org/officeDocument/2006/relationships/hyperlink" Target="https://eigo-rewrite.com/column/eigobenkyouhou/" TargetMode="External"/><Relationship Id="rId4636" Type="http://schemas.openxmlformats.org/officeDocument/2006/relationships/hyperlink" Target="https://eng-support.com/column/progress-book1-lesson10-1/" TargetMode="External"/><Relationship Id="rId5966" Type="http://schemas.openxmlformats.org/officeDocument/2006/relationships/hyperlink" Target="https://juku-escot.com/column/ryouritsu/" TargetMode="External"/><Relationship Id="rId3308" Type="http://schemas.openxmlformats.org/officeDocument/2006/relationships/hyperlink" Target="https://eigo-rewrite.com/column/reibun/" TargetMode="External"/><Relationship Id="rId4639" Type="http://schemas.openxmlformats.org/officeDocument/2006/relationships/hyperlink" Target="https://eng-support.com/kouza/" TargetMode="External"/><Relationship Id="rId3307" Type="http://schemas.openxmlformats.org/officeDocument/2006/relationships/hyperlink" Target="https://eigo-rewrite.com/dokkaikyouka/" TargetMode="External"/><Relationship Id="rId4638" Type="http://schemas.openxmlformats.org/officeDocument/2006/relationships/hyperlink" Target="https://eng-support.com/column/progress-book1-lesson10-1/" TargetMode="External"/><Relationship Id="rId5969" Type="http://schemas.openxmlformats.org/officeDocument/2006/relationships/hyperlink" Target="https://juku-escot.com/column/syuutyuukankyou/" TargetMode="External"/><Relationship Id="rId3309" Type="http://schemas.openxmlformats.org/officeDocument/2006/relationships/hyperlink" Target="https://eigo-rewrite.com/column/j-eisakubun/" TargetMode="External"/><Relationship Id="rId5960" Type="http://schemas.openxmlformats.org/officeDocument/2006/relationships/hyperlink" Target="https://juku-escot.com/column/onlinejuku/" TargetMode="External"/><Relationship Id="rId3300" Type="http://schemas.openxmlformats.org/officeDocument/2006/relationships/hyperlink" Target="https://eigo-rewrite.com/column/new-treasure-stage1-lesson1-1/" TargetMode="External"/><Relationship Id="rId4631" Type="http://schemas.openxmlformats.org/officeDocument/2006/relationships/hyperlink" Target="https://eng-support.com/kouza/" TargetMode="External"/><Relationship Id="rId5963" Type="http://schemas.openxmlformats.org/officeDocument/2006/relationships/hyperlink" Target="https://juku-escot.com/school/" TargetMode="External"/><Relationship Id="rId4630" Type="http://schemas.openxmlformats.org/officeDocument/2006/relationships/hyperlink" Target="https://eng-support.com/column/progress-book1-8-1/" TargetMode="External"/><Relationship Id="rId5964" Type="http://schemas.openxmlformats.org/officeDocument/2006/relationships/hyperlink" Target="https://juku-escot.com/column/ryouritsu/" TargetMode="External"/><Relationship Id="rId3302" Type="http://schemas.openxmlformats.org/officeDocument/2006/relationships/hyperlink" Target="https://eigo-rewrite.com/column/new-treasure-stage1-lesson1-1/" TargetMode="External"/><Relationship Id="rId4633" Type="http://schemas.openxmlformats.org/officeDocument/2006/relationships/hyperlink" Target="https://eng-support.com/kouza/" TargetMode="External"/><Relationship Id="rId5961" Type="http://schemas.openxmlformats.org/officeDocument/2006/relationships/hyperlink" Target="https://juku-escot.com/taikeisuugaku/" TargetMode="External"/><Relationship Id="rId3301" Type="http://schemas.openxmlformats.org/officeDocument/2006/relationships/hyperlink" Target="https://eigo-rewrite.com/listening/" TargetMode="External"/><Relationship Id="rId4632" Type="http://schemas.openxmlformats.org/officeDocument/2006/relationships/hyperlink" Target="https://eng-support.com/column/progress-book1-8-1/" TargetMode="External"/><Relationship Id="rId5962" Type="http://schemas.openxmlformats.org/officeDocument/2006/relationships/hyperlink" Target="https://juku-escot.com/column/ryouritsu/" TargetMode="External"/><Relationship Id="rId2005" Type="http://schemas.openxmlformats.org/officeDocument/2006/relationships/hyperlink" Target="https://dokkai-labo.tokyo/col_blog/monogataribun-choice/" TargetMode="External"/><Relationship Id="rId3337" Type="http://schemas.openxmlformats.org/officeDocument/2006/relationships/hyperlink" Target="https://eigo-rewrite.com/dokkaikyouka/" TargetMode="External"/><Relationship Id="rId4668" Type="http://schemas.openxmlformats.org/officeDocument/2006/relationships/hyperlink" Target="https://eng-support.com/column/progress-book1-lesson11-1/" TargetMode="External"/><Relationship Id="rId2006" Type="http://schemas.openxmlformats.org/officeDocument/2006/relationships/hyperlink" Target="https://dokkai-labo.tokyo/kobetsuonline01/" TargetMode="External"/><Relationship Id="rId3336" Type="http://schemas.openxmlformats.org/officeDocument/2006/relationships/hyperlink" Target="https://eigo-rewrite.com/column/stage1_lesson10-1/" TargetMode="External"/><Relationship Id="rId4667" Type="http://schemas.openxmlformats.org/officeDocument/2006/relationships/hyperlink" Target="https://eng-support.com/kouza/" TargetMode="External"/><Relationship Id="rId2007" Type="http://schemas.openxmlformats.org/officeDocument/2006/relationships/hyperlink" Target="https://dokkai-labo.tokyo/col_blog/monogataribun-choice/" TargetMode="External"/><Relationship Id="rId3339" Type="http://schemas.openxmlformats.org/officeDocument/2006/relationships/hyperlink" Target="https://eigo-rewrite.com/column/hub_stage1/" TargetMode="External"/><Relationship Id="rId5998" Type="http://schemas.openxmlformats.org/officeDocument/2006/relationships/hyperlink" Target="https://juku-escot.com/column/suugaku_ouyoumondai/" TargetMode="External"/><Relationship Id="rId2008" Type="http://schemas.openxmlformats.org/officeDocument/2006/relationships/hyperlink" Target="https://dokkai-labo.tokyo/monogataribun/" TargetMode="External"/><Relationship Id="rId3338" Type="http://schemas.openxmlformats.org/officeDocument/2006/relationships/hyperlink" Target="https://eigo-rewrite.com/column/stage1_lesson10-2/" TargetMode="External"/><Relationship Id="rId4669" Type="http://schemas.openxmlformats.org/officeDocument/2006/relationships/hyperlink" Target="https://eng-support.com/kouza/" TargetMode="External"/><Relationship Id="rId5999" Type="http://schemas.openxmlformats.org/officeDocument/2006/relationships/hyperlink" Target="https://juku-escot.com/progress/" TargetMode="External"/><Relationship Id="rId2009" Type="http://schemas.openxmlformats.org/officeDocument/2006/relationships/hyperlink" Target="https://dokkai-labo.tokyo/col_blog/monogataribun-choice/" TargetMode="External"/><Relationship Id="rId4660" Type="http://schemas.openxmlformats.org/officeDocument/2006/relationships/hyperlink" Target="https://eng-support.com/column/progress-book1-lesson11-1/" TargetMode="External"/><Relationship Id="rId5992" Type="http://schemas.openxmlformats.org/officeDocument/2006/relationships/hyperlink" Target="https://juku-escot.com/column/suugaku_ouyoumondai/" TargetMode="External"/><Relationship Id="rId5993" Type="http://schemas.openxmlformats.org/officeDocument/2006/relationships/hyperlink" Target="https://juku-escot.com/column/suugakudekinai/" TargetMode="External"/><Relationship Id="rId3331" Type="http://schemas.openxmlformats.org/officeDocument/2006/relationships/hyperlink" Target="https://eigo-rewrite.com/column/hub_stage1/" TargetMode="External"/><Relationship Id="rId4662" Type="http://schemas.openxmlformats.org/officeDocument/2006/relationships/hyperlink" Target="https://eng-support.com/column/progress-book1-lesson11-1/" TargetMode="External"/><Relationship Id="rId5990" Type="http://schemas.openxmlformats.org/officeDocument/2006/relationships/hyperlink" Target="https://juku-escot.com/column/suugaku_ouyoumondai/" TargetMode="External"/><Relationship Id="rId2000" Type="http://schemas.openxmlformats.org/officeDocument/2006/relationships/hyperlink" Target="https://dokkai-labo.tokyo/blog/17022401/" TargetMode="External"/><Relationship Id="rId3330" Type="http://schemas.openxmlformats.org/officeDocument/2006/relationships/hyperlink" Target="https://eigo-rewrite.com/column/stage1_lesson10-1/" TargetMode="External"/><Relationship Id="rId4661" Type="http://schemas.openxmlformats.org/officeDocument/2006/relationships/hyperlink" Target="https://eng-support.com/kouza/" TargetMode="External"/><Relationship Id="rId5991" Type="http://schemas.openxmlformats.org/officeDocument/2006/relationships/hyperlink" Target="https://juku-escot.com/examination/" TargetMode="External"/><Relationship Id="rId2001" Type="http://schemas.openxmlformats.org/officeDocument/2006/relationships/hyperlink" Target="https://dokkai-labo.tokyo/col_blog/monogataribun-choice/" TargetMode="External"/><Relationship Id="rId3333" Type="http://schemas.openxmlformats.org/officeDocument/2006/relationships/hyperlink" Target="https://eigo-rewrite.com/dokkaikyouka/" TargetMode="External"/><Relationship Id="rId4664" Type="http://schemas.openxmlformats.org/officeDocument/2006/relationships/hyperlink" Target="https://eng-support.com/column/progress-book1-lesson11-1/" TargetMode="External"/><Relationship Id="rId5996" Type="http://schemas.openxmlformats.org/officeDocument/2006/relationships/hyperlink" Target="https://juku-escot.com/column/suugaku_ouyoumondai/" TargetMode="External"/><Relationship Id="rId2002" Type="http://schemas.openxmlformats.org/officeDocument/2006/relationships/hyperlink" Target="https://dokkai-labo.tokyo/kobetsuonline01/" TargetMode="External"/><Relationship Id="rId3332" Type="http://schemas.openxmlformats.org/officeDocument/2006/relationships/hyperlink" Target="https://eigo-rewrite.com/column/stage1_lesson10-1/" TargetMode="External"/><Relationship Id="rId4663" Type="http://schemas.openxmlformats.org/officeDocument/2006/relationships/hyperlink" Target="https://eng-support.com/kouza/" TargetMode="External"/><Relationship Id="rId5997" Type="http://schemas.openxmlformats.org/officeDocument/2006/relationships/hyperlink" Target="https://juku-escot.com/column/daisuubennkyouhou/" TargetMode="External"/><Relationship Id="rId2003" Type="http://schemas.openxmlformats.org/officeDocument/2006/relationships/hyperlink" Target="https://dokkai-labo.tokyo/col_blog/monogataribun-choice/" TargetMode="External"/><Relationship Id="rId3335" Type="http://schemas.openxmlformats.org/officeDocument/2006/relationships/hyperlink" Target="https://eigo-rewrite.com/toritsu/" TargetMode="External"/><Relationship Id="rId4666" Type="http://schemas.openxmlformats.org/officeDocument/2006/relationships/hyperlink" Target="https://eng-support.com/column/progress-book1-lesson11-1/" TargetMode="External"/><Relationship Id="rId5994" Type="http://schemas.openxmlformats.org/officeDocument/2006/relationships/hyperlink" Target="https://juku-escot.com/column/suugaku_ouyoumondai/" TargetMode="External"/><Relationship Id="rId2004" Type="http://schemas.openxmlformats.org/officeDocument/2006/relationships/hyperlink" Target="https://dokkai-labo.tokyo/kobetsuonline01/" TargetMode="External"/><Relationship Id="rId3334" Type="http://schemas.openxmlformats.org/officeDocument/2006/relationships/hyperlink" Target="https://eigo-rewrite.com/column/stage1_lesson10-1/" TargetMode="External"/><Relationship Id="rId4665" Type="http://schemas.openxmlformats.org/officeDocument/2006/relationships/hyperlink" Target="https://eng-support.com/kouza/" TargetMode="External"/><Relationship Id="rId5995" Type="http://schemas.openxmlformats.org/officeDocument/2006/relationships/hyperlink" Target="https://juku-escot.com/column/suugakukika/" TargetMode="External"/><Relationship Id="rId3326" Type="http://schemas.openxmlformats.org/officeDocument/2006/relationships/hyperlink" Target="https://eigo-rewrite.com/column/schedule/" TargetMode="External"/><Relationship Id="rId4657" Type="http://schemas.openxmlformats.org/officeDocument/2006/relationships/hyperlink" Target="https://eng-support.com/kouza/" TargetMode="External"/><Relationship Id="rId5989" Type="http://schemas.openxmlformats.org/officeDocument/2006/relationships/hyperlink" Target="https://juku-escot.com/examination/" TargetMode="External"/><Relationship Id="rId3325" Type="http://schemas.openxmlformats.org/officeDocument/2006/relationships/hyperlink" Target="https://eigo-rewrite.com/column/eigobenkyouhou/" TargetMode="External"/><Relationship Id="rId4656" Type="http://schemas.openxmlformats.org/officeDocument/2006/relationships/hyperlink" Target="https://eng-support.com/column/progress-book1-lesson10-3/" TargetMode="External"/><Relationship Id="rId3328" Type="http://schemas.openxmlformats.org/officeDocument/2006/relationships/hyperlink" Target="https://eigo-rewrite.com/column/schedule/" TargetMode="External"/><Relationship Id="rId4659" Type="http://schemas.openxmlformats.org/officeDocument/2006/relationships/hyperlink" Target="https://eng-support.com/kouza/" TargetMode="External"/><Relationship Id="rId5987" Type="http://schemas.openxmlformats.org/officeDocument/2006/relationships/hyperlink" Target="https://juku-escot.com/column/daisuubennkyouhou/" TargetMode="External"/><Relationship Id="rId3327" Type="http://schemas.openxmlformats.org/officeDocument/2006/relationships/hyperlink" Target="https://eigo-rewrite.com/dokkaikyouka/" TargetMode="External"/><Relationship Id="rId4658" Type="http://schemas.openxmlformats.org/officeDocument/2006/relationships/hyperlink" Target="https://eng-support.com/column/progress-book1-lesson10-3/" TargetMode="External"/><Relationship Id="rId5988" Type="http://schemas.openxmlformats.org/officeDocument/2006/relationships/hyperlink" Target="https://juku-escot.com/column/suugaku_ouyoumondai/" TargetMode="External"/><Relationship Id="rId3329" Type="http://schemas.openxmlformats.org/officeDocument/2006/relationships/hyperlink" Target="https://eigo-rewrite.com/listening/" TargetMode="External"/><Relationship Id="rId5981" Type="http://schemas.openxmlformats.org/officeDocument/2006/relationships/hyperlink" Target="https://juku-escot.com/column/yokunaibenkyouhou/" TargetMode="External"/><Relationship Id="rId5982" Type="http://schemas.openxmlformats.org/officeDocument/2006/relationships/hyperlink" Target="https://juku-escot.com/column/suugaku_miss/" TargetMode="External"/><Relationship Id="rId3320" Type="http://schemas.openxmlformats.org/officeDocument/2006/relationships/hyperlink" Target="https://eigo-rewrite.com/column/schedule/" TargetMode="External"/><Relationship Id="rId4651" Type="http://schemas.openxmlformats.org/officeDocument/2006/relationships/hyperlink" Target="https://eng-support.com/kouza/" TargetMode="External"/><Relationship Id="rId4650" Type="http://schemas.openxmlformats.org/officeDocument/2006/relationships/hyperlink" Target="https://eng-support.com/column/progress-book1-lesson10-2/" TargetMode="External"/><Relationship Id="rId5980" Type="http://schemas.openxmlformats.org/officeDocument/2006/relationships/hyperlink" Target="https://juku-escot.com/column/suugaku_miss/" TargetMode="External"/><Relationship Id="rId3322" Type="http://schemas.openxmlformats.org/officeDocument/2006/relationships/hyperlink" Target="https://eigo-rewrite.com/column/schedule/" TargetMode="External"/><Relationship Id="rId4653" Type="http://schemas.openxmlformats.org/officeDocument/2006/relationships/hyperlink" Target="https://eng-support.com/kouza/" TargetMode="External"/><Relationship Id="rId5985" Type="http://schemas.openxmlformats.org/officeDocument/2006/relationships/hyperlink" Target="https://juku-escot.com/column/suugakukika/" TargetMode="External"/><Relationship Id="rId3321" Type="http://schemas.openxmlformats.org/officeDocument/2006/relationships/hyperlink" Target="https://eigo-rewrite.com/dokkaikyouka/" TargetMode="External"/><Relationship Id="rId4652" Type="http://schemas.openxmlformats.org/officeDocument/2006/relationships/hyperlink" Target="https://eng-support.com/column/progress-book1-lesson10-3/" TargetMode="External"/><Relationship Id="rId5986" Type="http://schemas.openxmlformats.org/officeDocument/2006/relationships/hyperlink" Target="https://juku-escot.com/column/suugaku_miss/" TargetMode="External"/><Relationship Id="rId3324" Type="http://schemas.openxmlformats.org/officeDocument/2006/relationships/hyperlink" Target="https://eigo-rewrite.com/column/schedule/" TargetMode="External"/><Relationship Id="rId4655" Type="http://schemas.openxmlformats.org/officeDocument/2006/relationships/hyperlink" Target="https://eng-support.com/kouza/" TargetMode="External"/><Relationship Id="rId5983" Type="http://schemas.openxmlformats.org/officeDocument/2006/relationships/hyperlink" Target="https://juku-escot.com/column/suugakudekinai/" TargetMode="External"/><Relationship Id="rId3323" Type="http://schemas.openxmlformats.org/officeDocument/2006/relationships/hyperlink" Target="https://eigo-rewrite.com/listening/" TargetMode="External"/><Relationship Id="rId4654" Type="http://schemas.openxmlformats.org/officeDocument/2006/relationships/hyperlink" Target="https://eng-support.com/column/progress-book1-lesson10-3/" TargetMode="External"/><Relationship Id="rId5984" Type="http://schemas.openxmlformats.org/officeDocument/2006/relationships/hyperlink" Target="https://juku-escot.com/column/suugaku_miss/" TargetMode="External"/><Relationship Id="rId2090" Type="http://schemas.openxmlformats.org/officeDocument/2006/relationships/hyperlink" Target="https://dokkai-labo.tokyo/monogataribun/" TargetMode="External"/><Relationship Id="rId2091" Type="http://schemas.openxmlformats.org/officeDocument/2006/relationships/hyperlink" Target="https://dokkai-labo.tokyo/col_blog/sapix-kokugo-tsumazuki/" TargetMode="External"/><Relationship Id="rId2092" Type="http://schemas.openxmlformats.org/officeDocument/2006/relationships/hyperlink" Target="https://dokkai-labo.tokyo/kobetsuonline01/" TargetMode="External"/><Relationship Id="rId2093" Type="http://schemas.openxmlformats.org/officeDocument/2006/relationships/hyperlink" Target="https://dokkai-labo.tokyo/col_blog/sentakushi-kijutsu/" TargetMode="External"/><Relationship Id="rId2094" Type="http://schemas.openxmlformats.org/officeDocument/2006/relationships/hyperlink" Target="https://dokkai-labo.tokyo/blog/17022403/" TargetMode="External"/><Relationship Id="rId2095" Type="http://schemas.openxmlformats.org/officeDocument/2006/relationships/hyperlink" Target="https://dokkai-labo.tokyo/col_blog/sentakushi-kijutsu/" TargetMode="External"/><Relationship Id="rId2096" Type="http://schemas.openxmlformats.org/officeDocument/2006/relationships/hyperlink" Target="https://dokkai-labo.tokyo/kobetsuonline01/" TargetMode="External"/><Relationship Id="rId2097" Type="http://schemas.openxmlformats.org/officeDocument/2006/relationships/hyperlink" Target="https://dokkai-labo.tokyo/col_blog/sentakushi-kijutsu/" TargetMode="External"/><Relationship Id="rId2098" Type="http://schemas.openxmlformats.org/officeDocument/2006/relationships/hyperlink" Target="https://dokkai-labo.tokyo/kobetsuonline01/" TargetMode="External"/><Relationship Id="rId2099" Type="http://schemas.openxmlformats.org/officeDocument/2006/relationships/hyperlink" Target="https://dokkai-labo.tokyo/col_blog/sentakushi-kijutsu/" TargetMode="External"/><Relationship Id="rId3391" Type="http://schemas.openxmlformats.org/officeDocument/2006/relationships/hyperlink" Target="https://eigo-rewrite.com/toritsu/" TargetMode="External"/><Relationship Id="rId2060" Type="http://schemas.openxmlformats.org/officeDocument/2006/relationships/hyperlink" Target="https://dokkai-labo.tokyo/kobetsuonline01/" TargetMode="External"/><Relationship Id="rId3390" Type="http://schemas.openxmlformats.org/officeDocument/2006/relationships/hyperlink" Target="https://eigo-rewrite.com/column/stage1_lesson12-4/" TargetMode="External"/><Relationship Id="rId2061" Type="http://schemas.openxmlformats.org/officeDocument/2006/relationships/hyperlink" Target="https://dokkai-labo.tokyo/col_blog/online-kokugo/" TargetMode="External"/><Relationship Id="rId3393" Type="http://schemas.openxmlformats.org/officeDocument/2006/relationships/hyperlink" Target="https://eigo-rewrite.com/access/" TargetMode="External"/><Relationship Id="rId2062" Type="http://schemas.openxmlformats.org/officeDocument/2006/relationships/hyperlink" Target="https://dokkai-labo.tokyo/kijutsuryoku/" TargetMode="External"/><Relationship Id="rId3392" Type="http://schemas.openxmlformats.org/officeDocument/2006/relationships/hyperlink" Target="https://eigo-rewrite.com/column/stage1_lesson12-4/" TargetMode="External"/><Relationship Id="rId2063" Type="http://schemas.openxmlformats.org/officeDocument/2006/relationships/hyperlink" Target="https://dokkai-labo.tokyo/col_blog/online-kokugo/" TargetMode="External"/><Relationship Id="rId3395" Type="http://schemas.openxmlformats.org/officeDocument/2006/relationships/hyperlink" Target="https://eigo-rewrite.com/profile/" TargetMode="External"/><Relationship Id="rId2064" Type="http://schemas.openxmlformats.org/officeDocument/2006/relationships/hyperlink" Target="https://dokkai-labo.tokyo/kobetsuonline01/" TargetMode="External"/><Relationship Id="rId3394" Type="http://schemas.openxmlformats.org/officeDocument/2006/relationships/hyperlink" Target="https://eigo-rewrite.com/column/stage1_lesson12-4/" TargetMode="External"/><Relationship Id="rId2065" Type="http://schemas.openxmlformats.org/officeDocument/2006/relationships/hyperlink" Target="https://dokkai-labo.tokyo/col_blog/sapix-kokugo-kijutsu/" TargetMode="External"/><Relationship Id="rId3397" Type="http://schemas.openxmlformats.org/officeDocument/2006/relationships/hyperlink" Target="https://eigo-rewrite.com/" TargetMode="External"/><Relationship Id="rId2066" Type="http://schemas.openxmlformats.org/officeDocument/2006/relationships/hyperlink" Target="https://dokkai-labo.tokyo/blog/sapix/" TargetMode="External"/><Relationship Id="rId3396" Type="http://schemas.openxmlformats.org/officeDocument/2006/relationships/hyperlink" Target="https://eigo-rewrite.com/column/stage1_lesson12-4/" TargetMode="External"/><Relationship Id="rId2067" Type="http://schemas.openxmlformats.org/officeDocument/2006/relationships/hyperlink" Target="https://dokkai-labo.tokyo/col_blog/sapix-kokugo-kijutsu/" TargetMode="External"/><Relationship Id="rId3399" Type="http://schemas.openxmlformats.org/officeDocument/2006/relationships/hyperlink" Target="https://eigo-rewrite.com/column/hub_stage1/" TargetMode="External"/><Relationship Id="rId2068" Type="http://schemas.openxmlformats.org/officeDocument/2006/relationships/hyperlink" Target="https://dokkai-labo.tokyo/kobetsuonline01/" TargetMode="External"/><Relationship Id="rId3398" Type="http://schemas.openxmlformats.org/officeDocument/2006/relationships/hyperlink" Target="https://eigo-rewrite.com/column/stage1_lesson3-2/" TargetMode="External"/><Relationship Id="rId2069" Type="http://schemas.openxmlformats.org/officeDocument/2006/relationships/hyperlink" Target="https://dokkai-labo.tokyo/col_blog/sapix-kokugo-kijutsu/" TargetMode="External"/><Relationship Id="rId3380" Type="http://schemas.openxmlformats.org/officeDocument/2006/relationships/hyperlink" Target="https://eigo-rewrite.com/column/stage1_lesson12-3/" TargetMode="External"/><Relationship Id="rId2050" Type="http://schemas.openxmlformats.org/officeDocument/2006/relationships/hyperlink" Target="https://dokkai-labo.tokyo/kobetsuonline01/" TargetMode="External"/><Relationship Id="rId3382" Type="http://schemas.openxmlformats.org/officeDocument/2006/relationships/hyperlink" Target="https://eigo-rewrite.com/column/stage1_lesson12-3/" TargetMode="External"/><Relationship Id="rId2051" Type="http://schemas.openxmlformats.org/officeDocument/2006/relationships/hyperlink" Target="https://dokkai-labo.tokyo/col_blog/online-kokugo/" TargetMode="External"/><Relationship Id="rId3381" Type="http://schemas.openxmlformats.org/officeDocument/2006/relationships/hyperlink" Target="https://eigo-rewrite.com/column/hub_stage1/" TargetMode="External"/><Relationship Id="rId2052" Type="http://schemas.openxmlformats.org/officeDocument/2006/relationships/hyperlink" Target="https://dokkai-labo.tokyo/kobetsuonline01/" TargetMode="External"/><Relationship Id="rId3384" Type="http://schemas.openxmlformats.org/officeDocument/2006/relationships/hyperlink" Target="https://eigo-rewrite.com/column/stage1_lesson12-3/" TargetMode="External"/><Relationship Id="rId2053" Type="http://schemas.openxmlformats.org/officeDocument/2006/relationships/hyperlink" Target="https://dokkai-labo.tokyo/col_blog/online-kokugo/" TargetMode="External"/><Relationship Id="rId3383" Type="http://schemas.openxmlformats.org/officeDocument/2006/relationships/hyperlink" Target="https://eigo-rewrite.com/vocabulary/" TargetMode="External"/><Relationship Id="rId2054" Type="http://schemas.openxmlformats.org/officeDocument/2006/relationships/hyperlink" Target="https://dokkai-labo.tokyo/kijutsuryoku/" TargetMode="External"/><Relationship Id="rId3386" Type="http://schemas.openxmlformats.org/officeDocument/2006/relationships/hyperlink" Target="https://eigo-rewrite.com/column/stage1_lesson12-4/" TargetMode="External"/><Relationship Id="rId2055" Type="http://schemas.openxmlformats.org/officeDocument/2006/relationships/hyperlink" Target="https://dokkai-labo.tokyo/col_blog/online-kokugo/" TargetMode="External"/><Relationship Id="rId3385" Type="http://schemas.openxmlformats.org/officeDocument/2006/relationships/hyperlink" Target="https://eigo-rewrite.com/listening/" TargetMode="External"/><Relationship Id="rId2056" Type="http://schemas.openxmlformats.org/officeDocument/2006/relationships/hyperlink" Target="https://dokkai-labo.tokyo/kobetsuonline01/" TargetMode="External"/><Relationship Id="rId3388" Type="http://schemas.openxmlformats.org/officeDocument/2006/relationships/hyperlink" Target="https://eigo-rewrite.com/column/stage1_lesson12-4/" TargetMode="External"/><Relationship Id="rId2057" Type="http://schemas.openxmlformats.org/officeDocument/2006/relationships/hyperlink" Target="https://dokkai-labo.tokyo/col_blog/online-kokugo/" TargetMode="External"/><Relationship Id="rId3387" Type="http://schemas.openxmlformats.org/officeDocument/2006/relationships/hyperlink" Target="https://eigo-rewrite.com/column/hub_stage1/" TargetMode="External"/><Relationship Id="rId2058" Type="http://schemas.openxmlformats.org/officeDocument/2006/relationships/hyperlink" Target="https://dokkai-labo.tokyo/kobetsuonline01/" TargetMode="External"/><Relationship Id="rId2059" Type="http://schemas.openxmlformats.org/officeDocument/2006/relationships/hyperlink" Target="https://dokkai-labo.tokyo/col_blog/online-kokugo/" TargetMode="External"/><Relationship Id="rId3389" Type="http://schemas.openxmlformats.org/officeDocument/2006/relationships/hyperlink" Target="https://eigo-rewrite.com/listening/" TargetMode="External"/><Relationship Id="rId2080" Type="http://schemas.openxmlformats.org/officeDocument/2006/relationships/hyperlink" Target="https://dokkai-labo.tokyo/kobetsuonline01/" TargetMode="External"/><Relationship Id="rId2081" Type="http://schemas.openxmlformats.org/officeDocument/2006/relationships/hyperlink" Target="https://dokkai-labo.tokyo/col_blog/sapix-kokugo-tsumazuki/" TargetMode="External"/><Relationship Id="rId2082" Type="http://schemas.openxmlformats.org/officeDocument/2006/relationships/hyperlink" Target="https://dokkai-labo.tokyo/blog/sapix/" TargetMode="External"/><Relationship Id="rId2083" Type="http://schemas.openxmlformats.org/officeDocument/2006/relationships/hyperlink" Target="https://dokkai-labo.tokyo/col_blog/sapix-kokugo-tsumazuki/" TargetMode="External"/><Relationship Id="rId2084" Type="http://schemas.openxmlformats.org/officeDocument/2006/relationships/hyperlink" Target="https://dokkai-labo.tokyo/kobetsuonline01/" TargetMode="External"/><Relationship Id="rId2085" Type="http://schemas.openxmlformats.org/officeDocument/2006/relationships/hyperlink" Target="https://dokkai-labo.tokyo/col_blog/sapix-kokugo-tsumazuki/" TargetMode="External"/><Relationship Id="rId2086" Type="http://schemas.openxmlformats.org/officeDocument/2006/relationships/hyperlink" Target="https://dokkai-labo.tokyo/kobetsuonline01/" TargetMode="External"/><Relationship Id="rId2087" Type="http://schemas.openxmlformats.org/officeDocument/2006/relationships/hyperlink" Target="https://dokkai-labo.tokyo/col_blog/sapix-kokugo-tsumazuki/" TargetMode="External"/><Relationship Id="rId2088" Type="http://schemas.openxmlformats.org/officeDocument/2006/relationships/hyperlink" Target="https://dokkai-labo.tokyo/kobetsuonline01/" TargetMode="External"/><Relationship Id="rId2089" Type="http://schemas.openxmlformats.org/officeDocument/2006/relationships/hyperlink" Target="https://dokkai-labo.tokyo/col_blog/sapix-kokugo-tsumazuki/" TargetMode="External"/><Relationship Id="rId2070" Type="http://schemas.openxmlformats.org/officeDocument/2006/relationships/hyperlink" Target="https://dokkai-labo.tokyo/kobetsuonline01/" TargetMode="External"/><Relationship Id="rId2071" Type="http://schemas.openxmlformats.org/officeDocument/2006/relationships/hyperlink" Target="https://dokkai-labo.tokyo/col_blog/sapix-kokugo-kijutsu/" TargetMode="External"/><Relationship Id="rId2072" Type="http://schemas.openxmlformats.org/officeDocument/2006/relationships/hyperlink" Target="https://dokkai-labo.tokyo/kijutsuryoku/" TargetMode="External"/><Relationship Id="rId2073" Type="http://schemas.openxmlformats.org/officeDocument/2006/relationships/hyperlink" Target="https://dokkai-labo.tokyo/col_blog/sapix-kokugo-kijutsu/" TargetMode="External"/><Relationship Id="rId2074" Type="http://schemas.openxmlformats.org/officeDocument/2006/relationships/hyperlink" Target="https://dokkai-labo.tokyo/kijutsuryoku/" TargetMode="External"/><Relationship Id="rId2075" Type="http://schemas.openxmlformats.org/officeDocument/2006/relationships/hyperlink" Target="https://dokkai-labo.tokyo/col_blog/sapix-kokugo-kijutsu/" TargetMode="External"/><Relationship Id="rId2076" Type="http://schemas.openxmlformats.org/officeDocument/2006/relationships/hyperlink" Target="https://dokkai-labo.tokyo/blog/sapix/" TargetMode="External"/><Relationship Id="rId2077" Type="http://schemas.openxmlformats.org/officeDocument/2006/relationships/hyperlink" Target="https://dokkai-labo.tokyo/col_blog/sapix-kokugo-kijutsu/" TargetMode="External"/><Relationship Id="rId2078" Type="http://schemas.openxmlformats.org/officeDocument/2006/relationships/hyperlink" Target="https://dokkai-labo.tokyo/kobetsuonline01/" TargetMode="External"/><Relationship Id="rId2079" Type="http://schemas.openxmlformats.org/officeDocument/2006/relationships/hyperlink" Target="https://dokkai-labo.tokyo/col_blog/sapix-kokugo-kijutsu/" TargetMode="External"/><Relationship Id="rId4723" Type="http://schemas.openxmlformats.org/officeDocument/2006/relationships/hyperlink" Target="https://eng-support.com/column/" TargetMode="External"/><Relationship Id="rId4722" Type="http://schemas.openxmlformats.org/officeDocument/2006/relationships/hyperlink" Target="https://eng-support.com/column/progress-book1-lesson13-1/" TargetMode="External"/><Relationship Id="rId4725" Type="http://schemas.openxmlformats.org/officeDocument/2006/relationships/hyperlink" Target="https://eng-support.com/kouza/" TargetMode="External"/><Relationship Id="rId4724" Type="http://schemas.openxmlformats.org/officeDocument/2006/relationships/hyperlink" Target="https://eng-support.com/column/progress-book1-lesson13-2/" TargetMode="External"/><Relationship Id="rId4727" Type="http://schemas.openxmlformats.org/officeDocument/2006/relationships/hyperlink" Target="https://eng-support.com/column/progress-book1-lesson13-3/" TargetMode="External"/><Relationship Id="rId4726" Type="http://schemas.openxmlformats.org/officeDocument/2006/relationships/hyperlink" Target="https://eng-support.com/column/progress-book1-lesson13-3/" TargetMode="External"/><Relationship Id="rId4729" Type="http://schemas.openxmlformats.org/officeDocument/2006/relationships/hyperlink" Target="https://eng-support.com/kouza/" TargetMode="External"/><Relationship Id="rId4728" Type="http://schemas.openxmlformats.org/officeDocument/2006/relationships/hyperlink" Target="https://eng-support.com/column/progress-book1-lesson14-1/" TargetMode="External"/><Relationship Id="rId4721" Type="http://schemas.openxmlformats.org/officeDocument/2006/relationships/hyperlink" Target="https://eng-support.com/kouza/" TargetMode="External"/><Relationship Id="rId4720" Type="http://schemas.openxmlformats.org/officeDocument/2006/relationships/hyperlink" Target="https://eng-support.com/column/progress-book1-lesson12-3/" TargetMode="External"/><Relationship Id="rId4712" Type="http://schemas.openxmlformats.org/officeDocument/2006/relationships/hyperlink" Target="https://eng-support.com/column/progress-book1-lesson12-2/" TargetMode="External"/><Relationship Id="rId4711" Type="http://schemas.openxmlformats.org/officeDocument/2006/relationships/hyperlink" Target="https://eng-support.com/kouza/" TargetMode="External"/><Relationship Id="rId4714" Type="http://schemas.openxmlformats.org/officeDocument/2006/relationships/hyperlink" Target="https://eng-support.com/column/progress-book1-lesson12-3/" TargetMode="External"/><Relationship Id="rId4713" Type="http://schemas.openxmlformats.org/officeDocument/2006/relationships/hyperlink" Target="https://eng-support.com/kouza/" TargetMode="External"/><Relationship Id="rId4716" Type="http://schemas.openxmlformats.org/officeDocument/2006/relationships/hyperlink" Target="https://eng-support.com/column/progress-book1-lesson12-3/" TargetMode="External"/><Relationship Id="rId4715" Type="http://schemas.openxmlformats.org/officeDocument/2006/relationships/hyperlink" Target="https://eng-support.com/column/progress-book1-lesson12-3/" TargetMode="External"/><Relationship Id="rId4718" Type="http://schemas.openxmlformats.org/officeDocument/2006/relationships/hyperlink" Target="https://eng-support.com/column/progress-book1-lesson12-3/" TargetMode="External"/><Relationship Id="rId4717" Type="http://schemas.openxmlformats.org/officeDocument/2006/relationships/hyperlink" Target="https://eng-support.com/kouza/" TargetMode="External"/><Relationship Id="rId4719" Type="http://schemas.openxmlformats.org/officeDocument/2006/relationships/hyperlink" Target="https://eng-support.com/kouza/" TargetMode="External"/><Relationship Id="rId4710" Type="http://schemas.openxmlformats.org/officeDocument/2006/relationships/hyperlink" Target="https://eng-support.com/column/progress-book1-lesson12-2/" TargetMode="External"/><Relationship Id="rId3414" Type="http://schemas.openxmlformats.org/officeDocument/2006/relationships/hyperlink" Target="https://eigo-rewrite.com/column/stage1_lesson4-3/" TargetMode="External"/><Relationship Id="rId4745" Type="http://schemas.openxmlformats.org/officeDocument/2006/relationships/hyperlink" Target="https://eng-support.com/column/" TargetMode="External"/><Relationship Id="rId3413" Type="http://schemas.openxmlformats.org/officeDocument/2006/relationships/hyperlink" Target="https://eigo-rewrite.com/column/hub_stage1/" TargetMode="External"/><Relationship Id="rId4744" Type="http://schemas.openxmlformats.org/officeDocument/2006/relationships/hyperlink" Target="https://eng-support.com/column/progress-book1-lesson14-3/" TargetMode="External"/><Relationship Id="rId3416" Type="http://schemas.openxmlformats.org/officeDocument/2006/relationships/hyperlink" Target="https://eigo-rewrite.com/column/stage1_lesson4-3/" TargetMode="External"/><Relationship Id="rId4747" Type="http://schemas.openxmlformats.org/officeDocument/2006/relationships/hyperlink" Target="https://eng-support.com/column/progress-book1-lesson14-4/" TargetMode="External"/><Relationship Id="rId3415" Type="http://schemas.openxmlformats.org/officeDocument/2006/relationships/hyperlink" Target="https://eigo-rewrite.com/dokkaikyouka/" TargetMode="External"/><Relationship Id="rId4746" Type="http://schemas.openxmlformats.org/officeDocument/2006/relationships/hyperlink" Target="https://eng-support.com/column/progress-book1-lesson14-4/" TargetMode="External"/><Relationship Id="rId3418" Type="http://schemas.openxmlformats.org/officeDocument/2006/relationships/hyperlink" Target="https://eigo-rewrite.com/column/stage1_lesson5-1/" TargetMode="External"/><Relationship Id="rId4749" Type="http://schemas.openxmlformats.org/officeDocument/2006/relationships/hyperlink" Target="https://eng-support.com/kouza/" TargetMode="External"/><Relationship Id="rId3417" Type="http://schemas.openxmlformats.org/officeDocument/2006/relationships/hyperlink" Target="https://eigo-rewrite.com/listening/" TargetMode="External"/><Relationship Id="rId4748" Type="http://schemas.openxmlformats.org/officeDocument/2006/relationships/hyperlink" Target="https://eng-support.com/column/progress-book1-lesson14-4/" TargetMode="External"/><Relationship Id="rId3419" Type="http://schemas.openxmlformats.org/officeDocument/2006/relationships/hyperlink" Target="https://eigo-rewrite.com/column/hub_stage1/" TargetMode="External"/><Relationship Id="rId3410" Type="http://schemas.openxmlformats.org/officeDocument/2006/relationships/hyperlink" Target="https://eigo-rewrite.com/column/stage1_lesson4-2/" TargetMode="External"/><Relationship Id="rId4741" Type="http://schemas.openxmlformats.org/officeDocument/2006/relationships/hyperlink" Target="https://eng-support.com/kouza/" TargetMode="External"/><Relationship Id="rId4740" Type="http://schemas.openxmlformats.org/officeDocument/2006/relationships/hyperlink" Target="https://eng-support.com/column/progress-book1-lesson14-2/" TargetMode="External"/><Relationship Id="rId3412" Type="http://schemas.openxmlformats.org/officeDocument/2006/relationships/hyperlink" Target="https://eigo-rewrite.com/column/stage1_lesson4-3/" TargetMode="External"/><Relationship Id="rId4743" Type="http://schemas.openxmlformats.org/officeDocument/2006/relationships/hyperlink" Target="https://eng-support.com/kouza/" TargetMode="External"/><Relationship Id="rId3411" Type="http://schemas.openxmlformats.org/officeDocument/2006/relationships/hyperlink" Target="https://eigo-rewrite.com/bunpou/" TargetMode="External"/><Relationship Id="rId4742" Type="http://schemas.openxmlformats.org/officeDocument/2006/relationships/hyperlink" Target="https://eng-support.com/column/progress-book1-lesson14-2/" TargetMode="External"/><Relationship Id="rId3403" Type="http://schemas.openxmlformats.org/officeDocument/2006/relationships/hyperlink" Target="https://eigo-rewrite.com/column/hub_stage1/" TargetMode="External"/><Relationship Id="rId4734" Type="http://schemas.openxmlformats.org/officeDocument/2006/relationships/hyperlink" Target="https://eng-support.com/column/progress-book1-lesson14-1/" TargetMode="External"/><Relationship Id="rId3402" Type="http://schemas.openxmlformats.org/officeDocument/2006/relationships/hyperlink" Target="https://eigo-rewrite.com/column/stage1_lesson4-1/" TargetMode="External"/><Relationship Id="rId4733" Type="http://schemas.openxmlformats.org/officeDocument/2006/relationships/hyperlink" Target="https://eng-support.com/kouza/" TargetMode="External"/><Relationship Id="rId3405" Type="http://schemas.openxmlformats.org/officeDocument/2006/relationships/hyperlink" Target="https://eigo-rewrite.com/vocabulary/" TargetMode="External"/><Relationship Id="rId4736" Type="http://schemas.openxmlformats.org/officeDocument/2006/relationships/hyperlink" Target="https://eng-support.com/column/progress-book1-lesson14-2/" TargetMode="External"/><Relationship Id="rId3404" Type="http://schemas.openxmlformats.org/officeDocument/2006/relationships/hyperlink" Target="https://eigo-rewrite.com/column/stage1_lesson4-1/" TargetMode="External"/><Relationship Id="rId4735" Type="http://schemas.openxmlformats.org/officeDocument/2006/relationships/hyperlink" Target="https://eng-support.com/kouza/" TargetMode="External"/><Relationship Id="rId3407" Type="http://schemas.openxmlformats.org/officeDocument/2006/relationships/hyperlink" Target="https://eigo-rewrite.com/column/hub_stage1/" TargetMode="External"/><Relationship Id="rId4738" Type="http://schemas.openxmlformats.org/officeDocument/2006/relationships/hyperlink" Target="https://eng-support.com/column/progress-book1-lesson14-2/" TargetMode="External"/><Relationship Id="rId3406" Type="http://schemas.openxmlformats.org/officeDocument/2006/relationships/hyperlink" Target="https://eigo-rewrite.com/column/stage1_lesson4-2/" TargetMode="External"/><Relationship Id="rId4737" Type="http://schemas.openxmlformats.org/officeDocument/2006/relationships/hyperlink" Target="https://eng-support.com/column/progress-book1-lesson14-2/" TargetMode="External"/><Relationship Id="rId3409" Type="http://schemas.openxmlformats.org/officeDocument/2006/relationships/hyperlink" Target="https://eigo-rewrite.com/vocabulary/" TargetMode="External"/><Relationship Id="rId3408" Type="http://schemas.openxmlformats.org/officeDocument/2006/relationships/hyperlink" Target="https://eigo-rewrite.com/column/stage1_lesson4-2/" TargetMode="External"/><Relationship Id="rId4739" Type="http://schemas.openxmlformats.org/officeDocument/2006/relationships/hyperlink" Target="https://eng-support.com/kouza/" TargetMode="External"/><Relationship Id="rId4730" Type="http://schemas.openxmlformats.org/officeDocument/2006/relationships/hyperlink" Target="https://eng-support.com/column/progress-book1-lesson14-1/" TargetMode="External"/><Relationship Id="rId3401" Type="http://schemas.openxmlformats.org/officeDocument/2006/relationships/hyperlink" Target="https://eigo-rewrite.com/listening/" TargetMode="External"/><Relationship Id="rId4732" Type="http://schemas.openxmlformats.org/officeDocument/2006/relationships/hyperlink" Target="https://eng-support.com/column/progress-book1-lesson14-1/" TargetMode="External"/><Relationship Id="rId3400" Type="http://schemas.openxmlformats.org/officeDocument/2006/relationships/hyperlink" Target="https://eigo-rewrite.com/column/stage1_lesson3-2/" TargetMode="External"/><Relationship Id="rId4731" Type="http://schemas.openxmlformats.org/officeDocument/2006/relationships/hyperlink" Target="https://eng-support.com/kouza/" TargetMode="External"/><Relationship Id="rId4701" Type="http://schemas.openxmlformats.org/officeDocument/2006/relationships/hyperlink" Target="https://eng-support.com/kouza/" TargetMode="External"/><Relationship Id="rId4700" Type="http://schemas.openxmlformats.org/officeDocument/2006/relationships/hyperlink" Target="https://eng-support.com/column/progress-book1-lesson11-3/" TargetMode="External"/><Relationship Id="rId4703" Type="http://schemas.openxmlformats.org/officeDocument/2006/relationships/hyperlink" Target="https://eng-support.com/column/progress-book1-lesson12-1/" TargetMode="External"/><Relationship Id="rId4702" Type="http://schemas.openxmlformats.org/officeDocument/2006/relationships/hyperlink" Target="https://eng-support.com/column/progress-book1-lesson12-1/" TargetMode="External"/><Relationship Id="rId4705" Type="http://schemas.openxmlformats.org/officeDocument/2006/relationships/hyperlink" Target="https://eng-support.com/kouza/" TargetMode="External"/><Relationship Id="rId4704" Type="http://schemas.openxmlformats.org/officeDocument/2006/relationships/hyperlink" Target="https://eng-support.com/column/progress-book1-lesson12-1/" TargetMode="External"/><Relationship Id="rId4707" Type="http://schemas.openxmlformats.org/officeDocument/2006/relationships/hyperlink" Target="https://eng-support.com/kouza/" TargetMode="External"/><Relationship Id="rId4706" Type="http://schemas.openxmlformats.org/officeDocument/2006/relationships/hyperlink" Target="https://eng-support.com/column/progress-book1-lesson12-1/" TargetMode="External"/><Relationship Id="rId4709" Type="http://schemas.openxmlformats.org/officeDocument/2006/relationships/hyperlink" Target="https://eng-support.com/kouza/" TargetMode="External"/><Relationship Id="rId4708" Type="http://schemas.openxmlformats.org/officeDocument/2006/relationships/hyperlink" Target="https://eng-support.com/column/progress-book1-lesson12-1/" TargetMode="External"/><Relationship Id="rId2148" Type="http://schemas.openxmlformats.org/officeDocument/2006/relationships/hyperlink" Target="https://dokkai-labo.tokyo/kobetsuonline01/" TargetMode="External"/><Relationship Id="rId2149" Type="http://schemas.openxmlformats.org/officeDocument/2006/relationships/hyperlink" Target="https://dokkai-labo.tokyo/col_blog/tensaku-guide/" TargetMode="External"/><Relationship Id="rId3479" Type="http://schemas.openxmlformats.org/officeDocument/2006/relationships/hyperlink" Target="https://eigo-rewrite.com/column/hub_stage1/" TargetMode="External"/><Relationship Id="rId3470" Type="http://schemas.openxmlformats.org/officeDocument/2006/relationships/hyperlink" Target="https://eigo-rewrite.com/column/stage1_lesson7-2/" TargetMode="External"/><Relationship Id="rId2140" Type="http://schemas.openxmlformats.org/officeDocument/2006/relationships/hyperlink" Target="https://dokkai-labo.tokyo/blog/jikanhaibun/" TargetMode="External"/><Relationship Id="rId3472" Type="http://schemas.openxmlformats.org/officeDocument/2006/relationships/hyperlink" Target="https://eigo-rewrite.com/column/stage1_lesson7-3/" TargetMode="External"/><Relationship Id="rId2141" Type="http://schemas.openxmlformats.org/officeDocument/2006/relationships/hyperlink" Target="https://dokkai-labo.tokyo/col_blog/shallow-comprehension/" TargetMode="External"/><Relationship Id="rId3471" Type="http://schemas.openxmlformats.org/officeDocument/2006/relationships/hyperlink" Target="https://eigo-rewrite.com/vocabulary/" TargetMode="External"/><Relationship Id="rId2142" Type="http://schemas.openxmlformats.org/officeDocument/2006/relationships/hyperlink" Target="https://dokkai-labo.tokyo/kobetsuonline01/" TargetMode="External"/><Relationship Id="rId3474" Type="http://schemas.openxmlformats.org/officeDocument/2006/relationships/hyperlink" Target="https://eigo-rewrite.com/column/stage1_lesson7-3/" TargetMode="External"/><Relationship Id="rId2143" Type="http://schemas.openxmlformats.org/officeDocument/2006/relationships/hyperlink" Target="https://dokkai-labo.tokyo/col_blog/shallow-comprehension/" TargetMode="External"/><Relationship Id="rId3473" Type="http://schemas.openxmlformats.org/officeDocument/2006/relationships/hyperlink" Target="https://eigo-rewrite.com/column/hub_stage1/" TargetMode="External"/><Relationship Id="rId2144" Type="http://schemas.openxmlformats.org/officeDocument/2006/relationships/hyperlink" Target="https://dokkai-labo.tokyo/setsumeibun/" TargetMode="External"/><Relationship Id="rId3476" Type="http://schemas.openxmlformats.org/officeDocument/2006/relationships/hyperlink" Target="https://eigo-rewrite.com/column/stage1_lesson7-3/" TargetMode="External"/><Relationship Id="rId2145" Type="http://schemas.openxmlformats.org/officeDocument/2006/relationships/hyperlink" Target="https://dokkai-labo.tokyo/col_blog/shallow-comprehension/" TargetMode="External"/><Relationship Id="rId3475" Type="http://schemas.openxmlformats.org/officeDocument/2006/relationships/hyperlink" Target="https://eigo-rewrite.com/listening/" TargetMode="External"/><Relationship Id="rId2146" Type="http://schemas.openxmlformats.org/officeDocument/2006/relationships/hyperlink" Target="https://dokkai-labo.tokyo/blog/jikanhaibun/" TargetMode="External"/><Relationship Id="rId3478" Type="http://schemas.openxmlformats.org/officeDocument/2006/relationships/hyperlink" Target="https://eigo-rewrite.com/column/stage1_lesson8-1/" TargetMode="External"/><Relationship Id="rId2147" Type="http://schemas.openxmlformats.org/officeDocument/2006/relationships/hyperlink" Target="https://dokkai-labo.tokyo/col_blog/shallow-comprehension/" TargetMode="External"/><Relationship Id="rId3477" Type="http://schemas.openxmlformats.org/officeDocument/2006/relationships/hyperlink" Target="https://eigo-rewrite.com/vocabulary/" TargetMode="External"/><Relationship Id="rId2137" Type="http://schemas.openxmlformats.org/officeDocument/2006/relationships/hyperlink" Target="https://dokkai-labo.tokyo/col_blog/setsumon-yomichigai/" TargetMode="External"/><Relationship Id="rId3469" Type="http://schemas.openxmlformats.org/officeDocument/2006/relationships/hyperlink" Target="https://eigo-rewrite.com/bunpou/" TargetMode="External"/><Relationship Id="rId2138" Type="http://schemas.openxmlformats.org/officeDocument/2006/relationships/hyperlink" Target="https://dokkai-labo.tokyo/col_blog/col_blog-iikae-taibi-inga/" TargetMode="External"/><Relationship Id="rId3468" Type="http://schemas.openxmlformats.org/officeDocument/2006/relationships/hyperlink" Target="https://eigo-rewrite.com/column/stage1_lesson7-2/" TargetMode="External"/><Relationship Id="rId4799" Type="http://schemas.openxmlformats.org/officeDocument/2006/relationships/hyperlink" Target="https://eng-support.com/kouza/" TargetMode="External"/><Relationship Id="rId2139" Type="http://schemas.openxmlformats.org/officeDocument/2006/relationships/hyperlink" Target="https://dokkai-labo.tokyo/col_blog/shallow-comprehension/" TargetMode="External"/><Relationship Id="rId4790" Type="http://schemas.openxmlformats.org/officeDocument/2006/relationships/hyperlink" Target="https://eng-support.com/column/progress-book1-lesson16-1/" TargetMode="External"/><Relationship Id="rId3461" Type="http://schemas.openxmlformats.org/officeDocument/2006/relationships/hyperlink" Target="https://eigo-rewrite.com/access/" TargetMode="External"/><Relationship Id="rId4792" Type="http://schemas.openxmlformats.org/officeDocument/2006/relationships/hyperlink" Target="https://eng-support.com/column/progress-book1-lesson16-1/" TargetMode="External"/><Relationship Id="rId2130" Type="http://schemas.openxmlformats.org/officeDocument/2006/relationships/hyperlink" Target="https://dokkai-labo.tokyo/kobetsuonline01/" TargetMode="External"/><Relationship Id="rId3460" Type="http://schemas.openxmlformats.org/officeDocument/2006/relationships/hyperlink" Target="https://eigo-rewrite.com/column/stage1_lesson7-1/" TargetMode="External"/><Relationship Id="rId4791" Type="http://schemas.openxmlformats.org/officeDocument/2006/relationships/hyperlink" Target="https://eng-support.com/kouza/" TargetMode="External"/><Relationship Id="rId2131" Type="http://schemas.openxmlformats.org/officeDocument/2006/relationships/hyperlink" Target="https://dokkai-labo.tokyo/col_blog/setsumon-yomichigai/" TargetMode="External"/><Relationship Id="rId3463" Type="http://schemas.openxmlformats.org/officeDocument/2006/relationships/hyperlink" Target="https://eigo-rewrite.com/profile/" TargetMode="External"/><Relationship Id="rId4794" Type="http://schemas.openxmlformats.org/officeDocument/2006/relationships/hyperlink" Target="https://eng-support.com/column/progress-book1-lesson16-1/" TargetMode="External"/><Relationship Id="rId2132" Type="http://schemas.openxmlformats.org/officeDocument/2006/relationships/hyperlink" Target="https://dokkai-labo.tokyo/kobetsuonline01/" TargetMode="External"/><Relationship Id="rId3462" Type="http://schemas.openxmlformats.org/officeDocument/2006/relationships/hyperlink" Target="https://eigo-rewrite.com/column/stage1_lesson7-1/" TargetMode="External"/><Relationship Id="rId4793" Type="http://schemas.openxmlformats.org/officeDocument/2006/relationships/hyperlink" Target="https://eng-support.com/kouza/" TargetMode="External"/><Relationship Id="rId2133" Type="http://schemas.openxmlformats.org/officeDocument/2006/relationships/hyperlink" Target="https://dokkai-labo.tokyo/col_blog/setsumon-yomichigai/" TargetMode="External"/><Relationship Id="rId3465" Type="http://schemas.openxmlformats.org/officeDocument/2006/relationships/hyperlink" Target="https://eigo-rewrite.com/" TargetMode="External"/><Relationship Id="rId4796" Type="http://schemas.openxmlformats.org/officeDocument/2006/relationships/hyperlink" Target="https://eng-support.com/column/progress-book1-lesson16-2/" TargetMode="External"/><Relationship Id="rId2134" Type="http://schemas.openxmlformats.org/officeDocument/2006/relationships/hyperlink" Target="https://dokkai-labo.tokyo/kobetsuonline01/" TargetMode="External"/><Relationship Id="rId3464" Type="http://schemas.openxmlformats.org/officeDocument/2006/relationships/hyperlink" Target="https://eigo-rewrite.com/column/stage1_lesson7-1/" TargetMode="External"/><Relationship Id="rId4795" Type="http://schemas.openxmlformats.org/officeDocument/2006/relationships/hyperlink" Target="https://eng-support.com/kouza/" TargetMode="External"/><Relationship Id="rId2135" Type="http://schemas.openxmlformats.org/officeDocument/2006/relationships/hyperlink" Target="https://dokkai-labo.tokyo/col_blog/setsumon-yomichigai/" TargetMode="External"/><Relationship Id="rId3467" Type="http://schemas.openxmlformats.org/officeDocument/2006/relationships/hyperlink" Target="https://eigo-rewrite.com/column/hub_stage1/" TargetMode="External"/><Relationship Id="rId4798" Type="http://schemas.openxmlformats.org/officeDocument/2006/relationships/hyperlink" Target="https://eng-support.com/column/progress-book1-lesson16-2/" TargetMode="External"/><Relationship Id="rId2136" Type="http://schemas.openxmlformats.org/officeDocument/2006/relationships/hyperlink" Target="https://dokkai-labo.tokyo/kijutsuryoku/" TargetMode="External"/><Relationship Id="rId3466" Type="http://schemas.openxmlformats.org/officeDocument/2006/relationships/hyperlink" Target="https://eigo-rewrite.com/column/stage1_lesson7-2/" TargetMode="External"/><Relationship Id="rId4797" Type="http://schemas.openxmlformats.org/officeDocument/2006/relationships/hyperlink" Target="https://eng-support.com/column/progress-book1-lesson16-2/" TargetMode="External"/><Relationship Id="rId3490" Type="http://schemas.openxmlformats.org/officeDocument/2006/relationships/hyperlink" Target="https://eigo-rewrite.com/column/stage1_lesson8-3/" TargetMode="External"/><Relationship Id="rId2160" Type="http://schemas.openxmlformats.org/officeDocument/2006/relationships/hyperlink" Target="https://dokkai-labo.tokyo/blog/ootechuugakuzyukunokokugotekisutohikaku/" TargetMode="External"/><Relationship Id="rId3492" Type="http://schemas.openxmlformats.org/officeDocument/2006/relationships/hyperlink" Target="https://eigo-rewrite.com/column/stage1_lesson9-1/" TargetMode="External"/><Relationship Id="rId2161" Type="http://schemas.openxmlformats.org/officeDocument/2006/relationships/hyperlink" Target="https://dokkai-labo.tokyo/col_blog/waseda-academy-kokugo-speed/" TargetMode="External"/><Relationship Id="rId3491" Type="http://schemas.openxmlformats.org/officeDocument/2006/relationships/hyperlink" Target="https://eigo-rewrite.com/listening/" TargetMode="External"/><Relationship Id="rId2162" Type="http://schemas.openxmlformats.org/officeDocument/2006/relationships/hyperlink" Target="https://dokkai-labo.tokyo/kobetsuonline01/" TargetMode="External"/><Relationship Id="rId3494" Type="http://schemas.openxmlformats.org/officeDocument/2006/relationships/hyperlink" Target="https://eigo-rewrite.com/column/stage1_lesson9-1/" TargetMode="External"/><Relationship Id="rId2163" Type="http://schemas.openxmlformats.org/officeDocument/2006/relationships/hyperlink" Target="https://dokkai-labo.tokyo/col_blog/waseda-academy-kokugo-speed/" TargetMode="External"/><Relationship Id="rId3493" Type="http://schemas.openxmlformats.org/officeDocument/2006/relationships/hyperlink" Target="https://eigo-rewrite.com/column/hub_stage1/" TargetMode="External"/><Relationship Id="rId2164" Type="http://schemas.openxmlformats.org/officeDocument/2006/relationships/hyperlink" Target="https://dokkai-labo.tokyo/kobetsuonline01/" TargetMode="External"/><Relationship Id="rId3496" Type="http://schemas.openxmlformats.org/officeDocument/2006/relationships/hyperlink" Target="https://eigo-rewrite.com/column/stage1_lesson9-2/" TargetMode="External"/><Relationship Id="rId2165" Type="http://schemas.openxmlformats.org/officeDocument/2006/relationships/hyperlink" Target="https://dokkai-labo.tokyo/col_blog/waseda-academy-kokugo-speed/" TargetMode="External"/><Relationship Id="rId3495" Type="http://schemas.openxmlformats.org/officeDocument/2006/relationships/hyperlink" Target="https://eigo-rewrite.com/dokkaikyouka/" TargetMode="External"/><Relationship Id="rId2166" Type="http://schemas.openxmlformats.org/officeDocument/2006/relationships/hyperlink" Target="https://dokkai-labo.tokyo/kobetsuonline01/" TargetMode="External"/><Relationship Id="rId3498" Type="http://schemas.openxmlformats.org/officeDocument/2006/relationships/hyperlink" Target="https://eigo-rewrite.com/column/stage1_lesson9-2/" TargetMode="External"/><Relationship Id="rId2167" Type="http://schemas.openxmlformats.org/officeDocument/2006/relationships/hyperlink" Target="https://dokkai-labo.tokyo/col_blog/waseda-academy-kokugo-speed/" TargetMode="External"/><Relationship Id="rId3497" Type="http://schemas.openxmlformats.org/officeDocument/2006/relationships/hyperlink" Target="https://eigo-rewrite.com/column/hub_stage1/" TargetMode="External"/><Relationship Id="rId2168" Type="http://schemas.openxmlformats.org/officeDocument/2006/relationships/hyperlink" Target="https://dokkai-labo.tokyo/setsumeibun/" TargetMode="External"/><Relationship Id="rId2169" Type="http://schemas.openxmlformats.org/officeDocument/2006/relationships/hyperlink" Target="https://dokkai-labo.tokyo/col_blog/waseda-academy-kokugo-speed/" TargetMode="External"/><Relationship Id="rId3499" Type="http://schemas.openxmlformats.org/officeDocument/2006/relationships/hyperlink" Target="https://eigo-rewrite.com/bunpou/" TargetMode="External"/><Relationship Id="rId2159" Type="http://schemas.openxmlformats.org/officeDocument/2006/relationships/hyperlink" Target="https://dokkai-labo.tokyo/col_blog/waseda-academy-kokugo-speed/" TargetMode="External"/><Relationship Id="rId3481" Type="http://schemas.openxmlformats.org/officeDocument/2006/relationships/hyperlink" Target="https://eigo-rewrite.com/dokkaikyouka/" TargetMode="External"/><Relationship Id="rId2150" Type="http://schemas.openxmlformats.org/officeDocument/2006/relationships/hyperlink" Target="https://dokkai-labo.tokyo/blog/note/" TargetMode="External"/><Relationship Id="rId3480" Type="http://schemas.openxmlformats.org/officeDocument/2006/relationships/hyperlink" Target="https://eigo-rewrite.com/column/stage1_lesson8-1/" TargetMode="External"/><Relationship Id="rId2151" Type="http://schemas.openxmlformats.org/officeDocument/2006/relationships/hyperlink" Target="https://dokkai-labo.tokyo/col_blog/tensaku-guide/" TargetMode="External"/><Relationship Id="rId3483" Type="http://schemas.openxmlformats.org/officeDocument/2006/relationships/hyperlink" Target="https://eigo-rewrite.com/column/hub_stage1/" TargetMode="External"/><Relationship Id="rId2152" Type="http://schemas.openxmlformats.org/officeDocument/2006/relationships/hyperlink" Target="https://dokkai-labo.tokyo/kobetsuonline01/" TargetMode="External"/><Relationship Id="rId3482" Type="http://schemas.openxmlformats.org/officeDocument/2006/relationships/hyperlink" Target="https://eigo-rewrite.com/column/stage1_lesson8-2/" TargetMode="External"/><Relationship Id="rId2153" Type="http://schemas.openxmlformats.org/officeDocument/2006/relationships/hyperlink" Target="https://dokkai-labo.tokyo/col_blog/tensaku-guide/" TargetMode="External"/><Relationship Id="rId3485" Type="http://schemas.openxmlformats.org/officeDocument/2006/relationships/hyperlink" Target="https://eigo-rewrite.com/kobetsueisakubun/" TargetMode="External"/><Relationship Id="rId2154" Type="http://schemas.openxmlformats.org/officeDocument/2006/relationships/hyperlink" Target="https://dokkai-labo.tokyo/kijutsuryoku/" TargetMode="External"/><Relationship Id="rId3484" Type="http://schemas.openxmlformats.org/officeDocument/2006/relationships/hyperlink" Target="https://eigo-rewrite.com/column/stage1_lesson8-2/" TargetMode="External"/><Relationship Id="rId2155" Type="http://schemas.openxmlformats.org/officeDocument/2006/relationships/hyperlink" Target="https://dokkai-labo.tokyo/col_blog/tensaku-guide/" TargetMode="External"/><Relationship Id="rId3487" Type="http://schemas.openxmlformats.org/officeDocument/2006/relationships/hyperlink" Target="https://eigo-rewrite.com/column/hub_stage1/" TargetMode="External"/><Relationship Id="rId2156" Type="http://schemas.openxmlformats.org/officeDocument/2006/relationships/hyperlink" Target="https://dokkai-labo.tokyo/blog/note/" TargetMode="External"/><Relationship Id="rId3486" Type="http://schemas.openxmlformats.org/officeDocument/2006/relationships/hyperlink" Target="https://eigo-rewrite.com/column/stage1_lesson8-3/" TargetMode="External"/><Relationship Id="rId2157" Type="http://schemas.openxmlformats.org/officeDocument/2006/relationships/hyperlink" Target="https://dokkai-labo.tokyo/col_blog/tensaku-guide/" TargetMode="External"/><Relationship Id="rId3489" Type="http://schemas.openxmlformats.org/officeDocument/2006/relationships/hyperlink" Target="https://eigo-rewrite.com/vocabulary/" TargetMode="External"/><Relationship Id="rId2158" Type="http://schemas.openxmlformats.org/officeDocument/2006/relationships/hyperlink" Target="https://dokkai-labo.tokyo/kobetsuonline01/" TargetMode="External"/><Relationship Id="rId3488" Type="http://schemas.openxmlformats.org/officeDocument/2006/relationships/hyperlink" Target="https://eigo-rewrite.com/column/stage1_lesson8-3/" TargetMode="External"/><Relationship Id="rId2104" Type="http://schemas.openxmlformats.org/officeDocument/2006/relationships/hyperlink" Target="https://dokkai-labo.tokyo/kobetsuonline01/" TargetMode="External"/><Relationship Id="rId3436" Type="http://schemas.openxmlformats.org/officeDocument/2006/relationships/hyperlink" Target="https://eigo-rewrite.com/column/stage1_lesson6-1/" TargetMode="External"/><Relationship Id="rId4767" Type="http://schemas.openxmlformats.org/officeDocument/2006/relationships/hyperlink" Target="https://eng-support.com/kouza/" TargetMode="External"/><Relationship Id="rId2105" Type="http://schemas.openxmlformats.org/officeDocument/2006/relationships/hyperlink" Target="https://dokkai-labo.tokyo/col_blog/sentakushi/" TargetMode="External"/><Relationship Id="rId3435" Type="http://schemas.openxmlformats.org/officeDocument/2006/relationships/hyperlink" Target="https://eigo-rewrite.com/listening/" TargetMode="External"/><Relationship Id="rId4766" Type="http://schemas.openxmlformats.org/officeDocument/2006/relationships/hyperlink" Target="https://eng-support.com/column/progress-book1-lesson15-2/" TargetMode="External"/><Relationship Id="rId2106" Type="http://schemas.openxmlformats.org/officeDocument/2006/relationships/hyperlink" Target="https://dokkai-labo.tokyo/kobetsuonline01/" TargetMode="External"/><Relationship Id="rId3438" Type="http://schemas.openxmlformats.org/officeDocument/2006/relationships/hyperlink" Target="https://eigo-rewrite.com/column/stage1_lesson6-1/" TargetMode="External"/><Relationship Id="rId4769" Type="http://schemas.openxmlformats.org/officeDocument/2006/relationships/hyperlink" Target="https://eng-support.com/kouza/" TargetMode="External"/><Relationship Id="rId2107" Type="http://schemas.openxmlformats.org/officeDocument/2006/relationships/hyperlink" Target="https://dokkai-labo.tokyo/col_blog/sentakushi/" TargetMode="External"/><Relationship Id="rId3437" Type="http://schemas.openxmlformats.org/officeDocument/2006/relationships/hyperlink" Target="https://eigo-rewrite.com/column/hub_stage1/" TargetMode="External"/><Relationship Id="rId4768" Type="http://schemas.openxmlformats.org/officeDocument/2006/relationships/hyperlink" Target="https://eng-support.com/column/progress-book1-lesson15-2/" TargetMode="External"/><Relationship Id="rId2108" Type="http://schemas.openxmlformats.org/officeDocument/2006/relationships/hyperlink" Target="https://dokkai-labo.tokyo/kobetsuonline01/" TargetMode="External"/><Relationship Id="rId2109" Type="http://schemas.openxmlformats.org/officeDocument/2006/relationships/hyperlink" Target="https://dokkai-labo.tokyo/col_blog/sentakushi/" TargetMode="External"/><Relationship Id="rId3439" Type="http://schemas.openxmlformats.org/officeDocument/2006/relationships/hyperlink" Target="https://eigo-rewrite.com/vocabulary/" TargetMode="External"/><Relationship Id="rId3430" Type="http://schemas.openxmlformats.org/officeDocument/2006/relationships/hyperlink" Target="https://eigo-rewrite.com/column/stage1_lesson5-2-2/" TargetMode="External"/><Relationship Id="rId4761" Type="http://schemas.openxmlformats.org/officeDocument/2006/relationships/hyperlink" Target="https://eng-support.com/kouza/" TargetMode="External"/><Relationship Id="rId4760" Type="http://schemas.openxmlformats.org/officeDocument/2006/relationships/hyperlink" Target="https://eng-support.com/column/progress-book1-lesson15-1/" TargetMode="External"/><Relationship Id="rId2100" Type="http://schemas.openxmlformats.org/officeDocument/2006/relationships/hyperlink" Target="https://dokkai-labo.tokyo/kobetsuonline01/" TargetMode="External"/><Relationship Id="rId3432" Type="http://schemas.openxmlformats.org/officeDocument/2006/relationships/hyperlink" Target="https://eigo-rewrite.com/column/stage1_lesson5-2/" TargetMode="External"/><Relationship Id="rId4763" Type="http://schemas.openxmlformats.org/officeDocument/2006/relationships/hyperlink" Target="https://eng-support.com/column/" TargetMode="External"/><Relationship Id="rId2101" Type="http://schemas.openxmlformats.org/officeDocument/2006/relationships/hyperlink" Target="https://dokkai-labo.tokyo/col_blog/sentakushi-kijutsu/" TargetMode="External"/><Relationship Id="rId3431" Type="http://schemas.openxmlformats.org/officeDocument/2006/relationships/hyperlink" Target="https://eigo-rewrite.com/vocabulary/" TargetMode="External"/><Relationship Id="rId4762" Type="http://schemas.openxmlformats.org/officeDocument/2006/relationships/hyperlink" Target="https://eng-support.com/column/progress-book1-lesson15-2/" TargetMode="External"/><Relationship Id="rId2102" Type="http://schemas.openxmlformats.org/officeDocument/2006/relationships/hyperlink" Target="https://dokkai-labo.tokyo/kijutsuryoku/" TargetMode="External"/><Relationship Id="rId3434" Type="http://schemas.openxmlformats.org/officeDocument/2006/relationships/hyperlink" Target="https://eigo-rewrite.com/column/stage1_lesson5-2/" TargetMode="External"/><Relationship Id="rId4765" Type="http://schemas.openxmlformats.org/officeDocument/2006/relationships/hyperlink" Target="https://eng-support.com/kouza/" TargetMode="External"/><Relationship Id="rId2103" Type="http://schemas.openxmlformats.org/officeDocument/2006/relationships/hyperlink" Target="https://dokkai-labo.tokyo/col_blog/sentakushi-kijutsu/" TargetMode="External"/><Relationship Id="rId3433" Type="http://schemas.openxmlformats.org/officeDocument/2006/relationships/hyperlink" Target="https://eigo-rewrite.com/column/hub_stage1/" TargetMode="External"/><Relationship Id="rId4764" Type="http://schemas.openxmlformats.org/officeDocument/2006/relationships/hyperlink" Target="https://eng-support.com/column/progress-book1-lesson15-2/" TargetMode="External"/><Relationship Id="rId3425" Type="http://schemas.openxmlformats.org/officeDocument/2006/relationships/hyperlink" Target="https://eigo-rewrite.com/kobetsueisakubun/" TargetMode="External"/><Relationship Id="rId4756" Type="http://schemas.openxmlformats.org/officeDocument/2006/relationships/hyperlink" Target="https://eng-support.com/column/progress-book1-lesson15-1/" TargetMode="External"/><Relationship Id="rId3424" Type="http://schemas.openxmlformats.org/officeDocument/2006/relationships/hyperlink" Target="https://eigo-rewrite.com/column/stage1_lesson5-1/" TargetMode="External"/><Relationship Id="rId4755" Type="http://schemas.openxmlformats.org/officeDocument/2006/relationships/hyperlink" Target="https://eng-support.com/kouza/" TargetMode="External"/><Relationship Id="rId3427" Type="http://schemas.openxmlformats.org/officeDocument/2006/relationships/hyperlink" Target="https://eigo-rewrite.com/column/hub_stage1/" TargetMode="External"/><Relationship Id="rId4758" Type="http://schemas.openxmlformats.org/officeDocument/2006/relationships/hyperlink" Target="https://eng-support.com/column/progress-book1-lesson15-1/" TargetMode="External"/><Relationship Id="rId3426" Type="http://schemas.openxmlformats.org/officeDocument/2006/relationships/hyperlink" Target="https://eigo-rewrite.com/column/stage1_lesson5-2-2/" TargetMode="External"/><Relationship Id="rId4757" Type="http://schemas.openxmlformats.org/officeDocument/2006/relationships/hyperlink" Target="https://eng-support.com/kouza/" TargetMode="External"/><Relationship Id="rId3429" Type="http://schemas.openxmlformats.org/officeDocument/2006/relationships/hyperlink" Target="https://eigo-rewrite.com/bunpou/" TargetMode="External"/><Relationship Id="rId3428" Type="http://schemas.openxmlformats.org/officeDocument/2006/relationships/hyperlink" Target="https://eigo-rewrite.com/column/stage1_lesson5-2-2/" TargetMode="External"/><Relationship Id="rId4759" Type="http://schemas.openxmlformats.org/officeDocument/2006/relationships/hyperlink" Target="https://eng-support.com/kouza/" TargetMode="External"/><Relationship Id="rId4750" Type="http://schemas.openxmlformats.org/officeDocument/2006/relationships/hyperlink" Target="https://eng-support.com/column/progress-book1-lesson14-4/" TargetMode="External"/><Relationship Id="rId3421" Type="http://schemas.openxmlformats.org/officeDocument/2006/relationships/hyperlink" Target="https://eigo-rewrite.com/dokkaikyouka/" TargetMode="External"/><Relationship Id="rId4752" Type="http://schemas.openxmlformats.org/officeDocument/2006/relationships/hyperlink" Target="https://eng-support.com/column/progress-book1-lesson14-4/" TargetMode="External"/><Relationship Id="rId3420" Type="http://schemas.openxmlformats.org/officeDocument/2006/relationships/hyperlink" Target="https://eigo-rewrite.com/column/stage1_lesson5-1/" TargetMode="External"/><Relationship Id="rId4751" Type="http://schemas.openxmlformats.org/officeDocument/2006/relationships/hyperlink" Target="https://eng-support.com/kouza/" TargetMode="External"/><Relationship Id="rId3423" Type="http://schemas.openxmlformats.org/officeDocument/2006/relationships/hyperlink" Target="https://eigo-rewrite.com/toritsu/" TargetMode="External"/><Relationship Id="rId4754" Type="http://schemas.openxmlformats.org/officeDocument/2006/relationships/hyperlink" Target="https://eng-support.com/column/progress-book1-lesson15-1/" TargetMode="External"/><Relationship Id="rId3422" Type="http://schemas.openxmlformats.org/officeDocument/2006/relationships/hyperlink" Target="https://eigo-rewrite.com/column/stage1_lesson5-1/" TargetMode="External"/><Relationship Id="rId4753" Type="http://schemas.openxmlformats.org/officeDocument/2006/relationships/hyperlink" Target="https://eng-support.com/kouza/" TargetMode="External"/><Relationship Id="rId2126" Type="http://schemas.openxmlformats.org/officeDocument/2006/relationships/hyperlink" Target="https://dokkai-labo.tokyo/kobetsuonline01/" TargetMode="External"/><Relationship Id="rId3458" Type="http://schemas.openxmlformats.org/officeDocument/2006/relationships/hyperlink" Target="https://eigo-rewrite.com/column/stage1_lesson7-1/" TargetMode="External"/><Relationship Id="rId4789" Type="http://schemas.openxmlformats.org/officeDocument/2006/relationships/hyperlink" Target="https://eng-support.com/kouza/" TargetMode="External"/><Relationship Id="rId2127" Type="http://schemas.openxmlformats.org/officeDocument/2006/relationships/hyperlink" Target="https://dokkai-labo.tokyo/col_blog/setsumon-yomichigai/" TargetMode="External"/><Relationship Id="rId3457" Type="http://schemas.openxmlformats.org/officeDocument/2006/relationships/hyperlink" Target="https://eigo-rewrite.com/" TargetMode="External"/><Relationship Id="rId4788" Type="http://schemas.openxmlformats.org/officeDocument/2006/relationships/hyperlink" Target="https://eng-support.com/column/progress-book1-lesson16-1/" TargetMode="External"/><Relationship Id="rId2128" Type="http://schemas.openxmlformats.org/officeDocument/2006/relationships/hyperlink" Target="https://dokkai-labo.tokyo/col_blog/col_blog-iikae-taibi-inga/" TargetMode="External"/><Relationship Id="rId2129" Type="http://schemas.openxmlformats.org/officeDocument/2006/relationships/hyperlink" Target="https://dokkai-labo.tokyo/col_blog/setsumon-yomichigai/" TargetMode="External"/><Relationship Id="rId3459" Type="http://schemas.openxmlformats.org/officeDocument/2006/relationships/hyperlink" Target="https://eigo-rewrite.com/toritsu/" TargetMode="External"/><Relationship Id="rId3450" Type="http://schemas.openxmlformats.org/officeDocument/2006/relationships/hyperlink" Target="https://eigo-rewrite.com/column/stage1_lesson7-1/" TargetMode="External"/><Relationship Id="rId4781" Type="http://schemas.openxmlformats.org/officeDocument/2006/relationships/hyperlink" Target="https://eng-support.com/column/" TargetMode="External"/><Relationship Id="rId4780" Type="http://schemas.openxmlformats.org/officeDocument/2006/relationships/hyperlink" Target="https://eng-support.com/column/progress-book1-lesson15-4/" TargetMode="External"/><Relationship Id="rId2120" Type="http://schemas.openxmlformats.org/officeDocument/2006/relationships/hyperlink" Target="https://dokkai-labo.tokyo/kobetsuonline01/" TargetMode="External"/><Relationship Id="rId3452" Type="http://schemas.openxmlformats.org/officeDocument/2006/relationships/hyperlink" Target="https://eigo-rewrite.com/column/stage1_lesson7-1/" TargetMode="External"/><Relationship Id="rId4783" Type="http://schemas.openxmlformats.org/officeDocument/2006/relationships/hyperlink" Target="https://eng-support.com/kouza/" TargetMode="External"/><Relationship Id="rId2121" Type="http://schemas.openxmlformats.org/officeDocument/2006/relationships/hyperlink" Target="https://dokkai-labo.tokyo/col_blog/setsumeibun-online/" TargetMode="External"/><Relationship Id="rId3451" Type="http://schemas.openxmlformats.org/officeDocument/2006/relationships/hyperlink" Target="https://eigo-rewrite.com/column/hub_stage1/" TargetMode="External"/><Relationship Id="rId4782" Type="http://schemas.openxmlformats.org/officeDocument/2006/relationships/hyperlink" Target="https://eng-support.com/column/progress-book1-lesson15-4/" TargetMode="External"/><Relationship Id="rId2122" Type="http://schemas.openxmlformats.org/officeDocument/2006/relationships/hyperlink" Target="https://dokkai-labo.tokyo/kobetsuonline01/" TargetMode="External"/><Relationship Id="rId3454" Type="http://schemas.openxmlformats.org/officeDocument/2006/relationships/hyperlink" Target="https://eigo-rewrite.com/column/stage1_lesson7-1/" TargetMode="External"/><Relationship Id="rId4785" Type="http://schemas.openxmlformats.org/officeDocument/2006/relationships/hyperlink" Target="https://eng-support.com/kouza/" TargetMode="External"/><Relationship Id="rId2123" Type="http://schemas.openxmlformats.org/officeDocument/2006/relationships/hyperlink" Target="https://dokkai-labo.tokyo/col_blog/setsumeibun-online/" TargetMode="External"/><Relationship Id="rId3453" Type="http://schemas.openxmlformats.org/officeDocument/2006/relationships/hyperlink" Target="https://eigo-rewrite.com/access/" TargetMode="External"/><Relationship Id="rId4784" Type="http://schemas.openxmlformats.org/officeDocument/2006/relationships/hyperlink" Target="https://eng-support.com/column/progress-book1-lesson15-4/" TargetMode="External"/><Relationship Id="rId2124" Type="http://schemas.openxmlformats.org/officeDocument/2006/relationships/hyperlink" Target="https://dokkai-labo.tokyo/setsumeibun/" TargetMode="External"/><Relationship Id="rId3456" Type="http://schemas.openxmlformats.org/officeDocument/2006/relationships/hyperlink" Target="https://eigo-rewrite.com/column/stage1_lesson7-1/" TargetMode="External"/><Relationship Id="rId4787" Type="http://schemas.openxmlformats.org/officeDocument/2006/relationships/hyperlink" Target="https://eng-support.com/kouza/" TargetMode="External"/><Relationship Id="rId2125" Type="http://schemas.openxmlformats.org/officeDocument/2006/relationships/hyperlink" Target="https://dokkai-labo.tokyo/col_blog/setsumeibun-online/" TargetMode="External"/><Relationship Id="rId3455" Type="http://schemas.openxmlformats.org/officeDocument/2006/relationships/hyperlink" Target="https://eigo-rewrite.com/profile/" TargetMode="External"/><Relationship Id="rId4786" Type="http://schemas.openxmlformats.org/officeDocument/2006/relationships/hyperlink" Target="https://eng-support.com/column/progress-book1-lesson15-4/" TargetMode="External"/><Relationship Id="rId2115" Type="http://schemas.openxmlformats.org/officeDocument/2006/relationships/hyperlink" Target="https://dokkai-labo.tokyo/col_blog/setsumeibun-online/" TargetMode="External"/><Relationship Id="rId3447" Type="http://schemas.openxmlformats.org/officeDocument/2006/relationships/hyperlink" Target="https://eigo-rewrite.com/column/hub_stage1/" TargetMode="External"/><Relationship Id="rId4778" Type="http://schemas.openxmlformats.org/officeDocument/2006/relationships/hyperlink" Target="https://eng-support.com/column/progress-book1-lesson15-3/" TargetMode="External"/><Relationship Id="rId2116" Type="http://schemas.openxmlformats.org/officeDocument/2006/relationships/hyperlink" Target="https://dokkai-labo.tokyo/blog/17022402/" TargetMode="External"/><Relationship Id="rId3446" Type="http://schemas.openxmlformats.org/officeDocument/2006/relationships/hyperlink" Target="https://eigo-rewrite.com/column/stage1_lesson6-3/" TargetMode="External"/><Relationship Id="rId4777" Type="http://schemas.openxmlformats.org/officeDocument/2006/relationships/hyperlink" Target="https://eng-support.com/kouza/" TargetMode="External"/><Relationship Id="rId2117" Type="http://schemas.openxmlformats.org/officeDocument/2006/relationships/hyperlink" Target="https://dokkai-labo.tokyo/col_blog/setsumeibun-online/" TargetMode="External"/><Relationship Id="rId3449" Type="http://schemas.openxmlformats.org/officeDocument/2006/relationships/hyperlink" Target="https://eigo-rewrite.com/kobetsueisakubun/" TargetMode="External"/><Relationship Id="rId2118" Type="http://schemas.openxmlformats.org/officeDocument/2006/relationships/hyperlink" Target="https://dokkai-labo.tokyo/kobetsuonline01/" TargetMode="External"/><Relationship Id="rId3448" Type="http://schemas.openxmlformats.org/officeDocument/2006/relationships/hyperlink" Target="https://eigo-rewrite.com/column/stage1_lesson6-3/" TargetMode="External"/><Relationship Id="rId4779" Type="http://schemas.openxmlformats.org/officeDocument/2006/relationships/hyperlink" Target="https://eng-support.com/kouza/" TargetMode="External"/><Relationship Id="rId2119" Type="http://schemas.openxmlformats.org/officeDocument/2006/relationships/hyperlink" Target="https://dokkai-labo.tokyo/col_blog/setsumeibun-online/" TargetMode="External"/><Relationship Id="rId4770" Type="http://schemas.openxmlformats.org/officeDocument/2006/relationships/hyperlink" Target="https://eng-support.com/column/progress-book1-lesson15-3/" TargetMode="External"/><Relationship Id="rId3441" Type="http://schemas.openxmlformats.org/officeDocument/2006/relationships/hyperlink" Target="https://eigo-rewrite.com/column/hub_stage1/" TargetMode="External"/><Relationship Id="rId4772" Type="http://schemas.openxmlformats.org/officeDocument/2006/relationships/hyperlink" Target="https://eng-support.com/column/progress-book1-lesson15-3/" TargetMode="External"/><Relationship Id="rId2110" Type="http://schemas.openxmlformats.org/officeDocument/2006/relationships/hyperlink" Target="https://dokkai-labo.tokyo/kobetsuonline01/" TargetMode="External"/><Relationship Id="rId3440" Type="http://schemas.openxmlformats.org/officeDocument/2006/relationships/hyperlink" Target="https://eigo-rewrite.com/column/stage1_lesson6-2/" TargetMode="External"/><Relationship Id="rId4771" Type="http://schemas.openxmlformats.org/officeDocument/2006/relationships/hyperlink" Target="https://eng-support.com/kouza/" TargetMode="External"/><Relationship Id="rId2111" Type="http://schemas.openxmlformats.org/officeDocument/2006/relationships/hyperlink" Target="https://dokkai-labo.tokyo/col_blog/sentakushi/" TargetMode="External"/><Relationship Id="rId3443" Type="http://schemas.openxmlformats.org/officeDocument/2006/relationships/hyperlink" Target="https://eigo-rewrite.com/dokkaikyouka/" TargetMode="External"/><Relationship Id="rId4774" Type="http://schemas.openxmlformats.org/officeDocument/2006/relationships/hyperlink" Target="https://eng-support.com/column/progress-book1-lesson15-3/" TargetMode="External"/><Relationship Id="rId2112" Type="http://schemas.openxmlformats.org/officeDocument/2006/relationships/hyperlink" Target="https://dokkai-labo.tokyo/monogataribun/" TargetMode="External"/><Relationship Id="rId3442" Type="http://schemas.openxmlformats.org/officeDocument/2006/relationships/hyperlink" Target="https://eigo-rewrite.com/column/stage1_lesson6-2/" TargetMode="External"/><Relationship Id="rId4773" Type="http://schemas.openxmlformats.org/officeDocument/2006/relationships/hyperlink" Target="https://eng-support.com/kouza/" TargetMode="External"/><Relationship Id="rId2113" Type="http://schemas.openxmlformats.org/officeDocument/2006/relationships/hyperlink" Target="https://dokkai-labo.tokyo/col_blog/sentakushi/" TargetMode="External"/><Relationship Id="rId3445" Type="http://schemas.openxmlformats.org/officeDocument/2006/relationships/hyperlink" Target="https://eigo-rewrite.com/listening/" TargetMode="External"/><Relationship Id="rId4776" Type="http://schemas.openxmlformats.org/officeDocument/2006/relationships/hyperlink" Target="https://eng-support.com/column/progress-book1-lesson15-3/" TargetMode="External"/><Relationship Id="rId2114" Type="http://schemas.openxmlformats.org/officeDocument/2006/relationships/hyperlink" Target="https://dokkai-labo.tokyo/kobetsuonline01/" TargetMode="External"/><Relationship Id="rId3444" Type="http://schemas.openxmlformats.org/officeDocument/2006/relationships/hyperlink" Target="https://eigo-rewrite.com/column/stage1_lesson6-2/" TargetMode="External"/><Relationship Id="rId4775" Type="http://schemas.openxmlformats.org/officeDocument/2006/relationships/hyperlink" Target="https://eng-support.com/kouza/" TargetMode="External"/><Relationship Id="rId1730" Type="http://schemas.openxmlformats.org/officeDocument/2006/relationships/hyperlink" Target="https://dokkai-labo.tokyo/" TargetMode="External"/><Relationship Id="rId1731" Type="http://schemas.openxmlformats.org/officeDocument/2006/relationships/hyperlink" Target="https://dokkai-labo.tokyo/bootcamp/" TargetMode="External"/><Relationship Id="rId1732" Type="http://schemas.openxmlformats.org/officeDocument/2006/relationships/hyperlink" Target="https://dokkai-labo.tokyo/ct/column/" TargetMode="External"/><Relationship Id="rId1733" Type="http://schemas.openxmlformats.org/officeDocument/2006/relationships/hyperlink" Target="https://dokkai-labo.tokyo/bootcamp/" TargetMode="External"/><Relationship Id="rId1734" Type="http://schemas.openxmlformats.org/officeDocument/2006/relationships/hyperlink" Target="https://dokkai-labo.tokyo/ct/column/" TargetMode="External"/><Relationship Id="rId1735" Type="http://schemas.openxmlformats.org/officeDocument/2006/relationships/hyperlink" Target="https://dokkai-labo.tokyo/bootcamp/" TargetMode="External"/><Relationship Id="rId1736" Type="http://schemas.openxmlformats.org/officeDocument/2006/relationships/hyperlink" Target="https://dokkai-labo.tokyo/live/" TargetMode="External"/><Relationship Id="rId1737" Type="http://schemas.openxmlformats.org/officeDocument/2006/relationships/hyperlink" Target="https://dokkai-labo.tokyo/bootcamp/" TargetMode="External"/><Relationship Id="rId1738" Type="http://schemas.openxmlformats.org/officeDocument/2006/relationships/hyperlink" Target="https://dokkai-labo.tokyo/contact/" TargetMode="External"/><Relationship Id="rId1739" Type="http://schemas.openxmlformats.org/officeDocument/2006/relationships/hyperlink" Target="https://dokkai-labo.tokyo/bootcamp/" TargetMode="External"/><Relationship Id="rId1720" Type="http://schemas.openxmlformats.org/officeDocument/2006/relationships/hyperlink" Target="https://dokkai-labo.tokyo/tokuten_fifth/" TargetMode="External"/><Relationship Id="rId1721" Type="http://schemas.openxmlformats.org/officeDocument/2006/relationships/hyperlink" Target="https://dokkai-labo.tokyo/blog/yosyu_series_05j08/" TargetMode="External"/><Relationship Id="rId1722" Type="http://schemas.openxmlformats.org/officeDocument/2006/relationships/hyperlink" Target="https://dokkai-labo.tokyo/tokuten_fifth/" TargetMode="External"/><Relationship Id="rId1723" Type="http://schemas.openxmlformats.org/officeDocument/2006/relationships/hyperlink" Target="https://dokkai-labo.tokyo/blog/yosyu_series_05j08/" TargetMode="External"/><Relationship Id="rId1724" Type="http://schemas.openxmlformats.org/officeDocument/2006/relationships/hyperlink" Target="https://dokkai-labo.tokyo/" TargetMode="External"/><Relationship Id="rId1725" Type="http://schemas.openxmlformats.org/officeDocument/2006/relationships/hyperlink" Target="https://dokkai-labo.tokyo/blog/yosyu_series_05j09/" TargetMode="External"/><Relationship Id="rId1726" Type="http://schemas.openxmlformats.org/officeDocument/2006/relationships/hyperlink" Target="https://dokkai-labo.tokyo/grammer/" TargetMode="External"/><Relationship Id="rId1727" Type="http://schemas.openxmlformats.org/officeDocument/2006/relationships/hyperlink" Target="https://dokkai-labo.tokyo/blog/yosyu_series_05j09/" TargetMode="External"/><Relationship Id="rId1728" Type="http://schemas.openxmlformats.org/officeDocument/2006/relationships/hyperlink" Target="https://dokkai-labo.tokyo/grammer/" TargetMode="External"/><Relationship Id="rId1729" Type="http://schemas.openxmlformats.org/officeDocument/2006/relationships/hyperlink" Target="https://dokkai-labo.tokyo/blog/yosyu_series_05j09/" TargetMode="External"/><Relationship Id="rId1752" Type="http://schemas.openxmlformats.org/officeDocument/2006/relationships/hyperlink" Target="https://dokkai-labo.tokyo/kobetsuonline01/" TargetMode="External"/><Relationship Id="rId1753" Type="http://schemas.openxmlformats.org/officeDocument/2006/relationships/hyperlink" Target="https://dokkai-labo.tokyo/col_blog/balance/" TargetMode="External"/><Relationship Id="rId1754" Type="http://schemas.openxmlformats.org/officeDocument/2006/relationships/hyperlink" Target="https://dokkai-labo.tokyo/kobetsuonline01/" TargetMode="External"/><Relationship Id="rId1755" Type="http://schemas.openxmlformats.org/officeDocument/2006/relationships/hyperlink" Target="https://dokkai-labo.tokyo/col_blog/balance/" TargetMode="External"/><Relationship Id="rId1756" Type="http://schemas.openxmlformats.org/officeDocument/2006/relationships/hyperlink" Target="https://dokkai-labo.tokyo/blog/161214/" TargetMode="External"/><Relationship Id="rId1757" Type="http://schemas.openxmlformats.org/officeDocument/2006/relationships/hyperlink" Target="https://dokkai-labo.tokyo/col_blog/balance/" TargetMode="External"/><Relationship Id="rId1758" Type="http://schemas.openxmlformats.org/officeDocument/2006/relationships/hyperlink" Target="https://dokkai-labo.tokyo/contact/" TargetMode="External"/><Relationship Id="rId1759" Type="http://schemas.openxmlformats.org/officeDocument/2006/relationships/hyperlink" Target="https://dokkai-labo.tokyo/col_blog/balance/" TargetMode="External"/><Relationship Id="rId1750" Type="http://schemas.openxmlformats.org/officeDocument/2006/relationships/hyperlink" Target="https://dokkai-labo.tokyo/setsumeibun/" TargetMode="External"/><Relationship Id="rId1751" Type="http://schemas.openxmlformats.org/officeDocument/2006/relationships/hyperlink" Target="https://dokkai-labo.tokyo/col_blog/balance/" TargetMode="External"/><Relationship Id="rId1741" Type="http://schemas.openxmlformats.org/officeDocument/2006/relationships/hyperlink" Target="https://dokkai-labo.tokyo/col_blog/balance/" TargetMode="External"/><Relationship Id="rId1742" Type="http://schemas.openxmlformats.org/officeDocument/2006/relationships/hyperlink" Target="https://dokkai-labo.tokyo/blog/ootechuugakuzyukunokokugotekisutohikaku/" TargetMode="External"/><Relationship Id="rId1743" Type="http://schemas.openxmlformats.org/officeDocument/2006/relationships/hyperlink" Target="https://dokkai-labo.tokyo/col_blog/balance/" TargetMode="External"/><Relationship Id="rId1744" Type="http://schemas.openxmlformats.org/officeDocument/2006/relationships/hyperlink" Target="https://dokkai-labo.tokyo/kobetsuonline01/" TargetMode="External"/><Relationship Id="rId1745" Type="http://schemas.openxmlformats.org/officeDocument/2006/relationships/hyperlink" Target="https://dokkai-labo.tokyo/col_blog/balance/" TargetMode="External"/><Relationship Id="rId1746" Type="http://schemas.openxmlformats.org/officeDocument/2006/relationships/hyperlink" Target="https://dokkai-labo.tokyo/kobetsuonline01/" TargetMode="External"/><Relationship Id="rId1747" Type="http://schemas.openxmlformats.org/officeDocument/2006/relationships/hyperlink" Target="https://dokkai-labo.tokyo/col_blog/balance/" TargetMode="External"/><Relationship Id="rId1748" Type="http://schemas.openxmlformats.org/officeDocument/2006/relationships/hyperlink" Target="https://dokkai-labo.tokyo/kobetsuonline01/" TargetMode="External"/><Relationship Id="rId1749" Type="http://schemas.openxmlformats.org/officeDocument/2006/relationships/hyperlink" Target="https://dokkai-labo.tokyo/col_blog/balance/" TargetMode="External"/><Relationship Id="rId1740" Type="http://schemas.openxmlformats.org/officeDocument/2006/relationships/hyperlink" Target="https://dokkai-labo.tokyo/contact/" TargetMode="External"/><Relationship Id="rId1710" Type="http://schemas.openxmlformats.org/officeDocument/2006/relationships/hyperlink" Target="https://dokkai-labo.tokyo/" TargetMode="External"/><Relationship Id="rId1711" Type="http://schemas.openxmlformats.org/officeDocument/2006/relationships/hyperlink" Target="https://dokkai-labo.tokyo/blog/yosyu_series_05j07/" TargetMode="External"/><Relationship Id="rId1712" Type="http://schemas.openxmlformats.org/officeDocument/2006/relationships/hyperlink" Target="https://dokkai-labo.tokyo/bootcamp/" TargetMode="External"/><Relationship Id="rId1713" Type="http://schemas.openxmlformats.org/officeDocument/2006/relationships/hyperlink" Target="https://dokkai-labo.tokyo/blog/yosyu_series_05j07/" TargetMode="External"/><Relationship Id="rId1714" Type="http://schemas.openxmlformats.org/officeDocument/2006/relationships/hyperlink" Target="https://dokkai-labo.tokyo/bootcamp/" TargetMode="External"/><Relationship Id="rId1715" Type="http://schemas.openxmlformats.org/officeDocument/2006/relationships/hyperlink" Target="https://dokkai-labo.tokyo/blog/yosyu_series_05j07/" TargetMode="External"/><Relationship Id="rId1716" Type="http://schemas.openxmlformats.org/officeDocument/2006/relationships/hyperlink" Target="https://dokkai-labo.tokyo/" TargetMode="External"/><Relationship Id="rId1717" Type="http://schemas.openxmlformats.org/officeDocument/2006/relationships/hyperlink" Target="https://dokkai-labo.tokyo/blog/yosyu_series_05j08/" TargetMode="External"/><Relationship Id="rId1718" Type="http://schemas.openxmlformats.org/officeDocument/2006/relationships/hyperlink" Target="https://dokkai-labo.tokyo/basisonline/" TargetMode="External"/><Relationship Id="rId1719" Type="http://schemas.openxmlformats.org/officeDocument/2006/relationships/hyperlink" Target="https://dokkai-labo.tokyo/blog/yosyu_series_05j08/" TargetMode="External"/><Relationship Id="rId1700" Type="http://schemas.openxmlformats.org/officeDocument/2006/relationships/hyperlink" Target="https://dokkai-labo.tokyo/onlinetokuten/" TargetMode="External"/><Relationship Id="rId1701" Type="http://schemas.openxmlformats.org/officeDocument/2006/relationships/hyperlink" Target="https://dokkai-labo.tokyo/blog/yosyu_series_05j05/" TargetMode="External"/><Relationship Id="rId1702" Type="http://schemas.openxmlformats.org/officeDocument/2006/relationships/hyperlink" Target="https://dokkai-labo.tokyo/onlinetokuten/" TargetMode="External"/><Relationship Id="rId1703" Type="http://schemas.openxmlformats.org/officeDocument/2006/relationships/hyperlink" Target="https://dokkai-labo.tokyo/blog/yosyu_series_05j05/" TargetMode="External"/><Relationship Id="rId1704" Type="http://schemas.openxmlformats.org/officeDocument/2006/relationships/hyperlink" Target="https://dokkai-labo.tokyo/" TargetMode="External"/><Relationship Id="rId1705" Type="http://schemas.openxmlformats.org/officeDocument/2006/relationships/hyperlink" Target="https://dokkai-labo.tokyo/blog/yosyu_series_05j06/" TargetMode="External"/><Relationship Id="rId1706" Type="http://schemas.openxmlformats.org/officeDocument/2006/relationships/hyperlink" Target="https://dokkai-labo.tokyo/" TargetMode="External"/><Relationship Id="rId1707" Type="http://schemas.openxmlformats.org/officeDocument/2006/relationships/hyperlink" Target="https://dokkai-labo.tokyo/blog/yosyu_series_05j06/" TargetMode="External"/><Relationship Id="rId1708" Type="http://schemas.openxmlformats.org/officeDocument/2006/relationships/hyperlink" Target="https://dokkai-labo.tokyo/basis/" TargetMode="External"/><Relationship Id="rId1709" Type="http://schemas.openxmlformats.org/officeDocument/2006/relationships/hyperlink" Target="https://dokkai-labo.tokyo/blog/yosyu_series_05j06/" TargetMode="External"/><Relationship Id="rId1774" Type="http://schemas.openxmlformats.org/officeDocument/2006/relationships/hyperlink" Target="https://dokkai-labo.tokyo/kobetsuonline01/" TargetMode="External"/><Relationship Id="rId1775" Type="http://schemas.openxmlformats.org/officeDocument/2006/relationships/hyperlink" Target="https://dokkai-labo.tokyo/col_blog/col_blog-iikae-taibi-inga/" TargetMode="External"/><Relationship Id="rId1776" Type="http://schemas.openxmlformats.org/officeDocument/2006/relationships/hyperlink" Target="https://dokkai-labo.tokyo/kobetsuonline01/" TargetMode="External"/><Relationship Id="rId1777" Type="http://schemas.openxmlformats.org/officeDocument/2006/relationships/hyperlink" Target="https://dokkai-labo.tokyo/col_blog/col_blog-iikae-taibi-inga/" TargetMode="External"/><Relationship Id="rId1778" Type="http://schemas.openxmlformats.org/officeDocument/2006/relationships/hyperlink" Target="https://dokkai-labo.tokyo/col_blog/evidence-accuracy/" TargetMode="External"/><Relationship Id="rId1779" Type="http://schemas.openxmlformats.org/officeDocument/2006/relationships/hyperlink" Target="https://dokkai-labo.tokyo/col_blog/col_blog-iikae-taibi-inga/" TargetMode="External"/><Relationship Id="rId1770" Type="http://schemas.openxmlformats.org/officeDocument/2006/relationships/hyperlink" Target="https://dokkai-labo.tokyo/col_blog/setsumon-yomichigai/" TargetMode="External"/><Relationship Id="rId1771" Type="http://schemas.openxmlformats.org/officeDocument/2006/relationships/hyperlink" Target="https://dokkai-labo.tokyo/col_blog/col_blog-iikae-taibi-inga/" TargetMode="External"/><Relationship Id="rId1772" Type="http://schemas.openxmlformats.org/officeDocument/2006/relationships/hyperlink" Target="https://dokkai-labo.tokyo/kobetsuonline01/" TargetMode="External"/><Relationship Id="rId1773" Type="http://schemas.openxmlformats.org/officeDocument/2006/relationships/hyperlink" Target="https://dokkai-labo.tokyo/col_blog/col_blog-iikae-taibi-inga/" TargetMode="External"/><Relationship Id="rId1763" Type="http://schemas.openxmlformats.org/officeDocument/2006/relationships/hyperlink" Target="https://dokkai-labo.tokyo/col_blog/balance/" TargetMode="External"/><Relationship Id="rId1764" Type="http://schemas.openxmlformats.org/officeDocument/2006/relationships/hyperlink" Target="https://dokkai-labo.tokyo/blog/" TargetMode="External"/><Relationship Id="rId1765" Type="http://schemas.openxmlformats.org/officeDocument/2006/relationships/hyperlink" Target="https://dokkai-labo.tokyo/col_blog/col_blog-iikae-taibi-inga/" TargetMode="External"/><Relationship Id="rId1766" Type="http://schemas.openxmlformats.org/officeDocument/2006/relationships/hyperlink" Target="https://dokkai-labo.tokyo/blog/161214/" TargetMode="External"/><Relationship Id="rId1767" Type="http://schemas.openxmlformats.org/officeDocument/2006/relationships/hyperlink" Target="https://dokkai-labo.tokyo/col_blog/col_blog-iikae-taibi-inga/" TargetMode="External"/><Relationship Id="rId1768" Type="http://schemas.openxmlformats.org/officeDocument/2006/relationships/hyperlink" Target="https://dokkai-labo.tokyo/col_blog/evidence-accuracy/" TargetMode="External"/><Relationship Id="rId1769" Type="http://schemas.openxmlformats.org/officeDocument/2006/relationships/hyperlink" Target="https://dokkai-labo.tokyo/col_blog/col_blog-iikae-taibi-inga/" TargetMode="External"/><Relationship Id="rId1760" Type="http://schemas.openxmlformats.org/officeDocument/2006/relationships/hyperlink" Target="https://dokkai-labo.tokyo/profile/" TargetMode="External"/><Relationship Id="rId1761" Type="http://schemas.openxmlformats.org/officeDocument/2006/relationships/hyperlink" Target="https://dokkai-labo.tokyo/col_blog/balance/" TargetMode="External"/><Relationship Id="rId1762" Type="http://schemas.openxmlformats.org/officeDocument/2006/relationships/hyperlink" Target="https://dokkai-labo.tokyo/access/" TargetMode="External"/><Relationship Id="rId1796" Type="http://schemas.openxmlformats.org/officeDocument/2006/relationships/hyperlink" Target="https://dokkai-labo.tokyo/blog/jikanhaibun/" TargetMode="External"/><Relationship Id="rId1797" Type="http://schemas.openxmlformats.org/officeDocument/2006/relationships/hyperlink" Target="https://dokkai-labo.tokyo/col_blog/dokkai-shori-junban/" TargetMode="External"/><Relationship Id="rId1798" Type="http://schemas.openxmlformats.org/officeDocument/2006/relationships/hyperlink" Target="https://dokkai-labo.tokyo/kobetsuonline01/" TargetMode="External"/><Relationship Id="rId1799" Type="http://schemas.openxmlformats.org/officeDocument/2006/relationships/hyperlink" Target="https://dokkai-labo.tokyo/col_blog/dokkai-shori-junban/" TargetMode="External"/><Relationship Id="rId1790" Type="http://schemas.openxmlformats.org/officeDocument/2006/relationships/hyperlink" Target="https://dokkai-labo.tokyo/kobetsuonline01/" TargetMode="External"/><Relationship Id="rId1791" Type="http://schemas.openxmlformats.org/officeDocument/2006/relationships/hyperlink" Target="https://dokkai-labo.tokyo/col_blog/dokkai-online-kobetsu/" TargetMode="External"/><Relationship Id="rId1792" Type="http://schemas.openxmlformats.org/officeDocument/2006/relationships/hyperlink" Target="https://dokkai-labo.tokyo/kijutsuryoku/" TargetMode="External"/><Relationship Id="rId1793" Type="http://schemas.openxmlformats.org/officeDocument/2006/relationships/hyperlink" Target="https://dokkai-labo.tokyo/col_blog/dokkai-online-kobetsu/" TargetMode="External"/><Relationship Id="rId1794" Type="http://schemas.openxmlformats.org/officeDocument/2006/relationships/hyperlink" Target="https://dokkai-labo.tokyo/kobetsuonline01/" TargetMode="External"/><Relationship Id="rId1795" Type="http://schemas.openxmlformats.org/officeDocument/2006/relationships/hyperlink" Target="https://dokkai-labo.tokyo/col_blog/dokkai-shori-junban/" TargetMode="External"/><Relationship Id="rId1785" Type="http://schemas.openxmlformats.org/officeDocument/2006/relationships/hyperlink" Target="https://dokkai-labo.tokyo/col_blog/dokkai-online-kobetsu/" TargetMode="External"/><Relationship Id="rId1786" Type="http://schemas.openxmlformats.org/officeDocument/2006/relationships/hyperlink" Target="https://dokkai-labo.tokyo/kobetsuonline01/" TargetMode="External"/><Relationship Id="rId1787" Type="http://schemas.openxmlformats.org/officeDocument/2006/relationships/hyperlink" Target="https://dokkai-labo.tokyo/col_blog/dokkai-online-kobetsu/" TargetMode="External"/><Relationship Id="rId1788" Type="http://schemas.openxmlformats.org/officeDocument/2006/relationships/hyperlink" Target="https://dokkai-labo.tokyo/kobetsuonline01/" TargetMode="External"/><Relationship Id="rId1789" Type="http://schemas.openxmlformats.org/officeDocument/2006/relationships/hyperlink" Target="https://dokkai-labo.tokyo/col_blog/dokkai-online-kobetsu/" TargetMode="External"/><Relationship Id="rId1780" Type="http://schemas.openxmlformats.org/officeDocument/2006/relationships/hyperlink" Target="https://dokkai-labo.tokyo/setsumeibun/" TargetMode="External"/><Relationship Id="rId1781" Type="http://schemas.openxmlformats.org/officeDocument/2006/relationships/hyperlink" Target="https://dokkai-labo.tokyo/col_blog/col_blog-iikae-taibi-inga/" TargetMode="External"/><Relationship Id="rId1782" Type="http://schemas.openxmlformats.org/officeDocument/2006/relationships/hyperlink" Target="https://dokkai-labo.tokyo/kobetsuonline01/" TargetMode="External"/><Relationship Id="rId1783" Type="http://schemas.openxmlformats.org/officeDocument/2006/relationships/hyperlink" Target="https://dokkai-labo.tokyo/col_blog/col_blog-iikae-taibi-inga/" TargetMode="External"/><Relationship Id="rId1784" Type="http://schemas.openxmlformats.org/officeDocument/2006/relationships/hyperlink" Target="https://dokkai-labo.tokyo/col_blog/setsumon-yomichigai/" TargetMode="External"/><Relationship Id="rId1851" Type="http://schemas.openxmlformats.org/officeDocument/2006/relationships/hyperlink" Target="https://dokkai-labo.tokyo/col_blog/goku-imi-dokkai/" TargetMode="External"/><Relationship Id="rId1852" Type="http://schemas.openxmlformats.org/officeDocument/2006/relationships/hyperlink" Target="https://dokkai-labo.tokyo/kobetsuonline01/" TargetMode="External"/><Relationship Id="rId1853" Type="http://schemas.openxmlformats.org/officeDocument/2006/relationships/hyperlink" Target="https://dokkai-labo.tokyo/col_blog/home-study-mistakes/" TargetMode="External"/><Relationship Id="rId1854" Type="http://schemas.openxmlformats.org/officeDocument/2006/relationships/hyperlink" Target="https://dokkai-labo.tokyo/blog/note/" TargetMode="External"/><Relationship Id="rId1855" Type="http://schemas.openxmlformats.org/officeDocument/2006/relationships/hyperlink" Target="https://dokkai-labo.tokyo/col_blog/home-study-mistakes/" TargetMode="External"/><Relationship Id="rId1856" Type="http://schemas.openxmlformats.org/officeDocument/2006/relationships/hyperlink" Target="https://dokkai-labo.tokyo/kobetsuonline01/" TargetMode="External"/><Relationship Id="rId1857" Type="http://schemas.openxmlformats.org/officeDocument/2006/relationships/hyperlink" Target="https://dokkai-labo.tokyo/col_blog/home-study-mistakes/" TargetMode="External"/><Relationship Id="rId1858" Type="http://schemas.openxmlformats.org/officeDocument/2006/relationships/hyperlink" Target="https://dokkai-labo.tokyo/kobetsuonline01/" TargetMode="External"/><Relationship Id="rId1859" Type="http://schemas.openxmlformats.org/officeDocument/2006/relationships/hyperlink" Target="https://dokkai-labo.tokyo/col_blog/home-study-mistakes/" TargetMode="External"/><Relationship Id="rId1850" Type="http://schemas.openxmlformats.org/officeDocument/2006/relationships/hyperlink" Target="https://dokkai-labo.tokyo/setsumeibun/" TargetMode="External"/><Relationship Id="rId1840" Type="http://schemas.openxmlformats.org/officeDocument/2006/relationships/hyperlink" Target="https://dokkai-labo.tokyo/kobetsuonline01/" TargetMode="External"/><Relationship Id="rId1841" Type="http://schemas.openxmlformats.org/officeDocument/2006/relationships/hyperlink" Target="https://dokkai-labo.tokyo/col_blog/goiryoku-kyoka/" TargetMode="External"/><Relationship Id="rId1842" Type="http://schemas.openxmlformats.org/officeDocument/2006/relationships/hyperlink" Target="https://dokkai-labo.tokyo/setsumeibun/" TargetMode="External"/><Relationship Id="rId1843" Type="http://schemas.openxmlformats.org/officeDocument/2006/relationships/hyperlink" Target="https://dokkai-labo.tokyo/col_blog/goiryoku-kyoka/" TargetMode="External"/><Relationship Id="rId1844" Type="http://schemas.openxmlformats.org/officeDocument/2006/relationships/hyperlink" Target="https://dokkai-labo.tokyo/kobetsuonline01/" TargetMode="External"/><Relationship Id="rId1845" Type="http://schemas.openxmlformats.org/officeDocument/2006/relationships/hyperlink" Target="https://dokkai-labo.tokyo/col_blog/goku-imi-dokkai/" TargetMode="External"/><Relationship Id="rId1846" Type="http://schemas.openxmlformats.org/officeDocument/2006/relationships/hyperlink" Target="https://dokkai-labo.tokyo/" TargetMode="External"/><Relationship Id="rId1847" Type="http://schemas.openxmlformats.org/officeDocument/2006/relationships/hyperlink" Target="https://dokkai-labo.tokyo/col_blog/goku-imi-dokkai/" TargetMode="External"/><Relationship Id="rId1848" Type="http://schemas.openxmlformats.org/officeDocument/2006/relationships/hyperlink" Target="https://dokkai-labo.tokyo/kobetsuonline01/" TargetMode="External"/><Relationship Id="rId1849" Type="http://schemas.openxmlformats.org/officeDocument/2006/relationships/hyperlink" Target="https://dokkai-labo.tokyo/col_blog/goku-imi-dokkai/" TargetMode="External"/><Relationship Id="rId1873" Type="http://schemas.openxmlformats.org/officeDocument/2006/relationships/hyperlink" Target="https://dokkai-labo.tokyo/col_blog/katei-kokugo-oshi-enai/" TargetMode="External"/><Relationship Id="rId1874" Type="http://schemas.openxmlformats.org/officeDocument/2006/relationships/hyperlink" Target="https://dokkai-labo.tokyo/kobetsuonline01/" TargetMode="External"/><Relationship Id="rId1875" Type="http://schemas.openxmlformats.org/officeDocument/2006/relationships/hyperlink" Target="https://dokkai-labo.tokyo/col_blog/katei-kokugo-oshi-enai/" TargetMode="External"/><Relationship Id="rId1876" Type="http://schemas.openxmlformats.org/officeDocument/2006/relationships/hyperlink" Target="https://dokkai-labo.tokyo/kobetsuonline01/" TargetMode="External"/><Relationship Id="rId1877" Type="http://schemas.openxmlformats.org/officeDocument/2006/relationships/hyperlink" Target="https://dokkai-labo.tokyo/col_blog/katei-kokugo-oshi-enai/" TargetMode="External"/><Relationship Id="rId1878" Type="http://schemas.openxmlformats.org/officeDocument/2006/relationships/hyperlink" Target="https://dokkai-labo.tokyo/monogataribun/" TargetMode="External"/><Relationship Id="rId1879" Type="http://schemas.openxmlformats.org/officeDocument/2006/relationships/hyperlink" Target="https://dokkai-labo.tokyo/col_blog/katei-kokugo-oshi-enai/" TargetMode="External"/><Relationship Id="rId1870" Type="http://schemas.openxmlformats.org/officeDocument/2006/relationships/hyperlink" Target="https://dokkai-labo.tokyo/kobetsuonline01/" TargetMode="External"/><Relationship Id="rId1871" Type="http://schemas.openxmlformats.org/officeDocument/2006/relationships/hyperlink" Target="https://dokkai-labo.tokyo/col_blog/katei-kokugo-oshi-enai/" TargetMode="External"/><Relationship Id="rId1872" Type="http://schemas.openxmlformats.org/officeDocument/2006/relationships/hyperlink" Target="https://dokkai-labo.tokyo/blog/note/" TargetMode="External"/><Relationship Id="rId1862" Type="http://schemas.openxmlformats.org/officeDocument/2006/relationships/hyperlink" Target="https://dokkai-labo.tokyo/kobetsuonline01/" TargetMode="External"/><Relationship Id="rId1863" Type="http://schemas.openxmlformats.org/officeDocument/2006/relationships/hyperlink" Target="https://dokkai-labo.tokyo/col_blog/kakomon-tsumazuki/" TargetMode="External"/><Relationship Id="rId1864" Type="http://schemas.openxmlformats.org/officeDocument/2006/relationships/hyperlink" Target="https://dokkai-labo.tokyo/blog/kokugo-kakomon/" TargetMode="External"/><Relationship Id="rId1865" Type="http://schemas.openxmlformats.org/officeDocument/2006/relationships/hyperlink" Target="https://dokkai-labo.tokyo/col_blog/kakomon-tsumazuki/" TargetMode="External"/><Relationship Id="rId1866" Type="http://schemas.openxmlformats.org/officeDocument/2006/relationships/hyperlink" Target="https://dokkai-labo.tokyo/kobetsuonline01/" TargetMode="External"/><Relationship Id="rId1867" Type="http://schemas.openxmlformats.org/officeDocument/2006/relationships/hyperlink" Target="https://dokkai-labo.tokyo/col_blog/kakomon-tsumazuki/" TargetMode="External"/><Relationship Id="rId1868" Type="http://schemas.openxmlformats.org/officeDocument/2006/relationships/hyperlink" Target="https://dokkai-labo.tokyo/kijutsuryoku/" TargetMode="External"/><Relationship Id="rId1869" Type="http://schemas.openxmlformats.org/officeDocument/2006/relationships/hyperlink" Target="https://dokkai-labo.tokyo/col_blog/kakomon-tsumazuki/" TargetMode="External"/><Relationship Id="rId1860" Type="http://schemas.openxmlformats.org/officeDocument/2006/relationships/hyperlink" Target="https://dokkai-labo.tokyo/kijutsuryoku/" TargetMode="External"/><Relationship Id="rId1861" Type="http://schemas.openxmlformats.org/officeDocument/2006/relationships/hyperlink" Target="https://dokkai-labo.tokyo/col_blog/home-study-mistakes/" TargetMode="External"/><Relationship Id="rId1810" Type="http://schemas.openxmlformats.org/officeDocument/2006/relationships/hyperlink" Target="https://dokkai-labo.tokyo/kobetsuonline01/" TargetMode="External"/><Relationship Id="rId1811" Type="http://schemas.openxmlformats.org/officeDocument/2006/relationships/hyperlink" Target="https://dokkai-labo.tokyo/col_blog/evidence-accuracy/" TargetMode="External"/><Relationship Id="rId1812" Type="http://schemas.openxmlformats.org/officeDocument/2006/relationships/hyperlink" Target="https://dokkai-labo.tokyo/kobetsuonline01/" TargetMode="External"/><Relationship Id="rId1813" Type="http://schemas.openxmlformats.org/officeDocument/2006/relationships/hyperlink" Target="https://dokkai-labo.tokyo/col_blog/evidence-accuracy/" TargetMode="External"/><Relationship Id="rId1814" Type="http://schemas.openxmlformats.org/officeDocument/2006/relationships/hyperlink" Target="https://dokkai-labo.tokyo/kijutsuryoku/" TargetMode="External"/><Relationship Id="rId1815" Type="http://schemas.openxmlformats.org/officeDocument/2006/relationships/hyperlink" Target="https://dokkai-labo.tokyo/col_blog/evidence-accuracy/" TargetMode="External"/><Relationship Id="rId1816" Type="http://schemas.openxmlformats.org/officeDocument/2006/relationships/hyperlink" Target="https://dokkai-labo.tokyo/kobetsuonline01/" TargetMode="External"/><Relationship Id="rId1817" Type="http://schemas.openxmlformats.org/officeDocument/2006/relationships/hyperlink" Target="https://dokkai-labo.tokyo/col_blog/evidence-accuracy/" TargetMode="External"/><Relationship Id="rId1818" Type="http://schemas.openxmlformats.org/officeDocument/2006/relationships/hyperlink" Target="https://dokkai-labo.tokyo/kobetsuonline01/" TargetMode="External"/><Relationship Id="rId1819" Type="http://schemas.openxmlformats.org/officeDocument/2006/relationships/hyperlink" Target="https://dokkai-labo.tokyo/col_blog/fuan-aseri-shikouteishi/" TargetMode="External"/><Relationship Id="rId1800" Type="http://schemas.openxmlformats.org/officeDocument/2006/relationships/hyperlink" Target="https://dokkai-labo.tokyo/kijutsuryoku/" TargetMode="External"/><Relationship Id="rId1801" Type="http://schemas.openxmlformats.org/officeDocument/2006/relationships/hyperlink" Target="https://dokkai-labo.tokyo/col_blog/dokkai-shori-junban/" TargetMode="External"/><Relationship Id="rId1802" Type="http://schemas.openxmlformats.org/officeDocument/2006/relationships/hyperlink" Target="https://dokkai-labo.tokyo/blog/jikanhaibun/" TargetMode="External"/><Relationship Id="rId1803" Type="http://schemas.openxmlformats.org/officeDocument/2006/relationships/hyperlink" Target="https://dokkai-labo.tokyo/col_blog/dokkai-shori-junban/" TargetMode="External"/><Relationship Id="rId1804" Type="http://schemas.openxmlformats.org/officeDocument/2006/relationships/hyperlink" Target="https://dokkai-labo.tokyo/kobetsuonline01/" TargetMode="External"/><Relationship Id="rId1805" Type="http://schemas.openxmlformats.org/officeDocument/2006/relationships/hyperlink" Target="https://dokkai-labo.tokyo/col_blog/evidence-accuracy/" TargetMode="External"/><Relationship Id="rId1806" Type="http://schemas.openxmlformats.org/officeDocument/2006/relationships/hyperlink" Target="https://dokkai-labo.tokyo/col_blog/col_blog-iikae-taibi-inga/" TargetMode="External"/><Relationship Id="rId1807" Type="http://schemas.openxmlformats.org/officeDocument/2006/relationships/hyperlink" Target="https://dokkai-labo.tokyo/col_blog/evidence-accuracy/" TargetMode="External"/><Relationship Id="rId1808" Type="http://schemas.openxmlformats.org/officeDocument/2006/relationships/hyperlink" Target="https://dokkai-labo.tokyo/kobetsuonline01/" TargetMode="External"/><Relationship Id="rId1809" Type="http://schemas.openxmlformats.org/officeDocument/2006/relationships/hyperlink" Target="https://dokkai-labo.tokyo/col_blog/evidence-accuracy/" TargetMode="External"/><Relationship Id="rId1830" Type="http://schemas.openxmlformats.org/officeDocument/2006/relationships/hyperlink" Target="https://dokkai-labo.tokyo/blog/17022403/" TargetMode="External"/><Relationship Id="rId1831" Type="http://schemas.openxmlformats.org/officeDocument/2006/relationships/hyperlink" Target="https://dokkai-labo.tokyo/col_blog/goi-online/" TargetMode="External"/><Relationship Id="rId1832" Type="http://schemas.openxmlformats.org/officeDocument/2006/relationships/hyperlink" Target="https://dokkai-labo.tokyo/kobetsuonline01/" TargetMode="External"/><Relationship Id="rId1833" Type="http://schemas.openxmlformats.org/officeDocument/2006/relationships/hyperlink" Target="https://dokkai-labo.tokyo/col_blog/goi-online/" TargetMode="External"/><Relationship Id="rId1834" Type="http://schemas.openxmlformats.org/officeDocument/2006/relationships/hyperlink" Target="https://dokkai-labo.tokyo/kijutsuryoku/" TargetMode="External"/><Relationship Id="rId1835" Type="http://schemas.openxmlformats.org/officeDocument/2006/relationships/hyperlink" Target="https://dokkai-labo.tokyo/col_blog/goi-online/" TargetMode="External"/><Relationship Id="rId1836" Type="http://schemas.openxmlformats.org/officeDocument/2006/relationships/hyperlink" Target="https://dokkai-labo.tokyo/kobetsuonline01/" TargetMode="External"/><Relationship Id="rId1837" Type="http://schemas.openxmlformats.org/officeDocument/2006/relationships/hyperlink" Target="https://dokkai-labo.tokyo/col_blog/goiryoku-kyoka/" TargetMode="External"/><Relationship Id="rId1838" Type="http://schemas.openxmlformats.org/officeDocument/2006/relationships/hyperlink" Target="https://dokkai-labo.tokyo/" TargetMode="External"/><Relationship Id="rId1839" Type="http://schemas.openxmlformats.org/officeDocument/2006/relationships/hyperlink" Target="https://dokkai-labo.tokyo/col_blog/goiryoku-kyoka/" TargetMode="External"/><Relationship Id="rId1820" Type="http://schemas.openxmlformats.org/officeDocument/2006/relationships/hyperlink" Target="https://dokkai-labo.tokyo/blog/gakusyuuhou/" TargetMode="External"/><Relationship Id="rId1821" Type="http://schemas.openxmlformats.org/officeDocument/2006/relationships/hyperlink" Target="https://dokkai-labo.tokyo/col_blog/fuan-aseri-shikouteishi/" TargetMode="External"/><Relationship Id="rId1822" Type="http://schemas.openxmlformats.org/officeDocument/2006/relationships/hyperlink" Target="https://dokkai-labo.tokyo/kobetsuonline01/" TargetMode="External"/><Relationship Id="rId1823" Type="http://schemas.openxmlformats.org/officeDocument/2006/relationships/hyperlink" Target="https://dokkai-labo.tokyo/col_blog/fuan-aseri-shikouteishi/" TargetMode="External"/><Relationship Id="rId1824" Type="http://schemas.openxmlformats.org/officeDocument/2006/relationships/hyperlink" Target="https://dokkai-labo.tokyo/kijutsuryoku/" TargetMode="External"/><Relationship Id="rId1825" Type="http://schemas.openxmlformats.org/officeDocument/2006/relationships/hyperlink" Target="https://dokkai-labo.tokyo/col_blog/fuan-aseri-shikouteishi/" TargetMode="External"/><Relationship Id="rId1826" Type="http://schemas.openxmlformats.org/officeDocument/2006/relationships/hyperlink" Target="https://dokkai-labo.tokyo/kobetsuonline01/" TargetMode="External"/><Relationship Id="rId1827" Type="http://schemas.openxmlformats.org/officeDocument/2006/relationships/hyperlink" Target="https://dokkai-labo.tokyo/col_blog/fuan-aseri-shikouteishi/" TargetMode="External"/><Relationship Id="rId1828" Type="http://schemas.openxmlformats.org/officeDocument/2006/relationships/hyperlink" Target="https://dokkai-labo.tokyo/blog/gakusyuuhou/" TargetMode="External"/><Relationship Id="rId1829" Type="http://schemas.openxmlformats.org/officeDocument/2006/relationships/hyperlink" Target="https://dokkai-labo.tokyo/col_blog/goi-online/" TargetMode="External"/><Relationship Id="rId1895" Type="http://schemas.openxmlformats.org/officeDocument/2006/relationships/hyperlink" Target="https://dokkai-labo.tokyo/col_blog/kijutsu-process/" TargetMode="External"/><Relationship Id="rId1896" Type="http://schemas.openxmlformats.org/officeDocument/2006/relationships/hyperlink" Target="https://dokkai-labo.tokyo/blog/17022403/" TargetMode="External"/><Relationship Id="rId1897" Type="http://schemas.openxmlformats.org/officeDocument/2006/relationships/hyperlink" Target="https://dokkai-labo.tokyo/col_blog/kijutsu-process/" TargetMode="External"/><Relationship Id="rId1898" Type="http://schemas.openxmlformats.org/officeDocument/2006/relationships/hyperlink" Target="https://dokkai-labo.tokyo/kobetsuonline01/" TargetMode="External"/><Relationship Id="rId1899" Type="http://schemas.openxmlformats.org/officeDocument/2006/relationships/hyperlink" Target="https://dokkai-labo.tokyo/col_blog/kijutsu-process/" TargetMode="External"/><Relationship Id="rId1890" Type="http://schemas.openxmlformats.org/officeDocument/2006/relationships/hyperlink" Target="https://dokkai-labo.tokyo/kijutsuryoku/" TargetMode="External"/><Relationship Id="rId1891" Type="http://schemas.openxmlformats.org/officeDocument/2006/relationships/hyperlink" Target="https://dokkai-labo.tokyo/col_blog/kijutsu-improve-by-type/" TargetMode="External"/><Relationship Id="rId1892" Type="http://schemas.openxmlformats.org/officeDocument/2006/relationships/hyperlink" Target="https://dokkai-labo.tokyo/blog/17022403/" TargetMode="External"/><Relationship Id="rId1893" Type="http://schemas.openxmlformats.org/officeDocument/2006/relationships/hyperlink" Target="https://dokkai-labo.tokyo/col_blog/kijutsu-improve-by-type/" TargetMode="External"/><Relationship Id="rId1894" Type="http://schemas.openxmlformats.org/officeDocument/2006/relationships/hyperlink" Target="https://dokkai-labo.tokyo/kobetsuonline01/" TargetMode="External"/><Relationship Id="rId1884" Type="http://schemas.openxmlformats.org/officeDocument/2006/relationships/hyperlink" Target="https://dokkai-labo.tokyo/blog/17022403/" TargetMode="External"/><Relationship Id="rId1885" Type="http://schemas.openxmlformats.org/officeDocument/2006/relationships/hyperlink" Target="https://dokkai-labo.tokyo/col_blog/kijutsu-improve-by-type/" TargetMode="External"/><Relationship Id="rId1886" Type="http://schemas.openxmlformats.org/officeDocument/2006/relationships/hyperlink" Target="https://dokkai-labo.tokyo/kobetsuonline01/" TargetMode="External"/><Relationship Id="rId1887" Type="http://schemas.openxmlformats.org/officeDocument/2006/relationships/hyperlink" Target="https://dokkai-labo.tokyo/col_blog/kijutsu-improve-by-type/" TargetMode="External"/><Relationship Id="rId1888" Type="http://schemas.openxmlformats.org/officeDocument/2006/relationships/hyperlink" Target="https://dokkai-labo.tokyo/kobetsuonline01/" TargetMode="External"/><Relationship Id="rId1889" Type="http://schemas.openxmlformats.org/officeDocument/2006/relationships/hyperlink" Target="https://dokkai-labo.tokyo/col_blog/kijutsu-improve-by-type/" TargetMode="External"/><Relationship Id="rId1880" Type="http://schemas.openxmlformats.org/officeDocument/2006/relationships/hyperlink" Target="https://dokkai-labo.tokyo/blog/note/" TargetMode="External"/><Relationship Id="rId1881" Type="http://schemas.openxmlformats.org/officeDocument/2006/relationships/hyperlink" Target="https://dokkai-labo.tokyo/col_blog/katei-kokugo-oshi-enai/" TargetMode="External"/><Relationship Id="rId1882" Type="http://schemas.openxmlformats.org/officeDocument/2006/relationships/hyperlink" Target="https://dokkai-labo.tokyo/kobetsuonline01/" TargetMode="External"/><Relationship Id="rId1883" Type="http://schemas.openxmlformats.org/officeDocument/2006/relationships/hyperlink" Target="https://dokkai-labo.tokyo/col_blog/kijutsu-improve-by-type/" TargetMode="External"/><Relationship Id="rId1910" Type="http://schemas.openxmlformats.org/officeDocument/2006/relationships/hyperlink" Target="https://dokkai-labo.tokyo/kobetsuonline01/" TargetMode="External"/><Relationship Id="rId1911" Type="http://schemas.openxmlformats.org/officeDocument/2006/relationships/hyperlink" Target="https://dokkai-labo.tokyo/col_blog/kijutsu-train/" TargetMode="External"/><Relationship Id="rId1912" Type="http://schemas.openxmlformats.org/officeDocument/2006/relationships/hyperlink" Target="https://dokkai-labo.tokyo/kobetsuonline01/" TargetMode="External"/><Relationship Id="rId1913" Type="http://schemas.openxmlformats.org/officeDocument/2006/relationships/hyperlink" Target="https://dokkai-labo.tokyo/col_blog/kijutsu-train/" TargetMode="External"/><Relationship Id="rId1914" Type="http://schemas.openxmlformats.org/officeDocument/2006/relationships/hyperlink" Target="https://dokkai-labo.tokyo/blog/17022403/" TargetMode="External"/><Relationship Id="rId1915" Type="http://schemas.openxmlformats.org/officeDocument/2006/relationships/hyperlink" Target="https://dokkai-labo.tokyo/col_blog/kijutsu-train/" TargetMode="External"/><Relationship Id="rId1916" Type="http://schemas.openxmlformats.org/officeDocument/2006/relationships/hyperlink" Target="https://dokkai-labo.tokyo/kobetsuonline01/" TargetMode="External"/><Relationship Id="rId1917" Type="http://schemas.openxmlformats.org/officeDocument/2006/relationships/hyperlink" Target="https://dokkai-labo.tokyo/col_blog/kokugo-evidence/" TargetMode="External"/><Relationship Id="rId1918" Type="http://schemas.openxmlformats.org/officeDocument/2006/relationships/hyperlink" Target="https://dokkai-labo.tokyo/blog/chobunkotsu/" TargetMode="External"/><Relationship Id="rId1919" Type="http://schemas.openxmlformats.org/officeDocument/2006/relationships/hyperlink" Target="https://dokkai-labo.tokyo/col_blog/kokugo-evidence/" TargetMode="External"/><Relationship Id="rId1900" Type="http://schemas.openxmlformats.org/officeDocument/2006/relationships/hyperlink" Target="https://dokkai-labo.tokyo/kobetsuonline01/" TargetMode="External"/><Relationship Id="rId1901" Type="http://schemas.openxmlformats.org/officeDocument/2006/relationships/hyperlink" Target="https://dokkai-labo.tokyo/col_blog/kijutsu-process/" TargetMode="External"/><Relationship Id="rId1902" Type="http://schemas.openxmlformats.org/officeDocument/2006/relationships/hyperlink" Target="https://dokkai-labo.tokyo/blog/17022403/" TargetMode="External"/><Relationship Id="rId1903" Type="http://schemas.openxmlformats.org/officeDocument/2006/relationships/hyperlink" Target="https://dokkai-labo.tokyo/col_blog/kijutsu-process/" TargetMode="External"/><Relationship Id="rId1904" Type="http://schemas.openxmlformats.org/officeDocument/2006/relationships/hyperlink" Target="https://dokkai-labo.tokyo/kobetsuonline01/" TargetMode="External"/><Relationship Id="rId1905" Type="http://schemas.openxmlformats.org/officeDocument/2006/relationships/hyperlink" Target="https://dokkai-labo.tokyo/col_blog/kijutsu-process/" TargetMode="External"/><Relationship Id="rId1906" Type="http://schemas.openxmlformats.org/officeDocument/2006/relationships/hyperlink" Target="https://dokkai-labo.tokyo/kobetsuonline01/" TargetMode="External"/><Relationship Id="rId1907" Type="http://schemas.openxmlformats.org/officeDocument/2006/relationships/hyperlink" Target="https://dokkai-labo.tokyo/col_blog/kijutsu-train/" TargetMode="External"/><Relationship Id="rId1908" Type="http://schemas.openxmlformats.org/officeDocument/2006/relationships/hyperlink" Target="https://dokkai-labo.tokyo/kobetsuonline01/" TargetMode="External"/><Relationship Id="rId1909" Type="http://schemas.openxmlformats.org/officeDocument/2006/relationships/hyperlink" Target="https://dokkai-labo.tokyo/col_blog/kijutsu-train/" TargetMode="External"/><Relationship Id="rId1972" Type="http://schemas.openxmlformats.org/officeDocument/2006/relationships/hyperlink" Target="https://dokkai-labo.tokyo/access/" TargetMode="External"/><Relationship Id="rId1973" Type="http://schemas.openxmlformats.org/officeDocument/2006/relationships/hyperlink" Target="https://dokkai-labo.tokyo/col_blog/kokugo-online-only/" TargetMode="External"/><Relationship Id="rId1974" Type="http://schemas.openxmlformats.org/officeDocument/2006/relationships/hyperlink" Target="https://dokkai-labo.tokyo/blog/" TargetMode="External"/><Relationship Id="rId1975" Type="http://schemas.openxmlformats.org/officeDocument/2006/relationships/hyperlink" Target="https://dokkai-labo.tokyo/col_blog/kokugo-speed-up/" TargetMode="External"/><Relationship Id="rId1976" Type="http://schemas.openxmlformats.org/officeDocument/2006/relationships/hyperlink" Target="https://dokkai-labo.tokyo/kobetsuonline01/" TargetMode="External"/><Relationship Id="rId1977" Type="http://schemas.openxmlformats.org/officeDocument/2006/relationships/hyperlink" Target="https://dokkai-labo.tokyo/col_blog/kokugo-speed-up/" TargetMode="External"/><Relationship Id="rId1978" Type="http://schemas.openxmlformats.org/officeDocument/2006/relationships/hyperlink" Target="https://dokkai-labo.tokyo/blog/chobunkotsu/" TargetMode="External"/><Relationship Id="rId1979" Type="http://schemas.openxmlformats.org/officeDocument/2006/relationships/hyperlink" Target="https://dokkai-labo.tokyo/col_blog/kokugo-speed-up/" TargetMode="External"/><Relationship Id="rId1970" Type="http://schemas.openxmlformats.org/officeDocument/2006/relationships/hyperlink" Target="https://dokkai-labo.tokyo/profile/" TargetMode="External"/><Relationship Id="rId1971" Type="http://schemas.openxmlformats.org/officeDocument/2006/relationships/hyperlink" Target="https://dokkai-labo.tokyo/col_blog/kokugo-online-only/" TargetMode="External"/><Relationship Id="rId1961" Type="http://schemas.openxmlformats.org/officeDocument/2006/relationships/hyperlink" Target="https://dokkai-labo.tokyo/col_blog/kokugo-online-only/" TargetMode="External"/><Relationship Id="rId1962" Type="http://schemas.openxmlformats.org/officeDocument/2006/relationships/hyperlink" Target="https://dokkai-labo.tokyo/kobetsuonline01/" TargetMode="External"/><Relationship Id="rId1963" Type="http://schemas.openxmlformats.org/officeDocument/2006/relationships/hyperlink" Target="https://dokkai-labo.tokyo/col_blog/kokugo-online-only/" TargetMode="External"/><Relationship Id="rId1964" Type="http://schemas.openxmlformats.org/officeDocument/2006/relationships/hyperlink" Target="https://dokkai-labo.tokyo/kobetsuonline01/" TargetMode="External"/><Relationship Id="rId1965" Type="http://schemas.openxmlformats.org/officeDocument/2006/relationships/hyperlink" Target="https://dokkai-labo.tokyo/col_blog/kokugo-online-only/" TargetMode="External"/><Relationship Id="rId1966" Type="http://schemas.openxmlformats.org/officeDocument/2006/relationships/hyperlink" Target="https://dokkai-labo.tokyo/blog/161214/" TargetMode="External"/><Relationship Id="rId1967" Type="http://schemas.openxmlformats.org/officeDocument/2006/relationships/hyperlink" Target="https://dokkai-labo.tokyo/col_blog/kokugo-online-only/" TargetMode="External"/><Relationship Id="rId1968" Type="http://schemas.openxmlformats.org/officeDocument/2006/relationships/hyperlink" Target="https://dokkai-labo.tokyo/contact/" TargetMode="External"/><Relationship Id="rId1969" Type="http://schemas.openxmlformats.org/officeDocument/2006/relationships/hyperlink" Target="https://dokkai-labo.tokyo/col_blog/kokugo-online-only/" TargetMode="External"/><Relationship Id="rId1960" Type="http://schemas.openxmlformats.org/officeDocument/2006/relationships/hyperlink" Target="https://dokkai-labo.tokyo/setsumeibun/" TargetMode="External"/><Relationship Id="rId1994" Type="http://schemas.openxmlformats.org/officeDocument/2006/relationships/hyperlink" Target="https://dokkai-labo.tokyo/profile/" TargetMode="External"/><Relationship Id="rId1995" Type="http://schemas.openxmlformats.org/officeDocument/2006/relationships/hyperlink" Target="https://dokkai-labo.tokyo/col_blog/kokugo-speed-up/" TargetMode="External"/><Relationship Id="rId1996" Type="http://schemas.openxmlformats.org/officeDocument/2006/relationships/hyperlink" Target="https://dokkai-labo.tokyo/access/" TargetMode="External"/><Relationship Id="rId1997" Type="http://schemas.openxmlformats.org/officeDocument/2006/relationships/hyperlink" Target="https://dokkai-labo.tokyo/col_blog/kokugo-speed-up/" TargetMode="External"/><Relationship Id="rId1998" Type="http://schemas.openxmlformats.org/officeDocument/2006/relationships/hyperlink" Target="https://dokkai-labo.tokyo/blog/" TargetMode="External"/><Relationship Id="rId1999" Type="http://schemas.openxmlformats.org/officeDocument/2006/relationships/hyperlink" Target="https://dokkai-labo.tokyo/col_blog/monogataribun-choice/" TargetMode="External"/><Relationship Id="rId1990" Type="http://schemas.openxmlformats.org/officeDocument/2006/relationships/hyperlink" Target="https://dokkai-labo.tokyo/blog/161214/" TargetMode="External"/><Relationship Id="rId1991" Type="http://schemas.openxmlformats.org/officeDocument/2006/relationships/hyperlink" Target="https://dokkai-labo.tokyo/col_blog/kokugo-speed-up/" TargetMode="External"/><Relationship Id="rId1992" Type="http://schemas.openxmlformats.org/officeDocument/2006/relationships/hyperlink" Target="https://dokkai-labo.tokyo/contact/" TargetMode="External"/><Relationship Id="rId1993" Type="http://schemas.openxmlformats.org/officeDocument/2006/relationships/hyperlink" Target="https://dokkai-labo.tokyo/col_blog/kokugo-speed-up/" TargetMode="External"/><Relationship Id="rId1983" Type="http://schemas.openxmlformats.org/officeDocument/2006/relationships/hyperlink" Target="https://dokkai-labo.tokyo/col_blog/kokugo-speed-up/" TargetMode="External"/><Relationship Id="rId1984" Type="http://schemas.openxmlformats.org/officeDocument/2006/relationships/hyperlink" Target="https://dokkai-labo.tokyo/setsumeibun/" TargetMode="External"/><Relationship Id="rId1985" Type="http://schemas.openxmlformats.org/officeDocument/2006/relationships/hyperlink" Target="https://dokkai-labo.tokyo/col_blog/kokugo-speed-up/" TargetMode="External"/><Relationship Id="rId1986" Type="http://schemas.openxmlformats.org/officeDocument/2006/relationships/hyperlink" Target="https://dokkai-labo.tokyo/kobetsuonline01/" TargetMode="External"/><Relationship Id="rId1987" Type="http://schemas.openxmlformats.org/officeDocument/2006/relationships/hyperlink" Target="https://dokkai-labo.tokyo/col_blog/kokugo-speed-up/" TargetMode="External"/><Relationship Id="rId1988" Type="http://schemas.openxmlformats.org/officeDocument/2006/relationships/hyperlink" Target="https://dokkai-labo.tokyo/kobetsuonline01/" TargetMode="External"/><Relationship Id="rId1989" Type="http://schemas.openxmlformats.org/officeDocument/2006/relationships/hyperlink" Target="https://dokkai-labo.tokyo/col_blog/kokugo-speed-up/" TargetMode="External"/><Relationship Id="rId1980" Type="http://schemas.openxmlformats.org/officeDocument/2006/relationships/hyperlink" Target="https://dokkai-labo.tokyo/kobetsuonline01/" TargetMode="External"/><Relationship Id="rId1981" Type="http://schemas.openxmlformats.org/officeDocument/2006/relationships/hyperlink" Target="https://dokkai-labo.tokyo/col_blog/kokugo-speed-up/" TargetMode="External"/><Relationship Id="rId1982" Type="http://schemas.openxmlformats.org/officeDocument/2006/relationships/hyperlink" Target="https://dokkai-labo.tokyo/kobetsuonline01/" TargetMode="External"/><Relationship Id="rId1930" Type="http://schemas.openxmlformats.org/officeDocument/2006/relationships/hyperlink" Target="https://dokkai-labo.tokyo/kobetsuonline01/" TargetMode="External"/><Relationship Id="rId1931" Type="http://schemas.openxmlformats.org/officeDocument/2006/relationships/hyperlink" Target="https://dokkai-labo.tokyo/col_blog/kokugo-fix/" TargetMode="External"/><Relationship Id="rId1932" Type="http://schemas.openxmlformats.org/officeDocument/2006/relationships/hyperlink" Target="https://dokkai-labo.tokyo/blog/note/" TargetMode="External"/><Relationship Id="rId1933" Type="http://schemas.openxmlformats.org/officeDocument/2006/relationships/hyperlink" Target="https://dokkai-labo.tokyo/col_blog/kokugo-fix/" TargetMode="External"/><Relationship Id="rId1934" Type="http://schemas.openxmlformats.org/officeDocument/2006/relationships/hyperlink" Target="https://dokkai-labo.tokyo/kobetsuonline01/" TargetMode="External"/><Relationship Id="rId1935" Type="http://schemas.openxmlformats.org/officeDocument/2006/relationships/hyperlink" Target="https://dokkai-labo.tokyo/col_blog/kokugo-fix/" TargetMode="External"/><Relationship Id="rId1936" Type="http://schemas.openxmlformats.org/officeDocument/2006/relationships/hyperlink" Target="https://dokkai-labo.tokyo/kobetsuonline01/" TargetMode="External"/><Relationship Id="rId1937" Type="http://schemas.openxmlformats.org/officeDocument/2006/relationships/hyperlink" Target="https://dokkai-labo.tokyo/col_blog/kokugo-fix/" TargetMode="External"/><Relationship Id="rId1938" Type="http://schemas.openxmlformats.org/officeDocument/2006/relationships/hyperlink" Target="https://dokkai-labo.tokyo/setsumeibun/" TargetMode="External"/><Relationship Id="rId1939" Type="http://schemas.openxmlformats.org/officeDocument/2006/relationships/hyperlink" Target="https://dokkai-labo.tokyo/col_blog/kokugo-fix/" TargetMode="External"/><Relationship Id="rId1920" Type="http://schemas.openxmlformats.org/officeDocument/2006/relationships/hyperlink" Target="https://dokkai-labo.tokyo/kobetsuonline01/" TargetMode="External"/><Relationship Id="rId1921" Type="http://schemas.openxmlformats.org/officeDocument/2006/relationships/hyperlink" Target="https://dokkai-labo.tokyo/col_blog/kokugo-evidence/" TargetMode="External"/><Relationship Id="rId1922" Type="http://schemas.openxmlformats.org/officeDocument/2006/relationships/hyperlink" Target="https://dokkai-labo.tokyo/kobetsuonline01/" TargetMode="External"/><Relationship Id="rId1923" Type="http://schemas.openxmlformats.org/officeDocument/2006/relationships/hyperlink" Target="https://dokkai-labo.tokyo/col_blog/kokugo-evidence/" TargetMode="External"/><Relationship Id="rId1924" Type="http://schemas.openxmlformats.org/officeDocument/2006/relationships/hyperlink" Target="https://dokkai-labo.tokyo/kobetsuonline01/" TargetMode="External"/><Relationship Id="rId1925" Type="http://schemas.openxmlformats.org/officeDocument/2006/relationships/hyperlink" Target="https://dokkai-labo.tokyo/col_blog/kokugo-evidence/" TargetMode="External"/><Relationship Id="rId1926" Type="http://schemas.openxmlformats.org/officeDocument/2006/relationships/hyperlink" Target="https://dokkai-labo.tokyo/kijutsuryoku/" TargetMode="External"/><Relationship Id="rId1927" Type="http://schemas.openxmlformats.org/officeDocument/2006/relationships/hyperlink" Target="https://dokkai-labo.tokyo/col_blog/kokugo-evidence/" TargetMode="External"/><Relationship Id="rId1928" Type="http://schemas.openxmlformats.org/officeDocument/2006/relationships/hyperlink" Target="https://dokkai-labo.tokyo/blog/chobunkotsu/" TargetMode="External"/><Relationship Id="rId1929" Type="http://schemas.openxmlformats.org/officeDocument/2006/relationships/hyperlink" Target="https://dokkai-labo.tokyo/col_blog/kokugo-evidence/" TargetMode="External"/><Relationship Id="rId1950" Type="http://schemas.openxmlformats.org/officeDocument/2006/relationships/hyperlink" Target="https://dokkai-labo.tokyo/setsumeibun/" TargetMode="External"/><Relationship Id="rId1951" Type="http://schemas.openxmlformats.org/officeDocument/2006/relationships/hyperlink" Target="https://dokkai-labo.tokyo/col_blog/kokugo-foundation/" TargetMode="External"/><Relationship Id="rId1952" Type="http://schemas.openxmlformats.org/officeDocument/2006/relationships/hyperlink" Target="https://dokkai-labo.tokyo/kobetsuonline01/" TargetMode="External"/><Relationship Id="rId1953" Type="http://schemas.openxmlformats.org/officeDocument/2006/relationships/hyperlink" Target="https://dokkai-labo.tokyo/col_blog/kokugo-foundation/" TargetMode="External"/><Relationship Id="rId1954" Type="http://schemas.openxmlformats.org/officeDocument/2006/relationships/hyperlink" Target="https://dokkai-labo.tokyo/blog/gakusyuuhou/" TargetMode="External"/><Relationship Id="rId1955" Type="http://schemas.openxmlformats.org/officeDocument/2006/relationships/hyperlink" Target="https://dokkai-labo.tokyo/col_blog/kokugo-online-only/" TargetMode="External"/><Relationship Id="rId1956" Type="http://schemas.openxmlformats.org/officeDocument/2006/relationships/hyperlink" Target="https://dokkai-labo.tokyo/kobetsuonline01/" TargetMode="External"/><Relationship Id="rId1957" Type="http://schemas.openxmlformats.org/officeDocument/2006/relationships/hyperlink" Target="https://dokkai-labo.tokyo/col_blog/kokugo-online-only/" TargetMode="External"/><Relationship Id="rId1958" Type="http://schemas.openxmlformats.org/officeDocument/2006/relationships/hyperlink" Target="https://dokkai-labo.tokyo/kobetsuonline01/" TargetMode="External"/><Relationship Id="rId1959" Type="http://schemas.openxmlformats.org/officeDocument/2006/relationships/hyperlink" Target="https://dokkai-labo.tokyo/col_blog/kokugo-online-only/" TargetMode="External"/><Relationship Id="rId1940" Type="http://schemas.openxmlformats.org/officeDocument/2006/relationships/hyperlink" Target="https://dokkai-labo.tokyo/kobetsuonline01/" TargetMode="External"/><Relationship Id="rId1941" Type="http://schemas.openxmlformats.org/officeDocument/2006/relationships/hyperlink" Target="https://dokkai-labo.tokyo/col_blog/kokugo-fix/" TargetMode="External"/><Relationship Id="rId1942" Type="http://schemas.openxmlformats.org/officeDocument/2006/relationships/hyperlink" Target="https://dokkai-labo.tokyo/blog/note/" TargetMode="External"/><Relationship Id="rId1943" Type="http://schemas.openxmlformats.org/officeDocument/2006/relationships/hyperlink" Target="https://dokkai-labo.tokyo/col_blog/kokugo-foundation/" TargetMode="External"/><Relationship Id="rId1944" Type="http://schemas.openxmlformats.org/officeDocument/2006/relationships/hyperlink" Target="https://dokkai-labo.tokyo/blog/gakusyuuhou/" TargetMode="External"/><Relationship Id="rId1945" Type="http://schemas.openxmlformats.org/officeDocument/2006/relationships/hyperlink" Target="https://dokkai-labo.tokyo/col_blog/kokugo-foundation/" TargetMode="External"/><Relationship Id="rId1946" Type="http://schemas.openxmlformats.org/officeDocument/2006/relationships/hyperlink" Target="https://dokkai-labo.tokyo/kobetsuonline01/" TargetMode="External"/><Relationship Id="rId1947" Type="http://schemas.openxmlformats.org/officeDocument/2006/relationships/hyperlink" Target="https://dokkai-labo.tokyo/col_blog/kokugo-foundation/" TargetMode="External"/><Relationship Id="rId1948" Type="http://schemas.openxmlformats.org/officeDocument/2006/relationships/hyperlink" Target="https://dokkai-labo.tokyo/kobetsuonline01/" TargetMode="External"/><Relationship Id="rId1949" Type="http://schemas.openxmlformats.org/officeDocument/2006/relationships/hyperlink" Target="https://dokkai-labo.tokyo/col_blog/kokugo-foundation/" TargetMode="External"/><Relationship Id="rId9061" Type="http://schemas.openxmlformats.org/officeDocument/2006/relationships/hyperlink" Target="https://natsui-sansu-juku.com/column/510-03/" TargetMode="External"/><Relationship Id="rId9060" Type="http://schemas.openxmlformats.org/officeDocument/2006/relationships/hyperlink" Target="https://natsui-sansu-juku.com/column/sapix-15/" TargetMode="External"/><Relationship Id="rId9054" Type="http://schemas.openxmlformats.org/officeDocument/2006/relationships/hyperlink" Target="https://natsui-sansu-juku.com/kobetsu/" TargetMode="External"/><Relationship Id="rId9053" Type="http://schemas.openxmlformats.org/officeDocument/2006/relationships/hyperlink" Target="https://natsui-sansu-juku.com/column/510-02/" TargetMode="External"/><Relationship Id="rId9052" Type="http://schemas.openxmlformats.org/officeDocument/2006/relationships/hyperlink" Target="https://natsui-sansu-juku.com/kobetsu_online/" TargetMode="External"/><Relationship Id="rId9051" Type="http://schemas.openxmlformats.org/officeDocument/2006/relationships/hyperlink" Target="https://natsui-sansu-juku.com/column/510-02/" TargetMode="External"/><Relationship Id="rId9058" Type="http://schemas.openxmlformats.org/officeDocument/2006/relationships/hyperlink" Target="https://natsui-sansu-juku.com/ct/jyukubetsu/" TargetMode="External"/><Relationship Id="rId9057" Type="http://schemas.openxmlformats.org/officeDocument/2006/relationships/hyperlink" Target="https://natsui-sansu-juku.com/column/510-03/" TargetMode="External"/><Relationship Id="rId9056" Type="http://schemas.openxmlformats.org/officeDocument/2006/relationships/hyperlink" Target="https://natsui-sansu-juku.com/ct/jyukubetsu/" TargetMode="External"/><Relationship Id="rId9055" Type="http://schemas.openxmlformats.org/officeDocument/2006/relationships/hyperlink" Target="https://natsui-sansu-juku.com/column/510-03/" TargetMode="External"/><Relationship Id="rId9059" Type="http://schemas.openxmlformats.org/officeDocument/2006/relationships/hyperlink" Target="https://natsui-sansu-juku.com/column/510-03/" TargetMode="External"/><Relationship Id="rId9050" Type="http://schemas.openxmlformats.org/officeDocument/2006/relationships/hyperlink" Target="https://natsui-sansu-juku.com/inquiry/" TargetMode="External"/><Relationship Id="rId9043" Type="http://schemas.openxmlformats.org/officeDocument/2006/relationships/hyperlink" Target="https://natsui-sansu-juku.com/column/510-02/" TargetMode="External"/><Relationship Id="rId9042" Type="http://schemas.openxmlformats.org/officeDocument/2006/relationships/hyperlink" Target="https://natsui-sansu-juku.com/column/sapix-15/" TargetMode="External"/><Relationship Id="rId9041" Type="http://schemas.openxmlformats.org/officeDocument/2006/relationships/hyperlink" Target="https://natsui-sansu-juku.com/column/510-02/" TargetMode="External"/><Relationship Id="rId9040" Type="http://schemas.openxmlformats.org/officeDocument/2006/relationships/hyperlink" Target="https://natsui-sansu-juku.com/kobetsu_online/" TargetMode="External"/><Relationship Id="rId9047" Type="http://schemas.openxmlformats.org/officeDocument/2006/relationships/hyperlink" Target="https://natsui-sansu-juku.com/column/510-02/" TargetMode="External"/><Relationship Id="rId9046" Type="http://schemas.openxmlformats.org/officeDocument/2006/relationships/hyperlink" Target="https://natsui-sansu-juku.com/sapix/" TargetMode="External"/><Relationship Id="rId9045" Type="http://schemas.openxmlformats.org/officeDocument/2006/relationships/hyperlink" Target="https://natsui-sansu-juku.com/column/510-02/" TargetMode="External"/><Relationship Id="rId9044" Type="http://schemas.openxmlformats.org/officeDocument/2006/relationships/hyperlink" Target="https://natsui-sansu-juku.com/sapix-2/" TargetMode="External"/><Relationship Id="rId9049" Type="http://schemas.openxmlformats.org/officeDocument/2006/relationships/hyperlink" Target="https://natsui-sansu-juku.com/column/510-02/" TargetMode="External"/><Relationship Id="rId9048" Type="http://schemas.openxmlformats.org/officeDocument/2006/relationships/hyperlink" Target="https://natsui-sansu-juku.com/column/kobetsu_mayoi_judge/" TargetMode="External"/><Relationship Id="rId9083" Type="http://schemas.openxmlformats.org/officeDocument/2006/relationships/hyperlink" Target="https://natsui-sansu-juku.com/column/510-04/" TargetMode="External"/><Relationship Id="rId9082" Type="http://schemas.openxmlformats.org/officeDocument/2006/relationships/hyperlink" Target="https://natsui-sansu-juku.com/column/kobetsu_mayoi_judge/" TargetMode="External"/><Relationship Id="rId9081" Type="http://schemas.openxmlformats.org/officeDocument/2006/relationships/hyperlink" Target="https://natsui-sansu-juku.com/column/510-04/" TargetMode="External"/><Relationship Id="rId9080" Type="http://schemas.openxmlformats.org/officeDocument/2006/relationships/hyperlink" Target="https://natsui-sansu-juku.com/sapix/" TargetMode="External"/><Relationship Id="rId9076" Type="http://schemas.openxmlformats.org/officeDocument/2006/relationships/hyperlink" Target="https://natsui-sansu-juku.com/column/sapix-15/" TargetMode="External"/><Relationship Id="rId9075" Type="http://schemas.openxmlformats.org/officeDocument/2006/relationships/hyperlink" Target="https://natsui-sansu-juku.com/column/510-04/" TargetMode="External"/><Relationship Id="rId9074" Type="http://schemas.openxmlformats.org/officeDocument/2006/relationships/hyperlink" Target="https://natsui-sansu-juku.com/kobetsu_online/" TargetMode="External"/><Relationship Id="rId9073" Type="http://schemas.openxmlformats.org/officeDocument/2006/relationships/hyperlink" Target="https://natsui-sansu-juku.com/column/510-04/" TargetMode="External"/><Relationship Id="rId9079" Type="http://schemas.openxmlformats.org/officeDocument/2006/relationships/hyperlink" Target="https://natsui-sansu-juku.com/column/510-04/" TargetMode="External"/><Relationship Id="rId9078" Type="http://schemas.openxmlformats.org/officeDocument/2006/relationships/hyperlink" Target="https://natsui-sansu-juku.com/sapix-2/" TargetMode="External"/><Relationship Id="rId9077" Type="http://schemas.openxmlformats.org/officeDocument/2006/relationships/hyperlink" Target="https://natsui-sansu-juku.com/column/510-04/" TargetMode="External"/><Relationship Id="rId9072" Type="http://schemas.openxmlformats.org/officeDocument/2006/relationships/hyperlink" Target="https://natsui-sansu-juku.com/kobetsu_online/" TargetMode="External"/><Relationship Id="rId9071" Type="http://schemas.openxmlformats.org/officeDocument/2006/relationships/hyperlink" Target="https://natsui-sansu-juku.com/column/510-04/" TargetMode="External"/><Relationship Id="rId9070" Type="http://schemas.openxmlformats.org/officeDocument/2006/relationships/hyperlink" Target="https://natsui-sansu-juku.com/inquiry/" TargetMode="External"/><Relationship Id="rId9065" Type="http://schemas.openxmlformats.org/officeDocument/2006/relationships/hyperlink" Target="https://natsui-sansu-juku.com/column/510-03/" TargetMode="External"/><Relationship Id="rId9064" Type="http://schemas.openxmlformats.org/officeDocument/2006/relationships/hyperlink" Target="https://natsui-sansu-juku.com/sapix/" TargetMode="External"/><Relationship Id="rId9063" Type="http://schemas.openxmlformats.org/officeDocument/2006/relationships/hyperlink" Target="https://natsui-sansu-juku.com/column/510-03/" TargetMode="External"/><Relationship Id="rId9062" Type="http://schemas.openxmlformats.org/officeDocument/2006/relationships/hyperlink" Target="https://natsui-sansu-juku.com/sapix-2/" TargetMode="External"/><Relationship Id="rId9069" Type="http://schemas.openxmlformats.org/officeDocument/2006/relationships/hyperlink" Target="https://natsui-sansu-juku.com/column/510-03/" TargetMode="External"/><Relationship Id="rId9068" Type="http://schemas.openxmlformats.org/officeDocument/2006/relationships/hyperlink" Target="https://natsui-sansu-juku.com/kobetsu/" TargetMode="External"/><Relationship Id="rId9067" Type="http://schemas.openxmlformats.org/officeDocument/2006/relationships/hyperlink" Target="https://natsui-sansu-juku.com/column/510-03/" TargetMode="External"/><Relationship Id="rId9066" Type="http://schemas.openxmlformats.org/officeDocument/2006/relationships/hyperlink" Target="https://natsui-sansu-juku.com/kobetsu_online/" TargetMode="External"/><Relationship Id="rId9010" Type="http://schemas.openxmlformats.org/officeDocument/2006/relationships/hyperlink" Target="https://natsui-sansu-juku.com/column/kobetsu_mayoi_judge/" TargetMode="External"/><Relationship Id="rId9014" Type="http://schemas.openxmlformats.org/officeDocument/2006/relationships/hyperlink" Target="https://natsui-sansu-juku.com/kobetsu_online/" TargetMode="External"/><Relationship Id="rId9013" Type="http://schemas.openxmlformats.org/officeDocument/2006/relationships/hyperlink" Target="https://natsui-sansu-juku.com/col_blog/yoshu-series-online/" TargetMode="External"/><Relationship Id="rId9012" Type="http://schemas.openxmlformats.org/officeDocument/2006/relationships/hyperlink" Target="https://natsui-sansu-juku.com/kobetsu_online/" TargetMode="External"/><Relationship Id="rId9011" Type="http://schemas.openxmlformats.org/officeDocument/2006/relationships/hyperlink" Target="https://natsui-sansu-juku.com/col_blog/yoshu-series-online/" TargetMode="External"/><Relationship Id="rId9018" Type="http://schemas.openxmlformats.org/officeDocument/2006/relationships/hyperlink" Target="https://natsui-sansu-juku.com/column/kobetsu_mayoi_judge/" TargetMode="External"/><Relationship Id="rId9017" Type="http://schemas.openxmlformats.org/officeDocument/2006/relationships/hyperlink" Target="https://natsui-sansu-juku.com/col_blog/yoshu-series-online/" TargetMode="External"/><Relationship Id="rId9016" Type="http://schemas.openxmlformats.org/officeDocument/2006/relationships/hyperlink" Target="https://natsui-sansu-juku.com/kobetsu_online/" TargetMode="External"/><Relationship Id="rId9015" Type="http://schemas.openxmlformats.org/officeDocument/2006/relationships/hyperlink" Target="https://natsui-sansu-juku.com/col_blog/yoshu-series-online/" TargetMode="External"/><Relationship Id="rId9019" Type="http://schemas.openxmlformats.org/officeDocument/2006/relationships/hyperlink" Target="https://natsui-sansu-juku.com/col_blog/yoshu-series-online/" TargetMode="External"/><Relationship Id="rId9003" Type="http://schemas.openxmlformats.org/officeDocument/2006/relationships/hyperlink" Target="https://natsui-sansu-juku.com/col_blog/yoshu-series-online/" TargetMode="External"/><Relationship Id="rId9002" Type="http://schemas.openxmlformats.org/officeDocument/2006/relationships/hyperlink" Target="https://natsui-sansu-juku.com/kobetsu_online/" TargetMode="External"/><Relationship Id="rId9001" Type="http://schemas.openxmlformats.org/officeDocument/2006/relationships/hyperlink" Target="https://natsui-sansu-juku.com/col_blog/waseaka-online-sansu/" TargetMode="External"/><Relationship Id="rId9000" Type="http://schemas.openxmlformats.org/officeDocument/2006/relationships/hyperlink" Target="https://natsui-sansu-juku.com/kobetsu_online/" TargetMode="External"/><Relationship Id="rId9007" Type="http://schemas.openxmlformats.org/officeDocument/2006/relationships/hyperlink" Target="https://natsui-sansu-juku.com/col_blog/yoshu-series-online/" TargetMode="External"/><Relationship Id="rId9006" Type="http://schemas.openxmlformats.org/officeDocument/2006/relationships/hyperlink" Target="https://natsui-sansu-juku.com/ct/intro/" TargetMode="External"/><Relationship Id="rId9005" Type="http://schemas.openxmlformats.org/officeDocument/2006/relationships/hyperlink" Target="https://natsui-sansu-juku.com/col_blog/yoshu-series-online/" TargetMode="External"/><Relationship Id="rId9004" Type="http://schemas.openxmlformats.org/officeDocument/2006/relationships/hyperlink" Target="https://natsui-sansu-juku.com/ct/intro/" TargetMode="External"/><Relationship Id="rId9009" Type="http://schemas.openxmlformats.org/officeDocument/2006/relationships/hyperlink" Target="https://natsui-sansu-juku.com/col_blog/yoshu-series-online/" TargetMode="External"/><Relationship Id="rId9008" Type="http://schemas.openxmlformats.org/officeDocument/2006/relationships/hyperlink" Target="https://natsui-sansu-juku.com/column/hub-juku/" TargetMode="External"/><Relationship Id="rId9032" Type="http://schemas.openxmlformats.org/officeDocument/2006/relationships/hyperlink" Target="https://natsui-sansu-juku.com/column/kobetsu_mayoi_judge/" TargetMode="External"/><Relationship Id="rId9031" Type="http://schemas.openxmlformats.org/officeDocument/2006/relationships/hyperlink" Target="https://natsui-sansu-juku.com/column/200314/" TargetMode="External"/><Relationship Id="rId9030" Type="http://schemas.openxmlformats.org/officeDocument/2006/relationships/hyperlink" Target="https://natsui-sansu-juku.com/sapix/" TargetMode="External"/><Relationship Id="rId9036" Type="http://schemas.openxmlformats.org/officeDocument/2006/relationships/hyperlink" Target="https://natsui-sansu-juku.com/kobetsu/" TargetMode="External"/><Relationship Id="rId9035" Type="http://schemas.openxmlformats.org/officeDocument/2006/relationships/hyperlink" Target="https://natsui-sansu-juku.com/column/200314/" TargetMode="External"/><Relationship Id="rId9034" Type="http://schemas.openxmlformats.org/officeDocument/2006/relationships/hyperlink" Target="https://natsui-sansu-juku.com/inquiry/" TargetMode="External"/><Relationship Id="rId9033" Type="http://schemas.openxmlformats.org/officeDocument/2006/relationships/hyperlink" Target="https://natsui-sansu-juku.com/column/200314/" TargetMode="External"/><Relationship Id="rId9039" Type="http://schemas.openxmlformats.org/officeDocument/2006/relationships/hyperlink" Target="https://natsui-sansu-juku.com/column/510-02/" TargetMode="External"/><Relationship Id="rId9038" Type="http://schemas.openxmlformats.org/officeDocument/2006/relationships/hyperlink" Target="https://natsui-sansu-juku.com/kobetsu_online/" TargetMode="External"/><Relationship Id="rId9037" Type="http://schemas.openxmlformats.org/officeDocument/2006/relationships/hyperlink" Target="https://natsui-sansu-juku.com/column/510-02/" TargetMode="External"/><Relationship Id="rId9021" Type="http://schemas.openxmlformats.org/officeDocument/2006/relationships/hyperlink" Target="https://natsui-sansu-juku.com/column/200314/" TargetMode="External"/><Relationship Id="rId9020" Type="http://schemas.openxmlformats.org/officeDocument/2006/relationships/hyperlink" Target="https://natsui-sansu-juku.com/inquiry/" TargetMode="External"/><Relationship Id="rId9025" Type="http://schemas.openxmlformats.org/officeDocument/2006/relationships/hyperlink" Target="https://natsui-sansu-juku.com/column/200314/" TargetMode="External"/><Relationship Id="rId9024" Type="http://schemas.openxmlformats.org/officeDocument/2006/relationships/hyperlink" Target="https://natsui-sansu-juku.com/ct/kakomon/" TargetMode="External"/><Relationship Id="rId9023" Type="http://schemas.openxmlformats.org/officeDocument/2006/relationships/hyperlink" Target="https://natsui-sansu-juku.com/column/200314/" TargetMode="External"/><Relationship Id="rId9022" Type="http://schemas.openxmlformats.org/officeDocument/2006/relationships/hyperlink" Target="https://natsui-sansu-juku.com/ct/kakomon/" TargetMode="External"/><Relationship Id="rId9029" Type="http://schemas.openxmlformats.org/officeDocument/2006/relationships/hyperlink" Target="https://natsui-sansu-juku.com/column/200314/" TargetMode="External"/><Relationship Id="rId9028" Type="http://schemas.openxmlformats.org/officeDocument/2006/relationships/hyperlink" Target="https://natsui-sansu-juku.com/sapix-2/" TargetMode="External"/><Relationship Id="rId9027" Type="http://schemas.openxmlformats.org/officeDocument/2006/relationships/hyperlink" Target="https://natsui-sansu-juku.com/column/200314/" TargetMode="External"/><Relationship Id="rId9026" Type="http://schemas.openxmlformats.org/officeDocument/2006/relationships/hyperlink" Target="https://natsui-sansu-juku.com/column/sapix-15/" TargetMode="External"/><Relationship Id="rId9098" Type="http://schemas.openxmlformats.org/officeDocument/2006/relationships/hyperlink" Target="https://natsui-sansu-juku.com/sapix/" TargetMode="External"/><Relationship Id="rId9097" Type="http://schemas.openxmlformats.org/officeDocument/2006/relationships/hyperlink" Target="https://natsui-sansu-juku.com/column/510-05/" TargetMode="External"/><Relationship Id="rId9096" Type="http://schemas.openxmlformats.org/officeDocument/2006/relationships/hyperlink" Target="https://natsui-sansu-juku.com/sapix-2/" TargetMode="External"/><Relationship Id="rId9095" Type="http://schemas.openxmlformats.org/officeDocument/2006/relationships/hyperlink" Target="https://natsui-sansu-juku.com/column/510-05/" TargetMode="External"/><Relationship Id="rId9099" Type="http://schemas.openxmlformats.org/officeDocument/2006/relationships/hyperlink" Target="https://natsui-sansu-juku.com/column/510-06/" TargetMode="External"/><Relationship Id="rId9090" Type="http://schemas.openxmlformats.org/officeDocument/2006/relationships/hyperlink" Target="https://natsui-sansu-juku.com/ct/intro/" TargetMode="External"/><Relationship Id="rId9094" Type="http://schemas.openxmlformats.org/officeDocument/2006/relationships/hyperlink" Target="https://natsui-sansu-juku.com/column/sapix-15/" TargetMode="External"/><Relationship Id="rId9093" Type="http://schemas.openxmlformats.org/officeDocument/2006/relationships/hyperlink" Target="https://natsui-sansu-juku.com/column/510-05/" TargetMode="External"/><Relationship Id="rId9092" Type="http://schemas.openxmlformats.org/officeDocument/2006/relationships/hyperlink" Target="https://natsui-sansu-juku.com/ct/intro/" TargetMode="External"/><Relationship Id="rId9091" Type="http://schemas.openxmlformats.org/officeDocument/2006/relationships/hyperlink" Target="https://natsui-sansu-juku.com/column/510-05/" TargetMode="External"/><Relationship Id="rId9087" Type="http://schemas.openxmlformats.org/officeDocument/2006/relationships/hyperlink" Target="https://natsui-sansu-juku.com/column/510-04/" TargetMode="External"/><Relationship Id="rId9086" Type="http://schemas.openxmlformats.org/officeDocument/2006/relationships/hyperlink" Target="https://natsui-sansu-juku.com/kobetsu_online/" TargetMode="External"/><Relationship Id="rId9085" Type="http://schemas.openxmlformats.org/officeDocument/2006/relationships/hyperlink" Target="https://natsui-sansu-juku.com/column/510-04/" TargetMode="External"/><Relationship Id="rId9084" Type="http://schemas.openxmlformats.org/officeDocument/2006/relationships/hyperlink" Target="https://natsui-sansu-juku.com/inquiry/" TargetMode="External"/><Relationship Id="rId9089" Type="http://schemas.openxmlformats.org/officeDocument/2006/relationships/hyperlink" Target="https://natsui-sansu-juku.com/column/510-05/" TargetMode="External"/><Relationship Id="rId9088" Type="http://schemas.openxmlformats.org/officeDocument/2006/relationships/hyperlink" Target="https://natsui-sansu-juku.com/kobetsu/" TargetMode="External"/><Relationship Id="rId9113" Type="http://schemas.openxmlformats.org/officeDocument/2006/relationships/hyperlink" Target="https://natsui-sansu-juku.com/column/510-06/" TargetMode="External"/><Relationship Id="rId9112" Type="http://schemas.openxmlformats.org/officeDocument/2006/relationships/hyperlink" Target="https://natsui-sansu-juku.com/inquiry/" TargetMode="External"/><Relationship Id="rId9111" Type="http://schemas.openxmlformats.org/officeDocument/2006/relationships/hyperlink" Target="https://natsui-sansu-juku.com/column/510-06/" TargetMode="External"/><Relationship Id="rId9110" Type="http://schemas.openxmlformats.org/officeDocument/2006/relationships/hyperlink" Target="https://natsui-sansu-juku.com/column/kobetsu_mayoi_judge/" TargetMode="External"/><Relationship Id="rId9117" Type="http://schemas.openxmlformats.org/officeDocument/2006/relationships/hyperlink" Target="https://natsui-sansu-juku.com/column/510-07/" TargetMode="External"/><Relationship Id="rId9116" Type="http://schemas.openxmlformats.org/officeDocument/2006/relationships/hyperlink" Target="https://natsui-sansu-juku.com/kobetsu/" TargetMode="External"/><Relationship Id="rId9115" Type="http://schemas.openxmlformats.org/officeDocument/2006/relationships/hyperlink" Target="https://natsui-sansu-juku.com/column/510-06/" TargetMode="External"/><Relationship Id="rId9114" Type="http://schemas.openxmlformats.org/officeDocument/2006/relationships/hyperlink" Target="https://natsui-sansu-juku.com/kobetsu_online/" TargetMode="External"/><Relationship Id="rId9119" Type="http://schemas.openxmlformats.org/officeDocument/2006/relationships/hyperlink" Target="https://natsui-sansu-juku.com/column/510-07/" TargetMode="External"/><Relationship Id="rId9118" Type="http://schemas.openxmlformats.org/officeDocument/2006/relationships/hyperlink" Target="https://natsui-sansu-juku.com/ct/intro/" TargetMode="External"/><Relationship Id="rId9102" Type="http://schemas.openxmlformats.org/officeDocument/2006/relationships/hyperlink" Target="https://natsui-sansu-juku.com/ct/jyukubetsu/" TargetMode="External"/><Relationship Id="rId9101" Type="http://schemas.openxmlformats.org/officeDocument/2006/relationships/hyperlink" Target="https://natsui-sansu-juku.com/column/510-06/" TargetMode="External"/><Relationship Id="rId9100" Type="http://schemas.openxmlformats.org/officeDocument/2006/relationships/hyperlink" Target="https://natsui-sansu-juku.com/ct/jyukubetsu/" TargetMode="External"/><Relationship Id="rId9106" Type="http://schemas.openxmlformats.org/officeDocument/2006/relationships/hyperlink" Target="https://natsui-sansu-juku.com/sapix-2/" TargetMode="External"/><Relationship Id="rId9105" Type="http://schemas.openxmlformats.org/officeDocument/2006/relationships/hyperlink" Target="https://natsui-sansu-juku.com/column/510-06/" TargetMode="External"/><Relationship Id="rId9104" Type="http://schemas.openxmlformats.org/officeDocument/2006/relationships/hyperlink" Target="https://natsui-sansu-juku.com/column/sapix-15/" TargetMode="External"/><Relationship Id="rId9103" Type="http://schemas.openxmlformats.org/officeDocument/2006/relationships/hyperlink" Target="https://natsui-sansu-juku.com/column/510-06/" TargetMode="External"/><Relationship Id="rId9109" Type="http://schemas.openxmlformats.org/officeDocument/2006/relationships/hyperlink" Target="https://natsui-sansu-juku.com/column/510-06/" TargetMode="External"/><Relationship Id="rId9108" Type="http://schemas.openxmlformats.org/officeDocument/2006/relationships/hyperlink" Target="https://natsui-sansu-juku.com/sapix/" TargetMode="External"/><Relationship Id="rId9107" Type="http://schemas.openxmlformats.org/officeDocument/2006/relationships/hyperlink" Target="https://natsui-sansu-juku.com/column/510-06/" TargetMode="External"/><Relationship Id="rId9182" Type="http://schemas.openxmlformats.org/officeDocument/2006/relationships/hyperlink" Target="https://natsui-sansu-juku.com/kobetsu/" TargetMode="External"/><Relationship Id="rId9181" Type="http://schemas.openxmlformats.org/officeDocument/2006/relationships/hyperlink" Target="https://natsui-sansu-juku.com/column/510-11/" TargetMode="External"/><Relationship Id="rId9180" Type="http://schemas.openxmlformats.org/officeDocument/2006/relationships/hyperlink" Target="https://natsui-sansu-juku.com/kobetsu/" TargetMode="External"/><Relationship Id="rId9175" Type="http://schemas.openxmlformats.org/officeDocument/2006/relationships/hyperlink" Target="https://natsui-sansu-juku.com/column/510-10/" TargetMode="External"/><Relationship Id="rId9174" Type="http://schemas.openxmlformats.org/officeDocument/2006/relationships/hyperlink" Target="https://natsui-sansu-juku.com/sapix/" TargetMode="External"/><Relationship Id="rId9173" Type="http://schemas.openxmlformats.org/officeDocument/2006/relationships/hyperlink" Target="https://natsui-sansu-juku.com/column/510-10/" TargetMode="External"/><Relationship Id="rId9172" Type="http://schemas.openxmlformats.org/officeDocument/2006/relationships/hyperlink" Target="https://natsui-sansu-juku.com/sapix-2/" TargetMode="External"/><Relationship Id="rId9179" Type="http://schemas.openxmlformats.org/officeDocument/2006/relationships/hyperlink" Target="https://natsui-sansu-juku.com/column/510-11/" TargetMode="External"/><Relationship Id="rId9178" Type="http://schemas.openxmlformats.org/officeDocument/2006/relationships/hyperlink" Target="https://natsui-sansu-juku.com/inquiry/" TargetMode="External"/><Relationship Id="rId9177" Type="http://schemas.openxmlformats.org/officeDocument/2006/relationships/hyperlink" Target="https://natsui-sansu-juku.com/column/510-10/" TargetMode="External"/><Relationship Id="rId9176" Type="http://schemas.openxmlformats.org/officeDocument/2006/relationships/hyperlink" Target="https://natsui-sansu-juku.com/column/kobetsu_mayoi_judge/" TargetMode="External"/><Relationship Id="rId9171" Type="http://schemas.openxmlformats.org/officeDocument/2006/relationships/hyperlink" Target="https://natsui-sansu-juku.com/column/510-10/" TargetMode="External"/><Relationship Id="rId9170" Type="http://schemas.openxmlformats.org/officeDocument/2006/relationships/hyperlink" Target="https://natsui-sansu-juku.com/column/sapix-15/" TargetMode="External"/><Relationship Id="rId9164" Type="http://schemas.openxmlformats.org/officeDocument/2006/relationships/hyperlink" Target="https://natsui-sansu-juku.com/inquiry/" TargetMode="External"/><Relationship Id="rId9163" Type="http://schemas.openxmlformats.org/officeDocument/2006/relationships/hyperlink" Target="https://natsui-sansu-juku.com/column/510-09/" TargetMode="External"/><Relationship Id="rId9162" Type="http://schemas.openxmlformats.org/officeDocument/2006/relationships/hyperlink" Target="https://natsui-sansu-juku.com/column/kobetsu_mayoi_judge/" TargetMode="External"/><Relationship Id="rId9161" Type="http://schemas.openxmlformats.org/officeDocument/2006/relationships/hyperlink" Target="https://natsui-sansu-juku.com/column/510-09/" TargetMode="External"/><Relationship Id="rId9168" Type="http://schemas.openxmlformats.org/officeDocument/2006/relationships/hyperlink" Target="https://natsui-sansu-juku.com/ct/kakomon/" TargetMode="External"/><Relationship Id="rId9167" Type="http://schemas.openxmlformats.org/officeDocument/2006/relationships/hyperlink" Target="https://natsui-sansu-juku.com/column/510-10/" TargetMode="External"/><Relationship Id="rId9166" Type="http://schemas.openxmlformats.org/officeDocument/2006/relationships/hyperlink" Target="https://natsui-sansu-juku.com/ct/kakomon/" TargetMode="External"/><Relationship Id="rId9165" Type="http://schemas.openxmlformats.org/officeDocument/2006/relationships/hyperlink" Target="https://natsui-sansu-juku.com/column/510-10/" TargetMode="External"/><Relationship Id="rId9169" Type="http://schemas.openxmlformats.org/officeDocument/2006/relationships/hyperlink" Target="https://natsui-sansu-juku.com/column/510-10/" TargetMode="External"/><Relationship Id="rId9197" Type="http://schemas.openxmlformats.org/officeDocument/2006/relationships/hyperlink" Target="https://natsui-sansu-juku.com/column/510-12/" TargetMode="External"/><Relationship Id="rId9196" Type="http://schemas.openxmlformats.org/officeDocument/2006/relationships/hyperlink" Target="https://natsui-sansu-juku.com/ct/jyukubetsu/" TargetMode="External"/><Relationship Id="rId9195" Type="http://schemas.openxmlformats.org/officeDocument/2006/relationships/hyperlink" Target="https://natsui-sansu-juku.com/column/510-12/" TargetMode="External"/><Relationship Id="rId9194" Type="http://schemas.openxmlformats.org/officeDocument/2006/relationships/hyperlink" Target="https://natsui-sansu-juku.com/ct/jyukubetsu/" TargetMode="External"/><Relationship Id="rId9199" Type="http://schemas.openxmlformats.org/officeDocument/2006/relationships/hyperlink" Target="https://natsui-sansu-juku.com/column/510-12/" TargetMode="External"/><Relationship Id="rId9198" Type="http://schemas.openxmlformats.org/officeDocument/2006/relationships/hyperlink" Target="https://natsui-sansu-juku.com/column/sapix-15/" TargetMode="External"/><Relationship Id="rId9193" Type="http://schemas.openxmlformats.org/officeDocument/2006/relationships/hyperlink" Target="https://natsui-sansu-juku.com/column/510-12/" TargetMode="External"/><Relationship Id="rId9192" Type="http://schemas.openxmlformats.org/officeDocument/2006/relationships/hyperlink" Target="https://natsui-sansu-juku.com/inquiry/" TargetMode="External"/><Relationship Id="rId9191" Type="http://schemas.openxmlformats.org/officeDocument/2006/relationships/hyperlink" Target="https://natsui-sansu-juku.com/column/510-11/" TargetMode="External"/><Relationship Id="rId9190" Type="http://schemas.openxmlformats.org/officeDocument/2006/relationships/hyperlink" Target="https://natsui-sansu-juku.com/column/kobetsu_mayoi_judge/" TargetMode="External"/><Relationship Id="rId9186" Type="http://schemas.openxmlformats.org/officeDocument/2006/relationships/hyperlink" Target="https://natsui-sansu-juku.com/sapix-2/" TargetMode="External"/><Relationship Id="rId9185" Type="http://schemas.openxmlformats.org/officeDocument/2006/relationships/hyperlink" Target="https://natsui-sansu-juku.com/column/510-11/" TargetMode="External"/><Relationship Id="rId9184" Type="http://schemas.openxmlformats.org/officeDocument/2006/relationships/hyperlink" Target="https://natsui-sansu-juku.com/column/sapix-15/" TargetMode="External"/><Relationship Id="rId9183" Type="http://schemas.openxmlformats.org/officeDocument/2006/relationships/hyperlink" Target="https://natsui-sansu-juku.com/column/510-11/" TargetMode="External"/><Relationship Id="rId9189" Type="http://schemas.openxmlformats.org/officeDocument/2006/relationships/hyperlink" Target="https://natsui-sansu-juku.com/column/510-11/" TargetMode="External"/><Relationship Id="rId9188" Type="http://schemas.openxmlformats.org/officeDocument/2006/relationships/hyperlink" Target="https://natsui-sansu-juku.com/sapix/" TargetMode="External"/><Relationship Id="rId9187" Type="http://schemas.openxmlformats.org/officeDocument/2006/relationships/hyperlink" Target="https://natsui-sansu-juku.com/column/510-11/" TargetMode="External"/><Relationship Id="rId9131" Type="http://schemas.openxmlformats.org/officeDocument/2006/relationships/hyperlink" Target="https://natsui-sansu-juku.com/column/510-07/" TargetMode="External"/><Relationship Id="rId9130" Type="http://schemas.openxmlformats.org/officeDocument/2006/relationships/hyperlink" Target="https://natsui-sansu-juku.com/inquiry/" TargetMode="External"/><Relationship Id="rId9135" Type="http://schemas.openxmlformats.org/officeDocument/2006/relationships/hyperlink" Target="https://natsui-sansu-juku.com/column/510-08/" TargetMode="External"/><Relationship Id="rId9134" Type="http://schemas.openxmlformats.org/officeDocument/2006/relationships/hyperlink" Target="https://natsui-sansu-juku.com/kobetsu/" TargetMode="External"/><Relationship Id="rId9133" Type="http://schemas.openxmlformats.org/officeDocument/2006/relationships/hyperlink" Target="https://natsui-sansu-juku.com/column/510-07/" TargetMode="External"/><Relationship Id="rId9132" Type="http://schemas.openxmlformats.org/officeDocument/2006/relationships/hyperlink" Target="https://natsui-sansu-juku.com/kobetsu_online/" TargetMode="External"/><Relationship Id="rId9139" Type="http://schemas.openxmlformats.org/officeDocument/2006/relationships/hyperlink" Target="https://natsui-sansu-juku.com/column/510-08/" TargetMode="External"/><Relationship Id="rId9138" Type="http://schemas.openxmlformats.org/officeDocument/2006/relationships/hyperlink" Target="https://natsui-sansu-juku.com/ct/%e4%b8%ad%e5%ad%a6%e5%8f%97%e9%a8%93q%ef%bc%86%ef%bd%81/" TargetMode="External"/><Relationship Id="rId9137" Type="http://schemas.openxmlformats.org/officeDocument/2006/relationships/hyperlink" Target="https://natsui-sansu-juku.com/column/510-08/" TargetMode="External"/><Relationship Id="rId9136" Type="http://schemas.openxmlformats.org/officeDocument/2006/relationships/hyperlink" Target="https://natsui-sansu-juku.com/ct/%e4%b8%ad%e5%ad%a6%e5%8f%97%e9%a8%93q%ef%bc%86%ef%bd%81/" TargetMode="External"/><Relationship Id="rId9120" Type="http://schemas.openxmlformats.org/officeDocument/2006/relationships/hyperlink" Target="https://natsui-sansu-juku.com/ct/intro/" TargetMode="External"/><Relationship Id="rId9124" Type="http://schemas.openxmlformats.org/officeDocument/2006/relationships/hyperlink" Target="https://natsui-sansu-juku.com/sapix-2/" TargetMode="External"/><Relationship Id="rId9123" Type="http://schemas.openxmlformats.org/officeDocument/2006/relationships/hyperlink" Target="https://natsui-sansu-juku.com/column/510-07/" TargetMode="External"/><Relationship Id="rId9122" Type="http://schemas.openxmlformats.org/officeDocument/2006/relationships/hyperlink" Target="https://natsui-sansu-juku.com/column/sapix-15/" TargetMode="External"/><Relationship Id="rId9121" Type="http://schemas.openxmlformats.org/officeDocument/2006/relationships/hyperlink" Target="https://natsui-sansu-juku.com/column/510-07/" TargetMode="External"/><Relationship Id="rId9128" Type="http://schemas.openxmlformats.org/officeDocument/2006/relationships/hyperlink" Target="https://natsui-sansu-juku.com/column/kobetsu_mayoi_judge/" TargetMode="External"/><Relationship Id="rId9127" Type="http://schemas.openxmlformats.org/officeDocument/2006/relationships/hyperlink" Target="https://natsui-sansu-juku.com/column/510-07/" TargetMode="External"/><Relationship Id="rId9126" Type="http://schemas.openxmlformats.org/officeDocument/2006/relationships/hyperlink" Target="https://natsui-sansu-juku.com/sapix/" TargetMode="External"/><Relationship Id="rId9125" Type="http://schemas.openxmlformats.org/officeDocument/2006/relationships/hyperlink" Target="https://natsui-sansu-juku.com/column/510-07/" TargetMode="External"/><Relationship Id="rId9129" Type="http://schemas.openxmlformats.org/officeDocument/2006/relationships/hyperlink" Target="https://natsui-sansu-juku.com/column/510-07/" TargetMode="External"/><Relationship Id="rId9160" Type="http://schemas.openxmlformats.org/officeDocument/2006/relationships/hyperlink" Target="https://natsui-sansu-juku.com/sapix/" TargetMode="External"/><Relationship Id="rId9153" Type="http://schemas.openxmlformats.org/officeDocument/2006/relationships/hyperlink" Target="https://natsui-sansu-juku.com/column/510-09/" TargetMode="External"/><Relationship Id="rId9152" Type="http://schemas.openxmlformats.org/officeDocument/2006/relationships/hyperlink" Target="https://natsui-sansu-juku.com/ct/jyukubetsu/" TargetMode="External"/><Relationship Id="rId9151" Type="http://schemas.openxmlformats.org/officeDocument/2006/relationships/hyperlink" Target="https://natsui-sansu-juku.com/column/510-09/" TargetMode="External"/><Relationship Id="rId9150" Type="http://schemas.openxmlformats.org/officeDocument/2006/relationships/hyperlink" Target="https://natsui-sansu-juku.com/kobetsu/" TargetMode="External"/><Relationship Id="rId9157" Type="http://schemas.openxmlformats.org/officeDocument/2006/relationships/hyperlink" Target="https://natsui-sansu-juku.com/column/510-09/" TargetMode="External"/><Relationship Id="rId9156" Type="http://schemas.openxmlformats.org/officeDocument/2006/relationships/hyperlink" Target="https://natsui-sansu-juku.com/column/sapix-15/" TargetMode="External"/><Relationship Id="rId9155" Type="http://schemas.openxmlformats.org/officeDocument/2006/relationships/hyperlink" Target="https://natsui-sansu-juku.com/column/510-09/" TargetMode="External"/><Relationship Id="rId9154" Type="http://schemas.openxmlformats.org/officeDocument/2006/relationships/hyperlink" Target="https://natsui-sansu-juku.com/ct/jyukubetsu/" TargetMode="External"/><Relationship Id="rId9159" Type="http://schemas.openxmlformats.org/officeDocument/2006/relationships/hyperlink" Target="https://natsui-sansu-juku.com/column/510-09/" TargetMode="External"/><Relationship Id="rId9158" Type="http://schemas.openxmlformats.org/officeDocument/2006/relationships/hyperlink" Target="https://natsui-sansu-juku.com/sapix-2/" TargetMode="External"/><Relationship Id="rId9142" Type="http://schemas.openxmlformats.org/officeDocument/2006/relationships/hyperlink" Target="https://natsui-sansu-juku.com/sapix-2/" TargetMode="External"/><Relationship Id="rId9141" Type="http://schemas.openxmlformats.org/officeDocument/2006/relationships/hyperlink" Target="https://natsui-sansu-juku.com/column/510-08/" TargetMode="External"/><Relationship Id="rId9140" Type="http://schemas.openxmlformats.org/officeDocument/2006/relationships/hyperlink" Target="https://natsui-sansu-juku.com/column/sapix-15/" TargetMode="External"/><Relationship Id="rId9146" Type="http://schemas.openxmlformats.org/officeDocument/2006/relationships/hyperlink" Target="https://natsui-sansu-juku.com/column/kobetsu_mayoi_judge/" TargetMode="External"/><Relationship Id="rId9145" Type="http://schemas.openxmlformats.org/officeDocument/2006/relationships/hyperlink" Target="https://natsui-sansu-juku.com/column/510-08/" TargetMode="External"/><Relationship Id="rId9144" Type="http://schemas.openxmlformats.org/officeDocument/2006/relationships/hyperlink" Target="https://natsui-sansu-juku.com/sapix/" TargetMode="External"/><Relationship Id="rId9143" Type="http://schemas.openxmlformats.org/officeDocument/2006/relationships/hyperlink" Target="https://natsui-sansu-juku.com/column/510-08/" TargetMode="External"/><Relationship Id="rId9149" Type="http://schemas.openxmlformats.org/officeDocument/2006/relationships/hyperlink" Target="https://natsui-sansu-juku.com/column/510-08/" TargetMode="External"/><Relationship Id="rId9148" Type="http://schemas.openxmlformats.org/officeDocument/2006/relationships/hyperlink" Target="https://natsui-sansu-juku.com/inquiry/" TargetMode="External"/><Relationship Id="rId9147" Type="http://schemas.openxmlformats.org/officeDocument/2006/relationships/hyperlink" Target="https://natsui-sansu-juku.com/column/510-08/" TargetMode="External"/><Relationship Id="rId1" Type="http://schemas.openxmlformats.org/officeDocument/2006/relationships/hyperlink" Target="https://dokkai-labo.tokyo/" TargetMode="External"/><Relationship Id="rId2" Type="http://schemas.openxmlformats.org/officeDocument/2006/relationships/hyperlink" Target="https://dokkai-labo.tokyo/basis/" TargetMode="External"/><Relationship Id="rId3" Type="http://schemas.openxmlformats.org/officeDocument/2006/relationships/hyperlink" Target="https://dokkai-labo.tokyo/" TargetMode="External"/><Relationship Id="rId4" Type="http://schemas.openxmlformats.org/officeDocument/2006/relationships/hyperlink" Target="https://dokkai-labo.tokyo/contact/" TargetMode="External"/><Relationship Id="rId9" Type="http://schemas.openxmlformats.org/officeDocument/2006/relationships/hyperlink" Target="https://dokkai-labo.tokyo/" TargetMode="External"/><Relationship Id="rId5" Type="http://schemas.openxmlformats.org/officeDocument/2006/relationships/hyperlink" Target="https://dokkai-labo.tokyo/" TargetMode="External"/><Relationship Id="rId6" Type="http://schemas.openxmlformats.org/officeDocument/2006/relationships/hyperlink" Target="https://dokkai-labo.tokyo/schedule/" TargetMode="External"/><Relationship Id="rId7" Type="http://schemas.openxmlformats.org/officeDocument/2006/relationships/hyperlink" Target="https://dokkai-labo.tokyo/" TargetMode="External"/><Relationship Id="rId8" Type="http://schemas.openxmlformats.org/officeDocument/2006/relationships/hyperlink" Target="https://dokkai-labo.tokyo/timetable_mtg/" TargetMode="External"/><Relationship Id="rId12081" Type="http://schemas.openxmlformats.org/officeDocument/2006/relationships/hyperlink" Target="https://rika-quest.com/column/plant/" TargetMode="External"/><Relationship Id="rId12080" Type="http://schemas.openxmlformats.org/officeDocument/2006/relationships/hyperlink" Target="https://rika-quest.com/kouza/" TargetMode="External"/><Relationship Id="rId3911" Type="http://schemas.openxmlformats.org/officeDocument/2006/relationships/hyperlink" Target="https://eigo-rewrite.com/column/stage3-lesson1-2/" TargetMode="External"/><Relationship Id="rId3910" Type="http://schemas.openxmlformats.org/officeDocument/2006/relationships/hyperlink" Target="https://eigo-rewrite.com/column/stage3/" TargetMode="External"/><Relationship Id="rId3913" Type="http://schemas.openxmlformats.org/officeDocument/2006/relationships/hyperlink" Target="https://eigo-rewrite.com/column/stage3-lesson1-3/" TargetMode="External"/><Relationship Id="rId12085" Type="http://schemas.openxmlformats.org/officeDocument/2006/relationships/hyperlink" Target="https://rika-quest.com/column/plant/" TargetMode="External"/><Relationship Id="rId3912" Type="http://schemas.openxmlformats.org/officeDocument/2006/relationships/hyperlink" Target="https://eigo-rewrite.com/column/stage3/" TargetMode="External"/><Relationship Id="rId12084" Type="http://schemas.openxmlformats.org/officeDocument/2006/relationships/hyperlink" Target="https://rika-quest.com/company/" TargetMode="External"/><Relationship Id="rId3915" Type="http://schemas.openxmlformats.org/officeDocument/2006/relationships/hyperlink" Target="https://eigo-rewrite.com/column/stage3-lesson2-1/" TargetMode="External"/><Relationship Id="rId12083" Type="http://schemas.openxmlformats.org/officeDocument/2006/relationships/hyperlink" Target="https://rika-quest.com/column/plant/" TargetMode="External"/><Relationship Id="rId3914" Type="http://schemas.openxmlformats.org/officeDocument/2006/relationships/hyperlink" Target="https://eigo-rewrite.com/column/stage3/" TargetMode="External"/><Relationship Id="rId12082" Type="http://schemas.openxmlformats.org/officeDocument/2006/relationships/hyperlink" Target="https://rika-quest.com/greeting/" TargetMode="External"/><Relationship Id="rId3917" Type="http://schemas.openxmlformats.org/officeDocument/2006/relationships/hyperlink" Target="https://eigo-rewrite.com/column/stage3-lesson2-2/" TargetMode="External"/><Relationship Id="rId3916" Type="http://schemas.openxmlformats.org/officeDocument/2006/relationships/hyperlink" Target="https://eigo-rewrite.com/column/stage3/" TargetMode="External"/><Relationship Id="rId3919" Type="http://schemas.openxmlformats.org/officeDocument/2006/relationships/hyperlink" Target="https://eigo-rewrite.com/column/stage3-lesson2-3/" TargetMode="External"/><Relationship Id="rId3918" Type="http://schemas.openxmlformats.org/officeDocument/2006/relationships/hyperlink" Target="https://eigo-rewrite.com/column/stage3/" TargetMode="External"/><Relationship Id="rId12078" Type="http://schemas.openxmlformats.org/officeDocument/2006/relationships/hyperlink" Target="https://rika-quest.com/" TargetMode="External"/><Relationship Id="rId12077" Type="http://schemas.openxmlformats.org/officeDocument/2006/relationships/hyperlink" Target="https://rika-quest.com/column/plant/" TargetMode="External"/><Relationship Id="rId12076" Type="http://schemas.openxmlformats.org/officeDocument/2006/relationships/hyperlink" Target="https://rika-quest.com/company/" TargetMode="External"/><Relationship Id="rId12075" Type="http://schemas.openxmlformats.org/officeDocument/2006/relationships/hyperlink" Target="https://rika-quest.com/column/plant/" TargetMode="External"/><Relationship Id="rId12079" Type="http://schemas.openxmlformats.org/officeDocument/2006/relationships/hyperlink" Target="https://rika-quest.com/column/plant/" TargetMode="External"/><Relationship Id="rId12092" Type="http://schemas.openxmlformats.org/officeDocument/2006/relationships/hyperlink" Target="https://rika-quest.com/column/physics/" TargetMode="External"/><Relationship Id="rId12091" Type="http://schemas.openxmlformats.org/officeDocument/2006/relationships/hyperlink" Target="https://rika-quest.com/column/pressures/" TargetMode="External"/><Relationship Id="rId3900" Type="http://schemas.openxmlformats.org/officeDocument/2006/relationships/hyperlink" Target="https://eigo-rewrite.com/column/stage3-lesson8-3/" TargetMode="External"/><Relationship Id="rId12090" Type="http://schemas.openxmlformats.org/officeDocument/2006/relationships/hyperlink" Target="https://rika-quest.com/inquiry/" TargetMode="External"/><Relationship Id="rId3902" Type="http://schemas.openxmlformats.org/officeDocument/2006/relationships/hyperlink" Target="https://eigo-rewrite.com/column/stage3-lesson8-3/" TargetMode="External"/><Relationship Id="rId12096" Type="http://schemas.openxmlformats.org/officeDocument/2006/relationships/hyperlink" Target="https://rika-quest.com/kouza/" TargetMode="External"/><Relationship Id="rId3901" Type="http://schemas.openxmlformats.org/officeDocument/2006/relationships/hyperlink" Target="https://eigo-rewrite.com/column/stage3/" TargetMode="External"/><Relationship Id="rId12095" Type="http://schemas.openxmlformats.org/officeDocument/2006/relationships/hyperlink" Target="https://rika-quest.com/column/pressures/" TargetMode="External"/><Relationship Id="rId3904" Type="http://schemas.openxmlformats.org/officeDocument/2006/relationships/hyperlink" Target="https://eigo-rewrite.com/column/stage3/" TargetMode="External"/><Relationship Id="rId12094" Type="http://schemas.openxmlformats.org/officeDocument/2006/relationships/hyperlink" Target="https://rika-quest.com/kouza/" TargetMode="External"/><Relationship Id="rId3903" Type="http://schemas.openxmlformats.org/officeDocument/2006/relationships/hyperlink" Target="https://eigo-rewrite.com/vocabulary/" TargetMode="External"/><Relationship Id="rId12093" Type="http://schemas.openxmlformats.org/officeDocument/2006/relationships/hyperlink" Target="https://rika-quest.com/column/pressures/" TargetMode="External"/><Relationship Id="rId3906" Type="http://schemas.openxmlformats.org/officeDocument/2006/relationships/hyperlink" Target="https://eigo-rewrite.com/column/stage3/" TargetMode="External"/><Relationship Id="rId3905" Type="http://schemas.openxmlformats.org/officeDocument/2006/relationships/hyperlink" Target="https://eigo-rewrite.com/column/hub_stage1/" TargetMode="External"/><Relationship Id="rId3908" Type="http://schemas.openxmlformats.org/officeDocument/2006/relationships/hyperlink" Target="https://eigo-rewrite.com/column/stage3/" TargetMode="External"/><Relationship Id="rId3907" Type="http://schemas.openxmlformats.org/officeDocument/2006/relationships/hyperlink" Target="https://eigo-rewrite.com/column/hub_stage2/" TargetMode="External"/><Relationship Id="rId3909" Type="http://schemas.openxmlformats.org/officeDocument/2006/relationships/hyperlink" Target="https://eigo-rewrite.com/" TargetMode="External"/><Relationship Id="rId12089" Type="http://schemas.openxmlformats.org/officeDocument/2006/relationships/hyperlink" Target="https://rika-quest.com/column/plant/" TargetMode="External"/><Relationship Id="rId12088" Type="http://schemas.openxmlformats.org/officeDocument/2006/relationships/hyperlink" Target="https://rika-quest.com/kouza/" TargetMode="External"/><Relationship Id="rId12087" Type="http://schemas.openxmlformats.org/officeDocument/2006/relationships/hyperlink" Target="https://rika-quest.com/column/plant/" TargetMode="External"/><Relationship Id="rId12086" Type="http://schemas.openxmlformats.org/officeDocument/2006/relationships/hyperlink" Target="https://rika-quest.com/" TargetMode="External"/><Relationship Id="rId3931" Type="http://schemas.openxmlformats.org/officeDocument/2006/relationships/hyperlink" Target="https://eigo-rewrite.com/column/stage3-lesson4-2/" TargetMode="External"/><Relationship Id="rId2600" Type="http://schemas.openxmlformats.org/officeDocument/2006/relationships/hyperlink" Target="https://dokkai-labo.tokyo/kobetsuonline01/" TargetMode="External"/><Relationship Id="rId3930" Type="http://schemas.openxmlformats.org/officeDocument/2006/relationships/hyperlink" Target="https://eigo-rewrite.com/column/stage3/" TargetMode="External"/><Relationship Id="rId2601" Type="http://schemas.openxmlformats.org/officeDocument/2006/relationships/hyperlink" Target="https://dokkai-labo.tokyo/kijutsuryoku/" TargetMode="External"/><Relationship Id="rId3933" Type="http://schemas.openxmlformats.org/officeDocument/2006/relationships/hyperlink" Target="https://eigo-rewrite.com/column/stage3-lesson5-1/" TargetMode="External"/><Relationship Id="rId2602" Type="http://schemas.openxmlformats.org/officeDocument/2006/relationships/hyperlink" Target="https://dokkai-labo.tokyo/lesson/1-1elem/" TargetMode="External"/><Relationship Id="rId3932" Type="http://schemas.openxmlformats.org/officeDocument/2006/relationships/hyperlink" Target="https://eigo-rewrite.com/column/stage3/" TargetMode="External"/><Relationship Id="rId2603" Type="http://schemas.openxmlformats.org/officeDocument/2006/relationships/hyperlink" Target="https://dokkai-labo.tokyo/kijutsuryoku/" TargetMode="External"/><Relationship Id="rId3935" Type="http://schemas.openxmlformats.org/officeDocument/2006/relationships/hyperlink" Target="https://eigo-rewrite.com/column/stage3-lesson5-2/" TargetMode="External"/><Relationship Id="rId12063" Type="http://schemas.openxmlformats.org/officeDocument/2006/relationships/hyperlink" Target="https://rika-quest.com/column/plant/" TargetMode="External"/><Relationship Id="rId2604" Type="http://schemas.openxmlformats.org/officeDocument/2006/relationships/hyperlink" Target="https://dokkai-labo.tokyo/basisonline/" TargetMode="External"/><Relationship Id="rId3934" Type="http://schemas.openxmlformats.org/officeDocument/2006/relationships/hyperlink" Target="https://eigo-rewrite.com/column/stage3/" TargetMode="External"/><Relationship Id="rId12062" Type="http://schemas.openxmlformats.org/officeDocument/2006/relationships/hyperlink" Target="https://rika-quest.com/column/creature/" TargetMode="External"/><Relationship Id="rId2605" Type="http://schemas.openxmlformats.org/officeDocument/2006/relationships/hyperlink" Target="https://dokkai-labo.tokyo/kijutsuryoku/" TargetMode="External"/><Relationship Id="rId3937" Type="http://schemas.openxmlformats.org/officeDocument/2006/relationships/hyperlink" Target="https://eigo-rewrite.com/column/stage3-lesson5-3/" TargetMode="External"/><Relationship Id="rId12061" Type="http://schemas.openxmlformats.org/officeDocument/2006/relationships/hyperlink" Target="https://rika-quest.com/column/plant/" TargetMode="External"/><Relationship Id="rId2606" Type="http://schemas.openxmlformats.org/officeDocument/2006/relationships/hyperlink" Target="https://dokkai-labo.tokyo/kobetsuonline01/" TargetMode="External"/><Relationship Id="rId3936" Type="http://schemas.openxmlformats.org/officeDocument/2006/relationships/hyperlink" Target="https://eigo-rewrite.com/column/stage3/" TargetMode="External"/><Relationship Id="rId12060" Type="http://schemas.openxmlformats.org/officeDocument/2006/relationships/hyperlink" Target="https://rika-quest.com/" TargetMode="External"/><Relationship Id="rId2607" Type="http://schemas.openxmlformats.org/officeDocument/2006/relationships/hyperlink" Target="https://dokkai-labo.tokyo/kijutsuryoku/" TargetMode="External"/><Relationship Id="rId3939" Type="http://schemas.openxmlformats.org/officeDocument/2006/relationships/hyperlink" Target="https://eigo-rewrite.com/column/stage3-lesson6-1/" TargetMode="External"/><Relationship Id="rId2608" Type="http://schemas.openxmlformats.org/officeDocument/2006/relationships/hyperlink" Target="https://dokkai-labo.tokyo/kobetsuonline01/" TargetMode="External"/><Relationship Id="rId3938" Type="http://schemas.openxmlformats.org/officeDocument/2006/relationships/hyperlink" Target="https://eigo-rewrite.com/column/stage3/" TargetMode="External"/><Relationship Id="rId2609" Type="http://schemas.openxmlformats.org/officeDocument/2006/relationships/hyperlink" Target="https://dokkai-labo.tokyo/kijutsuryoku/" TargetMode="External"/><Relationship Id="rId12056" Type="http://schemas.openxmlformats.org/officeDocument/2006/relationships/hyperlink" Target="https://rika-quest.com/column/creature/" TargetMode="External"/><Relationship Id="rId12055" Type="http://schemas.openxmlformats.org/officeDocument/2006/relationships/hyperlink" Target="https://rika-quest.com/column/plankton/" TargetMode="External"/><Relationship Id="rId12054" Type="http://schemas.openxmlformats.org/officeDocument/2006/relationships/hyperlink" Target="https://rika-quest.com/inquiry/" TargetMode="External"/><Relationship Id="rId12053" Type="http://schemas.openxmlformats.org/officeDocument/2006/relationships/hyperlink" Target="https://rika-quest.com/column/physics/" TargetMode="External"/><Relationship Id="rId12059" Type="http://schemas.openxmlformats.org/officeDocument/2006/relationships/hyperlink" Target="https://rika-quest.com/column/plankton/" TargetMode="External"/><Relationship Id="rId12058" Type="http://schemas.openxmlformats.org/officeDocument/2006/relationships/hyperlink" Target="https://rika-quest.com/" TargetMode="External"/><Relationship Id="rId12057" Type="http://schemas.openxmlformats.org/officeDocument/2006/relationships/hyperlink" Target="https://rika-quest.com/column/plankton/" TargetMode="External"/><Relationship Id="rId3920" Type="http://schemas.openxmlformats.org/officeDocument/2006/relationships/hyperlink" Target="https://eigo-rewrite.com/column/stage3/" TargetMode="External"/><Relationship Id="rId12070" Type="http://schemas.openxmlformats.org/officeDocument/2006/relationships/hyperlink" Target="https://rika-quest.com/company/" TargetMode="External"/><Relationship Id="rId3922" Type="http://schemas.openxmlformats.org/officeDocument/2006/relationships/hyperlink" Target="https://eigo-rewrite.com/column/stage3/" TargetMode="External"/><Relationship Id="rId3921" Type="http://schemas.openxmlformats.org/officeDocument/2006/relationships/hyperlink" Target="https://eigo-rewrite.com/column/stage3-lesson3-1/" TargetMode="External"/><Relationship Id="rId3924" Type="http://schemas.openxmlformats.org/officeDocument/2006/relationships/hyperlink" Target="https://eigo-rewrite.com/column/stage3/" TargetMode="External"/><Relationship Id="rId12074" Type="http://schemas.openxmlformats.org/officeDocument/2006/relationships/hyperlink" Target="https://rika-quest.com/greeting/" TargetMode="External"/><Relationship Id="rId3923" Type="http://schemas.openxmlformats.org/officeDocument/2006/relationships/hyperlink" Target="https://eigo-rewrite.com/column/stage3-lesson3-2/" TargetMode="External"/><Relationship Id="rId12073" Type="http://schemas.openxmlformats.org/officeDocument/2006/relationships/hyperlink" Target="https://rika-quest.com/column/plant/" TargetMode="External"/><Relationship Id="rId3926" Type="http://schemas.openxmlformats.org/officeDocument/2006/relationships/hyperlink" Target="https://eigo-rewrite.com/column/stage3/" TargetMode="External"/><Relationship Id="rId12072" Type="http://schemas.openxmlformats.org/officeDocument/2006/relationships/hyperlink" Target="https://rika-quest.com/kouza/" TargetMode="External"/><Relationship Id="rId3925" Type="http://schemas.openxmlformats.org/officeDocument/2006/relationships/hyperlink" Target="https://eigo-rewrite.com/column/stage3-lesson3-3/" TargetMode="External"/><Relationship Id="rId12071" Type="http://schemas.openxmlformats.org/officeDocument/2006/relationships/hyperlink" Target="https://rika-quest.com/column/plant/" TargetMode="External"/><Relationship Id="rId3928" Type="http://schemas.openxmlformats.org/officeDocument/2006/relationships/hyperlink" Target="https://eigo-rewrite.com/column/stage3/" TargetMode="External"/><Relationship Id="rId3927" Type="http://schemas.openxmlformats.org/officeDocument/2006/relationships/hyperlink" Target="https://eigo-rewrite.com/column/stage3-lesson3-4/" TargetMode="External"/><Relationship Id="rId3929" Type="http://schemas.openxmlformats.org/officeDocument/2006/relationships/hyperlink" Target="https://eigo-rewrite.com/column/stage3-lesson4-1/" TargetMode="External"/><Relationship Id="rId12067" Type="http://schemas.openxmlformats.org/officeDocument/2006/relationships/hyperlink" Target="https://rika-quest.com/column/plant/" TargetMode="External"/><Relationship Id="rId12066" Type="http://schemas.openxmlformats.org/officeDocument/2006/relationships/hyperlink" Target="https://rika-quest.com/kouza/" TargetMode="External"/><Relationship Id="rId12065" Type="http://schemas.openxmlformats.org/officeDocument/2006/relationships/hyperlink" Target="https://rika-quest.com/column/plant/" TargetMode="External"/><Relationship Id="rId12064" Type="http://schemas.openxmlformats.org/officeDocument/2006/relationships/hyperlink" Target="https://rika-quest.com/" TargetMode="External"/><Relationship Id="rId12069" Type="http://schemas.openxmlformats.org/officeDocument/2006/relationships/hyperlink" Target="https://rika-quest.com/column/plant/" TargetMode="External"/><Relationship Id="rId12068" Type="http://schemas.openxmlformats.org/officeDocument/2006/relationships/hyperlink" Target="https://rika-quest.com/greeting/" TargetMode="External"/><Relationship Id="rId12099" Type="http://schemas.openxmlformats.org/officeDocument/2006/relationships/hyperlink" Target="https://rika-quest.com/column/reflectionandrefraction/" TargetMode="External"/><Relationship Id="rId12098" Type="http://schemas.openxmlformats.org/officeDocument/2006/relationships/hyperlink" Target="https://rika-quest.com/column/physics/" TargetMode="External"/><Relationship Id="rId12097" Type="http://schemas.openxmlformats.org/officeDocument/2006/relationships/hyperlink" Target="https://rika-quest.com/column/reflectionandrefraction/" TargetMode="External"/><Relationship Id="rId1334" Type="http://schemas.openxmlformats.org/officeDocument/2006/relationships/hyperlink" Target="https://dokkai-labo.tokyo/blog/sapix/" TargetMode="External"/><Relationship Id="rId2665" Type="http://schemas.openxmlformats.org/officeDocument/2006/relationships/hyperlink" Target="https://dokkai-labo.tokyo/kobetsuonline02/" TargetMode="External"/><Relationship Id="rId3997" Type="http://schemas.openxmlformats.org/officeDocument/2006/relationships/hyperlink" Target="https://eigo-rewrite.com/" TargetMode="External"/><Relationship Id="rId1335" Type="http://schemas.openxmlformats.org/officeDocument/2006/relationships/hyperlink" Target="https://dokkai-labo.tokyo/grammer/" TargetMode="External"/><Relationship Id="rId2666" Type="http://schemas.openxmlformats.org/officeDocument/2006/relationships/hyperlink" Target="https://dokkai-labo.tokyo/univ02/" TargetMode="External"/><Relationship Id="rId3996" Type="http://schemas.openxmlformats.org/officeDocument/2006/relationships/hyperlink" Target="https://eigo-rewrite.com/corporate_data/" TargetMode="External"/><Relationship Id="rId1336" Type="http://schemas.openxmlformats.org/officeDocument/2006/relationships/hyperlink" Target="https://dokkai-labo.tokyo/blog/sapix/" TargetMode="External"/><Relationship Id="rId2667" Type="http://schemas.openxmlformats.org/officeDocument/2006/relationships/hyperlink" Target="https://dokkai-labo.tokyo/kobetsuonline02/" TargetMode="External"/><Relationship Id="rId3999" Type="http://schemas.openxmlformats.org/officeDocument/2006/relationships/hyperlink" Target="https://eng-support.com/" TargetMode="External"/><Relationship Id="rId1337" Type="http://schemas.openxmlformats.org/officeDocument/2006/relationships/hyperlink" Target="https://dokkai-labo.tokyo/grammer/" TargetMode="External"/><Relationship Id="rId2668" Type="http://schemas.openxmlformats.org/officeDocument/2006/relationships/hyperlink" Target="https://dokkai-labo.tokyo/univ01/" TargetMode="External"/><Relationship Id="rId3998" Type="http://schemas.openxmlformats.org/officeDocument/2006/relationships/hyperlink" Target="https://eigo-rewrite.com/corporate_data/" TargetMode="External"/><Relationship Id="rId1338" Type="http://schemas.openxmlformats.org/officeDocument/2006/relationships/hyperlink" Target="https://dokkai-labo.tokyo/blog/sapix/" TargetMode="External"/><Relationship Id="rId2669" Type="http://schemas.openxmlformats.org/officeDocument/2006/relationships/hyperlink" Target="https://dokkai-labo.tokyo/kobetsuonline02/" TargetMode="External"/><Relationship Id="rId1339" Type="http://schemas.openxmlformats.org/officeDocument/2006/relationships/hyperlink" Target="https://dokkai-labo.tokyo/" TargetMode="External"/><Relationship Id="rId12119" Type="http://schemas.openxmlformats.org/officeDocument/2006/relationships/hyperlink" Target="https://rika-quest.com/column/science-nayami/" TargetMode="External"/><Relationship Id="rId12118" Type="http://schemas.openxmlformats.org/officeDocument/2006/relationships/hyperlink" Target="https://rika-quest.com/column/nayami-experiment-reading/" TargetMode="External"/><Relationship Id="rId12117" Type="http://schemas.openxmlformats.org/officeDocument/2006/relationships/hyperlink" Target="https://rika-quest.com/column/science-nayami/" TargetMode="External"/><Relationship Id="rId12116" Type="http://schemas.openxmlformats.org/officeDocument/2006/relationships/hyperlink" Target="https://rika-quest.com/" TargetMode="External"/><Relationship Id="rId12111" Type="http://schemas.openxmlformats.org/officeDocument/2006/relationships/hyperlink" Target="https://rika-quest.com/column/science-nayami/" TargetMode="External"/><Relationship Id="rId12110" Type="http://schemas.openxmlformats.org/officeDocument/2006/relationships/hyperlink" Target="https://rika-quest.com/kouza/" TargetMode="External"/><Relationship Id="rId3991" Type="http://schemas.openxmlformats.org/officeDocument/2006/relationships/hyperlink" Target="https://juku-escot.com/" TargetMode="External"/><Relationship Id="rId2660" Type="http://schemas.openxmlformats.org/officeDocument/2006/relationships/hyperlink" Target="https://dokkai-labo.tokyo/live/" TargetMode="External"/><Relationship Id="rId3990" Type="http://schemas.openxmlformats.org/officeDocument/2006/relationships/hyperlink" Target="https://eigo-rewrite.com/corporate_data/" TargetMode="External"/><Relationship Id="rId1330" Type="http://schemas.openxmlformats.org/officeDocument/2006/relationships/hyperlink" Target="https://dokkai-labo.tokyo/blog/sapix_52b_06/" TargetMode="External"/><Relationship Id="rId2661" Type="http://schemas.openxmlformats.org/officeDocument/2006/relationships/hyperlink" Target="https://dokkai-labo.tokyo/kobetsuonline02/" TargetMode="External"/><Relationship Id="rId3993" Type="http://schemas.openxmlformats.org/officeDocument/2006/relationships/hyperlink" Target="https://jukureiwa.com/" TargetMode="External"/><Relationship Id="rId12115" Type="http://schemas.openxmlformats.org/officeDocument/2006/relationships/hyperlink" Target="https://rika-quest.com/column/science-nayami/" TargetMode="External"/><Relationship Id="rId1331" Type="http://schemas.openxmlformats.org/officeDocument/2006/relationships/hyperlink" Target="https://dokkai-labo.tokyo/kobetsuonline01/" TargetMode="External"/><Relationship Id="rId2662" Type="http://schemas.openxmlformats.org/officeDocument/2006/relationships/hyperlink" Target="https://natsui-sansu-juku.com/story002/" TargetMode="External"/><Relationship Id="rId3992" Type="http://schemas.openxmlformats.org/officeDocument/2006/relationships/hyperlink" Target="https://eigo-rewrite.com/corporate_data/" TargetMode="External"/><Relationship Id="rId12114" Type="http://schemas.openxmlformats.org/officeDocument/2006/relationships/hyperlink" Target="https://rika-quest.com/column/" TargetMode="External"/><Relationship Id="rId1332" Type="http://schemas.openxmlformats.org/officeDocument/2006/relationships/hyperlink" Target="https://dokkai-labo.tokyo/blog/sapix_52b_06/" TargetMode="External"/><Relationship Id="rId2663" Type="http://schemas.openxmlformats.org/officeDocument/2006/relationships/hyperlink" Target="https://dokkai-labo.tokyo/kobetsuonline02/" TargetMode="External"/><Relationship Id="rId3995" Type="http://schemas.openxmlformats.org/officeDocument/2006/relationships/hyperlink" Target="https://koten-kakitsubata.jp/" TargetMode="External"/><Relationship Id="rId12113" Type="http://schemas.openxmlformats.org/officeDocument/2006/relationships/hyperlink" Target="https://rika-quest.com/column/science-nayami/" TargetMode="External"/><Relationship Id="rId1333" Type="http://schemas.openxmlformats.org/officeDocument/2006/relationships/hyperlink" Target="https://dokkai-labo.tokyo/" TargetMode="External"/><Relationship Id="rId2664" Type="http://schemas.openxmlformats.org/officeDocument/2006/relationships/hyperlink" Target="https://dokkai-labo.tokyo/lesson/1-1elem/" TargetMode="External"/><Relationship Id="rId3994" Type="http://schemas.openxmlformats.org/officeDocument/2006/relationships/hyperlink" Target="https://eigo-rewrite.com/corporate_data/" TargetMode="External"/><Relationship Id="rId12112" Type="http://schemas.openxmlformats.org/officeDocument/2006/relationships/hyperlink" Target="https://rika-quest.com/inquiry/" TargetMode="External"/><Relationship Id="rId1323" Type="http://schemas.openxmlformats.org/officeDocument/2006/relationships/hyperlink" Target="https://dokkai-labo.tokyo/" TargetMode="External"/><Relationship Id="rId2654" Type="http://schemas.openxmlformats.org/officeDocument/2006/relationships/hyperlink" Target="https://dokkai-labo.tokyo/onlinetokuten/" TargetMode="External"/><Relationship Id="rId3986" Type="http://schemas.openxmlformats.org/officeDocument/2006/relationships/hyperlink" Target="https://eigo-rewrite.com/corporate_data/" TargetMode="External"/><Relationship Id="rId1324" Type="http://schemas.openxmlformats.org/officeDocument/2006/relationships/hyperlink" Target="https://dokkai-labo.tokyo/blog/sapix_52b_06/" TargetMode="External"/><Relationship Id="rId2655" Type="http://schemas.openxmlformats.org/officeDocument/2006/relationships/hyperlink" Target="https://dokkai-labo.tokyo/kobetsuonline02/" TargetMode="External"/><Relationship Id="rId3985" Type="http://schemas.openxmlformats.org/officeDocument/2006/relationships/hyperlink" Target="http://arithmetica.jp/wp/wp-content/uploads/2016/08/yoko.png" TargetMode="External"/><Relationship Id="rId1325" Type="http://schemas.openxmlformats.org/officeDocument/2006/relationships/hyperlink" Target="https://dokkai-labo.tokyo/" TargetMode="External"/><Relationship Id="rId2656" Type="http://schemas.openxmlformats.org/officeDocument/2006/relationships/hyperlink" Target="https://dokkai-labo.tokyo/onlinetokuten/" TargetMode="External"/><Relationship Id="rId3988" Type="http://schemas.openxmlformats.org/officeDocument/2006/relationships/hyperlink" Target="https://eigo-rewrite.com/corporate_data/" TargetMode="External"/><Relationship Id="rId1326" Type="http://schemas.openxmlformats.org/officeDocument/2006/relationships/hyperlink" Target="https://dokkai-labo.tokyo/blog/sapix_52b_06/" TargetMode="External"/><Relationship Id="rId2657" Type="http://schemas.openxmlformats.org/officeDocument/2006/relationships/hyperlink" Target="https://dokkai-labo.tokyo/kobetsuonline02/" TargetMode="External"/><Relationship Id="rId3987" Type="http://schemas.openxmlformats.org/officeDocument/2006/relationships/hyperlink" Target="https://natsui-sansu-juku.com/" TargetMode="External"/><Relationship Id="rId1327" Type="http://schemas.openxmlformats.org/officeDocument/2006/relationships/hyperlink" Target="https://dokkai-labo.tokyo/basisonline/" TargetMode="External"/><Relationship Id="rId2658" Type="http://schemas.openxmlformats.org/officeDocument/2006/relationships/hyperlink" Target="https://dokkai-labo.tokyo/lesson/1-1high/" TargetMode="External"/><Relationship Id="rId1328" Type="http://schemas.openxmlformats.org/officeDocument/2006/relationships/hyperlink" Target="https://dokkai-labo.tokyo/blog/sapix_52b_06/" TargetMode="External"/><Relationship Id="rId2659" Type="http://schemas.openxmlformats.org/officeDocument/2006/relationships/hyperlink" Target="https://dokkai-labo.tokyo/kobetsuonline02/" TargetMode="External"/><Relationship Id="rId3989" Type="http://schemas.openxmlformats.org/officeDocument/2006/relationships/hyperlink" Target="https://dokkai-labo.tokyo/" TargetMode="External"/><Relationship Id="rId1329" Type="http://schemas.openxmlformats.org/officeDocument/2006/relationships/hyperlink" Target="https://dokkai-labo.tokyo/blog/sapix/" TargetMode="External"/><Relationship Id="rId12129" Type="http://schemas.openxmlformats.org/officeDocument/2006/relationships/hyperlink" Target="https://rika-quest.com/column/science-nayami/" TargetMode="External"/><Relationship Id="rId12128" Type="http://schemas.openxmlformats.org/officeDocument/2006/relationships/hyperlink" Target="https://rika-quest.com/column/nayami-physics-graph/" TargetMode="External"/><Relationship Id="rId12127" Type="http://schemas.openxmlformats.org/officeDocument/2006/relationships/hyperlink" Target="https://rika-quest.com/column/science-nayami/" TargetMode="External"/><Relationship Id="rId12122" Type="http://schemas.openxmlformats.org/officeDocument/2006/relationships/hyperlink" Target="https://rika-quest.com/column/nayami-cant-apply-knowledge/" TargetMode="External"/><Relationship Id="rId12121" Type="http://schemas.openxmlformats.org/officeDocument/2006/relationships/hyperlink" Target="https://rika-quest.com/column/science-nayami/" TargetMode="External"/><Relationship Id="rId3980" Type="http://schemas.openxmlformats.org/officeDocument/2006/relationships/hyperlink" Target="https://eigo-rewrite.com/corporate_data/" TargetMode="External"/><Relationship Id="rId12120" Type="http://schemas.openxmlformats.org/officeDocument/2006/relationships/hyperlink" Target="https://rika-quest.com/column/nayami-graph-table-reading/" TargetMode="External"/><Relationship Id="rId2650" Type="http://schemas.openxmlformats.org/officeDocument/2006/relationships/hyperlink" Target="https://dokkai-labo.tokyo/webinfomation/" TargetMode="External"/><Relationship Id="rId3982" Type="http://schemas.openxmlformats.org/officeDocument/2006/relationships/hyperlink" Target="https://eigo-rewrite.com/corporate_data/" TargetMode="External"/><Relationship Id="rId12126" Type="http://schemas.openxmlformats.org/officeDocument/2006/relationships/hyperlink" Target="https://rika-quest.com/column/nayami-calculation-slow/" TargetMode="External"/><Relationship Id="rId1320" Type="http://schemas.openxmlformats.org/officeDocument/2006/relationships/hyperlink" Target="https://dokkai-labo.tokyo/blog/sapix_52b_05/" TargetMode="External"/><Relationship Id="rId2651" Type="http://schemas.openxmlformats.org/officeDocument/2006/relationships/hyperlink" Target="https://dokkai-labo.tokyo/kobetsuonline01/" TargetMode="External"/><Relationship Id="rId3981" Type="http://schemas.openxmlformats.org/officeDocument/2006/relationships/hyperlink" Target="https://eigo-rewrite.com/kobetsueisakubun/" TargetMode="External"/><Relationship Id="rId12125" Type="http://schemas.openxmlformats.org/officeDocument/2006/relationships/hyperlink" Target="https://rika-quest.com/column/science-nayami/" TargetMode="External"/><Relationship Id="rId1321" Type="http://schemas.openxmlformats.org/officeDocument/2006/relationships/hyperlink" Target="https://dokkai-labo.tokyo/kobetsuonline01/" TargetMode="External"/><Relationship Id="rId2652" Type="http://schemas.openxmlformats.org/officeDocument/2006/relationships/hyperlink" Target="https://dokkai-labo.tokyo/lesson/1-1elem/" TargetMode="External"/><Relationship Id="rId3984" Type="http://schemas.openxmlformats.org/officeDocument/2006/relationships/hyperlink" Target="https://eigo-rewrite.com/corporate_data/" TargetMode="External"/><Relationship Id="rId12124" Type="http://schemas.openxmlformats.org/officeDocument/2006/relationships/hyperlink" Target="https://rika-quest.com/column/nayami-solution-classification/" TargetMode="External"/><Relationship Id="rId1322" Type="http://schemas.openxmlformats.org/officeDocument/2006/relationships/hyperlink" Target="https://dokkai-labo.tokyo/blog/sapix_52b_05/" TargetMode="External"/><Relationship Id="rId2653" Type="http://schemas.openxmlformats.org/officeDocument/2006/relationships/hyperlink" Target="https://dokkai-labo.tokyo/kobetsuonline02/" TargetMode="External"/><Relationship Id="rId3983" Type="http://schemas.openxmlformats.org/officeDocument/2006/relationships/hyperlink" Target="https://eigo-rewrite.com/kobetsueisakubun/" TargetMode="External"/><Relationship Id="rId12123" Type="http://schemas.openxmlformats.org/officeDocument/2006/relationships/hyperlink" Target="https://rika-quest.com/column/science-nayami/" TargetMode="External"/><Relationship Id="rId1356" Type="http://schemas.openxmlformats.org/officeDocument/2006/relationships/hyperlink" Target="https://dokkai-labo.tokyo/blog/sapix/" TargetMode="External"/><Relationship Id="rId2687" Type="http://schemas.openxmlformats.org/officeDocument/2006/relationships/hyperlink" Target="https://dokkai-labo.tokyo/lesson/1-1high/" TargetMode="External"/><Relationship Id="rId1357" Type="http://schemas.openxmlformats.org/officeDocument/2006/relationships/hyperlink" Target="https://dokkai-labo.tokyo/blog/sapix_52b_05/" TargetMode="External"/><Relationship Id="rId2688" Type="http://schemas.openxmlformats.org/officeDocument/2006/relationships/hyperlink" Target="https://dokkai-labo.tokyo/univ02/" TargetMode="External"/><Relationship Id="rId1358" Type="http://schemas.openxmlformats.org/officeDocument/2006/relationships/hyperlink" Target="https://dokkai-labo.tokyo/blog/sapix/" TargetMode="External"/><Relationship Id="rId2689" Type="http://schemas.openxmlformats.org/officeDocument/2006/relationships/hyperlink" Target="https://dokkai-labo.tokyo/lesson/1-1high/" TargetMode="External"/><Relationship Id="rId1359" Type="http://schemas.openxmlformats.org/officeDocument/2006/relationships/hyperlink" Target="https://dokkai-labo.tokyo/blog/17022403/" TargetMode="External"/><Relationship Id="rId2680" Type="http://schemas.openxmlformats.org/officeDocument/2006/relationships/hyperlink" Target="https://dokkai-labo.tokyo/blog/description/" TargetMode="External"/><Relationship Id="rId1350" Type="http://schemas.openxmlformats.org/officeDocument/2006/relationships/hyperlink" Target="https://dokkai-labo.tokyo/blog/sapix/" TargetMode="External"/><Relationship Id="rId2681" Type="http://schemas.openxmlformats.org/officeDocument/2006/relationships/hyperlink" Target="https://dokkai-labo.tokyo/lesson/1-1elem/" TargetMode="External"/><Relationship Id="rId1351" Type="http://schemas.openxmlformats.org/officeDocument/2006/relationships/hyperlink" Target="https://dokkai-labo.tokyo/blog/sapix_52b_03/" TargetMode="External"/><Relationship Id="rId2682" Type="http://schemas.openxmlformats.org/officeDocument/2006/relationships/hyperlink" Target="https://dokkai-labo.tokyo/blog/kokugo-kakomon/" TargetMode="External"/><Relationship Id="rId1352" Type="http://schemas.openxmlformats.org/officeDocument/2006/relationships/hyperlink" Target="https://dokkai-labo.tokyo/blog/sapix/" TargetMode="External"/><Relationship Id="rId2683" Type="http://schemas.openxmlformats.org/officeDocument/2006/relationships/hyperlink" Target="https://dokkai-labo.tokyo/lesson/1-1high/" TargetMode="External"/><Relationship Id="rId1353" Type="http://schemas.openxmlformats.org/officeDocument/2006/relationships/hyperlink" Target="https://dokkai-labo.tokyo/blog/sapix_52b_04/" TargetMode="External"/><Relationship Id="rId2684" Type="http://schemas.openxmlformats.org/officeDocument/2006/relationships/hyperlink" Target="https://dokkai-labo.tokyo/live/" TargetMode="External"/><Relationship Id="rId1354" Type="http://schemas.openxmlformats.org/officeDocument/2006/relationships/hyperlink" Target="https://dokkai-labo.tokyo/blog/sapix/" TargetMode="External"/><Relationship Id="rId2685" Type="http://schemas.openxmlformats.org/officeDocument/2006/relationships/hyperlink" Target="https://dokkai-labo.tokyo/lesson/1-1high/" TargetMode="External"/><Relationship Id="rId1355" Type="http://schemas.openxmlformats.org/officeDocument/2006/relationships/hyperlink" Target="https://dokkai-labo.tokyo/blog/gakusyuuhou/" TargetMode="External"/><Relationship Id="rId2686" Type="http://schemas.openxmlformats.org/officeDocument/2006/relationships/hyperlink" Target="https://dokkai-labo.tokyo/univ02/" TargetMode="External"/><Relationship Id="rId1345" Type="http://schemas.openxmlformats.org/officeDocument/2006/relationships/hyperlink" Target="https://dokkai-labo.tokyo/blog/sapix_52b_02/" TargetMode="External"/><Relationship Id="rId2676" Type="http://schemas.openxmlformats.org/officeDocument/2006/relationships/hyperlink" Target="https://dokkai-labo.tokyo/blog/description/" TargetMode="External"/><Relationship Id="rId1346" Type="http://schemas.openxmlformats.org/officeDocument/2006/relationships/hyperlink" Target="https://dokkai-labo.tokyo/blog/sapix/" TargetMode="External"/><Relationship Id="rId2677" Type="http://schemas.openxmlformats.org/officeDocument/2006/relationships/hyperlink" Target="https://dokkai-labo.tokyo/lesson/1-1elem/" TargetMode="External"/><Relationship Id="rId1347" Type="http://schemas.openxmlformats.org/officeDocument/2006/relationships/hyperlink" Target="https://dokkai-labo.tokyo/kobetsuonline01/" TargetMode="External"/><Relationship Id="rId2678" Type="http://schemas.openxmlformats.org/officeDocument/2006/relationships/hyperlink" Target="https://dokkai-labo.tokyo/blog/description/" TargetMode="External"/><Relationship Id="rId1348" Type="http://schemas.openxmlformats.org/officeDocument/2006/relationships/hyperlink" Target="https://dokkai-labo.tokyo/blog/sapix/" TargetMode="External"/><Relationship Id="rId2679" Type="http://schemas.openxmlformats.org/officeDocument/2006/relationships/hyperlink" Target="https://dokkai-labo.tokyo/lesson/1-1elem/" TargetMode="External"/><Relationship Id="rId1349" Type="http://schemas.openxmlformats.org/officeDocument/2006/relationships/hyperlink" Target="https://dokkai-labo.tokyo/col_blog/sapix-kokugo-tsumazuki/" TargetMode="External"/><Relationship Id="rId12108" Type="http://schemas.openxmlformats.org/officeDocument/2006/relationships/hyperlink" Target="https://rika-quest.com/" TargetMode="External"/><Relationship Id="rId12107" Type="http://schemas.openxmlformats.org/officeDocument/2006/relationships/hyperlink" Target="https://rika-quest.com/column/rotation/" TargetMode="External"/><Relationship Id="rId12106" Type="http://schemas.openxmlformats.org/officeDocument/2006/relationships/hyperlink" Target="https://rika-quest.com/column/geoscience/" TargetMode="External"/><Relationship Id="rId12105" Type="http://schemas.openxmlformats.org/officeDocument/2006/relationships/hyperlink" Target="https://rika-quest.com/column/rotation/" TargetMode="External"/><Relationship Id="rId12109" Type="http://schemas.openxmlformats.org/officeDocument/2006/relationships/hyperlink" Target="https://rika-quest.com/column/science-nayami/" TargetMode="External"/><Relationship Id="rId12100" Type="http://schemas.openxmlformats.org/officeDocument/2006/relationships/hyperlink" Target="https://rika-quest.com/" TargetMode="External"/><Relationship Id="rId2670" Type="http://schemas.openxmlformats.org/officeDocument/2006/relationships/hyperlink" Target="https://dokkai-labo.tokyo/kobetsuonline01/" TargetMode="External"/><Relationship Id="rId1340" Type="http://schemas.openxmlformats.org/officeDocument/2006/relationships/hyperlink" Target="https://dokkai-labo.tokyo/blog/sapix/" TargetMode="External"/><Relationship Id="rId2671" Type="http://schemas.openxmlformats.org/officeDocument/2006/relationships/hyperlink" Target="https://dokkai-labo.tokyo/kobetsuonline02/" TargetMode="External"/><Relationship Id="rId1341" Type="http://schemas.openxmlformats.org/officeDocument/2006/relationships/hyperlink" Target="https://dokkai-labo.tokyo/blog/sapix_52b_01/" TargetMode="External"/><Relationship Id="rId2672" Type="http://schemas.openxmlformats.org/officeDocument/2006/relationships/hyperlink" Target="http://medical-stage.com/topics/%E7%A7%81%E5%A4%A7%E5%8C%BB%E5%AD%A6%E9%83%A8%E3%80%80%E5%B0%8F%E8%AB%96%E6%96%87%E8%AC%9B%E5%BA%A7%E2%91%A0/" TargetMode="External"/><Relationship Id="rId12104" Type="http://schemas.openxmlformats.org/officeDocument/2006/relationships/hyperlink" Target="https://rika-quest.com/" TargetMode="External"/><Relationship Id="rId1342" Type="http://schemas.openxmlformats.org/officeDocument/2006/relationships/hyperlink" Target="https://dokkai-labo.tokyo/blog/sapix/" TargetMode="External"/><Relationship Id="rId2673" Type="http://schemas.openxmlformats.org/officeDocument/2006/relationships/hyperlink" Target="https://dokkai-labo.tokyo/lesson/1-1elem/" TargetMode="External"/><Relationship Id="rId12103" Type="http://schemas.openxmlformats.org/officeDocument/2006/relationships/hyperlink" Target="https://rika-quest.com/column/rotation/" TargetMode="External"/><Relationship Id="rId1343" Type="http://schemas.openxmlformats.org/officeDocument/2006/relationships/hyperlink" Target="https://dokkai-labo.tokyo/col_blog/sapix-kokugo-kijutsu/" TargetMode="External"/><Relationship Id="rId2674" Type="http://schemas.openxmlformats.org/officeDocument/2006/relationships/hyperlink" Target="https://dokkai-labo.tokyo/live/" TargetMode="External"/><Relationship Id="rId12102" Type="http://schemas.openxmlformats.org/officeDocument/2006/relationships/hyperlink" Target="https://rika-quest.com/column/geoscience/" TargetMode="External"/><Relationship Id="rId1344" Type="http://schemas.openxmlformats.org/officeDocument/2006/relationships/hyperlink" Target="https://dokkai-labo.tokyo/blog/sapix/" TargetMode="External"/><Relationship Id="rId2675" Type="http://schemas.openxmlformats.org/officeDocument/2006/relationships/hyperlink" Target="https://dokkai-labo.tokyo/lesson/1-1elem/" TargetMode="External"/><Relationship Id="rId12101" Type="http://schemas.openxmlformats.org/officeDocument/2006/relationships/hyperlink" Target="https://rika-quest.com/column/rotation/" TargetMode="External"/><Relationship Id="rId2621" Type="http://schemas.openxmlformats.org/officeDocument/2006/relationships/hyperlink" Target="https://dokkai-labo.tokyo/kobetsuonline01/" TargetMode="External"/><Relationship Id="rId3953" Type="http://schemas.openxmlformats.org/officeDocument/2006/relationships/hyperlink" Target="https://eigo-rewrite.com/column/stage3-lesson8-2/" TargetMode="External"/><Relationship Id="rId2622" Type="http://schemas.openxmlformats.org/officeDocument/2006/relationships/hyperlink" Target="https://dokkai-labo.tokyo/tokuten_fifth/" TargetMode="External"/><Relationship Id="rId3952" Type="http://schemas.openxmlformats.org/officeDocument/2006/relationships/hyperlink" Target="https://eigo-rewrite.com/column/stage3/" TargetMode="External"/><Relationship Id="rId2623" Type="http://schemas.openxmlformats.org/officeDocument/2006/relationships/hyperlink" Target="https://dokkai-labo.tokyo/kobetsuonline01/" TargetMode="External"/><Relationship Id="rId3955" Type="http://schemas.openxmlformats.org/officeDocument/2006/relationships/hyperlink" Target="https://eigo-rewrite.com/column/stage3-lesson8-3/" TargetMode="External"/><Relationship Id="rId2624" Type="http://schemas.openxmlformats.org/officeDocument/2006/relationships/hyperlink" Target="https://dokkai-labo.tokyo/tokuten_fifth/" TargetMode="External"/><Relationship Id="rId3954" Type="http://schemas.openxmlformats.org/officeDocument/2006/relationships/hyperlink" Target="https://eigo-rewrite.com/column/stage3/" TargetMode="External"/><Relationship Id="rId2625" Type="http://schemas.openxmlformats.org/officeDocument/2006/relationships/hyperlink" Target="https://dokkai-labo.tokyo/kobetsuonline01/" TargetMode="External"/><Relationship Id="rId3957" Type="http://schemas.openxmlformats.org/officeDocument/2006/relationships/hyperlink" Target="https://eigo-rewrite.com/column/kakomon/" TargetMode="External"/><Relationship Id="rId12162" Type="http://schemas.openxmlformats.org/officeDocument/2006/relationships/hyperlink" Target="https://rika-quest.com/column/nayami-graph-table-reading/" TargetMode="External"/><Relationship Id="rId2626" Type="http://schemas.openxmlformats.org/officeDocument/2006/relationships/hyperlink" Target="https://dokkai-labo.tokyo/live/" TargetMode="External"/><Relationship Id="rId3956" Type="http://schemas.openxmlformats.org/officeDocument/2006/relationships/hyperlink" Target="https://eigo-rewrite.com/column/tensuu/" TargetMode="External"/><Relationship Id="rId12161" Type="http://schemas.openxmlformats.org/officeDocument/2006/relationships/hyperlink" Target="https://rika-quest.com/column/science-nayami/" TargetMode="External"/><Relationship Id="rId2627" Type="http://schemas.openxmlformats.org/officeDocument/2006/relationships/hyperlink" Target="https://dokkai-labo.tokyo/kobetsuonline01/" TargetMode="External"/><Relationship Id="rId3959" Type="http://schemas.openxmlformats.org/officeDocument/2006/relationships/hyperlink" Target="https://eigo-rewrite.com/bunpou/" TargetMode="External"/><Relationship Id="rId12160" Type="http://schemas.openxmlformats.org/officeDocument/2006/relationships/hyperlink" Target="https://rika-quest.com/column/nayami-experiment-reading/" TargetMode="External"/><Relationship Id="rId2628" Type="http://schemas.openxmlformats.org/officeDocument/2006/relationships/hyperlink" Target="https://dokkai-labo.tokyo/col_blog/kokugo-online-only/" TargetMode="External"/><Relationship Id="rId3958" Type="http://schemas.openxmlformats.org/officeDocument/2006/relationships/hyperlink" Target="https://eigo-rewrite.com/column/tensuu/" TargetMode="External"/><Relationship Id="rId2629" Type="http://schemas.openxmlformats.org/officeDocument/2006/relationships/hyperlink" Target="https://dokkai-labo.tokyo/kobetsuonline01/" TargetMode="External"/><Relationship Id="rId12155" Type="http://schemas.openxmlformats.org/officeDocument/2006/relationships/hyperlink" Target="https://rika-quest.com/column/science-nayami/" TargetMode="External"/><Relationship Id="rId12154" Type="http://schemas.openxmlformats.org/officeDocument/2006/relationships/hyperlink" Target="https://rika-quest.com/column/chemistry/" TargetMode="External"/><Relationship Id="rId12153" Type="http://schemas.openxmlformats.org/officeDocument/2006/relationships/hyperlink" Target="https://rika-quest.com/column/science-nayami/" TargetMode="External"/><Relationship Id="rId12152" Type="http://schemas.openxmlformats.org/officeDocument/2006/relationships/hyperlink" Target="https://rika-quest.com/column/physics/" TargetMode="External"/><Relationship Id="rId12159" Type="http://schemas.openxmlformats.org/officeDocument/2006/relationships/hyperlink" Target="https://rika-quest.com/column/science-nayami/" TargetMode="External"/><Relationship Id="rId12158" Type="http://schemas.openxmlformats.org/officeDocument/2006/relationships/hyperlink" Target="https://rika-quest.com/column/geoscience/" TargetMode="External"/><Relationship Id="rId3951" Type="http://schemas.openxmlformats.org/officeDocument/2006/relationships/hyperlink" Target="https://eigo-rewrite.com/column/stage3-lesson8-1/" TargetMode="External"/><Relationship Id="rId12157" Type="http://schemas.openxmlformats.org/officeDocument/2006/relationships/hyperlink" Target="https://rika-quest.com/column/science-nayami/" TargetMode="External"/><Relationship Id="rId2620" Type="http://schemas.openxmlformats.org/officeDocument/2006/relationships/hyperlink" Target="https://dokkai-labo.tokyo/grammer/" TargetMode="External"/><Relationship Id="rId3950" Type="http://schemas.openxmlformats.org/officeDocument/2006/relationships/hyperlink" Target="https://eigo-rewrite.com/column/stage3/" TargetMode="External"/><Relationship Id="rId12156" Type="http://schemas.openxmlformats.org/officeDocument/2006/relationships/hyperlink" Target="https://rika-quest.com/column/creature/" TargetMode="External"/><Relationship Id="rId2610" Type="http://schemas.openxmlformats.org/officeDocument/2006/relationships/hyperlink" Target="https://dokkai-labo.tokyo/ct/strategy/" TargetMode="External"/><Relationship Id="rId3942" Type="http://schemas.openxmlformats.org/officeDocument/2006/relationships/hyperlink" Target="https://eigo-rewrite.com/column/stage3/" TargetMode="External"/><Relationship Id="rId2611" Type="http://schemas.openxmlformats.org/officeDocument/2006/relationships/hyperlink" Target="https://dokkai-labo.tokyo/kijutsuryoku/" TargetMode="External"/><Relationship Id="rId3941" Type="http://schemas.openxmlformats.org/officeDocument/2006/relationships/hyperlink" Target="https://eigo-rewrite.com/column/stage3-lesson6-2/" TargetMode="External"/><Relationship Id="rId2612" Type="http://schemas.openxmlformats.org/officeDocument/2006/relationships/hyperlink" Target="https://dokkai-labo.tokyo/blog/17022403/" TargetMode="External"/><Relationship Id="rId3944" Type="http://schemas.openxmlformats.org/officeDocument/2006/relationships/hyperlink" Target="https://eigo-rewrite.com/column/stage3/" TargetMode="External"/><Relationship Id="rId2613" Type="http://schemas.openxmlformats.org/officeDocument/2006/relationships/hyperlink" Target="https://dokkai-labo.tokyo/kijutsuryoku/" TargetMode="External"/><Relationship Id="rId3943" Type="http://schemas.openxmlformats.org/officeDocument/2006/relationships/hyperlink" Target="https://eigo-rewrite.com/column/stage3-lesson6-3/" TargetMode="External"/><Relationship Id="rId2614" Type="http://schemas.openxmlformats.org/officeDocument/2006/relationships/hyperlink" Target="https://dokkai-labo.tokyo/vacant_sum/" TargetMode="External"/><Relationship Id="rId3946" Type="http://schemas.openxmlformats.org/officeDocument/2006/relationships/hyperlink" Target="https://eigo-rewrite.com/column/stage3/" TargetMode="External"/><Relationship Id="rId12173" Type="http://schemas.openxmlformats.org/officeDocument/2006/relationships/hyperlink" Target="https://rika-quest.com/column/science-nayami/" TargetMode="External"/><Relationship Id="rId2615" Type="http://schemas.openxmlformats.org/officeDocument/2006/relationships/hyperlink" Target="https://dokkai-labo.tokyo/kijutsuryoku/" TargetMode="External"/><Relationship Id="rId3945" Type="http://schemas.openxmlformats.org/officeDocument/2006/relationships/hyperlink" Target="https://eigo-rewrite.com/column/stage3-lesson7-1/" TargetMode="External"/><Relationship Id="rId12172" Type="http://schemas.openxmlformats.org/officeDocument/2006/relationships/hyperlink" Target="https://rika-quest.com/column/nayami-graph-table-reading/" TargetMode="External"/><Relationship Id="rId2616" Type="http://schemas.openxmlformats.org/officeDocument/2006/relationships/hyperlink" Target="https://dokkai-labo.tokyo/contact/" TargetMode="External"/><Relationship Id="rId3948" Type="http://schemas.openxmlformats.org/officeDocument/2006/relationships/hyperlink" Target="https://eigo-rewrite.com/column/stage3/" TargetMode="External"/><Relationship Id="rId12171" Type="http://schemas.openxmlformats.org/officeDocument/2006/relationships/hyperlink" Target="https://rika-quest.com/column/science-nayami/" TargetMode="External"/><Relationship Id="rId2617" Type="http://schemas.openxmlformats.org/officeDocument/2006/relationships/hyperlink" Target="https://dokkai-labo.tokyo/kijutsuryoku/" TargetMode="External"/><Relationship Id="rId3947" Type="http://schemas.openxmlformats.org/officeDocument/2006/relationships/hyperlink" Target="https://eigo-rewrite.com/column/stage3-lesson7-2/" TargetMode="External"/><Relationship Id="rId12170" Type="http://schemas.openxmlformats.org/officeDocument/2006/relationships/hyperlink" Target="https://rika-quest.com/column/nayami-experiment-reading/" TargetMode="External"/><Relationship Id="rId2618" Type="http://schemas.openxmlformats.org/officeDocument/2006/relationships/hyperlink" Target="https://dokkai-labo.tokyo/basis/" TargetMode="External"/><Relationship Id="rId2619" Type="http://schemas.openxmlformats.org/officeDocument/2006/relationships/hyperlink" Target="https://dokkai-labo.tokyo/kijutsuryoku/" TargetMode="External"/><Relationship Id="rId3949" Type="http://schemas.openxmlformats.org/officeDocument/2006/relationships/hyperlink" Target="https://eigo-rewrite.com/column/stage3-lesson7-3/" TargetMode="External"/><Relationship Id="rId12166" Type="http://schemas.openxmlformats.org/officeDocument/2006/relationships/hyperlink" Target="https://rika-quest.com/column/nayami-writing/" TargetMode="External"/><Relationship Id="rId12165" Type="http://schemas.openxmlformats.org/officeDocument/2006/relationships/hyperlink" Target="https://rika-quest.com/column/science-nayami/" TargetMode="External"/><Relationship Id="rId12164" Type="http://schemas.openxmlformats.org/officeDocument/2006/relationships/hyperlink" Target="https://rika-quest.com/column/nayami-calculation-slow/" TargetMode="External"/><Relationship Id="rId12163" Type="http://schemas.openxmlformats.org/officeDocument/2006/relationships/hyperlink" Target="https://rika-quest.com/column/science-nayami/" TargetMode="External"/><Relationship Id="rId12169" Type="http://schemas.openxmlformats.org/officeDocument/2006/relationships/hyperlink" Target="https://rika-quest.com/column/science-nayami/" TargetMode="External"/><Relationship Id="rId3940" Type="http://schemas.openxmlformats.org/officeDocument/2006/relationships/hyperlink" Target="https://eigo-rewrite.com/column/stage3/" TargetMode="External"/><Relationship Id="rId12168" Type="http://schemas.openxmlformats.org/officeDocument/2006/relationships/hyperlink" Target="https://rika-quest.com/column/nayami-last-2weeks/" TargetMode="External"/><Relationship Id="rId12167" Type="http://schemas.openxmlformats.org/officeDocument/2006/relationships/hyperlink" Target="https://rika-quest.com/column/science-nayami/" TargetMode="External"/><Relationship Id="rId1312" Type="http://schemas.openxmlformats.org/officeDocument/2006/relationships/hyperlink" Target="https://dokkai-labo.tokyo/blog/sapix_52b_05/" TargetMode="External"/><Relationship Id="rId2643" Type="http://schemas.openxmlformats.org/officeDocument/2006/relationships/hyperlink" Target="https://dokkai-labo.tokyo/kobetsuonline01/" TargetMode="External"/><Relationship Id="rId3975" Type="http://schemas.openxmlformats.org/officeDocument/2006/relationships/hyperlink" Target="https://eigo-rewrite.com/" TargetMode="External"/><Relationship Id="rId1313" Type="http://schemas.openxmlformats.org/officeDocument/2006/relationships/hyperlink" Target="https://dokkai-labo.tokyo/onlinetokuten/" TargetMode="External"/><Relationship Id="rId2644" Type="http://schemas.openxmlformats.org/officeDocument/2006/relationships/hyperlink" Target="https://dokkai-labo.tokyo/col_blog/online-kokugo-home/" TargetMode="External"/><Relationship Id="rId3974" Type="http://schemas.openxmlformats.org/officeDocument/2006/relationships/hyperlink" Target="https://eigo-rewrite.com/concept/" TargetMode="External"/><Relationship Id="rId1314" Type="http://schemas.openxmlformats.org/officeDocument/2006/relationships/hyperlink" Target="https://dokkai-labo.tokyo/blog/sapix_52b_05/" TargetMode="External"/><Relationship Id="rId2645" Type="http://schemas.openxmlformats.org/officeDocument/2006/relationships/hyperlink" Target="https://dokkai-labo.tokyo/kobetsuonline01/" TargetMode="External"/><Relationship Id="rId3977" Type="http://schemas.openxmlformats.org/officeDocument/2006/relationships/hyperlink" Target="https://eigo-rewrite.com/bunpou/" TargetMode="External"/><Relationship Id="rId1315" Type="http://schemas.openxmlformats.org/officeDocument/2006/relationships/hyperlink" Target="https://dokkai-labo.tokyo/summer/" TargetMode="External"/><Relationship Id="rId2646" Type="http://schemas.openxmlformats.org/officeDocument/2006/relationships/hyperlink" Target="https://dokkai-labo.tokyo/blog/yoshu-series-kokugo-review-cycle/" TargetMode="External"/><Relationship Id="rId3976" Type="http://schemas.openxmlformats.org/officeDocument/2006/relationships/hyperlink" Target="https://eigo-rewrite.com/contact/" TargetMode="External"/><Relationship Id="rId1316" Type="http://schemas.openxmlformats.org/officeDocument/2006/relationships/hyperlink" Target="https://dokkai-labo.tokyo/blog/sapix_52b_05/" TargetMode="External"/><Relationship Id="rId2647" Type="http://schemas.openxmlformats.org/officeDocument/2006/relationships/hyperlink" Target="https://dokkai-labo.tokyo/kobetsuonline01/" TargetMode="External"/><Relationship Id="rId3979" Type="http://schemas.openxmlformats.org/officeDocument/2006/relationships/hyperlink" Target="https://eigo-rewrite.com/bunpou/" TargetMode="External"/><Relationship Id="rId12140" Type="http://schemas.openxmlformats.org/officeDocument/2006/relationships/hyperlink" Target="https://rika-quest.com/column/nayami-classification-mixup/" TargetMode="External"/><Relationship Id="rId1317" Type="http://schemas.openxmlformats.org/officeDocument/2006/relationships/hyperlink" Target="https://dokkai-labo.tokyo/summer/" TargetMode="External"/><Relationship Id="rId2648" Type="http://schemas.openxmlformats.org/officeDocument/2006/relationships/hyperlink" Target="https://dokkai-labo.tokyo/col_blog/online-kokugo/" TargetMode="External"/><Relationship Id="rId3978" Type="http://schemas.openxmlformats.org/officeDocument/2006/relationships/hyperlink" Target="https://eigo-rewrite.com/contact/" TargetMode="External"/><Relationship Id="rId1318" Type="http://schemas.openxmlformats.org/officeDocument/2006/relationships/hyperlink" Target="https://dokkai-labo.tokyo/blog/sapix_52b_05/" TargetMode="External"/><Relationship Id="rId2649" Type="http://schemas.openxmlformats.org/officeDocument/2006/relationships/hyperlink" Target="https://dokkai-labo.tokyo/kobetsuonline01/" TargetMode="External"/><Relationship Id="rId1319" Type="http://schemas.openxmlformats.org/officeDocument/2006/relationships/hyperlink" Target="https://dokkai-labo.tokyo/blog/sapix/" TargetMode="External"/><Relationship Id="rId12139" Type="http://schemas.openxmlformats.org/officeDocument/2006/relationships/hyperlink" Target="https://rika-quest.com/column/science-nayami/" TargetMode="External"/><Relationship Id="rId12138" Type="http://schemas.openxmlformats.org/officeDocument/2006/relationships/hyperlink" Target="https://rika-quest.com/column/nayami-memorize-not-sticking/" TargetMode="External"/><Relationship Id="rId12133" Type="http://schemas.openxmlformats.org/officeDocument/2006/relationships/hyperlink" Target="https://rika-quest.com/column/science-nayami/" TargetMode="External"/><Relationship Id="rId12132" Type="http://schemas.openxmlformats.org/officeDocument/2006/relationships/hyperlink" Target="https://rika-quest.com/column/nayami-review-not-working/" TargetMode="External"/><Relationship Id="rId12131" Type="http://schemas.openxmlformats.org/officeDocument/2006/relationships/hyperlink" Target="https://rika-quest.com/column/science-nayami/" TargetMode="External"/><Relationship Id="rId12130" Type="http://schemas.openxmlformats.org/officeDocument/2006/relationships/hyperlink" Target="https://rika-quest.com/column/nayami-writing/" TargetMode="External"/><Relationship Id="rId3971" Type="http://schemas.openxmlformats.org/officeDocument/2006/relationships/hyperlink" Target="https://eigo-rewrite.com/vocabulary/" TargetMode="External"/><Relationship Id="rId12137" Type="http://schemas.openxmlformats.org/officeDocument/2006/relationships/hyperlink" Target="https://rika-quest.com/column/science-nayami/" TargetMode="External"/><Relationship Id="rId2640" Type="http://schemas.openxmlformats.org/officeDocument/2006/relationships/hyperlink" Target="https://dokkai-labo.tokyo/col_blog/sentakushi/" TargetMode="External"/><Relationship Id="rId3970" Type="http://schemas.openxmlformats.org/officeDocument/2006/relationships/hyperlink" Target="https://eigo-rewrite.com/concept/" TargetMode="External"/><Relationship Id="rId12136" Type="http://schemas.openxmlformats.org/officeDocument/2006/relationships/hyperlink" Target="https://rika-quest.com/column/nayami-dislike-science/" TargetMode="External"/><Relationship Id="rId1310" Type="http://schemas.openxmlformats.org/officeDocument/2006/relationships/hyperlink" Target="https://dokkai-labo.tokyo/blog/sapix_52b_04/" TargetMode="External"/><Relationship Id="rId2641" Type="http://schemas.openxmlformats.org/officeDocument/2006/relationships/hyperlink" Target="https://dokkai-labo.tokyo/kobetsuonline01/" TargetMode="External"/><Relationship Id="rId3973" Type="http://schemas.openxmlformats.org/officeDocument/2006/relationships/hyperlink" Target="https://eigo-rewrite.com/vocabulary/" TargetMode="External"/><Relationship Id="rId12135" Type="http://schemas.openxmlformats.org/officeDocument/2006/relationships/hyperlink" Target="https://rika-quest.com/column/science-nayami/" TargetMode="External"/><Relationship Id="rId1311" Type="http://schemas.openxmlformats.org/officeDocument/2006/relationships/hyperlink" Target="https://dokkai-labo.tokyo/" TargetMode="External"/><Relationship Id="rId2642" Type="http://schemas.openxmlformats.org/officeDocument/2006/relationships/hyperlink" Target="https://dokkai-labo.tokyo/blog/kokugo-kakomon/" TargetMode="External"/><Relationship Id="rId3972" Type="http://schemas.openxmlformats.org/officeDocument/2006/relationships/hyperlink" Target="https://eigo-rewrite.com/concept/" TargetMode="External"/><Relationship Id="rId12134" Type="http://schemas.openxmlformats.org/officeDocument/2006/relationships/hyperlink" Target="https://rika-quest.com/column/nayami-how-to-start/" TargetMode="External"/><Relationship Id="rId1301" Type="http://schemas.openxmlformats.org/officeDocument/2006/relationships/hyperlink" Target="https://dokkai-labo.tokyo/" TargetMode="External"/><Relationship Id="rId2632" Type="http://schemas.openxmlformats.org/officeDocument/2006/relationships/hyperlink" Target="https://dokkai-labo.tokyo/col_blog/kokugo-fee/" TargetMode="External"/><Relationship Id="rId3964" Type="http://schemas.openxmlformats.org/officeDocument/2006/relationships/hyperlink" Target="https://eigo-rewrite.com/column/torikumimae/" TargetMode="External"/><Relationship Id="rId1302" Type="http://schemas.openxmlformats.org/officeDocument/2006/relationships/hyperlink" Target="https://dokkai-labo.tokyo/blog/sapix_52b_04/" TargetMode="External"/><Relationship Id="rId2633" Type="http://schemas.openxmlformats.org/officeDocument/2006/relationships/hyperlink" Target="https://dokkai-labo.tokyo/kobetsuonline01/" TargetMode="External"/><Relationship Id="rId3963" Type="http://schemas.openxmlformats.org/officeDocument/2006/relationships/hyperlink" Target="https://eigo-rewrite.com/column/eigobenkyouhou/" TargetMode="External"/><Relationship Id="rId1303" Type="http://schemas.openxmlformats.org/officeDocument/2006/relationships/hyperlink" Target="https://dokkai-labo.tokyo/kobetsu/" TargetMode="External"/><Relationship Id="rId2634" Type="http://schemas.openxmlformats.org/officeDocument/2006/relationships/hyperlink" Target="https://dokkai-labo.tokyo/blog/description/" TargetMode="External"/><Relationship Id="rId3966" Type="http://schemas.openxmlformats.org/officeDocument/2006/relationships/hyperlink" Target="https://eigo-rewrite.com/column/zyugyou/" TargetMode="External"/><Relationship Id="rId1304" Type="http://schemas.openxmlformats.org/officeDocument/2006/relationships/hyperlink" Target="https://dokkai-labo.tokyo/blog/sapix_52b_04/" TargetMode="External"/><Relationship Id="rId2635" Type="http://schemas.openxmlformats.org/officeDocument/2006/relationships/hyperlink" Target="https://dokkai-labo.tokyo/kobetsuonline01/" TargetMode="External"/><Relationship Id="rId3965" Type="http://schemas.openxmlformats.org/officeDocument/2006/relationships/hyperlink" Target="https://eigo-rewrite.com/dokkaikyouka/" TargetMode="External"/><Relationship Id="rId1305" Type="http://schemas.openxmlformats.org/officeDocument/2006/relationships/hyperlink" Target="https://dokkai-labo.tokyo/kobetsu/" TargetMode="External"/><Relationship Id="rId2636" Type="http://schemas.openxmlformats.org/officeDocument/2006/relationships/hyperlink" Target="https://dokkai-labo.tokyo/blog/description/" TargetMode="External"/><Relationship Id="rId3968" Type="http://schemas.openxmlformats.org/officeDocument/2006/relationships/hyperlink" Target="https://eigo-rewrite.com/column/zyugyou/" TargetMode="External"/><Relationship Id="rId12151" Type="http://schemas.openxmlformats.org/officeDocument/2006/relationships/hyperlink" Target="https://rika-quest.com/column/science-nayami/" TargetMode="External"/><Relationship Id="rId1306" Type="http://schemas.openxmlformats.org/officeDocument/2006/relationships/hyperlink" Target="https://dokkai-labo.tokyo/blog/sapix_52b_04/" TargetMode="External"/><Relationship Id="rId2637" Type="http://schemas.openxmlformats.org/officeDocument/2006/relationships/hyperlink" Target="https://dokkai-labo.tokyo/kobetsuonline01/" TargetMode="External"/><Relationship Id="rId3967" Type="http://schemas.openxmlformats.org/officeDocument/2006/relationships/hyperlink" Target="https://eigo-rewrite.com/column/eigobenkyouhou/" TargetMode="External"/><Relationship Id="rId12150" Type="http://schemas.openxmlformats.org/officeDocument/2006/relationships/hyperlink" Target="https://rika-quest.com/column/nayami-review-not-working/" TargetMode="External"/><Relationship Id="rId1307" Type="http://schemas.openxmlformats.org/officeDocument/2006/relationships/hyperlink" Target="https://dokkai-labo.tokyo/blog/sapix/" TargetMode="External"/><Relationship Id="rId2638" Type="http://schemas.openxmlformats.org/officeDocument/2006/relationships/hyperlink" Target="https://dokkai-labo.tokyo/blog/description/" TargetMode="External"/><Relationship Id="rId1308" Type="http://schemas.openxmlformats.org/officeDocument/2006/relationships/hyperlink" Target="https://dokkai-labo.tokyo/blog/sapix_52b_04/" TargetMode="External"/><Relationship Id="rId2639" Type="http://schemas.openxmlformats.org/officeDocument/2006/relationships/hyperlink" Target="https://dokkai-labo.tokyo/kobetsuonline01/" TargetMode="External"/><Relationship Id="rId3969" Type="http://schemas.openxmlformats.org/officeDocument/2006/relationships/hyperlink" Target="https://eigo-rewrite.com/kobetsueisakubun/" TargetMode="External"/><Relationship Id="rId1309" Type="http://schemas.openxmlformats.org/officeDocument/2006/relationships/hyperlink" Target="https://dokkai-labo.tokyo/kobetsuonline01/" TargetMode="External"/><Relationship Id="rId12149" Type="http://schemas.openxmlformats.org/officeDocument/2006/relationships/hyperlink" Target="https://rika-quest.com/column/science-nayami/" TargetMode="External"/><Relationship Id="rId12144" Type="http://schemas.openxmlformats.org/officeDocument/2006/relationships/hyperlink" Target="https://rika-quest.com/column/nayami-experiment-reading/" TargetMode="External"/><Relationship Id="rId12143" Type="http://schemas.openxmlformats.org/officeDocument/2006/relationships/hyperlink" Target="https://rika-quest.com/column/science-nayami/" TargetMode="External"/><Relationship Id="rId12142" Type="http://schemas.openxmlformats.org/officeDocument/2006/relationships/hyperlink" Target="https://rika-quest.com/column/nayami-cant-apply-knowledge/" TargetMode="External"/><Relationship Id="rId12141" Type="http://schemas.openxmlformats.org/officeDocument/2006/relationships/hyperlink" Target="https://rika-quest.com/column/science-nayami/" TargetMode="External"/><Relationship Id="rId3960" Type="http://schemas.openxmlformats.org/officeDocument/2006/relationships/hyperlink" Target="https://eigo-rewrite.com/column/tensuu/" TargetMode="External"/><Relationship Id="rId12148" Type="http://schemas.openxmlformats.org/officeDocument/2006/relationships/hyperlink" Target="https://rika-quest.com/column/nayami-graph-table-reading/" TargetMode="External"/><Relationship Id="rId12147" Type="http://schemas.openxmlformats.org/officeDocument/2006/relationships/hyperlink" Target="https://rika-quest.com/column/science-nayami/" TargetMode="External"/><Relationship Id="rId2630" Type="http://schemas.openxmlformats.org/officeDocument/2006/relationships/hyperlink" Target="https://dokkai-labo.tokyo/col_blog/dokkai-online-kobetsu/" TargetMode="External"/><Relationship Id="rId3962" Type="http://schemas.openxmlformats.org/officeDocument/2006/relationships/hyperlink" Target="https://eigo-rewrite.com/column/torikumimae/" TargetMode="External"/><Relationship Id="rId12146" Type="http://schemas.openxmlformats.org/officeDocument/2006/relationships/hyperlink" Target="https://rika-quest.com/column/nayami-calculation-slow/" TargetMode="External"/><Relationship Id="rId1300" Type="http://schemas.openxmlformats.org/officeDocument/2006/relationships/hyperlink" Target="https://dokkai-labo.tokyo/blog/sapix_52b_03/" TargetMode="External"/><Relationship Id="rId2631" Type="http://schemas.openxmlformats.org/officeDocument/2006/relationships/hyperlink" Target="https://dokkai-labo.tokyo/kobetsuonline01/" TargetMode="External"/><Relationship Id="rId3961" Type="http://schemas.openxmlformats.org/officeDocument/2006/relationships/hyperlink" Target="https://eigo-rewrite.com/vocabulary/" TargetMode="External"/><Relationship Id="rId12145" Type="http://schemas.openxmlformats.org/officeDocument/2006/relationships/hyperlink" Target="https://rika-quest.com/column/science-nayami/" TargetMode="External"/><Relationship Id="rId1378" Type="http://schemas.openxmlformats.org/officeDocument/2006/relationships/hyperlink" Target="https://dokkai-labo.tokyo/blog/sapix/" TargetMode="External"/><Relationship Id="rId1379" Type="http://schemas.openxmlformats.org/officeDocument/2006/relationships/hyperlink" Target="https://dokkai-labo.tokyo/blog/gakusyuuhou/" TargetMode="External"/><Relationship Id="rId1370" Type="http://schemas.openxmlformats.org/officeDocument/2006/relationships/hyperlink" Target="https://dokkai-labo.tokyo/blog/sapix/" TargetMode="External"/><Relationship Id="rId1371" Type="http://schemas.openxmlformats.org/officeDocument/2006/relationships/hyperlink" Target="https://dokkai-labo.tokyo/lesson/1-1elem/" TargetMode="External"/><Relationship Id="rId1372" Type="http://schemas.openxmlformats.org/officeDocument/2006/relationships/hyperlink" Target="https://dokkai-labo.tokyo/blog/sapix/" TargetMode="External"/><Relationship Id="rId1373" Type="http://schemas.openxmlformats.org/officeDocument/2006/relationships/hyperlink" Target="https://dokkai-labo.tokyo/contact/" TargetMode="External"/><Relationship Id="rId1374" Type="http://schemas.openxmlformats.org/officeDocument/2006/relationships/hyperlink" Target="https://dokkai-labo.tokyo/blog/sapix/" TargetMode="External"/><Relationship Id="rId1375" Type="http://schemas.openxmlformats.org/officeDocument/2006/relationships/hyperlink" Target="https://dokkai-labo.tokyo/col_blog/sapix-kokugo-tsumazuki/" TargetMode="External"/><Relationship Id="rId1376" Type="http://schemas.openxmlformats.org/officeDocument/2006/relationships/hyperlink" Target="https://dokkai-labo.tokyo/blog/sapix/" TargetMode="External"/><Relationship Id="rId1377" Type="http://schemas.openxmlformats.org/officeDocument/2006/relationships/hyperlink" Target="https://dokkai-labo.tokyo/blog/17022403/" TargetMode="External"/><Relationship Id="rId1367" Type="http://schemas.openxmlformats.org/officeDocument/2006/relationships/hyperlink" Target="https://dokkai-labo.tokyo/lesson/1-1elem/" TargetMode="External"/><Relationship Id="rId2698" Type="http://schemas.openxmlformats.org/officeDocument/2006/relationships/hyperlink" Target="https://dokkai-labo.tokyo/live/" TargetMode="External"/><Relationship Id="rId1368" Type="http://schemas.openxmlformats.org/officeDocument/2006/relationships/hyperlink" Target="https://dokkai-labo.tokyo/blog/sapix/" TargetMode="External"/><Relationship Id="rId2699" Type="http://schemas.openxmlformats.org/officeDocument/2006/relationships/hyperlink" Target="https://dokkai-labo.tokyo/live/" TargetMode="External"/><Relationship Id="rId1369" Type="http://schemas.openxmlformats.org/officeDocument/2006/relationships/hyperlink" Target="https://dokkai-labo.tokyo/kobetsuonline01/" TargetMode="External"/><Relationship Id="rId2690" Type="http://schemas.openxmlformats.org/officeDocument/2006/relationships/hyperlink" Target="https://dokkai-labo.tokyo/blog/181214/" TargetMode="External"/><Relationship Id="rId1360" Type="http://schemas.openxmlformats.org/officeDocument/2006/relationships/hyperlink" Target="https://dokkai-labo.tokyo/blog/sapix/" TargetMode="External"/><Relationship Id="rId2691" Type="http://schemas.openxmlformats.org/officeDocument/2006/relationships/hyperlink" Target="https://dokkai-labo.tokyo/lesson/chocolabo/" TargetMode="External"/><Relationship Id="rId1361" Type="http://schemas.openxmlformats.org/officeDocument/2006/relationships/hyperlink" Target="https://dokkai-labo.tokyo/blog/sapix_52b_06/" TargetMode="External"/><Relationship Id="rId2692" Type="http://schemas.openxmlformats.org/officeDocument/2006/relationships/hyperlink" Target="https://dokkai-labo.tokyo/live/" TargetMode="External"/><Relationship Id="rId1362" Type="http://schemas.openxmlformats.org/officeDocument/2006/relationships/hyperlink" Target="https://dokkai-labo.tokyo/blog/sapix/" TargetMode="External"/><Relationship Id="rId2693" Type="http://schemas.openxmlformats.org/officeDocument/2006/relationships/hyperlink" Target="https://dokkai-labo.tokyo/lesson/chocolabo/" TargetMode="External"/><Relationship Id="rId1363" Type="http://schemas.openxmlformats.org/officeDocument/2006/relationships/hyperlink" Target="https://dokkai-labo.tokyo/lesson/1-1elem/" TargetMode="External"/><Relationship Id="rId2694" Type="http://schemas.openxmlformats.org/officeDocument/2006/relationships/hyperlink" Target="https://dokkai-labo.tokyo/contact/" TargetMode="External"/><Relationship Id="rId1364" Type="http://schemas.openxmlformats.org/officeDocument/2006/relationships/hyperlink" Target="https://dokkai-labo.tokyo/blog/sapix/" TargetMode="External"/><Relationship Id="rId2695" Type="http://schemas.openxmlformats.org/officeDocument/2006/relationships/hyperlink" Target="https://dokkai-labo.tokyo/lesson/hilevel_lec_univ/" TargetMode="External"/><Relationship Id="rId1365" Type="http://schemas.openxmlformats.org/officeDocument/2006/relationships/hyperlink" Target="https://dokkai-labo.tokyo/kobetsuonline01/" TargetMode="External"/><Relationship Id="rId2696" Type="http://schemas.openxmlformats.org/officeDocument/2006/relationships/hyperlink" Target="https://dokkai-labo.tokyo/live/" TargetMode="External"/><Relationship Id="rId1366" Type="http://schemas.openxmlformats.org/officeDocument/2006/relationships/hyperlink" Target="https://dokkai-labo.tokyo/blog/sapix/" TargetMode="External"/><Relationship Id="rId2697" Type="http://schemas.openxmlformats.org/officeDocument/2006/relationships/hyperlink" Target="https://dokkai-labo.tokyo/lesson/hilevel_lec_univ/" TargetMode="External"/><Relationship Id="rId1390" Type="http://schemas.openxmlformats.org/officeDocument/2006/relationships/hyperlink" Target="https://dokkai-labo.tokyo/kobetsuonline01/" TargetMode="External"/><Relationship Id="rId1391" Type="http://schemas.openxmlformats.org/officeDocument/2006/relationships/hyperlink" Target="https://dokkai-labo.tokyo/blog/seikou2021/" TargetMode="External"/><Relationship Id="rId1392" Type="http://schemas.openxmlformats.org/officeDocument/2006/relationships/hyperlink" Target="https://dokkai-labo.tokyo/blog/161214/" TargetMode="External"/><Relationship Id="rId1393" Type="http://schemas.openxmlformats.org/officeDocument/2006/relationships/hyperlink" Target="https://dokkai-labo.tokyo/blog/seikou2021/" TargetMode="External"/><Relationship Id="rId1394" Type="http://schemas.openxmlformats.org/officeDocument/2006/relationships/hyperlink" Target="https://dokkai-labo.tokyo/contact/" TargetMode="External"/><Relationship Id="rId1395" Type="http://schemas.openxmlformats.org/officeDocument/2006/relationships/hyperlink" Target="https://dokkai-labo.tokyo/blog/seikou2021/" TargetMode="External"/><Relationship Id="rId1396" Type="http://schemas.openxmlformats.org/officeDocument/2006/relationships/hyperlink" Target="https://dokkai-labo.tokyo/profile/" TargetMode="External"/><Relationship Id="rId1397" Type="http://schemas.openxmlformats.org/officeDocument/2006/relationships/hyperlink" Target="https://dokkai-labo.tokyo/blog/seikou2021/" TargetMode="External"/><Relationship Id="rId1398" Type="http://schemas.openxmlformats.org/officeDocument/2006/relationships/hyperlink" Target="https://dokkai-labo.tokyo/access/" TargetMode="External"/><Relationship Id="rId1399" Type="http://schemas.openxmlformats.org/officeDocument/2006/relationships/hyperlink" Target="https://dokkai-labo.tokyo/blog/seikou2021/" TargetMode="External"/><Relationship Id="rId1389" Type="http://schemas.openxmlformats.org/officeDocument/2006/relationships/hyperlink" Target="https://dokkai-labo.tokyo/blog/seikou2021/" TargetMode="External"/><Relationship Id="rId1380" Type="http://schemas.openxmlformats.org/officeDocument/2006/relationships/hyperlink" Target="https://dokkai-labo.tokyo/blog/seikou2021/" TargetMode="External"/><Relationship Id="rId1381" Type="http://schemas.openxmlformats.org/officeDocument/2006/relationships/hyperlink" Target="https://dokkai-labo.tokyo/onlinetokuten/" TargetMode="External"/><Relationship Id="rId1382" Type="http://schemas.openxmlformats.org/officeDocument/2006/relationships/hyperlink" Target="https://dokkai-labo.tokyo/blog/seikou2021/" TargetMode="External"/><Relationship Id="rId1383" Type="http://schemas.openxmlformats.org/officeDocument/2006/relationships/hyperlink" Target="https://dokkai-labo.tokyo/onlinetokuten/" TargetMode="External"/><Relationship Id="rId1384" Type="http://schemas.openxmlformats.org/officeDocument/2006/relationships/hyperlink" Target="https://dokkai-labo.tokyo/blog/seikou2021/" TargetMode="External"/><Relationship Id="rId1385" Type="http://schemas.openxmlformats.org/officeDocument/2006/relationships/hyperlink" Target="https://dokkai-labo.tokyo/blog/kokugo-kakomon/" TargetMode="External"/><Relationship Id="rId1386" Type="http://schemas.openxmlformats.org/officeDocument/2006/relationships/hyperlink" Target="https://dokkai-labo.tokyo/blog/seikou2021/" TargetMode="External"/><Relationship Id="rId1387" Type="http://schemas.openxmlformats.org/officeDocument/2006/relationships/hyperlink" Target="https://youtu.be/C-UVlCiAvSc" TargetMode="External"/><Relationship Id="rId1388" Type="http://schemas.openxmlformats.org/officeDocument/2006/relationships/hyperlink" Target="https://youtu.be/C-UVlCiAvSc" TargetMode="External"/><Relationship Id="rId2700" Type="http://schemas.openxmlformats.org/officeDocument/2006/relationships/hyperlink" Target="https://dokkai-labo.tokyo/hilevel_lec_univ_online/" TargetMode="External"/><Relationship Id="rId2701" Type="http://schemas.openxmlformats.org/officeDocument/2006/relationships/hyperlink" Target="https://dokkai-labo.tokyo/live/" TargetMode="External"/><Relationship Id="rId2702" Type="http://schemas.openxmlformats.org/officeDocument/2006/relationships/hyperlink" Target="https://dokkai-labo.tokyo/" TargetMode="External"/><Relationship Id="rId2703" Type="http://schemas.openxmlformats.org/officeDocument/2006/relationships/hyperlink" Target="https://dokkai-labo.tokyo/live/" TargetMode="External"/><Relationship Id="rId2704" Type="http://schemas.openxmlformats.org/officeDocument/2006/relationships/hyperlink" Target="https://dokkai-labo.tokyo/lesson/1-1elem/" TargetMode="External"/><Relationship Id="rId2705" Type="http://schemas.openxmlformats.org/officeDocument/2006/relationships/hyperlink" Target="https://dokkai-labo.tokyo/live/" TargetMode="External"/><Relationship Id="rId2706" Type="http://schemas.openxmlformats.org/officeDocument/2006/relationships/hyperlink" Target="https://dokkai-labo.tokyo/lesson/1-1high/" TargetMode="External"/><Relationship Id="rId2707" Type="http://schemas.openxmlformats.org/officeDocument/2006/relationships/hyperlink" Target="https://dokkai-labo.tokyo/live/" TargetMode="External"/><Relationship Id="rId2708" Type="http://schemas.openxmlformats.org/officeDocument/2006/relationships/hyperlink" Target="https://dokkai-labo.tokyo/lesson/hilevel_lec_univ/" TargetMode="External"/><Relationship Id="rId2709" Type="http://schemas.openxmlformats.org/officeDocument/2006/relationships/hyperlink" Target="https://dokkai-labo.tokyo/live/" TargetMode="External"/><Relationship Id="rId2720" Type="http://schemas.openxmlformats.org/officeDocument/2006/relationships/hyperlink" Target="https://dokkai-labo.tokyo/onlinetokuten/" TargetMode="External"/><Relationship Id="rId2721" Type="http://schemas.openxmlformats.org/officeDocument/2006/relationships/hyperlink" Target="https://dokkai-labo.tokyo/live/" TargetMode="External"/><Relationship Id="rId2722" Type="http://schemas.openxmlformats.org/officeDocument/2006/relationships/hyperlink" Target="https://dokkai-labo.tokyo/onlinetokuten/" TargetMode="External"/><Relationship Id="rId2723" Type="http://schemas.openxmlformats.org/officeDocument/2006/relationships/hyperlink" Target="https://dokkai-labo.tokyo/live/" TargetMode="External"/><Relationship Id="rId2724" Type="http://schemas.openxmlformats.org/officeDocument/2006/relationships/hyperlink" Target="https://dokkai-labo.tokyo/basisonline/" TargetMode="External"/><Relationship Id="rId2725" Type="http://schemas.openxmlformats.org/officeDocument/2006/relationships/hyperlink" Target="https://dokkai-labo.tokyo/live/" TargetMode="External"/><Relationship Id="rId2726" Type="http://schemas.openxmlformats.org/officeDocument/2006/relationships/hyperlink" Target="https://dokkai-labo.tokyo/tokuten_fifth/" TargetMode="External"/><Relationship Id="rId2727" Type="http://schemas.openxmlformats.org/officeDocument/2006/relationships/hyperlink" Target="https://dokkai-labo.tokyo/live/" TargetMode="External"/><Relationship Id="rId2728" Type="http://schemas.openxmlformats.org/officeDocument/2006/relationships/hyperlink" Target="https://dokkai-labo.tokyo/lesson/chocolabo/" TargetMode="External"/><Relationship Id="rId2729" Type="http://schemas.openxmlformats.org/officeDocument/2006/relationships/hyperlink" Target="https://dokkai-labo.tokyo/live/" TargetMode="External"/><Relationship Id="rId2710" Type="http://schemas.openxmlformats.org/officeDocument/2006/relationships/hyperlink" Target="https://dokkai-labo.tokyo/univ01/" TargetMode="External"/><Relationship Id="rId2711" Type="http://schemas.openxmlformats.org/officeDocument/2006/relationships/hyperlink" Target="https://dokkai-labo.tokyo/live/" TargetMode="External"/><Relationship Id="rId2712" Type="http://schemas.openxmlformats.org/officeDocument/2006/relationships/hyperlink" Target="https://dokkai-labo.tokyo/univ02/" TargetMode="External"/><Relationship Id="rId2713" Type="http://schemas.openxmlformats.org/officeDocument/2006/relationships/hyperlink" Target="https://dokkai-labo.tokyo/live/" TargetMode="External"/><Relationship Id="rId2714" Type="http://schemas.openxmlformats.org/officeDocument/2006/relationships/hyperlink" Target="https://dokkai-labo.tokyo/kobetsuonline01/" TargetMode="External"/><Relationship Id="rId2715" Type="http://schemas.openxmlformats.org/officeDocument/2006/relationships/hyperlink" Target="https://dokkai-labo.tokyo/live/" TargetMode="External"/><Relationship Id="rId2716" Type="http://schemas.openxmlformats.org/officeDocument/2006/relationships/hyperlink" Target="https://dokkai-labo.tokyo/kobetsuonline02/" TargetMode="External"/><Relationship Id="rId2717" Type="http://schemas.openxmlformats.org/officeDocument/2006/relationships/hyperlink" Target="https://dokkai-labo.tokyo/live/" TargetMode="External"/><Relationship Id="rId2718" Type="http://schemas.openxmlformats.org/officeDocument/2006/relationships/hyperlink" Target="https://dokkai-labo.tokyo/hilevel_lec_univ_online/" TargetMode="External"/><Relationship Id="rId2719" Type="http://schemas.openxmlformats.org/officeDocument/2006/relationships/hyperlink" Target="https://dokkai-labo.tokyo/live/" TargetMode="External"/><Relationship Id="rId1455" Type="http://schemas.openxmlformats.org/officeDocument/2006/relationships/hyperlink" Target="https://dokkai-labo.tokyo/access/" TargetMode="External"/><Relationship Id="rId2786" Type="http://schemas.openxmlformats.org/officeDocument/2006/relationships/hyperlink" Target="https://dokkai-labo.tokyo/kobetsuonline01/" TargetMode="External"/><Relationship Id="rId1456" Type="http://schemas.openxmlformats.org/officeDocument/2006/relationships/hyperlink" Target="https://dokkai-labo.tokyo/blog/shogaku6-kokugo-priority-strategy/" TargetMode="External"/><Relationship Id="rId2787" Type="http://schemas.openxmlformats.org/officeDocument/2006/relationships/hyperlink" Target="https://dokkai-labo.tokyo/monogataribun/" TargetMode="External"/><Relationship Id="rId1457" Type="http://schemas.openxmlformats.org/officeDocument/2006/relationships/hyperlink" Target="https://dokkai-labo.tokyo/blog/" TargetMode="External"/><Relationship Id="rId2788" Type="http://schemas.openxmlformats.org/officeDocument/2006/relationships/hyperlink" Target="https://dokkai-labo.tokyo/kobetsuonline01/" TargetMode="External"/><Relationship Id="rId1458" Type="http://schemas.openxmlformats.org/officeDocument/2006/relationships/hyperlink" Target="https://dokkai-labo.tokyo/blog/shouronbunmaster/" TargetMode="External"/><Relationship Id="rId2789" Type="http://schemas.openxmlformats.org/officeDocument/2006/relationships/hyperlink" Target="https://dokkai-labo.tokyo/monogataribun/" TargetMode="External"/><Relationship Id="rId1459" Type="http://schemas.openxmlformats.org/officeDocument/2006/relationships/hyperlink" Target="https://dokkai-labo.tokyo/basisonline/" TargetMode="External"/><Relationship Id="rId2780" Type="http://schemas.openxmlformats.org/officeDocument/2006/relationships/hyperlink" Target="https://dokkai-labo.tokyo/grammer/" TargetMode="External"/><Relationship Id="rId1450" Type="http://schemas.openxmlformats.org/officeDocument/2006/relationships/hyperlink" Target="https://dokkai-labo.tokyo/blog/shogaku6-kokugo-priority-strategy/" TargetMode="External"/><Relationship Id="rId2781" Type="http://schemas.openxmlformats.org/officeDocument/2006/relationships/hyperlink" Target="https://dokkai-labo.tokyo/monogataribun/" TargetMode="External"/><Relationship Id="rId1451" Type="http://schemas.openxmlformats.org/officeDocument/2006/relationships/hyperlink" Target="https://dokkai-labo.tokyo/contact/" TargetMode="External"/><Relationship Id="rId2782" Type="http://schemas.openxmlformats.org/officeDocument/2006/relationships/hyperlink" Target="https://dokkai-labo.tokyo/blog/17022401/" TargetMode="External"/><Relationship Id="rId1452" Type="http://schemas.openxmlformats.org/officeDocument/2006/relationships/hyperlink" Target="https://dokkai-labo.tokyo/blog/shogaku6-kokugo-priority-strategy/" TargetMode="External"/><Relationship Id="rId2783" Type="http://schemas.openxmlformats.org/officeDocument/2006/relationships/hyperlink" Target="https://dokkai-labo.tokyo/monogataribun/" TargetMode="External"/><Relationship Id="rId1453" Type="http://schemas.openxmlformats.org/officeDocument/2006/relationships/hyperlink" Target="https://dokkai-labo.tokyo/profile/" TargetMode="External"/><Relationship Id="rId2784" Type="http://schemas.openxmlformats.org/officeDocument/2006/relationships/hyperlink" Target="https://dokkai-labo.tokyo/lesson/1-1elem/" TargetMode="External"/><Relationship Id="rId1454" Type="http://schemas.openxmlformats.org/officeDocument/2006/relationships/hyperlink" Target="https://dokkai-labo.tokyo/blog/shogaku6-kokugo-priority-strategy/" TargetMode="External"/><Relationship Id="rId2785" Type="http://schemas.openxmlformats.org/officeDocument/2006/relationships/hyperlink" Target="https://dokkai-labo.tokyo/monogataribun/" TargetMode="External"/><Relationship Id="rId1444" Type="http://schemas.openxmlformats.org/officeDocument/2006/relationships/hyperlink" Target="https://dokkai-labo.tokyo/blog/shogaku6-kokugo-priority-strategy/" TargetMode="External"/><Relationship Id="rId2775" Type="http://schemas.openxmlformats.org/officeDocument/2006/relationships/hyperlink" Target="https://dokkai-labo.tokyo/monogataribun/" TargetMode="External"/><Relationship Id="rId1445" Type="http://schemas.openxmlformats.org/officeDocument/2006/relationships/hyperlink" Target="https://dokkai-labo.tokyo/blog/kokugotesuto/" TargetMode="External"/><Relationship Id="rId2776" Type="http://schemas.openxmlformats.org/officeDocument/2006/relationships/hyperlink" Target="https://dokkai-labo.tokyo/summer/" TargetMode="External"/><Relationship Id="rId1446" Type="http://schemas.openxmlformats.org/officeDocument/2006/relationships/hyperlink" Target="https://dokkai-labo.tokyo/blog/shogaku6-kokugo-priority-strategy/" TargetMode="External"/><Relationship Id="rId2777" Type="http://schemas.openxmlformats.org/officeDocument/2006/relationships/hyperlink" Target="https://dokkai-labo.tokyo/monogataribun/" TargetMode="External"/><Relationship Id="rId1447" Type="http://schemas.openxmlformats.org/officeDocument/2006/relationships/hyperlink" Target="https://dokkai-labo.tokyo/kobetsuonline01/" TargetMode="External"/><Relationship Id="rId2778" Type="http://schemas.openxmlformats.org/officeDocument/2006/relationships/hyperlink" Target="https://dokkai-labo.tokyo/grammer/" TargetMode="External"/><Relationship Id="rId1448" Type="http://schemas.openxmlformats.org/officeDocument/2006/relationships/hyperlink" Target="https://dokkai-labo.tokyo/blog/shogaku6-kokugo-priority-strategy/" TargetMode="External"/><Relationship Id="rId2779" Type="http://schemas.openxmlformats.org/officeDocument/2006/relationships/hyperlink" Target="https://dokkai-labo.tokyo/monogataribun/" TargetMode="External"/><Relationship Id="rId1449" Type="http://schemas.openxmlformats.org/officeDocument/2006/relationships/hyperlink" Target="https://dokkai-labo.tokyo/blog/161214/" TargetMode="External"/><Relationship Id="rId12009" Type="http://schemas.openxmlformats.org/officeDocument/2006/relationships/hyperlink" Target="https://rika-quest.com/column/nimal/" TargetMode="External"/><Relationship Id="rId12008" Type="http://schemas.openxmlformats.org/officeDocument/2006/relationships/hyperlink" Target="https://rika-quest.com/inquiry/" TargetMode="External"/><Relationship Id="rId12007" Type="http://schemas.openxmlformats.org/officeDocument/2006/relationships/hyperlink" Target="https://rika-quest.com/column/nayami-writing/" TargetMode="External"/><Relationship Id="rId12006" Type="http://schemas.openxmlformats.org/officeDocument/2006/relationships/hyperlink" Target="https://rika-quest.com/kouza/" TargetMode="External"/><Relationship Id="rId12001" Type="http://schemas.openxmlformats.org/officeDocument/2006/relationships/hyperlink" Target="https://rika-quest.com/column/nayami-writing/" TargetMode="External"/><Relationship Id="rId12000" Type="http://schemas.openxmlformats.org/officeDocument/2006/relationships/hyperlink" Target="https://rika-quest.com/column/nayami-writing/" TargetMode="External"/><Relationship Id="rId2770" Type="http://schemas.openxmlformats.org/officeDocument/2006/relationships/hyperlink" Target="https://dokkai-labo.tokyo/kobetsuonline01/" TargetMode="External"/><Relationship Id="rId1440" Type="http://schemas.openxmlformats.org/officeDocument/2006/relationships/hyperlink" Target="https://dokkai-labo.tokyo/blog/shogaku6-kokugo-priority-strategy/" TargetMode="External"/><Relationship Id="rId2771" Type="http://schemas.openxmlformats.org/officeDocument/2006/relationships/hyperlink" Target="https://dokkai-labo.tokyo/lpjh_online/" TargetMode="External"/><Relationship Id="rId12005" Type="http://schemas.openxmlformats.org/officeDocument/2006/relationships/hyperlink" Target="https://rika-quest.com/column/nayami-writing/" TargetMode="External"/><Relationship Id="rId1441" Type="http://schemas.openxmlformats.org/officeDocument/2006/relationships/hyperlink" Target="https://dokkai-labo.tokyo/basisonline/" TargetMode="External"/><Relationship Id="rId2772" Type="http://schemas.openxmlformats.org/officeDocument/2006/relationships/hyperlink" Target="https://dokkai-labo.tokyo/kobetsuonline01/" TargetMode="External"/><Relationship Id="rId12004" Type="http://schemas.openxmlformats.org/officeDocument/2006/relationships/hyperlink" Target="https://rika-quest.com/column/nayami-last-2weeks/" TargetMode="External"/><Relationship Id="rId1442" Type="http://schemas.openxmlformats.org/officeDocument/2006/relationships/hyperlink" Target="https://dokkai-labo.tokyo/blog/shogaku6-kokugo-priority-strategy/" TargetMode="External"/><Relationship Id="rId2773" Type="http://schemas.openxmlformats.org/officeDocument/2006/relationships/hyperlink" Target="https://dokkai-labo.tokyo/lpjh_online/" TargetMode="External"/><Relationship Id="rId12003" Type="http://schemas.openxmlformats.org/officeDocument/2006/relationships/hyperlink" Target="https://rika-quest.com/column/nayami-writing/" TargetMode="External"/><Relationship Id="rId1443" Type="http://schemas.openxmlformats.org/officeDocument/2006/relationships/hyperlink" Target="https://dokkai-labo.tokyo/blog/kokugotesuto/" TargetMode="External"/><Relationship Id="rId2774" Type="http://schemas.openxmlformats.org/officeDocument/2006/relationships/hyperlink" Target="https://dokkai-labo.tokyo/" TargetMode="External"/><Relationship Id="rId12002" Type="http://schemas.openxmlformats.org/officeDocument/2006/relationships/hyperlink" Target="https://rika-quest.com/column/nayami-experiment-reading/" TargetMode="External"/><Relationship Id="rId1477" Type="http://schemas.openxmlformats.org/officeDocument/2006/relationships/hyperlink" Target="https://dokkai-labo.tokyo/blog/kokugo-kakomon/" TargetMode="External"/><Relationship Id="rId1478" Type="http://schemas.openxmlformats.org/officeDocument/2006/relationships/hyperlink" Target="https://dokkai-labo.tokyo/blog/souzitsu2021/" TargetMode="External"/><Relationship Id="rId1479" Type="http://schemas.openxmlformats.org/officeDocument/2006/relationships/hyperlink" Target="https://dokkai-labo.tokyo/kobetsuonline01/" TargetMode="External"/><Relationship Id="rId1470" Type="http://schemas.openxmlformats.org/officeDocument/2006/relationships/hyperlink" Target="https://dokkai-labo.tokyo/blog/shouronbunmaster/" TargetMode="External"/><Relationship Id="rId1471" Type="http://schemas.openxmlformats.org/officeDocument/2006/relationships/hyperlink" Target="https://dokkai-labo.tokyo/blog/gakusyuuhou/" TargetMode="External"/><Relationship Id="rId1472" Type="http://schemas.openxmlformats.org/officeDocument/2006/relationships/hyperlink" Target="https://dokkai-labo.tokyo/blog/souzitsu2021/" TargetMode="External"/><Relationship Id="rId1473" Type="http://schemas.openxmlformats.org/officeDocument/2006/relationships/hyperlink" Target="https://dokkai-labo.tokyo/ct/strategy/" TargetMode="External"/><Relationship Id="rId1474" Type="http://schemas.openxmlformats.org/officeDocument/2006/relationships/hyperlink" Target="https://dokkai-labo.tokyo/blog/souzitsu2021/" TargetMode="External"/><Relationship Id="rId1475" Type="http://schemas.openxmlformats.org/officeDocument/2006/relationships/hyperlink" Target="https://dokkai-labo.tokyo/ct/strategy/" TargetMode="External"/><Relationship Id="rId1476" Type="http://schemas.openxmlformats.org/officeDocument/2006/relationships/hyperlink" Target="https://dokkai-labo.tokyo/blog/souzitsu2021/" TargetMode="External"/><Relationship Id="rId1466" Type="http://schemas.openxmlformats.org/officeDocument/2006/relationships/hyperlink" Target="https://dokkai-labo.tokyo/blog/shouronbunmaster/" TargetMode="External"/><Relationship Id="rId2797" Type="http://schemas.openxmlformats.org/officeDocument/2006/relationships/hyperlink" Target="https://dokkai-labo.tokyo/monogataribun/" TargetMode="External"/><Relationship Id="rId1467" Type="http://schemas.openxmlformats.org/officeDocument/2006/relationships/hyperlink" Target="https://dokkai-labo.tokyo/kobetsuonline01/" TargetMode="External"/><Relationship Id="rId2798" Type="http://schemas.openxmlformats.org/officeDocument/2006/relationships/hyperlink" Target="https://dokkai-labo.tokyo/contact/" TargetMode="External"/><Relationship Id="rId1468" Type="http://schemas.openxmlformats.org/officeDocument/2006/relationships/hyperlink" Target="https://dokkai-labo.tokyo/blog/shouronbunmaster/" TargetMode="External"/><Relationship Id="rId2799" Type="http://schemas.openxmlformats.org/officeDocument/2006/relationships/hyperlink" Target="https://dokkai-labo.tokyo/onlinetokuten/" TargetMode="External"/><Relationship Id="rId1469" Type="http://schemas.openxmlformats.org/officeDocument/2006/relationships/hyperlink" Target="https://dokkai-labo.tokyo/kobetsuonline01/" TargetMode="External"/><Relationship Id="rId2790" Type="http://schemas.openxmlformats.org/officeDocument/2006/relationships/hyperlink" Target="https://dokkai-labo.tokyo/ct/strategy/" TargetMode="External"/><Relationship Id="rId1460" Type="http://schemas.openxmlformats.org/officeDocument/2006/relationships/hyperlink" Target="https://dokkai-labo.tokyo/blog/shouronbunmaster/" TargetMode="External"/><Relationship Id="rId2791" Type="http://schemas.openxmlformats.org/officeDocument/2006/relationships/hyperlink" Target="https://dokkai-labo.tokyo/monogataribun/" TargetMode="External"/><Relationship Id="rId1461" Type="http://schemas.openxmlformats.org/officeDocument/2006/relationships/hyperlink" Target="https://dokkai-labo.tokyo/blog/181214/" TargetMode="External"/><Relationship Id="rId2792" Type="http://schemas.openxmlformats.org/officeDocument/2006/relationships/hyperlink" Target="https://dokkai-labo.tokyo/vacant_sum/" TargetMode="External"/><Relationship Id="rId1462" Type="http://schemas.openxmlformats.org/officeDocument/2006/relationships/hyperlink" Target="https://dokkai-labo.tokyo/blog/shouronbunmaster/" TargetMode="External"/><Relationship Id="rId2793" Type="http://schemas.openxmlformats.org/officeDocument/2006/relationships/hyperlink" Target="https://dokkai-labo.tokyo/monogataribun/" TargetMode="External"/><Relationship Id="rId1463" Type="http://schemas.openxmlformats.org/officeDocument/2006/relationships/hyperlink" Target="https://dokkai-labo.tokyo/blog/161214/" TargetMode="External"/><Relationship Id="rId2794" Type="http://schemas.openxmlformats.org/officeDocument/2006/relationships/hyperlink" Target="https://dokkai-labo.tokyo/live/" TargetMode="External"/><Relationship Id="rId1464" Type="http://schemas.openxmlformats.org/officeDocument/2006/relationships/hyperlink" Target="https://dokkai-labo.tokyo/blog/shouronbunmaster/" TargetMode="External"/><Relationship Id="rId2795" Type="http://schemas.openxmlformats.org/officeDocument/2006/relationships/hyperlink" Target="https://dokkai-labo.tokyo/monogataribun/" TargetMode="External"/><Relationship Id="rId1465" Type="http://schemas.openxmlformats.org/officeDocument/2006/relationships/hyperlink" Target="https://dokkai-labo.tokyo/live/" TargetMode="External"/><Relationship Id="rId2796" Type="http://schemas.openxmlformats.org/officeDocument/2006/relationships/hyperlink" Target="https://dokkai-labo.tokyo/access/" TargetMode="External"/><Relationship Id="rId1411" Type="http://schemas.openxmlformats.org/officeDocument/2006/relationships/hyperlink" Target="https://dokkai-labo.tokyo/ct/strategy/" TargetMode="External"/><Relationship Id="rId2742" Type="http://schemas.openxmlformats.org/officeDocument/2006/relationships/hyperlink" Target="https://dokkai-labo.tokyo/kobetsuonline01/" TargetMode="External"/><Relationship Id="rId1412" Type="http://schemas.openxmlformats.org/officeDocument/2006/relationships/hyperlink" Target="https://dokkai-labo.tokyo/blog/shibushibu/" TargetMode="External"/><Relationship Id="rId2743" Type="http://schemas.openxmlformats.org/officeDocument/2006/relationships/hyperlink" Target="https://dokkai-labo.tokyo/lp1701/" TargetMode="External"/><Relationship Id="rId1413" Type="http://schemas.openxmlformats.org/officeDocument/2006/relationships/hyperlink" Target="https://dokkai-labo.tokyo/blog/kokugo-kakomon/" TargetMode="External"/><Relationship Id="rId2744" Type="http://schemas.openxmlformats.org/officeDocument/2006/relationships/hyperlink" Target="https://dokkai-labo.tokyo/kobetsuonline01/" TargetMode="External"/><Relationship Id="rId1414" Type="http://schemas.openxmlformats.org/officeDocument/2006/relationships/hyperlink" Target="https://dokkai-labo.tokyo/blog/shibushibu/" TargetMode="External"/><Relationship Id="rId2745" Type="http://schemas.openxmlformats.org/officeDocument/2006/relationships/hyperlink" Target="https://dokkai-labo.tokyo/lp1701/" TargetMode="External"/><Relationship Id="rId1415" Type="http://schemas.openxmlformats.org/officeDocument/2006/relationships/hyperlink" Target="https://dokkai-labo.tokyo/ct/examovie/" TargetMode="External"/><Relationship Id="rId2746" Type="http://schemas.openxmlformats.org/officeDocument/2006/relationships/hyperlink" Target="https://dokkai-labo.tokyo/access/" TargetMode="External"/><Relationship Id="rId12041" Type="http://schemas.openxmlformats.org/officeDocument/2006/relationships/hyperlink" Target="https://rika-quest.com/column/physics/" TargetMode="External"/><Relationship Id="rId1416" Type="http://schemas.openxmlformats.org/officeDocument/2006/relationships/hyperlink" Target="https://dokkai-labo.tokyo/blog/shibushibu/" TargetMode="External"/><Relationship Id="rId2747" Type="http://schemas.openxmlformats.org/officeDocument/2006/relationships/hyperlink" Target="https://dokkai-labo.tokyo/lp1701/" TargetMode="External"/><Relationship Id="rId12040" Type="http://schemas.openxmlformats.org/officeDocument/2006/relationships/hyperlink" Target="https://rika-quest.com/column/reflectionandrefraction/" TargetMode="External"/><Relationship Id="rId1417" Type="http://schemas.openxmlformats.org/officeDocument/2006/relationships/hyperlink" Target="https://dokkai-labo.tokyo/vacant_sum/" TargetMode="External"/><Relationship Id="rId2748" Type="http://schemas.openxmlformats.org/officeDocument/2006/relationships/hyperlink" Target="https://dokkai-labo.tokyo/setsumeibun/" TargetMode="External"/><Relationship Id="rId1418" Type="http://schemas.openxmlformats.org/officeDocument/2006/relationships/hyperlink" Target="https://dokkai-labo.tokyo/blog/shibushibu/" TargetMode="External"/><Relationship Id="rId2749" Type="http://schemas.openxmlformats.org/officeDocument/2006/relationships/hyperlink" Target="https://dokkai-labo.tokyo/lp1701/" TargetMode="External"/><Relationship Id="rId1419" Type="http://schemas.openxmlformats.org/officeDocument/2006/relationships/hyperlink" Target="https://dokkai-labo.tokyo/contact/" TargetMode="External"/><Relationship Id="rId12039" Type="http://schemas.openxmlformats.org/officeDocument/2006/relationships/hyperlink" Target="https://rika-quest.com/column/physics/" TargetMode="External"/><Relationship Id="rId12034" Type="http://schemas.openxmlformats.org/officeDocument/2006/relationships/hyperlink" Target="https://rika-quest.com/" TargetMode="External"/><Relationship Id="rId12033" Type="http://schemas.openxmlformats.org/officeDocument/2006/relationships/hyperlink" Target="https://rika-quest.com/column/photosynthesis/" TargetMode="External"/><Relationship Id="rId12032" Type="http://schemas.openxmlformats.org/officeDocument/2006/relationships/hyperlink" Target="https://rika-quest.com/column/creature/" TargetMode="External"/><Relationship Id="rId12031" Type="http://schemas.openxmlformats.org/officeDocument/2006/relationships/hyperlink" Target="https://rika-quest.com/column/photosynthesis/" TargetMode="External"/><Relationship Id="rId12038" Type="http://schemas.openxmlformats.org/officeDocument/2006/relationships/hyperlink" Target="https://rika-quest.com/" TargetMode="External"/><Relationship Id="rId12037" Type="http://schemas.openxmlformats.org/officeDocument/2006/relationships/hyperlink" Target="https://rika-quest.com/column/photosynthesis/" TargetMode="External"/><Relationship Id="rId2740" Type="http://schemas.openxmlformats.org/officeDocument/2006/relationships/hyperlink" Target="https://dokkai-labo.tokyo/basis/" TargetMode="External"/><Relationship Id="rId12036" Type="http://schemas.openxmlformats.org/officeDocument/2006/relationships/hyperlink" Target="https://rika-quest.com/column/creature/" TargetMode="External"/><Relationship Id="rId1410" Type="http://schemas.openxmlformats.org/officeDocument/2006/relationships/hyperlink" Target="https://dokkai-labo.tokyo/blog/shibushibu/" TargetMode="External"/><Relationship Id="rId2741" Type="http://schemas.openxmlformats.org/officeDocument/2006/relationships/hyperlink" Target="https://dokkai-labo.tokyo/lp1701/" TargetMode="External"/><Relationship Id="rId12035" Type="http://schemas.openxmlformats.org/officeDocument/2006/relationships/hyperlink" Target="https://rika-quest.com/column/photosynthesis/" TargetMode="External"/><Relationship Id="rId1400" Type="http://schemas.openxmlformats.org/officeDocument/2006/relationships/hyperlink" Target="https://dokkai-labo.tokyo/blog/" TargetMode="External"/><Relationship Id="rId2731" Type="http://schemas.openxmlformats.org/officeDocument/2006/relationships/hyperlink" Target="https://dokkai-labo.tokyo/live/" TargetMode="External"/><Relationship Id="rId1401" Type="http://schemas.openxmlformats.org/officeDocument/2006/relationships/hyperlink" Target="https://dokkai-labo.tokyo/blog/shibushibu/" TargetMode="External"/><Relationship Id="rId2732" Type="http://schemas.openxmlformats.org/officeDocument/2006/relationships/hyperlink" Target="https://dokkai-labo.tokyo/tokuten/" TargetMode="External"/><Relationship Id="rId1402" Type="http://schemas.openxmlformats.org/officeDocument/2006/relationships/hyperlink" Target="https://dokkai-labo.tokyo/basis/" TargetMode="External"/><Relationship Id="rId2733" Type="http://schemas.openxmlformats.org/officeDocument/2006/relationships/hyperlink" Target="https://dokkai-labo.tokyo/live/" TargetMode="External"/><Relationship Id="rId1403" Type="http://schemas.openxmlformats.org/officeDocument/2006/relationships/hyperlink" Target="https://dokkai-labo.tokyo/blog/shibushibu/" TargetMode="External"/><Relationship Id="rId2734" Type="http://schemas.openxmlformats.org/officeDocument/2006/relationships/hyperlink" Target="https://dokkai-labo.tokyo/grammer/" TargetMode="External"/><Relationship Id="rId1404" Type="http://schemas.openxmlformats.org/officeDocument/2006/relationships/hyperlink" Target="https://dokkai-labo.tokyo/blog/kokugo-kakomon/" TargetMode="External"/><Relationship Id="rId2735" Type="http://schemas.openxmlformats.org/officeDocument/2006/relationships/hyperlink" Target="https://dokkai-labo.tokyo/live/" TargetMode="External"/><Relationship Id="rId12052" Type="http://schemas.openxmlformats.org/officeDocument/2006/relationships/hyperlink" Target="https://rika-quest.com/kouza/" TargetMode="External"/><Relationship Id="rId1405" Type="http://schemas.openxmlformats.org/officeDocument/2006/relationships/hyperlink" Target="https://dokkai-labo.tokyo/blog/shibushibu/" TargetMode="External"/><Relationship Id="rId2736" Type="http://schemas.openxmlformats.org/officeDocument/2006/relationships/hyperlink" Target="https://dokkai-labo.tokyo/summer/" TargetMode="External"/><Relationship Id="rId12051" Type="http://schemas.openxmlformats.org/officeDocument/2006/relationships/hyperlink" Target="https://rika-quest.com/column/physics/" TargetMode="External"/><Relationship Id="rId1406" Type="http://schemas.openxmlformats.org/officeDocument/2006/relationships/hyperlink" Target="https://youtu.be/01R2BMvKVUc" TargetMode="External"/><Relationship Id="rId2737" Type="http://schemas.openxmlformats.org/officeDocument/2006/relationships/hyperlink" Target="https://dokkai-labo.tokyo/live/" TargetMode="External"/><Relationship Id="rId12050" Type="http://schemas.openxmlformats.org/officeDocument/2006/relationships/hyperlink" Target="https://rika-quest.com/kouza/" TargetMode="External"/><Relationship Id="rId1407" Type="http://schemas.openxmlformats.org/officeDocument/2006/relationships/hyperlink" Target="https://youtu.be/01R2BMvKVUc" TargetMode="External"/><Relationship Id="rId2738" Type="http://schemas.openxmlformats.org/officeDocument/2006/relationships/hyperlink" Target="https://dokkai-labo.tokyo/summercourse/" TargetMode="External"/><Relationship Id="rId1408" Type="http://schemas.openxmlformats.org/officeDocument/2006/relationships/hyperlink" Target="https://dokkai-labo.tokyo/blog/shibushibu/" TargetMode="External"/><Relationship Id="rId2739" Type="http://schemas.openxmlformats.org/officeDocument/2006/relationships/hyperlink" Target="https://dokkai-labo.tokyo/live/" TargetMode="External"/><Relationship Id="rId1409" Type="http://schemas.openxmlformats.org/officeDocument/2006/relationships/hyperlink" Target="https://dokkai-labo.tokyo/kobetsuonline01/" TargetMode="External"/><Relationship Id="rId12045" Type="http://schemas.openxmlformats.org/officeDocument/2006/relationships/hyperlink" Target="https://rika-quest.com/column/physics/" TargetMode="External"/><Relationship Id="rId12044" Type="http://schemas.openxmlformats.org/officeDocument/2006/relationships/hyperlink" Target="https://rika-quest.com/column/teko_kassya_furiko/" TargetMode="External"/><Relationship Id="rId12043" Type="http://schemas.openxmlformats.org/officeDocument/2006/relationships/hyperlink" Target="https://rika-quest.com/column/physics/" TargetMode="External"/><Relationship Id="rId12042" Type="http://schemas.openxmlformats.org/officeDocument/2006/relationships/hyperlink" Target="https://rika-quest.com/column/buoyancy/" TargetMode="External"/><Relationship Id="rId12049" Type="http://schemas.openxmlformats.org/officeDocument/2006/relationships/hyperlink" Target="https://rika-quest.com/column/physics/" TargetMode="External"/><Relationship Id="rId12048" Type="http://schemas.openxmlformats.org/officeDocument/2006/relationships/hyperlink" Target="https://rika-quest.com/column/mamedenkyu/" TargetMode="External"/><Relationship Id="rId12047" Type="http://schemas.openxmlformats.org/officeDocument/2006/relationships/hyperlink" Target="https://rika-quest.com/column/physics/" TargetMode="External"/><Relationship Id="rId2730" Type="http://schemas.openxmlformats.org/officeDocument/2006/relationships/hyperlink" Target="https://dokkai-labo.tokyo/bootcamp/" TargetMode="External"/><Relationship Id="rId12046" Type="http://schemas.openxmlformats.org/officeDocument/2006/relationships/hyperlink" Target="https://rika-quest.com/column/pressures/" TargetMode="External"/><Relationship Id="rId1433" Type="http://schemas.openxmlformats.org/officeDocument/2006/relationships/hyperlink" Target="https://dokkai-labo.tokyo/contact/" TargetMode="External"/><Relationship Id="rId2764" Type="http://schemas.openxmlformats.org/officeDocument/2006/relationships/hyperlink" Target="https://dokkai-labo.tokyo/setsumeibun/" TargetMode="External"/><Relationship Id="rId1434" Type="http://schemas.openxmlformats.org/officeDocument/2006/relationships/hyperlink" Target="https://dokkai-labo.tokyo/blog/shogaku6-kokugo-kakomon-start-timing/" TargetMode="External"/><Relationship Id="rId2765" Type="http://schemas.openxmlformats.org/officeDocument/2006/relationships/hyperlink" Target="https://dokkai-labo.tokyo/lp1801/" TargetMode="External"/><Relationship Id="rId1435" Type="http://schemas.openxmlformats.org/officeDocument/2006/relationships/hyperlink" Target="https://dokkai-labo.tokyo/profile/" TargetMode="External"/><Relationship Id="rId2766" Type="http://schemas.openxmlformats.org/officeDocument/2006/relationships/hyperlink" Target="https://dokkai-labo.tokyo/monogataribun/" TargetMode="External"/><Relationship Id="rId1436" Type="http://schemas.openxmlformats.org/officeDocument/2006/relationships/hyperlink" Target="https://dokkai-labo.tokyo/blog/shogaku6-kokugo-kakomon-start-timing/" TargetMode="External"/><Relationship Id="rId2767" Type="http://schemas.openxmlformats.org/officeDocument/2006/relationships/hyperlink" Target="https://dokkai-labo.tokyo/lp1801/" TargetMode="External"/><Relationship Id="rId1437" Type="http://schemas.openxmlformats.org/officeDocument/2006/relationships/hyperlink" Target="https://dokkai-labo.tokyo/access/" TargetMode="External"/><Relationship Id="rId2768" Type="http://schemas.openxmlformats.org/officeDocument/2006/relationships/hyperlink" Target="https://dokkai-labo.tokyo/kijutsuryoku/" TargetMode="External"/><Relationship Id="rId1438" Type="http://schemas.openxmlformats.org/officeDocument/2006/relationships/hyperlink" Target="https://dokkai-labo.tokyo/blog/shogaku6-kokugo-kakomon-start-timing/" TargetMode="External"/><Relationship Id="rId2769" Type="http://schemas.openxmlformats.org/officeDocument/2006/relationships/hyperlink" Target="https://dokkai-labo.tokyo/lpjh_online/" TargetMode="External"/><Relationship Id="rId1439" Type="http://schemas.openxmlformats.org/officeDocument/2006/relationships/hyperlink" Target="https://dokkai-labo.tokyo/blog/" TargetMode="External"/><Relationship Id="rId12019" Type="http://schemas.openxmlformats.org/officeDocument/2006/relationships/hyperlink" Target="https://rika-quest.com/column/phases-of-the-moon/" TargetMode="External"/><Relationship Id="rId12018" Type="http://schemas.openxmlformats.org/officeDocument/2006/relationships/hyperlink" Target="https://rika-quest.com/" TargetMode="External"/><Relationship Id="rId12017" Type="http://schemas.openxmlformats.org/officeDocument/2006/relationships/hyperlink" Target="https://rika-quest.com/column/nimal/" TargetMode="External"/><Relationship Id="rId12012" Type="http://schemas.openxmlformats.org/officeDocument/2006/relationships/hyperlink" Target="https://rika-quest.com/kouza/" TargetMode="External"/><Relationship Id="rId12011" Type="http://schemas.openxmlformats.org/officeDocument/2006/relationships/hyperlink" Target="https://rika-quest.com/column/nimal/" TargetMode="External"/><Relationship Id="rId12010" Type="http://schemas.openxmlformats.org/officeDocument/2006/relationships/hyperlink" Target="https://rika-quest.com/column/creature/" TargetMode="External"/><Relationship Id="rId2760" Type="http://schemas.openxmlformats.org/officeDocument/2006/relationships/hyperlink" Target="https://dokkai-labo.tokyo/tokuten_fifth/" TargetMode="External"/><Relationship Id="rId12016" Type="http://schemas.openxmlformats.org/officeDocument/2006/relationships/hyperlink" Target="https://rika-quest.com/column/creature/" TargetMode="External"/><Relationship Id="rId1430" Type="http://schemas.openxmlformats.org/officeDocument/2006/relationships/hyperlink" Target="https://dokkai-labo.tokyo/blog/shogaku6-kokugo-kakomon-start-timing/" TargetMode="External"/><Relationship Id="rId2761" Type="http://schemas.openxmlformats.org/officeDocument/2006/relationships/hyperlink" Target="https://dokkai-labo.tokyo/lp1801/" TargetMode="External"/><Relationship Id="rId12015" Type="http://schemas.openxmlformats.org/officeDocument/2006/relationships/hyperlink" Target="https://rika-quest.com/column/nimal/" TargetMode="External"/><Relationship Id="rId1431" Type="http://schemas.openxmlformats.org/officeDocument/2006/relationships/hyperlink" Target="https://dokkai-labo.tokyo/blog/161214/" TargetMode="External"/><Relationship Id="rId2762" Type="http://schemas.openxmlformats.org/officeDocument/2006/relationships/hyperlink" Target="https://dokkai-labo.tokyo/access/" TargetMode="External"/><Relationship Id="rId12014" Type="http://schemas.openxmlformats.org/officeDocument/2006/relationships/hyperlink" Target="https://rika-quest.com/" TargetMode="External"/><Relationship Id="rId1432" Type="http://schemas.openxmlformats.org/officeDocument/2006/relationships/hyperlink" Target="https://dokkai-labo.tokyo/blog/shogaku6-kokugo-kakomon-start-timing/" TargetMode="External"/><Relationship Id="rId2763" Type="http://schemas.openxmlformats.org/officeDocument/2006/relationships/hyperlink" Target="https://dokkai-labo.tokyo/lp1801/" TargetMode="External"/><Relationship Id="rId12013" Type="http://schemas.openxmlformats.org/officeDocument/2006/relationships/hyperlink" Target="https://rika-quest.com/column/nimal/" TargetMode="External"/><Relationship Id="rId1422" Type="http://schemas.openxmlformats.org/officeDocument/2006/relationships/hyperlink" Target="https://dokkai-labo.tokyo/blog/shogaku6-kokugo-kakomon-start-timing/" TargetMode="External"/><Relationship Id="rId2753" Type="http://schemas.openxmlformats.org/officeDocument/2006/relationships/hyperlink" Target="https://dokkai-labo.tokyo/lp1701/" TargetMode="External"/><Relationship Id="rId1423" Type="http://schemas.openxmlformats.org/officeDocument/2006/relationships/hyperlink" Target="https://dokkai-labo.tokyo/ct/publish/" TargetMode="External"/><Relationship Id="rId2754" Type="http://schemas.openxmlformats.org/officeDocument/2006/relationships/hyperlink" Target="http://arithmetica.jp/wp/wp-content/uploads/2013/09/2015-01-02-12.16.35.jpg" TargetMode="External"/><Relationship Id="rId1424" Type="http://schemas.openxmlformats.org/officeDocument/2006/relationships/hyperlink" Target="https://dokkai-labo.tokyo/blog/shogaku6-kokugo-kakomon-start-timing/" TargetMode="External"/><Relationship Id="rId2755" Type="http://schemas.openxmlformats.org/officeDocument/2006/relationships/hyperlink" Target="https://dokkai-labo.tokyo/lp1701/" TargetMode="External"/><Relationship Id="rId1425" Type="http://schemas.openxmlformats.org/officeDocument/2006/relationships/hyperlink" Target="https://dokkai-labo.tokyo/ct/publish/" TargetMode="External"/><Relationship Id="rId2756" Type="http://schemas.openxmlformats.org/officeDocument/2006/relationships/hyperlink" Target="http://arithmetica.jp/wp/wp-content/uploads/2013/09/2015-01-02-12.14.27.jpg" TargetMode="External"/><Relationship Id="rId1426" Type="http://schemas.openxmlformats.org/officeDocument/2006/relationships/hyperlink" Target="https://dokkai-labo.tokyo/blog/shogaku6-kokugo-kakomon-start-timing/" TargetMode="External"/><Relationship Id="rId2757" Type="http://schemas.openxmlformats.org/officeDocument/2006/relationships/hyperlink" Target="https://dokkai-labo.tokyo/lp1801/" TargetMode="External"/><Relationship Id="rId12030" Type="http://schemas.openxmlformats.org/officeDocument/2006/relationships/hyperlink" Target="https://rika-quest.com/inquiry/" TargetMode="External"/><Relationship Id="rId1427" Type="http://schemas.openxmlformats.org/officeDocument/2006/relationships/hyperlink" Target="https://dokkai-labo.tokyo/blog/kokugo-kakomon/" TargetMode="External"/><Relationship Id="rId2758" Type="http://schemas.openxmlformats.org/officeDocument/2006/relationships/hyperlink" Target="https://dokkai-labo.tokyo/tokuten_fifth/" TargetMode="External"/><Relationship Id="rId1428" Type="http://schemas.openxmlformats.org/officeDocument/2006/relationships/hyperlink" Target="https://dokkai-labo.tokyo/blog/shogaku6-kokugo-kakomon-start-timing/" TargetMode="External"/><Relationship Id="rId2759" Type="http://schemas.openxmlformats.org/officeDocument/2006/relationships/hyperlink" Target="https://dokkai-labo.tokyo/lp1801/" TargetMode="External"/><Relationship Id="rId1429" Type="http://schemas.openxmlformats.org/officeDocument/2006/relationships/hyperlink" Target="https://dokkai-labo.tokyo/kobetsuonline01/" TargetMode="External"/><Relationship Id="rId12029" Type="http://schemas.openxmlformats.org/officeDocument/2006/relationships/hyperlink" Target="https://rika-quest.com/column/phases-of-the-moon/" TargetMode="External"/><Relationship Id="rId12028" Type="http://schemas.openxmlformats.org/officeDocument/2006/relationships/hyperlink" Target="https://rika-quest.com/kouza/" TargetMode="External"/><Relationship Id="rId12023" Type="http://schemas.openxmlformats.org/officeDocument/2006/relationships/hyperlink" Target="https://rika-quest.com/column/phases-of-the-moon/" TargetMode="External"/><Relationship Id="rId12022" Type="http://schemas.openxmlformats.org/officeDocument/2006/relationships/hyperlink" Target="https://rika-quest.com/" TargetMode="External"/><Relationship Id="rId12021" Type="http://schemas.openxmlformats.org/officeDocument/2006/relationships/hyperlink" Target="https://rika-quest.com/column/phases-of-the-moon/" TargetMode="External"/><Relationship Id="rId12020" Type="http://schemas.openxmlformats.org/officeDocument/2006/relationships/hyperlink" Target="https://rika-quest.com/column/geoscience/" TargetMode="External"/><Relationship Id="rId12027" Type="http://schemas.openxmlformats.org/officeDocument/2006/relationships/hyperlink" Target="https://rika-quest.com/column/phases-of-the-moon/" TargetMode="External"/><Relationship Id="rId2750" Type="http://schemas.openxmlformats.org/officeDocument/2006/relationships/hyperlink" Target="https://dokkai-labo.tokyo/monogataribun/" TargetMode="External"/><Relationship Id="rId12026" Type="http://schemas.openxmlformats.org/officeDocument/2006/relationships/hyperlink" Target="https://rika-quest.com/column/geoscience/" TargetMode="External"/><Relationship Id="rId1420" Type="http://schemas.openxmlformats.org/officeDocument/2006/relationships/hyperlink" Target="https://dokkai-labo.tokyo/blog/shibushibu/" TargetMode="External"/><Relationship Id="rId2751" Type="http://schemas.openxmlformats.org/officeDocument/2006/relationships/hyperlink" Target="https://dokkai-labo.tokyo/lp1701/" TargetMode="External"/><Relationship Id="rId12025" Type="http://schemas.openxmlformats.org/officeDocument/2006/relationships/hyperlink" Target="https://rika-quest.com/column/phases-of-the-moon/" TargetMode="External"/><Relationship Id="rId1421" Type="http://schemas.openxmlformats.org/officeDocument/2006/relationships/hyperlink" Target="https://dokkai-labo.tokyo/access/" TargetMode="External"/><Relationship Id="rId2752" Type="http://schemas.openxmlformats.org/officeDocument/2006/relationships/hyperlink" Target="https://dokkai-labo.tokyo/kijutsuryoku/" TargetMode="External"/><Relationship Id="rId12024" Type="http://schemas.openxmlformats.org/officeDocument/2006/relationships/hyperlink" Target="https://rika-quest.com/column/geoscience/" TargetMode="External"/><Relationship Id="rId1499" Type="http://schemas.openxmlformats.org/officeDocument/2006/relationships/hyperlink" Target="https://dokkai-labo.tokyo/blog/jikanhaibun/" TargetMode="External"/><Relationship Id="rId1490" Type="http://schemas.openxmlformats.org/officeDocument/2006/relationships/hyperlink" Target="https://dokkai-labo.tokyo/blog/syougakuseidokkai/" TargetMode="External"/><Relationship Id="rId1491" Type="http://schemas.openxmlformats.org/officeDocument/2006/relationships/hyperlink" Target="https://dokkai-labo.tokyo/kobetsu/" TargetMode="External"/><Relationship Id="rId1492" Type="http://schemas.openxmlformats.org/officeDocument/2006/relationships/hyperlink" Target="https://dokkai-labo.tokyo/blog/syougakuseidokkai/" TargetMode="External"/><Relationship Id="rId1493" Type="http://schemas.openxmlformats.org/officeDocument/2006/relationships/hyperlink" Target="https://dokkai-labo.tokyo/kobetsu/" TargetMode="External"/><Relationship Id="rId1494" Type="http://schemas.openxmlformats.org/officeDocument/2006/relationships/hyperlink" Target="https://dokkai-labo.tokyo/blog/syougakuseidokkai/" TargetMode="External"/><Relationship Id="rId1495" Type="http://schemas.openxmlformats.org/officeDocument/2006/relationships/hyperlink" Target="https://dokkai-labo.tokyo/kobetsu/" TargetMode="External"/><Relationship Id="rId1496" Type="http://schemas.openxmlformats.org/officeDocument/2006/relationships/hyperlink" Target="https://dokkai-labo.tokyo/blog/syougakuseidokkai/" TargetMode="External"/><Relationship Id="rId1497" Type="http://schemas.openxmlformats.org/officeDocument/2006/relationships/hyperlink" Target="https://dokkai-labo.tokyo/blog/jikanhaibun/" TargetMode="External"/><Relationship Id="rId1498" Type="http://schemas.openxmlformats.org/officeDocument/2006/relationships/hyperlink" Target="https://dokkai-labo.tokyo/blog/syougakuseidokkai/" TargetMode="External"/><Relationship Id="rId1488" Type="http://schemas.openxmlformats.org/officeDocument/2006/relationships/hyperlink" Target="https://dokkai-labo.tokyo/blog/souzitsu2021/" TargetMode="External"/><Relationship Id="rId1489" Type="http://schemas.openxmlformats.org/officeDocument/2006/relationships/hyperlink" Target="https://dokkai-labo.tokyo/blog/" TargetMode="External"/><Relationship Id="rId1480" Type="http://schemas.openxmlformats.org/officeDocument/2006/relationships/hyperlink" Target="https://dokkai-labo.tokyo/blog/souzitsu2021/" TargetMode="External"/><Relationship Id="rId1481" Type="http://schemas.openxmlformats.org/officeDocument/2006/relationships/hyperlink" Target="https://dokkai-labo.tokyo/blog/161214/" TargetMode="External"/><Relationship Id="rId1482" Type="http://schemas.openxmlformats.org/officeDocument/2006/relationships/hyperlink" Target="https://dokkai-labo.tokyo/blog/souzitsu2021/" TargetMode="External"/><Relationship Id="rId1483" Type="http://schemas.openxmlformats.org/officeDocument/2006/relationships/hyperlink" Target="https://dokkai-labo.tokyo/contact/" TargetMode="External"/><Relationship Id="rId1484" Type="http://schemas.openxmlformats.org/officeDocument/2006/relationships/hyperlink" Target="https://dokkai-labo.tokyo/blog/souzitsu2021/" TargetMode="External"/><Relationship Id="rId1485" Type="http://schemas.openxmlformats.org/officeDocument/2006/relationships/hyperlink" Target="https://dokkai-labo.tokyo/profile/" TargetMode="External"/><Relationship Id="rId1486" Type="http://schemas.openxmlformats.org/officeDocument/2006/relationships/hyperlink" Target="https://dokkai-labo.tokyo/blog/souzitsu2021/" TargetMode="External"/><Relationship Id="rId1487" Type="http://schemas.openxmlformats.org/officeDocument/2006/relationships/hyperlink" Target="https://dokkai-labo.tokyo/access/" TargetMode="External"/><Relationship Id="rId2820" Type="http://schemas.openxmlformats.org/officeDocument/2006/relationships/hyperlink" Target="https://dokkai-labo.tokyo/kobetsuonline01/" TargetMode="External"/><Relationship Id="rId2821" Type="http://schemas.openxmlformats.org/officeDocument/2006/relationships/hyperlink" Target="https://dokkai-labo.tokyo/onlinetokuten/" TargetMode="External"/><Relationship Id="rId2822" Type="http://schemas.openxmlformats.org/officeDocument/2006/relationships/hyperlink" Target="https://dokkai-labo.tokyo/schedule/" TargetMode="External"/><Relationship Id="rId2823" Type="http://schemas.openxmlformats.org/officeDocument/2006/relationships/hyperlink" Target="https://dokkai-labo.tokyo/onlinetokuten/" TargetMode="External"/><Relationship Id="rId2824" Type="http://schemas.openxmlformats.org/officeDocument/2006/relationships/hyperlink" Target="https://dokkai-labo.tokyo/contact/" TargetMode="External"/><Relationship Id="rId2825" Type="http://schemas.openxmlformats.org/officeDocument/2006/relationships/hyperlink" Target="https://dokkai-labo.tokyo/onlinetokuten/" TargetMode="External"/><Relationship Id="rId2826" Type="http://schemas.openxmlformats.org/officeDocument/2006/relationships/hyperlink" Target="https://dokkai-labo.tokyo/contact/" TargetMode="External"/><Relationship Id="rId2827" Type="http://schemas.openxmlformats.org/officeDocument/2006/relationships/hyperlink" Target="https://dokkai-labo.tokyo/profile/" TargetMode="External"/><Relationship Id="rId2828" Type="http://schemas.openxmlformats.org/officeDocument/2006/relationships/hyperlink" Target="https://dokkai-labo.tokyo/kobetsuonline02/" TargetMode="External"/><Relationship Id="rId2829" Type="http://schemas.openxmlformats.org/officeDocument/2006/relationships/hyperlink" Target="https://dokkai-labo.tokyo/profile/" TargetMode="External"/><Relationship Id="rId2810" Type="http://schemas.openxmlformats.org/officeDocument/2006/relationships/hyperlink" Target="https://dokkai-labo.tokyo/schedule/" TargetMode="External"/><Relationship Id="rId2811" Type="http://schemas.openxmlformats.org/officeDocument/2006/relationships/hyperlink" Target="https://dokkai-labo.tokyo/onlinetokuten/" TargetMode="External"/><Relationship Id="rId2812" Type="http://schemas.openxmlformats.org/officeDocument/2006/relationships/hyperlink" Target="https://dokkai-labo.tokyo/contact/" TargetMode="External"/><Relationship Id="rId2813" Type="http://schemas.openxmlformats.org/officeDocument/2006/relationships/hyperlink" Target="https://dokkai-labo.tokyo/onlinetokuten/" TargetMode="External"/><Relationship Id="rId2814" Type="http://schemas.openxmlformats.org/officeDocument/2006/relationships/hyperlink" Target="https://dokkai-labo.tokyo/contact/" TargetMode="External"/><Relationship Id="rId2815" Type="http://schemas.openxmlformats.org/officeDocument/2006/relationships/hyperlink" Target="https://dokkai-labo.tokyo/onlinetokuten/" TargetMode="External"/><Relationship Id="rId2816" Type="http://schemas.openxmlformats.org/officeDocument/2006/relationships/hyperlink" Target="https://dokkai-labo.tokyo/schedule/" TargetMode="External"/><Relationship Id="rId2817" Type="http://schemas.openxmlformats.org/officeDocument/2006/relationships/hyperlink" Target="https://dokkai-labo.tokyo/onlinetokuten/" TargetMode="External"/><Relationship Id="rId2818" Type="http://schemas.openxmlformats.org/officeDocument/2006/relationships/hyperlink" Target="https://dokkai-labo.tokyo/schedule/" TargetMode="External"/><Relationship Id="rId2819" Type="http://schemas.openxmlformats.org/officeDocument/2006/relationships/hyperlink" Target="https://dokkai-labo.tokyo/onlinetokuten/" TargetMode="External"/><Relationship Id="rId1510" Type="http://schemas.openxmlformats.org/officeDocument/2006/relationships/hyperlink" Target="https://dokkai-labo.tokyo/blog/syougakuseidokkai/" TargetMode="External"/><Relationship Id="rId2841" Type="http://schemas.openxmlformats.org/officeDocument/2006/relationships/hyperlink" Target="https://dokkai-labo.tokyo/publication/" TargetMode="External"/><Relationship Id="rId1511" Type="http://schemas.openxmlformats.org/officeDocument/2006/relationships/hyperlink" Target="https://dokkai-labo.tokyo/onlinetokuten/" TargetMode="External"/><Relationship Id="rId2842" Type="http://schemas.openxmlformats.org/officeDocument/2006/relationships/hyperlink" Target="https://books.rakuten.co.jp/search" TargetMode="External"/><Relationship Id="rId1512" Type="http://schemas.openxmlformats.org/officeDocument/2006/relationships/hyperlink" Target="https://dokkai-labo.tokyo/blog/test/" TargetMode="External"/><Relationship Id="rId2843" Type="http://schemas.openxmlformats.org/officeDocument/2006/relationships/hyperlink" Target="https://dokkai-labo.tokyo/publication/" TargetMode="External"/><Relationship Id="rId1513" Type="http://schemas.openxmlformats.org/officeDocument/2006/relationships/hyperlink" Target="https://dokkai-labo.tokyo/tokuten_fifth/" TargetMode="External"/><Relationship Id="rId2844" Type="http://schemas.openxmlformats.org/officeDocument/2006/relationships/hyperlink" Target="https://www.kinokuniya.co.jp/f/dsg-01-9784341087685" TargetMode="External"/><Relationship Id="rId1514" Type="http://schemas.openxmlformats.org/officeDocument/2006/relationships/hyperlink" Target="https://dokkai-labo.tokyo/blog/test/" TargetMode="External"/><Relationship Id="rId2845" Type="http://schemas.openxmlformats.org/officeDocument/2006/relationships/hyperlink" Target="https://dokkai-labo.tokyo/publication/" TargetMode="External"/><Relationship Id="rId1515" Type="http://schemas.openxmlformats.org/officeDocument/2006/relationships/hyperlink" Target="https://dokkai-labo.tokyo/tokuten_fifth/" TargetMode="External"/><Relationship Id="rId2846" Type="http://schemas.openxmlformats.org/officeDocument/2006/relationships/hyperlink" Target="https://honto.jp/netstore/pd-book_30433488.html" TargetMode="External"/><Relationship Id="rId1516" Type="http://schemas.openxmlformats.org/officeDocument/2006/relationships/hyperlink" Target="https://dokkai-labo.tokyo/blog/test/" TargetMode="External"/><Relationship Id="rId2847" Type="http://schemas.openxmlformats.org/officeDocument/2006/relationships/hyperlink" Target="https://dokkai-labo.tokyo/publication/" TargetMode="External"/><Relationship Id="rId1517" Type="http://schemas.openxmlformats.org/officeDocument/2006/relationships/hyperlink" Target="https://dokkai-labo.tokyo/blog/19052602/" TargetMode="External"/><Relationship Id="rId2848" Type="http://schemas.openxmlformats.org/officeDocument/2006/relationships/hyperlink" Target="https://dokkai-labo.tokyo/blog/190104/" TargetMode="External"/><Relationship Id="rId1518" Type="http://schemas.openxmlformats.org/officeDocument/2006/relationships/hyperlink" Target="https://dokkai-labo.tokyo/blog/test/" TargetMode="External"/><Relationship Id="rId2849" Type="http://schemas.openxmlformats.org/officeDocument/2006/relationships/hyperlink" Target="https://dokkai-labo.tokyo/publication/" TargetMode="External"/><Relationship Id="rId1519" Type="http://schemas.openxmlformats.org/officeDocument/2006/relationships/hyperlink" Target="https://natsui-sansu-juku.com/" TargetMode="External"/><Relationship Id="rId12298" Type="http://schemas.openxmlformats.org/officeDocument/2006/relationships/hyperlink" Target="https://rika-quest.com/column/creature/" TargetMode="External"/><Relationship Id="rId12297" Type="http://schemas.openxmlformats.org/officeDocument/2006/relationships/hyperlink" Target="https://rika-quest.com/column/transpiration/" TargetMode="External"/><Relationship Id="rId12296" Type="http://schemas.openxmlformats.org/officeDocument/2006/relationships/hyperlink" Target="https://rika-quest.com/" TargetMode="External"/><Relationship Id="rId12295" Type="http://schemas.openxmlformats.org/officeDocument/2006/relationships/hyperlink" Target="https://rika-quest.com/column/transpiration/" TargetMode="External"/><Relationship Id="rId2840" Type="http://schemas.openxmlformats.org/officeDocument/2006/relationships/hyperlink" Target="https://www.amazon.co.jp/dp/4341087681" TargetMode="External"/><Relationship Id="rId12299" Type="http://schemas.openxmlformats.org/officeDocument/2006/relationships/hyperlink" Target="https://rika-quest.com/column/transpiration/" TargetMode="External"/><Relationship Id="rId2830" Type="http://schemas.openxmlformats.org/officeDocument/2006/relationships/hyperlink" Target="https://dokkai-labo.tokyo/kobetsuonline02/" TargetMode="External"/><Relationship Id="rId1500" Type="http://schemas.openxmlformats.org/officeDocument/2006/relationships/hyperlink" Target="https://dokkai-labo.tokyo/blog/syougakuseidokkai/" TargetMode="External"/><Relationship Id="rId2831" Type="http://schemas.openxmlformats.org/officeDocument/2006/relationships/hyperlink" Target="https://dokkai-labo.tokyo/publication/" TargetMode="External"/><Relationship Id="rId1501" Type="http://schemas.openxmlformats.org/officeDocument/2006/relationships/hyperlink" Target="https://dokkai-labo.tokyo/blog/gakusyuuhou/" TargetMode="External"/><Relationship Id="rId2832" Type="http://schemas.openxmlformats.org/officeDocument/2006/relationships/hyperlink" Target="https://dokkai-labo.tokyo/summer/" TargetMode="External"/><Relationship Id="rId1502" Type="http://schemas.openxmlformats.org/officeDocument/2006/relationships/hyperlink" Target="https://dokkai-labo.tokyo/blog/syougakuseidokkai/" TargetMode="External"/><Relationship Id="rId2833" Type="http://schemas.openxmlformats.org/officeDocument/2006/relationships/hyperlink" Target="https://dokkai-labo.tokyo/publication/" TargetMode="External"/><Relationship Id="rId1503" Type="http://schemas.openxmlformats.org/officeDocument/2006/relationships/hyperlink" Target="https://dokkai-labo.tokyo/bootcamp/" TargetMode="External"/><Relationship Id="rId2834" Type="http://schemas.openxmlformats.org/officeDocument/2006/relationships/hyperlink" Target="https://dokkai-labo.tokyo/summer/" TargetMode="External"/><Relationship Id="rId1504" Type="http://schemas.openxmlformats.org/officeDocument/2006/relationships/hyperlink" Target="https://dokkai-labo.tokyo/blog/syougakuseidokkai/" TargetMode="External"/><Relationship Id="rId2835" Type="http://schemas.openxmlformats.org/officeDocument/2006/relationships/hyperlink" Target="https://dokkai-labo.tokyo/publication/" TargetMode="External"/><Relationship Id="rId1505" Type="http://schemas.openxmlformats.org/officeDocument/2006/relationships/hyperlink" Target="https://dokkai-labo.tokyo/bootcamp/" TargetMode="External"/><Relationship Id="rId2836" Type="http://schemas.openxmlformats.org/officeDocument/2006/relationships/hyperlink" Target="https://dokkai-labo.tokyo/" TargetMode="External"/><Relationship Id="rId1506" Type="http://schemas.openxmlformats.org/officeDocument/2006/relationships/hyperlink" Target="https://dokkai-labo.tokyo/blog/syougakuseidokkai/" TargetMode="External"/><Relationship Id="rId2837" Type="http://schemas.openxmlformats.org/officeDocument/2006/relationships/hyperlink" Target="https://dokkai-labo.tokyo/publication/" TargetMode="External"/><Relationship Id="rId1507" Type="http://schemas.openxmlformats.org/officeDocument/2006/relationships/hyperlink" Target="https://dokkai-labo.tokyo/blog/161214/" TargetMode="External"/><Relationship Id="rId2838" Type="http://schemas.openxmlformats.org/officeDocument/2006/relationships/hyperlink" Target="https://dokkai-labo.tokyo/blog/chujutorisetsu/" TargetMode="External"/><Relationship Id="rId1508" Type="http://schemas.openxmlformats.org/officeDocument/2006/relationships/hyperlink" Target="https://dokkai-labo.tokyo/blog/syougakuseidokkai/" TargetMode="External"/><Relationship Id="rId2839" Type="http://schemas.openxmlformats.org/officeDocument/2006/relationships/hyperlink" Target="https://dokkai-labo.tokyo/publication/" TargetMode="External"/><Relationship Id="rId1509" Type="http://schemas.openxmlformats.org/officeDocument/2006/relationships/hyperlink" Target="https://dokkai-labo.tokyo/tokuten/" TargetMode="External"/><Relationship Id="rId2800" Type="http://schemas.openxmlformats.org/officeDocument/2006/relationships/hyperlink" Target="https://dokkai-labo.tokyo/kobetsuonline02/" TargetMode="External"/><Relationship Id="rId2801" Type="http://schemas.openxmlformats.org/officeDocument/2006/relationships/hyperlink" Target="https://dokkai-labo.tokyo/onlinetokuten/" TargetMode="External"/><Relationship Id="rId2802" Type="http://schemas.openxmlformats.org/officeDocument/2006/relationships/hyperlink" Target="https://dokkai-labo.tokyo/kobetsuonline02/" TargetMode="External"/><Relationship Id="rId2803" Type="http://schemas.openxmlformats.org/officeDocument/2006/relationships/hyperlink" Target="https://dokkai-labo.tokyo/onlinetokuten/" TargetMode="External"/><Relationship Id="rId2804" Type="http://schemas.openxmlformats.org/officeDocument/2006/relationships/hyperlink" Target="https://dokkai-labo.tokyo/live/" TargetMode="External"/><Relationship Id="rId2805" Type="http://schemas.openxmlformats.org/officeDocument/2006/relationships/hyperlink" Target="https://dokkai-labo.tokyo/onlinetokuten/" TargetMode="External"/><Relationship Id="rId2806" Type="http://schemas.openxmlformats.org/officeDocument/2006/relationships/hyperlink" Target="https://dokkai-labo.tokyo/schedule/" TargetMode="External"/><Relationship Id="rId2807" Type="http://schemas.openxmlformats.org/officeDocument/2006/relationships/hyperlink" Target="https://dokkai-labo.tokyo/onlinetokuten/" TargetMode="External"/><Relationship Id="rId2808" Type="http://schemas.openxmlformats.org/officeDocument/2006/relationships/hyperlink" Target="https://dokkai-labo.tokyo/kobetsuonline01/" TargetMode="External"/><Relationship Id="rId2809" Type="http://schemas.openxmlformats.org/officeDocument/2006/relationships/hyperlink" Target="https://dokkai-labo.tokyo/onlinetokuten/" TargetMode="External"/><Relationship Id="rId1576" Type="http://schemas.openxmlformats.org/officeDocument/2006/relationships/hyperlink" Target="https://dokkai-labo.tokyo/blog/waseda2021/" TargetMode="External"/><Relationship Id="rId1577" Type="http://schemas.openxmlformats.org/officeDocument/2006/relationships/hyperlink" Target="https://dokkai-labo.tokyo/basis/" TargetMode="External"/><Relationship Id="rId1578" Type="http://schemas.openxmlformats.org/officeDocument/2006/relationships/hyperlink" Target="https://dokkai-labo.tokyo/blog/waseda2021/" TargetMode="External"/><Relationship Id="rId1579" Type="http://schemas.openxmlformats.org/officeDocument/2006/relationships/hyperlink" Target="https://dokkai-labo.tokyo/blog/kokugo-kakomon/" TargetMode="External"/><Relationship Id="rId12360" Type="http://schemas.openxmlformats.org/officeDocument/2006/relationships/hyperlink" Target="https://rika-quest.com/kouza/" TargetMode="External"/><Relationship Id="rId11029" Type="http://schemas.openxmlformats.org/officeDocument/2006/relationships/hyperlink" Target="https://natsui-sansu-juku.com/web/" TargetMode="External"/><Relationship Id="rId11027" Type="http://schemas.openxmlformats.org/officeDocument/2006/relationships/hyperlink" Target="https://natsui-sansu-juku.com/web/" TargetMode="External"/><Relationship Id="rId12359" Type="http://schemas.openxmlformats.org/officeDocument/2006/relationships/hyperlink" Target="https://rika-quest.com/inquiry/" TargetMode="External"/><Relationship Id="rId11028" Type="http://schemas.openxmlformats.org/officeDocument/2006/relationships/hyperlink" Target="https://natsui-sansu-juku.com/inquiry/" TargetMode="External"/><Relationship Id="rId12358" Type="http://schemas.openxmlformats.org/officeDocument/2006/relationships/hyperlink" Target="https://rika-quest.com/" TargetMode="External"/><Relationship Id="rId11021" Type="http://schemas.openxmlformats.org/officeDocument/2006/relationships/hyperlink" Target="https://natsui-sansu-juku.com/web/" TargetMode="External"/><Relationship Id="rId12353" Type="http://schemas.openxmlformats.org/officeDocument/2006/relationships/hyperlink" Target="https://rika-quest.com/greeting/" TargetMode="External"/><Relationship Id="rId11022" Type="http://schemas.openxmlformats.org/officeDocument/2006/relationships/hyperlink" Target="https://filmuy.com/arithmetica/category/477" TargetMode="External"/><Relationship Id="rId12352" Type="http://schemas.openxmlformats.org/officeDocument/2006/relationships/hyperlink" Target="https://rika-quest.com/kouza/" TargetMode="External"/><Relationship Id="rId1570" Type="http://schemas.openxmlformats.org/officeDocument/2006/relationships/hyperlink" Target="https://dokkai-labo.tokyo/blog/utokyo/" TargetMode="External"/><Relationship Id="rId12351" Type="http://schemas.openxmlformats.org/officeDocument/2006/relationships/hyperlink" Target="https://rika-quest.com/greeting/" TargetMode="External"/><Relationship Id="rId1571" Type="http://schemas.openxmlformats.org/officeDocument/2006/relationships/hyperlink" Target="https://dokkai-labo.tokyo/profile/" TargetMode="External"/><Relationship Id="rId11020" Type="http://schemas.openxmlformats.org/officeDocument/2006/relationships/hyperlink" Target="https://natsui-sansu-juku.com/inquiry/" TargetMode="External"/><Relationship Id="rId12350" Type="http://schemas.openxmlformats.org/officeDocument/2006/relationships/hyperlink" Target="https://arithmetica.jp/support/" TargetMode="External"/><Relationship Id="rId1572" Type="http://schemas.openxmlformats.org/officeDocument/2006/relationships/hyperlink" Target="https://dokkai-labo.tokyo/blog/utokyo/" TargetMode="External"/><Relationship Id="rId11025" Type="http://schemas.openxmlformats.org/officeDocument/2006/relationships/hyperlink" Target="https://natsui-sansu-juku.com/web/" TargetMode="External"/><Relationship Id="rId12357" Type="http://schemas.openxmlformats.org/officeDocument/2006/relationships/hyperlink" Target="https://rika-quest.com/kouza/" TargetMode="External"/><Relationship Id="rId1573" Type="http://schemas.openxmlformats.org/officeDocument/2006/relationships/hyperlink" Target="https://dokkai-labo.tokyo/access/" TargetMode="External"/><Relationship Id="rId11026" Type="http://schemas.openxmlformats.org/officeDocument/2006/relationships/hyperlink" Target="https://filmuy.com/arithmetica/category/476" TargetMode="External"/><Relationship Id="rId12356" Type="http://schemas.openxmlformats.org/officeDocument/2006/relationships/hyperlink" Target="https://rika-quest.com/" TargetMode="External"/><Relationship Id="rId1574" Type="http://schemas.openxmlformats.org/officeDocument/2006/relationships/hyperlink" Target="https://dokkai-labo.tokyo/blog/utokyo/" TargetMode="External"/><Relationship Id="rId11023" Type="http://schemas.openxmlformats.org/officeDocument/2006/relationships/hyperlink" Target="https://natsui-sansu-juku.com/web/" TargetMode="External"/><Relationship Id="rId12355" Type="http://schemas.openxmlformats.org/officeDocument/2006/relationships/hyperlink" Target="https://rika-quest.com/greeting/" TargetMode="External"/><Relationship Id="rId1575" Type="http://schemas.openxmlformats.org/officeDocument/2006/relationships/hyperlink" Target="https://dokkai-labo.tokyo/blog/" TargetMode="External"/><Relationship Id="rId11024" Type="http://schemas.openxmlformats.org/officeDocument/2006/relationships/hyperlink" Target="https://filmuy.com/arithmetica/category/638" TargetMode="External"/><Relationship Id="rId12354" Type="http://schemas.openxmlformats.org/officeDocument/2006/relationships/hyperlink" Target="https://rika-quest.com/kouza/" TargetMode="External"/><Relationship Id="rId1565" Type="http://schemas.openxmlformats.org/officeDocument/2006/relationships/hyperlink" Target="https://dokkai-labo.tokyo/kobetsuonline01/" TargetMode="External"/><Relationship Id="rId2896" Type="http://schemas.openxmlformats.org/officeDocument/2006/relationships/hyperlink" Target="https://dokkai-labo.tokyo/ct/strategy/" TargetMode="External"/><Relationship Id="rId1566" Type="http://schemas.openxmlformats.org/officeDocument/2006/relationships/hyperlink" Target="https://dokkai-labo.tokyo/blog/utokyo/" TargetMode="External"/><Relationship Id="rId2897" Type="http://schemas.openxmlformats.org/officeDocument/2006/relationships/hyperlink" Target="https://dokkai-labo.tokyo/setsumeibun/" TargetMode="External"/><Relationship Id="rId1567" Type="http://schemas.openxmlformats.org/officeDocument/2006/relationships/hyperlink" Target="https://dokkai-labo.tokyo/blog/161214/" TargetMode="External"/><Relationship Id="rId2898" Type="http://schemas.openxmlformats.org/officeDocument/2006/relationships/hyperlink" Target="https://dokkai-labo.tokyo/kobetsuonline01/" TargetMode="External"/><Relationship Id="rId1568" Type="http://schemas.openxmlformats.org/officeDocument/2006/relationships/hyperlink" Target="https://dokkai-labo.tokyo/blog/utokyo/" TargetMode="External"/><Relationship Id="rId2899" Type="http://schemas.openxmlformats.org/officeDocument/2006/relationships/hyperlink" Target="https://dokkai-labo.tokyo/setsumeibun/" TargetMode="External"/><Relationship Id="rId1569" Type="http://schemas.openxmlformats.org/officeDocument/2006/relationships/hyperlink" Target="https://dokkai-labo.tokyo/contact/" TargetMode="External"/><Relationship Id="rId12371" Type="http://schemas.openxmlformats.org/officeDocument/2006/relationships/hyperlink" Target="https://rika-quest.com/" TargetMode="External"/><Relationship Id="rId11040" Type="http://schemas.openxmlformats.org/officeDocument/2006/relationships/hyperlink" Target="https://natsui-sansu-juku.com/kobetsu/" TargetMode="External"/><Relationship Id="rId12370" Type="http://schemas.openxmlformats.org/officeDocument/2006/relationships/hyperlink" Target="https://rika-quest.com/kouza/" TargetMode="External"/><Relationship Id="rId11038" Type="http://schemas.openxmlformats.org/officeDocument/2006/relationships/hyperlink" Target="https://natsui-sansu-juku.com/ct/intro/" TargetMode="External"/><Relationship Id="rId11039" Type="http://schemas.openxmlformats.org/officeDocument/2006/relationships/hyperlink" Target="https://natsui-sansu-juku.com/what_is_asen/" TargetMode="External"/><Relationship Id="rId12369" Type="http://schemas.openxmlformats.org/officeDocument/2006/relationships/hyperlink" Target="https://rika-quest.com/inquiry/" TargetMode="External"/><Relationship Id="rId11032" Type="http://schemas.openxmlformats.org/officeDocument/2006/relationships/hyperlink" Target="https://natsui-sansu-juku.com/contact/" TargetMode="External"/><Relationship Id="rId12364" Type="http://schemas.openxmlformats.org/officeDocument/2006/relationships/hyperlink" Target="https://rika-quest.com/kouza/" TargetMode="External"/><Relationship Id="rId11033" Type="http://schemas.openxmlformats.org/officeDocument/2006/relationships/hyperlink" Target="https://natsui-sansu-juku.com/web/" TargetMode="External"/><Relationship Id="rId12363" Type="http://schemas.openxmlformats.org/officeDocument/2006/relationships/hyperlink" Target="https://rika-quest.com/" TargetMode="External"/><Relationship Id="rId2890" Type="http://schemas.openxmlformats.org/officeDocument/2006/relationships/hyperlink" Target="https://dokkai-labo.tokyo/kobetsu/" TargetMode="External"/><Relationship Id="rId11030" Type="http://schemas.openxmlformats.org/officeDocument/2006/relationships/hyperlink" Target="http://doco-zemi.com/" TargetMode="External"/><Relationship Id="rId12362" Type="http://schemas.openxmlformats.org/officeDocument/2006/relationships/hyperlink" Target="https://rika-quest.com/inquiry/" TargetMode="External"/><Relationship Id="rId1560" Type="http://schemas.openxmlformats.org/officeDocument/2006/relationships/hyperlink" Target="https://dokkai-labo.tokyo/blog/utokyo/" TargetMode="External"/><Relationship Id="rId2891" Type="http://schemas.openxmlformats.org/officeDocument/2006/relationships/hyperlink" Target="https://dokkai-labo.tokyo/setsumeibun/" TargetMode="External"/><Relationship Id="rId11031" Type="http://schemas.openxmlformats.org/officeDocument/2006/relationships/hyperlink" Target="https://natsui-sansu-juku.com/web/" TargetMode="External"/><Relationship Id="rId12361" Type="http://schemas.openxmlformats.org/officeDocument/2006/relationships/hyperlink" Target="https://rika-quest.com/" TargetMode="External"/><Relationship Id="rId1561" Type="http://schemas.openxmlformats.org/officeDocument/2006/relationships/hyperlink" Target="https://natsui-sansu-juku.com/" TargetMode="External"/><Relationship Id="rId2892" Type="http://schemas.openxmlformats.org/officeDocument/2006/relationships/hyperlink" Target="https://dokkai-labo.tokyo/blog/17022402/" TargetMode="External"/><Relationship Id="rId11036" Type="http://schemas.openxmlformats.org/officeDocument/2006/relationships/hyperlink" Target="https://natsui-sansu-juku.com/ct/intro/" TargetMode="External"/><Relationship Id="rId12368" Type="http://schemas.openxmlformats.org/officeDocument/2006/relationships/hyperlink" Target="https://rika-quest.com/" TargetMode="External"/><Relationship Id="rId1562" Type="http://schemas.openxmlformats.org/officeDocument/2006/relationships/hyperlink" Target="https://dokkai-labo.tokyo/blog/utokyo/" TargetMode="External"/><Relationship Id="rId2893" Type="http://schemas.openxmlformats.org/officeDocument/2006/relationships/hyperlink" Target="https://dokkai-labo.tokyo/setsumeibun/" TargetMode="External"/><Relationship Id="rId11037" Type="http://schemas.openxmlformats.org/officeDocument/2006/relationships/hyperlink" Target="https://natsui-sansu-juku.com/what_is_asen/" TargetMode="External"/><Relationship Id="rId12367" Type="http://schemas.openxmlformats.org/officeDocument/2006/relationships/hyperlink" Target="https://rika-quest.com/kouza/" TargetMode="External"/><Relationship Id="rId1563" Type="http://schemas.openxmlformats.org/officeDocument/2006/relationships/hyperlink" Target="https://koten-kakitsubata.jp/" TargetMode="External"/><Relationship Id="rId2894" Type="http://schemas.openxmlformats.org/officeDocument/2006/relationships/hyperlink" Target="https://dokkai-labo.tokyo/basis/" TargetMode="External"/><Relationship Id="rId11034" Type="http://schemas.openxmlformats.org/officeDocument/2006/relationships/hyperlink" Target="https://natsui-sansu-juku.com/inquiry/" TargetMode="External"/><Relationship Id="rId12366" Type="http://schemas.openxmlformats.org/officeDocument/2006/relationships/hyperlink" Target="https://rika-quest.com/inquiry/" TargetMode="External"/><Relationship Id="rId1564" Type="http://schemas.openxmlformats.org/officeDocument/2006/relationships/hyperlink" Target="https://dokkai-labo.tokyo/blog/utokyo/" TargetMode="External"/><Relationship Id="rId2895" Type="http://schemas.openxmlformats.org/officeDocument/2006/relationships/hyperlink" Target="https://dokkai-labo.tokyo/setsumeibun/" TargetMode="External"/><Relationship Id="rId11035" Type="http://schemas.openxmlformats.org/officeDocument/2006/relationships/hyperlink" Target="https://natsui-sansu-juku.com/what_is_asen/" TargetMode="External"/><Relationship Id="rId12365" Type="http://schemas.openxmlformats.org/officeDocument/2006/relationships/hyperlink" Target="https://rika-quest.com/" TargetMode="External"/><Relationship Id="rId1598" Type="http://schemas.openxmlformats.org/officeDocument/2006/relationships/hyperlink" Target="https://dokkai-labo.tokyo/schedule/" TargetMode="External"/><Relationship Id="rId1599" Type="http://schemas.openxmlformats.org/officeDocument/2006/relationships/hyperlink" Target="https://dokkai-labo.tokyo/blog/yoshu-series-kokugo-review-cycle/" TargetMode="External"/><Relationship Id="rId11007" Type="http://schemas.openxmlformats.org/officeDocument/2006/relationships/hyperlink" Target="https://natsui-sansu-juku.com/waseda_academy/" TargetMode="External"/><Relationship Id="rId12339" Type="http://schemas.openxmlformats.org/officeDocument/2006/relationships/hyperlink" Target="https://rika-quest.com/company/" TargetMode="External"/><Relationship Id="rId11008" Type="http://schemas.openxmlformats.org/officeDocument/2006/relationships/hyperlink" Target="https://natsui-sansu-juku.com/inquiry/" TargetMode="External"/><Relationship Id="rId12338" Type="http://schemas.openxmlformats.org/officeDocument/2006/relationships/hyperlink" Target="https://koten-kakitsubata.jp/" TargetMode="External"/><Relationship Id="rId11005" Type="http://schemas.openxmlformats.org/officeDocument/2006/relationships/hyperlink" Target="https://natsui-sansu-juku.com/waseda_academy/" TargetMode="External"/><Relationship Id="rId12337" Type="http://schemas.openxmlformats.org/officeDocument/2006/relationships/hyperlink" Target="https://rika-quest.com/company/" TargetMode="External"/><Relationship Id="rId11006" Type="http://schemas.openxmlformats.org/officeDocument/2006/relationships/hyperlink" Target="https://natsui-sansu-juku.com/column/kobetsu_mayoi_judge/" TargetMode="External"/><Relationship Id="rId12336" Type="http://schemas.openxmlformats.org/officeDocument/2006/relationships/hyperlink" Target="https://jukureiwa.com/" TargetMode="External"/><Relationship Id="rId11009" Type="http://schemas.openxmlformats.org/officeDocument/2006/relationships/hyperlink" Target="https://natsui-sansu-juku.com/web/" TargetMode="External"/><Relationship Id="rId1590" Type="http://schemas.openxmlformats.org/officeDocument/2006/relationships/hyperlink" Target="https://dokkai-labo.tokyo/" TargetMode="External"/><Relationship Id="rId12331" Type="http://schemas.openxmlformats.org/officeDocument/2006/relationships/hyperlink" Target="https://rika-quest.com/company/" TargetMode="External"/><Relationship Id="rId1591" Type="http://schemas.openxmlformats.org/officeDocument/2006/relationships/hyperlink" Target="https://dokkai-labo.tokyo/blog/yoshu-series-kokugo-review-cycle/" TargetMode="External"/><Relationship Id="rId11000" Type="http://schemas.openxmlformats.org/officeDocument/2006/relationships/hyperlink" Target="https://natsui-sansu-juku.com/school/" TargetMode="External"/><Relationship Id="rId12330" Type="http://schemas.openxmlformats.org/officeDocument/2006/relationships/hyperlink" Target="https://natsui-sansu-juku.com/" TargetMode="External"/><Relationship Id="rId1592" Type="http://schemas.openxmlformats.org/officeDocument/2006/relationships/hyperlink" Target="https://dokkai-labo.tokyo/kobetsuonline01/" TargetMode="External"/><Relationship Id="rId1593" Type="http://schemas.openxmlformats.org/officeDocument/2006/relationships/hyperlink" Target="https://dokkai-labo.tokyo/blog/yoshu-series-kokugo-review-cycle/" TargetMode="External"/><Relationship Id="rId1594" Type="http://schemas.openxmlformats.org/officeDocument/2006/relationships/hyperlink" Target="https://dokkai-labo.tokyo/kobetsuonline01/" TargetMode="External"/><Relationship Id="rId11003" Type="http://schemas.openxmlformats.org/officeDocument/2006/relationships/hyperlink" Target="https://natsui-sansu-juku.com/waseda_academy/" TargetMode="External"/><Relationship Id="rId12335" Type="http://schemas.openxmlformats.org/officeDocument/2006/relationships/hyperlink" Target="https://rika-quest.com/company/" TargetMode="External"/><Relationship Id="rId1595" Type="http://schemas.openxmlformats.org/officeDocument/2006/relationships/hyperlink" Target="https://dokkai-labo.tokyo/blog/yoshu-series-kokugo-review-cycle/" TargetMode="External"/><Relationship Id="rId11004" Type="http://schemas.openxmlformats.org/officeDocument/2006/relationships/hyperlink" Target="https://natsui-sansu-juku.com/column/kobetsu_mayoi_judge/" TargetMode="External"/><Relationship Id="rId12334" Type="http://schemas.openxmlformats.org/officeDocument/2006/relationships/hyperlink" Target="https://juku-escot.com/" TargetMode="External"/><Relationship Id="rId1596" Type="http://schemas.openxmlformats.org/officeDocument/2006/relationships/hyperlink" Target="https://dokkai-labo.tokyo/ct/strategy/" TargetMode="External"/><Relationship Id="rId11001" Type="http://schemas.openxmlformats.org/officeDocument/2006/relationships/hyperlink" Target="https://natsui-sansu-juku.com/waseda_academy/" TargetMode="External"/><Relationship Id="rId12333" Type="http://schemas.openxmlformats.org/officeDocument/2006/relationships/hyperlink" Target="https://rika-quest.com/company/" TargetMode="External"/><Relationship Id="rId1597" Type="http://schemas.openxmlformats.org/officeDocument/2006/relationships/hyperlink" Target="https://dokkai-labo.tokyo/blog/yoshu-series-kokugo-review-cycle/" TargetMode="External"/><Relationship Id="rId11002" Type="http://schemas.openxmlformats.org/officeDocument/2006/relationships/hyperlink" Target="https://natsui-sansu-juku.com/waseaca-2/" TargetMode="External"/><Relationship Id="rId12332" Type="http://schemas.openxmlformats.org/officeDocument/2006/relationships/hyperlink" Target="https://dokkai-labo.tokyo/" TargetMode="External"/><Relationship Id="rId1587" Type="http://schemas.openxmlformats.org/officeDocument/2006/relationships/hyperlink" Target="https://dokkai-labo.tokyo/blog/yoshu-series-kokugo-review-cycle/" TargetMode="External"/><Relationship Id="rId1588" Type="http://schemas.openxmlformats.org/officeDocument/2006/relationships/hyperlink" Target="https://dokkai-labo.tokyo/" TargetMode="External"/><Relationship Id="rId1589" Type="http://schemas.openxmlformats.org/officeDocument/2006/relationships/hyperlink" Target="https://dokkai-labo.tokyo/blog/yoshu-series-kokugo-review-cycle/" TargetMode="External"/><Relationship Id="rId11018" Type="http://schemas.openxmlformats.org/officeDocument/2006/relationships/hyperlink" Target="https://natsui-sansu-juku.com/kouza/" TargetMode="External"/><Relationship Id="rId11019" Type="http://schemas.openxmlformats.org/officeDocument/2006/relationships/hyperlink" Target="https://natsui-sansu-juku.com/web/" TargetMode="External"/><Relationship Id="rId12349" Type="http://schemas.openxmlformats.org/officeDocument/2006/relationships/hyperlink" Target="https://rika-quest.com/company/" TargetMode="External"/><Relationship Id="rId11016" Type="http://schemas.openxmlformats.org/officeDocument/2006/relationships/hyperlink" Target="https://natsui-sansu-juku.com/inquiry/" TargetMode="External"/><Relationship Id="rId12348" Type="http://schemas.openxmlformats.org/officeDocument/2006/relationships/hyperlink" Target="https://filmuy.com/arithmetica/" TargetMode="External"/><Relationship Id="rId11017" Type="http://schemas.openxmlformats.org/officeDocument/2006/relationships/hyperlink" Target="https://natsui-sansu-juku.com/web/" TargetMode="External"/><Relationship Id="rId12347" Type="http://schemas.openxmlformats.org/officeDocument/2006/relationships/hyperlink" Target="https://rika-quest.com/company/" TargetMode="External"/><Relationship Id="rId11010" Type="http://schemas.openxmlformats.org/officeDocument/2006/relationships/hyperlink" Target="https://natsui-sansu-juku.com/kobetsu/" TargetMode="External"/><Relationship Id="rId12342" Type="http://schemas.openxmlformats.org/officeDocument/2006/relationships/hyperlink" Target="https://eng-support.com/" TargetMode="External"/><Relationship Id="rId1580" Type="http://schemas.openxmlformats.org/officeDocument/2006/relationships/hyperlink" Target="https://dokkai-labo.tokyo/blog/waseda2021/" TargetMode="External"/><Relationship Id="rId11011" Type="http://schemas.openxmlformats.org/officeDocument/2006/relationships/hyperlink" Target="https://natsui-sansu-juku.com/web/" TargetMode="External"/><Relationship Id="rId12341" Type="http://schemas.openxmlformats.org/officeDocument/2006/relationships/hyperlink" Target="https://rika-quest.com/company/" TargetMode="External"/><Relationship Id="rId1581" Type="http://schemas.openxmlformats.org/officeDocument/2006/relationships/hyperlink" Target="https://dokkai-labo.tokyo/blog/kokugo-kakomon/" TargetMode="External"/><Relationship Id="rId12340" Type="http://schemas.openxmlformats.org/officeDocument/2006/relationships/hyperlink" Target="https://eigo-rewrite.com/" TargetMode="External"/><Relationship Id="rId1582" Type="http://schemas.openxmlformats.org/officeDocument/2006/relationships/hyperlink" Target="https://dokkai-labo.tokyo/blog/waseda2021/" TargetMode="External"/><Relationship Id="rId1583" Type="http://schemas.openxmlformats.org/officeDocument/2006/relationships/hyperlink" Target="https://youtu.be/2F77mNpV5YY" TargetMode="External"/><Relationship Id="rId11014" Type="http://schemas.openxmlformats.org/officeDocument/2006/relationships/hyperlink" Target="https://natsui-sansu-juku.com/kouza/" TargetMode="External"/><Relationship Id="rId12346" Type="http://schemas.openxmlformats.org/officeDocument/2006/relationships/hyperlink" Target="https://rika-quest.com/" TargetMode="External"/><Relationship Id="rId1584" Type="http://schemas.openxmlformats.org/officeDocument/2006/relationships/hyperlink" Target="https://youtu.be/2F77mNpV5YY" TargetMode="External"/><Relationship Id="rId11015" Type="http://schemas.openxmlformats.org/officeDocument/2006/relationships/hyperlink" Target="https://natsui-sansu-juku.com/web/" TargetMode="External"/><Relationship Id="rId12345" Type="http://schemas.openxmlformats.org/officeDocument/2006/relationships/hyperlink" Target="https://rika-quest.com/company/" TargetMode="External"/><Relationship Id="rId1585" Type="http://schemas.openxmlformats.org/officeDocument/2006/relationships/hyperlink" Target="https://dokkai-labo.tokyo/blog/yoshu-series-kokugo-review-cycle/" TargetMode="External"/><Relationship Id="rId11012" Type="http://schemas.openxmlformats.org/officeDocument/2006/relationships/hyperlink" Target="https://natsui-sansu-juku.com/kobetsu/" TargetMode="External"/><Relationship Id="rId12344" Type="http://schemas.openxmlformats.org/officeDocument/2006/relationships/hyperlink" Target="https://www.kokugo-trigger.com/" TargetMode="External"/><Relationship Id="rId1586" Type="http://schemas.openxmlformats.org/officeDocument/2006/relationships/hyperlink" Target="https://dokkai-labo.tokyo/hilevel_lec_univ_online/" TargetMode="External"/><Relationship Id="rId11013" Type="http://schemas.openxmlformats.org/officeDocument/2006/relationships/hyperlink" Target="https://natsui-sansu-juku.com/web/" TargetMode="External"/><Relationship Id="rId12343" Type="http://schemas.openxmlformats.org/officeDocument/2006/relationships/hyperlink" Target="https://rika-quest.com/company/" TargetMode="External"/><Relationship Id="rId1532" Type="http://schemas.openxmlformats.org/officeDocument/2006/relationships/hyperlink" Target="https://dokkai-labo.tokyo/blog/tosimagaoka2021/" TargetMode="External"/><Relationship Id="rId2863" Type="http://schemas.openxmlformats.org/officeDocument/2006/relationships/hyperlink" Target="https://dokkai-labo.tokyo/publication/" TargetMode="External"/><Relationship Id="rId1533" Type="http://schemas.openxmlformats.org/officeDocument/2006/relationships/hyperlink" Target="https://dokkai-labo.tokyo/blog/kokugo-kakomon/" TargetMode="External"/><Relationship Id="rId2864" Type="http://schemas.openxmlformats.org/officeDocument/2006/relationships/hyperlink" Target="http://books.rakuten.co.jp/rb/14869554/" TargetMode="External"/><Relationship Id="rId1534" Type="http://schemas.openxmlformats.org/officeDocument/2006/relationships/hyperlink" Target="https://dokkai-labo.tokyo/blog/tosimagaoka2021/" TargetMode="External"/><Relationship Id="rId2865" Type="http://schemas.openxmlformats.org/officeDocument/2006/relationships/hyperlink" Target="https://dokkai-labo.tokyo/publication/" TargetMode="External"/><Relationship Id="rId1535" Type="http://schemas.openxmlformats.org/officeDocument/2006/relationships/hyperlink" Target="https://dokkai-labo.tokyo/kobetsuonline01/" TargetMode="External"/><Relationship Id="rId2866" Type="http://schemas.openxmlformats.org/officeDocument/2006/relationships/hyperlink" Target="http://tsutaya.tsite.jp/item/book/PTA0000SUPT7" TargetMode="External"/><Relationship Id="rId1536" Type="http://schemas.openxmlformats.org/officeDocument/2006/relationships/hyperlink" Target="https://dokkai-labo.tokyo/blog/tosimagaoka2021/" TargetMode="External"/><Relationship Id="rId2867" Type="http://schemas.openxmlformats.org/officeDocument/2006/relationships/hyperlink" Target="https://dokkai-labo.tokyo/publication/" TargetMode="External"/><Relationship Id="rId11072" Type="http://schemas.openxmlformats.org/officeDocument/2006/relationships/hyperlink" Target="https://rika-quest.com/column/" TargetMode="External"/><Relationship Id="rId1537" Type="http://schemas.openxmlformats.org/officeDocument/2006/relationships/hyperlink" Target="https://dokkai-labo.tokyo/lesson/1-1elem/" TargetMode="External"/><Relationship Id="rId2868" Type="http://schemas.openxmlformats.org/officeDocument/2006/relationships/hyperlink" Target="http://boox.jp/index.php" TargetMode="External"/><Relationship Id="rId11073" Type="http://schemas.openxmlformats.org/officeDocument/2006/relationships/hyperlink" Target="https://rika-quest.com/" TargetMode="External"/><Relationship Id="rId1538" Type="http://schemas.openxmlformats.org/officeDocument/2006/relationships/hyperlink" Target="https://dokkai-labo.tokyo/blog/tosimagaoka2021/" TargetMode="External"/><Relationship Id="rId2869" Type="http://schemas.openxmlformats.org/officeDocument/2006/relationships/hyperlink" Target="https://dokkai-labo.tokyo/publication/" TargetMode="External"/><Relationship Id="rId11070" Type="http://schemas.openxmlformats.org/officeDocument/2006/relationships/hyperlink" Target="https://rika-quest.com/column/" TargetMode="External"/><Relationship Id="rId1539" Type="http://schemas.openxmlformats.org/officeDocument/2006/relationships/hyperlink" Target="https://dokkai-labo.tokyo/kobetsuonline01/" TargetMode="External"/><Relationship Id="rId11071" Type="http://schemas.openxmlformats.org/officeDocument/2006/relationships/hyperlink" Target="https://rika-quest.com/" TargetMode="External"/><Relationship Id="rId11065" Type="http://schemas.openxmlformats.org/officeDocument/2006/relationships/hyperlink" Target="https://natsui-sansu-juku.com/yotsuyaootuka-2/" TargetMode="External"/><Relationship Id="rId12397" Type="http://schemas.openxmlformats.org/officeDocument/2006/relationships/hyperlink" Target="https://rika-quest.com/inquiry/" TargetMode="External"/><Relationship Id="rId11066" Type="http://schemas.openxmlformats.org/officeDocument/2006/relationships/hyperlink" Target="https://natsui-sansu-juku.com/column/kobetsu_mayoi_judge/" TargetMode="External"/><Relationship Id="rId12396" Type="http://schemas.openxmlformats.org/officeDocument/2006/relationships/hyperlink" Target="https://rika-quest.com/info/492/" TargetMode="External"/><Relationship Id="rId11063" Type="http://schemas.openxmlformats.org/officeDocument/2006/relationships/hyperlink" Target="https://natsui-sansu-juku.com/yotsuyaootuka-2/" TargetMode="External"/><Relationship Id="rId12395" Type="http://schemas.openxmlformats.org/officeDocument/2006/relationships/hyperlink" Target="https://rika-quest.com/" TargetMode="External"/><Relationship Id="rId11064" Type="http://schemas.openxmlformats.org/officeDocument/2006/relationships/hyperlink" Target="https://natsui-sansu-juku.com/school/" TargetMode="External"/><Relationship Id="rId12394" Type="http://schemas.openxmlformats.org/officeDocument/2006/relationships/hyperlink" Target="https://rika-quest.com/info/492/" TargetMode="External"/><Relationship Id="rId11069" Type="http://schemas.openxmlformats.org/officeDocument/2006/relationships/hyperlink" Target="https://rika-quest.com/" TargetMode="External"/><Relationship Id="rId2860" Type="http://schemas.openxmlformats.org/officeDocument/2006/relationships/hyperlink" Target="https://dokkai-labo.tokyo/blog/170620/" TargetMode="External"/><Relationship Id="rId1530" Type="http://schemas.openxmlformats.org/officeDocument/2006/relationships/hyperlink" Target="https://dokkai-labo.tokyo/blog/tosimagaoka2021/" TargetMode="External"/><Relationship Id="rId2861" Type="http://schemas.openxmlformats.org/officeDocument/2006/relationships/hyperlink" Target="https://dokkai-labo.tokyo/publication/" TargetMode="External"/><Relationship Id="rId11067" Type="http://schemas.openxmlformats.org/officeDocument/2006/relationships/hyperlink" Target="https://natsui-sansu-juku.com/ct/jyukubetsu/" TargetMode="External"/><Relationship Id="rId12399" Type="http://schemas.openxmlformats.org/officeDocument/2006/relationships/hyperlink" Target="https://rika-quest.com/column/" TargetMode="External"/><Relationship Id="rId1531" Type="http://schemas.openxmlformats.org/officeDocument/2006/relationships/hyperlink" Target="https://dokkai-labo.tokyo/blog/200301/" TargetMode="External"/><Relationship Id="rId2862" Type="http://schemas.openxmlformats.org/officeDocument/2006/relationships/hyperlink" Target="https://www.amazon.co.jp/%E4%B8%AD%E5%AD%A6%E5%85%A5%E8%A9%A6%E5%9B%BD%E8%AA%9E-%E8%AA%AD%E8%A7%A3%E5%8A%9B%E3%81%84%E3%82%89%E3%81%9A%E3%81%AE%E8%A7%A3%E3%81%8D%E6%96%B9%E8%AC%9B%E5%BA%A7-%E4%BB%AE-%E9%95%B7%E5%B3%B6%E5%BA%B7%E4%BA%8C/dp/475393389X" TargetMode="External"/><Relationship Id="rId11068" Type="http://schemas.openxmlformats.org/officeDocument/2006/relationships/hyperlink" Target="https://natsui-sansu-juku.com/ct/jyukubetsu/" TargetMode="External"/><Relationship Id="rId12398" Type="http://schemas.openxmlformats.org/officeDocument/2006/relationships/hyperlink" Target="https://rika-quest.com/inquiry/" TargetMode="External"/><Relationship Id="rId1521" Type="http://schemas.openxmlformats.org/officeDocument/2006/relationships/hyperlink" Target="https://dokkai-labo.tokyo/blog/difficult-problem/" TargetMode="External"/><Relationship Id="rId2852" Type="http://schemas.openxmlformats.org/officeDocument/2006/relationships/hyperlink" Target="https://honto.jp/netstore/pd-book_29393099.html" TargetMode="External"/><Relationship Id="rId1522" Type="http://schemas.openxmlformats.org/officeDocument/2006/relationships/hyperlink" Target="https://dokkai-labo.tokyo/blog/test/" TargetMode="External"/><Relationship Id="rId2853" Type="http://schemas.openxmlformats.org/officeDocument/2006/relationships/hyperlink" Target="https://dokkai-labo.tokyo/publication/" TargetMode="External"/><Relationship Id="rId11080" Type="http://schemas.openxmlformats.org/officeDocument/2006/relationships/hyperlink" Target="https://rika-quest.com/kouza/" TargetMode="External"/><Relationship Id="rId1523" Type="http://schemas.openxmlformats.org/officeDocument/2006/relationships/hyperlink" Target="https://koten-kakitsubata.jp/" TargetMode="External"/><Relationship Id="rId2854" Type="http://schemas.openxmlformats.org/officeDocument/2006/relationships/hyperlink" Target="https://dokkai-labo.tokyo/blog/180203/" TargetMode="External"/><Relationship Id="rId1524" Type="http://schemas.openxmlformats.org/officeDocument/2006/relationships/hyperlink" Target="https://dokkai-labo.tokyo/blog/tosimagaoka2021/" TargetMode="External"/><Relationship Id="rId2855" Type="http://schemas.openxmlformats.org/officeDocument/2006/relationships/hyperlink" Target="https://dokkai-labo.tokyo/publication/" TargetMode="External"/><Relationship Id="rId1525" Type="http://schemas.openxmlformats.org/officeDocument/2006/relationships/hyperlink" Target="https://dokkai-labo.tokyo/kobetsuonline02/" TargetMode="External"/><Relationship Id="rId2856" Type="http://schemas.openxmlformats.org/officeDocument/2006/relationships/hyperlink" Target="http://gomashobo.com/book/b360542.html" TargetMode="External"/><Relationship Id="rId11083" Type="http://schemas.openxmlformats.org/officeDocument/2006/relationships/hyperlink" Target="https://rika-quest.com/" TargetMode="External"/><Relationship Id="rId1526" Type="http://schemas.openxmlformats.org/officeDocument/2006/relationships/hyperlink" Target="https://dokkai-labo.tokyo/blog/tosimagaoka2021/" TargetMode="External"/><Relationship Id="rId2857" Type="http://schemas.openxmlformats.org/officeDocument/2006/relationships/hyperlink" Target="https://dokkai-labo.tokyo/publication/" TargetMode="External"/><Relationship Id="rId11084" Type="http://schemas.openxmlformats.org/officeDocument/2006/relationships/hyperlink" Target="https://rika-quest.com/column/physics/" TargetMode="External"/><Relationship Id="rId1527" Type="http://schemas.openxmlformats.org/officeDocument/2006/relationships/hyperlink" Target="https://dokkai-labo.tokyo/kobetsuonline02/" TargetMode="External"/><Relationship Id="rId2858" Type="http://schemas.openxmlformats.org/officeDocument/2006/relationships/hyperlink" Target="https://www.amazon.co.jp/%E5%A4%A7%E5%AD%A6%E5%85%A5%E8%A9%A6%E7%8F%BE%E4%BB%A3%E6%96%87%E2%80%95%E3%81%BE%E3%81%9A%E2%80%9CMARCH%E7%AA%81%E7%A0%B4%E2%80%9D%E3%81%AE%E6%A5%B5%E6%84%8F%E3%82%92%E4%BC%9D%E6%8E%88-%E9%95%B7%E5%B3%B6-%E5%BA%B7%E4%BA%8C/dp/434108691X" TargetMode="External"/><Relationship Id="rId11081" Type="http://schemas.openxmlformats.org/officeDocument/2006/relationships/hyperlink" Target="https://rika-quest.com/" TargetMode="External"/><Relationship Id="rId1528" Type="http://schemas.openxmlformats.org/officeDocument/2006/relationships/hyperlink" Target="https://dokkai-labo.tokyo/blog/tosimagaoka2021/" TargetMode="External"/><Relationship Id="rId2859" Type="http://schemas.openxmlformats.org/officeDocument/2006/relationships/hyperlink" Target="https://dokkai-labo.tokyo/publication/" TargetMode="External"/><Relationship Id="rId11082" Type="http://schemas.openxmlformats.org/officeDocument/2006/relationships/hyperlink" Target="https://rika-quest.com/access/" TargetMode="External"/><Relationship Id="rId1529" Type="http://schemas.openxmlformats.org/officeDocument/2006/relationships/hyperlink" Target="https://dokkai-labo.tokyo/ct/examovie/" TargetMode="External"/><Relationship Id="rId11076" Type="http://schemas.openxmlformats.org/officeDocument/2006/relationships/hyperlink" Target="https://rika-quest.com/column/" TargetMode="External"/><Relationship Id="rId11077" Type="http://schemas.openxmlformats.org/officeDocument/2006/relationships/hyperlink" Target="https://rika-quest.com/" TargetMode="External"/><Relationship Id="rId11074" Type="http://schemas.openxmlformats.org/officeDocument/2006/relationships/hyperlink" Target="https://rika-quest.com/column/" TargetMode="External"/><Relationship Id="rId11075" Type="http://schemas.openxmlformats.org/officeDocument/2006/relationships/hyperlink" Target="https://rika-quest.com/" TargetMode="External"/><Relationship Id="rId2850" Type="http://schemas.openxmlformats.org/officeDocument/2006/relationships/hyperlink" Target="https://www.amazon.co.jp/%E5%9B%BD%E5%85%AC%E7%AB%8B%E5%A4%A7%E5%AD%A6-%E7%8F%BE%E4%BB%A3%E6%96%87%E6%94%BB%E7%95%A5-%E9%95%B7%E5%B3%B6%E5%BA%B7%E4%BA%8C/dp/4341087207/ref=sr_1_1" TargetMode="External"/><Relationship Id="rId11078" Type="http://schemas.openxmlformats.org/officeDocument/2006/relationships/hyperlink" Target="https://rika-quest.com/inquiry/" TargetMode="External"/><Relationship Id="rId1520" Type="http://schemas.openxmlformats.org/officeDocument/2006/relationships/hyperlink" Target="https://dokkai-labo.tokyo/blog/test/" TargetMode="External"/><Relationship Id="rId2851" Type="http://schemas.openxmlformats.org/officeDocument/2006/relationships/hyperlink" Target="https://dokkai-labo.tokyo/publication/" TargetMode="External"/><Relationship Id="rId11079" Type="http://schemas.openxmlformats.org/officeDocument/2006/relationships/hyperlink" Target="https://rika-quest.com/" TargetMode="External"/><Relationship Id="rId1554" Type="http://schemas.openxmlformats.org/officeDocument/2006/relationships/hyperlink" Target="https://dokkai-labo.tokyo/blog/utokyo/" TargetMode="External"/><Relationship Id="rId2885" Type="http://schemas.openxmlformats.org/officeDocument/2006/relationships/hyperlink" Target="https://dokkai-labo.tokyo/schedule/" TargetMode="External"/><Relationship Id="rId1555" Type="http://schemas.openxmlformats.org/officeDocument/2006/relationships/hyperlink" Target="https://dokkai-labo.tokyo/tokuten_fifth/" TargetMode="External"/><Relationship Id="rId2886" Type="http://schemas.openxmlformats.org/officeDocument/2006/relationships/hyperlink" Target="https://dokkai-labo.tokyo/timetable_mtg/" TargetMode="External"/><Relationship Id="rId1556" Type="http://schemas.openxmlformats.org/officeDocument/2006/relationships/hyperlink" Target="https://dokkai-labo.tokyo/blog/utokyo/" TargetMode="External"/><Relationship Id="rId2887" Type="http://schemas.openxmlformats.org/officeDocument/2006/relationships/hyperlink" Target="https://dokkai-labo.tokyo/setsumeibun/" TargetMode="External"/><Relationship Id="rId1557" Type="http://schemas.openxmlformats.org/officeDocument/2006/relationships/hyperlink" Target="https://dokkai-labo.tokyo/tokuten_fifth/" TargetMode="External"/><Relationship Id="rId2888" Type="http://schemas.openxmlformats.org/officeDocument/2006/relationships/hyperlink" Target="https://dokkai-labo.tokyo/kobetsu/" TargetMode="External"/><Relationship Id="rId1558" Type="http://schemas.openxmlformats.org/officeDocument/2006/relationships/hyperlink" Target="https://dokkai-labo.tokyo/blog/utokyo/" TargetMode="External"/><Relationship Id="rId2889" Type="http://schemas.openxmlformats.org/officeDocument/2006/relationships/hyperlink" Target="https://dokkai-labo.tokyo/setsumeibun/" TargetMode="External"/><Relationship Id="rId11050" Type="http://schemas.openxmlformats.org/officeDocument/2006/relationships/hyperlink" Target="https://natsui-sansu-juku.com/what_is_asen/" TargetMode="External"/><Relationship Id="rId12382" Type="http://schemas.openxmlformats.org/officeDocument/2006/relationships/hyperlink" Target="https://rika-quest.com/access/" TargetMode="External"/><Relationship Id="rId1559" Type="http://schemas.openxmlformats.org/officeDocument/2006/relationships/hyperlink" Target="https://dokkai-labo.tokyo/blog/19052602/" TargetMode="External"/><Relationship Id="rId11051" Type="http://schemas.openxmlformats.org/officeDocument/2006/relationships/hyperlink" Target="https://natsui-sansu-juku.com/what_is_asen/" TargetMode="External"/><Relationship Id="rId12381" Type="http://schemas.openxmlformats.org/officeDocument/2006/relationships/hyperlink" Target="https://rika-quest.com/inquiry/" TargetMode="External"/><Relationship Id="rId12380" Type="http://schemas.openxmlformats.org/officeDocument/2006/relationships/hyperlink" Target="https://rika-quest.com/" TargetMode="External"/><Relationship Id="rId11049" Type="http://schemas.openxmlformats.org/officeDocument/2006/relationships/hyperlink" Target="https://natsui-sansu-juku.com/what_is_asen/" TargetMode="External"/><Relationship Id="rId11043" Type="http://schemas.openxmlformats.org/officeDocument/2006/relationships/hyperlink" Target="https://natsui-sansu-juku.com/what_is_asen/" TargetMode="External"/><Relationship Id="rId12375" Type="http://schemas.openxmlformats.org/officeDocument/2006/relationships/hyperlink" Target="https://rika-quest.com/inquiry/" TargetMode="External"/><Relationship Id="rId11044" Type="http://schemas.openxmlformats.org/officeDocument/2006/relationships/hyperlink" Target="https://natsui-sansu-juku.com/column/withyou/" TargetMode="External"/><Relationship Id="rId12374" Type="http://schemas.openxmlformats.org/officeDocument/2006/relationships/hyperlink" Target="https://rika-quest.com/" TargetMode="External"/><Relationship Id="rId11041" Type="http://schemas.openxmlformats.org/officeDocument/2006/relationships/hyperlink" Target="https://natsui-sansu-juku.com/what_is_asen/" TargetMode="External"/><Relationship Id="rId12373" Type="http://schemas.openxmlformats.org/officeDocument/2006/relationships/hyperlink" Target="https://rika-quest.com/kouza/" TargetMode="External"/><Relationship Id="rId2880" Type="http://schemas.openxmlformats.org/officeDocument/2006/relationships/hyperlink" Target="https://dokkai-labo.tokyo/ct/strategy/" TargetMode="External"/><Relationship Id="rId11042" Type="http://schemas.openxmlformats.org/officeDocument/2006/relationships/hyperlink" Target="https://natsui-sansu-juku.com/column/kobetsu_mayoi_judge/" TargetMode="External"/><Relationship Id="rId12372" Type="http://schemas.openxmlformats.org/officeDocument/2006/relationships/hyperlink" Target="https://rika-quest.com/inquiry/" TargetMode="External"/><Relationship Id="rId1550" Type="http://schemas.openxmlformats.org/officeDocument/2006/relationships/hyperlink" Target="https://dokkai-labo.tokyo/blog/tsukukoma2021/" TargetMode="External"/><Relationship Id="rId2881" Type="http://schemas.openxmlformats.org/officeDocument/2006/relationships/hyperlink" Target="https://dokkai-labo.tokyo/schedule/" TargetMode="External"/><Relationship Id="rId11047" Type="http://schemas.openxmlformats.org/officeDocument/2006/relationships/hyperlink" Target="https://natsui-sansu-juku.com/what_is_asen/" TargetMode="External"/><Relationship Id="rId12379" Type="http://schemas.openxmlformats.org/officeDocument/2006/relationships/hyperlink" Target="https://rika-quest.com/kouza/" TargetMode="External"/><Relationship Id="rId1551" Type="http://schemas.openxmlformats.org/officeDocument/2006/relationships/hyperlink" Target="https://dokkai-labo.tokyo/hilevel_lec_univ_online/" TargetMode="External"/><Relationship Id="rId2882" Type="http://schemas.openxmlformats.org/officeDocument/2006/relationships/hyperlink" Target="https://dokkai-labo.tokyo/vacant_sum/" TargetMode="External"/><Relationship Id="rId11048" Type="http://schemas.openxmlformats.org/officeDocument/2006/relationships/hyperlink" Target="https://natsui-sansu-juku.com/story001/" TargetMode="External"/><Relationship Id="rId12378" Type="http://schemas.openxmlformats.org/officeDocument/2006/relationships/hyperlink" Target="https://rika-quest.com/inquiry/" TargetMode="External"/><Relationship Id="rId1552" Type="http://schemas.openxmlformats.org/officeDocument/2006/relationships/hyperlink" Target="https://dokkai-labo.tokyo/blog/tsukukoma2021/" TargetMode="External"/><Relationship Id="rId2883" Type="http://schemas.openxmlformats.org/officeDocument/2006/relationships/hyperlink" Target="https://dokkai-labo.tokyo/schedule/" TargetMode="External"/><Relationship Id="rId11045" Type="http://schemas.openxmlformats.org/officeDocument/2006/relationships/hyperlink" Target="https://natsui-sansu-juku.com/what_is_asen/" TargetMode="External"/><Relationship Id="rId12377" Type="http://schemas.openxmlformats.org/officeDocument/2006/relationships/hyperlink" Target="https://rika-quest.com/" TargetMode="External"/><Relationship Id="rId1553" Type="http://schemas.openxmlformats.org/officeDocument/2006/relationships/hyperlink" Target="https://dokkai-labo.tokyo/blog/kokugo-kakomon/" TargetMode="External"/><Relationship Id="rId2884" Type="http://schemas.openxmlformats.org/officeDocument/2006/relationships/hyperlink" Target="https://dokkai-labo.tokyo/timetable_season/" TargetMode="External"/><Relationship Id="rId11046" Type="http://schemas.openxmlformats.org/officeDocument/2006/relationships/hyperlink" Target="https://natsui-sansu-juku.com/story002/" TargetMode="External"/><Relationship Id="rId12376" Type="http://schemas.openxmlformats.org/officeDocument/2006/relationships/hyperlink" Target="https://rika-quest.com/kouza/" TargetMode="External"/><Relationship Id="rId1543" Type="http://schemas.openxmlformats.org/officeDocument/2006/relationships/hyperlink" Target="https://dokkai-labo.tokyo/contact/" TargetMode="External"/><Relationship Id="rId2874" Type="http://schemas.openxmlformats.org/officeDocument/2006/relationships/hyperlink" Target="http://dokkai-labo.tokyo/kobetsu/" TargetMode="External"/><Relationship Id="rId1544" Type="http://schemas.openxmlformats.org/officeDocument/2006/relationships/hyperlink" Target="https://dokkai-labo.tokyo/blog/tosimagaoka2021/" TargetMode="External"/><Relationship Id="rId2875" Type="http://schemas.openxmlformats.org/officeDocument/2006/relationships/hyperlink" Target="https://dokkai-labo.tokyo/publish_movie01/" TargetMode="External"/><Relationship Id="rId1545" Type="http://schemas.openxmlformats.org/officeDocument/2006/relationships/hyperlink" Target="https://dokkai-labo.tokyo/profile/" TargetMode="External"/><Relationship Id="rId2876" Type="http://schemas.openxmlformats.org/officeDocument/2006/relationships/hyperlink" Target="http://dokkai-labo.tokyo/kobetsu/" TargetMode="External"/><Relationship Id="rId1546" Type="http://schemas.openxmlformats.org/officeDocument/2006/relationships/hyperlink" Target="https://dokkai-labo.tokyo/blog/tosimagaoka2021/" TargetMode="External"/><Relationship Id="rId2877" Type="http://schemas.openxmlformats.org/officeDocument/2006/relationships/hyperlink" Target="https://dokkai-labo.tokyo/schedule/" TargetMode="External"/><Relationship Id="rId1547" Type="http://schemas.openxmlformats.org/officeDocument/2006/relationships/hyperlink" Target="https://dokkai-labo.tokyo/access/" TargetMode="External"/><Relationship Id="rId2878" Type="http://schemas.openxmlformats.org/officeDocument/2006/relationships/hyperlink" Target="https://dokkai-labo.tokyo/ct/strategy/" TargetMode="External"/><Relationship Id="rId11061" Type="http://schemas.openxmlformats.org/officeDocument/2006/relationships/hyperlink" Target="https://natsui-sansu-juku.com/yotsuyaootuka-2/" TargetMode="External"/><Relationship Id="rId12393" Type="http://schemas.openxmlformats.org/officeDocument/2006/relationships/hyperlink" Target="https://rika-quest.com/kouza/" TargetMode="External"/><Relationship Id="rId1548" Type="http://schemas.openxmlformats.org/officeDocument/2006/relationships/hyperlink" Target="https://dokkai-labo.tokyo/blog/tosimagaoka2021/" TargetMode="External"/><Relationship Id="rId2879" Type="http://schemas.openxmlformats.org/officeDocument/2006/relationships/hyperlink" Target="https://dokkai-labo.tokyo/schedule/" TargetMode="External"/><Relationship Id="rId11062" Type="http://schemas.openxmlformats.org/officeDocument/2006/relationships/hyperlink" Target="https://natsui-sansu-juku.com/ct/kakomon/" TargetMode="External"/><Relationship Id="rId12392" Type="http://schemas.openxmlformats.org/officeDocument/2006/relationships/hyperlink" Target="https://rika-quest.com/info/492/" TargetMode="External"/><Relationship Id="rId1549" Type="http://schemas.openxmlformats.org/officeDocument/2006/relationships/hyperlink" Target="https://dokkai-labo.tokyo/blog/" TargetMode="External"/><Relationship Id="rId12391" Type="http://schemas.openxmlformats.org/officeDocument/2006/relationships/hyperlink" Target="https://rika-quest.com/access/" TargetMode="External"/><Relationship Id="rId11060" Type="http://schemas.openxmlformats.org/officeDocument/2006/relationships/hyperlink" Target="https://natsui-sansu-juku.com/ct/kakomon/" TargetMode="External"/><Relationship Id="rId12390" Type="http://schemas.openxmlformats.org/officeDocument/2006/relationships/hyperlink" Target="https://rika-quest.com/info/2026/" TargetMode="External"/><Relationship Id="rId11054" Type="http://schemas.openxmlformats.org/officeDocument/2006/relationships/hyperlink" Target="https://natsui-sansu-juku.com/column/tokuten_detail/" TargetMode="External"/><Relationship Id="rId12386" Type="http://schemas.openxmlformats.org/officeDocument/2006/relationships/hyperlink" Target="https://rika-quest.com/" TargetMode="External"/><Relationship Id="rId11055" Type="http://schemas.openxmlformats.org/officeDocument/2006/relationships/hyperlink" Target="https://natsui-sansu-juku.com/what_is_asen/" TargetMode="External"/><Relationship Id="rId12385" Type="http://schemas.openxmlformats.org/officeDocument/2006/relationships/hyperlink" Target="https://rika-quest.com/kouza/" TargetMode="External"/><Relationship Id="rId11052" Type="http://schemas.openxmlformats.org/officeDocument/2006/relationships/hyperlink" Target="https://natsui-sansu-juku.com/column/kokogachigau/" TargetMode="External"/><Relationship Id="rId12384" Type="http://schemas.openxmlformats.org/officeDocument/2006/relationships/hyperlink" Target="https://rika-quest.com/inquiry/" TargetMode="External"/><Relationship Id="rId11053" Type="http://schemas.openxmlformats.org/officeDocument/2006/relationships/hyperlink" Target="https://natsui-sansu-juku.com/what_is_asen/" TargetMode="External"/><Relationship Id="rId12383" Type="http://schemas.openxmlformats.org/officeDocument/2006/relationships/hyperlink" Target="https://rika-quest.com/" TargetMode="External"/><Relationship Id="rId2870" Type="http://schemas.openxmlformats.org/officeDocument/2006/relationships/hyperlink" Target="https://honto.jp/netstore/pd-book_28514726.html" TargetMode="External"/><Relationship Id="rId11058" Type="http://schemas.openxmlformats.org/officeDocument/2006/relationships/hyperlink" Target="https://natsui-sansu-juku.com/inquiry/" TargetMode="External"/><Relationship Id="rId1540" Type="http://schemas.openxmlformats.org/officeDocument/2006/relationships/hyperlink" Target="https://dokkai-labo.tokyo/blog/tosimagaoka2021/" TargetMode="External"/><Relationship Id="rId2871" Type="http://schemas.openxmlformats.org/officeDocument/2006/relationships/hyperlink" Target="https://dokkai-labo.tokyo/publication/" TargetMode="External"/><Relationship Id="rId11059" Type="http://schemas.openxmlformats.org/officeDocument/2006/relationships/hyperlink" Target="https://natsui-sansu-juku.com/yotsuyaootuka-2/" TargetMode="External"/><Relationship Id="rId12389" Type="http://schemas.openxmlformats.org/officeDocument/2006/relationships/hyperlink" Target="https://rika-quest.com/inquiry/" TargetMode="External"/><Relationship Id="rId1541" Type="http://schemas.openxmlformats.org/officeDocument/2006/relationships/hyperlink" Target="https://dokkai-labo.tokyo/blog/161214/" TargetMode="External"/><Relationship Id="rId2872" Type="http://schemas.openxmlformats.org/officeDocument/2006/relationships/hyperlink" Target="https://dokkai-labo.tokyo/blog/200328/" TargetMode="External"/><Relationship Id="rId11056" Type="http://schemas.openxmlformats.org/officeDocument/2006/relationships/hyperlink" Target="https://natsui-sansu-juku.com/column/kobetsu_mayoi_judge/" TargetMode="External"/><Relationship Id="rId12388" Type="http://schemas.openxmlformats.org/officeDocument/2006/relationships/hyperlink" Target="https://rika-quest.com/" TargetMode="External"/><Relationship Id="rId1542" Type="http://schemas.openxmlformats.org/officeDocument/2006/relationships/hyperlink" Target="https://dokkai-labo.tokyo/blog/tosimagaoka2021/" TargetMode="External"/><Relationship Id="rId2873" Type="http://schemas.openxmlformats.org/officeDocument/2006/relationships/hyperlink" Target="https://dokkai-labo.tokyo/publish_movie01/" TargetMode="External"/><Relationship Id="rId11057" Type="http://schemas.openxmlformats.org/officeDocument/2006/relationships/hyperlink" Target="https://natsui-sansu-juku.com/what_is_asen/" TargetMode="External"/><Relationship Id="rId12387" Type="http://schemas.openxmlformats.org/officeDocument/2006/relationships/hyperlink" Target="https://rika-quest.com/inquiry/" TargetMode="External"/><Relationship Id="rId12317" Type="http://schemas.openxmlformats.org/officeDocument/2006/relationships/hyperlink" Target="https://rika-quest.com/column/weather/" TargetMode="External"/><Relationship Id="rId12316" Type="http://schemas.openxmlformats.org/officeDocument/2006/relationships/hyperlink" Target="https://rika-quest.com/inquiry/" TargetMode="External"/><Relationship Id="rId12315" Type="http://schemas.openxmlformats.org/officeDocument/2006/relationships/hyperlink" Target="https://rika-quest.com/column/water/" TargetMode="External"/><Relationship Id="rId12314" Type="http://schemas.openxmlformats.org/officeDocument/2006/relationships/hyperlink" Target="https://rika-quest.com/kouza/" TargetMode="External"/><Relationship Id="rId12319" Type="http://schemas.openxmlformats.org/officeDocument/2006/relationships/hyperlink" Target="https://rika-quest.com/column/weather/" TargetMode="External"/><Relationship Id="rId12318" Type="http://schemas.openxmlformats.org/officeDocument/2006/relationships/hyperlink" Target="https://rika-quest.com/column/geoscience/" TargetMode="External"/><Relationship Id="rId12313" Type="http://schemas.openxmlformats.org/officeDocument/2006/relationships/hyperlink" Target="https://rika-quest.com/column/water/" TargetMode="External"/><Relationship Id="rId12312" Type="http://schemas.openxmlformats.org/officeDocument/2006/relationships/hyperlink" Target="https://rika-quest.com/column/geoscience/" TargetMode="External"/><Relationship Id="rId12311" Type="http://schemas.openxmlformats.org/officeDocument/2006/relationships/hyperlink" Target="https://rika-quest.com/column/water/" TargetMode="External"/><Relationship Id="rId12310" Type="http://schemas.openxmlformats.org/officeDocument/2006/relationships/hyperlink" Target="https://rika-quest.com/" TargetMode="External"/><Relationship Id="rId12328" Type="http://schemas.openxmlformats.org/officeDocument/2006/relationships/hyperlink" Target="http://arithmetica.jp/wp/wp-content/uploads/2016/08/yoko.png" TargetMode="External"/><Relationship Id="rId12327" Type="http://schemas.openxmlformats.org/officeDocument/2006/relationships/hyperlink" Target="https://rika-quest.com/company/" TargetMode="External"/><Relationship Id="rId12326" Type="http://schemas.openxmlformats.org/officeDocument/2006/relationships/hyperlink" Target="https://rika-quest.com/column/" TargetMode="External"/><Relationship Id="rId12325" Type="http://schemas.openxmlformats.org/officeDocument/2006/relationships/hyperlink" Target="https://rika-quest.com/company/" TargetMode="External"/><Relationship Id="rId12329" Type="http://schemas.openxmlformats.org/officeDocument/2006/relationships/hyperlink" Target="https://rika-quest.com/company/" TargetMode="External"/><Relationship Id="rId12320" Type="http://schemas.openxmlformats.org/officeDocument/2006/relationships/hyperlink" Target="https://rika-quest.com/" TargetMode="External"/><Relationship Id="rId12324" Type="http://schemas.openxmlformats.org/officeDocument/2006/relationships/hyperlink" Target="https://rika-quest.com/column/" TargetMode="External"/><Relationship Id="rId12323" Type="http://schemas.openxmlformats.org/officeDocument/2006/relationships/hyperlink" Target="https://rika-quest.com/company/" TargetMode="External"/><Relationship Id="rId12322" Type="http://schemas.openxmlformats.org/officeDocument/2006/relationships/hyperlink" Target="https://rika-quest.com/" TargetMode="External"/><Relationship Id="rId12321" Type="http://schemas.openxmlformats.org/officeDocument/2006/relationships/hyperlink" Target="https://rika-quest.com/column/weather/" TargetMode="External"/><Relationship Id="rId12306" Type="http://schemas.openxmlformats.org/officeDocument/2006/relationships/hyperlink" Target="https://rika-quest.com/column/chemistry/" TargetMode="External"/><Relationship Id="rId12305" Type="http://schemas.openxmlformats.org/officeDocument/2006/relationships/hyperlink" Target="https://rika-quest.com/column/volume-and-temperature/" TargetMode="External"/><Relationship Id="rId12304" Type="http://schemas.openxmlformats.org/officeDocument/2006/relationships/hyperlink" Target="https://rika-quest.com/kouza/" TargetMode="External"/><Relationship Id="rId12303" Type="http://schemas.openxmlformats.org/officeDocument/2006/relationships/hyperlink" Target="https://rika-quest.com/column/trimorphic_change/" TargetMode="External"/><Relationship Id="rId12309" Type="http://schemas.openxmlformats.org/officeDocument/2006/relationships/hyperlink" Target="https://rika-quest.com/column/water/" TargetMode="External"/><Relationship Id="rId12308" Type="http://schemas.openxmlformats.org/officeDocument/2006/relationships/hyperlink" Target="https://rika-quest.com/column/geoscience/" TargetMode="External"/><Relationship Id="rId12307" Type="http://schemas.openxmlformats.org/officeDocument/2006/relationships/hyperlink" Target="https://rika-quest.com/column/water/" TargetMode="External"/><Relationship Id="rId12302" Type="http://schemas.openxmlformats.org/officeDocument/2006/relationships/hyperlink" Target="https://rika-quest.com/column/chemistry/" TargetMode="External"/><Relationship Id="rId12301" Type="http://schemas.openxmlformats.org/officeDocument/2006/relationships/hyperlink" Target="https://rika-quest.com/column/trimorphic_change/" TargetMode="External"/><Relationship Id="rId12300" Type="http://schemas.openxmlformats.org/officeDocument/2006/relationships/hyperlink" Target="https://rika-quest.com/" TargetMode="External"/><Relationship Id="rId2940" Type="http://schemas.openxmlformats.org/officeDocument/2006/relationships/hyperlink" Target="https://dokkai-labo.tokyo/tokuten_fifth/" TargetMode="External"/><Relationship Id="rId1610" Type="http://schemas.openxmlformats.org/officeDocument/2006/relationships/hyperlink" Target="https://dokkai-labo.tokyo/hilevel_lec_univ_online/" TargetMode="External"/><Relationship Id="rId2941" Type="http://schemas.openxmlformats.org/officeDocument/2006/relationships/hyperlink" Target="https://dokkai-labo.tokyo/tokuten/" TargetMode="External"/><Relationship Id="rId1611" Type="http://schemas.openxmlformats.org/officeDocument/2006/relationships/hyperlink" Target="https://dokkai-labo.tokyo/blog/yosyu_series_05j01/" TargetMode="External"/><Relationship Id="rId2942" Type="http://schemas.openxmlformats.org/officeDocument/2006/relationships/hyperlink" Target="https://dokkai-labo.tokyo/live/" TargetMode="External"/><Relationship Id="rId1612" Type="http://schemas.openxmlformats.org/officeDocument/2006/relationships/hyperlink" Target="https://dokkai-labo.tokyo/" TargetMode="External"/><Relationship Id="rId2943" Type="http://schemas.openxmlformats.org/officeDocument/2006/relationships/hyperlink" Target="https://dokkai-labo.tokyo/tokuten/" TargetMode="External"/><Relationship Id="rId1613" Type="http://schemas.openxmlformats.org/officeDocument/2006/relationships/hyperlink" Target="https://dokkai-labo.tokyo/blog/yosyu_series_05j010/" TargetMode="External"/><Relationship Id="rId2944" Type="http://schemas.openxmlformats.org/officeDocument/2006/relationships/hyperlink" Target="https://dokkai-labo.tokyo/live/" TargetMode="External"/><Relationship Id="rId1614" Type="http://schemas.openxmlformats.org/officeDocument/2006/relationships/hyperlink" Target="https://dokkai-labo.tokyo/summer/" TargetMode="External"/><Relationship Id="rId2945" Type="http://schemas.openxmlformats.org/officeDocument/2006/relationships/hyperlink" Target="https://dokkai-labo.tokyo/univ01/" TargetMode="External"/><Relationship Id="rId1615" Type="http://schemas.openxmlformats.org/officeDocument/2006/relationships/hyperlink" Target="https://dokkai-labo.tokyo/blog/yosyu_series_05j010/" TargetMode="External"/><Relationship Id="rId2946" Type="http://schemas.openxmlformats.org/officeDocument/2006/relationships/hyperlink" Target="https://dokkai-labo.tokyo/basis/" TargetMode="External"/><Relationship Id="rId1616" Type="http://schemas.openxmlformats.org/officeDocument/2006/relationships/hyperlink" Target="https://dokkai-labo.tokyo/tokuten_fifth/" TargetMode="External"/><Relationship Id="rId2947" Type="http://schemas.openxmlformats.org/officeDocument/2006/relationships/hyperlink" Target="https://dokkai-labo.tokyo/univ01/" TargetMode="External"/><Relationship Id="rId1617" Type="http://schemas.openxmlformats.org/officeDocument/2006/relationships/hyperlink" Target="https://dokkai-labo.tokyo/blog/yosyu_series_05j010/" TargetMode="External"/><Relationship Id="rId2948" Type="http://schemas.openxmlformats.org/officeDocument/2006/relationships/hyperlink" Target="https://dokkai-labo.tokyo/live/" TargetMode="External"/><Relationship Id="rId1618" Type="http://schemas.openxmlformats.org/officeDocument/2006/relationships/hyperlink" Target="https://dokkai-labo.tokyo/tokuten_fifth/" TargetMode="External"/><Relationship Id="rId2949" Type="http://schemas.openxmlformats.org/officeDocument/2006/relationships/hyperlink" Target="https://dokkai-labo.tokyo/univ02/" TargetMode="External"/><Relationship Id="rId1619" Type="http://schemas.openxmlformats.org/officeDocument/2006/relationships/hyperlink" Target="https://dokkai-labo.tokyo/blog/yosyu_series_05j010/" TargetMode="External"/><Relationship Id="rId12199" Type="http://schemas.openxmlformats.org/officeDocument/2006/relationships/hyperlink" Target="https://rika-quest.com/column/seed/" TargetMode="External"/><Relationship Id="rId12198" Type="http://schemas.openxmlformats.org/officeDocument/2006/relationships/hyperlink" Target="https://rika-quest.com/kouza/" TargetMode="External"/><Relationship Id="rId12197" Type="http://schemas.openxmlformats.org/officeDocument/2006/relationships/hyperlink" Target="https://rika-quest.com/column/seed/" TargetMode="External"/><Relationship Id="rId12196" Type="http://schemas.openxmlformats.org/officeDocument/2006/relationships/hyperlink" Target="https://rika-quest.com/kouza/" TargetMode="External"/><Relationship Id="rId2930" Type="http://schemas.openxmlformats.org/officeDocument/2006/relationships/hyperlink" Target="https://dokkai-labo.tokyo/summer/" TargetMode="External"/><Relationship Id="rId1600" Type="http://schemas.openxmlformats.org/officeDocument/2006/relationships/hyperlink" Target="https://dokkai-labo.tokyo/contact/" TargetMode="External"/><Relationship Id="rId2931" Type="http://schemas.openxmlformats.org/officeDocument/2006/relationships/hyperlink" Target="https://dokkai-labo.tokyo/tokuten_fifth/" TargetMode="External"/><Relationship Id="rId1601" Type="http://schemas.openxmlformats.org/officeDocument/2006/relationships/hyperlink" Target="https://dokkai-labo.tokyo/blog/yoshu-series-kokugo-review-cycle/" TargetMode="External"/><Relationship Id="rId2932" Type="http://schemas.openxmlformats.org/officeDocument/2006/relationships/hyperlink" Target="https://dokkai-labo.tokyo/summer/" TargetMode="External"/><Relationship Id="rId1602" Type="http://schemas.openxmlformats.org/officeDocument/2006/relationships/hyperlink" Target="https://dokkai-labo.tokyo/access/" TargetMode="External"/><Relationship Id="rId2933" Type="http://schemas.openxmlformats.org/officeDocument/2006/relationships/hyperlink" Target="https://dokkai-labo.tokyo/tokuten_fifth/" TargetMode="External"/><Relationship Id="rId1603" Type="http://schemas.openxmlformats.org/officeDocument/2006/relationships/hyperlink" Target="https://dokkai-labo.tokyo/blog/yoshu-series-kokugo-review-cycle/" TargetMode="External"/><Relationship Id="rId2934" Type="http://schemas.openxmlformats.org/officeDocument/2006/relationships/hyperlink" Target="https://dokkai-labo.tokyo/live/" TargetMode="External"/><Relationship Id="rId1604" Type="http://schemas.openxmlformats.org/officeDocument/2006/relationships/hyperlink" Target="https://dokkai-labo.tokyo/basis/" TargetMode="External"/><Relationship Id="rId2935" Type="http://schemas.openxmlformats.org/officeDocument/2006/relationships/hyperlink" Target="https://dokkai-labo.tokyo/tokuten/" TargetMode="External"/><Relationship Id="rId1605" Type="http://schemas.openxmlformats.org/officeDocument/2006/relationships/hyperlink" Target="https://dokkai-labo.tokyo/blog/yoshu-series-kokugo-review-cycle/" TargetMode="External"/><Relationship Id="rId2936" Type="http://schemas.openxmlformats.org/officeDocument/2006/relationships/hyperlink" Target="https://dokkai-labo.tokyo/onlinetokuten/" TargetMode="External"/><Relationship Id="rId1606" Type="http://schemas.openxmlformats.org/officeDocument/2006/relationships/hyperlink" Target="https://dokkai-labo.tokyo/lesson/1-1elem/" TargetMode="External"/><Relationship Id="rId2937" Type="http://schemas.openxmlformats.org/officeDocument/2006/relationships/hyperlink" Target="https://dokkai-labo.tokyo/tokuten/" TargetMode="External"/><Relationship Id="rId1607" Type="http://schemas.openxmlformats.org/officeDocument/2006/relationships/hyperlink" Target="https://dokkai-labo.tokyo/blog/yosyu_series_05j01/" TargetMode="External"/><Relationship Id="rId2938" Type="http://schemas.openxmlformats.org/officeDocument/2006/relationships/hyperlink" Target="https://dokkai-labo.tokyo/tokuten_fifth/" TargetMode="External"/><Relationship Id="rId1608" Type="http://schemas.openxmlformats.org/officeDocument/2006/relationships/hyperlink" Target="https://dokkai-labo.tokyo/kobetsu/" TargetMode="External"/><Relationship Id="rId2939" Type="http://schemas.openxmlformats.org/officeDocument/2006/relationships/hyperlink" Target="https://dokkai-labo.tokyo/tokuten/" TargetMode="External"/><Relationship Id="rId1609" Type="http://schemas.openxmlformats.org/officeDocument/2006/relationships/hyperlink" Target="https://dokkai-labo.tokyo/blog/yosyu_series_05j01/" TargetMode="External"/><Relationship Id="rId1631" Type="http://schemas.openxmlformats.org/officeDocument/2006/relationships/hyperlink" Target="https://dokkai-labo.tokyo/blog/yosyu_series_05j013/" TargetMode="External"/><Relationship Id="rId2962" Type="http://schemas.openxmlformats.org/officeDocument/2006/relationships/hyperlink" Target="https://dokkai-labo.tokyo/onlinetokuten/" TargetMode="External"/><Relationship Id="rId12180" Type="http://schemas.openxmlformats.org/officeDocument/2006/relationships/hyperlink" Target="https://rika-quest.com/column/geoscience/" TargetMode="External"/><Relationship Id="rId1632" Type="http://schemas.openxmlformats.org/officeDocument/2006/relationships/hyperlink" Target="https://dokkai-labo.tokyo/basisonline/" TargetMode="External"/><Relationship Id="rId2963" Type="http://schemas.openxmlformats.org/officeDocument/2006/relationships/hyperlink" Target="https://dokkai-labo.tokyo/webinfomation/" TargetMode="External"/><Relationship Id="rId1633" Type="http://schemas.openxmlformats.org/officeDocument/2006/relationships/hyperlink" Target="https://dokkai-labo.tokyo/blog/yosyu_series_05j013/" TargetMode="External"/><Relationship Id="rId2964" Type="http://schemas.openxmlformats.org/officeDocument/2006/relationships/hyperlink" Target="https://dokkai-labo.tokyo/kobetsu/" TargetMode="External"/><Relationship Id="rId1634" Type="http://schemas.openxmlformats.org/officeDocument/2006/relationships/hyperlink" Target="https://dokkai-labo.tokyo/" TargetMode="External"/><Relationship Id="rId2965" Type="http://schemas.openxmlformats.org/officeDocument/2006/relationships/hyperlink" Target="https://dokkai-labo.tokyo/webinfomation/" TargetMode="External"/><Relationship Id="rId1635" Type="http://schemas.openxmlformats.org/officeDocument/2006/relationships/hyperlink" Target="https://dokkai-labo.tokyo/blog/yosyu_series_05j014/" TargetMode="External"/><Relationship Id="rId2966" Type="http://schemas.openxmlformats.org/officeDocument/2006/relationships/hyperlink" Target="https://dokkai-labo.tokyo/kobetsu/" TargetMode="External"/><Relationship Id="rId12184" Type="http://schemas.openxmlformats.org/officeDocument/2006/relationships/hyperlink" Target="https://rika-quest.com/" TargetMode="External"/><Relationship Id="rId1636" Type="http://schemas.openxmlformats.org/officeDocument/2006/relationships/hyperlink" Target="https://dokkai-labo.tokyo/kobetsuonline02/" TargetMode="External"/><Relationship Id="rId2967" Type="http://schemas.openxmlformats.org/officeDocument/2006/relationships/hyperlink" Target="https://dokkai-labo.tokyo/basisonline/" TargetMode="External"/><Relationship Id="rId12183" Type="http://schemas.openxmlformats.org/officeDocument/2006/relationships/hyperlink" Target="https://rika-quest.com/column/seasons-and-weather/" TargetMode="External"/><Relationship Id="rId1637" Type="http://schemas.openxmlformats.org/officeDocument/2006/relationships/hyperlink" Target="https://dokkai-labo.tokyo/blog/yosyu_series_05j014/" TargetMode="External"/><Relationship Id="rId2968" Type="http://schemas.openxmlformats.org/officeDocument/2006/relationships/hyperlink" Target="https://eigo-rewrite.com/" TargetMode="External"/><Relationship Id="rId12182" Type="http://schemas.openxmlformats.org/officeDocument/2006/relationships/hyperlink" Target="https://rika-quest.com/column/geoscience/" TargetMode="External"/><Relationship Id="rId1638" Type="http://schemas.openxmlformats.org/officeDocument/2006/relationships/hyperlink" Target="https://dokkai-labo.tokyo/kobetsuonline02/" TargetMode="External"/><Relationship Id="rId2969" Type="http://schemas.openxmlformats.org/officeDocument/2006/relationships/hyperlink" Target="https://eigo-rewrite.com/bunpou/" TargetMode="External"/><Relationship Id="rId12181" Type="http://schemas.openxmlformats.org/officeDocument/2006/relationships/hyperlink" Target="https://rika-quest.com/column/seasons-and-weather/" TargetMode="External"/><Relationship Id="rId1639" Type="http://schemas.openxmlformats.org/officeDocument/2006/relationships/hyperlink" Target="https://dokkai-labo.tokyo/blog/yosyu_series_05j014/" TargetMode="External"/><Relationship Id="rId12177" Type="http://schemas.openxmlformats.org/officeDocument/2006/relationships/hyperlink" Target="https://rika-quest.com/column/science-nayami/" TargetMode="External"/><Relationship Id="rId12176" Type="http://schemas.openxmlformats.org/officeDocument/2006/relationships/hyperlink" Target="https://rika-quest.com/column/nayami-how-to-start/" TargetMode="External"/><Relationship Id="rId12175" Type="http://schemas.openxmlformats.org/officeDocument/2006/relationships/hyperlink" Target="https://rika-quest.com/column/science-nayami/" TargetMode="External"/><Relationship Id="rId12174" Type="http://schemas.openxmlformats.org/officeDocument/2006/relationships/hyperlink" Target="https://rika-quest.com/column/nayami-physics-graph/" TargetMode="External"/><Relationship Id="rId2960" Type="http://schemas.openxmlformats.org/officeDocument/2006/relationships/hyperlink" Target="https://dokkai-labo.tokyo/onlinetokuten/" TargetMode="External"/><Relationship Id="rId12179" Type="http://schemas.openxmlformats.org/officeDocument/2006/relationships/hyperlink" Target="https://rika-quest.com/column/seasons-and-weather/" TargetMode="External"/><Relationship Id="rId1630" Type="http://schemas.openxmlformats.org/officeDocument/2006/relationships/hyperlink" Target="https://dokkai-labo.tokyo/" TargetMode="External"/><Relationship Id="rId2961" Type="http://schemas.openxmlformats.org/officeDocument/2006/relationships/hyperlink" Target="https://dokkai-labo.tokyo/vacant_sum/" TargetMode="External"/><Relationship Id="rId12178" Type="http://schemas.openxmlformats.org/officeDocument/2006/relationships/hyperlink" Target="https://rika-quest.com/column/nayami-review-not-working/" TargetMode="External"/><Relationship Id="rId1620" Type="http://schemas.openxmlformats.org/officeDocument/2006/relationships/hyperlink" Target="https://dokkai-labo.tokyo/" TargetMode="External"/><Relationship Id="rId2951" Type="http://schemas.openxmlformats.org/officeDocument/2006/relationships/hyperlink" Target="https://dokkai-labo.tokyo/univ02/" TargetMode="External"/><Relationship Id="rId12191" Type="http://schemas.openxmlformats.org/officeDocument/2006/relationships/hyperlink" Target="https://rika-quest.com/column/seed/" TargetMode="External"/><Relationship Id="rId1621" Type="http://schemas.openxmlformats.org/officeDocument/2006/relationships/hyperlink" Target="https://dokkai-labo.tokyo/blog/yosyu_series_05j011/" TargetMode="External"/><Relationship Id="rId2952" Type="http://schemas.openxmlformats.org/officeDocument/2006/relationships/hyperlink" Target="https://dokkai-labo.tokyo/live/" TargetMode="External"/><Relationship Id="rId12190" Type="http://schemas.openxmlformats.org/officeDocument/2006/relationships/hyperlink" Target="https://rika-quest.com/greeting/" TargetMode="External"/><Relationship Id="rId1622" Type="http://schemas.openxmlformats.org/officeDocument/2006/relationships/hyperlink" Target="https://dokkai-labo.tokyo/hilevel_lec_univ_online/" TargetMode="External"/><Relationship Id="rId2953" Type="http://schemas.openxmlformats.org/officeDocument/2006/relationships/hyperlink" Target="https://dokkai-labo.tokyo/univ02/" TargetMode="External"/><Relationship Id="rId1623" Type="http://schemas.openxmlformats.org/officeDocument/2006/relationships/hyperlink" Target="https://dokkai-labo.tokyo/blog/yosyu_series_05j011/" TargetMode="External"/><Relationship Id="rId2954" Type="http://schemas.openxmlformats.org/officeDocument/2006/relationships/hyperlink" Target="https://dokkai-labo.tokyo/live/" TargetMode="External"/><Relationship Id="rId1624" Type="http://schemas.openxmlformats.org/officeDocument/2006/relationships/hyperlink" Target="https://dokkai-labo.tokyo/" TargetMode="External"/><Relationship Id="rId2955" Type="http://schemas.openxmlformats.org/officeDocument/2006/relationships/hyperlink" Target="https://dokkai-labo.tokyo/univ02/" TargetMode="External"/><Relationship Id="rId12195" Type="http://schemas.openxmlformats.org/officeDocument/2006/relationships/hyperlink" Target="https://rika-quest.com/column/seed/" TargetMode="External"/><Relationship Id="rId1625" Type="http://schemas.openxmlformats.org/officeDocument/2006/relationships/hyperlink" Target="https://dokkai-labo.tokyo/blog/yosyu_series_05j012/" TargetMode="External"/><Relationship Id="rId2956" Type="http://schemas.openxmlformats.org/officeDocument/2006/relationships/hyperlink" Target="https://dokkai-labo.tokyo/live/" TargetMode="External"/><Relationship Id="rId12194" Type="http://schemas.openxmlformats.org/officeDocument/2006/relationships/hyperlink" Target="https://rika-quest.com/" TargetMode="External"/><Relationship Id="rId1626" Type="http://schemas.openxmlformats.org/officeDocument/2006/relationships/hyperlink" Target="https://dokkai-labo.tokyo/bootcamp/" TargetMode="External"/><Relationship Id="rId2957" Type="http://schemas.openxmlformats.org/officeDocument/2006/relationships/hyperlink" Target="https://dokkai-labo.tokyo/univ02/" TargetMode="External"/><Relationship Id="rId12193" Type="http://schemas.openxmlformats.org/officeDocument/2006/relationships/hyperlink" Target="https://rika-quest.com/column/seed/" TargetMode="External"/><Relationship Id="rId1627" Type="http://schemas.openxmlformats.org/officeDocument/2006/relationships/hyperlink" Target="https://dokkai-labo.tokyo/blog/yosyu_series_05j012/" TargetMode="External"/><Relationship Id="rId2958" Type="http://schemas.openxmlformats.org/officeDocument/2006/relationships/hyperlink" Target="https://dokkai-labo.tokyo/live/" TargetMode="External"/><Relationship Id="rId12192" Type="http://schemas.openxmlformats.org/officeDocument/2006/relationships/hyperlink" Target="https://rika-quest.com/company/" TargetMode="External"/><Relationship Id="rId1628" Type="http://schemas.openxmlformats.org/officeDocument/2006/relationships/hyperlink" Target="https://dokkai-labo.tokyo/bootcamp/" TargetMode="External"/><Relationship Id="rId2959" Type="http://schemas.openxmlformats.org/officeDocument/2006/relationships/hyperlink" Target="https://dokkai-labo.tokyo/vacant_sum/" TargetMode="External"/><Relationship Id="rId1629" Type="http://schemas.openxmlformats.org/officeDocument/2006/relationships/hyperlink" Target="https://dokkai-labo.tokyo/blog/yosyu_series_05j012/" TargetMode="External"/><Relationship Id="rId12188" Type="http://schemas.openxmlformats.org/officeDocument/2006/relationships/hyperlink" Target="https://rika-quest.com/kouza/" TargetMode="External"/><Relationship Id="rId12187" Type="http://schemas.openxmlformats.org/officeDocument/2006/relationships/hyperlink" Target="https://rika-quest.com/column/seed/" TargetMode="External"/><Relationship Id="rId12186" Type="http://schemas.openxmlformats.org/officeDocument/2006/relationships/hyperlink" Target="https://rika-quest.com/column/creature/" TargetMode="External"/><Relationship Id="rId12185" Type="http://schemas.openxmlformats.org/officeDocument/2006/relationships/hyperlink" Target="https://rika-quest.com/column/seed/" TargetMode="External"/><Relationship Id="rId2950" Type="http://schemas.openxmlformats.org/officeDocument/2006/relationships/hyperlink" Target="https://dokkai-labo.tokyo/basis/" TargetMode="External"/><Relationship Id="rId12189" Type="http://schemas.openxmlformats.org/officeDocument/2006/relationships/hyperlink" Target="https://rika-quest.com/column/seed/" TargetMode="External"/><Relationship Id="rId2900" Type="http://schemas.openxmlformats.org/officeDocument/2006/relationships/hyperlink" Target="https://dokkai-labo.tokyo/vacant_sum/" TargetMode="External"/><Relationship Id="rId2901" Type="http://schemas.openxmlformats.org/officeDocument/2006/relationships/hyperlink" Target="https://dokkai-labo.tokyo/setsumeibun/" TargetMode="External"/><Relationship Id="rId2902" Type="http://schemas.openxmlformats.org/officeDocument/2006/relationships/hyperlink" Target="https://dokkai-labo.tokyo/blog/17022402/" TargetMode="External"/><Relationship Id="rId2903" Type="http://schemas.openxmlformats.org/officeDocument/2006/relationships/hyperlink" Target="https://dokkai-labo.tokyo/setsumeibun/" TargetMode="External"/><Relationship Id="rId2904" Type="http://schemas.openxmlformats.org/officeDocument/2006/relationships/hyperlink" Target="https://dokkai-labo.tokyo/contact/" TargetMode="External"/><Relationship Id="rId2905" Type="http://schemas.openxmlformats.org/officeDocument/2006/relationships/hyperlink" Target="https://dokkai-labo.tokyo/summer/" TargetMode="External"/><Relationship Id="rId2906" Type="http://schemas.openxmlformats.org/officeDocument/2006/relationships/hyperlink" Target="https://dokkai-labo.tokyo/onlinetokuten/" TargetMode="External"/><Relationship Id="rId2907" Type="http://schemas.openxmlformats.org/officeDocument/2006/relationships/hyperlink" Target="https://dokkai-labo.tokyo/summer/" TargetMode="External"/><Relationship Id="rId2908" Type="http://schemas.openxmlformats.org/officeDocument/2006/relationships/hyperlink" Target="https://dokkai-labo.tokyo/hilevel_lec_univ_online/" TargetMode="External"/><Relationship Id="rId2909" Type="http://schemas.openxmlformats.org/officeDocument/2006/relationships/hyperlink" Target="https://dokkai-labo.tokyo/summer/" TargetMode="External"/><Relationship Id="rId2920" Type="http://schemas.openxmlformats.org/officeDocument/2006/relationships/hyperlink" Target="https://dokkai-labo.tokyo/tokuten/" TargetMode="External"/><Relationship Id="rId2921" Type="http://schemas.openxmlformats.org/officeDocument/2006/relationships/hyperlink" Target="https://dokkai-labo.tokyo/timetable_season/" TargetMode="External"/><Relationship Id="rId2922" Type="http://schemas.openxmlformats.org/officeDocument/2006/relationships/hyperlink" Target="https://dokkai-labo.tokyo/" TargetMode="External"/><Relationship Id="rId2923" Type="http://schemas.openxmlformats.org/officeDocument/2006/relationships/hyperlink" Target="https://dokkai-labo.tokyo/timetable_season/" TargetMode="External"/><Relationship Id="rId2924" Type="http://schemas.openxmlformats.org/officeDocument/2006/relationships/hyperlink" Target="https://dokkai-labo.tokyo/" TargetMode="External"/><Relationship Id="rId2925" Type="http://schemas.openxmlformats.org/officeDocument/2006/relationships/hyperlink" Target="https://dokkai-labo.tokyo/timetable/" TargetMode="External"/><Relationship Id="rId2926" Type="http://schemas.openxmlformats.org/officeDocument/2006/relationships/hyperlink" Target="https://dokkai-labo.tokyo/kobetsuonline01/" TargetMode="External"/><Relationship Id="rId2927" Type="http://schemas.openxmlformats.org/officeDocument/2006/relationships/hyperlink" Target="https://dokkai-labo.tokyo/timetable/" TargetMode="External"/><Relationship Id="rId2928" Type="http://schemas.openxmlformats.org/officeDocument/2006/relationships/hyperlink" Target="https://dokkai-labo.tokyo/kobetsuonline01/" TargetMode="External"/><Relationship Id="rId2929" Type="http://schemas.openxmlformats.org/officeDocument/2006/relationships/hyperlink" Target="https://dokkai-labo.tokyo/tokuten_fifth/" TargetMode="External"/><Relationship Id="rId2910" Type="http://schemas.openxmlformats.org/officeDocument/2006/relationships/hyperlink" Target="https://dokkai-labo.tokyo/live/" TargetMode="External"/><Relationship Id="rId2911" Type="http://schemas.openxmlformats.org/officeDocument/2006/relationships/hyperlink" Target="https://dokkai-labo.tokyo/summercourse/" TargetMode="External"/><Relationship Id="rId2912" Type="http://schemas.openxmlformats.org/officeDocument/2006/relationships/hyperlink" Target="https://dokkai-labo.tokyo/tokuten/" TargetMode="External"/><Relationship Id="rId2913" Type="http://schemas.openxmlformats.org/officeDocument/2006/relationships/hyperlink" Target="https://dokkai-labo.tokyo/summercourse/" TargetMode="External"/><Relationship Id="rId2914" Type="http://schemas.openxmlformats.org/officeDocument/2006/relationships/hyperlink" Target="https://dokkai-labo.tokyo/tokuten/" TargetMode="External"/><Relationship Id="rId2915" Type="http://schemas.openxmlformats.org/officeDocument/2006/relationships/hyperlink" Target="https://dokkai-labo.tokyo/summercourse/" TargetMode="External"/><Relationship Id="rId2916" Type="http://schemas.openxmlformats.org/officeDocument/2006/relationships/hyperlink" Target="https://dokkai-labo.tokyo/live/" TargetMode="External"/><Relationship Id="rId2917" Type="http://schemas.openxmlformats.org/officeDocument/2006/relationships/hyperlink" Target="https://dokkai-labo.tokyo/timetable_mtg/" TargetMode="External"/><Relationship Id="rId2918" Type="http://schemas.openxmlformats.org/officeDocument/2006/relationships/hyperlink" Target="https://dokkai-labo.tokyo/tokuten/" TargetMode="External"/><Relationship Id="rId2919" Type="http://schemas.openxmlformats.org/officeDocument/2006/relationships/hyperlink" Target="https://dokkai-labo.tokyo/timetable_mtg/" TargetMode="External"/><Relationship Id="rId1697" Type="http://schemas.openxmlformats.org/officeDocument/2006/relationships/hyperlink" Target="https://dokkai-labo.tokyo/blog/yosyu_series_05j05/" TargetMode="External"/><Relationship Id="rId1698" Type="http://schemas.openxmlformats.org/officeDocument/2006/relationships/hyperlink" Target="https://dokkai-labo.tokyo/" TargetMode="External"/><Relationship Id="rId1699" Type="http://schemas.openxmlformats.org/officeDocument/2006/relationships/hyperlink" Target="https://dokkai-labo.tokyo/blog/yosyu_series_05j05/" TargetMode="External"/><Relationship Id="rId12239" Type="http://schemas.openxmlformats.org/officeDocument/2006/relationships/hyperlink" Target="https://rika-quest.com/column/south-middle-altitude/" TargetMode="External"/><Relationship Id="rId12238" Type="http://schemas.openxmlformats.org/officeDocument/2006/relationships/hyperlink" Target="https://rika-quest.com/kouza/" TargetMode="External"/><Relationship Id="rId12237" Type="http://schemas.openxmlformats.org/officeDocument/2006/relationships/hyperlink" Target="https://rika-quest.com/column/south-middle-altitude/" TargetMode="External"/><Relationship Id="rId12232" Type="http://schemas.openxmlformats.org/officeDocument/2006/relationships/hyperlink" Target="https://rika-quest.com/greeting/" TargetMode="External"/><Relationship Id="rId1690" Type="http://schemas.openxmlformats.org/officeDocument/2006/relationships/hyperlink" Target="https://dokkai-labo.tokyo/ct/column/" TargetMode="External"/><Relationship Id="rId12231" Type="http://schemas.openxmlformats.org/officeDocument/2006/relationships/hyperlink" Target="https://rika-quest.com/column/south-middle-altitude/" TargetMode="External"/><Relationship Id="rId1691" Type="http://schemas.openxmlformats.org/officeDocument/2006/relationships/hyperlink" Target="https://dokkai-labo.tokyo/blog/yosyu_series_05j04/" TargetMode="External"/><Relationship Id="rId12230" Type="http://schemas.openxmlformats.org/officeDocument/2006/relationships/hyperlink" Target="https://rika-quest.com/kouza/" TargetMode="External"/><Relationship Id="rId1692" Type="http://schemas.openxmlformats.org/officeDocument/2006/relationships/hyperlink" Target="https://dokkai-labo.tokyo/ct/column/" TargetMode="External"/><Relationship Id="rId1693" Type="http://schemas.openxmlformats.org/officeDocument/2006/relationships/hyperlink" Target="https://dokkai-labo.tokyo/blog/yosyu_series_05j04/" TargetMode="External"/><Relationship Id="rId12236" Type="http://schemas.openxmlformats.org/officeDocument/2006/relationships/hyperlink" Target="https://rika-quest.com/kouza/" TargetMode="External"/><Relationship Id="rId1694" Type="http://schemas.openxmlformats.org/officeDocument/2006/relationships/hyperlink" Target="https://dokkai-labo.tokyo/basisonline/" TargetMode="External"/><Relationship Id="rId12235" Type="http://schemas.openxmlformats.org/officeDocument/2006/relationships/hyperlink" Target="https://rika-quest.com/column/south-middle-altitude/" TargetMode="External"/><Relationship Id="rId1695" Type="http://schemas.openxmlformats.org/officeDocument/2006/relationships/hyperlink" Target="https://dokkai-labo.tokyo/blog/yosyu_series_05j04/" TargetMode="External"/><Relationship Id="rId12234" Type="http://schemas.openxmlformats.org/officeDocument/2006/relationships/hyperlink" Target="https://rika-quest.com/company/" TargetMode="External"/><Relationship Id="rId1696" Type="http://schemas.openxmlformats.org/officeDocument/2006/relationships/hyperlink" Target="https://dokkai-labo.tokyo/" TargetMode="External"/><Relationship Id="rId12233" Type="http://schemas.openxmlformats.org/officeDocument/2006/relationships/hyperlink" Target="https://rika-quest.com/column/south-middle-altitude/" TargetMode="External"/><Relationship Id="rId1686" Type="http://schemas.openxmlformats.org/officeDocument/2006/relationships/hyperlink" Target="https://dokkai-labo.tokyo/kobetsu/" TargetMode="External"/><Relationship Id="rId1687" Type="http://schemas.openxmlformats.org/officeDocument/2006/relationships/hyperlink" Target="https://dokkai-labo.tokyo/blog/yosyu_series_05j03/" TargetMode="External"/><Relationship Id="rId1688" Type="http://schemas.openxmlformats.org/officeDocument/2006/relationships/hyperlink" Target="https://dokkai-labo.tokyo/" TargetMode="External"/><Relationship Id="rId1689" Type="http://schemas.openxmlformats.org/officeDocument/2006/relationships/hyperlink" Target="https://dokkai-labo.tokyo/blog/yosyu_series_05j04/" TargetMode="External"/><Relationship Id="rId12250" Type="http://schemas.openxmlformats.org/officeDocument/2006/relationships/hyperlink" Target="https://rika-quest.com/column/geoscience/" TargetMode="External"/><Relationship Id="rId12249" Type="http://schemas.openxmlformats.org/officeDocument/2006/relationships/hyperlink" Target="https://rika-quest.com/column/star/" TargetMode="External"/><Relationship Id="rId12248" Type="http://schemas.openxmlformats.org/officeDocument/2006/relationships/hyperlink" Target="https://rika-quest.com/" TargetMode="External"/><Relationship Id="rId12243" Type="http://schemas.openxmlformats.org/officeDocument/2006/relationships/hyperlink" Target="https://rika-quest.com/column/south-middle-altitude/" TargetMode="External"/><Relationship Id="rId12242" Type="http://schemas.openxmlformats.org/officeDocument/2006/relationships/hyperlink" Target="https://rika-quest.com/company/" TargetMode="External"/><Relationship Id="rId1680" Type="http://schemas.openxmlformats.org/officeDocument/2006/relationships/hyperlink" Target="https://dokkai-labo.tokyo/" TargetMode="External"/><Relationship Id="rId12241" Type="http://schemas.openxmlformats.org/officeDocument/2006/relationships/hyperlink" Target="https://rika-quest.com/column/south-middle-altitude/" TargetMode="External"/><Relationship Id="rId1681" Type="http://schemas.openxmlformats.org/officeDocument/2006/relationships/hyperlink" Target="https://dokkai-labo.tokyo/blog/yosyu_series_05j03/" TargetMode="External"/><Relationship Id="rId12240" Type="http://schemas.openxmlformats.org/officeDocument/2006/relationships/hyperlink" Target="https://rika-quest.com/greeting/" TargetMode="External"/><Relationship Id="rId1682" Type="http://schemas.openxmlformats.org/officeDocument/2006/relationships/hyperlink" Target="https://dokkai-labo.tokyo/bootcamp/" TargetMode="External"/><Relationship Id="rId12247" Type="http://schemas.openxmlformats.org/officeDocument/2006/relationships/hyperlink" Target="https://rika-quest.com/column/star/" TargetMode="External"/><Relationship Id="rId1683" Type="http://schemas.openxmlformats.org/officeDocument/2006/relationships/hyperlink" Target="https://dokkai-labo.tokyo/blog/yosyu_series_05j03/" TargetMode="External"/><Relationship Id="rId12246" Type="http://schemas.openxmlformats.org/officeDocument/2006/relationships/hyperlink" Target="https://rika-quest.com/column/geoscience/" TargetMode="External"/><Relationship Id="rId1684" Type="http://schemas.openxmlformats.org/officeDocument/2006/relationships/hyperlink" Target="https://dokkai-labo.tokyo/kobetsu/" TargetMode="External"/><Relationship Id="rId12245" Type="http://schemas.openxmlformats.org/officeDocument/2006/relationships/hyperlink" Target="https://rika-quest.com/column/star/" TargetMode="External"/><Relationship Id="rId1685" Type="http://schemas.openxmlformats.org/officeDocument/2006/relationships/hyperlink" Target="https://dokkai-labo.tokyo/blog/yosyu_series_05j03/" TargetMode="External"/><Relationship Id="rId12244" Type="http://schemas.openxmlformats.org/officeDocument/2006/relationships/hyperlink" Target="https://rika-quest.com/" TargetMode="External"/><Relationship Id="rId12218" Type="http://schemas.openxmlformats.org/officeDocument/2006/relationships/hyperlink" Target="https://rika-quest.com/" TargetMode="External"/><Relationship Id="rId12217" Type="http://schemas.openxmlformats.org/officeDocument/2006/relationships/hyperlink" Target="https://rika-quest.com/column/solubility/" TargetMode="External"/><Relationship Id="rId12216" Type="http://schemas.openxmlformats.org/officeDocument/2006/relationships/hyperlink" Target="https://rika-quest.com/column/chemistry/" TargetMode="External"/><Relationship Id="rId12215" Type="http://schemas.openxmlformats.org/officeDocument/2006/relationships/hyperlink" Target="https://rika-quest.com/column/solubility/" TargetMode="External"/><Relationship Id="rId12219" Type="http://schemas.openxmlformats.org/officeDocument/2006/relationships/hyperlink" Target="https://rika-quest.com/column/south-middle-altitude/" TargetMode="External"/><Relationship Id="rId12210" Type="http://schemas.openxmlformats.org/officeDocument/2006/relationships/hyperlink" Target="https://rika-quest.com/inquiry/" TargetMode="External"/><Relationship Id="rId12214" Type="http://schemas.openxmlformats.org/officeDocument/2006/relationships/hyperlink" Target="https://rika-quest.com/" TargetMode="External"/><Relationship Id="rId12213" Type="http://schemas.openxmlformats.org/officeDocument/2006/relationships/hyperlink" Target="https://rika-quest.com/column/solubility/" TargetMode="External"/><Relationship Id="rId12212" Type="http://schemas.openxmlformats.org/officeDocument/2006/relationships/hyperlink" Target="https://rika-quest.com/column/chemistry/" TargetMode="External"/><Relationship Id="rId12211" Type="http://schemas.openxmlformats.org/officeDocument/2006/relationships/hyperlink" Target="https://rika-quest.com/column/solubility/" TargetMode="External"/><Relationship Id="rId12229" Type="http://schemas.openxmlformats.org/officeDocument/2006/relationships/hyperlink" Target="https://rika-quest.com/column/south-middle-altitude/" TargetMode="External"/><Relationship Id="rId12228" Type="http://schemas.openxmlformats.org/officeDocument/2006/relationships/hyperlink" Target="https://rika-quest.com/company/" TargetMode="External"/><Relationship Id="rId12227" Type="http://schemas.openxmlformats.org/officeDocument/2006/relationships/hyperlink" Target="https://rika-quest.com/column/south-middle-altitude/" TargetMode="External"/><Relationship Id="rId12226" Type="http://schemas.openxmlformats.org/officeDocument/2006/relationships/hyperlink" Target="https://rika-quest.com/greeting/" TargetMode="External"/><Relationship Id="rId12221" Type="http://schemas.openxmlformats.org/officeDocument/2006/relationships/hyperlink" Target="https://rika-quest.com/column/south-middle-altitude/" TargetMode="External"/><Relationship Id="rId12220" Type="http://schemas.openxmlformats.org/officeDocument/2006/relationships/hyperlink" Target="https://rika-quest.com/column/geoscience/" TargetMode="External"/><Relationship Id="rId12225" Type="http://schemas.openxmlformats.org/officeDocument/2006/relationships/hyperlink" Target="https://rika-quest.com/column/south-middle-altitude/" TargetMode="External"/><Relationship Id="rId12224" Type="http://schemas.openxmlformats.org/officeDocument/2006/relationships/hyperlink" Target="https://rika-quest.com/kouza/" TargetMode="External"/><Relationship Id="rId12223" Type="http://schemas.openxmlformats.org/officeDocument/2006/relationships/hyperlink" Target="https://rika-quest.com/column/south-middle-altitude/" TargetMode="External"/><Relationship Id="rId12222" Type="http://schemas.openxmlformats.org/officeDocument/2006/relationships/hyperlink" Target="https://rika-quest.com/" TargetMode="External"/><Relationship Id="rId1653" Type="http://schemas.openxmlformats.org/officeDocument/2006/relationships/hyperlink" Target="https://dokkai-labo.tokyo/blog/yosyu_series_05j015/" TargetMode="External"/><Relationship Id="rId2984" Type="http://schemas.openxmlformats.org/officeDocument/2006/relationships/hyperlink" Target="https://eigo-rewrite.com/" TargetMode="External"/><Relationship Id="rId1654" Type="http://schemas.openxmlformats.org/officeDocument/2006/relationships/hyperlink" Target="https://dokkai-labo.tokyo/" TargetMode="External"/><Relationship Id="rId2985" Type="http://schemas.openxmlformats.org/officeDocument/2006/relationships/hyperlink" Target="https://eigo-rewrite.com/listening/" TargetMode="External"/><Relationship Id="rId1655" Type="http://schemas.openxmlformats.org/officeDocument/2006/relationships/hyperlink" Target="https://dokkai-labo.tokyo/blog/yosyu_series_05j016/" TargetMode="External"/><Relationship Id="rId2986" Type="http://schemas.openxmlformats.org/officeDocument/2006/relationships/hyperlink" Target="https://eigo-rewrite.com/" TargetMode="External"/><Relationship Id="rId1656" Type="http://schemas.openxmlformats.org/officeDocument/2006/relationships/hyperlink" Target="https://dokkai-labo.tokyo/bootcamp/" TargetMode="External"/><Relationship Id="rId2987" Type="http://schemas.openxmlformats.org/officeDocument/2006/relationships/hyperlink" Target="https://eigo-rewrite.com/kobetsueisakubun/" TargetMode="External"/><Relationship Id="rId1657" Type="http://schemas.openxmlformats.org/officeDocument/2006/relationships/hyperlink" Target="https://dokkai-labo.tokyo/blog/yosyu_series_05j016/" TargetMode="External"/><Relationship Id="rId2988" Type="http://schemas.openxmlformats.org/officeDocument/2006/relationships/hyperlink" Target="https://eigo-rewrite.com/" TargetMode="External"/><Relationship Id="rId12283" Type="http://schemas.openxmlformats.org/officeDocument/2006/relationships/hyperlink" Target="https://rika-quest.com/column/terrain/" TargetMode="External"/><Relationship Id="rId1658" Type="http://schemas.openxmlformats.org/officeDocument/2006/relationships/hyperlink" Target="https://dokkai-labo.tokyo/bootcamp/" TargetMode="External"/><Relationship Id="rId2989" Type="http://schemas.openxmlformats.org/officeDocument/2006/relationships/hyperlink" Target="https://eigo-rewrite.com/column/dokkai/" TargetMode="External"/><Relationship Id="rId12282" Type="http://schemas.openxmlformats.org/officeDocument/2006/relationships/hyperlink" Target="https://rika-quest.com/column/geoscience/" TargetMode="External"/><Relationship Id="rId1659" Type="http://schemas.openxmlformats.org/officeDocument/2006/relationships/hyperlink" Target="https://dokkai-labo.tokyo/blog/yosyu_series_05j016/" TargetMode="External"/><Relationship Id="rId12281" Type="http://schemas.openxmlformats.org/officeDocument/2006/relationships/hyperlink" Target="https://rika-quest.com/column/terrain/" TargetMode="External"/><Relationship Id="rId12280" Type="http://schemas.openxmlformats.org/officeDocument/2006/relationships/hyperlink" Target="https://rika-quest.com/inquiry/" TargetMode="External"/><Relationship Id="rId12276" Type="http://schemas.openxmlformats.org/officeDocument/2006/relationships/hyperlink" Target="https://rika-quest.com/column/physics/" TargetMode="External"/><Relationship Id="rId12275" Type="http://schemas.openxmlformats.org/officeDocument/2006/relationships/hyperlink" Target="https://rika-quest.com/column/teko_kassya_furiko/" TargetMode="External"/><Relationship Id="rId12274" Type="http://schemas.openxmlformats.org/officeDocument/2006/relationships/hyperlink" Target="https://rika-quest.com/" TargetMode="External"/><Relationship Id="rId12273" Type="http://schemas.openxmlformats.org/officeDocument/2006/relationships/hyperlink" Target="https://rika-quest.com/column/teko_kassya_furiko/" TargetMode="External"/><Relationship Id="rId2980" Type="http://schemas.openxmlformats.org/officeDocument/2006/relationships/hyperlink" Target="https://eigo-rewrite.com/" TargetMode="External"/><Relationship Id="rId1650" Type="http://schemas.openxmlformats.org/officeDocument/2006/relationships/hyperlink" Target="https://dokkai-labo.tokyo/kobetsuonline01/" TargetMode="External"/><Relationship Id="rId2981" Type="http://schemas.openxmlformats.org/officeDocument/2006/relationships/hyperlink" Target="https://eigo-rewrite.com/bunpou/" TargetMode="External"/><Relationship Id="rId12279" Type="http://schemas.openxmlformats.org/officeDocument/2006/relationships/hyperlink" Target="https://rika-quest.com/column/teko_kassya_furiko/" TargetMode="External"/><Relationship Id="rId1651" Type="http://schemas.openxmlformats.org/officeDocument/2006/relationships/hyperlink" Target="https://dokkai-labo.tokyo/blog/yosyu_series_05j015/" TargetMode="External"/><Relationship Id="rId2982" Type="http://schemas.openxmlformats.org/officeDocument/2006/relationships/hyperlink" Target="https://eigo-rewrite.com/" TargetMode="External"/><Relationship Id="rId12278" Type="http://schemas.openxmlformats.org/officeDocument/2006/relationships/hyperlink" Target="https://rika-quest.com/kouza/" TargetMode="External"/><Relationship Id="rId1652" Type="http://schemas.openxmlformats.org/officeDocument/2006/relationships/hyperlink" Target="https://dokkai-labo.tokyo/kobetsuonline01/" TargetMode="External"/><Relationship Id="rId2983" Type="http://schemas.openxmlformats.org/officeDocument/2006/relationships/hyperlink" Target="https://eigo-rewrite.com/vocabulary/" TargetMode="External"/><Relationship Id="rId12277" Type="http://schemas.openxmlformats.org/officeDocument/2006/relationships/hyperlink" Target="https://rika-quest.com/column/teko_kassya_furiko/" TargetMode="External"/><Relationship Id="rId1642" Type="http://schemas.openxmlformats.org/officeDocument/2006/relationships/hyperlink" Target="https://dokkai-labo.tokyo/kobetsuonline01/" TargetMode="External"/><Relationship Id="rId2973" Type="http://schemas.openxmlformats.org/officeDocument/2006/relationships/hyperlink" Target="https://eigo-rewrite.com/concept/" TargetMode="External"/><Relationship Id="rId12290" Type="http://schemas.openxmlformats.org/officeDocument/2006/relationships/hyperlink" Target="https://rika-quest.com/inquiry/" TargetMode="External"/><Relationship Id="rId1643" Type="http://schemas.openxmlformats.org/officeDocument/2006/relationships/hyperlink" Target="https://dokkai-labo.tokyo/blog/yosyu_series_05j014/" TargetMode="External"/><Relationship Id="rId2974" Type="http://schemas.openxmlformats.org/officeDocument/2006/relationships/hyperlink" Target="https://eigo-rewrite.com/" TargetMode="External"/><Relationship Id="rId1644" Type="http://schemas.openxmlformats.org/officeDocument/2006/relationships/hyperlink" Target="https://dokkai-labo.tokyo/" TargetMode="External"/><Relationship Id="rId2975" Type="http://schemas.openxmlformats.org/officeDocument/2006/relationships/hyperlink" Target="https://eigo-rewrite.com/contact/" TargetMode="External"/><Relationship Id="rId1645" Type="http://schemas.openxmlformats.org/officeDocument/2006/relationships/hyperlink" Target="https://dokkai-labo.tokyo/blog/yosyu_series_05j015/" TargetMode="External"/><Relationship Id="rId2976" Type="http://schemas.openxmlformats.org/officeDocument/2006/relationships/hyperlink" Target="https://eigo-rewrite.com/" TargetMode="External"/><Relationship Id="rId1646" Type="http://schemas.openxmlformats.org/officeDocument/2006/relationships/hyperlink" Target="https://dokkai-labo.tokyo/summer/" TargetMode="External"/><Relationship Id="rId2977" Type="http://schemas.openxmlformats.org/officeDocument/2006/relationships/hyperlink" Target="https://eigo-rewrite.com/live/" TargetMode="External"/><Relationship Id="rId12294" Type="http://schemas.openxmlformats.org/officeDocument/2006/relationships/hyperlink" Target="https://rika-quest.com/kouza/" TargetMode="External"/><Relationship Id="rId1647" Type="http://schemas.openxmlformats.org/officeDocument/2006/relationships/hyperlink" Target="https://dokkai-labo.tokyo/blog/yosyu_series_05j015/" TargetMode="External"/><Relationship Id="rId2978" Type="http://schemas.openxmlformats.org/officeDocument/2006/relationships/hyperlink" Target="https://eigo-rewrite.com/" TargetMode="External"/><Relationship Id="rId12293" Type="http://schemas.openxmlformats.org/officeDocument/2006/relationships/hyperlink" Target="https://rika-quest.com/column/transpiration/" TargetMode="External"/><Relationship Id="rId1648" Type="http://schemas.openxmlformats.org/officeDocument/2006/relationships/hyperlink" Target="https://dokkai-labo.tokyo/summer/" TargetMode="External"/><Relationship Id="rId2979" Type="http://schemas.openxmlformats.org/officeDocument/2006/relationships/hyperlink" Target="https://eigo-rewrite.com/toritsu/" TargetMode="External"/><Relationship Id="rId12292" Type="http://schemas.openxmlformats.org/officeDocument/2006/relationships/hyperlink" Target="https://rika-quest.com/column/creature/" TargetMode="External"/><Relationship Id="rId1649" Type="http://schemas.openxmlformats.org/officeDocument/2006/relationships/hyperlink" Target="https://dokkai-labo.tokyo/blog/yosyu_series_05j015/" TargetMode="External"/><Relationship Id="rId12291" Type="http://schemas.openxmlformats.org/officeDocument/2006/relationships/hyperlink" Target="https://rika-quest.com/column/transpiration/" TargetMode="External"/><Relationship Id="rId12287" Type="http://schemas.openxmlformats.org/officeDocument/2006/relationships/hyperlink" Target="https://rika-quest.com/column/terrain/" TargetMode="External"/><Relationship Id="rId12286" Type="http://schemas.openxmlformats.org/officeDocument/2006/relationships/hyperlink" Target="https://rika-quest.com/column/geoscience/" TargetMode="External"/><Relationship Id="rId12285" Type="http://schemas.openxmlformats.org/officeDocument/2006/relationships/hyperlink" Target="https://rika-quest.com/column/terrain/" TargetMode="External"/><Relationship Id="rId12284" Type="http://schemas.openxmlformats.org/officeDocument/2006/relationships/hyperlink" Target="https://rika-quest.com/" TargetMode="External"/><Relationship Id="rId2970" Type="http://schemas.openxmlformats.org/officeDocument/2006/relationships/hyperlink" Target="https://eigo-rewrite.com/" TargetMode="External"/><Relationship Id="rId1640" Type="http://schemas.openxmlformats.org/officeDocument/2006/relationships/hyperlink" Target="https://dokkai-labo.tokyo/blog/sapix/" TargetMode="External"/><Relationship Id="rId2971" Type="http://schemas.openxmlformats.org/officeDocument/2006/relationships/hyperlink" Target="https://eigo-rewrite.com/bunpou/" TargetMode="External"/><Relationship Id="rId12289" Type="http://schemas.openxmlformats.org/officeDocument/2006/relationships/hyperlink" Target="https://rika-quest.com/column/terrain/" TargetMode="External"/><Relationship Id="rId1641" Type="http://schemas.openxmlformats.org/officeDocument/2006/relationships/hyperlink" Target="https://dokkai-labo.tokyo/blog/yosyu_series_05j014/" TargetMode="External"/><Relationship Id="rId2972" Type="http://schemas.openxmlformats.org/officeDocument/2006/relationships/hyperlink" Target="https://eigo-rewrite.com/" TargetMode="External"/><Relationship Id="rId12288" Type="http://schemas.openxmlformats.org/officeDocument/2006/relationships/hyperlink" Target="https://rika-quest.com/kouza/" TargetMode="External"/><Relationship Id="rId1675" Type="http://schemas.openxmlformats.org/officeDocument/2006/relationships/hyperlink" Target="https://dokkai-labo.tokyo/blog/yosyu_series_05j02/" TargetMode="External"/><Relationship Id="rId1676" Type="http://schemas.openxmlformats.org/officeDocument/2006/relationships/hyperlink" Target="https://dokkai-labo.tokyo/tokuten/" TargetMode="External"/><Relationship Id="rId1677" Type="http://schemas.openxmlformats.org/officeDocument/2006/relationships/hyperlink" Target="https://dokkai-labo.tokyo/blog/yosyu_series_05j02/" TargetMode="External"/><Relationship Id="rId1678" Type="http://schemas.openxmlformats.org/officeDocument/2006/relationships/hyperlink" Target="https://dokkai-labo.tokyo/tokuten/" TargetMode="External"/><Relationship Id="rId1679" Type="http://schemas.openxmlformats.org/officeDocument/2006/relationships/hyperlink" Target="https://dokkai-labo.tokyo/blog/yosyu_series_05j02/" TargetMode="External"/><Relationship Id="rId12261" Type="http://schemas.openxmlformats.org/officeDocument/2006/relationships/hyperlink" Target="https://rika-quest.com/column/stratum/" TargetMode="External"/><Relationship Id="rId12260" Type="http://schemas.openxmlformats.org/officeDocument/2006/relationships/hyperlink" Target="https://rika-quest.com/column/geoscience/" TargetMode="External"/><Relationship Id="rId12259" Type="http://schemas.openxmlformats.org/officeDocument/2006/relationships/hyperlink" Target="https://rika-quest.com/column/stratum/" TargetMode="External"/><Relationship Id="rId12254" Type="http://schemas.openxmlformats.org/officeDocument/2006/relationships/hyperlink" Target="https://rika-quest.com/kouza/" TargetMode="External"/><Relationship Id="rId12253" Type="http://schemas.openxmlformats.org/officeDocument/2006/relationships/hyperlink" Target="https://rika-quest.com/column/star/" TargetMode="External"/><Relationship Id="rId12252" Type="http://schemas.openxmlformats.org/officeDocument/2006/relationships/hyperlink" Target="https://rika-quest.com/kouza/" TargetMode="External"/><Relationship Id="rId1670" Type="http://schemas.openxmlformats.org/officeDocument/2006/relationships/hyperlink" Target="https://dokkai-labo.tokyo/kobetsu/" TargetMode="External"/><Relationship Id="rId12251" Type="http://schemas.openxmlformats.org/officeDocument/2006/relationships/hyperlink" Target="https://rika-quest.com/column/star/" TargetMode="External"/><Relationship Id="rId1671" Type="http://schemas.openxmlformats.org/officeDocument/2006/relationships/hyperlink" Target="https://dokkai-labo.tokyo/blog/yosyu_series_05j017/" TargetMode="External"/><Relationship Id="rId12258" Type="http://schemas.openxmlformats.org/officeDocument/2006/relationships/hyperlink" Target="https://rika-quest.com/" TargetMode="External"/><Relationship Id="rId1672" Type="http://schemas.openxmlformats.org/officeDocument/2006/relationships/hyperlink" Target="https://dokkai-labo.tokyo/" TargetMode="External"/><Relationship Id="rId12257" Type="http://schemas.openxmlformats.org/officeDocument/2006/relationships/hyperlink" Target="https://rika-quest.com/column/stratum/" TargetMode="External"/><Relationship Id="rId1673" Type="http://schemas.openxmlformats.org/officeDocument/2006/relationships/hyperlink" Target="https://dokkai-labo.tokyo/blog/yosyu_series_05j02/" TargetMode="External"/><Relationship Id="rId12256" Type="http://schemas.openxmlformats.org/officeDocument/2006/relationships/hyperlink" Target="https://rika-quest.com/column/geoscience/" TargetMode="External"/><Relationship Id="rId1674" Type="http://schemas.openxmlformats.org/officeDocument/2006/relationships/hyperlink" Target="https://dokkai-labo.tokyo/kobetsuonline02/" TargetMode="External"/><Relationship Id="rId12255" Type="http://schemas.openxmlformats.org/officeDocument/2006/relationships/hyperlink" Target="https://rika-quest.com/column/stratum/" TargetMode="External"/><Relationship Id="rId1664" Type="http://schemas.openxmlformats.org/officeDocument/2006/relationships/hyperlink" Target="https://dokkai-labo.tokyo/summer/" TargetMode="External"/><Relationship Id="rId2995" Type="http://schemas.openxmlformats.org/officeDocument/2006/relationships/hyperlink" Target="https://eigo-rewrite.com/contact/" TargetMode="External"/><Relationship Id="rId1665" Type="http://schemas.openxmlformats.org/officeDocument/2006/relationships/hyperlink" Target="https://dokkai-labo.tokyo/blog/yosyu_series_05j017-2/" TargetMode="External"/><Relationship Id="rId2996" Type="http://schemas.openxmlformats.org/officeDocument/2006/relationships/hyperlink" Target="https://eigo-rewrite.com/" TargetMode="External"/><Relationship Id="rId1666" Type="http://schemas.openxmlformats.org/officeDocument/2006/relationships/hyperlink" Target="https://dokkai-labo.tokyo/" TargetMode="External"/><Relationship Id="rId2997" Type="http://schemas.openxmlformats.org/officeDocument/2006/relationships/hyperlink" Target="https://eigo-rewrite.com/live/" TargetMode="External"/><Relationship Id="rId1667" Type="http://schemas.openxmlformats.org/officeDocument/2006/relationships/hyperlink" Target="https://dokkai-labo.tokyo/blog/yosyu_series_05j017/" TargetMode="External"/><Relationship Id="rId2998" Type="http://schemas.openxmlformats.org/officeDocument/2006/relationships/hyperlink" Target="https://eigo-rewrite.com/" TargetMode="External"/><Relationship Id="rId1668" Type="http://schemas.openxmlformats.org/officeDocument/2006/relationships/hyperlink" Target="https://dokkai-labo.tokyo/kobetsu/" TargetMode="External"/><Relationship Id="rId2999" Type="http://schemas.openxmlformats.org/officeDocument/2006/relationships/hyperlink" Target="https://eigo-rewrite.com/live/" TargetMode="External"/><Relationship Id="rId12272" Type="http://schemas.openxmlformats.org/officeDocument/2006/relationships/hyperlink" Target="https://rika-quest.com/column/physics/" TargetMode="External"/><Relationship Id="rId1669" Type="http://schemas.openxmlformats.org/officeDocument/2006/relationships/hyperlink" Target="https://dokkai-labo.tokyo/blog/yosyu_series_05j017/" TargetMode="External"/><Relationship Id="rId12271" Type="http://schemas.openxmlformats.org/officeDocument/2006/relationships/hyperlink" Target="https://rika-quest.com/column/teko_kassya_furiko/" TargetMode="External"/><Relationship Id="rId12270" Type="http://schemas.openxmlformats.org/officeDocument/2006/relationships/hyperlink" Target="https://rika-quest.com/" TargetMode="External"/><Relationship Id="rId12265" Type="http://schemas.openxmlformats.org/officeDocument/2006/relationships/hyperlink" Target="https://rika-quest.com/column/sum/" TargetMode="External"/><Relationship Id="rId12264" Type="http://schemas.openxmlformats.org/officeDocument/2006/relationships/hyperlink" Target="https://rika-quest.com/inquiry/" TargetMode="External"/><Relationship Id="rId12263" Type="http://schemas.openxmlformats.org/officeDocument/2006/relationships/hyperlink" Target="https://rika-quest.com/column/stratum/" TargetMode="External"/><Relationship Id="rId2990" Type="http://schemas.openxmlformats.org/officeDocument/2006/relationships/hyperlink" Target="https://eigo-rewrite.com/" TargetMode="External"/><Relationship Id="rId12262" Type="http://schemas.openxmlformats.org/officeDocument/2006/relationships/hyperlink" Target="https://rika-quest.com/kouza/" TargetMode="External"/><Relationship Id="rId1660" Type="http://schemas.openxmlformats.org/officeDocument/2006/relationships/hyperlink" Target="https://dokkai-labo.tokyo/" TargetMode="External"/><Relationship Id="rId2991" Type="http://schemas.openxmlformats.org/officeDocument/2006/relationships/hyperlink" Target="https://eigo-rewrite.com/live/" TargetMode="External"/><Relationship Id="rId12269" Type="http://schemas.openxmlformats.org/officeDocument/2006/relationships/hyperlink" Target="https://rika-quest.com/column/sum/" TargetMode="External"/><Relationship Id="rId1661" Type="http://schemas.openxmlformats.org/officeDocument/2006/relationships/hyperlink" Target="https://dokkai-labo.tokyo/blog/yosyu_series_05j017-2/" TargetMode="External"/><Relationship Id="rId2992" Type="http://schemas.openxmlformats.org/officeDocument/2006/relationships/hyperlink" Target="https://eigo-rewrite.com/" TargetMode="External"/><Relationship Id="rId12268" Type="http://schemas.openxmlformats.org/officeDocument/2006/relationships/hyperlink" Target="https://rika-quest.com/kouza/" TargetMode="External"/><Relationship Id="rId1662" Type="http://schemas.openxmlformats.org/officeDocument/2006/relationships/hyperlink" Target="https://dokkai-labo.tokyo/summer/" TargetMode="External"/><Relationship Id="rId2993" Type="http://schemas.openxmlformats.org/officeDocument/2006/relationships/hyperlink" Target="https://eigo-rewrite.com/contact/" TargetMode="External"/><Relationship Id="rId12267" Type="http://schemas.openxmlformats.org/officeDocument/2006/relationships/hyperlink" Target="https://rika-quest.com/column/sum/" TargetMode="External"/><Relationship Id="rId1663" Type="http://schemas.openxmlformats.org/officeDocument/2006/relationships/hyperlink" Target="https://dokkai-labo.tokyo/blog/yosyu_series_05j017-2/" TargetMode="External"/><Relationship Id="rId2994" Type="http://schemas.openxmlformats.org/officeDocument/2006/relationships/hyperlink" Target="https://eigo-rewrite.com/" TargetMode="External"/><Relationship Id="rId12266" Type="http://schemas.openxmlformats.org/officeDocument/2006/relationships/hyperlink" Target="https://rika-quest.com/column/chemistry/" TargetMode="External"/><Relationship Id="rId12207" Type="http://schemas.openxmlformats.org/officeDocument/2006/relationships/hyperlink" Target="https://rika-quest.com/column/seed/" TargetMode="External"/><Relationship Id="rId12206" Type="http://schemas.openxmlformats.org/officeDocument/2006/relationships/hyperlink" Target="https://rika-quest.com/column/creature/" TargetMode="External"/><Relationship Id="rId12205" Type="http://schemas.openxmlformats.org/officeDocument/2006/relationships/hyperlink" Target="https://rika-quest.com/column/seed/" TargetMode="External"/><Relationship Id="rId12204" Type="http://schemas.openxmlformats.org/officeDocument/2006/relationships/hyperlink" Target="https://rika-quest.com/" TargetMode="External"/><Relationship Id="rId12209" Type="http://schemas.openxmlformats.org/officeDocument/2006/relationships/hyperlink" Target="https://rika-quest.com/column/seed/" TargetMode="External"/><Relationship Id="rId12208" Type="http://schemas.openxmlformats.org/officeDocument/2006/relationships/hyperlink" Target="https://rika-quest.com/kouza/" TargetMode="External"/><Relationship Id="rId12203" Type="http://schemas.openxmlformats.org/officeDocument/2006/relationships/hyperlink" Target="https://rika-quest.com/column/seed/" TargetMode="External"/><Relationship Id="rId12202" Type="http://schemas.openxmlformats.org/officeDocument/2006/relationships/hyperlink" Target="https://rika-quest.com/company/" TargetMode="External"/><Relationship Id="rId12201" Type="http://schemas.openxmlformats.org/officeDocument/2006/relationships/hyperlink" Target="https://rika-quest.com/column/seed/" TargetMode="External"/><Relationship Id="rId12200" Type="http://schemas.openxmlformats.org/officeDocument/2006/relationships/hyperlink" Target="https://rika-quest.com/greet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0"/>
    <col customWidth="1" min="2" max="2" width="6.88"/>
    <col customWidth="1" min="3" max="3" width="12.38"/>
    <col customWidth="1" min="4" max="12" width="13.63"/>
  </cols>
  <sheetData>
    <row r="1" ht="20.25" customHeight="1">
      <c r="A1" s="1" t="s">
        <v>0</v>
      </c>
      <c r="B1" s="1" t="s">
        <v>1</v>
      </c>
      <c r="C1" s="1" t="s">
        <v>2</v>
      </c>
      <c r="D1" s="1" t="s">
        <v>3</v>
      </c>
      <c r="E1" s="1" t="s">
        <v>4</v>
      </c>
      <c r="F1" s="1" t="s">
        <v>5</v>
      </c>
      <c r="G1" s="1" t="s">
        <v>6</v>
      </c>
      <c r="H1" s="1" t="s">
        <v>7</v>
      </c>
      <c r="I1" s="1" t="s">
        <v>8</v>
      </c>
      <c r="J1" s="1" t="s">
        <v>9</v>
      </c>
      <c r="K1" s="1" t="s">
        <v>10</v>
      </c>
      <c r="L1" s="1" t="s">
        <v>11</v>
      </c>
    </row>
    <row r="2">
      <c r="A2" s="2" t="s">
        <v>12</v>
      </c>
      <c r="B2" s="1" t="s">
        <v>13</v>
      </c>
      <c r="C2" s="3">
        <v>102.0</v>
      </c>
      <c r="D2" s="3">
        <v>0.0</v>
      </c>
      <c r="E2" s="3">
        <v>87.0</v>
      </c>
      <c r="F2" s="3">
        <v>0.0</v>
      </c>
      <c r="G2" s="3">
        <v>97.0</v>
      </c>
      <c r="H2" s="3">
        <v>5.0</v>
      </c>
      <c r="I2" s="3">
        <v>1.0</v>
      </c>
      <c r="J2" s="3">
        <v>0.0</v>
      </c>
      <c r="K2" s="3">
        <v>0.0</v>
      </c>
      <c r="L2" s="3">
        <v>0.0</v>
      </c>
    </row>
    <row r="3">
      <c r="A3" s="2" t="s">
        <v>14</v>
      </c>
      <c r="B3" s="1" t="s">
        <v>15</v>
      </c>
      <c r="C3" s="3">
        <v>0.0</v>
      </c>
      <c r="D3" s="3">
        <v>0.0</v>
      </c>
      <c r="E3" s="3">
        <v>0.0</v>
      </c>
      <c r="F3" s="3">
        <v>0.0</v>
      </c>
      <c r="G3" s="3">
        <v>0.0</v>
      </c>
      <c r="H3" s="3">
        <v>0.0</v>
      </c>
      <c r="I3" s="3">
        <v>1.0</v>
      </c>
      <c r="J3" s="3">
        <v>0.0</v>
      </c>
      <c r="K3" s="3">
        <v>0.0</v>
      </c>
      <c r="L3" s="3">
        <v>0.0</v>
      </c>
    </row>
    <row r="4">
      <c r="A4" s="2" t="s">
        <v>16</v>
      </c>
      <c r="B4" s="1" t="s">
        <v>17</v>
      </c>
      <c r="C4" s="3">
        <v>2.0</v>
      </c>
      <c r="D4" s="3">
        <v>0.0</v>
      </c>
      <c r="E4" s="3">
        <v>2.0</v>
      </c>
      <c r="F4" s="3">
        <v>0.0</v>
      </c>
      <c r="G4" s="3">
        <v>2.0</v>
      </c>
      <c r="H4" s="3">
        <v>0.0</v>
      </c>
      <c r="I4" s="3">
        <v>2.0</v>
      </c>
      <c r="J4" s="3">
        <v>0.0</v>
      </c>
      <c r="K4" s="3">
        <v>0.0</v>
      </c>
      <c r="L4" s="3">
        <v>0.0</v>
      </c>
    </row>
    <row r="5">
      <c r="A5" s="2" t="s">
        <v>18</v>
      </c>
      <c r="B5" s="1" t="s">
        <v>17</v>
      </c>
      <c r="C5" s="3">
        <v>4.0</v>
      </c>
      <c r="D5" s="3">
        <v>0.0</v>
      </c>
      <c r="E5" s="3">
        <v>4.0</v>
      </c>
      <c r="F5" s="3">
        <v>0.0</v>
      </c>
      <c r="G5" s="3">
        <v>4.0</v>
      </c>
      <c r="H5" s="3">
        <v>0.0</v>
      </c>
      <c r="I5" s="3">
        <v>2.0</v>
      </c>
      <c r="J5" s="3">
        <v>0.0</v>
      </c>
      <c r="K5" s="3">
        <v>0.0</v>
      </c>
      <c r="L5" s="3">
        <v>0.0</v>
      </c>
    </row>
    <row r="6">
      <c r="A6" s="2" t="s">
        <v>19</v>
      </c>
      <c r="B6" s="1" t="s">
        <v>20</v>
      </c>
      <c r="C6" s="3">
        <v>0.0</v>
      </c>
      <c r="D6" s="3">
        <v>0.0</v>
      </c>
      <c r="E6" s="3">
        <v>0.0</v>
      </c>
      <c r="F6" s="3">
        <v>0.0</v>
      </c>
      <c r="G6" s="3">
        <v>0.0</v>
      </c>
      <c r="H6" s="3">
        <v>0.0</v>
      </c>
      <c r="I6" s="3">
        <v>0.0</v>
      </c>
      <c r="J6" s="3">
        <v>0.0</v>
      </c>
      <c r="K6" s="3">
        <v>0.0</v>
      </c>
      <c r="L6" s="3">
        <v>0.0</v>
      </c>
    </row>
    <row r="7">
      <c r="A7" s="2" t="s">
        <v>21</v>
      </c>
      <c r="B7" s="1" t="s">
        <v>22</v>
      </c>
      <c r="C7" s="3">
        <v>2.0</v>
      </c>
      <c r="D7" s="3">
        <v>0.0</v>
      </c>
      <c r="E7" s="3">
        <v>2.0</v>
      </c>
      <c r="F7" s="3">
        <v>0.0</v>
      </c>
      <c r="G7" s="3">
        <v>2.0</v>
      </c>
      <c r="H7" s="3">
        <v>0.0</v>
      </c>
      <c r="I7" s="3">
        <v>2.0</v>
      </c>
      <c r="J7" s="3">
        <v>0.0</v>
      </c>
      <c r="K7" s="3">
        <v>0.0</v>
      </c>
      <c r="L7" s="3">
        <v>0.0</v>
      </c>
    </row>
    <row r="8">
      <c r="A8" s="2" t="s">
        <v>23</v>
      </c>
      <c r="B8" s="1" t="s">
        <v>22</v>
      </c>
      <c r="C8" s="3">
        <v>10.0</v>
      </c>
      <c r="D8" s="3">
        <v>0.0</v>
      </c>
      <c r="E8" s="3">
        <v>9.0</v>
      </c>
      <c r="F8" s="3">
        <v>0.0</v>
      </c>
      <c r="G8" s="3">
        <v>8.0</v>
      </c>
      <c r="H8" s="3">
        <v>2.0</v>
      </c>
      <c r="I8" s="3">
        <v>2.0</v>
      </c>
      <c r="J8" s="3">
        <v>0.0</v>
      </c>
      <c r="K8" s="3">
        <v>0.0</v>
      </c>
      <c r="L8" s="3">
        <v>0.0</v>
      </c>
    </row>
    <row r="9">
      <c r="A9" s="2" t="s">
        <v>24</v>
      </c>
      <c r="B9" s="1" t="s">
        <v>22</v>
      </c>
      <c r="C9" s="3">
        <v>5.0</v>
      </c>
      <c r="D9" s="3">
        <v>0.0</v>
      </c>
      <c r="E9" s="3">
        <v>5.0</v>
      </c>
      <c r="F9" s="3">
        <v>0.0</v>
      </c>
      <c r="G9" s="3">
        <v>5.0</v>
      </c>
      <c r="H9" s="3">
        <v>0.0</v>
      </c>
      <c r="I9" s="3">
        <v>1.0</v>
      </c>
      <c r="J9" s="3">
        <v>0.0</v>
      </c>
      <c r="K9" s="3">
        <v>0.0</v>
      </c>
      <c r="L9" s="3">
        <v>0.0</v>
      </c>
    </row>
    <row r="10">
      <c r="A10" s="2" t="s">
        <v>25</v>
      </c>
      <c r="B10" s="1" t="s">
        <v>22</v>
      </c>
      <c r="C10" s="3">
        <v>11.0</v>
      </c>
      <c r="D10" s="3">
        <v>0.0</v>
      </c>
      <c r="E10" s="3">
        <v>11.0</v>
      </c>
      <c r="F10" s="3">
        <v>0.0</v>
      </c>
      <c r="G10" s="3">
        <v>11.0</v>
      </c>
      <c r="H10" s="3">
        <v>0.0</v>
      </c>
      <c r="I10" s="3">
        <v>2.0</v>
      </c>
      <c r="J10" s="3">
        <v>0.0</v>
      </c>
      <c r="K10" s="3">
        <v>0.0</v>
      </c>
      <c r="L10" s="3">
        <v>0.0</v>
      </c>
    </row>
    <row r="11">
      <c r="A11" s="2" t="s">
        <v>26</v>
      </c>
      <c r="B11" s="1" t="s">
        <v>22</v>
      </c>
      <c r="C11" s="3">
        <v>1.0</v>
      </c>
      <c r="D11" s="3">
        <v>5.0</v>
      </c>
      <c r="E11" s="3">
        <v>1.0</v>
      </c>
      <c r="F11" s="3">
        <v>0.0</v>
      </c>
      <c r="G11" s="3">
        <v>1.0</v>
      </c>
      <c r="H11" s="3">
        <v>0.0</v>
      </c>
      <c r="I11" s="3">
        <v>2.0</v>
      </c>
      <c r="J11" s="3">
        <v>5.0</v>
      </c>
      <c r="K11" s="3">
        <v>0.0</v>
      </c>
      <c r="L11" s="3">
        <v>0.0</v>
      </c>
    </row>
    <row r="12">
      <c r="A12" s="2" t="s">
        <v>27</v>
      </c>
      <c r="B12" s="1" t="s">
        <v>22</v>
      </c>
      <c r="C12" s="3">
        <v>1.0</v>
      </c>
      <c r="D12" s="3">
        <v>2.0</v>
      </c>
      <c r="E12" s="3">
        <v>1.0</v>
      </c>
      <c r="F12" s="3">
        <v>0.0</v>
      </c>
      <c r="G12" s="3">
        <v>1.0</v>
      </c>
      <c r="H12" s="3">
        <v>0.0</v>
      </c>
      <c r="I12" s="3">
        <v>2.0</v>
      </c>
      <c r="J12" s="3">
        <v>2.0</v>
      </c>
      <c r="K12" s="3">
        <v>0.0</v>
      </c>
      <c r="L12" s="3">
        <v>0.0</v>
      </c>
    </row>
    <row r="13">
      <c r="A13" s="2" t="s">
        <v>28</v>
      </c>
      <c r="B13" s="1" t="s">
        <v>22</v>
      </c>
      <c r="C13" s="3">
        <v>11.0</v>
      </c>
      <c r="D13" s="3">
        <v>0.0</v>
      </c>
      <c r="E13" s="3">
        <v>8.0</v>
      </c>
      <c r="F13" s="3">
        <v>0.0</v>
      </c>
      <c r="G13" s="3">
        <v>9.0</v>
      </c>
      <c r="H13" s="3">
        <v>2.0</v>
      </c>
      <c r="I13" s="3">
        <v>2.0</v>
      </c>
      <c r="J13" s="3">
        <v>0.0</v>
      </c>
      <c r="K13" s="3">
        <v>0.0</v>
      </c>
      <c r="L13" s="3">
        <v>0.0</v>
      </c>
    </row>
    <row r="14">
      <c r="A14" s="2" t="s">
        <v>29</v>
      </c>
      <c r="B14" s="1" t="s">
        <v>22</v>
      </c>
      <c r="C14" s="3">
        <v>1.0</v>
      </c>
      <c r="D14" s="3">
        <v>2.0</v>
      </c>
      <c r="E14" s="3">
        <v>1.0</v>
      </c>
      <c r="F14" s="3">
        <v>0.0</v>
      </c>
      <c r="G14" s="3">
        <v>1.0</v>
      </c>
      <c r="H14" s="3">
        <v>0.0</v>
      </c>
      <c r="I14" s="3">
        <v>2.0</v>
      </c>
      <c r="J14" s="3">
        <v>2.0</v>
      </c>
      <c r="K14" s="3">
        <v>0.0</v>
      </c>
      <c r="L14" s="3">
        <v>0.0</v>
      </c>
    </row>
    <row r="15">
      <c r="A15" s="2" t="s">
        <v>30</v>
      </c>
      <c r="B15" s="1" t="s">
        <v>22</v>
      </c>
      <c r="C15" s="3">
        <v>2.0</v>
      </c>
      <c r="D15" s="3">
        <v>0.0</v>
      </c>
      <c r="E15" s="3">
        <v>1.0</v>
      </c>
      <c r="F15" s="3">
        <v>0.0</v>
      </c>
      <c r="G15" s="3">
        <v>2.0</v>
      </c>
      <c r="H15" s="3">
        <v>0.0</v>
      </c>
      <c r="I15" s="3">
        <v>1.0</v>
      </c>
      <c r="J15" s="3">
        <v>0.0</v>
      </c>
      <c r="K15" s="3">
        <v>0.0</v>
      </c>
      <c r="L15" s="3">
        <v>0.0</v>
      </c>
    </row>
    <row r="16">
      <c r="A16" s="2" t="s">
        <v>31</v>
      </c>
      <c r="B16" s="1" t="s">
        <v>22</v>
      </c>
      <c r="C16" s="3">
        <v>3.0</v>
      </c>
      <c r="D16" s="3">
        <v>0.0</v>
      </c>
      <c r="E16" s="3">
        <v>3.0</v>
      </c>
      <c r="F16" s="3">
        <v>0.0</v>
      </c>
      <c r="G16" s="3">
        <v>3.0</v>
      </c>
      <c r="H16" s="3">
        <v>0.0</v>
      </c>
      <c r="I16" s="3">
        <v>2.0</v>
      </c>
      <c r="J16" s="3">
        <v>0.0</v>
      </c>
      <c r="K16" s="3">
        <v>0.0</v>
      </c>
      <c r="L16" s="3">
        <v>0.0</v>
      </c>
    </row>
    <row r="17">
      <c r="A17" s="2" t="s">
        <v>32</v>
      </c>
      <c r="B17" s="1" t="s">
        <v>22</v>
      </c>
      <c r="C17" s="3">
        <v>8.0</v>
      </c>
      <c r="D17" s="3">
        <v>1.0</v>
      </c>
      <c r="E17" s="3">
        <v>7.0</v>
      </c>
      <c r="F17" s="3">
        <v>0.0</v>
      </c>
      <c r="G17" s="3">
        <v>6.0</v>
      </c>
      <c r="H17" s="3">
        <v>2.0</v>
      </c>
      <c r="I17" s="3">
        <v>2.0</v>
      </c>
      <c r="J17" s="3">
        <v>1.0</v>
      </c>
      <c r="K17" s="3">
        <v>0.0</v>
      </c>
      <c r="L17" s="3">
        <v>0.0</v>
      </c>
    </row>
    <row r="18">
      <c r="A18" s="2" t="s">
        <v>33</v>
      </c>
      <c r="B18" s="1" t="s">
        <v>22</v>
      </c>
      <c r="C18" s="3">
        <v>7.0</v>
      </c>
      <c r="D18" s="3">
        <v>1.0</v>
      </c>
      <c r="E18" s="3">
        <v>7.0</v>
      </c>
      <c r="F18" s="3">
        <v>0.0</v>
      </c>
      <c r="G18" s="3">
        <v>5.0</v>
      </c>
      <c r="H18" s="3">
        <v>2.0</v>
      </c>
      <c r="I18" s="3">
        <v>2.0</v>
      </c>
      <c r="J18" s="3">
        <v>1.0</v>
      </c>
      <c r="K18" s="3">
        <v>0.0</v>
      </c>
      <c r="L18" s="3">
        <v>0.0</v>
      </c>
    </row>
    <row r="19">
      <c r="A19" s="2" t="s">
        <v>34</v>
      </c>
      <c r="B19" s="1" t="s">
        <v>22</v>
      </c>
      <c r="C19" s="3">
        <v>7.0</v>
      </c>
      <c r="D19" s="3">
        <v>1.0</v>
      </c>
      <c r="E19" s="3">
        <v>7.0</v>
      </c>
      <c r="F19" s="3">
        <v>0.0</v>
      </c>
      <c r="G19" s="3">
        <v>5.0</v>
      </c>
      <c r="H19" s="3">
        <v>2.0</v>
      </c>
      <c r="I19" s="3">
        <v>2.0</v>
      </c>
      <c r="J19" s="3">
        <v>1.0</v>
      </c>
      <c r="K19" s="3">
        <v>0.0</v>
      </c>
      <c r="L19" s="3">
        <v>0.0</v>
      </c>
    </row>
    <row r="20">
      <c r="A20" s="2" t="s">
        <v>35</v>
      </c>
      <c r="B20" s="1" t="s">
        <v>22</v>
      </c>
      <c r="C20" s="3">
        <v>7.0</v>
      </c>
      <c r="D20" s="3">
        <v>1.0</v>
      </c>
      <c r="E20" s="3">
        <v>7.0</v>
      </c>
      <c r="F20" s="3">
        <v>0.0</v>
      </c>
      <c r="G20" s="3">
        <v>5.0</v>
      </c>
      <c r="H20" s="3">
        <v>2.0</v>
      </c>
      <c r="I20" s="3">
        <v>2.0</v>
      </c>
      <c r="J20" s="3">
        <v>1.0</v>
      </c>
      <c r="K20" s="3">
        <v>0.0</v>
      </c>
      <c r="L20" s="3">
        <v>0.0</v>
      </c>
    </row>
    <row r="21">
      <c r="A21" s="2" t="s">
        <v>36</v>
      </c>
      <c r="B21" s="1" t="s">
        <v>22</v>
      </c>
      <c r="C21" s="3">
        <v>1.0</v>
      </c>
      <c r="D21" s="3">
        <v>1.0</v>
      </c>
      <c r="E21" s="3">
        <v>1.0</v>
      </c>
      <c r="F21" s="3">
        <v>0.0</v>
      </c>
      <c r="G21" s="3">
        <v>1.0</v>
      </c>
      <c r="H21" s="3">
        <v>0.0</v>
      </c>
      <c r="I21" s="3">
        <v>2.0</v>
      </c>
      <c r="J21" s="3">
        <v>1.0</v>
      </c>
      <c r="K21" s="3">
        <v>0.0</v>
      </c>
      <c r="L21" s="3">
        <v>0.0</v>
      </c>
    </row>
    <row r="22">
      <c r="A22" s="2" t="s">
        <v>37</v>
      </c>
      <c r="B22" s="1" t="s">
        <v>22</v>
      </c>
      <c r="C22" s="3">
        <v>9.0</v>
      </c>
      <c r="D22" s="3">
        <v>1.0</v>
      </c>
      <c r="E22" s="3">
        <v>8.0</v>
      </c>
      <c r="F22" s="3">
        <v>0.0</v>
      </c>
      <c r="G22" s="3">
        <v>7.0</v>
      </c>
      <c r="H22" s="3">
        <v>2.0</v>
      </c>
      <c r="I22" s="3">
        <v>2.0</v>
      </c>
      <c r="J22" s="3">
        <v>1.0</v>
      </c>
      <c r="K22" s="3">
        <v>0.0</v>
      </c>
      <c r="L22" s="3">
        <v>0.0</v>
      </c>
    </row>
    <row r="23">
      <c r="A23" s="2" t="s">
        <v>38</v>
      </c>
      <c r="B23" s="1" t="s">
        <v>22</v>
      </c>
      <c r="C23" s="3">
        <v>7.0</v>
      </c>
      <c r="D23" s="3">
        <v>1.0</v>
      </c>
      <c r="E23" s="3">
        <v>7.0</v>
      </c>
      <c r="F23" s="3">
        <v>0.0</v>
      </c>
      <c r="G23" s="3">
        <v>5.0</v>
      </c>
      <c r="H23" s="3">
        <v>2.0</v>
      </c>
      <c r="I23" s="3">
        <v>2.0</v>
      </c>
      <c r="J23" s="3">
        <v>1.0</v>
      </c>
      <c r="K23" s="3">
        <v>0.0</v>
      </c>
      <c r="L23" s="3">
        <v>0.0</v>
      </c>
    </row>
    <row r="24">
      <c r="A24" s="2" t="s">
        <v>39</v>
      </c>
      <c r="B24" s="1" t="s">
        <v>22</v>
      </c>
      <c r="C24" s="3">
        <v>2.0</v>
      </c>
      <c r="D24" s="3">
        <v>0.0</v>
      </c>
      <c r="E24" s="3">
        <v>2.0</v>
      </c>
      <c r="F24" s="3">
        <v>0.0</v>
      </c>
      <c r="G24" s="3">
        <v>2.0</v>
      </c>
      <c r="H24" s="3">
        <v>0.0</v>
      </c>
      <c r="I24" s="3">
        <v>2.0</v>
      </c>
      <c r="J24" s="3">
        <v>0.0</v>
      </c>
      <c r="K24" s="3">
        <v>0.0</v>
      </c>
      <c r="L24" s="3">
        <v>0.0</v>
      </c>
    </row>
    <row r="25">
      <c r="A25" s="2" t="s">
        <v>40</v>
      </c>
      <c r="B25" s="1" t="s">
        <v>22</v>
      </c>
      <c r="C25" s="3">
        <v>6.0</v>
      </c>
      <c r="D25" s="3">
        <v>0.0</v>
      </c>
      <c r="E25" s="3">
        <v>6.0</v>
      </c>
      <c r="F25" s="3">
        <v>0.0</v>
      </c>
      <c r="G25" s="3">
        <v>6.0</v>
      </c>
      <c r="H25" s="3">
        <v>0.0</v>
      </c>
      <c r="I25" s="3">
        <v>4.0</v>
      </c>
      <c r="J25" s="3">
        <v>0.0</v>
      </c>
      <c r="K25" s="3">
        <v>0.0</v>
      </c>
      <c r="L25" s="3">
        <v>0.0</v>
      </c>
    </row>
    <row r="26">
      <c r="A26" s="2" t="s">
        <v>41</v>
      </c>
      <c r="B26" s="1" t="s">
        <v>22</v>
      </c>
      <c r="C26" s="3">
        <v>7.0</v>
      </c>
      <c r="D26" s="3">
        <v>1.0</v>
      </c>
      <c r="E26" s="3">
        <v>7.0</v>
      </c>
      <c r="F26" s="3">
        <v>0.0</v>
      </c>
      <c r="G26" s="3">
        <v>5.0</v>
      </c>
      <c r="H26" s="3">
        <v>2.0</v>
      </c>
      <c r="I26" s="3">
        <v>2.0</v>
      </c>
      <c r="J26" s="3">
        <v>1.0</v>
      </c>
      <c r="K26" s="3">
        <v>0.0</v>
      </c>
      <c r="L26" s="3">
        <v>0.0</v>
      </c>
    </row>
    <row r="27">
      <c r="A27" s="2" t="s">
        <v>42</v>
      </c>
      <c r="B27" s="1" t="s">
        <v>22</v>
      </c>
      <c r="C27" s="3">
        <v>1.0</v>
      </c>
      <c r="D27" s="3">
        <v>0.0</v>
      </c>
      <c r="E27" s="3">
        <v>1.0</v>
      </c>
      <c r="F27" s="3">
        <v>0.0</v>
      </c>
      <c r="G27" s="3">
        <v>1.0</v>
      </c>
      <c r="H27" s="3">
        <v>0.0</v>
      </c>
      <c r="I27" s="3">
        <v>1.0</v>
      </c>
      <c r="J27" s="3">
        <v>0.0</v>
      </c>
      <c r="K27" s="3">
        <v>0.0</v>
      </c>
      <c r="L27" s="3">
        <v>0.0</v>
      </c>
    </row>
    <row r="28">
      <c r="A28" s="2" t="s">
        <v>43</v>
      </c>
      <c r="B28" s="1" t="s">
        <v>22</v>
      </c>
      <c r="C28" s="3">
        <v>2.0</v>
      </c>
      <c r="D28" s="3">
        <v>0.0</v>
      </c>
      <c r="E28" s="3">
        <v>2.0</v>
      </c>
      <c r="F28" s="3">
        <v>0.0</v>
      </c>
      <c r="G28" s="3">
        <v>2.0</v>
      </c>
      <c r="H28" s="3">
        <v>0.0</v>
      </c>
      <c r="I28" s="3">
        <v>2.0</v>
      </c>
      <c r="J28" s="3">
        <v>0.0</v>
      </c>
      <c r="K28" s="3">
        <v>0.0</v>
      </c>
      <c r="L28" s="3">
        <v>0.0</v>
      </c>
    </row>
    <row r="29">
      <c r="A29" s="2" t="s">
        <v>44</v>
      </c>
      <c r="B29" s="1" t="s">
        <v>22</v>
      </c>
      <c r="C29" s="3">
        <v>11.0</v>
      </c>
      <c r="D29" s="3">
        <v>0.0</v>
      </c>
      <c r="E29" s="3">
        <v>9.0</v>
      </c>
      <c r="F29" s="3">
        <v>0.0</v>
      </c>
      <c r="G29" s="3">
        <v>9.0</v>
      </c>
      <c r="H29" s="3">
        <v>2.0</v>
      </c>
      <c r="I29" s="3">
        <v>2.0</v>
      </c>
      <c r="J29" s="3">
        <v>0.0</v>
      </c>
      <c r="K29" s="3">
        <v>0.0</v>
      </c>
      <c r="L29" s="3">
        <v>0.0</v>
      </c>
    </row>
    <row r="30">
      <c r="A30" s="2" t="s">
        <v>45</v>
      </c>
      <c r="B30" s="1" t="s">
        <v>22</v>
      </c>
      <c r="C30" s="3">
        <v>11.0</v>
      </c>
      <c r="D30" s="3">
        <v>0.0</v>
      </c>
      <c r="E30" s="3">
        <v>11.0</v>
      </c>
      <c r="F30" s="3">
        <v>0.0</v>
      </c>
      <c r="G30" s="3">
        <v>9.0</v>
      </c>
      <c r="H30" s="3">
        <v>2.0</v>
      </c>
      <c r="I30" s="3">
        <v>2.0</v>
      </c>
      <c r="J30" s="3">
        <v>0.0</v>
      </c>
      <c r="K30" s="3">
        <v>0.0</v>
      </c>
      <c r="L30" s="3">
        <v>0.0</v>
      </c>
    </row>
    <row r="31">
      <c r="A31" s="2" t="s">
        <v>46</v>
      </c>
      <c r="B31" s="1" t="s">
        <v>22</v>
      </c>
      <c r="C31" s="3">
        <v>1.0</v>
      </c>
      <c r="D31" s="3">
        <v>4.0</v>
      </c>
      <c r="E31" s="3">
        <v>1.0</v>
      </c>
      <c r="F31" s="3">
        <v>0.0</v>
      </c>
      <c r="G31" s="3">
        <v>1.0</v>
      </c>
      <c r="H31" s="3">
        <v>0.0</v>
      </c>
      <c r="I31" s="3">
        <v>2.0</v>
      </c>
      <c r="J31" s="3">
        <v>4.0</v>
      </c>
      <c r="K31" s="3">
        <v>0.0</v>
      </c>
      <c r="L31" s="3">
        <v>0.0</v>
      </c>
    </row>
    <row r="32">
      <c r="A32" s="2" t="s">
        <v>47</v>
      </c>
      <c r="B32" s="1" t="s">
        <v>22</v>
      </c>
      <c r="C32" s="3">
        <v>14.0</v>
      </c>
      <c r="D32" s="3">
        <v>0.0</v>
      </c>
      <c r="E32" s="3">
        <v>8.0</v>
      </c>
      <c r="F32" s="3">
        <v>0.0</v>
      </c>
      <c r="G32" s="3">
        <v>12.0</v>
      </c>
      <c r="H32" s="3">
        <v>2.0</v>
      </c>
      <c r="I32" s="3">
        <v>1.0</v>
      </c>
      <c r="J32" s="3">
        <v>0.0</v>
      </c>
      <c r="K32" s="3">
        <v>0.0</v>
      </c>
      <c r="L32" s="3">
        <v>0.0</v>
      </c>
    </row>
    <row r="33">
      <c r="A33" s="2" t="s">
        <v>48</v>
      </c>
      <c r="B33" s="1" t="s">
        <v>22</v>
      </c>
      <c r="C33" s="3">
        <v>10.0</v>
      </c>
      <c r="D33" s="3">
        <v>0.0</v>
      </c>
      <c r="E33" s="3">
        <v>7.0</v>
      </c>
      <c r="F33" s="3">
        <v>0.0</v>
      </c>
      <c r="G33" s="3">
        <v>8.0</v>
      </c>
      <c r="H33" s="3">
        <v>2.0</v>
      </c>
      <c r="I33" s="3">
        <v>1.0</v>
      </c>
      <c r="J33" s="3">
        <v>0.0</v>
      </c>
      <c r="K33" s="3">
        <v>0.0</v>
      </c>
      <c r="L33" s="3">
        <v>0.0</v>
      </c>
    </row>
    <row r="34">
      <c r="A34" s="2" t="s">
        <v>49</v>
      </c>
      <c r="B34" s="1" t="s">
        <v>22</v>
      </c>
      <c r="C34" s="3">
        <v>1.0</v>
      </c>
      <c r="D34" s="3">
        <v>2.0</v>
      </c>
      <c r="E34" s="3">
        <v>1.0</v>
      </c>
      <c r="F34" s="3">
        <v>0.0</v>
      </c>
      <c r="G34" s="3">
        <v>1.0</v>
      </c>
      <c r="H34" s="3">
        <v>0.0</v>
      </c>
      <c r="I34" s="3">
        <v>1.0</v>
      </c>
      <c r="J34" s="3">
        <v>2.0</v>
      </c>
      <c r="K34" s="3">
        <v>0.0</v>
      </c>
      <c r="L34" s="3">
        <v>0.0</v>
      </c>
    </row>
    <row r="35">
      <c r="A35" s="2" t="s">
        <v>50</v>
      </c>
      <c r="B35" s="1" t="s">
        <v>22</v>
      </c>
      <c r="C35" s="3">
        <v>12.0</v>
      </c>
      <c r="D35" s="3">
        <v>0.0</v>
      </c>
      <c r="E35" s="3">
        <v>8.0</v>
      </c>
      <c r="F35" s="3">
        <v>0.0</v>
      </c>
      <c r="G35" s="3">
        <v>10.0</v>
      </c>
      <c r="H35" s="3">
        <v>2.0</v>
      </c>
      <c r="I35" s="3">
        <v>2.0</v>
      </c>
      <c r="J35" s="3">
        <v>0.0</v>
      </c>
      <c r="K35" s="3">
        <v>0.0</v>
      </c>
      <c r="L35" s="3">
        <v>0.0</v>
      </c>
    </row>
    <row r="36">
      <c r="A36" s="2" t="s">
        <v>51</v>
      </c>
      <c r="B36" s="1" t="s">
        <v>22</v>
      </c>
      <c r="C36" s="3">
        <v>7.0</v>
      </c>
      <c r="D36" s="3">
        <v>1.0</v>
      </c>
      <c r="E36" s="3">
        <v>7.0</v>
      </c>
      <c r="F36" s="3">
        <v>0.0</v>
      </c>
      <c r="G36" s="3">
        <v>5.0</v>
      </c>
      <c r="H36" s="3">
        <v>2.0</v>
      </c>
      <c r="I36" s="3">
        <v>2.0</v>
      </c>
      <c r="J36" s="3">
        <v>1.0</v>
      </c>
      <c r="K36" s="3">
        <v>0.0</v>
      </c>
      <c r="L36" s="3">
        <v>0.0</v>
      </c>
    </row>
    <row r="37">
      <c r="A37" s="2" t="s">
        <v>52</v>
      </c>
      <c r="B37" s="1" t="s">
        <v>22</v>
      </c>
      <c r="C37" s="3">
        <v>7.0</v>
      </c>
      <c r="D37" s="3">
        <v>0.0</v>
      </c>
      <c r="E37" s="3">
        <v>7.0</v>
      </c>
      <c r="F37" s="3">
        <v>0.0</v>
      </c>
      <c r="G37" s="3">
        <v>5.0</v>
      </c>
      <c r="H37" s="3">
        <v>2.0</v>
      </c>
      <c r="I37" s="3">
        <v>2.0</v>
      </c>
      <c r="J37" s="3">
        <v>0.0</v>
      </c>
      <c r="K37" s="3">
        <v>0.0</v>
      </c>
      <c r="L37" s="3">
        <v>0.0</v>
      </c>
    </row>
    <row r="38">
      <c r="A38" s="2" t="s">
        <v>53</v>
      </c>
      <c r="B38" s="1" t="s">
        <v>22</v>
      </c>
      <c r="C38" s="3">
        <v>12.0</v>
      </c>
      <c r="D38" s="3">
        <v>0.0</v>
      </c>
      <c r="E38" s="3">
        <v>12.0</v>
      </c>
      <c r="F38" s="3">
        <v>0.0</v>
      </c>
      <c r="G38" s="3">
        <v>10.0</v>
      </c>
      <c r="H38" s="3">
        <v>2.0</v>
      </c>
      <c r="I38" s="3">
        <v>2.0</v>
      </c>
      <c r="J38" s="3">
        <v>0.0</v>
      </c>
      <c r="K38" s="3">
        <v>0.0</v>
      </c>
      <c r="L38" s="3">
        <v>0.0</v>
      </c>
    </row>
    <row r="39">
      <c r="A39" s="2" t="s">
        <v>54</v>
      </c>
      <c r="B39" s="1" t="s">
        <v>22</v>
      </c>
      <c r="C39" s="3">
        <v>1.0</v>
      </c>
      <c r="D39" s="3">
        <v>0.0</v>
      </c>
      <c r="E39" s="3">
        <v>1.0</v>
      </c>
      <c r="F39" s="3">
        <v>0.0</v>
      </c>
      <c r="G39" s="3">
        <v>1.0</v>
      </c>
      <c r="H39" s="3">
        <v>0.0</v>
      </c>
      <c r="I39" s="3">
        <v>2.0</v>
      </c>
      <c r="J39" s="3">
        <v>0.0</v>
      </c>
      <c r="K39" s="3">
        <v>0.0</v>
      </c>
      <c r="L39" s="3">
        <v>0.0</v>
      </c>
    </row>
    <row r="40">
      <c r="A40" s="2" t="s">
        <v>55</v>
      </c>
      <c r="B40" s="1" t="s">
        <v>22</v>
      </c>
      <c r="C40" s="3">
        <v>15.0</v>
      </c>
      <c r="D40" s="3">
        <v>0.0</v>
      </c>
      <c r="E40" s="3">
        <v>11.0</v>
      </c>
      <c r="F40" s="3">
        <v>0.0</v>
      </c>
      <c r="G40" s="3">
        <v>13.0</v>
      </c>
      <c r="H40" s="3">
        <v>2.0</v>
      </c>
      <c r="I40" s="3">
        <v>2.0</v>
      </c>
      <c r="J40" s="3">
        <v>0.0</v>
      </c>
      <c r="K40" s="3">
        <v>0.0</v>
      </c>
      <c r="L40" s="3">
        <v>0.0</v>
      </c>
    </row>
    <row r="41">
      <c r="A41" s="2" t="s">
        <v>56</v>
      </c>
      <c r="B41" s="1" t="s">
        <v>22</v>
      </c>
      <c r="C41" s="3">
        <v>7.0</v>
      </c>
      <c r="D41" s="3">
        <v>0.0</v>
      </c>
      <c r="E41" s="3">
        <v>7.0</v>
      </c>
      <c r="F41" s="3">
        <v>0.0</v>
      </c>
      <c r="G41" s="3">
        <v>5.0</v>
      </c>
      <c r="H41" s="3">
        <v>2.0</v>
      </c>
      <c r="I41" s="3">
        <v>2.0</v>
      </c>
      <c r="J41" s="3">
        <v>0.0</v>
      </c>
      <c r="K41" s="3">
        <v>0.0</v>
      </c>
      <c r="L41" s="3">
        <v>0.0</v>
      </c>
    </row>
    <row r="42">
      <c r="A42" s="2" t="s">
        <v>57</v>
      </c>
      <c r="B42" s="1" t="s">
        <v>22</v>
      </c>
      <c r="C42" s="3">
        <v>1.0</v>
      </c>
      <c r="D42" s="3">
        <v>0.0</v>
      </c>
      <c r="E42" s="3">
        <v>1.0</v>
      </c>
      <c r="F42" s="3">
        <v>0.0</v>
      </c>
      <c r="G42" s="3">
        <v>1.0</v>
      </c>
      <c r="H42" s="3">
        <v>0.0</v>
      </c>
      <c r="I42" s="3">
        <v>2.0</v>
      </c>
      <c r="J42" s="3">
        <v>0.0</v>
      </c>
      <c r="K42" s="3">
        <v>0.0</v>
      </c>
      <c r="L42" s="3">
        <v>0.0</v>
      </c>
    </row>
    <row r="43">
      <c r="A43" s="2" t="s">
        <v>58</v>
      </c>
      <c r="B43" s="1" t="s">
        <v>22</v>
      </c>
      <c r="C43" s="3">
        <v>3.0</v>
      </c>
      <c r="D43" s="3">
        <v>1.0</v>
      </c>
      <c r="E43" s="3">
        <v>3.0</v>
      </c>
      <c r="F43" s="3">
        <v>0.0</v>
      </c>
      <c r="G43" s="3">
        <v>3.0</v>
      </c>
      <c r="H43" s="3">
        <v>0.0</v>
      </c>
      <c r="I43" s="3">
        <v>2.0</v>
      </c>
      <c r="J43" s="3">
        <v>1.0</v>
      </c>
      <c r="K43" s="3">
        <v>0.0</v>
      </c>
      <c r="L43" s="3">
        <v>0.0</v>
      </c>
    </row>
    <row r="44">
      <c r="A44" s="2" t="s">
        <v>59</v>
      </c>
      <c r="B44" s="1" t="s">
        <v>22</v>
      </c>
      <c r="C44" s="3">
        <v>1.0</v>
      </c>
      <c r="D44" s="3">
        <v>0.0</v>
      </c>
      <c r="E44" s="3">
        <v>1.0</v>
      </c>
      <c r="F44" s="3">
        <v>0.0</v>
      </c>
      <c r="G44" s="3">
        <v>1.0</v>
      </c>
      <c r="H44" s="3">
        <v>0.0</v>
      </c>
      <c r="I44" s="3">
        <v>2.0</v>
      </c>
      <c r="J44" s="3">
        <v>0.0</v>
      </c>
      <c r="K44" s="3">
        <v>0.0</v>
      </c>
      <c r="L44" s="3">
        <v>0.0</v>
      </c>
    </row>
    <row r="45">
      <c r="A45" s="2" t="s">
        <v>60</v>
      </c>
      <c r="B45" s="1" t="s">
        <v>22</v>
      </c>
      <c r="C45" s="3">
        <v>5.0</v>
      </c>
      <c r="D45" s="3">
        <v>0.0</v>
      </c>
      <c r="E45" s="3">
        <v>4.0</v>
      </c>
      <c r="F45" s="3">
        <v>0.0</v>
      </c>
      <c r="G45" s="3">
        <v>3.0</v>
      </c>
      <c r="H45" s="3">
        <v>2.0</v>
      </c>
      <c r="I45" s="3">
        <v>2.0</v>
      </c>
      <c r="J45" s="3">
        <v>0.0</v>
      </c>
      <c r="K45" s="3">
        <v>0.0</v>
      </c>
      <c r="L45" s="3">
        <v>0.0</v>
      </c>
    </row>
    <row r="46">
      <c r="A46" s="2" t="s">
        <v>61</v>
      </c>
      <c r="B46" s="1" t="s">
        <v>22</v>
      </c>
      <c r="C46" s="3">
        <v>3.0</v>
      </c>
      <c r="D46" s="3">
        <v>0.0</v>
      </c>
      <c r="E46" s="3">
        <v>3.0</v>
      </c>
      <c r="F46" s="3">
        <v>0.0</v>
      </c>
      <c r="G46" s="3">
        <v>3.0</v>
      </c>
      <c r="H46" s="3">
        <v>0.0</v>
      </c>
      <c r="I46" s="3">
        <v>2.0</v>
      </c>
      <c r="J46" s="3">
        <v>0.0</v>
      </c>
      <c r="K46" s="3">
        <v>0.0</v>
      </c>
      <c r="L46" s="3">
        <v>0.0</v>
      </c>
    </row>
    <row r="47">
      <c r="A47" s="2" t="s">
        <v>62</v>
      </c>
      <c r="B47" s="1" t="s">
        <v>22</v>
      </c>
      <c r="C47" s="3">
        <v>46.0</v>
      </c>
      <c r="D47" s="3">
        <v>0.0</v>
      </c>
      <c r="E47" s="3">
        <v>37.0</v>
      </c>
      <c r="F47" s="3">
        <v>0.0</v>
      </c>
      <c r="G47" s="3">
        <v>44.0</v>
      </c>
      <c r="H47" s="3">
        <v>2.0</v>
      </c>
      <c r="I47" s="3">
        <v>2.0</v>
      </c>
      <c r="J47" s="3">
        <v>0.0</v>
      </c>
      <c r="K47" s="3">
        <v>0.0</v>
      </c>
      <c r="L47" s="3">
        <v>0.0</v>
      </c>
    </row>
    <row r="48">
      <c r="A48" s="2" t="s">
        <v>63</v>
      </c>
      <c r="B48" s="1" t="s">
        <v>22</v>
      </c>
      <c r="C48" s="3">
        <v>2.0</v>
      </c>
      <c r="D48" s="3">
        <v>0.0</v>
      </c>
      <c r="E48" s="3">
        <v>2.0</v>
      </c>
      <c r="F48" s="3">
        <v>0.0</v>
      </c>
      <c r="G48" s="3">
        <v>1.0</v>
      </c>
      <c r="H48" s="3">
        <v>1.0</v>
      </c>
      <c r="I48" s="3">
        <v>3.0</v>
      </c>
      <c r="J48" s="3">
        <v>0.0</v>
      </c>
      <c r="K48" s="3">
        <v>0.0</v>
      </c>
      <c r="L48" s="3">
        <v>0.0</v>
      </c>
    </row>
    <row r="49">
      <c r="A49" s="2" t="s">
        <v>64</v>
      </c>
      <c r="B49" s="1" t="s">
        <v>22</v>
      </c>
      <c r="C49" s="3">
        <v>16.0</v>
      </c>
      <c r="D49" s="3">
        <v>0.0</v>
      </c>
      <c r="E49" s="3">
        <v>8.0</v>
      </c>
      <c r="F49" s="3">
        <v>0.0</v>
      </c>
      <c r="G49" s="3">
        <v>14.0</v>
      </c>
      <c r="H49" s="3">
        <v>2.0</v>
      </c>
      <c r="I49" s="3">
        <v>3.0</v>
      </c>
      <c r="J49" s="3">
        <v>0.0</v>
      </c>
      <c r="K49" s="3">
        <v>0.0</v>
      </c>
      <c r="L49" s="3">
        <v>0.0</v>
      </c>
    </row>
    <row r="50">
      <c r="A50" s="2" t="s">
        <v>65</v>
      </c>
      <c r="B50" s="1" t="s">
        <v>22</v>
      </c>
      <c r="C50" s="3">
        <v>4.0</v>
      </c>
      <c r="D50" s="3">
        <v>0.0</v>
      </c>
      <c r="E50" s="3">
        <v>4.0</v>
      </c>
      <c r="F50" s="3">
        <v>0.0</v>
      </c>
      <c r="G50" s="3">
        <v>4.0</v>
      </c>
      <c r="H50" s="3">
        <v>0.0</v>
      </c>
      <c r="I50" s="3">
        <v>1.0</v>
      </c>
      <c r="J50" s="3">
        <v>0.0</v>
      </c>
      <c r="K50" s="3">
        <v>0.0</v>
      </c>
      <c r="L50" s="3">
        <v>0.0</v>
      </c>
    </row>
    <row r="51">
      <c r="A51" s="2" t="s">
        <v>66</v>
      </c>
      <c r="B51" s="1" t="s">
        <v>22</v>
      </c>
      <c r="C51" s="3">
        <v>14.0</v>
      </c>
      <c r="D51" s="3">
        <v>0.0</v>
      </c>
      <c r="E51" s="3">
        <v>13.0</v>
      </c>
      <c r="F51" s="3">
        <v>0.0</v>
      </c>
      <c r="G51" s="3">
        <v>12.0</v>
      </c>
      <c r="H51" s="3">
        <v>2.0</v>
      </c>
      <c r="I51" s="3">
        <v>4.0</v>
      </c>
      <c r="J51" s="3">
        <v>0.0</v>
      </c>
      <c r="K51" s="3">
        <v>0.0</v>
      </c>
      <c r="L51" s="3">
        <v>0.0</v>
      </c>
    </row>
    <row r="52">
      <c r="A52" s="2" t="s">
        <v>67</v>
      </c>
      <c r="B52" s="1" t="s">
        <v>22</v>
      </c>
      <c r="C52" s="3">
        <v>3.0</v>
      </c>
      <c r="D52" s="3">
        <v>2.0</v>
      </c>
      <c r="E52" s="3">
        <v>3.0</v>
      </c>
      <c r="F52" s="3">
        <v>0.0</v>
      </c>
      <c r="G52" s="3">
        <v>3.0</v>
      </c>
      <c r="H52" s="3">
        <v>0.0</v>
      </c>
      <c r="I52" s="3">
        <v>4.0</v>
      </c>
      <c r="J52" s="3">
        <v>2.0</v>
      </c>
      <c r="K52" s="3">
        <v>0.0</v>
      </c>
      <c r="L52" s="3">
        <v>0.0</v>
      </c>
    </row>
    <row r="53">
      <c r="A53" s="2" t="s">
        <v>68</v>
      </c>
      <c r="B53" s="1" t="s">
        <v>22</v>
      </c>
      <c r="C53" s="3">
        <v>1.0</v>
      </c>
      <c r="D53" s="3">
        <v>0.0</v>
      </c>
      <c r="E53" s="3">
        <v>1.0</v>
      </c>
      <c r="F53" s="3">
        <v>0.0</v>
      </c>
      <c r="G53" s="3">
        <v>1.0</v>
      </c>
      <c r="H53" s="3">
        <v>0.0</v>
      </c>
      <c r="I53" s="3">
        <v>2.0</v>
      </c>
      <c r="J53" s="3">
        <v>0.0</v>
      </c>
      <c r="K53" s="3">
        <v>0.0</v>
      </c>
      <c r="L53" s="3">
        <v>0.0</v>
      </c>
    </row>
    <row r="54">
      <c r="A54" s="2" t="s">
        <v>69</v>
      </c>
      <c r="B54" s="1" t="s">
        <v>22</v>
      </c>
      <c r="C54" s="3">
        <v>8.0</v>
      </c>
      <c r="D54" s="3">
        <v>0.0</v>
      </c>
      <c r="E54" s="3">
        <v>7.0</v>
      </c>
      <c r="F54" s="3">
        <v>0.0</v>
      </c>
      <c r="G54" s="3">
        <v>6.0</v>
      </c>
      <c r="H54" s="3">
        <v>2.0</v>
      </c>
      <c r="I54" s="3">
        <v>2.0</v>
      </c>
      <c r="J54" s="3">
        <v>0.0</v>
      </c>
      <c r="K54" s="3">
        <v>0.0</v>
      </c>
      <c r="L54" s="3">
        <v>0.0</v>
      </c>
    </row>
    <row r="55">
      <c r="A55" s="2" t="s">
        <v>70</v>
      </c>
      <c r="B55" s="1" t="s">
        <v>22</v>
      </c>
      <c r="C55" s="3">
        <v>8.0</v>
      </c>
      <c r="D55" s="3">
        <v>1.0</v>
      </c>
      <c r="E55" s="3">
        <v>7.0</v>
      </c>
      <c r="F55" s="3">
        <v>0.0</v>
      </c>
      <c r="G55" s="3">
        <v>6.0</v>
      </c>
      <c r="H55" s="3">
        <v>2.0</v>
      </c>
      <c r="I55" s="3">
        <v>2.0</v>
      </c>
      <c r="J55" s="3">
        <v>1.0</v>
      </c>
      <c r="K55" s="3">
        <v>0.0</v>
      </c>
      <c r="L55" s="3">
        <v>0.0</v>
      </c>
    </row>
    <row r="56">
      <c r="A56" s="2" t="s">
        <v>71</v>
      </c>
      <c r="B56" s="1" t="s">
        <v>22</v>
      </c>
      <c r="C56" s="3">
        <v>5.0</v>
      </c>
      <c r="D56" s="3">
        <v>1.0</v>
      </c>
      <c r="E56" s="3">
        <v>5.0</v>
      </c>
      <c r="F56" s="3">
        <v>0.0</v>
      </c>
      <c r="G56" s="3">
        <v>5.0</v>
      </c>
      <c r="H56" s="3">
        <v>0.0</v>
      </c>
      <c r="I56" s="3">
        <v>2.0</v>
      </c>
      <c r="J56" s="3">
        <v>1.0</v>
      </c>
      <c r="K56" s="3">
        <v>0.0</v>
      </c>
      <c r="L56" s="3">
        <v>0.0</v>
      </c>
    </row>
    <row r="57">
      <c r="A57" s="2" t="s">
        <v>72</v>
      </c>
      <c r="B57" s="1" t="s">
        <v>22</v>
      </c>
      <c r="C57" s="3">
        <v>13.0</v>
      </c>
      <c r="D57" s="3">
        <v>0.0</v>
      </c>
      <c r="E57" s="3">
        <v>9.0</v>
      </c>
      <c r="F57" s="3">
        <v>0.0</v>
      </c>
      <c r="G57" s="3">
        <v>11.0</v>
      </c>
      <c r="H57" s="3">
        <v>2.0</v>
      </c>
      <c r="I57" s="3">
        <v>2.0</v>
      </c>
      <c r="J57" s="3">
        <v>0.0</v>
      </c>
      <c r="K57" s="3">
        <v>0.0</v>
      </c>
      <c r="L57" s="3">
        <v>0.0</v>
      </c>
    </row>
    <row r="58">
      <c r="A58" s="2" t="s">
        <v>73</v>
      </c>
      <c r="B58" s="1" t="s">
        <v>22</v>
      </c>
      <c r="C58" s="3">
        <v>9.0</v>
      </c>
      <c r="D58" s="3">
        <v>0.0</v>
      </c>
      <c r="E58" s="3">
        <v>8.0</v>
      </c>
      <c r="F58" s="3">
        <v>0.0</v>
      </c>
      <c r="G58" s="3">
        <v>7.0</v>
      </c>
      <c r="H58" s="3">
        <v>2.0</v>
      </c>
      <c r="I58" s="3">
        <v>2.0</v>
      </c>
      <c r="J58" s="3">
        <v>0.0</v>
      </c>
      <c r="K58" s="3">
        <v>0.0</v>
      </c>
      <c r="L58" s="3">
        <v>0.0</v>
      </c>
    </row>
    <row r="59">
      <c r="A59" s="2" t="s">
        <v>74</v>
      </c>
      <c r="B59" s="1" t="s">
        <v>22</v>
      </c>
      <c r="C59" s="3">
        <v>8.0</v>
      </c>
      <c r="D59" s="3">
        <v>0.0</v>
      </c>
      <c r="E59" s="3">
        <v>8.0</v>
      </c>
      <c r="F59" s="3">
        <v>0.0</v>
      </c>
      <c r="G59" s="3">
        <v>6.0</v>
      </c>
      <c r="H59" s="3">
        <v>2.0</v>
      </c>
      <c r="I59" s="3">
        <v>2.0</v>
      </c>
      <c r="J59" s="3">
        <v>0.0</v>
      </c>
      <c r="K59" s="3">
        <v>0.0</v>
      </c>
      <c r="L59" s="3">
        <v>0.0</v>
      </c>
    </row>
    <row r="60">
      <c r="A60" s="2" t="s">
        <v>75</v>
      </c>
      <c r="B60" s="1" t="s">
        <v>22</v>
      </c>
      <c r="C60" s="3">
        <v>7.0</v>
      </c>
      <c r="D60" s="3">
        <v>1.0</v>
      </c>
      <c r="E60" s="3">
        <v>7.0</v>
      </c>
      <c r="F60" s="3">
        <v>0.0</v>
      </c>
      <c r="G60" s="3">
        <v>5.0</v>
      </c>
      <c r="H60" s="3">
        <v>2.0</v>
      </c>
      <c r="I60" s="3">
        <v>2.0</v>
      </c>
      <c r="J60" s="3">
        <v>1.0</v>
      </c>
      <c r="K60" s="3">
        <v>0.0</v>
      </c>
      <c r="L60" s="3">
        <v>0.0</v>
      </c>
    </row>
    <row r="61">
      <c r="A61" s="2" t="s">
        <v>76</v>
      </c>
      <c r="B61" s="1" t="s">
        <v>22</v>
      </c>
      <c r="C61" s="3">
        <v>5.0</v>
      </c>
      <c r="D61" s="3">
        <v>0.0</v>
      </c>
      <c r="E61" s="3">
        <v>3.0</v>
      </c>
      <c r="F61" s="3">
        <v>0.0</v>
      </c>
      <c r="G61" s="3">
        <v>1.0</v>
      </c>
      <c r="H61" s="3">
        <v>4.0</v>
      </c>
      <c r="I61" s="3">
        <v>2.0</v>
      </c>
      <c r="J61" s="3">
        <v>0.0</v>
      </c>
      <c r="K61" s="3">
        <v>0.0</v>
      </c>
      <c r="L61" s="3">
        <v>0.0</v>
      </c>
    </row>
    <row r="62">
      <c r="A62" s="2" t="s">
        <v>77</v>
      </c>
      <c r="B62" s="1" t="s">
        <v>22</v>
      </c>
      <c r="C62" s="3">
        <v>5.0</v>
      </c>
      <c r="D62" s="3">
        <v>0.0</v>
      </c>
      <c r="E62" s="3">
        <v>3.0</v>
      </c>
      <c r="F62" s="3">
        <v>0.0</v>
      </c>
      <c r="G62" s="3">
        <v>1.0</v>
      </c>
      <c r="H62" s="3">
        <v>4.0</v>
      </c>
      <c r="I62" s="3">
        <v>2.0</v>
      </c>
      <c r="J62" s="3">
        <v>0.0</v>
      </c>
      <c r="K62" s="3">
        <v>0.0</v>
      </c>
      <c r="L62" s="3">
        <v>0.0</v>
      </c>
    </row>
    <row r="63">
      <c r="A63" s="2" t="s">
        <v>78</v>
      </c>
      <c r="B63" s="1" t="s">
        <v>22</v>
      </c>
      <c r="C63" s="3">
        <v>3.0</v>
      </c>
      <c r="D63" s="3">
        <v>0.0</v>
      </c>
      <c r="E63" s="3">
        <v>3.0</v>
      </c>
      <c r="F63" s="3">
        <v>0.0</v>
      </c>
      <c r="G63" s="3">
        <v>1.0</v>
      </c>
      <c r="H63" s="3">
        <v>2.0</v>
      </c>
      <c r="I63" s="3">
        <v>1.0</v>
      </c>
      <c r="J63" s="3">
        <v>0.0</v>
      </c>
      <c r="K63" s="3">
        <v>0.0</v>
      </c>
      <c r="L63" s="3">
        <v>0.0</v>
      </c>
    </row>
    <row r="64">
      <c r="A64" s="2" t="s">
        <v>79</v>
      </c>
      <c r="B64" s="1" t="s">
        <v>22</v>
      </c>
      <c r="C64" s="3">
        <v>3.0</v>
      </c>
      <c r="D64" s="3">
        <v>0.0</v>
      </c>
      <c r="E64" s="3">
        <v>3.0</v>
      </c>
      <c r="F64" s="3">
        <v>0.0</v>
      </c>
      <c r="G64" s="3">
        <v>1.0</v>
      </c>
      <c r="H64" s="3">
        <v>2.0</v>
      </c>
      <c r="I64" s="3">
        <v>2.0</v>
      </c>
      <c r="J64" s="3">
        <v>0.0</v>
      </c>
      <c r="K64" s="3">
        <v>0.0</v>
      </c>
      <c r="L64" s="3">
        <v>0.0</v>
      </c>
    </row>
    <row r="65">
      <c r="A65" s="2" t="s">
        <v>80</v>
      </c>
      <c r="B65" s="1" t="s">
        <v>22</v>
      </c>
      <c r="C65" s="3">
        <v>3.0</v>
      </c>
      <c r="D65" s="3">
        <v>0.0</v>
      </c>
      <c r="E65" s="3">
        <v>3.0</v>
      </c>
      <c r="F65" s="3">
        <v>0.0</v>
      </c>
      <c r="G65" s="3">
        <v>1.0</v>
      </c>
      <c r="H65" s="3">
        <v>2.0</v>
      </c>
      <c r="I65" s="3">
        <v>3.0</v>
      </c>
      <c r="J65" s="3">
        <v>0.0</v>
      </c>
      <c r="K65" s="3">
        <v>0.0</v>
      </c>
      <c r="L65" s="3">
        <v>0.0</v>
      </c>
    </row>
    <row r="66">
      <c r="A66" s="2" t="s">
        <v>81</v>
      </c>
      <c r="B66" s="1" t="s">
        <v>22</v>
      </c>
      <c r="C66" s="3">
        <v>3.0</v>
      </c>
      <c r="D66" s="3">
        <v>0.0</v>
      </c>
      <c r="E66" s="3">
        <v>3.0</v>
      </c>
      <c r="F66" s="3">
        <v>0.0</v>
      </c>
      <c r="G66" s="3">
        <v>1.0</v>
      </c>
      <c r="H66" s="3">
        <v>2.0</v>
      </c>
      <c r="I66" s="3">
        <v>2.0</v>
      </c>
      <c r="J66" s="3">
        <v>0.0</v>
      </c>
      <c r="K66" s="3">
        <v>0.0</v>
      </c>
      <c r="L66" s="3">
        <v>0.0</v>
      </c>
    </row>
    <row r="67">
      <c r="A67" s="2" t="s">
        <v>82</v>
      </c>
      <c r="B67" s="1" t="s">
        <v>22</v>
      </c>
      <c r="C67" s="3">
        <v>21.0</v>
      </c>
      <c r="D67" s="3">
        <v>0.0</v>
      </c>
      <c r="E67" s="3">
        <v>14.0</v>
      </c>
      <c r="F67" s="3">
        <v>0.0</v>
      </c>
      <c r="G67" s="3">
        <v>19.0</v>
      </c>
      <c r="H67" s="3">
        <v>2.0</v>
      </c>
      <c r="I67" s="3">
        <v>2.0</v>
      </c>
      <c r="J67" s="3">
        <v>0.0</v>
      </c>
      <c r="K67" s="3">
        <v>0.0</v>
      </c>
      <c r="L67" s="3">
        <v>0.0</v>
      </c>
    </row>
    <row r="68">
      <c r="A68" s="2" t="s">
        <v>83</v>
      </c>
      <c r="B68" s="1" t="s">
        <v>22</v>
      </c>
      <c r="C68" s="3">
        <v>7.0</v>
      </c>
      <c r="D68" s="3">
        <v>1.0</v>
      </c>
      <c r="E68" s="3">
        <v>7.0</v>
      </c>
      <c r="F68" s="3">
        <v>0.0</v>
      </c>
      <c r="G68" s="3">
        <v>5.0</v>
      </c>
      <c r="H68" s="3">
        <v>2.0</v>
      </c>
      <c r="I68" s="3">
        <v>2.0</v>
      </c>
      <c r="J68" s="3">
        <v>1.0</v>
      </c>
      <c r="K68" s="3">
        <v>0.0</v>
      </c>
      <c r="L68" s="3">
        <v>0.0</v>
      </c>
    </row>
    <row r="69">
      <c r="A69" s="2" t="s">
        <v>84</v>
      </c>
      <c r="B69" s="1" t="s">
        <v>22</v>
      </c>
      <c r="C69" s="3">
        <v>8.0</v>
      </c>
      <c r="D69" s="3">
        <v>1.0</v>
      </c>
      <c r="E69" s="3">
        <v>7.0</v>
      </c>
      <c r="F69" s="3">
        <v>0.0</v>
      </c>
      <c r="G69" s="3">
        <v>6.0</v>
      </c>
      <c r="H69" s="3">
        <v>2.0</v>
      </c>
      <c r="I69" s="3">
        <v>1.0</v>
      </c>
      <c r="J69" s="3">
        <v>1.0</v>
      </c>
      <c r="K69" s="3">
        <v>0.0</v>
      </c>
      <c r="L69" s="3">
        <v>0.0</v>
      </c>
    </row>
    <row r="70">
      <c r="A70" s="2" t="s">
        <v>85</v>
      </c>
      <c r="B70" s="1" t="s">
        <v>22</v>
      </c>
      <c r="C70" s="3">
        <v>7.0</v>
      </c>
      <c r="D70" s="3">
        <v>0.0</v>
      </c>
      <c r="E70" s="3">
        <v>7.0</v>
      </c>
      <c r="F70" s="3">
        <v>0.0</v>
      </c>
      <c r="G70" s="3">
        <v>5.0</v>
      </c>
      <c r="H70" s="3">
        <v>2.0</v>
      </c>
      <c r="I70" s="3">
        <v>2.0</v>
      </c>
      <c r="J70" s="3">
        <v>0.0</v>
      </c>
      <c r="K70" s="3">
        <v>0.0</v>
      </c>
      <c r="L70" s="3">
        <v>0.0</v>
      </c>
    </row>
    <row r="71">
      <c r="A71" s="2" t="s">
        <v>86</v>
      </c>
      <c r="B71" s="1" t="s">
        <v>22</v>
      </c>
      <c r="C71" s="3">
        <v>8.0</v>
      </c>
      <c r="D71" s="3">
        <v>0.0</v>
      </c>
      <c r="E71" s="3">
        <v>7.0</v>
      </c>
      <c r="F71" s="3">
        <v>0.0</v>
      </c>
      <c r="G71" s="3">
        <v>6.0</v>
      </c>
      <c r="H71" s="3">
        <v>2.0</v>
      </c>
      <c r="I71" s="3">
        <v>1.0</v>
      </c>
      <c r="J71" s="3">
        <v>0.0</v>
      </c>
      <c r="K71" s="3">
        <v>0.0</v>
      </c>
      <c r="L71" s="3">
        <v>0.0</v>
      </c>
    </row>
    <row r="72">
      <c r="A72" s="2" t="s">
        <v>87</v>
      </c>
      <c r="B72" s="1" t="s">
        <v>22</v>
      </c>
      <c r="C72" s="3">
        <v>6.0</v>
      </c>
      <c r="D72" s="3">
        <v>0.0</v>
      </c>
      <c r="E72" s="3">
        <v>5.0</v>
      </c>
      <c r="F72" s="3">
        <v>0.0</v>
      </c>
      <c r="G72" s="3">
        <v>6.0</v>
      </c>
      <c r="H72" s="3">
        <v>0.0</v>
      </c>
      <c r="I72" s="3">
        <v>1.0</v>
      </c>
      <c r="J72" s="3">
        <v>0.0</v>
      </c>
      <c r="K72" s="3">
        <v>0.0</v>
      </c>
      <c r="L72" s="3">
        <v>0.0</v>
      </c>
    </row>
    <row r="73">
      <c r="A73" s="2" t="s">
        <v>88</v>
      </c>
      <c r="B73" s="1" t="s">
        <v>22</v>
      </c>
      <c r="C73" s="3">
        <v>7.0</v>
      </c>
      <c r="D73" s="3">
        <v>0.0</v>
      </c>
      <c r="E73" s="3">
        <v>7.0</v>
      </c>
      <c r="F73" s="3">
        <v>0.0</v>
      </c>
      <c r="G73" s="3">
        <v>5.0</v>
      </c>
      <c r="H73" s="3">
        <v>2.0</v>
      </c>
      <c r="I73" s="3">
        <v>2.0</v>
      </c>
      <c r="J73" s="3">
        <v>0.0</v>
      </c>
      <c r="K73" s="3">
        <v>0.0</v>
      </c>
      <c r="L73" s="3">
        <v>0.0</v>
      </c>
    </row>
    <row r="74">
      <c r="A74" s="2" t="s">
        <v>89</v>
      </c>
      <c r="B74" s="1" t="s">
        <v>22</v>
      </c>
      <c r="C74" s="3">
        <v>8.0</v>
      </c>
      <c r="D74" s="3">
        <v>0.0</v>
      </c>
      <c r="E74" s="3">
        <v>6.0</v>
      </c>
      <c r="F74" s="3">
        <v>0.0</v>
      </c>
      <c r="G74" s="3">
        <v>8.0</v>
      </c>
      <c r="H74" s="3">
        <v>0.0</v>
      </c>
      <c r="I74" s="3">
        <v>3.0</v>
      </c>
      <c r="J74" s="3">
        <v>0.0</v>
      </c>
      <c r="K74" s="3">
        <v>0.0</v>
      </c>
      <c r="L74" s="3">
        <v>0.0</v>
      </c>
    </row>
    <row r="75">
      <c r="A75" s="2" t="s">
        <v>90</v>
      </c>
      <c r="B75" s="1" t="s">
        <v>22</v>
      </c>
      <c r="C75" s="3">
        <v>2.0</v>
      </c>
      <c r="D75" s="3">
        <v>2.0</v>
      </c>
      <c r="E75" s="3">
        <v>2.0</v>
      </c>
      <c r="F75" s="3">
        <v>0.0</v>
      </c>
      <c r="G75" s="3">
        <v>2.0</v>
      </c>
      <c r="H75" s="3">
        <v>0.0</v>
      </c>
      <c r="I75" s="3">
        <v>2.0</v>
      </c>
      <c r="J75" s="3">
        <v>2.0</v>
      </c>
      <c r="K75" s="3">
        <v>0.0</v>
      </c>
      <c r="L75" s="3">
        <v>0.0</v>
      </c>
    </row>
    <row r="76">
      <c r="A76" s="2" t="s">
        <v>91</v>
      </c>
      <c r="B76" s="1" t="s">
        <v>22</v>
      </c>
      <c r="C76" s="3">
        <v>11.0</v>
      </c>
      <c r="D76" s="3">
        <v>0.0</v>
      </c>
      <c r="E76" s="3">
        <v>10.0</v>
      </c>
      <c r="F76" s="3">
        <v>0.0</v>
      </c>
      <c r="G76" s="3">
        <v>9.0</v>
      </c>
      <c r="H76" s="3">
        <v>2.0</v>
      </c>
      <c r="I76" s="3">
        <v>2.0</v>
      </c>
      <c r="J76" s="3">
        <v>0.0</v>
      </c>
      <c r="K76" s="3">
        <v>0.0</v>
      </c>
      <c r="L76" s="3">
        <v>0.0</v>
      </c>
    </row>
    <row r="77">
      <c r="A77" s="2" t="s">
        <v>92</v>
      </c>
      <c r="B77" s="1" t="s">
        <v>22</v>
      </c>
      <c r="C77" s="3">
        <v>1.0</v>
      </c>
      <c r="D77" s="3">
        <v>0.0</v>
      </c>
      <c r="E77" s="3">
        <v>1.0</v>
      </c>
      <c r="F77" s="3">
        <v>0.0</v>
      </c>
      <c r="G77" s="3">
        <v>1.0</v>
      </c>
      <c r="H77" s="3">
        <v>0.0</v>
      </c>
      <c r="I77" s="3">
        <v>1.0</v>
      </c>
      <c r="J77" s="3">
        <v>0.0</v>
      </c>
      <c r="K77" s="3">
        <v>0.0</v>
      </c>
      <c r="L77" s="3">
        <v>0.0</v>
      </c>
    </row>
    <row r="78">
      <c r="A78" s="2" t="s">
        <v>93</v>
      </c>
      <c r="B78" s="1" t="s">
        <v>22</v>
      </c>
      <c r="C78" s="3">
        <v>7.0</v>
      </c>
      <c r="D78" s="3">
        <v>2.0</v>
      </c>
      <c r="E78" s="3">
        <v>7.0</v>
      </c>
      <c r="F78" s="3">
        <v>0.0</v>
      </c>
      <c r="G78" s="3">
        <v>5.0</v>
      </c>
      <c r="H78" s="3">
        <v>2.0</v>
      </c>
      <c r="I78" s="3">
        <v>2.0</v>
      </c>
      <c r="J78" s="3">
        <v>2.0</v>
      </c>
      <c r="K78" s="3">
        <v>0.0</v>
      </c>
      <c r="L78" s="3">
        <v>0.0</v>
      </c>
    </row>
    <row r="79">
      <c r="A79" s="2" t="s">
        <v>94</v>
      </c>
      <c r="B79" s="1" t="s">
        <v>22</v>
      </c>
      <c r="C79" s="3">
        <v>2.0</v>
      </c>
      <c r="D79" s="3">
        <v>1.0</v>
      </c>
      <c r="E79" s="3">
        <v>1.0</v>
      </c>
      <c r="F79" s="3">
        <v>0.0</v>
      </c>
      <c r="G79" s="3">
        <v>2.0</v>
      </c>
      <c r="H79" s="3">
        <v>0.0</v>
      </c>
      <c r="I79" s="3">
        <v>1.0</v>
      </c>
      <c r="J79" s="3">
        <v>1.0</v>
      </c>
      <c r="K79" s="3">
        <v>0.0</v>
      </c>
      <c r="L79" s="3">
        <v>0.0</v>
      </c>
    </row>
    <row r="80">
      <c r="A80" s="2" t="s">
        <v>95</v>
      </c>
      <c r="B80" s="1" t="s">
        <v>22</v>
      </c>
      <c r="C80" s="3">
        <v>8.0</v>
      </c>
      <c r="D80" s="3">
        <v>0.0</v>
      </c>
      <c r="E80" s="3">
        <v>7.0</v>
      </c>
      <c r="F80" s="3">
        <v>0.0</v>
      </c>
      <c r="G80" s="3">
        <v>6.0</v>
      </c>
      <c r="H80" s="3">
        <v>2.0</v>
      </c>
      <c r="I80" s="3">
        <v>3.0</v>
      </c>
      <c r="J80" s="3">
        <v>0.0</v>
      </c>
      <c r="K80" s="3">
        <v>0.0</v>
      </c>
      <c r="L80" s="3">
        <v>0.0</v>
      </c>
    </row>
    <row r="81">
      <c r="A81" s="2" t="s">
        <v>96</v>
      </c>
      <c r="B81" s="1" t="s">
        <v>22</v>
      </c>
      <c r="C81" s="3">
        <v>1.0</v>
      </c>
      <c r="D81" s="3">
        <v>0.0</v>
      </c>
      <c r="E81" s="3">
        <v>1.0</v>
      </c>
      <c r="F81" s="3">
        <v>0.0</v>
      </c>
      <c r="G81" s="3">
        <v>0.0</v>
      </c>
      <c r="H81" s="3">
        <v>1.0</v>
      </c>
      <c r="I81" s="3">
        <v>2.0</v>
      </c>
      <c r="J81" s="3">
        <v>0.0</v>
      </c>
      <c r="K81" s="3">
        <v>0.0</v>
      </c>
      <c r="L81" s="3">
        <v>0.0</v>
      </c>
    </row>
    <row r="82">
      <c r="A82" s="2" t="s">
        <v>97</v>
      </c>
      <c r="B82" s="1" t="s">
        <v>22</v>
      </c>
      <c r="C82" s="3">
        <v>1.0</v>
      </c>
      <c r="D82" s="3">
        <v>0.0</v>
      </c>
      <c r="E82" s="3">
        <v>1.0</v>
      </c>
      <c r="F82" s="3">
        <v>0.0</v>
      </c>
      <c r="G82" s="3">
        <v>0.0</v>
      </c>
      <c r="H82" s="3">
        <v>1.0</v>
      </c>
      <c r="I82" s="3">
        <v>3.0</v>
      </c>
      <c r="J82" s="3">
        <v>0.0</v>
      </c>
      <c r="K82" s="3">
        <v>0.0</v>
      </c>
      <c r="L82" s="3">
        <v>0.0</v>
      </c>
    </row>
    <row r="83">
      <c r="A83" s="2" t="s">
        <v>98</v>
      </c>
      <c r="B83" s="1" t="s">
        <v>22</v>
      </c>
      <c r="C83" s="3">
        <v>1.0</v>
      </c>
      <c r="D83" s="3">
        <v>0.0</v>
      </c>
      <c r="E83" s="3">
        <v>1.0</v>
      </c>
      <c r="F83" s="3">
        <v>0.0</v>
      </c>
      <c r="G83" s="3">
        <v>0.0</v>
      </c>
      <c r="H83" s="3">
        <v>1.0</v>
      </c>
      <c r="I83" s="3">
        <v>1.0</v>
      </c>
      <c r="J83" s="3">
        <v>0.0</v>
      </c>
      <c r="K83" s="3">
        <v>0.0</v>
      </c>
      <c r="L83" s="3">
        <v>0.0</v>
      </c>
    </row>
    <row r="84">
      <c r="A84" s="2" t="s">
        <v>99</v>
      </c>
      <c r="B84" s="1" t="s">
        <v>22</v>
      </c>
      <c r="C84" s="3">
        <v>1.0</v>
      </c>
      <c r="D84" s="3">
        <v>0.0</v>
      </c>
      <c r="E84" s="3">
        <v>1.0</v>
      </c>
      <c r="F84" s="3">
        <v>0.0</v>
      </c>
      <c r="G84" s="3">
        <v>0.0</v>
      </c>
      <c r="H84" s="3">
        <v>1.0</v>
      </c>
      <c r="I84" s="3">
        <v>2.0</v>
      </c>
      <c r="J84" s="3">
        <v>0.0</v>
      </c>
      <c r="K84" s="3">
        <v>0.0</v>
      </c>
      <c r="L84" s="3">
        <v>0.0</v>
      </c>
    </row>
    <row r="85">
      <c r="A85" s="2" t="s">
        <v>100</v>
      </c>
      <c r="B85" s="1" t="s">
        <v>22</v>
      </c>
      <c r="C85" s="3">
        <v>1.0</v>
      </c>
      <c r="D85" s="3">
        <v>0.0</v>
      </c>
      <c r="E85" s="3">
        <v>1.0</v>
      </c>
      <c r="F85" s="3">
        <v>0.0</v>
      </c>
      <c r="G85" s="3">
        <v>0.0</v>
      </c>
      <c r="H85" s="3">
        <v>1.0</v>
      </c>
      <c r="I85" s="3">
        <v>1.0</v>
      </c>
      <c r="J85" s="3">
        <v>0.0</v>
      </c>
      <c r="K85" s="3">
        <v>0.0</v>
      </c>
      <c r="L85" s="3">
        <v>0.0</v>
      </c>
    </row>
    <row r="86">
      <c r="A86" s="2" t="s">
        <v>101</v>
      </c>
      <c r="B86" s="1" t="s">
        <v>22</v>
      </c>
      <c r="C86" s="3">
        <v>3.0</v>
      </c>
      <c r="D86" s="3">
        <v>0.0</v>
      </c>
      <c r="E86" s="3">
        <v>3.0</v>
      </c>
      <c r="F86" s="3">
        <v>0.0</v>
      </c>
      <c r="G86" s="3">
        <v>1.0</v>
      </c>
      <c r="H86" s="3">
        <v>2.0</v>
      </c>
      <c r="I86" s="3">
        <v>2.0</v>
      </c>
      <c r="J86" s="3">
        <v>0.0</v>
      </c>
      <c r="K86" s="3">
        <v>0.0</v>
      </c>
      <c r="L86" s="3">
        <v>0.0</v>
      </c>
    </row>
    <row r="87">
      <c r="A87" s="2" t="s">
        <v>102</v>
      </c>
      <c r="B87" s="1" t="s">
        <v>22</v>
      </c>
      <c r="C87" s="3">
        <v>1.0</v>
      </c>
      <c r="D87" s="3">
        <v>0.0</v>
      </c>
      <c r="E87" s="3">
        <v>1.0</v>
      </c>
      <c r="F87" s="3">
        <v>0.0</v>
      </c>
      <c r="G87" s="3">
        <v>0.0</v>
      </c>
      <c r="H87" s="3">
        <v>1.0</v>
      </c>
      <c r="I87" s="3">
        <v>4.0</v>
      </c>
      <c r="J87" s="3">
        <v>0.0</v>
      </c>
      <c r="K87" s="3">
        <v>0.0</v>
      </c>
      <c r="L87" s="3">
        <v>0.0</v>
      </c>
    </row>
    <row r="88">
      <c r="A88" s="2" t="s">
        <v>103</v>
      </c>
      <c r="B88" s="1" t="s">
        <v>22</v>
      </c>
      <c r="C88" s="3">
        <v>1.0</v>
      </c>
      <c r="D88" s="3">
        <v>0.0</v>
      </c>
      <c r="E88" s="3">
        <v>1.0</v>
      </c>
      <c r="F88" s="3">
        <v>0.0</v>
      </c>
      <c r="G88" s="3">
        <v>0.0</v>
      </c>
      <c r="H88" s="3">
        <v>1.0</v>
      </c>
      <c r="I88" s="3">
        <v>2.0</v>
      </c>
      <c r="J88" s="3">
        <v>0.0</v>
      </c>
      <c r="K88" s="3">
        <v>0.0</v>
      </c>
      <c r="L88" s="3">
        <v>0.0</v>
      </c>
    </row>
    <row r="89">
      <c r="A89" s="2" t="s">
        <v>104</v>
      </c>
      <c r="B89" s="4"/>
      <c r="C89" s="3">
        <v>1.0</v>
      </c>
      <c r="D89" s="3">
        <v>0.0</v>
      </c>
      <c r="E89" s="3">
        <v>1.0</v>
      </c>
      <c r="F89" s="3">
        <v>0.0</v>
      </c>
      <c r="G89" s="3">
        <v>0.0</v>
      </c>
      <c r="H89" s="3">
        <v>1.0</v>
      </c>
      <c r="I89" s="3">
        <v>2.0</v>
      </c>
      <c r="J89" s="3">
        <v>0.0</v>
      </c>
      <c r="K89" s="3">
        <v>0.0</v>
      </c>
      <c r="L89" s="3">
        <v>0.0</v>
      </c>
    </row>
    <row r="90">
      <c r="A90" s="2" t="s">
        <v>105</v>
      </c>
      <c r="B90" s="1" t="s">
        <v>22</v>
      </c>
      <c r="C90" s="3">
        <v>1.0</v>
      </c>
      <c r="D90" s="3">
        <v>0.0</v>
      </c>
      <c r="E90" s="3">
        <v>1.0</v>
      </c>
      <c r="F90" s="3">
        <v>0.0</v>
      </c>
      <c r="G90" s="3">
        <v>0.0</v>
      </c>
      <c r="H90" s="3">
        <v>1.0</v>
      </c>
      <c r="I90" s="3">
        <v>2.0</v>
      </c>
      <c r="J90" s="3">
        <v>0.0</v>
      </c>
      <c r="K90" s="3">
        <v>0.0</v>
      </c>
      <c r="L90" s="3">
        <v>0.0</v>
      </c>
    </row>
    <row r="91">
      <c r="A91" s="2" t="s">
        <v>106</v>
      </c>
      <c r="B91" s="1" t="s">
        <v>22</v>
      </c>
      <c r="C91" s="3">
        <v>1.0</v>
      </c>
      <c r="D91" s="3">
        <v>0.0</v>
      </c>
      <c r="E91" s="3">
        <v>1.0</v>
      </c>
      <c r="F91" s="3">
        <v>0.0</v>
      </c>
      <c r="G91" s="3">
        <v>0.0</v>
      </c>
      <c r="H91" s="3">
        <v>1.0</v>
      </c>
      <c r="I91" s="3">
        <v>3.0</v>
      </c>
      <c r="J91" s="3">
        <v>0.0</v>
      </c>
      <c r="K91" s="3">
        <v>0.0</v>
      </c>
      <c r="L91" s="3">
        <v>0.0</v>
      </c>
    </row>
    <row r="92">
      <c r="A92" s="2" t="s">
        <v>107</v>
      </c>
      <c r="B92" s="1" t="s">
        <v>22</v>
      </c>
      <c r="C92" s="3">
        <v>1.0</v>
      </c>
      <c r="D92" s="3">
        <v>0.0</v>
      </c>
      <c r="E92" s="3">
        <v>1.0</v>
      </c>
      <c r="F92" s="3">
        <v>0.0</v>
      </c>
      <c r="G92" s="3">
        <v>0.0</v>
      </c>
      <c r="H92" s="3">
        <v>1.0</v>
      </c>
      <c r="I92" s="3">
        <v>3.0</v>
      </c>
      <c r="J92" s="3">
        <v>0.0</v>
      </c>
      <c r="K92" s="3">
        <v>0.0</v>
      </c>
      <c r="L92" s="3">
        <v>0.0</v>
      </c>
    </row>
    <row r="93">
      <c r="A93" s="2" t="s">
        <v>108</v>
      </c>
      <c r="B93" s="1" t="s">
        <v>22</v>
      </c>
      <c r="C93" s="3">
        <v>1.0</v>
      </c>
      <c r="D93" s="3">
        <v>0.0</v>
      </c>
      <c r="E93" s="3">
        <v>1.0</v>
      </c>
      <c r="F93" s="3">
        <v>0.0</v>
      </c>
      <c r="G93" s="3">
        <v>0.0</v>
      </c>
      <c r="H93" s="3">
        <v>1.0</v>
      </c>
      <c r="I93" s="3">
        <v>3.0</v>
      </c>
      <c r="J93" s="3">
        <v>0.0</v>
      </c>
      <c r="K93" s="3">
        <v>0.0</v>
      </c>
      <c r="L93" s="3">
        <v>0.0</v>
      </c>
    </row>
    <row r="94">
      <c r="A94" s="2" t="s">
        <v>109</v>
      </c>
      <c r="B94" s="1" t="s">
        <v>22</v>
      </c>
      <c r="C94" s="3">
        <v>1.0</v>
      </c>
      <c r="D94" s="3">
        <v>0.0</v>
      </c>
      <c r="E94" s="3">
        <v>1.0</v>
      </c>
      <c r="F94" s="3">
        <v>0.0</v>
      </c>
      <c r="G94" s="3">
        <v>0.0</v>
      </c>
      <c r="H94" s="3">
        <v>1.0</v>
      </c>
      <c r="I94" s="3">
        <v>3.0</v>
      </c>
      <c r="J94" s="3">
        <v>0.0</v>
      </c>
      <c r="K94" s="3">
        <v>0.0</v>
      </c>
      <c r="L94" s="3">
        <v>0.0</v>
      </c>
    </row>
    <row r="95">
      <c r="A95" s="2" t="s">
        <v>110</v>
      </c>
      <c r="B95" s="1" t="s">
        <v>22</v>
      </c>
      <c r="C95" s="3">
        <v>1.0</v>
      </c>
      <c r="D95" s="3">
        <v>0.0</v>
      </c>
      <c r="E95" s="3">
        <v>1.0</v>
      </c>
      <c r="F95" s="3">
        <v>0.0</v>
      </c>
      <c r="G95" s="3">
        <v>0.0</v>
      </c>
      <c r="H95" s="3">
        <v>1.0</v>
      </c>
      <c r="I95" s="3">
        <v>2.0</v>
      </c>
      <c r="J95" s="3">
        <v>0.0</v>
      </c>
      <c r="K95" s="3">
        <v>0.0</v>
      </c>
      <c r="L95" s="3">
        <v>0.0</v>
      </c>
    </row>
    <row r="96">
      <c r="A96" s="2" t="s">
        <v>111</v>
      </c>
      <c r="B96" s="1" t="s">
        <v>22</v>
      </c>
      <c r="C96" s="3">
        <v>1.0</v>
      </c>
      <c r="D96" s="3">
        <v>0.0</v>
      </c>
      <c r="E96" s="3">
        <v>1.0</v>
      </c>
      <c r="F96" s="3">
        <v>0.0</v>
      </c>
      <c r="G96" s="3">
        <v>0.0</v>
      </c>
      <c r="H96" s="3">
        <v>1.0</v>
      </c>
      <c r="I96" s="3">
        <v>2.0</v>
      </c>
      <c r="J96" s="3">
        <v>0.0</v>
      </c>
      <c r="K96" s="3">
        <v>0.0</v>
      </c>
      <c r="L96" s="3">
        <v>0.0</v>
      </c>
    </row>
    <row r="97">
      <c r="A97" s="2" t="s">
        <v>112</v>
      </c>
      <c r="B97" s="1" t="s">
        <v>22</v>
      </c>
      <c r="C97" s="3">
        <v>1.0</v>
      </c>
      <c r="D97" s="3">
        <v>0.0</v>
      </c>
      <c r="E97" s="3">
        <v>1.0</v>
      </c>
      <c r="F97" s="3">
        <v>0.0</v>
      </c>
      <c r="G97" s="3">
        <v>0.0</v>
      </c>
      <c r="H97" s="3">
        <v>1.0</v>
      </c>
      <c r="I97" s="3">
        <v>3.0</v>
      </c>
      <c r="J97" s="3">
        <v>0.0</v>
      </c>
      <c r="K97" s="3">
        <v>0.0</v>
      </c>
      <c r="L97" s="3">
        <v>0.0</v>
      </c>
    </row>
    <row r="98">
      <c r="A98" s="2" t="s">
        <v>113</v>
      </c>
      <c r="B98" s="1" t="s">
        <v>22</v>
      </c>
      <c r="C98" s="3">
        <v>1.0</v>
      </c>
      <c r="D98" s="3">
        <v>0.0</v>
      </c>
      <c r="E98" s="3">
        <v>1.0</v>
      </c>
      <c r="F98" s="3">
        <v>0.0</v>
      </c>
      <c r="G98" s="3">
        <v>0.0</v>
      </c>
      <c r="H98" s="3">
        <v>1.0</v>
      </c>
      <c r="I98" s="3">
        <v>2.0</v>
      </c>
      <c r="J98" s="3">
        <v>0.0</v>
      </c>
      <c r="K98" s="3">
        <v>0.0</v>
      </c>
      <c r="L98" s="3">
        <v>0.0</v>
      </c>
    </row>
    <row r="99">
      <c r="A99" s="2" t="s">
        <v>114</v>
      </c>
      <c r="B99" s="1" t="s">
        <v>17</v>
      </c>
      <c r="C99" s="3">
        <v>3.0</v>
      </c>
      <c r="D99" s="3">
        <v>0.0</v>
      </c>
      <c r="E99" s="3">
        <v>2.0</v>
      </c>
      <c r="F99" s="3">
        <v>0.0</v>
      </c>
      <c r="G99" s="3">
        <v>3.0</v>
      </c>
      <c r="H99" s="3">
        <v>0.0</v>
      </c>
      <c r="I99" s="3">
        <v>2.0</v>
      </c>
      <c r="J99" s="3">
        <v>0.0</v>
      </c>
      <c r="K99" s="3">
        <v>0.0</v>
      </c>
      <c r="L99" s="3">
        <v>0.0</v>
      </c>
    </row>
    <row r="100">
      <c r="A100" s="2" t="s">
        <v>115</v>
      </c>
      <c r="B100" s="1" t="s">
        <v>20</v>
      </c>
      <c r="C100" s="3">
        <v>0.0</v>
      </c>
      <c r="D100" s="3">
        <v>0.0</v>
      </c>
      <c r="E100" s="3">
        <v>0.0</v>
      </c>
      <c r="F100" s="3">
        <v>0.0</v>
      </c>
      <c r="G100" s="3">
        <v>0.0</v>
      </c>
      <c r="H100" s="3">
        <v>0.0</v>
      </c>
      <c r="I100" s="3">
        <v>0.0</v>
      </c>
      <c r="J100" s="3">
        <v>0.0</v>
      </c>
      <c r="K100" s="3">
        <v>0.0</v>
      </c>
      <c r="L100" s="3">
        <v>0.0</v>
      </c>
    </row>
    <row r="101">
      <c r="A101" s="2" t="s">
        <v>116</v>
      </c>
      <c r="B101" s="1" t="s">
        <v>117</v>
      </c>
      <c r="C101" s="3">
        <v>12.0</v>
      </c>
      <c r="D101" s="3">
        <v>0.0</v>
      </c>
      <c r="E101" s="3">
        <v>8.0</v>
      </c>
      <c r="F101" s="3">
        <v>0.0</v>
      </c>
      <c r="G101" s="3">
        <v>7.0</v>
      </c>
      <c r="H101" s="3">
        <v>5.0</v>
      </c>
      <c r="I101" s="3">
        <v>0.0</v>
      </c>
      <c r="J101" s="3">
        <v>0.0</v>
      </c>
      <c r="K101" s="3">
        <v>0.0</v>
      </c>
      <c r="L101" s="3">
        <v>0.0</v>
      </c>
    </row>
    <row r="102">
      <c r="A102" s="2" t="s">
        <v>118</v>
      </c>
      <c r="B102" s="1" t="s">
        <v>117</v>
      </c>
      <c r="C102" s="3">
        <v>10.0</v>
      </c>
      <c r="D102" s="3">
        <v>0.0</v>
      </c>
      <c r="E102" s="3">
        <v>5.0</v>
      </c>
      <c r="F102" s="3">
        <v>0.0</v>
      </c>
      <c r="G102" s="3">
        <v>9.0</v>
      </c>
      <c r="H102" s="3">
        <v>1.0</v>
      </c>
      <c r="I102" s="3">
        <v>0.0</v>
      </c>
      <c r="J102" s="3">
        <v>0.0</v>
      </c>
      <c r="K102" s="3">
        <v>0.0</v>
      </c>
      <c r="L102" s="3">
        <v>0.0</v>
      </c>
    </row>
    <row r="103">
      <c r="A103" s="2" t="s">
        <v>119</v>
      </c>
      <c r="B103" s="1" t="s">
        <v>117</v>
      </c>
      <c r="C103" s="3">
        <v>5.0</v>
      </c>
      <c r="D103" s="3">
        <v>0.0</v>
      </c>
      <c r="E103" s="3">
        <v>2.0</v>
      </c>
      <c r="F103" s="3">
        <v>0.0</v>
      </c>
      <c r="G103" s="3">
        <v>4.0</v>
      </c>
      <c r="H103" s="3">
        <v>1.0</v>
      </c>
      <c r="I103" s="3">
        <v>0.0</v>
      </c>
      <c r="J103" s="3">
        <v>0.0</v>
      </c>
      <c r="K103" s="3">
        <v>0.0</v>
      </c>
      <c r="L103" s="3">
        <v>0.0</v>
      </c>
    </row>
    <row r="104">
      <c r="A104" s="2" t="s">
        <v>120</v>
      </c>
      <c r="B104" s="1" t="s">
        <v>117</v>
      </c>
      <c r="C104" s="3">
        <v>5.0</v>
      </c>
      <c r="D104" s="3">
        <v>0.0</v>
      </c>
      <c r="E104" s="3">
        <v>3.0</v>
      </c>
      <c r="F104" s="3">
        <v>0.0</v>
      </c>
      <c r="G104" s="3">
        <v>2.0</v>
      </c>
      <c r="H104" s="3">
        <v>3.0</v>
      </c>
      <c r="I104" s="3">
        <v>0.0</v>
      </c>
      <c r="J104" s="3">
        <v>0.0</v>
      </c>
      <c r="K104" s="3">
        <v>0.0</v>
      </c>
      <c r="L104" s="3">
        <v>0.0</v>
      </c>
    </row>
    <row r="105">
      <c r="A105" s="2" t="s">
        <v>121</v>
      </c>
      <c r="B105" s="1" t="s">
        <v>117</v>
      </c>
      <c r="C105" s="3">
        <v>7.0</v>
      </c>
      <c r="D105" s="3">
        <v>0.0</v>
      </c>
      <c r="E105" s="3">
        <v>3.0</v>
      </c>
      <c r="F105" s="3">
        <v>0.0</v>
      </c>
      <c r="G105" s="3">
        <v>2.0</v>
      </c>
      <c r="H105" s="3">
        <v>5.0</v>
      </c>
      <c r="I105" s="3">
        <v>0.0</v>
      </c>
      <c r="J105" s="3">
        <v>0.0</v>
      </c>
      <c r="K105" s="3">
        <v>0.0</v>
      </c>
      <c r="L105" s="3">
        <v>0.0</v>
      </c>
    </row>
    <row r="106">
      <c r="A106" s="2" t="s">
        <v>122</v>
      </c>
      <c r="B106" s="1" t="s">
        <v>117</v>
      </c>
      <c r="C106" s="3">
        <v>5.0</v>
      </c>
      <c r="D106" s="3">
        <v>0.0</v>
      </c>
      <c r="E106" s="3">
        <v>3.0</v>
      </c>
      <c r="F106" s="3">
        <v>0.0</v>
      </c>
      <c r="G106" s="3">
        <v>3.0</v>
      </c>
      <c r="H106" s="3">
        <v>2.0</v>
      </c>
      <c r="I106" s="3">
        <v>0.0</v>
      </c>
      <c r="J106" s="3">
        <v>0.0</v>
      </c>
      <c r="K106" s="3">
        <v>0.0</v>
      </c>
      <c r="L106" s="3">
        <v>0.0</v>
      </c>
    </row>
    <row r="107">
      <c r="A107" s="2" t="s">
        <v>123</v>
      </c>
      <c r="B107" s="1" t="s">
        <v>117</v>
      </c>
      <c r="C107" s="3">
        <v>4.0</v>
      </c>
      <c r="D107" s="3">
        <v>0.0</v>
      </c>
      <c r="E107" s="3">
        <v>3.0</v>
      </c>
      <c r="F107" s="3">
        <v>0.0</v>
      </c>
      <c r="G107" s="3">
        <v>2.0</v>
      </c>
      <c r="H107" s="3">
        <v>2.0</v>
      </c>
      <c r="I107" s="3">
        <v>0.0</v>
      </c>
      <c r="J107" s="3">
        <v>0.0</v>
      </c>
      <c r="K107" s="3">
        <v>0.0</v>
      </c>
      <c r="L107" s="3">
        <v>0.0</v>
      </c>
    </row>
    <row r="108">
      <c r="A108" s="2" t="s">
        <v>124</v>
      </c>
      <c r="B108" s="1" t="s">
        <v>117</v>
      </c>
      <c r="C108" s="3">
        <v>4.0</v>
      </c>
      <c r="D108" s="3">
        <v>0.0</v>
      </c>
      <c r="E108" s="3">
        <v>3.0</v>
      </c>
      <c r="F108" s="3">
        <v>0.0</v>
      </c>
      <c r="G108" s="3">
        <v>2.0</v>
      </c>
      <c r="H108" s="3">
        <v>2.0</v>
      </c>
      <c r="I108" s="3">
        <v>0.0</v>
      </c>
      <c r="J108" s="3">
        <v>0.0</v>
      </c>
      <c r="K108" s="3">
        <v>0.0</v>
      </c>
      <c r="L108" s="3">
        <v>0.0</v>
      </c>
    </row>
    <row r="109">
      <c r="A109" s="2" t="s">
        <v>125</v>
      </c>
      <c r="B109" s="1" t="s">
        <v>117</v>
      </c>
      <c r="C109" s="3">
        <v>4.0</v>
      </c>
      <c r="D109" s="3">
        <v>0.0</v>
      </c>
      <c r="E109" s="3">
        <v>3.0</v>
      </c>
      <c r="F109" s="3">
        <v>0.0</v>
      </c>
      <c r="G109" s="3">
        <v>2.0</v>
      </c>
      <c r="H109" s="3">
        <v>2.0</v>
      </c>
      <c r="I109" s="3">
        <v>0.0</v>
      </c>
      <c r="J109" s="3">
        <v>0.0</v>
      </c>
      <c r="K109" s="3">
        <v>0.0</v>
      </c>
      <c r="L109" s="3">
        <v>0.0</v>
      </c>
    </row>
    <row r="110">
      <c r="A110" s="2" t="s">
        <v>126</v>
      </c>
      <c r="B110" s="1" t="s">
        <v>117</v>
      </c>
      <c r="C110" s="3">
        <v>5.0</v>
      </c>
      <c r="D110" s="3">
        <v>0.0</v>
      </c>
      <c r="E110" s="3">
        <v>3.0</v>
      </c>
      <c r="F110" s="3">
        <v>0.0</v>
      </c>
      <c r="G110" s="3">
        <v>2.0</v>
      </c>
      <c r="H110" s="3">
        <v>3.0</v>
      </c>
      <c r="I110" s="3">
        <v>0.0</v>
      </c>
      <c r="J110" s="3">
        <v>0.0</v>
      </c>
      <c r="K110" s="3">
        <v>0.0</v>
      </c>
      <c r="L110" s="3">
        <v>0.0</v>
      </c>
    </row>
    <row r="111">
      <c r="A111" s="2" t="s">
        <v>127</v>
      </c>
      <c r="B111" s="1" t="s">
        <v>117</v>
      </c>
      <c r="C111" s="3">
        <v>4.0</v>
      </c>
      <c r="D111" s="3">
        <v>0.0</v>
      </c>
      <c r="E111" s="3">
        <v>3.0</v>
      </c>
      <c r="F111" s="3">
        <v>0.0</v>
      </c>
      <c r="G111" s="3">
        <v>2.0</v>
      </c>
      <c r="H111" s="3">
        <v>2.0</v>
      </c>
      <c r="I111" s="3">
        <v>0.0</v>
      </c>
      <c r="J111" s="3">
        <v>0.0</v>
      </c>
      <c r="K111" s="3">
        <v>0.0</v>
      </c>
      <c r="L111" s="3">
        <v>0.0</v>
      </c>
    </row>
    <row r="112">
      <c r="A112" s="2" t="s">
        <v>128</v>
      </c>
      <c r="B112" s="1" t="s">
        <v>117</v>
      </c>
      <c r="C112" s="3">
        <v>6.0</v>
      </c>
      <c r="D112" s="3">
        <v>0.0</v>
      </c>
      <c r="E112" s="3">
        <v>3.0</v>
      </c>
      <c r="F112" s="3">
        <v>0.0</v>
      </c>
      <c r="G112" s="3">
        <v>3.0</v>
      </c>
      <c r="H112" s="3">
        <v>3.0</v>
      </c>
      <c r="I112" s="3">
        <v>0.0</v>
      </c>
      <c r="J112" s="3">
        <v>0.0</v>
      </c>
      <c r="K112" s="3">
        <v>0.0</v>
      </c>
      <c r="L112" s="3">
        <v>0.0</v>
      </c>
    </row>
    <row r="113">
      <c r="A113" s="2" t="s">
        <v>129</v>
      </c>
      <c r="B113" s="1" t="s">
        <v>117</v>
      </c>
      <c r="C113" s="3">
        <v>6.0</v>
      </c>
      <c r="D113" s="3">
        <v>0.0</v>
      </c>
      <c r="E113" s="3">
        <v>3.0</v>
      </c>
      <c r="F113" s="3">
        <v>0.0</v>
      </c>
      <c r="G113" s="3">
        <v>4.0</v>
      </c>
      <c r="H113" s="3">
        <v>2.0</v>
      </c>
      <c r="I113" s="3">
        <v>0.0</v>
      </c>
      <c r="J113" s="3">
        <v>0.0</v>
      </c>
      <c r="K113" s="3">
        <v>0.0</v>
      </c>
      <c r="L113" s="3">
        <v>0.0</v>
      </c>
    </row>
    <row r="114">
      <c r="A114" s="2" t="s">
        <v>130</v>
      </c>
      <c r="B114" s="1" t="s">
        <v>117</v>
      </c>
      <c r="C114" s="3">
        <v>6.0</v>
      </c>
      <c r="D114" s="3">
        <v>0.0</v>
      </c>
      <c r="E114" s="3">
        <v>2.0</v>
      </c>
      <c r="F114" s="3">
        <v>0.0</v>
      </c>
      <c r="G114" s="3">
        <v>4.0</v>
      </c>
      <c r="H114" s="3">
        <v>2.0</v>
      </c>
      <c r="I114" s="3">
        <v>0.0</v>
      </c>
      <c r="J114" s="3">
        <v>0.0</v>
      </c>
      <c r="K114" s="3">
        <v>0.0</v>
      </c>
      <c r="L114" s="3">
        <v>0.0</v>
      </c>
    </row>
    <row r="115">
      <c r="A115" s="2" t="s">
        <v>131</v>
      </c>
      <c r="B115" s="1" t="s">
        <v>117</v>
      </c>
      <c r="C115" s="3">
        <v>5.0</v>
      </c>
      <c r="D115" s="3">
        <v>0.0</v>
      </c>
      <c r="E115" s="3">
        <v>2.0</v>
      </c>
      <c r="F115" s="3">
        <v>0.0</v>
      </c>
      <c r="G115" s="3">
        <v>3.0</v>
      </c>
      <c r="H115" s="3">
        <v>2.0</v>
      </c>
      <c r="I115" s="3">
        <v>0.0</v>
      </c>
      <c r="J115" s="3">
        <v>0.0</v>
      </c>
      <c r="K115" s="3">
        <v>0.0</v>
      </c>
      <c r="L115" s="3">
        <v>0.0</v>
      </c>
    </row>
    <row r="116">
      <c r="A116" s="2" t="s">
        <v>132</v>
      </c>
      <c r="B116" s="1" t="s">
        <v>117</v>
      </c>
      <c r="C116" s="3">
        <v>7.0</v>
      </c>
      <c r="D116" s="3">
        <v>0.0</v>
      </c>
      <c r="E116" s="3">
        <v>3.0</v>
      </c>
      <c r="F116" s="3">
        <v>0.0</v>
      </c>
      <c r="G116" s="3">
        <v>5.0</v>
      </c>
      <c r="H116" s="3">
        <v>2.0</v>
      </c>
      <c r="I116" s="3">
        <v>0.0</v>
      </c>
      <c r="J116" s="3">
        <v>0.0</v>
      </c>
      <c r="K116" s="3">
        <v>0.0</v>
      </c>
      <c r="L116" s="3">
        <v>0.0</v>
      </c>
    </row>
    <row r="117">
      <c r="A117" s="2" t="s">
        <v>133</v>
      </c>
      <c r="B117" s="1" t="s">
        <v>117</v>
      </c>
      <c r="C117" s="3">
        <v>0.0</v>
      </c>
      <c r="D117" s="3">
        <v>0.0</v>
      </c>
      <c r="E117" s="3">
        <v>0.0</v>
      </c>
      <c r="F117" s="3">
        <v>0.0</v>
      </c>
      <c r="G117" s="3">
        <v>0.0</v>
      </c>
      <c r="H117" s="3">
        <v>0.0</v>
      </c>
      <c r="I117" s="3">
        <v>0.0</v>
      </c>
      <c r="J117" s="3">
        <v>0.0</v>
      </c>
      <c r="K117" s="3">
        <v>0.0</v>
      </c>
      <c r="L117" s="3">
        <v>0.0</v>
      </c>
    </row>
    <row r="118">
      <c r="A118" s="2" t="s">
        <v>134</v>
      </c>
      <c r="B118" s="1" t="s">
        <v>117</v>
      </c>
      <c r="C118" s="3">
        <v>6.0</v>
      </c>
      <c r="D118" s="3">
        <v>0.0</v>
      </c>
      <c r="E118" s="3">
        <v>3.0</v>
      </c>
      <c r="F118" s="3">
        <v>0.0</v>
      </c>
      <c r="G118" s="3">
        <v>4.0</v>
      </c>
      <c r="H118" s="3">
        <v>2.0</v>
      </c>
      <c r="I118" s="3">
        <v>0.0</v>
      </c>
      <c r="J118" s="3">
        <v>0.0</v>
      </c>
      <c r="K118" s="3">
        <v>0.0</v>
      </c>
      <c r="L118" s="3">
        <v>0.0</v>
      </c>
    </row>
    <row r="119">
      <c r="A119" s="2" t="s">
        <v>135</v>
      </c>
      <c r="B119" s="1" t="s">
        <v>117</v>
      </c>
      <c r="C119" s="3">
        <v>6.0</v>
      </c>
      <c r="D119" s="3">
        <v>0.0</v>
      </c>
      <c r="E119" s="3">
        <v>3.0</v>
      </c>
      <c r="F119" s="3">
        <v>0.0</v>
      </c>
      <c r="G119" s="3">
        <v>3.0</v>
      </c>
      <c r="H119" s="3">
        <v>3.0</v>
      </c>
      <c r="I119" s="3">
        <v>0.0</v>
      </c>
      <c r="J119" s="3">
        <v>0.0</v>
      </c>
      <c r="K119" s="3">
        <v>0.0</v>
      </c>
      <c r="L119" s="3">
        <v>0.0</v>
      </c>
    </row>
    <row r="120">
      <c r="A120" s="2" t="s">
        <v>136</v>
      </c>
      <c r="B120" s="1" t="s">
        <v>117</v>
      </c>
      <c r="C120" s="3">
        <v>10.0</v>
      </c>
      <c r="D120" s="3">
        <v>0.0</v>
      </c>
      <c r="E120" s="3">
        <v>7.0</v>
      </c>
      <c r="F120" s="3">
        <v>0.0</v>
      </c>
      <c r="G120" s="3">
        <v>7.0</v>
      </c>
      <c r="H120" s="3">
        <v>3.0</v>
      </c>
      <c r="I120" s="3">
        <v>0.0</v>
      </c>
      <c r="J120" s="3">
        <v>0.0</v>
      </c>
      <c r="K120" s="3">
        <v>0.0</v>
      </c>
      <c r="L120" s="3">
        <v>0.0</v>
      </c>
    </row>
    <row r="121">
      <c r="A121" s="2" t="s">
        <v>137</v>
      </c>
      <c r="B121" s="1" t="s">
        <v>117</v>
      </c>
      <c r="C121" s="3">
        <v>12.0</v>
      </c>
      <c r="D121" s="3">
        <v>0.0</v>
      </c>
      <c r="E121" s="3">
        <v>8.0</v>
      </c>
      <c r="F121" s="3">
        <v>0.0</v>
      </c>
      <c r="G121" s="3">
        <v>6.0</v>
      </c>
      <c r="H121" s="3">
        <v>6.0</v>
      </c>
      <c r="I121" s="3">
        <v>0.0</v>
      </c>
      <c r="J121" s="3">
        <v>0.0</v>
      </c>
      <c r="K121" s="3">
        <v>0.0</v>
      </c>
      <c r="L121" s="3">
        <v>0.0</v>
      </c>
    </row>
    <row r="122">
      <c r="A122" s="2" t="s">
        <v>138</v>
      </c>
      <c r="B122" s="1" t="s">
        <v>117</v>
      </c>
      <c r="C122" s="3">
        <v>6.0</v>
      </c>
      <c r="D122" s="3">
        <v>0.0</v>
      </c>
      <c r="E122" s="3">
        <v>3.0</v>
      </c>
      <c r="F122" s="3">
        <v>0.0</v>
      </c>
      <c r="G122" s="3">
        <v>5.0</v>
      </c>
      <c r="H122" s="3">
        <v>1.0</v>
      </c>
      <c r="I122" s="3">
        <v>0.0</v>
      </c>
      <c r="J122" s="3">
        <v>0.0</v>
      </c>
      <c r="K122" s="3">
        <v>0.0</v>
      </c>
      <c r="L122" s="3">
        <v>0.0</v>
      </c>
    </row>
    <row r="123">
      <c r="A123" s="2" t="s">
        <v>139</v>
      </c>
      <c r="B123" s="1" t="s">
        <v>117</v>
      </c>
      <c r="C123" s="3">
        <v>8.0</v>
      </c>
      <c r="D123" s="3">
        <v>0.0</v>
      </c>
      <c r="E123" s="3">
        <v>3.0</v>
      </c>
      <c r="F123" s="3">
        <v>0.0</v>
      </c>
      <c r="G123" s="3">
        <v>7.0</v>
      </c>
      <c r="H123" s="3">
        <v>1.0</v>
      </c>
      <c r="I123" s="3">
        <v>0.0</v>
      </c>
      <c r="J123" s="3">
        <v>0.0</v>
      </c>
      <c r="K123" s="3">
        <v>0.0</v>
      </c>
      <c r="L123" s="3">
        <v>0.0</v>
      </c>
    </row>
    <row r="124">
      <c r="A124" s="2" t="s">
        <v>140</v>
      </c>
      <c r="B124" s="1" t="s">
        <v>117</v>
      </c>
      <c r="C124" s="3">
        <v>7.0</v>
      </c>
      <c r="D124" s="3">
        <v>0.0</v>
      </c>
      <c r="E124" s="3">
        <v>3.0</v>
      </c>
      <c r="F124" s="3">
        <v>0.0</v>
      </c>
      <c r="G124" s="3">
        <v>4.0</v>
      </c>
      <c r="H124" s="3">
        <v>3.0</v>
      </c>
      <c r="I124" s="3">
        <v>0.0</v>
      </c>
      <c r="J124" s="3">
        <v>0.0</v>
      </c>
      <c r="K124" s="3">
        <v>0.0</v>
      </c>
      <c r="L124" s="3">
        <v>0.0</v>
      </c>
    </row>
    <row r="125">
      <c r="A125" s="2" t="s">
        <v>141</v>
      </c>
      <c r="B125" s="1" t="s">
        <v>117</v>
      </c>
      <c r="C125" s="3">
        <v>4.0</v>
      </c>
      <c r="D125" s="3">
        <v>0.0</v>
      </c>
      <c r="E125" s="3">
        <v>2.0</v>
      </c>
      <c r="F125" s="3">
        <v>0.0</v>
      </c>
      <c r="G125" s="3">
        <v>3.0</v>
      </c>
      <c r="H125" s="3">
        <v>1.0</v>
      </c>
      <c r="I125" s="3">
        <v>0.0</v>
      </c>
      <c r="J125" s="3">
        <v>0.0</v>
      </c>
      <c r="K125" s="3">
        <v>0.0</v>
      </c>
      <c r="L125" s="3">
        <v>0.0</v>
      </c>
    </row>
    <row r="126">
      <c r="A126" s="2" t="s">
        <v>142</v>
      </c>
      <c r="B126" s="1" t="s">
        <v>117</v>
      </c>
      <c r="C126" s="3">
        <v>8.0</v>
      </c>
      <c r="D126" s="3">
        <v>0.0</v>
      </c>
      <c r="E126" s="3">
        <v>2.0</v>
      </c>
      <c r="F126" s="3">
        <v>0.0</v>
      </c>
      <c r="G126" s="3">
        <v>6.0</v>
      </c>
      <c r="H126" s="3">
        <v>2.0</v>
      </c>
      <c r="I126" s="3">
        <v>0.0</v>
      </c>
      <c r="J126" s="3">
        <v>0.0</v>
      </c>
      <c r="K126" s="3">
        <v>0.0</v>
      </c>
      <c r="L126" s="3">
        <v>0.0</v>
      </c>
    </row>
    <row r="127">
      <c r="A127" s="2" t="s">
        <v>143</v>
      </c>
      <c r="B127" s="1" t="s">
        <v>117</v>
      </c>
      <c r="C127" s="3">
        <v>8.0</v>
      </c>
      <c r="D127" s="3">
        <v>0.0</v>
      </c>
      <c r="E127" s="3">
        <v>3.0</v>
      </c>
      <c r="F127" s="3">
        <v>0.0</v>
      </c>
      <c r="G127" s="3">
        <v>5.0</v>
      </c>
      <c r="H127" s="3">
        <v>3.0</v>
      </c>
      <c r="I127" s="3">
        <v>0.0</v>
      </c>
      <c r="J127" s="3">
        <v>0.0</v>
      </c>
      <c r="K127" s="3">
        <v>0.0</v>
      </c>
      <c r="L127" s="3">
        <v>0.0</v>
      </c>
    </row>
    <row r="128">
      <c r="A128" s="2" t="s">
        <v>144</v>
      </c>
      <c r="B128" s="1" t="s">
        <v>117</v>
      </c>
      <c r="C128" s="3">
        <v>6.0</v>
      </c>
      <c r="D128" s="3">
        <v>0.0</v>
      </c>
      <c r="E128" s="3">
        <v>3.0</v>
      </c>
      <c r="F128" s="3">
        <v>0.0</v>
      </c>
      <c r="G128" s="3">
        <v>3.0</v>
      </c>
      <c r="H128" s="3">
        <v>3.0</v>
      </c>
      <c r="I128" s="3">
        <v>0.0</v>
      </c>
      <c r="J128" s="3">
        <v>0.0</v>
      </c>
      <c r="K128" s="3">
        <v>0.0</v>
      </c>
      <c r="L128" s="3">
        <v>0.0</v>
      </c>
    </row>
    <row r="129">
      <c r="A129" s="2" t="s">
        <v>145</v>
      </c>
      <c r="B129" s="1" t="s">
        <v>117</v>
      </c>
      <c r="C129" s="3">
        <v>6.0</v>
      </c>
      <c r="D129" s="3">
        <v>0.0</v>
      </c>
      <c r="E129" s="3">
        <v>3.0</v>
      </c>
      <c r="F129" s="3">
        <v>0.0</v>
      </c>
      <c r="G129" s="3">
        <v>2.0</v>
      </c>
      <c r="H129" s="3">
        <v>4.0</v>
      </c>
      <c r="I129" s="3">
        <v>0.0</v>
      </c>
      <c r="J129" s="3">
        <v>0.0</v>
      </c>
      <c r="K129" s="3">
        <v>0.0</v>
      </c>
      <c r="L129" s="3">
        <v>0.0</v>
      </c>
    </row>
    <row r="130">
      <c r="A130" s="2" t="s">
        <v>146</v>
      </c>
      <c r="B130" s="1" t="s">
        <v>117</v>
      </c>
      <c r="C130" s="3">
        <v>5.0</v>
      </c>
      <c r="D130" s="3">
        <v>0.0</v>
      </c>
      <c r="E130" s="3">
        <v>2.0</v>
      </c>
      <c r="F130" s="3">
        <v>0.0</v>
      </c>
      <c r="G130" s="3">
        <v>1.0</v>
      </c>
      <c r="H130" s="3">
        <v>4.0</v>
      </c>
      <c r="I130" s="3">
        <v>0.0</v>
      </c>
      <c r="J130" s="3">
        <v>0.0</v>
      </c>
      <c r="K130" s="3">
        <v>0.0</v>
      </c>
      <c r="L130" s="3">
        <v>0.0</v>
      </c>
    </row>
    <row r="131">
      <c r="A131" s="2" t="s">
        <v>147</v>
      </c>
      <c r="B131" s="1" t="s">
        <v>117</v>
      </c>
      <c r="C131" s="3">
        <v>6.0</v>
      </c>
      <c r="D131" s="3">
        <v>0.0</v>
      </c>
      <c r="E131" s="3">
        <v>3.0</v>
      </c>
      <c r="F131" s="3">
        <v>0.0</v>
      </c>
      <c r="G131" s="3">
        <v>5.0</v>
      </c>
      <c r="H131" s="3">
        <v>1.0</v>
      </c>
      <c r="I131" s="3">
        <v>0.0</v>
      </c>
      <c r="J131" s="3">
        <v>0.0</v>
      </c>
      <c r="K131" s="3">
        <v>0.0</v>
      </c>
      <c r="L131" s="3">
        <v>0.0</v>
      </c>
    </row>
    <row r="132">
      <c r="A132" s="2" t="s">
        <v>148</v>
      </c>
      <c r="B132" s="1" t="s">
        <v>117</v>
      </c>
      <c r="C132" s="3">
        <v>6.0</v>
      </c>
      <c r="D132" s="3">
        <v>0.0</v>
      </c>
      <c r="E132" s="3">
        <v>3.0</v>
      </c>
      <c r="F132" s="3">
        <v>0.0</v>
      </c>
      <c r="G132" s="3">
        <v>3.0</v>
      </c>
      <c r="H132" s="3">
        <v>3.0</v>
      </c>
      <c r="I132" s="3">
        <v>0.0</v>
      </c>
      <c r="J132" s="3">
        <v>0.0</v>
      </c>
      <c r="K132" s="3">
        <v>0.0</v>
      </c>
      <c r="L132" s="3">
        <v>0.0</v>
      </c>
    </row>
    <row r="133">
      <c r="A133" s="2" t="s">
        <v>149</v>
      </c>
      <c r="B133" s="1" t="s">
        <v>117</v>
      </c>
      <c r="C133" s="3">
        <v>5.0</v>
      </c>
      <c r="D133" s="3">
        <v>0.0</v>
      </c>
      <c r="E133" s="3">
        <v>3.0</v>
      </c>
      <c r="F133" s="3">
        <v>0.0</v>
      </c>
      <c r="G133" s="3">
        <v>2.0</v>
      </c>
      <c r="H133" s="3">
        <v>3.0</v>
      </c>
      <c r="I133" s="3">
        <v>0.0</v>
      </c>
      <c r="J133" s="3">
        <v>0.0</v>
      </c>
      <c r="K133" s="3">
        <v>0.0</v>
      </c>
      <c r="L133" s="3">
        <v>0.0</v>
      </c>
    </row>
    <row r="134">
      <c r="A134" s="2" t="s">
        <v>150</v>
      </c>
      <c r="B134" s="1" t="s">
        <v>117</v>
      </c>
      <c r="C134" s="3">
        <v>5.0</v>
      </c>
      <c r="D134" s="3">
        <v>0.0</v>
      </c>
      <c r="E134" s="3">
        <v>3.0</v>
      </c>
      <c r="F134" s="3">
        <v>0.0</v>
      </c>
      <c r="G134" s="3">
        <v>3.0</v>
      </c>
      <c r="H134" s="3">
        <v>2.0</v>
      </c>
      <c r="I134" s="3">
        <v>0.0</v>
      </c>
      <c r="J134" s="3">
        <v>0.0</v>
      </c>
      <c r="K134" s="3">
        <v>0.0</v>
      </c>
      <c r="L134" s="3">
        <v>0.0</v>
      </c>
    </row>
    <row r="135">
      <c r="A135" s="2" t="s">
        <v>151</v>
      </c>
      <c r="B135" s="1" t="s">
        <v>117</v>
      </c>
      <c r="C135" s="3">
        <v>7.0</v>
      </c>
      <c r="D135" s="3">
        <v>0.0</v>
      </c>
      <c r="E135" s="3">
        <v>3.0</v>
      </c>
      <c r="F135" s="3">
        <v>0.0</v>
      </c>
      <c r="G135" s="3">
        <v>4.0</v>
      </c>
      <c r="H135" s="3">
        <v>3.0</v>
      </c>
      <c r="I135" s="3">
        <v>0.0</v>
      </c>
      <c r="J135" s="3">
        <v>0.0</v>
      </c>
      <c r="K135" s="3">
        <v>0.0</v>
      </c>
      <c r="L135" s="3">
        <v>0.0</v>
      </c>
    </row>
    <row r="136">
      <c r="A136" s="2" t="s">
        <v>152</v>
      </c>
      <c r="B136" s="1" t="s">
        <v>117</v>
      </c>
      <c r="C136" s="3">
        <v>4.0</v>
      </c>
      <c r="D136" s="3">
        <v>0.0</v>
      </c>
      <c r="E136" s="3">
        <v>3.0</v>
      </c>
      <c r="F136" s="3">
        <v>0.0</v>
      </c>
      <c r="G136" s="3">
        <v>2.0</v>
      </c>
      <c r="H136" s="3">
        <v>2.0</v>
      </c>
      <c r="I136" s="3">
        <v>0.0</v>
      </c>
      <c r="J136" s="3">
        <v>0.0</v>
      </c>
      <c r="K136" s="3">
        <v>0.0</v>
      </c>
      <c r="L136" s="3">
        <v>0.0</v>
      </c>
    </row>
    <row r="137">
      <c r="A137" s="2" t="s">
        <v>153</v>
      </c>
      <c r="B137" s="1" t="s">
        <v>15</v>
      </c>
      <c r="C137" s="3">
        <v>0.0</v>
      </c>
      <c r="D137" s="3">
        <v>0.0</v>
      </c>
      <c r="E137" s="3">
        <v>0.0</v>
      </c>
      <c r="F137" s="3">
        <v>0.0</v>
      </c>
      <c r="G137" s="3">
        <v>0.0</v>
      </c>
      <c r="H137" s="3">
        <v>0.0</v>
      </c>
      <c r="I137" s="3">
        <v>1.0</v>
      </c>
      <c r="J137" s="3">
        <v>0.0</v>
      </c>
      <c r="K137" s="3">
        <v>0.0</v>
      </c>
      <c r="L137" s="3">
        <v>0.0</v>
      </c>
    </row>
    <row r="138">
      <c r="A138" s="2" t="s">
        <v>154</v>
      </c>
      <c r="B138" s="1" t="s">
        <v>15</v>
      </c>
      <c r="C138" s="3">
        <v>1.0</v>
      </c>
      <c r="D138" s="3">
        <v>11.0</v>
      </c>
      <c r="E138" s="3">
        <v>1.0</v>
      </c>
      <c r="F138" s="3">
        <v>0.0</v>
      </c>
      <c r="G138" s="3">
        <v>1.0</v>
      </c>
      <c r="H138" s="3">
        <v>0.0</v>
      </c>
      <c r="I138" s="3">
        <v>1.0</v>
      </c>
      <c r="J138" s="3">
        <v>11.0</v>
      </c>
      <c r="K138" s="3">
        <v>0.0</v>
      </c>
      <c r="L138" s="3">
        <v>0.0</v>
      </c>
    </row>
    <row r="139">
      <c r="A139" s="2" t="s">
        <v>155</v>
      </c>
      <c r="B139" s="1" t="s">
        <v>20</v>
      </c>
      <c r="C139" s="3">
        <v>0.0</v>
      </c>
      <c r="D139" s="3">
        <v>0.0</v>
      </c>
      <c r="E139" s="3">
        <v>0.0</v>
      </c>
      <c r="F139" s="3">
        <v>0.0</v>
      </c>
      <c r="G139" s="3">
        <v>0.0</v>
      </c>
      <c r="H139" s="3">
        <v>0.0</v>
      </c>
      <c r="I139" s="3">
        <v>0.0</v>
      </c>
      <c r="J139" s="3">
        <v>0.0</v>
      </c>
      <c r="K139" s="3">
        <v>0.0</v>
      </c>
      <c r="L139" s="3">
        <v>0.0</v>
      </c>
    </row>
    <row r="140">
      <c r="A140" s="2" t="s">
        <v>156</v>
      </c>
      <c r="B140" s="1" t="s">
        <v>20</v>
      </c>
      <c r="C140" s="3">
        <v>0.0</v>
      </c>
      <c r="D140" s="3">
        <v>0.0</v>
      </c>
      <c r="E140" s="3">
        <v>0.0</v>
      </c>
      <c r="F140" s="3">
        <v>0.0</v>
      </c>
      <c r="G140" s="3">
        <v>0.0</v>
      </c>
      <c r="H140" s="3">
        <v>0.0</v>
      </c>
      <c r="I140" s="3">
        <v>0.0</v>
      </c>
      <c r="J140" s="3">
        <v>0.0</v>
      </c>
      <c r="K140" s="3">
        <v>0.0</v>
      </c>
      <c r="L140" s="3">
        <v>0.0</v>
      </c>
    </row>
    <row r="141">
      <c r="A141" s="2" t="s">
        <v>157</v>
      </c>
      <c r="B141" s="1" t="s">
        <v>20</v>
      </c>
      <c r="C141" s="3">
        <v>0.0</v>
      </c>
      <c r="D141" s="3">
        <v>0.0</v>
      </c>
      <c r="E141" s="3">
        <v>0.0</v>
      </c>
      <c r="F141" s="3">
        <v>0.0</v>
      </c>
      <c r="G141" s="3">
        <v>0.0</v>
      </c>
      <c r="H141" s="3">
        <v>0.0</v>
      </c>
      <c r="I141" s="3">
        <v>0.0</v>
      </c>
      <c r="J141" s="3">
        <v>0.0</v>
      </c>
      <c r="K141" s="3">
        <v>0.0</v>
      </c>
      <c r="L141" s="3">
        <v>0.0</v>
      </c>
    </row>
    <row r="142">
      <c r="A142" s="2" t="s">
        <v>158</v>
      </c>
      <c r="B142" s="1" t="s">
        <v>20</v>
      </c>
      <c r="C142" s="3">
        <v>0.0</v>
      </c>
      <c r="D142" s="3">
        <v>0.0</v>
      </c>
      <c r="E142" s="3">
        <v>0.0</v>
      </c>
      <c r="F142" s="3">
        <v>0.0</v>
      </c>
      <c r="G142" s="3">
        <v>0.0</v>
      </c>
      <c r="H142" s="3">
        <v>0.0</v>
      </c>
      <c r="I142" s="3">
        <v>0.0</v>
      </c>
      <c r="J142" s="3">
        <v>0.0</v>
      </c>
      <c r="K142" s="3">
        <v>0.0</v>
      </c>
      <c r="L142" s="3">
        <v>0.0</v>
      </c>
    </row>
    <row r="143">
      <c r="A143" s="2" t="s">
        <v>159</v>
      </c>
      <c r="B143" s="1" t="s">
        <v>20</v>
      </c>
      <c r="C143" s="3">
        <v>0.0</v>
      </c>
      <c r="D143" s="3">
        <v>0.0</v>
      </c>
      <c r="E143" s="3">
        <v>0.0</v>
      </c>
      <c r="F143" s="3">
        <v>0.0</v>
      </c>
      <c r="G143" s="3">
        <v>0.0</v>
      </c>
      <c r="H143" s="3">
        <v>0.0</v>
      </c>
      <c r="I143" s="3">
        <v>0.0</v>
      </c>
      <c r="J143" s="3">
        <v>0.0</v>
      </c>
      <c r="K143" s="3">
        <v>0.0</v>
      </c>
      <c r="L143" s="3">
        <v>0.0</v>
      </c>
    </row>
    <row r="144">
      <c r="A144" s="2" t="s">
        <v>160</v>
      </c>
      <c r="B144" s="1" t="s">
        <v>20</v>
      </c>
      <c r="C144" s="3">
        <v>0.0</v>
      </c>
      <c r="D144" s="3">
        <v>0.0</v>
      </c>
      <c r="E144" s="3">
        <v>0.0</v>
      </c>
      <c r="F144" s="3">
        <v>0.0</v>
      </c>
      <c r="G144" s="3">
        <v>0.0</v>
      </c>
      <c r="H144" s="3">
        <v>0.0</v>
      </c>
      <c r="I144" s="3">
        <v>0.0</v>
      </c>
      <c r="J144" s="3">
        <v>0.0</v>
      </c>
      <c r="K144" s="3">
        <v>0.0</v>
      </c>
      <c r="L144" s="3">
        <v>0.0</v>
      </c>
    </row>
    <row r="145">
      <c r="A145" s="1" t="s">
        <v>161</v>
      </c>
      <c r="B145" s="1" t="s">
        <v>20</v>
      </c>
      <c r="C145" s="3">
        <v>0.0</v>
      </c>
      <c r="D145" s="3">
        <v>0.0</v>
      </c>
      <c r="E145" s="3">
        <v>0.0</v>
      </c>
      <c r="F145" s="3">
        <v>0.0</v>
      </c>
      <c r="G145" s="3">
        <v>0.0</v>
      </c>
      <c r="H145" s="3">
        <v>0.0</v>
      </c>
      <c r="I145" s="3">
        <v>0.0</v>
      </c>
      <c r="J145" s="3">
        <v>0.0</v>
      </c>
      <c r="K145" s="3">
        <v>0.0</v>
      </c>
      <c r="L145" s="3">
        <v>0.0</v>
      </c>
    </row>
    <row r="146">
      <c r="A146" s="1" t="s">
        <v>162</v>
      </c>
      <c r="B146" s="1" t="s">
        <v>20</v>
      </c>
      <c r="C146" s="3">
        <v>0.0</v>
      </c>
      <c r="D146" s="3">
        <v>0.0</v>
      </c>
      <c r="E146" s="3">
        <v>0.0</v>
      </c>
      <c r="F146" s="3">
        <v>0.0</v>
      </c>
      <c r="G146" s="3">
        <v>0.0</v>
      </c>
      <c r="H146" s="3">
        <v>0.0</v>
      </c>
      <c r="I146" s="3">
        <v>0.0</v>
      </c>
      <c r="J146" s="3">
        <v>0.0</v>
      </c>
      <c r="K146" s="3">
        <v>0.0</v>
      </c>
      <c r="L146" s="3">
        <v>0.0</v>
      </c>
    </row>
    <row r="147">
      <c r="A147" s="2" t="s">
        <v>163</v>
      </c>
      <c r="B147" s="1" t="s">
        <v>17</v>
      </c>
      <c r="C147" s="3">
        <v>1.0</v>
      </c>
      <c r="D147" s="3">
        <v>0.0</v>
      </c>
      <c r="E147" s="3">
        <v>1.0</v>
      </c>
      <c r="F147" s="3">
        <v>0.0</v>
      </c>
      <c r="G147" s="3">
        <v>1.0</v>
      </c>
      <c r="H147" s="3">
        <v>0.0</v>
      </c>
      <c r="I147" s="3">
        <v>2.0</v>
      </c>
      <c r="J147" s="3">
        <v>0.0</v>
      </c>
      <c r="K147" s="3">
        <v>0.0</v>
      </c>
      <c r="L147" s="3">
        <v>0.0</v>
      </c>
    </row>
    <row r="148">
      <c r="A148" s="2" t="s">
        <v>164</v>
      </c>
      <c r="B148" s="1" t="s">
        <v>17</v>
      </c>
      <c r="C148" s="3">
        <v>1.0</v>
      </c>
      <c r="D148" s="3">
        <v>0.0</v>
      </c>
      <c r="E148" s="3">
        <v>1.0</v>
      </c>
      <c r="F148" s="3">
        <v>0.0</v>
      </c>
      <c r="G148" s="3">
        <v>1.0</v>
      </c>
      <c r="H148" s="3">
        <v>0.0</v>
      </c>
      <c r="I148" s="3">
        <v>3.0</v>
      </c>
      <c r="J148" s="3">
        <v>0.0</v>
      </c>
      <c r="K148" s="3">
        <v>0.0</v>
      </c>
      <c r="L148" s="3">
        <v>0.0</v>
      </c>
    </row>
    <row r="149">
      <c r="A149" s="2" t="s">
        <v>165</v>
      </c>
      <c r="B149" s="1" t="s">
        <v>20</v>
      </c>
      <c r="C149" s="3">
        <v>0.0</v>
      </c>
      <c r="D149" s="3">
        <v>0.0</v>
      </c>
      <c r="E149" s="3">
        <v>0.0</v>
      </c>
      <c r="F149" s="3">
        <v>0.0</v>
      </c>
      <c r="G149" s="3">
        <v>0.0</v>
      </c>
      <c r="H149" s="3">
        <v>0.0</v>
      </c>
      <c r="I149" s="3">
        <v>0.0</v>
      </c>
      <c r="J149" s="3">
        <v>0.0</v>
      </c>
      <c r="K149" s="3">
        <v>0.0</v>
      </c>
      <c r="L149" s="3">
        <v>0.0</v>
      </c>
    </row>
    <row r="150">
      <c r="A150" s="2" t="s">
        <v>166</v>
      </c>
      <c r="B150" s="1" t="s">
        <v>167</v>
      </c>
      <c r="C150" s="3">
        <v>0.0</v>
      </c>
      <c r="D150" s="3">
        <v>0.0</v>
      </c>
      <c r="E150" s="3">
        <v>0.0</v>
      </c>
      <c r="F150" s="3">
        <v>0.0</v>
      </c>
      <c r="G150" s="3">
        <v>0.0</v>
      </c>
      <c r="H150" s="3">
        <v>0.0</v>
      </c>
      <c r="I150" s="3">
        <v>2.0</v>
      </c>
      <c r="J150" s="3">
        <v>0.0</v>
      </c>
      <c r="K150" s="3">
        <v>0.0</v>
      </c>
      <c r="L150" s="3">
        <v>0.0</v>
      </c>
    </row>
    <row r="151">
      <c r="A151" s="2" t="s">
        <v>168</v>
      </c>
      <c r="B151" s="1" t="s">
        <v>167</v>
      </c>
      <c r="C151" s="3">
        <v>0.0</v>
      </c>
      <c r="D151" s="3">
        <v>5.0</v>
      </c>
      <c r="E151" s="3">
        <v>0.0</v>
      </c>
      <c r="F151" s="3">
        <v>0.0</v>
      </c>
      <c r="G151" s="3">
        <v>0.0</v>
      </c>
      <c r="H151" s="3">
        <v>0.0</v>
      </c>
      <c r="I151" s="3">
        <v>2.0</v>
      </c>
      <c r="J151" s="3">
        <v>5.0</v>
      </c>
      <c r="K151" s="3">
        <v>0.0</v>
      </c>
      <c r="L151" s="3">
        <v>0.0</v>
      </c>
    </row>
    <row r="152">
      <c r="A152" s="2" t="s">
        <v>169</v>
      </c>
      <c r="B152" s="1" t="s">
        <v>167</v>
      </c>
      <c r="C152" s="3">
        <v>2.0</v>
      </c>
      <c r="D152" s="3">
        <v>0.0</v>
      </c>
      <c r="E152" s="3">
        <v>2.0</v>
      </c>
      <c r="F152" s="3">
        <v>0.0</v>
      </c>
      <c r="G152" s="3">
        <v>2.0</v>
      </c>
      <c r="H152" s="3">
        <v>0.0</v>
      </c>
      <c r="I152" s="3">
        <v>2.0</v>
      </c>
      <c r="J152" s="3">
        <v>0.0</v>
      </c>
      <c r="K152" s="3">
        <v>0.0</v>
      </c>
      <c r="L152" s="3">
        <v>0.0</v>
      </c>
    </row>
    <row r="153">
      <c r="A153" s="2" t="s">
        <v>170</v>
      </c>
      <c r="B153" s="1" t="s">
        <v>167</v>
      </c>
      <c r="C153" s="3">
        <v>1.0</v>
      </c>
      <c r="D153" s="3">
        <v>0.0</v>
      </c>
      <c r="E153" s="3">
        <v>1.0</v>
      </c>
      <c r="F153" s="3">
        <v>0.0</v>
      </c>
      <c r="G153" s="3">
        <v>1.0</v>
      </c>
      <c r="H153" s="3">
        <v>0.0</v>
      </c>
      <c r="I153" s="3">
        <v>2.0</v>
      </c>
      <c r="J153" s="3">
        <v>0.0</v>
      </c>
      <c r="K153" s="3">
        <v>0.0</v>
      </c>
      <c r="L153" s="3">
        <v>0.0</v>
      </c>
    </row>
    <row r="154">
      <c r="A154" s="2" t="s">
        <v>171</v>
      </c>
      <c r="B154" s="1" t="s">
        <v>167</v>
      </c>
      <c r="C154" s="3">
        <v>1.0</v>
      </c>
      <c r="D154" s="3">
        <v>0.0</v>
      </c>
      <c r="E154" s="3">
        <v>1.0</v>
      </c>
      <c r="F154" s="3">
        <v>0.0</v>
      </c>
      <c r="G154" s="3">
        <v>1.0</v>
      </c>
      <c r="H154" s="3">
        <v>0.0</v>
      </c>
      <c r="I154" s="3">
        <v>2.0</v>
      </c>
      <c r="J154" s="3">
        <v>0.0</v>
      </c>
      <c r="K154" s="3">
        <v>0.0</v>
      </c>
      <c r="L154" s="3">
        <v>0.0</v>
      </c>
    </row>
    <row r="155">
      <c r="A155" s="2" t="s">
        <v>172</v>
      </c>
      <c r="B155" s="1" t="s">
        <v>167</v>
      </c>
      <c r="C155" s="3">
        <v>3.0</v>
      </c>
      <c r="D155" s="3">
        <v>0.0</v>
      </c>
      <c r="E155" s="3">
        <v>3.0</v>
      </c>
      <c r="F155" s="3">
        <v>0.0</v>
      </c>
      <c r="G155" s="3">
        <v>3.0</v>
      </c>
      <c r="H155" s="3">
        <v>0.0</v>
      </c>
      <c r="I155" s="3">
        <v>2.0</v>
      </c>
      <c r="J155" s="3">
        <v>0.0</v>
      </c>
      <c r="K155" s="3">
        <v>0.0</v>
      </c>
      <c r="L155" s="3">
        <v>0.0</v>
      </c>
    </row>
    <row r="156">
      <c r="A156" s="2" t="s">
        <v>173</v>
      </c>
      <c r="B156" s="1" t="s">
        <v>167</v>
      </c>
      <c r="C156" s="3">
        <v>0.0</v>
      </c>
      <c r="D156" s="3">
        <v>1.0</v>
      </c>
      <c r="E156" s="3">
        <v>0.0</v>
      </c>
      <c r="F156" s="3">
        <v>0.0</v>
      </c>
      <c r="G156" s="3">
        <v>0.0</v>
      </c>
      <c r="H156" s="3">
        <v>0.0</v>
      </c>
      <c r="I156" s="3">
        <v>2.0</v>
      </c>
      <c r="J156" s="3">
        <v>1.0</v>
      </c>
      <c r="K156" s="3">
        <v>0.0</v>
      </c>
      <c r="L156" s="3">
        <v>0.0</v>
      </c>
    </row>
    <row r="157">
      <c r="A157" s="2" t="s">
        <v>174</v>
      </c>
      <c r="B157" s="1" t="s">
        <v>167</v>
      </c>
      <c r="C157" s="3">
        <v>3.0</v>
      </c>
      <c r="D157" s="3">
        <v>0.0</v>
      </c>
      <c r="E157" s="3">
        <v>3.0</v>
      </c>
      <c r="F157" s="3">
        <v>0.0</v>
      </c>
      <c r="G157" s="3">
        <v>3.0</v>
      </c>
      <c r="H157" s="3">
        <v>0.0</v>
      </c>
      <c r="I157" s="3">
        <v>1.0</v>
      </c>
      <c r="J157" s="3">
        <v>0.0</v>
      </c>
      <c r="K157" s="3">
        <v>0.0</v>
      </c>
      <c r="L157" s="3">
        <v>0.0</v>
      </c>
    </row>
    <row r="158">
      <c r="A158" s="2" t="s">
        <v>175</v>
      </c>
      <c r="B158" s="1" t="s">
        <v>167</v>
      </c>
      <c r="C158" s="3">
        <v>2.0</v>
      </c>
      <c r="D158" s="3">
        <v>0.0</v>
      </c>
      <c r="E158" s="3">
        <v>2.0</v>
      </c>
      <c r="F158" s="3">
        <v>0.0</v>
      </c>
      <c r="G158" s="3">
        <v>2.0</v>
      </c>
      <c r="H158" s="3">
        <v>0.0</v>
      </c>
      <c r="I158" s="3">
        <v>1.0</v>
      </c>
      <c r="J158" s="3">
        <v>0.0</v>
      </c>
      <c r="K158" s="3">
        <v>0.0</v>
      </c>
      <c r="L158" s="3">
        <v>0.0</v>
      </c>
    </row>
    <row r="159">
      <c r="A159" s="2" t="s">
        <v>176</v>
      </c>
      <c r="B159" s="1" t="s">
        <v>167</v>
      </c>
      <c r="C159" s="3">
        <v>2.0</v>
      </c>
      <c r="D159" s="3">
        <v>0.0</v>
      </c>
      <c r="E159" s="3">
        <v>2.0</v>
      </c>
      <c r="F159" s="3">
        <v>0.0</v>
      </c>
      <c r="G159" s="3">
        <v>2.0</v>
      </c>
      <c r="H159" s="3">
        <v>0.0</v>
      </c>
      <c r="I159" s="3">
        <v>2.0</v>
      </c>
      <c r="J159" s="3">
        <v>0.0</v>
      </c>
      <c r="K159" s="3">
        <v>0.0</v>
      </c>
      <c r="L159" s="3">
        <v>0.0</v>
      </c>
    </row>
    <row r="160">
      <c r="A160" s="2" t="s">
        <v>177</v>
      </c>
      <c r="B160" s="1" t="s">
        <v>167</v>
      </c>
      <c r="C160" s="3">
        <v>1.0</v>
      </c>
      <c r="D160" s="3">
        <v>0.0</v>
      </c>
      <c r="E160" s="3">
        <v>1.0</v>
      </c>
      <c r="F160" s="3">
        <v>0.0</v>
      </c>
      <c r="G160" s="3">
        <v>1.0</v>
      </c>
      <c r="H160" s="3">
        <v>0.0</v>
      </c>
      <c r="I160" s="3">
        <v>2.0</v>
      </c>
      <c r="J160" s="3">
        <v>0.0</v>
      </c>
      <c r="K160" s="3">
        <v>0.0</v>
      </c>
      <c r="L160" s="3">
        <v>0.0</v>
      </c>
    </row>
    <row r="161">
      <c r="A161" s="2" t="s">
        <v>178</v>
      </c>
      <c r="B161" s="1" t="s">
        <v>167</v>
      </c>
      <c r="C161" s="3">
        <v>0.0</v>
      </c>
      <c r="D161" s="3">
        <v>0.0</v>
      </c>
      <c r="E161" s="3">
        <v>0.0</v>
      </c>
      <c r="F161" s="3">
        <v>0.0</v>
      </c>
      <c r="G161" s="3">
        <v>0.0</v>
      </c>
      <c r="H161" s="3">
        <v>0.0</v>
      </c>
      <c r="I161" s="3">
        <v>2.0</v>
      </c>
      <c r="J161" s="3">
        <v>0.0</v>
      </c>
      <c r="K161" s="3">
        <v>0.0</v>
      </c>
      <c r="L161" s="3">
        <v>0.0</v>
      </c>
    </row>
    <row r="162">
      <c r="A162" s="2" t="s">
        <v>179</v>
      </c>
      <c r="B162" s="1" t="s">
        <v>167</v>
      </c>
      <c r="C162" s="3">
        <v>2.0</v>
      </c>
      <c r="D162" s="3">
        <v>0.0</v>
      </c>
      <c r="E162" s="3">
        <v>2.0</v>
      </c>
      <c r="F162" s="3">
        <v>0.0</v>
      </c>
      <c r="G162" s="3">
        <v>2.0</v>
      </c>
      <c r="H162" s="3">
        <v>0.0</v>
      </c>
      <c r="I162" s="3">
        <v>1.0</v>
      </c>
      <c r="J162" s="3">
        <v>0.0</v>
      </c>
      <c r="K162" s="3">
        <v>0.0</v>
      </c>
      <c r="L162" s="3">
        <v>0.0</v>
      </c>
    </row>
    <row r="163">
      <c r="A163" s="2" t="s">
        <v>180</v>
      </c>
      <c r="B163" s="1" t="s">
        <v>167</v>
      </c>
      <c r="C163" s="3">
        <v>0.0</v>
      </c>
      <c r="D163" s="3">
        <v>1.0</v>
      </c>
      <c r="E163" s="3">
        <v>0.0</v>
      </c>
      <c r="F163" s="3">
        <v>0.0</v>
      </c>
      <c r="G163" s="3">
        <v>0.0</v>
      </c>
      <c r="H163" s="3">
        <v>0.0</v>
      </c>
      <c r="I163" s="3">
        <v>2.0</v>
      </c>
      <c r="J163" s="3">
        <v>1.0</v>
      </c>
      <c r="K163" s="3">
        <v>0.0</v>
      </c>
      <c r="L163" s="3">
        <v>0.0</v>
      </c>
    </row>
    <row r="164">
      <c r="A164" s="2" t="s">
        <v>181</v>
      </c>
      <c r="B164" s="1" t="s">
        <v>167</v>
      </c>
      <c r="C164" s="3">
        <v>0.0</v>
      </c>
      <c r="D164" s="3">
        <v>1.0</v>
      </c>
      <c r="E164" s="3">
        <v>0.0</v>
      </c>
      <c r="F164" s="3">
        <v>0.0</v>
      </c>
      <c r="G164" s="3">
        <v>0.0</v>
      </c>
      <c r="H164" s="3">
        <v>0.0</v>
      </c>
      <c r="I164" s="3">
        <v>2.0</v>
      </c>
      <c r="J164" s="3">
        <v>1.0</v>
      </c>
      <c r="K164" s="3">
        <v>0.0</v>
      </c>
      <c r="L164" s="3">
        <v>0.0</v>
      </c>
    </row>
    <row r="165">
      <c r="A165" s="2" t="s">
        <v>182</v>
      </c>
      <c r="B165" s="1" t="s">
        <v>167</v>
      </c>
      <c r="C165" s="3">
        <v>3.0</v>
      </c>
      <c r="D165" s="3">
        <v>0.0</v>
      </c>
      <c r="E165" s="3">
        <v>3.0</v>
      </c>
      <c r="F165" s="3">
        <v>0.0</v>
      </c>
      <c r="G165" s="3">
        <v>3.0</v>
      </c>
      <c r="H165" s="3">
        <v>0.0</v>
      </c>
      <c r="I165" s="3">
        <v>2.0</v>
      </c>
      <c r="J165" s="3">
        <v>0.0</v>
      </c>
      <c r="K165" s="3">
        <v>0.0</v>
      </c>
      <c r="L165" s="3">
        <v>0.0</v>
      </c>
    </row>
    <row r="166">
      <c r="A166" s="2" t="s">
        <v>183</v>
      </c>
      <c r="B166" s="1" t="s">
        <v>167</v>
      </c>
      <c r="C166" s="3">
        <v>3.0</v>
      </c>
      <c r="D166" s="3">
        <v>0.0</v>
      </c>
      <c r="E166" s="3">
        <v>3.0</v>
      </c>
      <c r="F166" s="3">
        <v>0.0</v>
      </c>
      <c r="G166" s="3">
        <v>3.0</v>
      </c>
      <c r="H166" s="3">
        <v>0.0</v>
      </c>
      <c r="I166" s="3">
        <v>2.0</v>
      </c>
      <c r="J166" s="3">
        <v>0.0</v>
      </c>
      <c r="K166" s="3">
        <v>0.0</v>
      </c>
      <c r="L166" s="3">
        <v>0.0</v>
      </c>
    </row>
    <row r="167">
      <c r="A167" s="2" t="s">
        <v>184</v>
      </c>
      <c r="B167" s="1" t="s">
        <v>167</v>
      </c>
      <c r="C167" s="3">
        <v>2.0</v>
      </c>
      <c r="D167" s="3">
        <v>0.0</v>
      </c>
      <c r="E167" s="3">
        <v>2.0</v>
      </c>
      <c r="F167" s="3">
        <v>0.0</v>
      </c>
      <c r="G167" s="3">
        <v>2.0</v>
      </c>
      <c r="H167" s="3">
        <v>0.0</v>
      </c>
      <c r="I167" s="3">
        <v>1.0</v>
      </c>
      <c r="J167" s="3">
        <v>0.0</v>
      </c>
      <c r="K167" s="3">
        <v>0.0</v>
      </c>
      <c r="L167" s="3">
        <v>0.0</v>
      </c>
    </row>
    <row r="168">
      <c r="A168" s="2" t="s">
        <v>185</v>
      </c>
      <c r="B168" s="1" t="s">
        <v>167</v>
      </c>
      <c r="C168" s="3">
        <v>1.0</v>
      </c>
      <c r="D168" s="3">
        <v>0.0</v>
      </c>
      <c r="E168" s="3">
        <v>1.0</v>
      </c>
      <c r="F168" s="3">
        <v>0.0</v>
      </c>
      <c r="G168" s="3">
        <v>0.0</v>
      </c>
      <c r="H168" s="3">
        <v>1.0</v>
      </c>
      <c r="I168" s="3">
        <v>2.0</v>
      </c>
      <c r="J168" s="3">
        <v>0.0</v>
      </c>
      <c r="K168" s="3">
        <v>0.0</v>
      </c>
      <c r="L168" s="3">
        <v>0.0</v>
      </c>
    </row>
    <row r="169">
      <c r="A169" s="2" t="s">
        <v>186</v>
      </c>
      <c r="B169" s="1" t="s">
        <v>167</v>
      </c>
      <c r="C169" s="3">
        <v>0.0</v>
      </c>
      <c r="D169" s="3">
        <v>0.0</v>
      </c>
      <c r="E169" s="3">
        <v>0.0</v>
      </c>
      <c r="F169" s="3">
        <v>0.0</v>
      </c>
      <c r="G169" s="3">
        <v>0.0</v>
      </c>
      <c r="H169" s="3">
        <v>0.0</v>
      </c>
      <c r="I169" s="3">
        <v>2.0</v>
      </c>
      <c r="J169" s="3">
        <v>0.0</v>
      </c>
      <c r="K169" s="3">
        <v>0.0</v>
      </c>
      <c r="L169" s="3">
        <v>0.0</v>
      </c>
    </row>
    <row r="170">
      <c r="A170" s="2" t="s">
        <v>187</v>
      </c>
      <c r="B170" s="1" t="s">
        <v>167</v>
      </c>
      <c r="C170" s="3">
        <v>0.0</v>
      </c>
      <c r="D170" s="3">
        <v>1.0</v>
      </c>
      <c r="E170" s="3">
        <v>0.0</v>
      </c>
      <c r="F170" s="3">
        <v>0.0</v>
      </c>
      <c r="G170" s="3">
        <v>0.0</v>
      </c>
      <c r="H170" s="3">
        <v>0.0</v>
      </c>
      <c r="I170" s="3">
        <v>2.0</v>
      </c>
      <c r="J170" s="3">
        <v>1.0</v>
      </c>
      <c r="K170" s="3">
        <v>0.0</v>
      </c>
      <c r="L170" s="3">
        <v>0.0</v>
      </c>
    </row>
    <row r="171">
      <c r="A171" s="2" t="s">
        <v>188</v>
      </c>
      <c r="B171" s="1" t="s">
        <v>167</v>
      </c>
      <c r="C171" s="3">
        <v>3.0</v>
      </c>
      <c r="D171" s="3">
        <v>0.0</v>
      </c>
      <c r="E171" s="3">
        <v>3.0</v>
      </c>
      <c r="F171" s="3">
        <v>0.0</v>
      </c>
      <c r="G171" s="3">
        <v>3.0</v>
      </c>
      <c r="H171" s="3">
        <v>0.0</v>
      </c>
      <c r="I171" s="3">
        <v>2.0</v>
      </c>
      <c r="J171" s="3">
        <v>0.0</v>
      </c>
      <c r="K171" s="3">
        <v>0.0</v>
      </c>
      <c r="L171" s="3">
        <v>0.0</v>
      </c>
    </row>
    <row r="172">
      <c r="A172" s="2" t="s">
        <v>189</v>
      </c>
      <c r="B172" s="1" t="s">
        <v>167</v>
      </c>
      <c r="C172" s="3">
        <v>3.0</v>
      </c>
      <c r="D172" s="3">
        <v>0.0</v>
      </c>
      <c r="E172" s="3">
        <v>3.0</v>
      </c>
      <c r="F172" s="3">
        <v>0.0</v>
      </c>
      <c r="G172" s="3">
        <v>3.0</v>
      </c>
      <c r="H172" s="3">
        <v>0.0</v>
      </c>
      <c r="I172" s="3">
        <v>2.0</v>
      </c>
      <c r="J172" s="3">
        <v>0.0</v>
      </c>
      <c r="K172" s="3">
        <v>0.0</v>
      </c>
      <c r="L172" s="3">
        <v>0.0</v>
      </c>
    </row>
    <row r="173">
      <c r="A173" s="2" t="s">
        <v>190</v>
      </c>
      <c r="B173" s="1" t="s">
        <v>167</v>
      </c>
      <c r="C173" s="3">
        <v>3.0</v>
      </c>
      <c r="D173" s="3">
        <v>0.0</v>
      </c>
      <c r="E173" s="3">
        <v>3.0</v>
      </c>
      <c r="F173" s="3">
        <v>0.0</v>
      </c>
      <c r="G173" s="3">
        <v>3.0</v>
      </c>
      <c r="H173" s="3">
        <v>0.0</v>
      </c>
      <c r="I173" s="3">
        <v>2.0</v>
      </c>
      <c r="J173" s="3">
        <v>0.0</v>
      </c>
      <c r="K173" s="3">
        <v>0.0</v>
      </c>
      <c r="L173" s="3">
        <v>0.0</v>
      </c>
    </row>
    <row r="174">
      <c r="A174" s="2" t="s">
        <v>191</v>
      </c>
      <c r="B174" s="1" t="s">
        <v>167</v>
      </c>
      <c r="C174" s="3">
        <v>1.0</v>
      </c>
      <c r="D174" s="3">
        <v>0.0</v>
      </c>
      <c r="E174" s="3">
        <v>1.0</v>
      </c>
      <c r="F174" s="3">
        <v>0.0</v>
      </c>
      <c r="G174" s="3">
        <v>1.0</v>
      </c>
      <c r="H174" s="3">
        <v>0.0</v>
      </c>
      <c r="I174" s="3">
        <v>2.0</v>
      </c>
      <c r="J174" s="3">
        <v>0.0</v>
      </c>
      <c r="K174" s="3">
        <v>0.0</v>
      </c>
      <c r="L174" s="3">
        <v>0.0</v>
      </c>
    </row>
    <row r="175">
      <c r="A175" s="2" t="s">
        <v>192</v>
      </c>
      <c r="B175" s="1" t="s">
        <v>167</v>
      </c>
      <c r="C175" s="3">
        <v>0.0</v>
      </c>
      <c r="D175" s="3">
        <v>1.0</v>
      </c>
      <c r="E175" s="3">
        <v>0.0</v>
      </c>
      <c r="F175" s="3">
        <v>0.0</v>
      </c>
      <c r="G175" s="3">
        <v>0.0</v>
      </c>
      <c r="H175" s="3">
        <v>0.0</v>
      </c>
      <c r="I175" s="3">
        <v>2.0</v>
      </c>
      <c r="J175" s="3">
        <v>1.0</v>
      </c>
      <c r="K175" s="3">
        <v>0.0</v>
      </c>
      <c r="L175" s="3">
        <v>0.0</v>
      </c>
    </row>
    <row r="176">
      <c r="A176" s="2" t="s">
        <v>193</v>
      </c>
      <c r="B176" s="1" t="s">
        <v>167</v>
      </c>
      <c r="C176" s="3">
        <v>2.0</v>
      </c>
      <c r="D176" s="3">
        <v>0.0</v>
      </c>
      <c r="E176" s="3">
        <v>2.0</v>
      </c>
      <c r="F176" s="3">
        <v>0.0</v>
      </c>
      <c r="G176" s="3">
        <v>2.0</v>
      </c>
      <c r="H176" s="3">
        <v>0.0</v>
      </c>
      <c r="I176" s="3">
        <v>2.0</v>
      </c>
      <c r="J176" s="3">
        <v>0.0</v>
      </c>
      <c r="K176" s="3">
        <v>0.0</v>
      </c>
      <c r="L176" s="3">
        <v>0.0</v>
      </c>
    </row>
    <row r="177">
      <c r="A177" s="2" t="s">
        <v>194</v>
      </c>
      <c r="B177" s="1" t="s">
        <v>167</v>
      </c>
      <c r="C177" s="3">
        <v>0.0</v>
      </c>
      <c r="D177" s="3">
        <v>0.0</v>
      </c>
      <c r="E177" s="3">
        <v>0.0</v>
      </c>
      <c r="F177" s="3">
        <v>0.0</v>
      </c>
      <c r="G177" s="3">
        <v>0.0</v>
      </c>
      <c r="H177" s="3">
        <v>0.0</v>
      </c>
      <c r="I177" s="3">
        <v>2.0</v>
      </c>
      <c r="J177" s="3">
        <v>0.0</v>
      </c>
      <c r="K177" s="3">
        <v>0.0</v>
      </c>
      <c r="L177" s="3">
        <v>0.0</v>
      </c>
    </row>
    <row r="178">
      <c r="A178" s="2" t="s">
        <v>195</v>
      </c>
      <c r="B178" s="1" t="s">
        <v>167</v>
      </c>
      <c r="C178" s="3">
        <v>1.0</v>
      </c>
      <c r="D178" s="3">
        <v>0.0</v>
      </c>
      <c r="E178" s="3">
        <v>1.0</v>
      </c>
      <c r="F178" s="3">
        <v>0.0</v>
      </c>
      <c r="G178" s="3">
        <v>1.0</v>
      </c>
      <c r="H178" s="3">
        <v>0.0</v>
      </c>
      <c r="I178" s="3">
        <v>1.0</v>
      </c>
      <c r="J178" s="3">
        <v>0.0</v>
      </c>
      <c r="K178" s="3">
        <v>0.0</v>
      </c>
      <c r="L178" s="3">
        <v>0.0</v>
      </c>
    </row>
    <row r="179">
      <c r="A179" s="2" t="s">
        <v>196</v>
      </c>
      <c r="B179" s="1" t="s">
        <v>167</v>
      </c>
      <c r="C179" s="3">
        <v>0.0</v>
      </c>
      <c r="D179" s="3">
        <v>1.0</v>
      </c>
      <c r="E179" s="3">
        <v>0.0</v>
      </c>
      <c r="F179" s="3">
        <v>0.0</v>
      </c>
      <c r="G179" s="3">
        <v>0.0</v>
      </c>
      <c r="H179" s="3">
        <v>0.0</v>
      </c>
      <c r="I179" s="3">
        <v>2.0</v>
      </c>
      <c r="J179" s="3">
        <v>1.0</v>
      </c>
      <c r="K179" s="3">
        <v>0.0</v>
      </c>
      <c r="L179" s="3">
        <v>0.0</v>
      </c>
    </row>
    <row r="180">
      <c r="A180" s="2" t="s">
        <v>197</v>
      </c>
      <c r="B180" s="1" t="s">
        <v>167</v>
      </c>
      <c r="C180" s="3">
        <v>2.0</v>
      </c>
      <c r="D180" s="3">
        <v>0.0</v>
      </c>
      <c r="E180" s="3">
        <v>2.0</v>
      </c>
      <c r="F180" s="3">
        <v>0.0</v>
      </c>
      <c r="G180" s="3">
        <v>2.0</v>
      </c>
      <c r="H180" s="3">
        <v>0.0</v>
      </c>
      <c r="I180" s="3">
        <v>1.0</v>
      </c>
      <c r="J180" s="3">
        <v>0.0</v>
      </c>
      <c r="K180" s="3">
        <v>0.0</v>
      </c>
      <c r="L180" s="3">
        <v>0.0</v>
      </c>
    </row>
    <row r="181">
      <c r="A181" s="2" t="s">
        <v>198</v>
      </c>
      <c r="B181" s="1" t="s">
        <v>167</v>
      </c>
      <c r="C181" s="3">
        <v>2.0</v>
      </c>
      <c r="D181" s="3">
        <v>0.0</v>
      </c>
      <c r="E181" s="3">
        <v>2.0</v>
      </c>
      <c r="F181" s="3">
        <v>0.0</v>
      </c>
      <c r="G181" s="3">
        <v>2.0</v>
      </c>
      <c r="H181" s="3">
        <v>0.0</v>
      </c>
      <c r="I181" s="3">
        <v>2.0</v>
      </c>
      <c r="J181" s="3">
        <v>0.0</v>
      </c>
      <c r="K181" s="3">
        <v>0.0</v>
      </c>
      <c r="L181" s="3">
        <v>0.0</v>
      </c>
    </row>
    <row r="182">
      <c r="A182" s="2" t="s">
        <v>199</v>
      </c>
      <c r="B182" s="1" t="s">
        <v>167</v>
      </c>
      <c r="C182" s="3">
        <v>1.0</v>
      </c>
      <c r="D182" s="3">
        <v>0.0</v>
      </c>
      <c r="E182" s="3">
        <v>1.0</v>
      </c>
      <c r="F182" s="3">
        <v>0.0</v>
      </c>
      <c r="G182" s="3">
        <v>1.0</v>
      </c>
      <c r="H182" s="3">
        <v>0.0</v>
      </c>
      <c r="I182" s="3">
        <v>2.0</v>
      </c>
      <c r="J182" s="3">
        <v>0.0</v>
      </c>
      <c r="K182" s="3">
        <v>0.0</v>
      </c>
      <c r="L182" s="3">
        <v>0.0</v>
      </c>
    </row>
    <row r="183">
      <c r="A183" s="2" t="s">
        <v>200</v>
      </c>
      <c r="B183" s="1" t="s">
        <v>167</v>
      </c>
      <c r="C183" s="3">
        <v>2.0</v>
      </c>
      <c r="D183" s="3">
        <v>0.0</v>
      </c>
      <c r="E183" s="3">
        <v>2.0</v>
      </c>
      <c r="F183" s="3">
        <v>0.0</v>
      </c>
      <c r="G183" s="3">
        <v>2.0</v>
      </c>
      <c r="H183" s="3">
        <v>0.0</v>
      </c>
      <c r="I183" s="3">
        <v>1.0</v>
      </c>
      <c r="J183" s="3">
        <v>0.0</v>
      </c>
      <c r="K183" s="3">
        <v>0.0</v>
      </c>
      <c r="L183" s="3">
        <v>0.0</v>
      </c>
    </row>
    <row r="184">
      <c r="A184" s="2" t="s">
        <v>201</v>
      </c>
      <c r="B184" s="1" t="s">
        <v>167</v>
      </c>
      <c r="C184" s="3">
        <v>0.0</v>
      </c>
      <c r="D184" s="3">
        <v>2.0</v>
      </c>
      <c r="E184" s="3">
        <v>0.0</v>
      </c>
      <c r="F184" s="3">
        <v>0.0</v>
      </c>
      <c r="G184" s="3">
        <v>0.0</v>
      </c>
      <c r="H184" s="3">
        <v>0.0</v>
      </c>
      <c r="I184" s="3">
        <v>2.0</v>
      </c>
      <c r="J184" s="3">
        <v>2.0</v>
      </c>
      <c r="K184" s="3">
        <v>0.0</v>
      </c>
      <c r="L184" s="3">
        <v>0.0</v>
      </c>
    </row>
    <row r="185">
      <c r="A185" s="2" t="s">
        <v>202</v>
      </c>
      <c r="B185" s="1" t="s">
        <v>167</v>
      </c>
      <c r="C185" s="3">
        <v>3.0</v>
      </c>
      <c r="D185" s="3">
        <v>0.0</v>
      </c>
      <c r="E185" s="3">
        <v>3.0</v>
      </c>
      <c r="F185" s="3">
        <v>0.0</v>
      </c>
      <c r="G185" s="3">
        <v>3.0</v>
      </c>
      <c r="H185" s="3">
        <v>0.0</v>
      </c>
      <c r="I185" s="3">
        <v>1.0</v>
      </c>
      <c r="J185" s="3">
        <v>0.0</v>
      </c>
      <c r="K185" s="3">
        <v>0.0</v>
      </c>
      <c r="L185" s="3">
        <v>0.0</v>
      </c>
    </row>
    <row r="186">
      <c r="A186" s="2" t="s">
        <v>203</v>
      </c>
      <c r="B186" s="1" t="s">
        <v>167</v>
      </c>
      <c r="C186" s="3">
        <v>2.0</v>
      </c>
      <c r="D186" s="3">
        <v>0.0</v>
      </c>
      <c r="E186" s="3">
        <v>2.0</v>
      </c>
      <c r="F186" s="3">
        <v>0.0</v>
      </c>
      <c r="G186" s="3">
        <v>2.0</v>
      </c>
      <c r="H186" s="3">
        <v>0.0</v>
      </c>
      <c r="I186" s="3">
        <v>1.0</v>
      </c>
      <c r="J186" s="3">
        <v>0.0</v>
      </c>
      <c r="K186" s="3">
        <v>0.0</v>
      </c>
      <c r="L186" s="3">
        <v>0.0</v>
      </c>
    </row>
    <row r="187">
      <c r="A187" s="2" t="s">
        <v>204</v>
      </c>
      <c r="B187" s="1" t="s">
        <v>167</v>
      </c>
      <c r="C187" s="3">
        <v>0.0</v>
      </c>
      <c r="D187" s="3">
        <v>1.0</v>
      </c>
      <c r="E187" s="3">
        <v>0.0</v>
      </c>
      <c r="F187" s="3">
        <v>0.0</v>
      </c>
      <c r="G187" s="3">
        <v>0.0</v>
      </c>
      <c r="H187" s="3">
        <v>0.0</v>
      </c>
      <c r="I187" s="3">
        <v>1.0</v>
      </c>
      <c r="J187" s="3">
        <v>1.0</v>
      </c>
      <c r="K187" s="3">
        <v>0.0</v>
      </c>
      <c r="L187" s="3">
        <v>0.0</v>
      </c>
    </row>
    <row r="188">
      <c r="A188" s="2" t="s">
        <v>205</v>
      </c>
      <c r="B188" s="1" t="s">
        <v>167</v>
      </c>
      <c r="C188" s="3">
        <v>0.0</v>
      </c>
      <c r="D188" s="3">
        <v>1.0</v>
      </c>
      <c r="E188" s="3">
        <v>0.0</v>
      </c>
      <c r="F188" s="3">
        <v>0.0</v>
      </c>
      <c r="G188" s="3">
        <v>0.0</v>
      </c>
      <c r="H188" s="3">
        <v>0.0</v>
      </c>
      <c r="I188" s="3">
        <v>1.0</v>
      </c>
      <c r="J188" s="3">
        <v>1.0</v>
      </c>
      <c r="K188" s="3">
        <v>0.0</v>
      </c>
      <c r="L188" s="3">
        <v>0.0</v>
      </c>
    </row>
    <row r="189">
      <c r="A189" s="2" t="s">
        <v>206</v>
      </c>
      <c r="B189" s="1" t="s">
        <v>167</v>
      </c>
      <c r="C189" s="3">
        <v>2.0</v>
      </c>
      <c r="D189" s="3">
        <v>0.0</v>
      </c>
      <c r="E189" s="3">
        <v>2.0</v>
      </c>
      <c r="F189" s="3">
        <v>0.0</v>
      </c>
      <c r="G189" s="3">
        <v>2.0</v>
      </c>
      <c r="H189" s="3">
        <v>0.0</v>
      </c>
      <c r="I189" s="3">
        <v>2.0</v>
      </c>
      <c r="J189" s="3">
        <v>0.0</v>
      </c>
      <c r="K189" s="3">
        <v>0.0</v>
      </c>
      <c r="L189" s="3">
        <v>0.0</v>
      </c>
    </row>
    <row r="190">
      <c r="A190" s="2" t="s">
        <v>207</v>
      </c>
      <c r="B190" s="1" t="s">
        <v>167</v>
      </c>
      <c r="C190" s="3">
        <v>0.0</v>
      </c>
      <c r="D190" s="3">
        <v>0.0</v>
      </c>
      <c r="E190" s="3">
        <v>0.0</v>
      </c>
      <c r="F190" s="3">
        <v>0.0</v>
      </c>
      <c r="G190" s="3">
        <v>0.0</v>
      </c>
      <c r="H190" s="3">
        <v>0.0</v>
      </c>
      <c r="I190" s="3">
        <v>2.0</v>
      </c>
      <c r="J190" s="3">
        <v>0.0</v>
      </c>
      <c r="K190" s="3">
        <v>0.0</v>
      </c>
      <c r="L190" s="3">
        <v>0.0</v>
      </c>
    </row>
    <row r="191">
      <c r="A191" s="2" t="s">
        <v>208</v>
      </c>
      <c r="B191" s="1" t="s">
        <v>167</v>
      </c>
      <c r="C191" s="3">
        <v>0.0</v>
      </c>
      <c r="D191" s="3">
        <v>1.0</v>
      </c>
      <c r="E191" s="3">
        <v>0.0</v>
      </c>
      <c r="F191" s="3">
        <v>0.0</v>
      </c>
      <c r="G191" s="3">
        <v>0.0</v>
      </c>
      <c r="H191" s="3">
        <v>0.0</v>
      </c>
      <c r="I191" s="3">
        <v>1.0</v>
      </c>
      <c r="J191" s="3">
        <v>1.0</v>
      </c>
      <c r="K191" s="3">
        <v>0.0</v>
      </c>
      <c r="L191" s="3">
        <v>0.0</v>
      </c>
    </row>
    <row r="192">
      <c r="A192" s="2" t="s">
        <v>209</v>
      </c>
      <c r="B192" s="1" t="s">
        <v>167</v>
      </c>
      <c r="C192" s="3">
        <v>0.0</v>
      </c>
      <c r="D192" s="3">
        <v>0.0</v>
      </c>
      <c r="E192" s="3">
        <v>0.0</v>
      </c>
      <c r="F192" s="3">
        <v>0.0</v>
      </c>
      <c r="G192" s="3">
        <v>0.0</v>
      </c>
      <c r="H192" s="3">
        <v>0.0</v>
      </c>
      <c r="I192" s="3">
        <v>2.0</v>
      </c>
      <c r="J192" s="3">
        <v>0.0</v>
      </c>
      <c r="K192" s="3">
        <v>0.0</v>
      </c>
      <c r="L192" s="3">
        <v>0.0</v>
      </c>
    </row>
    <row r="193">
      <c r="A193" s="1" t="s">
        <v>210</v>
      </c>
      <c r="B193" s="1" t="s">
        <v>167</v>
      </c>
      <c r="C193" s="3">
        <v>3.0</v>
      </c>
      <c r="D193" s="3">
        <v>0.0</v>
      </c>
      <c r="E193" s="3">
        <v>3.0</v>
      </c>
      <c r="F193" s="3">
        <v>0.0</v>
      </c>
      <c r="G193" s="3">
        <v>3.0</v>
      </c>
      <c r="H193" s="3">
        <v>0.0</v>
      </c>
      <c r="I193" s="3">
        <v>2.0</v>
      </c>
      <c r="J193" s="3">
        <v>0.0</v>
      </c>
      <c r="K193" s="3">
        <v>0.0</v>
      </c>
      <c r="L193" s="3">
        <v>0.0</v>
      </c>
    </row>
    <row r="194">
      <c r="A194" s="1" t="s">
        <v>211</v>
      </c>
      <c r="B194" s="1" t="s">
        <v>167</v>
      </c>
      <c r="C194" s="3">
        <v>2.0</v>
      </c>
      <c r="D194" s="3">
        <v>0.0</v>
      </c>
      <c r="E194" s="3">
        <v>2.0</v>
      </c>
      <c r="F194" s="3">
        <v>0.0</v>
      </c>
      <c r="G194" s="3">
        <v>2.0</v>
      </c>
      <c r="H194" s="3">
        <v>0.0</v>
      </c>
      <c r="I194" s="3">
        <v>2.0</v>
      </c>
      <c r="J194" s="3">
        <v>0.0</v>
      </c>
      <c r="K194" s="3">
        <v>0.0</v>
      </c>
      <c r="L194" s="3">
        <v>0.0</v>
      </c>
    </row>
    <row r="195">
      <c r="A195" s="1" t="s">
        <v>212</v>
      </c>
      <c r="B195" s="1" t="s">
        <v>167</v>
      </c>
      <c r="C195" s="3">
        <v>3.0</v>
      </c>
      <c r="D195" s="3">
        <v>0.0</v>
      </c>
      <c r="E195" s="3">
        <v>3.0</v>
      </c>
      <c r="F195" s="3">
        <v>0.0</v>
      </c>
      <c r="G195" s="3">
        <v>3.0</v>
      </c>
      <c r="H195" s="3">
        <v>0.0</v>
      </c>
      <c r="I195" s="3">
        <v>2.0</v>
      </c>
      <c r="J195" s="3">
        <v>0.0</v>
      </c>
      <c r="K195" s="3">
        <v>0.0</v>
      </c>
      <c r="L195" s="3">
        <v>0.0</v>
      </c>
    </row>
    <row r="196">
      <c r="A196" s="1" t="s">
        <v>213</v>
      </c>
      <c r="B196" s="1" t="s">
        <v>167</v>
      </c>
      <c r="C196" s="3">
        <v>3.0</v>
      </c>
      <c r="D196" s="3">
        <v>0.0</v>
      </c>
      <c r="E196" s="3">
        <v>3.0</v>
      </c>
      <c r="F196" s="3">
        <v>0.0</v>
      </c>
      <c r="G196" s="3">
        <v>3.0</v>
      </c>
      <c r="H196" s="3">
        <v>0.0</v>
      </c>
      <c r="I196" s="3">
        <v>2.0</v>
      </c>
      <c r="J196" s="3">
        <v>0.0</v>
      </c>
      <c r="K196" s="3">
        <v>0.0</v>
      </c>
      <c r="L196" s="3">
        <v>0.0</v>
      </c>
    </row>
    <row r="197">
      <c r="A197" s="1" t="s">
        <v>214</v>
      </c>
      <c r="B197" s="1" t="s">
        <v>167</v>
      </c>
      <c r="C197" s="3">
        <v>3.0</v>
      </c>
      <c r="D197" s="3">
        <v>0.0</v>
      </c>
      <c r="E197" s="3">
        <v>3.0</v>
      </c>
      <c r="F197" s="3">
        <v>0.0</v>
      </c>
      <c r="G197" s="3">
        <v>3.0</v>
      </c>
      <c r="H197" s="3">
        <v>0.0</v>
      </c>
      <c r="I197" s="3">
        <v>2.0</v>
      </c>
      <c r="J197" s="3">
        <v>0.0</v>
      </c>
      <c r="K197" s="3">
        <v>0.0</v>
      </c>
      <c r="L197" s="3">
        <v>0.0</v>
      </c>
    </row>
    <row r="198">
      <c r="A198" s="1" t="s">
        <v>215</v>
      </c>
      <c r="B198" s="1" t="s">
        <v>167</v>
      </c>
      <c r="C198" s="3">
        <v>3.0</v>
      </c>
      <c r="D198" s="3">
        <v>0.0</v>
      </c>
      <c r="E198" s="3">
        <v>3.0</v>
      </c>
      <c r="F198" s="3">
        <v>0.0</v>
      </c>
      <c r="G198" s="3">
        <v>3.0</v>
      </c>
      <c r="H198" s="3">
        <v>0.0</v>
      </c>
      <c r="I198" s="3">
        <v>2.0</v>
      </c>
      <c r="J198" s="3">
        <v>0.0</v>
      </c>
      <c r="K198" s="3">
        <v>0.0</v>
      </c>
      <c r="L198" s="3">
        <v>0.0</v>
      </c>
    </row>
    <row r="199">
      <c r="A199" s="1" t="s">
        <v>216</v>
      </c>
      <c r="B199" s="1" t="s">
        <v>167</v>
      </c>
      <c r="C199" s="3">
        <v>3.0</v>
      </c>
      <c r="D199" s="3">
        <v>0.0</v>
      </c>
      <c r="E199" s="3">
        <v>3.0</v>
      </c>
      <c r="F199" s="3">
        <v>0.0</v>
      </c>
      <c r="G199" s="3">
        <v>3.0</v>
      </c>
      <c r="H199" s="3">
        <v>0.0</v>
      </c>
      <c r="I199" s="3">
        <v>2.0</v>
      </c>
      <c r="J199" s="3">
        <v>0.0</v>
      </c>
      <c r="K199" s="3">
        <v>0.0</v>
      </c>
      <c r="L199" s="3">
        <v>0.0</v>
      </c>
    </row>
    <row r="200">
      <c r="A200" s="1" t="s">
        <v>217</v>
      </c>
      <c r="B200" s="1" t="s">
        <v>167</v>
      </c>
      <c r="C200" s="3">
        <v>3.0</v>
      </c>
      <c r="D200" s="3">
        <v>0.0</v>
      </c>
      <c r="E200" s="3">
        <v>3.0</v>
      </c>
      <c r="F200" s="3">
        <v>0.0</v>
      </c>
      <c r="G200" s="3">
        <v>3.0</v>
      </c>
      <c r="H200" s="3">
        <v>0.0</v>
      </c>
      <c r="I200" s="3">
        <v>2.0</v>
      </c>
      <c r="J200" s="3">
        <v>0.0</v>
      </c>
      <c r="K200" s="3">
        <v>0.0</v>
      </c>
      <c r="L200" s="3">
        <v>0.0</v>
      </c>
    </row>
    <row r="201">
      <c r="A201" s="1" t="s">
        <v>218</v>
      </c>
      <c r="B201" s="1" t="s">
        <v>167</v>
      </c>
      <c r="C201" s="3">
        <v>2.0</v>
      </c>
      <c r="D201" s="3">
        <v>0.0</v>
      </c>
      <c r="E201" s="3">
        <v>2.0</v>
      </c>
      <c r="F201" s="3">
        <v>0.0</v>
      </c>
      <c r="G201" s="3">
        <v>2.0</v>
      </c>
      <c r="H201" s="3">
        <v>0.0</v>
      </c>
      <c r="I201" s="3">
        <v>2.0</v>
      </c>
      <c r="J201" s="3">
        <v>0.0</v>
      </c>
      <c r="K201" s="3">
        <v>0.0</v>
      </c>
      <c r="L201" s="3">
        <v>0.0</v>
      </c>
    </row>
    <row r="202">
      <c r="A202" s="1" t="s">
        <v>219</v>
      </c>
      <c r="B202" s="1" t="s">
        <v>167</v>
      </c>
      <c r="C202" s="3">
        <v>3.0</v>
      </c>
      <c r="D202" s="3">
        <v>0.0</v>
      </c>
      <c r="E202" s="3">
        <v>3.0</v>
      </c>
      <c r="F202" s="3">
        <v>0.0</v>
      </c>
      <c r="G202" s="3">
        <v>3.0</v>
      </c>
      <c r="H202" s="3">
        <v>0.0</v>
      </c>
      <c r="I202" s="3">
        <v>1.0</v>
      </c>
      <c r="J202" s="3">
        <v>0.0</v>
      </c>
      <c r="K202" s="3">
        <v>0.0</v>
      </c>
      <c r="L202" s="3">
        <v>0.0</v>
      </c>
    </row>
    <row r="203">
      <c r="A203" s="1" t="s">
        <v>220</v>
      </c>
      <c r="B203" s="1" t="s">
        <v>167</v>
      </c>
      <c r="C203" s="3">
        <v>3.0</v>
      </c>
      <c r="D203" s="3">
        <v>0.0</v>
      </c>
      <c r="E203" s="3">
        <v>3.0</v>
      </c>
      <c r="F203" s="3">
        <v>0.0</v>
      </c>
      <c r="G203" s="3">
        <v>3.0</v>
      </c>
      <c r="H203" s="3">
        <v>0.0</v>
      </c>
      <c r="I203" s="3">
        <v>2.0</v>
      </c>
      <c r="J203" s="3">
        <v>0.0</v>
      </c>
      <c r="K203" s="3">
        <v>0.0</v>
      </c>
      <c r="L203" s="3">
        <v>0.0</v>
      </c>
    </row>
    <row r="204">
      <c r="A204" s="1" t="s">
        <v>221</v>
      </c>
      <c r="B204" s="1" t="s">
        <v>167</v>
      </c>
      <c r="C204" s="3">
        <v>1.0</v>
      </c>
      <c r="D204" s="3">
        <v>0.0</v>
      </c>
      <c r="E204" s="3">
        <v>1.0</v>
      </c>
      <c r="F204" s="3">
        <v>0.0</v>
      </c>
      <c r="G204" s="3">
        <v>1.0</v>
      </c>
      <c r="H204" s="3">
        <v>0.0</v>
      </c>
      <c r="I204" s="3">
        <v>2.0</v>
      </c>
      <c r="J204" s="3">
        <v>0.0</v>
      </c>
      <c r="K204" s="3">
        <v>0.0</v>
      </c>
      <c r="L204" s="3">
        <v>0.0</v>
      </c>
    </row>
    <row r="205">
      <c r="A205" s="1" t="s">
        <v>222</v>
      </c>
      <c r="B205" s="1" t="s">
        <v>167</v>
      </c>
      <c r="C205" s="3">
        <v>2.0</v>
      </c>
      <c r="D205" s="3">
        <v>0.0</v>
      </c>
      <c r="E205" s="3">
        <v>2.0</v>
      </c>
      <c r="F205" s="3">
        <v>0.0</v>
      </c>
      <c r="G205" s="3">
        <v>2.0</v>
      </c>
      <c r="H205" s="3">
        <v>0.0</v>
      </c>
      <c r="I205" s="3">
        <v>2.0</v>
      </c>
      <c r="J205" s="3">
        <v>0.0</v>
      </c>
      <c r="K205" s="3">
        <v>0.0</v>
      </c>
      <c r="L205" s="3">
        <v>0.0</v>
      </c>
    </row>
    <row r="206">
      <c r="A206" s="1" t="s">
        <v>223</v>
      </c>
      <c r="B206" s="1" t="s">
        <v>167</v>
      </c>
      <c r="C206" s="3">
        <v>3.0</v>
      </c>
      <c r="D206" s="3">
        <v>0.0</v>
      </c>
      <c r="E206" s="3">
        <v>3.0</v>
      </c>
      <c r="F206" s="3">
        <v>0.0</v>
      </c>
      <c r="G206" s="3">
        <v>3.0</v>
      </c>
      <c r="H206" s="3">
        <v>0.0</v>
      </c>
      <c r="I206" s="3">
        <v>2.0</v>
      </c>
      <c r="J206" s="3">
        <v>0.0</v>
      </c>
      <c r="K206" s="3">
        <v>0.0</v>
      </c>
      <c r="L206" s="3">
        <v>0.0</v>
      </c>
    </row>
    <row r="207">
      <c r="A207" s="2" t="s">
        <v>224</v>
      </c>
      <c r="B207" s="1" t="s">
        <v>167</v>
      </c>
      <c r="C207" s="3">
        <v>4.0</v>
      </c>
      <c r="D207" s="3">
        <v>0.0</v>
      </c>
      <c r="E207" s="3">
        <v>4.0</v>
      </c>
      <c r="F207" s="3">
        <v>0.0</v>
      </c>
      <c r="G207" s="3">
        <v>4.0</v>
      </c>
      <c r="H207" s="3">
        <v>0.0</v>
      </c>
      <c r="I207" s="3">
        <v>2.0</v>
      </c>
      <c r="J207" s="3">
        <v>0.0</v>
      </c>
      <c r="K207" s="3">
        <v>0.0</v>
      </c>
      <c r="L207" s="3">
        <v>0.0</v>
      </c>
    </row>
    <row r="208">
      <c r="A208" s="1" t="s">
        <v>225</v>
      </c>
      <c r="B208" s="1" t="s">
        <v>167</v>
      </c>
      <c r="C208" s="3">
        <v>2.0</v>
      </c>
      <c r="D208" s="3">
        <v>0.0</v>
      </c>
      <c r="E208" s="3">
        <v>2.0</v>
      </c>
      <c r="F208" s="3">
        <v>0.0</v>
      </c>
      <c r="G208" s="3">
        <v>2.0</v>
      </c>
      <c r="H208" s="3">
        <v>0.0</v>
      </c>
      <c r="I208" s="3">
        <v>2.0</v>
      </c>
      <c r="J208" s="3">
        <v>0.0</v>
      </c>
      <c r="K208" s="3">
        <v>0.0</v>
      </c>
      <c r="L208" s="3">
        <v>0.0</v>
      </c>
    </row>
    <row r="209">
      <c r="A209" s="2" t="s">
        <v>226</v>
      </c>
      <c r="B209" s="1" t="s">
        <v>22</v>
      </c>
      <c r="C209" s="3">
        <v>1.0</v>
      </c>
      <c r="D209" s="3">
        <v>0.0</v>
      </c>
      <c r="E209" s="3">
        <v>1.0</v>
      </c>
      <c r="F209" s="3">
        <v>0.0</v>
      </c>
      <c r="G209" s="3">
        <v>1.0</v>
      </c>
      <c r="H209" s="3">
        <v>0.0</v>
      </c>
      <c r="I209" s="3">
        <v>1.0</v>
      </c>
      <c r="J209" s="3">
        <v>0.0</v>
      </c>
      <c r="K209" s="3">
        <v>0.0</v>
      </c>
      <c r="L209" s="3">
        <v>0.0</v>
      </c>
    </row>
    <row r="210">
      <c r="A210" s="2" t="s">
        <v>227</v>
      </c>
      <c r="B210" s="1" t="s">
        <v>22</v>
      </c>
      <c r="C210" s="3">
        <v>12.0</v>
      </c>
      <c r="D210" s="3">
        <v>0.0</v>
      </c>
      <c r="E210" s="3">
        <v>9.0</v>
      </c>
      <c r="F210" s="3">
        <v>0.0</v>
      </c>
      <c r="G210" s="3">
        <v>10.0</v>
      </c>
      <c r="H210" s="3">
        <v>2.0</v>
      </c>
      <c r="I210" s="3">
        <v>2.0</v>
      </c>
      <c r="J210" s="3">
        <v>0.0</v>
      </c>
      <c r="K210" s="3">
        <v>0.0</v>
      </c>
      <c r="L210" s="3">
        <v>0.0</v>
      </c>
    </row>
    <row r="211">
      <c r="A211" s="2" t="s">
        <v>228</v>
      </c>
      <c r="B211" s="1" t="s">
        <v>17</v>
      </c>
      <c r="C211" s="3">
        <v>14.0</v>
      </c>
      <c r="D211" s="3">
        <v>0.0</v>
      </c>
      <c r="E211" s="3">
        <v>12.0</v>
      </c>
      <c r="F211" s="3">
        <v>0.0</v>
      </c>
      <c r="G211" s="3">
        <v>10.0</v>
      </c>
      <c r="H211" s="3">
        <v>4.0</v>
      </c>
      <c r="I211" s="3">
        <v>2.0</v>
      </c>
      <c r="J211" s="3">
        <v>0.0</v>
      </c>
      <c r="K211" s="3">
        <v>0.0</v>
      </c>
      <c r="L211" s="3">
        <v>0.0</v>
      </c>
    </row>
    <row r="212">
      <c r="A212" s="2" t="s">
        <v>229</v>
      </c>
      <c r="B212" s="1" t="s">
        <v>17</v>
      </c>
      <c r="C212" s="3">
        <v>6.0</v>
      </c>
      <c r="D212" s="3">
        <v>2.0</v>
      </c>
      <c r="E212" s="3">
        <v>6.0</v>
      </c>
      <c r="F212" s="3">
        <v>0.0</v>
      </c>
      <c r="G212" s="3">
        <v>6.0</v>
      </c>
      <c r="H212" s="3">
        <v>0.0</v>
      </c>
      <c r="I212" s="3">
        <v>2.0</v>
      </c>
      <c r="J212" s="3">
        <v>2.0</v>
      </c>
      <c r="K212" s="3">
        <v>0.0</v>
      </c>
      <c r="L212" s="3">
        <v>0.0</v>
      </c>
    </row>
    <row r="213">
      <c r="A213" s="2" t="s">
        <v>230</v>
      </c>
      <c r="B213" s="1" t="s">
        <v>20</v>
      </c>
      <c r="C213" s="3">
        <v>0.0</v>
      </c>
      <c r="D213" s="3">
        <v>0.0</v>
      </c>
      <c r="E213" s="3">
        <v>0.0</v>
      </c>
      <c r="F213" s="3">
        <v>0.0</v>
      </c>
      <c r="G213" s="3">
        <v>0.0</v>
      </c>
      <c r="H213" s="3">
        <v>0.0</v>
      </c>
      <c r="I213" s="3">
        <v>0.0</v>
      </c>
      <c r="J213" s="3">
        <v>0.0</v>
      </c>
      <c r="K213" s="3">
        <v>0.0</v>
      </c>
      <c r="L213" s="3">
        <v>0.0</v>
      </c>
    </row>
    <row r="214">
      <c r="A214" s="2" t="s">
        <v>231</v>
      </c>
      <c r="B214" s="1" t="s">
        <v>17</v>
      </c>
      <c r="C214" s="3">
        <v>5.0</v>
      </c>
      <c r="D214" s="3">
        <v>0.0</v>
      </c>
      <c r="E214" s="3">
        <v>3.0</v>
      </c>
      <c r="F214" s="3">
        <v>0.0</v>
      </c>
      <c r="G214" s="3">
        <v>1.0</v>
      </c>
      <c r="H214" s="3">
        <v>4.0</v>
      </c>
      <c r="I214" s="3">
        <v>0.0</v>
      </c>
      <c r="J214" s="3">
        <v>0.0</v>
      </c>
      <c r="K214" s="3">
        <v>0.0</v>
      </c>
      <c r="L214" s="3">
        <v>0.0</v>
      </c>
    </row>
    <row r="215">
      <c r="A215" s="2" t="s">
        <v>232</v>
      </c>
      <c r="B215" s="1" t="s">
        <v>17</v>
      </c>
      <c r="C215" s="3">
        <v>4.0</v>
      </c>
      <c r="D215" s="3">
        <v>0.0</v>
      </c>
      <c r="E215" s="3">
        <v>3.0</v>
      </c>
      <c r="F215" s="3">
        <v>0.0</v>
      </c>
      <c r="G215" s="3">
        <v>1.0</v>
      </c>
      <c r="H215" s="3">
        <v>3.0</v>
      </c>
      <c r="I215" s="3">
        <v>0.0</v>
      </c>
      <c r="J215" s="3">
        <v>0.0</v>
      </c>
      <c r="K215" s="3">
        <v>0.0</v>
      </c>
      <c r="L215" s="3">
        <v>0.0</v>
      </c>
    </row>
    <row r="216">
      <c r="A216" s="2" t="s">
        <v>233</v>
      </c>
      <c r="B216" s="1" t="s">
        <v>17</v>
      </c>
      <c r="C216" s="3">
        <v>2.0</v>
      </c>
      <c r="D216" s="3">
        <v>0.0</v>
      </c>
      <c r="E216" s="3">
        <v>2.0</v>
      </c>
      <c r="F216" s="3">
        <v>0.0</v>
      </c>
      <c r="G216" s="3">
        <v>2.0</v>
      </c>
      <c r="H216" s="3">
        <v>0.0</v>
      </c>
      <c r="I216" s="3">
        <v>0.0</v>
      </c>
      <c r="J216" s="3">
        <v>0.0</v>
      </c>
      <c r="K216" s="3">
        <v>0.0</v>
      </c>
      <c r="L216" s="3">
        <v>0.0</v>
      </c>
    </row>
    <row r="217">
      <c r="A217" s="2" t="s">
        <v>234</v>
      </c>
      <c r="B217" s="1" t="s">
        <v>17</v>
      </c>
      <c r="C217" s="3">
        <v>2.0</v>
      </c>
      <c r="D217" s="3">
        <v>0.0</v>
      </c>
      <c r="E217" s="3">
        <v>1.0</v>
      </c>
      <c r="F217" s="3">
        <v>0.0</v>
      </c>
      <c r="G217" s="3">
        <v>2.0</v>
      </c>
      <c r="H217" s="3">
        <v>0.0</v>
      </c>
      <c r="I217" s="3">
        <v>0.0</v>
      </c>
      <c r="J217" s="3">
        <v>0.0</v>
      </c>
      <c r="K217" s="3">
        <v>0.0</v>
      </c>
      <c r="L217" s="3">
        <v>0.0</v>
      </c>
    </row>
    <row r="218">
      <c r="A218" s="2" t="s">
        <v>235</v>
      </c>
      <c r="B218" s="1" t="s">
        <v>17</v>
      </c>
      <c r="C218" s="3">
        <v>20.0</v>
      </c>
      <c r="D218" s="3">
        <v>0.0</v>
      </c>
      <c r="E218" s="3">
        <v>19.0</v>
      </c>
      <c r="F218" s="3">
        <v>0.0</v>
      </c>
      <c r="G218" s="3">
        <v>20.0</v>
      </c>
      <c r="H218" s="3">
        <v>0.0</v>
      </c>
      <c r="I218" s="3">
        <v>1.0</v>
      </c>
      <c r="J218" s="3">
        <v>0.0</v>
      </c>
      <c r="K218" s="3">
        <v>0.0</v>
      </c>
      <c r="L218" s="3">
        <v>0.0</v>
      </c>
    </row>
    <row r="219">
      <c r="A219" s="2" t="s">
        <v>236</v>
      </c>
      <c r="B219" s="1" t="s">
        <v>20</v>
      </c>
      <c r="C219" s="3">
        <v>4.0</v>
      </c>
      <c r="D219" s="3">
        <v>2.0</v>
      </c>
      <c r="E219" s="3">
        <v>4.0</v>
      </c>
      <c r="F219" s="3">
        <v>0.0</v>
      </c>
      <c r="G219" s="3">
        <v>4.0</v>
      </c>
      <c r="H219" s="3">
        <v>0.0</v>
      </c>
      <c r="I219" s="3">
        <v>2.0</v>
      </c>
      <c r="J219" s="3">
        <v>2.0</v>
      </c>
      <c r="K219" s="3">
        <v>0.0</v>
      </c>
      <c r="L219" s="3">
        <v>0.0</v>
      </c>
    </row>
    <row r="220">
      <c r="A220" s="2" t="s">
        <v>237</v>
      </c>
      <c r="B220" s="1" t="s">
        <v>20</v>
      </c>
      <c r="C220" s="3">
        <v>4.0</v>
      </c>
      <c r="D220" s="3">
        <v>0.0</v>
      </c>
      <c r="E220" s="3">
        <v>4.0</v>
      </c>
      <c r="F220" s="3">
        <v>0.0</v>
      </c>
      <c r="G220" s="3">
        <v>4.0</v>
      </c>
      <c r="H220" s="3">
        <v>0.0</v>
      </c>
      <c r="I220" s="3">
        <v>2.0</v>
      </c>
      <c r="J220" s="3">
        <v>0.0</v>
      </c>
      <c r="K220" s="3">
        <v>0.0</v>
      </c>
      <c r="L220" s="3">
        <v>0.0</v>
      </c>
    </row>
    <row r="221">
      <c r="A221" s="2" t="s">
        <v>238</v>
      </c>
      <c r="B221" s="1" t="s">
        <v>20</v>
      </c>
      <c r="C221" s="3">
        <v>1.0</v>
      </c>
      <c r="D221" s="3">
        <v>0.0</v>
      </c>
      <c r="E221" s="3">
        <v>1.0</v>
      </c>
      <c r="F221" s="3">
        <v>0.0</v>
      </c>
      <c r="G221" s="3">
        <v>1.0</v>
      </c>
      <c r="H221" s="3">
        <v>0.0</v>
      </c>
      <c r="I221" s="3">
        <v>2.0</v>
      </c>
      <c r="J221" s="3">
        <v>0.0</v>
      </c>
      <c r="K221" s="3">
        <v>0.0</v>
      </c>
      <c r="L221" s="3">
        <v>0.0</v>
      </c>
    </row>
    <row r="222">
      <c r="A222" s="2" t="s">
        <v>239</v>
      </c>
      <c r="B222" s="1" t="s">
        <v>22</v>
      </c>
      <c r="C222" s="3">
        <v>9.0</v>
      </c>
      <c r="D222" s="3">
        <v>0.0</v>
      </c>
      <c r="E222" s="3">
        <v>8.0</v>
      </c>
      <c r="F222" s="3">
        <v>0.0</v>
      </c>
      <c r="G222" s="3">
        <v>7.0</v>
      </c>
      <c r="H222" s="3">
        <v>2.0</v>
      </c>
      <c r="I222" s="3">
        <v>3.0</v>
      </c>
      <c r="J222" s="3">
        <v>0.0</v>
      </c>
      <c r="K222" s="3">
        <v>0.0</v>
      </c>
      <c r="L222" s="3">
        <v>0.0</v>
      </c>
    </row>
    <row r="223">
      <c r="A223" s="2" t="s">
        <v>240</v>
      </c>
      <c r="B223" s="1" t="s">
        <v>17</v>
      </c>
      <c r="C223" s="3">
        <v>12.0</v>
      </c>
      <c r="D223" s="3">
        <v>0.0</v>
      </c>
      <c r="E223" s="3">
        <v>4.0</v>
      </c>
      <c r="F223" s="3">
        <v>0.0</v>
      </c>
      <c r="G223" s="3">
        <v>9.0</v>
      </c>
      <c r="H223" s="3">
        <v>3.0</v>
      </c>
      <c r="I223" s="3">
        <v>2.0</v>
      </c>
      <c r="J223" s="3">
        <v>0.0</v>
      </c>
      <c r="K223" s="3">
        <v>0.0</v>
      </c>
      <c r="L223" s="3">
        <v>0.0</v>
      </c>
    </row>
    <row r="224">
      <c r="A224" s="2" t="s">
        <v>241</v>
      </c>
      <c r="B224" s="1" t="s">
        <v>15</v>
      </c>
      <c r="C224" s="3">
        <v>0.0</v>
      </c>
      <c r="D224" s="3">
        <v>0.0</v>
      </c>
      <c r="E224" s="3">
        <v>0.0</v>
      </c>
      <c r="F224" s="3">
        <v>0.0</v>
      </c>
      <c r="G224" s="3">
        <v>0.0</v>
      </c>
      <c r="H224" s="3">
        <v>0.0</v>
      </c>
      <c r="I224" s="3">
        <v>2.0</v>
      </c>
      <c r="J224" s="3">
        <v>0.0</v>
      </c>
      <c r="K224" s="3">
        <v>0.0</v>
      </c>
      <c r="L224" s="3">
        <v>0.0</v>
      </c>
    </row>
    <row r="225">
      <c r="A225" s="2" t="s">
        <v>242</v>
      </c>
      <c r="B225" s="1" t="s">
        <v>22</v>
      </c>
      <c r="C225" s="3">
        <v>6.0</v>
      </c>
      <c r="D225" s="3">
        <v>13.0</v>
      </c>
      <c r="E225" s="3">
        <v>6.0</v>
      </c>
      <c r="F225" s="3">
        <v>0.0</v>
      </c>
      <c r="G225" s="3">
        <v>6.0</v>
      </c>
      <c r="H225" s="3">
        <v>0.0</v>
      </c>
      <c r="I225" s="3">
        <v>2.0</v>
      </c>
      <c r="J225" s="3">
        <v>13.0</v>
      </c>
      <c r="K225" s="3">
        <v>0.0</v>
      </c>
      <c r="L225" s="3">
        <v>0.0</v>
      </c>
    </row>
    <row r="226">
      <c r="A226" s="2" t="s">
        <v>243</v>
      </c>
      <c r="B226" s="1" t="s">
        <v>20</v>
      </c>
      <c r="C226" s="3">
        <v>0.0</v>
      </c>
      <c r="D226" s="3">
        <v>0.0</v>
      </c>
      <c r="E226" s="3">
        <v>0.0</v>
      </c>
      <c r="F226" s="3">
        <v>0.0</v>
      </c>
      <c r="G226" s="3">
        <v>0.0</v>
      </c>
      <c r="H226" s="3">
        <v>0.0</v>
      </c>
      <c r="I226" s="3">
        <v>2.0</v>
      </c>
      <c r="J226" s="3">
        <v>0.0</v>
      </c>
      <c r="K226" s="3">
        <v>0.0</v>
      </c>
      <c r="L226" s="3">
        <v>0.0</v>
      </c>
    </row>
    <row r="227">
      <c r="A227" s="2" t="s">
        <v>244</v>
      </c>
      <c r="B227" s="1" t="s">
        <v>20</v>
      </c>
      <c r="C227" s="3">
        <v>0.0</v>
      </c>
      <c r="D227" s="3">
        <v>0.0</v>
      </c>
      <c r="E227" s="3">
        <v>0.0</v>
      </c>
      <c r="F227" s="3">
        <v>0.0</v>
      </c>
      <c r="G227" s="3">
        <v>0.0</v>
      </c>
      <c r="H227" s="3">
        <v>0.0</v>
      </c>
      <c r="I227" s="3">
        <v>0.0</v>
      </c>
      <c r="J227" s="3">
        <v>0.0</v>
      </c>
      <c r="K227" s="3">
        <v>0.0</v>
      </c>
      <c r="L227" s="3">
        <v>0.0</v>
      </c>
    </row>
    <row r="228">
      <c r="A228" s="2" t="s">
        <v>245</v>
      </c>
      <c r="B228" s="1" t="s">
        <v>20</v>
      </c>
      <c r="C228" s="3">
        <v>0.0</v>
      </c>
      <c r="D228" s="3">
        <v>0.0</v>
      </c>
      <c r="E228" s="3">
        <v>0.0</v>
      </c>
      <c r="F228" s="3">
        <v>0.0</v>
      </c>
      <c r="G228" s="3">
        <v>0.0</v>
      </c>
      <c r="H228" s="3">
        <v>0.0</v>
      </c>
      <c r="I228" s="3">
        <v>0.0</v>
      </c>
      <c r="J228" s="3">
        <v>0.0</v>
      </c>
      <c r="K228" s="3">
        <v>0.0</v>
      </c>
      <c r="L228" s="3">
        <v>0.0</v>
      </c>
    </row>
    <row r="229">
      <c r="A229" s="2" t="s">
        <v>246</v>
      </c>
      <c r="B229" s="1" t="s">
        <v>15</v>
      </c>
      <c r="C229" s="3">
        <v>3.0</v>
      </c>
      <c r="D229" s="3">
        <v>0.0</v>
      </c>
      <c r="E229" s="3">
        <v>3.0</v>
      </c>
      <c r="F229" s="3">
        <v>0.0</v>
      </c>
      <c r="G229" s="3">
        <v>3.0</v>
      </c>
      <c r="H229" s="3">
        <v>0.0</v>
      </c>
      <c r="I229" s="3">
        <v>2.0</v>
      </c>
      <c r="J229" s="3">
        <v>0.0</v>
      </c>
      <c r="K229" s="3">
        <v>0.0</v>
      </c>
      <c r="L229" s="3">
        <v>0.0</v>
      </c>
    </row>
    <row r="230">
      <c r="A230" s="2" t="s">
        <v>247</v>
      </c>
      <c r="B230" s="1" t="s">
        <v>22</v>
      </c>
      <c r="C230" s="3">
        <v>7.0</v>
      </c>
      <c r="D230" s="3">
        <v>0.0</v>
      </c>
      <c r="E230" s="3">
        <v>6.0</v>
      </c>
      <c r="F230" s="3">
        <v>0.0</v>
      </c>
      <c r="G230" s="3">
        <v>5.0</v>
      </c>
      <c r="H230" s="3">
        <v>2.0</v>
      </c>
      <c r="I230" s="3">
        <v>2.0</v>
      </c>
      <c r="J230" s="3">
        <v>0.0</v>
      </c>
      <c r="K230" s="3">
        <v>0.0</v>
      </c>
      <c r="L230" s="3">
        <v>0.0</v>
      </c>
    </row>
    <row r="231">
      <c r="A231" s="2" t="s">
        <v>248</v>
      </c>
      <c r="B231" s="1" t="s">
        <v>20</v>
      </c>
      <c r="C231" s="3">
        <v>0.0</v>
      </c>
      <c r="D231" s="3">
        <v>0.0</v>
      </c>
      <c r="E231" s="3">
        <v>0.0</v>
      </c>
      <c r="F231" s="3">
        <v>0.0</v>
      </c>
      <c r="G231" s="3">
        <v>0.0</v>
      </c>
      <c r="H231" s="3">
        <v>0.0</v>
      </c>
      <c r="I231" s="3">
        <v>0.0</v>
      </c>
      <c r="J231" s="3">
        <v>0.0</v>
      </c>
      <c r="K231" s="3">
        <v>0.0</v>
      </c>
      <c r="L231" s="3">
        <v>0.0</v>
      </c>
    </row>
    <row r="232">
      <c r="A232" s="2" t="s">
        <v>249</v>
      </c>
      <c r="B232" s="1" t="s">
        <v>17</v>
      </c>
      <c r="C232" s="3">
        <v>1.0</v>
      </c>
      <c r="D232" s="3">
        <v>0.0</v>
      </c>
      <c r="E232" s="3">
        <v>1.0</v>
      </c>
      <c r="F232" s="3">
        <v>0.0</v>
      </c>
      <c r="G232" s="3">
        <v>1.0</v>
      </c>
      <c r="H232" s="3">
        <v>0.0</v>
      </c>
      <c r="I232" s="3">
        <v>2.0</v>
      </c>
      <c r="J232" s="3">
        <v>0.0</v>
      </c>
      <c r="K232" s="3">
        <v>0.0</v>
      </c>
      <c r="L232" s="3">
        <v>0.0</v>
      </c>
    </row>
    <row r="233">
      <c r="A233" s="2" t="s">
        <v>250</v>
      </c>
      <c r="B233" s="1" t="s">
        <v>17</v>
      </c>
      <c r="C233" s="3">
        <v>1.0</v>
      </c>
      <c r="D233" s="3">
        <v>0.0</v>
      </c>
      <c r="E233" s="3">
        <v>1.0</v>
      </c>
      <c r="F233" s="3">
        <v>0.0</v>
      </c>
      <c r="G233" s="3">
        <v>1.0</v>
      </c>
      <c r="H233" s="3">
        <v>0.0</v>
      </c>
      <c r="I233" s="3">
        <v>2.0</v>
      </c>
      <c r="J233" s="3">
        <v>0.0</v>
      </c>
      <c r="K233" s="3">
        <v>0.0</v>
      </c>
      <c r="L233" s="3">
        <v>0.0</v>
      </c>
    </row>
    <row r="234">
      <c r="A234" s="2" t="s">
        <v>251</v>
      </c>
      <c r="B234" s="1" t="s">
        <v>20</v>
      </c>
      <c r="C234" s="3">
        <v>0.0</v>
      </c>
      <c r="D234" s="3">
        <v>0.0</v>
      </c>
      <c r="E234" s="3">
        <v>0.0</v>
      </c>
      <c r="F234" s="3">
        <v>0.0</v>
      </c>
      <c r="G234" s="3">
        <v>0.0</v>
      </c>
      <c r="H234" s="3">
        <v>0.0</v>
      </c>
      <c r="I234" s="3">
        <v>0.0</v>
      </c>
      <c r="J234" s="3">
        <v>0.0</v>
      </c>
      <c r="K234" s="3">
        <v>0.0</v>
      </c>
      <c r="L234" s="3">
        <v>0.0</v>
      </c>
    </row>
    <row r="235">
      <c r="A235" s="1" t="s">
        <v>252</v>
      </c>
      <c r="B235" s="1" t="s">
        <v>20</v>
      </c>
      <c r="C235" s="3">
        <v>0.0</v>
      </c>
      <c r="D235" s="3">
        <v>0.0</v>
      </c>
      <c r="E235" s="3">
        <v>0.0</v>
      </c>
      <c r="F235" s="3">
        <v>0.0</v>
      </c>
      <c r="G235" s="3">
        <v>0.0</v>
      </c>
      <c r="H235" s="3">
        <v>0.0</v>
      </c>
      <c r="I235" s="3">
        <v>0.0</v>
      </c>
      <c r="J235" s="3">
        <v>0.0</v>
      </c>
      <c r="K235" s="3">
        <v>0.0</v>
      </c>
      <c r="L235" s="3">
        <v>0.0</v>
      </c>
    </row>
    <row r="236">
      <c r="A236" s="1" t="s">
        <v>253</v>
      </c>
      <c r="B236" s="1" t="s">
        <v>20</v>
      </c>
      <c r="C236" s="3">
        <v>0.0</v>
      </c>
      <c r="D236" s="3">
        <v>0.0</v>
      </c>
      <c r="E236" s="3">
        <v>0.0</v>
      </c>
      <c r="F236" s="3">
        <v>0.0</v>
      </c>
      <c r="G236" s="3">
        <v>0.0</v>
      </c>
      <c r="H236" s="3">
        <v>0.0</v>
      </c>
      <c r="I236" s="3">
        <v>0.0</v>
      </c>
      <c r="J236" s="3">
        <v>0.0</v>
      </c>
      <c r="K236" s="3">
        <v>0.0</v>
      </c>
      <c r="L236" s="3">
        <v>0.0</v>
      </c>
    </row>
    <row r="237">
      <c r="A237" s="1" t="s">
        <v>254</v>
      </c>
      <c r="B237" s="1" t="s">
        <v>20</v>
      </c>
      <c r="C237" s="3">
        <v>0.0</v>
      </c>
      <c r="D237" s="3">
        <v>0.0</v>
      </c>
      <c r="E237" s="3">
        <v>0.0</v>
      </c>
      <c r="F237" s="3">
        <v>0.0</v>
      </c>
      <c r="G237" s="3">
        <v>0.0</v>
      </c>
      <c r="H237" s="3">
        <v>0.0</v>
      </c>
      <c r="I237" s="3">
        <v>0.0</v>
      </c>
      <c r="J237" s="3">
        <v>0.0</v>
      </c>
      <c r="K237" s="3">
        <v>0.0</v>
      </c>
      <c r="L237" s="3">
        <v>0.0</v>
      </c>
    </row>
    <row r="238">
      <c r="A238" s="1" t="s">
        <v>255</v>
      </c>
      <c r="B238" s="1" t="s">
        <v>20</v>
      </c>
      <c r="C238" s="3">
        <v>0.0</v>
      </c>
      <c r="D238" s="3">
        <v>0.0</v>
      </c>
      <c r="E238" s="3">
        <v>0.0</v>
      </c>
      <c r="F238" s="3">
        <v>0.0</v>
      </c>
      <c r="G238" s="3">
        <v>0.0</v>
      </c>
      <c r="H238" s="3">
        <v>0.0</v>
      </c>
      <c r="I238" s="3">
        <v>0.0</v>
      </c>
      <c r="J238" s="3">
        <v>0.0</v>
      </c>
      <c r="K238" s="3">
        <v>0.0</v>
      </c>
      <c r="L238" s="3">
        <v>0.0</v>
      </c>
    </row>
    <row r="239">
      <c r="A239" s="1" t="s">
        <v>256</v>
      </c>
      <c r="B239" s="1" t="s">
        <v>20</v>
      </c>
      <c r="C239" s="3">
        <v>0.0</v>
      </c>
      <c r="D239" s="3">
        <v>0.0</v>
      </c>
      <c r="E239" s="3">
        <v>0.0</v>
      </c>
      <c r="F239" s="3">
        <v>0.0</v>
      </c>
      <c r="G239" s="3">
        <v>0.0</v>
      </c>
      <c r="H239" s="3">
        <v>0.0</v>
      </c>
      <c r="I239" s="3">
        <v>0.0</v>
      </c>
      <c r="J239" s="3">
        <v>0.0</v>
      </c>
      <c r="K239" s="3">
        <v>0.0</v>
      </c>
      <c r="L239" s="3">
        <v>0.0</v>
      </c>
    </row>
    <row r="240">
      <c r="A240" s="1" t="s">
        <v>257</v>
      </c>
      <c r="B240" s="1" t="s">
        <v>20</v>
      </c>
      <c r="C240" s="3">
        <v>0.0</v>
      </c>
      <c r="D240" s="3">
        <v>0.0</v>
      </c>
      <c r="E240" s="3">
        <v>0.0</v>
      </c>
      <c r="F240" s="3">
        <v>0.0</v>
      </c>
      <c r="G240" s="3">
        <v>0.0</v>
      </c>
      <c r="H240" s="3">
        <v>0.0</v>
      </c>
      <c r="I240" s="3">
        <v>0.0</v>
      </c>
      <c r="J240" s="3">
        <v>0.0</v>
      </c>
      <c r="K240" s="3">
        <v>0.0</v>
      </c>
      <c r="L240" s="3">
        <v>0.0</v>
      </c>
    </row>
    <row r="241">
      <c r="A241" s="1" t="s">
        <v>258</v>
      </c>
      <c r="B241" s="1" t="s">
        <v>20</v>
      </c>
      <c r="C241" s="3">
        <v>0.0</v>
      </c>
      <c r="D241" s="3">
        <v>0.0</v>
      </c>
      <c r="E241" s="3">
        <v>0.0</v>
      </c>
      <c r="F241" s="3">
        <v>0.0</v>
      </c>
      <c r="G241" s="3">
        <v>0.0</v>
      </c>
      <c r="H241" s="3">
        <v>0.0</v>
      </c>
      <c r="I241" s="3">
        <v>0.0</v>
      </c>
      <c r="J241" s="3">
        <v>0.0</v>
      </c>
      <c r="K241" s="3">
        <v>0.0</v>
      </c>
      <c r="L241" s="3">
        <v>0.0</v>
      </c>
    </row>
    <row r="242">
      <c r="A242" s="1" t="s">
        <v>259</v>
      </c>
      <c r="B242" s="1" t="s">
        <v>20</v>
      </c>
      <c r="C242" s="3">
        <v>0.0</v>
      </c>
      <c r="D242" s="3">
        <v>0.0</v>
      </c>
      <c r="E242" s="3">
        <v>0.0</v>
      </c>
      <c r="F242" s="3">
        <v>0.0</v>
      </c>
      <c r="G242" s="3">
        <v>0.0</v>
      </c>
      <c r="H242" s="3">
        <v>0.0</v>
      </c>
      <c r="I242" s="3">
        <v>0.0</v>
      </c>
      <c r="J242" s="3">
        <v>0.0</v>
      </c>
      <c r="K242" s="3">
        <v>0.0</v>
      </c>
      <c r="L242" s="3">
        <v>0.0</v>
      </c>
    </row>
    <row r="243">
      <c r="A243" s="1" t="s">
        <v>260</v>
      </c>
      <c r="B243" s="1" t="s">
        <v>20</v>
      </c>
      <c r="C243" s="3">
        <v>0.0</v>
      </c>
      <c r="D243" s="3">
        <v>0.0</v>
      </c>
      <c r="E243" s="3">
        <v>0.0</v>
      </c>
      <c r="F243" s="3">
        <v>0.0</v>
      </c>
      <c r="G243" s="3">
        <v>0.0</v>
      </c>
      <c r="H243" s="3">
        <v>0.0</v>
      </c>
      <c r="I243" s="3">
        <v>0.0</v>
      </c>
      <c r="J243" s="3">
        <v>0.0</v>
      </c>
      <c r="K243" s="3">
        <v>0.0</v>
      </c>
      <c r="L243" s="3">
        <v>0.0</v>
      </c>
    </row>
    <row r="244">
      <c r="A244" s="1" t="s">
        <v>261</v>
      </c>
      <c r="B244" s="1" t="s">
        <v>20</v>
      </c>
      <c r="C244" s="3">
        <v>0.0</v>
      </c>
      <c r="D244" s="3">
        <v>0.0</v>
      </c>
      <c r="E244" s="3">
        <v>0.0</v>
      </c>
      <c r="F244" s="3">
        <v>0.0</v>
      </c>
      <c r="G244" s="3">
        <v>0.0</v>
      </c>
      <c r="H244" s="3">
        <v>0.0</v>
      </c>
      <c r="I244" s="3">
        <v>0.0</v>
      </c>
      <c r="J244" s="3">
        <v>0.0</v>
      </c>
      <c r="K244" s="3">
        <v>0.0</v>
      </c>
      <c r="L244" s="3">
        <v>0.0</v>
      </c>
    </row>
    <row r="245">
      <c r="A245" s="1" t="s">
        <v>262</v>
      </c>
      <c r="B245" s="1" t="s">
        <v>20</v>
      </c>
      <c r="C245" s="3">
        <v>0.0</v>
      </c>
      <c r="D245" s="3">
        <v>0.0</v>
      </c>
      <c r="E245" s="3">
        <v>0.0</v>
      </c>
      <c r="F245" s="3">
        <v>0.0</v>
      </c>
      <c r="G245" s="3">
        <v>0.0</v>
      </c>
      <c r="H245" s="3">
        <v>0.0</v>
      </c>
      <c r="I245" s="3">
        <v>0.0</v>
      </c>
      <c r="J245" s="3">
        <v>0.0</v>
      </c>
      <c r="K245" s="3">
        <v>0.0</v>
      </c>
      <c r="L245" s="3">
        <v>0.0</v>
      </c>
    </row>
    <row r="246">
      <c r="A246" s="1" t="s">
        <v>263</v>
      </c>
      <c r="B246" s="1" t="s">
        <v>20</v>
      </c>
      <c r="C246" s="3">
        <v>0.0</v>
      </c>
      <c r="D246" s="3">
        <v>0.0</v>
      </c>
      <c r="E246" s="3">
        <v>0.0</v>
      </c>
      <c r="F246" s="3">
        <v>0.0</v>
      </c>
      <c r="G246" s="3">
        <v>0.0</v>
      </c>
      <c r="H246" s="3">
        <v>0.0</v>
      </c>
      <c r="I246" s="3">
        <v>0.0</v>
      </c>
      <c r="J246" s="3">
        <v>0.0</v>
      </c>
      <c r="K246" s="3">
        <v>0.0</v>
      </c>
      <c r="L246" s="3">
        <v>0.0</v>
      </c>
    </row>
    <row r="247">
      <c r="A247" s="1" t="s">
        <v>264</v>
      </c>
      <c r="B247" s="1" t="s">
        <v>20</v>
      </c>
      <c r="C247" s="3">
        <v>0.0</v>
      </c>
      <c r="D247" s="3">
        <v>0.0</v>
      </c>
      <c r="E247" s="3">
        <v>0.0</v>
      </c>
      <c r="F247" s="3">
        <v>0.0</v>
      </c>
      <c r="G247" s="3">
        <v>0.0</v>
      </c>
      <c r="H247" s="3">
        <v>0.0</v>
      </c>
      <c r="I247" s="3">
        <v>0.0</v>
      </c>
      <c r="J247" s="3">
        <v>0.0</v>
      </c>
      <c r="K247" s="3">
        <v>0.0</v>
      </c>
      <c r="L247" s="3">
        <v>0.0</v>
      </c>
    </row>
    <row r="248">
      <c r="A248" s="1" t="s">
        <v>265</v>
      </c>
      <c r="B248" s="1" t="s">
        <v>20</v>
      </c>
      <c r="C248" s="3">
        <v>0.0</v>
      </c>
      <c r="D248" s="3">
        <v>0.0</v>
      </c>
      <c r="E248" s="3">
        <v>0.0</v>
      </c>
      <c r="F248" s="3">
        <v>0.0</v>
      </c>
      <c r="G248" s="3">
        <v>0.0</v>
      </c>
      <c r="H248" s="3">
        <v>0.0</v>
      </c>
      <c r="I248" s="3">
        <v>0.0</v>
      </c>
      <c r="J248" s="3">
        <v>0.0</v>
      </c>
      <c r="K248" s="3">
        <v>0.0</v>
      </c>
      <c r="L248" s="3">
        <v>0.0</v>
      </c>
    </row>
    <row r="249">
      <c r="A249" s="1" t="s">
        <v>266</v>
      </c>
      <c r="B249" s="1" t="s">
        <v>20</v>
      </c>
      <c r="C249" s="3">
        <v>0.0</v>
      </c>
      <c r="D249" s="3">
        <v>0.0</v>
      </c>
      <c r="E249" s="3">
        <v>0.0</v>
      </c>
      <c r="F249" s="3">
        <v>0.0</v>
      </c>
      <c r="G249" s="3">
        <v>0.0</v>
      </c>
      <c r="H249" s="3">
        <v>0.0</v>
      </c>
      <c r="I249" s="3">
        <v>0.0</v>
      </c>
      <c r="J249" s="3">
        <v>0.0</v>
      </c>
      <c r="K249" s="3">
        <v>0.0</v>
      </c>
      <c r="L249" s="3">
        <v>0.0</v>
      </c>
    </row>
    <row r="250">
      <c r="A250" s="1" t="s">
        <v>267</v>
      </c>
      <c r="B250" s="1" t="s">
        <v>20</v>
      </c>
      <c r="C250" s="3">
        <v>0.0</v>
      </c>
      <c r="D250" s="3">
        <v>0.0</v>
      </c>
      <c r="E250" s="3">
        <v>0.0</v>
      </c>
      <c r="F250" s="3">
        <v>0.0</v>
      </c>
      <c r="G250" s="3">
        <v>0.0</v>
      </c>
      <c r="H250" s="3">
        <v>0.0</v>
      </c>
      <c r="I250" s="3">
        <v>0.0</v>
      </c>
      <c r="J250" s="3">
        <v>0.0</v>
      </c>
      <c r="K250" s="3">
        <v>0.0</v>
      </c>
      <c r="L250" s="3">
        <v>0.0</v>
      </c>
    </row>
    <row r="251">
      <c r="A251" s="1" t="s">
        <v>268</v>
      </c>
      <c r="B251" s="1" t="s">
        <v>20</v>
      </c>
      <c r="C251" s="3">
        <v>0.0</v>
      </c>
      <c r="D251" s="3">
        <v>0.0</v>
      </c>
      <c r="E251" s="3">
        <v>0.0</v>
      </c>
      <c r="F251" s="3">
        <v>0.0</v>
      </c>
      <c r="G251" s="3">
        <v>0.0</v>
      </c>
      <c r="H251" s="3">
        <v>0.0</v>
      </c>
      <c r="I251" s="3">
        <v>0.0</v>
      </c>
      <c r="J251" s="3">
        <v>0.0</v>
      </c>
      <c r="K251" s="3">
        <v>0.0</v>
      </c>
      <c r="L251" s="3">
        <v>0.0</v>
      </c>
    </row>
    <row r="252">
      <c r="A252" s="2" t="s">
        <v>269</v>
      </c>
      <c r="B252" s="1" t="s">
        <v>15</v>
      </c>
      <c r="C252" s="3">
        <v>0.0</v>
      </c>
      <c r="D252" s="3">
        <v>0.0</v>
      </c>
      <c r="E252" s="3">
        <v>0.0</v>
      </c>
      <c r="F252" s="3">
        <v>0.0</v>
      </c>
      <c r="G252" s="3">
        <v>0.0</v>
      </c>
      <c r="H252" s="3">
        <v>0.0</v>
      </c>
      <c r="I252" s="3">
        <v>2.0</v>
      </c>
      <c r="J252" s="3">
        <v>0.0</v>
      </c>
      <c r="K252" s="3">
        <v>0.0</v>
      </c>
      <c r="L252" s="3">
        <v>0.0</v>
      </c>
    </row>
    <row r="253">
      <c r="A253" s="2" t="s">
        <v>270</v>
      </c>
      <c r="B253" s="1" t="s">
        <v>15</v>
      </c>
      <c r="C253" s="3">
        <v>0.0</v>
      </c>
      <c r="D253" s="3">
        <v>0.0</v>
      </c>
      <c r="E253" s="3">
        <v>0.0</v>
      </c>
      <c r="F253" s="3">
        <v>0.0</v>
      </c>
      <c r="G253" s="3">
        <v>0.0</v>
      </c>
      <c r="H253" s="3">
        <v>0.0</v>
      </c>
      <c r="I253" s="3">
        <v>2.0</v>
      </c>
      <c r="J253" s="3">
        <v>0.0</v>
      </c>
      <c r="K253" s="3">
        <v>0.0</v>
      </c>
      <c r="L253" s="3">
        <v>0.0</v>
      </c>
    </row>
    <row r="254">
      <c r="A254" s="2" t="s">
        <v>271</v>
      </c>
      <c r="B254" s="1" t="s">
        <v>15</v>
      </c>
      <c r="C254" s="3">
        <v>0.0</v>
      </c>
      <c r="D254" s="3">
        <v>0.0</v>
      </c>
      <c r="E254" s="3">
        <v>0.0</v>
      </c>
      <c r="F254" s="3">
        <v>0.0</v>
      </c>
      <c r="G254" s="3">
        <v>0.0</v>
      </c>
      <c r="H254" s="3">
        <v>0.0</v>
      </c>
      <c r="I254" s="3">
        <v>2.0</v>
      </c>
      <c r="J254" s="3">
        <v>0.0</v>
      </c>
      <c r="K254" s="3">
        <v>0.0</v>
      </c>
      <c r="L254" s="3">
        <v>0.0</v>
      </c>
    </row>
    <row r="255">
      <c r="A255" s="2" t="s">
        <v>272</v>
      </c>
      <c r="B255" s="1" t="s">
        <v>17</v>
      </c>
      <c r="C255" s="3">
        <v>1.0</v>
      </c>
      <c r="D255" s="3">
        <v>0.0</v>
      </c>
      <c r="E255" s="3">
        <v>1.0</v>
      </c>
      <c r="F255" s="3">
        <v>0.0</v>
      </c>
      <c r="G255" s="3">
        <v>1.0</v>
      </c>
      <c r="H255" s="3">
        <v>0.0</v>
      </c>
      <c r="I255" s="3">
        <v>2.0</v>
      </c>
      <c r="J255" s="3">
        <v>0.0</v>
      </c>
      <c r="K255" s="3">
        <v>0.0</v>
      </c>
      <c r="L255" s="3">
        <v>0.0</v>
      </c>
    </row>
    <row r="256">
      <c r="A256" s="2" t="s">
        <v>273</v>
      </c>
      <c r="B256" s="1" t="s">
        <v>17</v>
      </c>
      <c r="C256" s="3">
        <v>2.0</v>
      </c>
      <c r="D256" s="3">
        <v>0.0</v>
      </c>
      <c r="E256" s="3">
        <v>1.0</v>
      </c>
      <c r="F256" s="3">
        <v>0.0</v>
      </c>
      <c r="G256" s="3">
        <v>2.0</v>
      </c>
      <c r="H256" s="3">
        <v>0.0</v>
      </c>
      <c r="I256" s="3">
        <v>3.0</v>
      </c>
      <c r="J256" s="3">
        <v>0.0</v>
      </c>
      <c r="K256" s="3">
        <v>0.0</v>
      </c>
      <c r="L256" s="3">
        <v>0.0</v>
      </c>
    </row>
    <row r="257">
      <c r="A257" s="2" t="s">
        <v>274</v>
      </c>
      <c r="B257" s="1" t="s">
        <v>17</v>
      </c>
      <c r="C257" s="3">
        <v>1.0</v>
      </c>
      <c r="D257" s="3">
        <v>0.0</v>
      </c>
      <c r="E257" s="3">
        <v>1.0</v>
      </c>
      <c r="F257" s="3">
        <v>0.0</v>
      </c>
      <c r="G257" s="3">
        <v>1.0</v>
      </c>
      <c r="H257" s="3">
        <v>0.0</v>
      </c>
      <c r="I257" s="3">
        <v>1.0</v>
      </c>
      <c r="J257" s="3">
        <v>0.0</v>
      </c>
      <c r="K257" s="3">
        <v>0.0</v>
      </c>
      <c r="L257" s="3">
        <v>0.0</v>
      </c>
    </row>
    <row r="258">
      <c r="A258" s="2" t="s">
        <v>275</v>
      </c>
      <c r="B258" s="1" t="s">
        <v>17</v>
      </c>
      <c r="C258" s="3">
        <v>4.0</v>
      </c>
      <c r="D258" s="3">
        <v>0.0</v>
      </c>
      <c r="E258" s="3">
        <v>1.0</v>
      </c>
      <c r="F258" s="3">
        <v>0.0</v>
      </c>
      <c r="G258" s="3">
        <v>4.0</v>
      </c>
      <c r="H258" s="3">
        <v>0.0</v>
      </c>
      <c r="I258" s="3">
        <v>1.0</v>
      </c>
      <c r="J258" s="3">
        <v>0.0</v>
      </c>
      <c r="K258" s="3">
        <v>0.0</v>
      </c>
      <c r="L258" s="3">
        <v>0.0</v>
      </c>
    </row>
    <row r="259">
      <c r="A259" s="2" t="s">
        <v>276</v>
      </c>
      <c r="B259" s="1" t="s">
        <v>15</v>
      </c>
      <c r="C259" s="3">
        <v>0.0</v>
      </c>
      <c r="D259" s="3">
        <v>0.0</v>
      </c>
      <c r="E259" s="3">
        <v>0.0</v>
      </c>
      <c r="F259" s="3">
        <v>0.0</v>
      </c>
      <c r="G259" s="3">
        <v>0.0</v>
      </c>
      <c r="H259" s="3">
        <v>0.0</v>
      </c>
      <c r="I259" s="3">
        <v>2.0</v>
      </c>
      <c r="J259" s="3">
        <v>0.0</v>
      </c>
      <c r="K259" s="3">
        <v>0.0</v>
      </c>
      <c r="L259" s="3">
        <v>0.0</v>
      </c>
    </row>
    <row r="260">
      <c r="A260" s="2" t="s">
        <v>277</v>
      </c>
      <c r="B260" s="1" t="s">
        <v>15</v>
      </c>
      <c r="C260" s="3">
        <v>0.0</v>
      </c>
      <c r="D260" s="3">
        <v>0.0</v>
      </c>
      <c r="E260" s="3">
        <v>0.0</v>
      </c>
      <c r="F260" s="3">
        <v>0.0</v>
      </c>
      <c r="G260" s="3">
        <v>0.0</v>
      </c>
      <c r="H260" s="3">
        <v>0.0</v>
      </c>
      <c r="I260" s="3">
        <v>2.0</v>
      </c>
      <c r="J260" s="3">
        <v>0.0</v>
      </c>
      <c r="K260" s="3">
        <v>0.0</v>
      </c>
      <c r="L260" s="3">
        <v>0.0</v>
      </c>
    </row>
    <row r="261">
      <c r="A261" s="1" t="s">
        <v>278</v>
      </c>
      <c r="B261" s="1" t="s">
        <v>20</v>
      </c>
      <c r="C261" s="3">
        <v>0.0</v>
      </c>
      <c r="D261" s="3">
        <v>0.0</v>
      </c>
      <c r="E261" s="3">
        <v>0.0</v>
      </c>
      <c r="F261" s="3">
        <v>0.0</v>
      </c>
      <c r="G261" s="3">
        <v>0.0</v>
      </c>
      <c r="H261" s="3">
        <v>0.0</v>
      </c>
      <c r="I261" s="3">
        <v>1.0</v>
      </c>
      <c r="J261" s="3">
        <v>0.0</v>
      </c>
      <c r="K261" s="3">
        <v>0.0</v>
      </c>
      <c r="L261" s="3">
        <v>0.0</v>
      </c>
    </row>
    <row r="262">
      <c r="A262" s="2" t="s">
        <v>279</v>
      </c>
      <c r="B262" s="1" t="s">
        <v>13</v>
      </c>
      <c r="C262" s="3">
        <v>37.0</v>
      </c>
      <c r="D262" s="3">
        <v>0.0</v>
      </c>
      <c r="E262" s="3">
        <v>26.0</v>
      </c>
      <c r="F262" s="3">
        <v>0.0</v>
      </c>
      <c r="G262" s="3">
        <v>5.0</v>
      </c>
      <c r="H262" s="3">
        <v>32.0</v>
      </c>
      <c r="I262" s="3">
        <v>2.0</v>
      </c>
      <c r="J262" s="3">
        <v>0.0</v>
      </c>
      <c r="K262" s="3">
        <v>0.0</v>
      </c>
      <c r="L262" s="3">
        <v>0.0</v>
      </c>
    </row>
    <row r="263">
      <c r="A263" s="2" t="s">
        <v>280</v>
      </c>
      <c r="B263" s="1" t="s">
        <v>15</v>
      </c>
      <c r="C263" s="3">
        <v>0.0</v>
      </c>
      <c r="D263" s="3">
        <v>0.0</v>
      </c>
      <c r="E263" s="3">
        <v>0.0</v>
      </c>
      <c r="F263" s="3">
        <v>0.0</v>
      </c>
      <c r="G263" s="3">
        <v>0.0</v>
      </c>
      <c r="H263" s="3">
        <v>0.0</v>
      </c>
      <c r="I263" s="3">
        <v>2.0</v>
      </c>
      <c r="J263" s="3">
        <v>0.0</v>
      </c>
      <c r="K263" s="3">
        <v>0.0</v>
      </c>
      <c r="L263" s="3">
        <v>0.0</v>
      </c>
    </row>
    <row r="264">
      <c r="A264" s="2" t="s">
        <v>281</v>
      </c>
      <c r="B264" s="1" t="s">
        <v>17</v>
      </c>
      <c r="C264" s="3">
        <v>1.0</v>
      </c>
      <c r="D264" s="3">
        <v>0.0</v>
      </c>
      <c r="E264" s="3">
        <v>1.0</v>
      </c>
      <c r="F264" s="3">
        <v>0.0</v>
      </c>
      <c r="G264" s="3">
        <v>1.0</v>
      </c>
      <c r="H264" s="3">
        <v>0.0</v>
      </c>
      <c r="I264" s="3">
        <v>2.0</v>
      </c>
      <c r="J264" s="3">
        <v>0.0</v>
      </c>
      <c r="K264" s="3">
        <v>0.0</v>
      </c>
      <c r="L264" s="3">
        <v>0.0</v>
      </c>
    </row>
    <row r="265">
      <c r="A265" s="2" t="s">
        <v>282</v>
      </c>
      <c r="B265" s="1" t="s">
        <v>20</v>
      </c>
      <c r="C265" s="3">
        <v>0.0</v>
      </c>
      <c r="D265" s="3">
        <v>0.0</v>
      </c>
      <c r="E265" s="3">
        <v>0.0</v>
      </c>
      <c r="F265" s="3">
        <v>0.0</v>
      </c>
      <c r="G265" s="3">
        <v>0.0</v>
      </c>
      <c r="H265" s="3">
        <v>0.0</v>
      </c>
      <c r="I265" s="3">
        <v>0.0</v>
      </c>
      <c r="J265" s="3">
        <v>0.0</v>
      </c>
      <c r="K265" s="3">
        <v>0.0</v>
      </c>
      <c r="L265" s="3">
        <v>0.0</v>
      </c>
    </row>
    <row r="266">
      <c r="A266" s="2" t="s">
        <v>283</v>
      </c>
      <c r="B266" s="1" t="s">
        <v>22</v>
      </c>
      <c r="C266" s="3">
        <v>3.0</v>
      </c>
      <c r="D266" s="3">
        <v>0.0</v>
      </c>
      <c r="E266" s="3">
        <v>3.0</v>
      </c>
      <c r="F266" s="3">
        <v>0.0</v>
      </c>
      <c r="G266" s="3">
        <v>3.0</v>
      </c>
      <c r="H266" s="3">
        <v>0.0</v>
      </c>
      <c r="I266" s="3">
        <v>0.0</v>
      </c>
      <c r="J266" s="3">
        <v>0.0</v>
      </c>
      <c r="K266" s="3">
        <v>0.0</v>
      </c>
      <c r="L266" s="3">
        <v>0.0</v>
      </c>
    </row>
    <row r="267">
      <c r="A267" s="2" t="s">
        <v>284</v>
      </c>
      <c r="B267" s="1" t="s">
        <v>22</v>
      </c>
      <c r="C267" s="3">
        <v>3.0</v>
      </c>
      <c r="D267" s="3">
        <v>0.0</v>
      </c>
      <c r="E267" s="3">
        <v>3.0</v>
      </c>
      <c r="F267" s="3">
        <v>0.0</v>
      </c>
      <c r="G267" s="3">
        <v>3.0</v>
      </c>
      <c r="H267" s="3">
        <v>0.0</v>
      </c>
      <c r="I267" s="3">
        <v>0.0</v>
      </c>
      <c r="J267" s="3">
        <v>0.0</v>
      </c>
      <c r="K267" s="3">
        <v>0.0</v>
      </c>
      <c r="L267" s="3">
        <v>0.0</v>
      </c>
    </row>
    <row r="268">
      <c r="A268" s="2" t="s">
        <v>285</v>
      </c>
      <c r="B268" s="1" t="s">
        <v>22</v>
      </c>
      <c r="C268" s="3">
        <v>3.0</v>
      </c>
      <c r="D268" s="3">
        <v>0.0</v>
      </c>
      <c r="E268" s="3">
        <v>3.0</v>
      </c>
      <c r="F268" s="3">
        <v>0.0</v>
      </c>
      <c r="G268" s="3">
        <v>3.0</v>
      </c>
      <c r="H268" s="3">
        <v>0.0</v>
      </c>
      <c r="I268" s="3">
        <v>0.0</v>
      </c>
      <c r="J268" s="3">
        <v>0.0</v>
      </c>
      <c r="K268" s="3">
        <v>0.0</v>
      </c>
      <c r="L268" s="3">
        <v>0.0</v>
      </c>
    </row>
    <row r="269">
      <c r="A269" s="2" t="s">
        <v>286</v>
      </c>
      <c r="B269" s="1" t="s">
        <v>22</v>
      </c>
      <c r="C269" s="3">
        <v>2.0</v>
      </c>
      <c r="D269" s="3">
        <v>0.0</v>
      </c>
      <c r="E269" s="3">
        <v>2.0</v>
      </c>
      <c r="F269" s="3">
        <v>0.0</v>
      </c>
      <c r="G269" s="3">
        <v>2.0</v>
      </c>
      <c r="H269" s="3">
        <v>0.0</v>
      </c>
      <c r="I269" s="3">
        <v>0.0</v>
      </c>
      <c r="J269" s="3">
        <v>0.0</v>
      </c>
      <c r="K269" s="3">
        <v>0.0</v>
      </c>
      <c r="L269" s="3">
        <v>0.0</v>
      </c>
    </row>
    <row r="270">
      <c r="A270" s="2" t="s">
        <v>287</v>
      </c>
      <c r="B270" s="1" t="s">
        <v>22</v>
      </c>
      <c r="C270" s="3">
        <v>5.0</v>
      </c>
      <c r="D270" s="3">
        <v>0.0</v>
      </c>
      <c r="E270" s="3">
        <v>2.0</v>
      </c>
      <c r="F270" s="3">
        <v>0.0</v>
      </c>
      <c r="G270" s="3">
        <v>1.0</v>
      </c>
      <c r="H270" s="3">
        <v>4.0</v>
      </c>
      <c r="I270" s="3">
        <v>0.0</v>
      </c>
      <c r="J270" s="3">
        <v>0.0</v>
      </c>
      <c r="K270" s="3">
        <v>0.0</v>
      </c>
      <c r="L270" s="3">
        <v>0.0</v>
      </c>
    </row>
    <row r="271">
      <c r="A271" s="2" t="s">
        <v>288</v>
      </c>
      <c r="B271" s="1" t="s">
        <v>22</v>
      </c>
      <c r="C271" s="3">
        <v>2.0</v>
      </c>
      <c r="D271" s="3">
        <v>0.0</v>
      </c>
      <c r="E271" s="3">
        <v>2.0</v>
      </c>
      <c r="F271" s="3">
        <v>0.0</v>
      </c>
      <c r="G271" s="3">
        <v>2.0</v>
      </c>
      <c r="H271" s="3">
        <v>0.0</v>
      </c>
      <c r="I271" s="3">
        <v>0.0</v>
      </c>
      <c r="J271" s="3">
        <v>0.0</v>
      </c>
      <c r="K271" s="3">
        <v>0.0</v>
      </c>
      <c r="L271" s="3">
        <v>0.0</v>
      </c>
    </row>
    <row r="272">
      <c r="A272" s="2" t="s">
        <v>289</v>
      </c>
      <c r="B272" s="1" t="s">
        <v>22</v>
      </c>
      <c r="C272" s="3">
        <v>4.0</v>
      </c>
      <c r="D272" s="3">
        <v>0.0</v>
      </c>
      <c r="E272" s="3">
        <v>4.0</v>
      </c>
      <c r="F272" s="3">
        <v>0.0</v>
      </c>
      <c r="G272" s="3">
        <v>4.0</v>
      </c>
      <c r="H272" s="3">
        <v>0.0</v>
      </c>
      <c r="I272" s="3">
        <v>0.0</v>
      </c>
      <c r="J272" s="3">
        <v>0.0</v>
      </c>
      <c r="K272" s="3">
        <v>0.0</v>
      </c>
      <c r="L272" s="3">
        <v>0.0</v>
      </c>
    </row>
    <row r="273">
      <c r="A273" s="2" t="s">
        <v>290</v>
      </c>
      <c r="B273" s="1" t="s">
        <v>22</v>
      </c>
      <c r="C273" s="3">
        <v>7.0</v>
      </c>
      <c r="D273" s="3">
        <v>0.0</v>
      </c>
      <c r="E273" s="3">
        <v>4.0</v>
      </c>
      <c r="F273" s="3">
        <v>0.0</v>
      </c>
      <c r="G273" s="3">
        <v>2.0</v>
      </c>
      <c r="H273" s="3">
        <v>5.0</v>
      </c>
      <c r="I273" s="3">
        <v>0.0</v>
      </c>
      <c r="J273" s="3">
        <v>0.0</v>
      </c>
      <c r="K273" s="3">
        <v>0.0</v>
      </c>
      <c r="L273" s="3">
        <v>0.0</v>
      </c>
    </row>
    <row r="274">
      <c r="A274" s="2" t="s">
        <v>291</v>
      </c>
      <c r="B274" s="1" t="s">
        <v>22</v>
      </c>
      <c r="C274" s="3">
        <v>42.0</v>
      </c>
      <c r="D274" s="3">
        <v>0.0</v>
      </c>
      <c r="E274" s="3">
        <v>41.0</v>
      </c>
      <c r="F274" s="3">
        <v>0.0</v>
      </c>
      <c r="G274" s="3">
        <v>42.0</v>
      </c>
      <c r="H274" s="3">
        <v>0.0</v>
      </c>
      <c r="I274" s="3">
        <v>0.0</v>
      </c>
      <c r="J274" s="3">
        <v>0.0</v>
      </c>
      <c r="K274" s="3">
        <v>0.0</v>
      </c>
      <c r="L274" s="3">
        <v>0.0</v>
      </c>
    </row>
    <row r="275">
      <c r="A275" s="2" t="s">
        <v>292</v>
      </c>
      <c r="B275" s="1" t="s">
        <v>22</v>
      </c>
      <c r="C275" s="3">
        <v>40.0</v>
      </c>
      <c r="D275" s="3">
        <v>0.0</v>
      </c>
      <c r="E275" s="3">
        <v>39.0</v>
      </c>
      <c r="F275" s="3">
        <v>0.0</v>
      </c>
      <c r="G275" s="3">
        <v>40.0</v>
      </c>
      <c r="H275" s="3">
        <v>0.0</v>
      </c>
      <c r="I275" s="3">
        <v>0.0</v>
      </c>
      <c r="J275" s="3">
        <v>0.0</v>
      </c>
      <c r="K275" s="3">
        <v>0.0</v>
      </c>
      <c r="L275" s="3">
        <v>0.0</v>
      </c>
    </row>
    <row r="276">
      <c r="A276" s="2" t="s">
        <v>293</v>
      </c>
      <c r="B276" s="1" t="s">
        <v>22</v>
      </c>
      <c r="C276" s="3">
        <v>2.0</v>
      </c>
      <c r="D276" s="3">
        <v>0.0</v>
      </c>
      <c r="E276" s="3">
        <v>2.0</v>
      </c>
      <c r="F276" s="3">
        <v>0.0</v>
      </c>
      <c r="G276" s="3">
        <v>2.0</v>
      </c>
      <c r="H276" s="3">
        <v>0.0</v>
      </c>
      <c r="I276" s="3">
        <v>0.0</v>
      </c>
      <c r="J276" s="3">
        <v>0.0</v>
      </c>
      <c r="K276" s="3">
        <v>0.0</v>
      </c>
      <c r="L276" s="3">
        <v>0.0</v>
      </c>
    </row>
    <row r="277">
      <c r="A277" s="2" t="s">
        <v>294</v>
      </c>
      <c r="B277" s="1" t="s">
        <v>22</v>
      </c>
      <c r="C277" s="3">
        <v>4.0</v>
      </c>
      <c r="D277" s="3">
        <v>0.0</v>
      </c>
      <c r="E277" s="3">
        <v>4.0</v>
      </c>
      <c r="F277" s="3">
        <v>0.0</v>
      </c>
      <c r="G277" s="3">
        <v>4.0</v>
      </c>
      <c r="H277" s="3">
        <v>0.0</v>
      </c>
      <c r="I277" s="3">
        <v>0.0</v>
      </c>
      <c r="J277" s="3">
        <v>0.0</v>
      </c>
      <c r="K277" s="3">
        <v>0.0</v>
      </c>
      <c r="L277" s="3">
        <v>0.0</v>
      </c>
    </row>
    <row r="278">
      <c r="A278" s="2" t="s">
        <v>295</v>
      </c>
      <c r="B278" s="1" t="s">
        <v>22</v>
      </c>
      <c r="C278" s="3">
        <v>3.0</v>
      </c>
      <c r="D278" s="3">
        <v>0.0</v>
      </c>
      <c r="E278" s="3">
        <v>3.0</v>
      </c>
      <c r="F278" s="3">
        <v>0.0</v>
      </c>
      <c r="G278" s="3">
        <v>3.0</v>
      </c>
      <c r="H278" s="3">
        <v>0.0</v>
      </c>
      <c r="I278" s="3">
        <v>0.0</v>
      </c>
      <c r="J278" s="3">
        <v>0.0</v>
      </c>
      <c r="K278" s="3">
        <v>0.0</v>
      </c>
      <c r="L278" s="3">
        <v>0.0</v>
      </c>
    </row>
    <row r="279">
      <c r="A279" s="2" t="s">
        <v>296</v>
      </c>
      <c r="B279" s="1" t="s">
        <v>22</v>
      </c>
      <c r="C279" s="3">
        <v>4.0</v>
      </c>
      <c r="D279" s="3">
        <v>0.0</v>
      </c>
      <c r="E279" s="3">
        <v>4.0</v>
      </c>
      <c r="F279" s="3">
        <v>0.0</v>
      </c>
      <c r="G279" s="3">
        <v>4.0</v>
      </c>
      <c r="H279" s="3">
        <v>0.0</v>
      </c>
      <c r="I279" s="3">
        <v>0.0</v>
      </c>
      <c r="J279" s="3">
        <v>0.0</v>
      </c>
      <c r="K279" s="3">
        <v>0.0</v>
      </c>
      <c r="L279" s="3">
        <v>0.0</v>
      </c>
    </row>
    <row r="280">
      <c r="A280" s="2" t="s">
        <v>297</v>
      </c>
      <c r="B280" s="1" t="s">
        <v>22</v>
      </c>
      <c r="C280" s="3">
        <v>2.0</v>
      </c>
      <c r="D280" s="3">
        <v>0.0</v>
      </c>
      <c r="E280" s="3">
        <v>2.0</v>
      </c>
      <c r="F280" s="3">
        <v>0.0</v>
      </c>
      <c r="G280" s="3">
        <v>2.0</v>
      </c>
      <c r="H280" s="3">
        <v>0.0</v>
      </c>
      <c r="I280" s="3">
        <v>0.0</v>
      </c>
      <c r="J280" s="3">
        <v>0.0</v>
      </c>
      <c r="K280" s="3">
        <v>0.0</v>
      </c>
      <c r="L280" s="3">
        <v>0.0</v>
      </c>
    </row>
    <row r="281">
      <c r="A281" s="2" t="s">
        <v>298</v>
      </c>
      <c r="B281" s="1" t="s">
        <v>22</v>
      </c>
      <c r="C281" s="3">
        <v>2.0</v>
      </c>
      <c r="D281" s="3">
        <v>0.0</v>
      </c>
      <c r="E281" s="3">
        <v>2.0</v>
      </c>
      <c r="F281" s="3">
        <v>0.0</v>
      </c>
      <c r="G281" s="3">
        <v>2.0</v>
      </c>
      <c r="H281" s="3">
        <v>0.0</v>
      </c>
      <c r="I281" s="3">
        <v>0.0</v>
      </c>
      <c r="J281" s="3">
        <v>0.0</v>
      </c>
      <c r="K281" s="3">
        <v>0.0</v>
      </c>
      <c r="L281" s="3">
        <v>0.0</v>
      </c>
    </row>
    <row r="282">
      <c r="A282" s="2" t="s">
        <v>299</v>
      </c>
      <c r="B282" s="1" t="s">
        <v>22</v>
      </c>
      <c r="C282" s="3">
        <v>2.0</v>
      </c>
      <c r="D282" s="3">
        <v>0.0</v>
      </c>
      <c r="E282" s="3">
        <v>2.0</v>
      </c>
      <c r="F282" s="3">
        <v>0.0</v>
      </c>
      <c r="G282" s="3">
        <v>2.0</v>
      </c>
      <c r="H282" s="3">
        <v>0.0</v>
      </c>
      <c r="I282" s="3">
        <v>0.0</v>
      </c>
      <c r="J282" s="3">
        <v>0.0</v>
      </c>
      <c r="K282" s="3">
        <v>0.0</v>
      </c>
      <c r="L282" s="3">
        <v>0.0</v>
      </c>
    </row>
    <row r="283">
      <c r="A283" s="2" t="s">
        <v>300</v>
      </c>
      <c r="B283" s="1" t="s">
        <v>22</v>
      </c>
      <c r="C283" s="3">
        <v>7.0</v>
      </c>
      <c r="D283" s="3">
        <v>0.0</v>
      </c>
      <c r="E283" s="3">
        <v>3.0</v>
      </c>
      <c r="F283" s="3">
        <v>0.0</v>
      </c>
      <c r="G283" s="3">
        <v>1.0</v>
      </c>
      <c r="H283" s="3">
        <v>6.0</v>
      </c>
      <c r="I283" s="3">
        <v>0.0</v>
      </c>
      <c r="J283" s="3">
        <v>0.0</v>
      </c>
      <c r="K283" s="3">
        <v>0.0</v>
      </c>
      <c r="L283" s="3">
        <v>0.0</v>
      </c>
    </row>
    <row r="284">
      <c r="A284" s="2" t="s">
        <v>301</v>
      </c>
      <c r="B284" s="1" t="s">
        <v>22</v>
      </c>
      <c r="C284" s="3">
        <v>4.0</v>
      </c>
      <c r="D284" s="3">
        <v>0.0</v>
      </c>
      <c r="E284" s="3">
        <v>3.0</v>
      </c>
      <c r="F284" s="3">
        <v>0.0</v>
      </c>
      <c r="G284" s="3">
        <v>4.0</v>
      </c>
      <c r="H284" s="3">
        <v>0.0</v>
      </c>
      <c r="I284" s="3">
        <v>0.0</v>
      </c>
      <c r="J284" s="3">
        <v>0.0</v>
      </c>
      <c r="K284" s="3">
        <v>0.0</v>
      </c>
      <c r="L284" s="3">
        <v>0.0</v>
      </c>
    </row>
    <row r="285">
      <c r="A285" s="2" t="s">
        <v>302</v>
      </c>
      <c r="B285" s="1" t="s">
        <v>22</v>
      </c>
      <c r="C285" s="3">
        <v>2.0</v>
      </c>
      <c r="D285" s="3">
        <v>0.0</v>
      </c>
      <c r="E285" s="3">
        <v>2.0</v>
      </c>
      <c r="F285" s="3">
        <v>0.0</v>
      </c>
      <c r="G285" s="3">
        <v>2.0</v>
      </c>
      <c r="H285" s="3">
        <v>0.0</v>
      </c>
      <c r="I285" s="3">
        <v>0.0</v>
      </c>
      <c r="J285" s="3">
        <v>0.0</v>
      </c>
      <c r="K285" s="3">
        <v>0.0</v>
      </c>
      <c r="L285" s="3">
        <v>0.0</v>
      </c>
    </row>
    <row r="286">
      <c r="A286" s="2" t="s">
        <v>303</v>
      </c>
      <c r="B286" s="1" t="s">
        <v>22</v>
      </c>
      <c r="C286" s="3">
        <v>3.0</v>
      </c>
      <c r="D286" s="3">
        <v>0.0</v>
      </c>
      <c r="E286" s="3">
        <v>3.0</v>
      </c>
      <c r="F286" s="3">
        <v>0.0</v>
      </c>
      <c r="G286" s="3">
        <v>3.0</v>
      </c>
      <c r="H286" s="3">
        <v>0.0</v>
      </c>
      <c r="I286" s="3">
        <v>0.0</v>
      </c>
      <c r="J286" s="3">
        <v>0.0</v>
      </c>
      <c r="K286" s="3">
        <v>0.0</v>
      </c>
      <c r="L286" s="3">
        <v>0.0</v>
      </c>
    </row>
    <row r="287">
      <c r="A287" s="2" t="s">
        <v>304</v>
      </c>
      <c r="B287" s="1" t="s">
        <v>22</v>
      </c>
      <c r="C287" s="3">
        <v>3.0</v>
      </c>
      <c r="D287" s="3">
        <v>0.0</v>
      </c>
      <c r="E287" s="3">
        <v>3.0</v>
      </c>
      <c r="F287" s="3">
        <v>0.0</v>
      </c>
      <c r="G287" s="3">
        <v>3.0</v>
      </c>
      <c r="H287" s="3">
        <v>0.0</v>
      </c>
      <c r="I287" s="3">
        <v>0.0</v>
      </c>
      <c r="J287" s="3">
        <v>0.0</v>
      </c>
      <c r="K287" s="3">
        <v>0.0</v>
      </c>
      <c r="L287" s="3">
        <v>0.0</v>
      </c>
    </row>
    <row r="288">
      <c r="A288" s="2" t="s">
        <v>305</v>
      </c>
      <c r="B288" s="1" t="s">
        <v>22</v>
      </c>
      <c r="C288" s="3">
        <v>2.0</v>
      </c>
      <c r="D288" s="3">
        <v>0.0</v>
      </c>
      <c r="E288" s="3">
        <v>2.0</v>
      </c>
      <c r="F288" s="3">
        <v>0.0</v>
      </c>
      <c r="G288" s="3">
        <v>2.0</v>
      </c>
      <c r="H288" s="3">
        <v>0.0</v>
      </c>
      <c r="I288" s="3">
        <v>0.0</v>
      </c>
      <c r="J288" s="3">
        <v>0.0</v>
      </c>
      <c r="K288" s="3">
        <v>0.0</v>
      </c>
      <c r="L288" s="3">
        <v>0.0</v>
      </c>
    </row>
    <row r="289">
      <c r="A289" s="2" t="s">
        <v>306</v>
      </c>
      <c r="B289" s="1" t="s">
        <v>22</v>
      </c>
      <c r="C289" s="3">
        <v>2.0</v>
      </c>
      <c r="D289" s="3">
        <v>0.0</v>
      </c>
      <c r="E289" s="3">
        <v>2.0</v>
      </c>
      <c r="F289" s="3">
        <v>0.0</v>
      </c>
      <c r="G289" s="3">
        <v>2.0</v>
      </c>
      <c r="H289" s="3">
        <v>0.0</v>
      </c>
      <c r="I289" s="3">
        <v>0.0</v>
      </c>
      <c r="J289" s="3">
        <v>0.0</v>
      </c>
      <c r="K289" s="3">
        <v>0.0</v>
      </c>
      <c r="L289" s="3">
        <v>0.0</v>
      </c>
    </row>
    <row r="290">
      <c r="A290" s="2" t="s">
        <v>307</v>
      </c>
      <c r="B290" s="1" t="s">
        <v>22</v>
      </c>
      <c r="C290" s="3">
        <v>4.0</v>
      </c>
      <c r="D290" s="3">
        <v>0.0</v>
      </c>
      <c r="E290" s="3">
        <v>4.0</v>
      </c>
      <c r="F290" s="3">
        <v>0.0</v>
      </c>
      <c r="G290" s="3">
        <v>4.0</v>
      </c>
      <c r="H290" s="3">
        <v>0.0</v>
      </c>
      <c r="I290" s="3">
        <v>0.0</v>
      </c>
      <c r="J290" s="3">
        <v>0.0</v>
      </c>
      <c r="K290" s="3">
        <v>0.0</v>
      </c>
      <c r="L290" s="3">
        <v>0.0</v>
      </c>
    </row>
    <row r="291">
      <c r="A291" s="2" t="s">
        <v>308</v>
      </c>
      <c r="B291" s="1" t="s">
        <v>22</v>
      </c>
      <c r="C291" s="3">
        <v>2.0</v>
      </c>
      <c r="D291" s="3">
        <v>0.0</v>
      </c>
      <c r="E291" s="3">
        <v>2.0</v>
      </c>
      <c r="F291" s="3">
        <v>0.0</v>
      </c>
      <c r="G291" s="3">
        <v>2.0</v>
      </c>
      <c r="H291" s="3">
        <v>0.0</v>
      </c>
      <c r="I291" s="3">
        <v>0.0</v>
      </c>
      <c r="J291" s="3">
        <v>0.0</v>
      </c>
      <c r="K291" s="3">
        <v>0.0</v>
      </c>
      <c r="L291" s="3">
        <v>0.0</v>
      </c>
    </row>
    <row r="292">
      <c r="A292" s="2" t="s">
        <v>309</v>
      </c>
      <c r="B292" s="1" t="s">
        <v>22</v>
      </c>
      <c r="C292" s="3">
        <v>3.0</v>
      </c>
      <c r="D292" s="3">
        <v>0.0</v>
      </c>
      <c r="E292" s="3">
        <v>3.0</v>
      </c>
      <c r="F292" s="3">
        <v>0.0</v>
      </c>
      <c r="G292" s="3">
        <v>3.0</v>
      </c>
      <c r="H292" s="3">
        <v>0.0</v>
      </c>
      <c r="I292" s="3">
        <v>0.0</v>
      </c>
      <c r="J292" s="3">
        <v>0.0</v>
      </c>
      <c r="K292" s="3">
        <v>0.0</v>
      </c>
      <c r="L292" s="3">
        <v>0.0</v>
      </c>
    </row>
    <row r="293">
      <c r="A293" s="2" t="s">
        <v>310</v>
      </c>
      <c r="B293" s="1" t="s">
        <v>22</v>
      </c>
      <c r="C293" s="3">
        <v>3.0</v>
      </c>
      <c r="D293" s="3">
        <v>0.0</v>
      </c>
      <c r="E293" s="3">
        <v>3.0</v>
      </c>
      <c r="F293" s="3">
        <v>0.0</v>
      </c>
      <c r="G293" s="3">
        <v>3.0</v>
      </c>
      <c r="H293" s="3">
        <v>0.0</v>
      </c>
      <c r="I293" s="3">
        <v>0.0</v>
      </c>
      <c r="J293" s="3">
        <v>0.0</v>
      </c>
      <c r="K293" s="3">
        <v>0.0</v>
      </c>
      <c r="L293" s="3">
        <v>0.0</v>
      </c>
    </row>
    <row r="294">
      <c r="A294" s="2" t="s">
        <v>311</v>
      </c>
      <c r="B294" s="1" t="s">
        <v>22</v>
      </c>
      <c r="C294" s="3">
        <v>6.0</v>
      </c>
      <c r="D294" s="3">
        <v>0.0</v>
      </c>
      <c r="E294" s="3">
        <v>6.0</v>
      </c>
      <c r="F294" s="3">
        <v>0.0</v>
      </c>
      <c r="G294" s="3">
        <v>6.0</v>
      </c>
      <c r="H294" s="3">
        <v>0.0</v>
      </c>
      <c r="I294" s="3">
        <v>0.0</v>
      </c>
      <c r="J294" s="3">
        <v>0.0</v>
      </c>
      <c r="K294" s="3">
        <v>0.0</v>
      </c>
      <c r="L294" s="3">
        <v>0.0</v>
      </c>
    </row>
    <row r="295">
      <c r="A295" s="2" t="s">
        <v>312</v>
      </c>
      <c r="B295" s="1" t="s">
        <v>22</v>
      </c>
      <c r="C295" s="3">
        <v>2.0</v>
      </c>
      <c r="D295" s="3">
        <v>0.0</v>
      </c>
      <c r="E295" s="3">
        <v>2.0</v>
      </c>
      <c r="F295" s="3">
        <v>0.0</v>
      </c>
      <c r="G295" s="3">
        <v>2.0</v>
      </c>
      <c r="H295" s="3">
        <v>0.0</v>
      </c>
      <c r="I295" s="3">
        <v>0.0</v>
      </c>
      <c r="J295" s="3">
        <v>0.0</v>
      </c>
      <c r="K295" s="3">
        <v>0.0</v>
      </c>
      <c r="L295" s="3">
        <v>0.0</v>
      </c>
    </row>
    <row r="296">
      <c r="A296" s="2" t="s">
        <v>313</v>
      </c>
      <c r="B296" s="1" t="s">
        <v>22</v>
      </c>
      <c r="C296" s="3">
        <v>2.0</v>
      </c>
      <c r="D296" s="3">
        <v>0.0</v>
      </c>
      <c r="E296" s="3">
        <v>2.0</v>
      </c>
      <c r="F296" s="3">
        <v>0.0</v>
      </c>
      <c r="G296" s="3">
        <v>2.0</v>
      </c>
      <c r="H296" s="3">
        <v>0.0</v>
      </c>
      <c r="I296" s="3">
        <v>0.0</v>
      </c>
      <c r="J296" s="3">
        <v>0.0</v>
      </c>
      <c r="K296" s="3">
        <v>0.0</v>
      </c>
      <c r="L296" s="3">
        <v>0.0</v>
      </c>
    </row>
    <row r="297">
      <c r="A297" s="2" t="s">
        <v>314</v>
      </c>
      <c r="B297" s="1" t="s">
        <v>22</v>
      </c>
      <c r="C297" s="3">
        <v>3.0</v>
      </c>
      <c r="D297" s="3">
        <v>0.0</v>
      </c>
      <c r="E297" s="3">
        <v>3.0</v>
      </c>
      <c r="F297" s="3">
        <v>0.0</v>
      </c>
      <c r="G297" s="3">
        <v>3.0</v>
      </c>
      <c r="H297" s="3">
        <v>0.0</v>
      </c>
      <c r="I297" s="3">
        <v>0.0</v>
      </c>
      <c r="J297" s="3">
        <v>0.0</v>
      </c>
      <c r="K297" s="3">
        <v>0.0</v>
      </c>
      <c r="L297" s="3">
        <v>0.0</v>
      </c>
    </row>
    <row r="298">
      <c r="A298" s="2" t="s">
        <v>315</v>
      </c>
      <c r="B298" s="1" t="s">
        <v>22</v>
      </c>
      <c r="C298" s="3">
        <v>3.0</v>
      </c>
      <c r="D298" s="3">
        <v>0.0</v>
      </c>
      <c r="E298" s="3">
        <v>3.0</v>
      </c>
      <c r="F298" s="3">
        <v>0.0</v>
      </c>
      <c r="G298" s="3">
        <v>3.0</v>
      </c>
      <c r="H298" s="3">
        <v>0.0</v>
      </c>
      <c r="I298" s="3">
        <v>0.0</v>
      </c>
      <c r="J298" s="3">
        <v>0.0</v>
      </c>
      <c r="K298" s="3">
        <v>0.0</v>
      </c>
      <c r="L298" s="3">
        <v>0.0</v>
      </c>
    </row>
    <row r="299">
      <c r="A299" s="2" t="s">
        <v>316</v>
      </c>
      <c r="B299" s="1" t="s">
        <v>22</v>
      </c>
      <c r="C299" s="3">
        <v>4.0</v>
      </c>
      <c r="D299" s="3">
        <v>0.0</v>
      </c>
      <c r="E299" s="3">
        <v>4.0</v>
      </c>
      <c r="F299" s="3">
        <v>0.0</v>
      </c>
      <c r="G299" s="3">
        <v>4.0</v>
      </c>
      <c r="H299" s="3">
        <v>0.0</v>
      </c>
      <c r="I299" s="3">
        <v>0.0</v>
      </c>
      <c r="J299" s="3">
        <v>0.0</v>
      </c>
      <c r="K299" s="3">
        <v>0.0</v>
      </c>
      <c r="L299" s="3">
        <v>0.0</v>
      </c>
    </row>
    <row r="300">
      <c r="A300" s="2" t="s">
        <v>317</v>
      </c>
      <c r="B300" s="1" t="s">
        <v>22</v>
      </c>
      <c r="C300" s="3">
        <v>3.0</v>
      </c>
      <c r="D300" s="3">
        <v>0.0</v>
      </c>
      <c r="E300" s="3">
        <v>3.0</v>
      </c>
      <c r="F300" s="3">
        <v>0.0</v>
      </c>
      <c r="G300" s="3">
        <v>3.0</v>
      </c>
      <c r="H300" s="3">
        <v>0.0</v>
      </c>
      <c r="I300" s="3">
        <v>0.0</v>
      </c>
      <c r="J300" s="3">
        <v>0.0</v>
      </c>
      <c r="K300" s="3">
        <v>0.0</v>
      </c>
      <c r="L300" s="3">
        <v>0.0</v>
      </c>
    </row>
    <row r="301">
      <c r="A301" s="2" t="s">
        <v>318</v>
      </c>
      <c r="B301" s="1" t="s">
        <v>22</v>
      </c>
      <c r="C301" s="3">
        <v>2.0</v>
      </c>
      <c r="D301" s="3">
        <v>0.0</v>
      </c>
      <c r="E301" s="3">
        <v>2.0</v>
      </c>
      <c r="F301" s="3">
        <v>0.0</v>
      </c>
      <c r="G301" s="3">
        <v>2.0</v>
      </c>
      <c r="H301" s="3">
        <v>0.0</v>
      </c>
      <c r="I301" s="3">
        <v>0.0</v>
      </c>
      <c r="J301" s="3">
        <v>0.0</v>
      </c>
      <c r="K301" s="3">
        <v>0.0</v>
      </c>
      <c r="L301" s="3">
        <v>0.0</v>
      </c>
    </row>
    <row r="302">
      <c r="A302" s="2" t="s">
        <v>319</v>
      </c>
      <c r="B302" s="1" t="s">
        <v>22</v>
      </c>
      <c r="C302" s="3">
        <v>2.0</v>
      </c>
      <c r="D302" s="3">
        <v>0.0</v>
      </c>
      <c r="E302" s="3">
        <v>2.0</v>
      </c>
      <c r="F302" s="3">
        <v>0.0</v>
      </c>
      <c r="G302" s="3">
        <v>2.0</v>
      </c>
      <c r="H302" s="3">
        <v>0.0</v>
      </c>
      <c r="I302" s="3">
        <v>0.0</v>
      </c>
      <c r="J302" s="3">
        <v>0.0</v>
      </c>
      <c r="K302" s="3">
        <v>0.0</v>
      </c>
      <c r="L302" s="3">
        <v>0.0</v>
      </c>
    </row>
    <row r="303">
      <c r="A303" s="2" t="s">
        <v>320</v>
      </c>
      <c r="B303" s="1" t="s">
        <v>22</v>
      </c>
      <c r="C303" s="3">
        <v>3.0</v>
      </c>
      <c r="D303" s="3">
        <v>0.0</v>
      </c>
      <c r="E303" s="3">
        <v>3.0</v>
      </c>
      <c r="F303" s="3">
        <v>0.0</v>
      </c>
      <c r="G303" s="3">
        <v>3.0</v>
      </c>
      <c r="H303" s="3">
        <v>0.0</v>
      </c>
      <c r="I303" s="3">
        <v>0.0</v>
      </c>
      <c r="J303" s="3">
        <v>0.0</v>
      </c>
      <c r="K303" s="3">
        <v>0.0</v>
      </c>
      <c r="L303" s="3">
        <v>0.0</v>
      </c>
    </row>
    <row r="304">
      <c r="A304" s="2" t="s">
        <v>321</v>
      </c>
      <c r="B304" s="1" t="s">
        <v>22</v>
      </c>
      <c r="C304" s="3">
        <v>2.0</v>
      </c>
      <c r="D304" s="3">
        <v>0.0</v>
      </c>
      <c r="E304" s="3">
        <v>2.0</v>
      </c>
      <c r="F304" s="3">
        <v>0.0</v>
      </c>
      <c r="G304" s="3">
        <v>2.0</v>
      </c>
      <c r="H304" s="3">
        <v>0.0</v>
      </c>
      <c r="I304" s="3">
        <v>0.0</v>
      </c>
      <c r="J304" s="3">
        <v>0.0</v>
      </c>
      <c r="K304" s="3">
        <v>0.0</v>
      </c>
      <c r="L304" s="3">
        <v>0.0</v>
      </c>
    </row>
    <row r="305">
      <c r="A305" s="2" t="s">
        <v>322</v>
      </c>
      <c r="B305" s="1" t="s">
        <v>22</v>
      </c>
      <c r="C305" s="3">
        <v>8.0</v>
      </c>
      <c r="D305" s="3">
        <v>0.0</v>
      </c>
      <c r="E305" s="3">
        <v>5.0</v>
      </c>
      <c r="F305" s="3">
        <v>0.0</v>
      </c>
      <c r="G305" s="3">
        <v>8.0</v>
      </c>
      <c r="H305" s="3">
        <v>0.0</v>
      </c>
      <c r="I305" s="3">
        <v>0.0</v>
      </c>
      <c r="J305" s="3">
        <v>0.0</v>
      </c>
      <c r="K305" s="3">
        <v>0.0</v>
      </c>
      <c r="L305" s="3">
        <v>0.0</v>
      </c>
    </row>
    <row r="306">
      <c r="A306" s="2" t="s">
        <v>323</v>
      </c>
      <c r="B306" s="1" t="s">
        <v>22</v>
      </c>
      <c r="C306" s="3">
        <v>3.0</v>
      </c>
      <c r="D306" s="3">
        <v>0.0</v>
      </c>
      <c r="E306" s="3">
        <v>3.0</v>
      </c>
      <c r="F306" s="3">
        <v>0.0</v>
      </c>
      <c r="G306" s="3">
        <v>3.0</v>
      </c>
      <c r="H306" s="3">
        <v>0.0</v>
      </c>
      <c r="I306" s="3">
        <v>0.0</v>
      </c>
      <c r="J306" s="3">
        <v>0.0</v>
      </c>
      <c r="K306" s="3">
        <v>0.0</v>
      </c>
      <c r="L306" s="3">
        <v>0.0</v>
      </c>
    </row>
    <row r="307">
      <c r="A307" s="2" t="s">
        <v>324</v>
      </c>
      <c r="B307" s="1" t="s">
        <v>22</v>
      </c>
      <c r="C307" s="3">
        <v>3.0</v>
      </c>
      <c r="D307" s="3">
        <v>0.0</v>
      </c>
      <c r="E307" s="3">
        <v>3.0</v>
      </c>
      <c r="F307" s="3">
        <v>0.0</v>
      </c>
      <c r="G307" s="3">
        <v>3.0</v>
      </c>
      <c r="H307" s="3">
        <v>0.0</v>
      </c>
      <c r="I307" s="3">
        <v>0.0</v>
      </c>
      <c r="J307" s="3">
        <v>0.0</v>
      </c>
      <c r="K307" s="3">
        <v>0.0</v>
      </c>
      <c r="L307" s="3">
        <v>0.0</v>
      </c>
    </row>
    <row r="308">
      <c r="A308" s="2" t="s">
        <v>325</v>
      </c>
      <c r="B308" s="1" t="s">
        <v>22</v>
      </c>
      <c r="C308" s="3">
        <v>2.0</v>
      </c>
      <c r="D308" s="3">
        <v>0.0</v>
      </c>
      <c r="E308" s="3">
        <v>2.0</v>
      </c>
      <c r="F308" s="3">
        <v>0.0</v>
      </c>
      <c r="G308" s="3">
        <v>2.0</v>
      </c>
      <c r="H308" s="3">
        <v>0.0</v>
      </c>
      <c r="I308" s="3">
        <v>0.0</v>
      </c>
      <c r="J308" s="3">
        <v>0.0</v>
      </c>
      <c r="K308" s="3">
        <v>0.0</v>
      </c>
      <c r="L308" s="3">
        <v>0.0</v>
      </c>
    </row>
    <row r="309">
      <c r="A309" s="2" t="s">
        <v>326</v>
      </c>
      <c r="B309" s="1" t="s">
        <v>22</v>
      </c>
      <c r="C309" s="3">
        <v>2.0</v>
      </c>
      <c r="D309" s="3">
        <v>0.0</v>
      </c>
      <c r="E309" s="3">
        <v>2.0</v>
      </c>
      <c r="F309" s="3">
        <v>0.0</v>
      </c>
      <c r="G309" s="3">
        <v>2.0</v>
      </c>
      <c r="H309" s="3">
        <v>0.0</v>
      </c>
      <c r="I309" s="3">
        <v>0.0</v>
      </c>
      <c r="J309" s="3">
        <v>0.0</v>
      </c>
      <c r="K309" s="3">
        <v>0.0</v>
      </c>
      <c r="L309" s="3">
        <v>0.0</v>
      </c>
    </row>
    <row r="310">
      <c r="A310" s="2" t="s">
        <v>327</v>
      </c>
      <c r="B310" s="1" t="s">
        <v>22</v>
      </c>
      <c r="C310" s="3">
        <v>3.0</v>
      </c>
      <c r="D310" s="3">
        <v>0.0</v>
      </c>
      <c r="E310" s="3">
        <v>3.0</v>
      </c>
      <c r="F310" s="3">
        <v>0.0</v>
      </c>
      <c r="G310" s="3">
        <v>3.0</v>
      </c>
      <c r="H310" s="3">
        <v>0.0</v>
      </c>
      <c r="I310" s="3">
        <v>0.0</v>
      </c>
      <c r="J310" s="3">
        <v>0.0</v>
      </c>
      <c r="K310" s="3">
        <v>0.0</v>
      </c>
      <c r="L310" s="3">
        <v>0.0</v>
      </c>
    </row>
    <row r="311">
      <c r="A311" s="2" t="s">
        <v>328</v>
      </c>
      <c r="B311" s="1" t="s">
        <v>22</v>
      </c>
      <c r="C311" s="3">
        <v>2.0</v>
      </c>
      <c r="D311" s="3">
        <v>0.0</v>
      </c>
      <c r="E311" s="3">
        <v>2.0</v>
      </c>
      <c r="F311" s="3">
        <v>0.0</v>
      </c>
      <c r="G311" s="3">
        <v>2.0</v>
      </c>
      <c r="H311" s="3">
        <v>0.0</v>
      </c>
      <c r="I311" s="3">
        <v>0.0</v>
      </c>
      <c r="J311" s="3">
        <v>0.0</v>
      </c>
      <c r="K311" s="3">
        <v>0.0</v>
      </c>
      <c r="L311" s="3">
        <v>0.0</v>
      </c>
    </row>
    <row r="312">
      <c r="A312" s="2" t="s">
        <v>329</v>
      </c>
      <c r="B312" s="1" t="s">
        <v>22</v>
      </c>
      <c r="C312" s="3">
        <v>2.0</v>
      </c>
      <c r="D312" s="3">
        <v>0.0</v>
      </c>
      <c r="E312" s="3">
        <v>2.0</v>
      </c>
      <c r="F312" s="3">
        <v>0.0</v>
      </c>
      <c r="G312" s="3">
        <v>2.0</v>
      </c>
      <c r="H312" s="3">
        <v>0.0</v>
      </c>
      <c r="I312" s="3">
        <v>0.0</v>
      </c>
      <c r="J312" s="3">
        <v>0.0</v>
      </c>
      <c r="K312" s="3">
        <v>0.0</v>
      </c>
      <c r="L312" s="3">
        <v>0.0</v>
      </c>
    </row>
    <row r="313">
      <c r="A313" s="2" t="s">
        <v>330</v>
      </c>
      <c r="B313" s="1" t="s">
        <v>22</v>
      </c>
      <c r="C313" s="3">
        <v>3.0</v>
      </c>
      <c r="D313" s="3">
        <v>0.0</v>
      </c>
      <c r="E313" s="3">
        <v>3.0</v>
      </c>
      <c r="F313" s="3">
        <v>0.0</v>
      </c>
      <c r="G313" s="3">
        <v>3.0</v>
      </c>
      <c r="H313" s="3">
        <v>0.0</v>
      </c>
      <c r="I313" s="3">
        <v>0.0</v>
      </c>
      <c r="J313" s="3">
        <v>0.0</v>
      </c>
      <c r="K313" s="3">
        <v>0.0</v>
      </c>
      <c r="L313" s="3">
        <v>0.0</v>
      </c>
    </row>
    <row r="314">
      <c r="A314" s="2" t="s">
        <v>331</v>
      </c>
      <c r="B314" s="1" t="s">
        <v>22</v>
      </c>
      <c r="C314" s="3">
        <v>2.0</v>
      </c>
      <c r="D314" s="3">
        <v>0.0</v>
      </c>
      <c r="E314" s="3">
        <v>2.0</v>
      </c>
      <c r="F314" s="3">
        <v>0.0</v>
      </c>
      <c r="G314" s="3">
        <v>2.0</v>
      </c>
      <c r="H314" s="3">
        <v>0.0</v>
      </c>
      <c r="I314" s="3">
        <v>0.0</v>
      </c>
      <c r="J314" s="3">
        <v>0.0</v>
      </c>
      <c r="K314" s="3">
        <v>0.0</v>
      </c>
      <c r="L314" s="3">
        <v>0.0</v>
      </c>
    </row>
    <row r="315">
      <c r="A315" s="2" t="s">
        <v>332</v>
      </c>
      <c r="B315" s="1" t="s">
        <v>22</v>
      </c>
      <c r="C315" s="3">
        <v>2.0</v>
      </c>
      <c r="D315" s="3">
        <v>0.0</v>
      </c>
      <c r="E315" s="3">
        <v>2.0</v>
      </c>
      <c r="F315" s="3">
        <v>0.0</v>
      </c>
      <c r="G315" s="3">
        <v>2.0</v>
      </c>
      <c r="H315" s="3">
        <v>0.0</v>
      </c>
      <c r="I315" s="3">
        <v>0.0</v>
      </c>
      <c r="J315" s="3">
        <v>0.0</v>
      </c>
      <c r="K315" s="3">
        <v>0.0</v>
      </c>
      <c r="L315" s="3">
        <v>0.0</v>
      </c>
    </row>
    <row r="316">
      <c r="A316" s="2" t="s">
        <v>333</v>
      </c>
      <c r="B316" s="1" t="s">
        <v>22</v>
      </c>
      <c r="C316" s="3">
        <v>3.0</v>
      </c>
      <c r="D316" s="3">
        <v>0.0</v>
      </c>
      <c r="E316" s="3">
        <v>3.0</v>
      </c>
      <c r="F316" s="3">
        <v>0.0</v>
      </c>
      <c r="G316" s="3">
        <v>3.0</v>
      </c>
      <c r="H316" s="3">
        <v>0.0</v>
      </c>
      <c r="I316" s="3">
        <v>0.0</v>
      </c>
      <c r="J316" s="3">
        <v>0.0</v>
      </c>
      <c r="K316" s="3">
        <v>0.0</v>
      </c>
      <c r="L316" s="3">
        <v>0.0</v>
      </c>
    </row>
    <row r="317">
      <c r="A317" s="2" t="s">
        <v>334</v>
      </c>
      <c r="B317" s="1" t="s">
        <v>22</v>
      </c>
      <c r="C317" s="3">
        <v>3.0</v>
      </c>
      <c r="D317" s="3">
        <v>0.0</v>
      </c>
      <c r="E317" s="3">
        <v>3.0</v>
      </c>
      <c r="F317" s="3">
        <v>0.0</v>
      </c>
      <c r="G317" s="3">
        <v>3.0</v>
      </c>
      <c r="H317" s="3">
        <v>0.0</v>
      </c>
      <c r="I317" s="3">
        <v>0.0</v>
      </c>
      <c r="J317" s="3">
        <v>0.0</v>
      </c>
      <c r="K317" s="3">
        <v>0.0</v>
      </c>
      <c r="L317" s="3">
        <v>0.0</v>
      </c>
    </row>
    <row r="318">
      <c r="A318" s="2" t="s">
        <v>335</v>
      </c>
      <c r="B318" s="1" t="s">
        <v>22</v>
      </c>
      <c r="C318" s="3">
        <v>3.0</v>
      </c>
      <c r="D318" s="3">
        <v>0.0</v>
      </c>
      <c r="E318" s="3">
        <v>3.0</v>
      </c>
      <c r="F318" s="3">
        <v>0.0</v>
      </c>
      <c r="G318" s="3">
        <v>3.0</v>
      </c>
      <c r="H318" s="3">
        <v>0.0</v>
      </c>
      <c r="I318" s="3">
        <v>0.0</v>
      </c>
      <c r="J318" s="3">
        <v>0.0</v>
      </c>
      <c r="K318" s="3">
        <v>0.0</v>
      </c>
      <c r="L318" s="3">
        <v>0.0</v>
      </c>
    </row>
    <row r="319">
      <c r="A319" s="2" t="s">
        <v>336</v>
      </c>
      <c r="B319" s="1" t="s">
        <v>22</v>
      </c>
      <c r="C319" s="3">
        <v>3.0</v>
      </c>
      <c r="D319" s="3">
        <v>1.0</v>
      </c>
      <c r="E319" s="3">
        <v>3.0</v>
      </c>
      <c r="F319" s="3">
        <v>0.0</v>
      </c>
      <c r="G319" s="3">
        <v>3.0</v>
      </c>
      <c r="H319" s="3">
        <v>0.0</v>
      </c>
      <c r="I319" s="3">
        <v>0.0</v>
      </c>
      <c r="J319" s="3">
        <v>1.0</v>
      </c>
      <c r="K319" s="3">
        <v>0.0</v>
      </c>
      <c r="L319" s="3">
        <v>0.0</v>
      </c>
    </row>
    <row r="320">
      <c r="A320" s="2" t="s">
        <v>337</v>
      </c>
      <c r="B320" s="1" t="s">
        <v>22</v>
      </c>
      <c r="C320" s="3">
        <v>3.0</v>
      </c>
      <c r="D320" s="3">
        <v>0.0</v>
      </c>
      <c r="E320" s="3">
        <v>3.0</v>
      </c>
      <c r="F320" s="3">
        <v>0.0</v>
      </c>
      <c r="G320" s="3">
        <v>3.0</v>
      </c>
      <c r="H320" s="3">
        <v>0.0</v>
      </c>
      <c r="I320" s="3">
        <v>0.0</v>
      </c>
      <c r="J320" s="3">
        <v>0.0</v>
      </c>
      <c r="K320" s="3">
        <v>0.0</v>
      </c>
      <c r="L320" s="3">
        <v>0.0</v>
      </c>
    </row>
    <row r="321">
      <c r="A321" s="2" t="s">
        <v>338</v>
      </c>
      <c r="B321" s="1" t="s">
        <v>22</v>
      </c>
      <c r="C321" s="3">
        <v>2.0</v>
      </c>
      <c r="D321" s="3">
        <v>0.0</v>
      </c>
      <c r="E321" s="3">
        <v>2.0</v>
      </c>
      <c r="F321" s="3">
        <v>0.0</v>
      </c>
      <c r="G321" s="3">
        <v>2.0</v>
      </c>
      <c r="H321" s="3">
        <v>0.0</v>
      </c>
      <c r="I321" s="3">
        <v>0.0</v>
      </c>
      <c r="J321" s="3">
        <v>0.0</v>
      </c>
      <c r="K321" s="3">
        <v>0.0</v>
      </c>
      <c r="L321" s="3">
        <v>0.0</v>
      </c>
    </row>
    <row r="322">
      <c r="A322" s="2" t="s">
        <v>339</v>
      </c>
      <c r="B322" s="1" t="s">
        <v>22</v>
      </c>
      <c r="C322" s="3">
        <v>3.0</v>
      </c>
      <c r="D322" s="3">
        <v>0.0</v>
      </c>
      <c r="E322" s="3">
        <v>3.0</v>
      </c>
      <c r="F322" s="3">
        <v>0.0</v>
      </c>
      <c r="G322" s="3">
        <v>3.0</v>
      </c>
      <c r="H322" s="3">
        <v>0.0</v>
      </c>
      <c r="I322" s="3">
        <v>0.0</v>
      </c>
      <c r="J322" s="3">
        <v>0.0</v>
      </c>
      <c r="K322" s="3">
        <v>0.0</v>
      </c>
      <c r="L322" s="3">
        <v>0.0</v>
      </c>
    </row>
    <row r="323">
      <c r="A323" s="2" t="s">
        <v>340</v>
      </c>
      <c r="B323" s="1" t="s">
        <v>22</v>
      </c>
      <c r="C323" s="3">
        <v>4.0</v>
      </c>
      <c r="D323" s="3">
        <v>0.0</v>
      </c>
      <c r="E323" s="3">
        <v>4.0</v>
      </c>
      <c r="F323" s="3">
        <v>0.0</v>
      </c>
      <c r="G323" s="3">
        <v>4.0</v>
      </c>
      <c r="H323" s="3">
        <v>0.0</v>
      </c>
      <c r="I323" s="3">
        <v>0.0</v>
      </c>
      <c r="J323" s="3">
        <v>0.0</v>
      </c>
      <c r="K323" s="3">
        <v>0.0</v>
      </c>
      <c r="L323" s="3">
        <v>0.0</v>
      </c>
    </row>
    <row r="324">
      <c r="A324" s="2" t="s">
        <v>341</v>
      </c>
      <c r="B324" s="1" t="s">
        <v>22</v>
      </c>
      <c r="C324" s="3">
        <v>3.0</v>
      </c>
      <c r="D324" s="3">
        <v>0.0</v>
      </c>
      <c r="E324" s="3">
        <v>3.0</v>
      </c>
      <c r="F324" s="3">
        <v>0.0</v>
      </c>
      <c r="G324" s="3">
        <v>3.0</v>
      </c>
      <c r="H324" s="3">
        <v>0.0</v>
      </c>
      <c r="I324" s="3">
        <v>0.0</v>
      </c>
      <c r="J324" s="3">
        <v>0.0</v>
      </c>
      <c r="K324" s="3">
        <v>0.0</v>
      </c>
      <c r="L324" s="3">
        <v>0.0</v>
      </c>
    </row>
    <row r="325">
      <c r="A325" s="2" t="s">
        <v>342</v>
      </c>
      <c r="B325" s="1" t="s">
        <v>22</v>
      </c>
      <c r="C325" s="3">
        <v>4.0</v>
      </c>
      <c r="D325" s="3">
        <v>0.0</v>
      </c>
      <c r="E325" s="3">
        <v>4.0</v>
      </c>
      <c r="F325" s="3">
        <v>0.0</v>
      </c>
      <c r="G325" s="3">
        <v>4.0</v>
      </c>
      <c r="H325" s="3">
        <v>0.0</v>
      </c>
      <c r="I325" s="3">
        <v>0.0</v>
      </c>
      <c r="J325" s="3">
        <v>0.0</v>
      </c>
      <c r="K325" s="3">
        <v>0.0</v>
      </c>
      <c r="L325" s="3">
        <v>0.0</v>
      </c>
    </row>
    <row r="326">
      <c r="A326" s="2" t="s">
        <v>343</v>
      </c>
      <c r="B326" s="1" t="s">
        <v>22</v>
      </c>
      <c r="C326" s="3">
        <v>4.0</v>
      </c>
      <c r="D326" s="3">
        <v>0.0</v>
      </c>
      <c r="E326" s="3">
        <v>4.0</v>
      </c>
      <c r="F326" s="3">
        <v>0.0</v>
      </c>
      <c r="G326" s="3">
        <v>4.0</v>
      </c>
      <c r="H326" s="3">
        <v>0.0</v>
      </c>
      <c r="I326" s="3">
        <v>0.0</v>
      </c>
      <c r="J326" s="3">
        <v>0.0</v>
      </c>
      <c r="K326" s="3">
        <v>0.0</v>
      </c>
      <c r="L326" s="3">
        <v>0.0</v>
      </c>
    </row>
    <row r="327">
      <c r="A327" s="2" t="s">
        <v>344</v>
      </c>
      <c r="B327" s="1" t="s">
        <v>22</v>
      </c>
      <c r="C327" s="3">
        <v>2.0</v>
      </c>
      <c r="D327" s="3">
        <v>0.0</v>
      </c>
      <c r="E327" s="3">
        <v>2.0</v>
      </c>
      <c r="F327" s="3">
        <v>0.0</v>
      </c>
      <c r="G327" s="3">
        <v>2.0</v>
      </c>
      <c r="H327" s="3">
        <v>0.0</v>
      </c>
      <c r="I327" s="3">
        <v>0.0</v>
      </c>
      <c r="J327" s="3">
        <v>0.0</v>
      </c>
      <c r="K327" s="3">
        <v>0.0</v>
      </c>
      <c r="L327" s="3">
        <v>0.0</v>
      </c>
    </row>
    <row r="328">
      <c r="A328" s="2" t="s">
        <v>345</v>
      </c>
      <c r="B328" s="1" t="s">
        <v>22</v>
      </c>
      <c r="C328" s="3">
        <v>4.0</v>
      </c>
      <c r="D328" s="3">
        <v>0.0</v>
      </c>
      <c r="E328" s="3">
        <v>4.0</v>
      </c>
      <c r="F328" s="3">
        <v>0.0</v>
      </c>
      <c r="G328" s="3">
        <v>4.0</v>
      </c>
      <c r="H328" s="3">
        <v>0.0</v>
      </c>
      <c r="I328" s="3">
        <v>0.0</v>
      </c>
      <c r="J328" s="3">
        <v>0.0</v>
      </c>
      <c r="K328" s="3">
        <v>0.0</v>
      </c>
      <c r="L328" s="3">
        <v>0.0</v>
      </c>
    </row>
    <row r="329">
      <c r="A329" s="2" t="s">
        <v>346</v>
      </c>
      <c r="B329" s="1" t="s">
        <v>22</v>
      </c>
      <c r="C329" s="3">
        <v>5.0</v>
      </c>
      <c r="D329" s="3">
        <v>0.0</v>
      </c>
      <c r="E329" s="3">
        <v>3.0</v>
      </c>
      <c r="F329" s="3">
        <v>0.0</v>
      </c>
      <c r="G329" s="3">
        <v>5.0</v>
      </c>
      <c r="H329" s="3">
        <v>0.0</v>
      </c>
      <c r="I329" s="3">
        <v>0.0</v>
      </c>
      <c r="J329" s="3">
        <v>0.0</v>
      </c>
      <c r="K329" s="3">
        <v>0.0</v>
      </c>
      <c r="L329" s="3">
        <v>0.0</v>
      </c>
    </row>
    <row r="330">
      <c r="A330" s="2" t="s">
        <v>347</v>
      </c>
      <c r="B330" s="1" t="s">
        <v>22</v>
      </c>
      <c r="C330" s="3">
        <v>4.0</v>
      </c>
      <c r="D330" s="3">
        <v>0.0</v>
      </c>
      <c r="E330" s="3">
        <v>4.0</v>
      </c>
      <c r="F330" s="3">
        <v>0.0</v>
      </c>
      <c r="G330" s="3">
        <v>4.0</v>
      </c>
      <c r="H330" s="3">
        <v>0.0</v>
      </c>
      <c r="I330" s="3">
        <v>0.0</v>
      </c>
      <c r="J330" s="3">
        <v>0.0</v>
      </c>
      <c r="K330" s="3">
        <v>0.0</v>
      </c>
      <c r="L330" s="3">
        <v>0.0</v>
      </c>
    </row>
    <row r="331">
      <c r="A331" s="2" t="s">
        <v>348</v>
      </c>
      <c r="B331" s="1" t="s">
        <v>22</v>
      </c>
      <c r="C331" s="3">
        <v>3.0</v>
      </c>
      <c r="D331" s="3">
        <v>0.0</v>
      </c>
      <c r="E331" s="3">
        <v>3.0</v>
      </c>
      <c r="F331" s="3">
        <v>0.0</v>
      </c>
      <c r="G331" s="3">
        <v>3.0</v>
      </c>
      <c r="H331" s="3">
        <v>0.0</v>
      </c>
      <c r="I331" s="3">
        <v>0.0</v>
      </c>
      <c r="J331" s="3">
        <v>0.0</v>
      </c>
      <c r="K331" s="3">
        <v>0.0</v>
      </c>
      <c r="L331" s="3">
        <v>0.0</v>
      </c>
    </row>
    <row r="332">
      <c r="A332" s="2" t="s">
        <v>349</v>
      </c>
      <c r="B332" s="1" t="s">
        <v>22</v>
      </c>
      <c r="C332" s="3">
        <v>2.0</v>
      </c>
      <c r="D332" s="3">
        <v>0.0</v>
      </c>
      <c r="E332" s="3">
        <v>2.0</v>
      </c>
      <c r="F332" s="3">
        <v>0.0</v>
      </c>
      <c r="G332" s="3">
        <v>2.0</v>
      </c>
      <c r="H332" s="3">
        <v>0.0</v>
      </c>
      <c r="I332" s="3">
        <v>0.0</v>
      </c>
      <c r="J332" s="3">
        <v>0.0</v>
      </c>
      <c r="K332" s="3">
        <v>0.0</v>
      </c>
      <c r="L332" s="3">
        <v>0.0</v>
      </c>
    </row>
    <row r="333">
      <c r="A333" s="2" t="s">
        <v>350</v>
      </c>
      <c r="B333" s="1" t="s">
        <v>22</v>
      </c>
      <c r="C333" s="3">
        <v>2.0</v>
      </c>
      <c r="D333" s="3">
        <v>0.0</v>
      </c>
      <c r="E333" s="3">
        <v>2.0</v>
      </c>
      <c r="F333" s="3">
        <v>0.0</v>
      </c>
      <c r="G333" s="3">
        <v>2.0</v>
      </c>
      <c r="H333" s="3">
        <v>0.0</v>
      </c>
      <c r="I333" s="3">
        <v>0.0</v>
      </c>
      <c r="J333" s="3">
        <v>0.0</v>
      </c>
      <c r="K333" s="3">
        <v>0.0</v>
      </c>
      <c r="L333" s="3">
        <v>0.0</v>
      </c>
    </row>
    <row r="334">
      <c r="A334" s="2" t="s">
        <v>351</v>
      </c>
      <c r="B334" s="1" t="s">
        <v>22</v>
      </c>
      <c r="C334" s="3">
        <v>1.0</v>
      </c>
      <c r="D334" s="3">
        <v>0.0</v>
      </c>
      <c r="E334" s="3">
        <v>1.0</v>
      </c>
      <c r="F334" s="3">
        <v>0.0</v>
      </c>
      <c r="G334" s="3">
        <v>1.0</v>
      </c>
      <c r="H334" s="3">
        <v>0.0</v>
      </c>
      <c r="I334" s="3">
        <v>0.0</v>
      </c>
      <c r="J334" s="3">
        <v>0.0</v>
      </c>
      <c r="K334" s="3">
        <v>0.0</v>
      </c>
      <c r="L334" s="3">
        <v>0.0</v>
      </c>
    </row>
    <row r="335">
      <c r="A335" s="2" t="s">
        <v>352</v>
      </c>
      <c r="B335" s="1" t="s">
        <v>22</v>
      </c>
      <c r="C335" s="3">
        <v>2.0</v>
      </c>
      <c r="D335" s="3">
        <v>0.0</v>
      </c>
      <c r="E335" s="3">
        <v>2.0</v>
      </c>
      <c r="F335" s="3">
        <v>0.0</v>
      </c>
      <c r="G335" s="3">
        <v>2.0</v>
      </c>
      <c r="H335" s="3">
        <v>0.0</v>
      </c>
      <c r="I335" s="3">
        <v>0.0</v>
      </c>
      <c r="J335" s="3">
        <v>0.0</v>
      </c>
      <c r="K335" s="3">
        <v>0.0</v>
      </c>
      <c r="L335" s="3">
        <v>0.0</v>
      </c>
    </row>
    <row r="336">
      <c r="A336" s="2" t="s">
        <v>353</v>
      </c>
      <c r="B336" s="1" t="s">
        <v>22</v>
      </c>
      <c r="C336" s="3">
        <v>1.0</v>
      </c>
      <c r="D336" s="3">
        <v>0.0</v>
      </c>
      <c r="E336" s="3">
        <v>1.0</v>
      </c>
      <c r="F336" s="3">
        <v>0.0</v>
      </c>
      <c r="G336" s="3">
        <v>1.0</v>
      </c>
      <c r="H336" s="3">
        <v>0.0</v>
      </c>
      <c r="I336" s="3">
        <v>0.0</v>
      </c>
      <c r="J336" s="3">
        <v>0.0</v>
      </c>
      <c r="K336" s="3">
        <v>0.0</v>
      </c>
      <c r="L336" s="3">
        <v>0.0</v>
      </c>
    </row>
    <row r="337">
      <c r="A337" s="2" t="s">
        <v>354</v>
      </c>
      <c r="B337" s="1" t="s">
        <v>22</v>
      </c>
      <c r="C337" s="3">
        <v>3.0</v>
      </c>
      <c r="D337" s="3">
        <v>0.0</v>
      </c>
      <c r="E337" s="3">
        <v>3.0</v>
      </c>
      <c r="F337" s="3">
        <v>0.0</v>
      </c>
      <c r="G337" s="3">
        <v>3.0</v>
      </c>
      <c r="H337" s="3">
        <v>0.0</v>
      </c>
      <c r="I337" s="3">
        <v>0.0</v>
      </c>
      <c r="J337" s="3">
        <v>0.0</v>
      </c>
      <c r="K337" s="3">
        <v>0.0</v>
      </c>
      <c r="L337" s="3">
        <v>0.0</v>
      </c>
    </row>
    <row r="338">
      <c r="A338" s="2" t="s">
        <v>355</v>
      </c>
      <c r="B338" s="1" t="s">
        <v>22</v>
      </c>
      <c r="C338" s="3">
        <v>3.0</v>
      </c>
      <c r="D338" s="3">
        <v>0.0</v>
      </c>
      <c r="E338" s="3">
        <v>3.0</v>
      </c>
      <c r="F338" s="3">
        <v>0.0</v>
      </c>
      <c r="G338" s="3">
        <v>3.0</v>
      </c>
      <c r="H338" s="3">
        <v>0.0</v>
      </c>
      <c r="I338" s="3">
        <v>0.0</v>
      </c>
      <c r="J338" s="3">
        <v>0.0</v>
      </c>
      <c r="K338" s="3">
        <v>0.0</v>
      </c>
      <c r="L338" s="3">
        <v>0.0</v>
      </c>
    </row>
    <row r="339">
      <c r="A339" s="2" t="s">
        <v>356</v>
      </c>
      <c r="B339" s="1" t="s">
        <v>22</v>
      </c>
      <c r="C339" s="3">
        <v>4.0</v>
      </c>
      <c r="D339" s="3">
        <v>0.0</v>
      </c>
      <c r="E339" s="3">
        <v>4.0</v>
      </c>
      <c r="F339" s="3">
        <v>0.0</v>
      </c>
      <c r="G339" s="3">
        <v>4.0</v>
      </c>
      <c r="H339" s="3">
        <v>0.0</v>
      </c>
      <c r="I339" s="3">
        <v>0.0</v>
      </c>
      <c r="J339" s="3">
        <v>0.0</v>
      </c>
      <c r="K339" s="3">
        <v>0.0</v>
      </c>
      <c r="L339" s="3">
        <v>0.0</v>
      </c>
    </row>
    <row r="340">
      <c r="A340" s="2" t="s">
        <v>357</v>
      </c>
      <c r="B340" s="1" t="s">
        <v>22</v>
      </c>
      <c r="C340" s="3">
        <v>4.0</v>
      </c>
      <c r="D340" s="3">
        <v>0.0</v>
      </c>
      <c r="E340" s="3">
        <v>4.0</v>
      </c>
      <c r="F340" s="3">
        <v>0.0</v>
      </c>
      <c r="G340" s="3">
        <v>4.0</v>
      </c>
      <c r="H340" s="3">
        <v>0.0</v>
      </c>
      <c r="I340" s="3">
        <v>0.0</v>
      </c>
      <c r="J340" s="3">
        <v>0.0</v>
      </c>
      <c r="K340" s="3">
        <v>0.0</v>
      </c>
      <c r="L340" s="3">
        <v>0.0</v>
      </c>
    </row>
    <row r="341">
      <c r="A341" s="2" t="s">
        <v>358</v>
      </c>
      <c r="B341" s="1" t="s">
        <v>22</v>
      </c>
      <c r="C341" s="3">
        <v>2.0</v>
      </c>
      <c r="D341" s="3">
        <v>0.0</v>
      </c>
      <c r="E341" s="3">
        <v>2.0</v>
      </c>
      <c r="F341" s="3">
        <v>0.0</v>
      </c>
      <c r="G341" s="3">
        <v>2.0</v>
      </c>
      <c r="H341" s="3">
        <v>0.0</v>
      </c>
      <c r="I341" s="3">
        <v>0.0</v>
      </c>
      <c r="J341" s="3">
        <v>0.0</v>
      </c>
      <c r="K341" s="3">
        <v>0.0</v>
      </c>
      <c r="L341" s="3">
        <v>0.0</v>
      </c>
    </row>
    <row r="342">
      <c r="A342" s="2" t="s">
        <v>359</v>
      </c>
      <c r="B342" s="1" t="s">
        <v>22</v>
      </c>
      <c r="C342" s="3">
        <v>4.0</v>
      </c>
      <c r="D342" s="3">
        <v>0.0</v>
      </c>
      <c r="E342" s="3">
        <v>3.0</v>
      </c>
      <c r="F342" s="3">
        <v>0.0</v>
      </c>
      <c r="G342" s="3">
        <v>4.0</v>
      </c>
      <c r="H342" s="3">
        <v>0.0</v>
      </c>
      <c r="I342" s="3">
        <v>0.0</v>
      </c>
      <c r="J342" s="3">
        <v>0.0</v>
      </c>
      <c r="K342" s="3">
        <v>0.0</v>
      </c>
      <c r="L342" s="3">
        <v>0.0</v>
      </c>
    </row>
    <row r="343">
      <c r="A343" s="2" t="s">
        <v>360</v>
      </c>
      <c r="B343" s="1" t="s">
        <v>22</v>
      </c>
      <c r="C343" s="3">
        <v>6.0</v>
      </c>
      <c r="D343" s="3">
        <v>0.0</v>
      </c>
      <c r="E343" s="3">
        <v>6.0</v>
      </c>
      <c r="F343" s="3">
        <v>0.0</v>
      </c>
      <c r="G343" s="3">
        <v>6.0</v>
      </c>
      <c r="H343" s="3">
        <v>0.0</v>
      </c>
      <c r="I343" s="3">
        <v>0.0</v>
      </c>
      <c r="J343" s="3">
        <v>0.0</v>
      </c>
      <c r="K343" s="3">
        <v>0.0</v>
      </c>
      <c r="L343" s="3">
        <v>0.0</v>
      </c>
    </row>
    <row r="344">
      <c r="A344" s="2" t="s">
        <v>361</v>
      </c>
      <c r="B344" s="1" t="s">
        <v>22</v>
      </c>
      <c r="C344" s="3">
        <v>10.0</v>
      </c>
      <c r="D344" s="3">
        <v>0.0</v>
      </c>
      <c r="E344" s="3">
        <v>6.0</v>
      </c>
      <c r="F344" s="3">
        <v>0.0</v>
      </c>
      <c r="G344" s="3">
        <v>10.0</v>
      </c>
      <c r="H344" s="3">
        <v>0.0</v>
      </c>
      <c r="I344" s="3">
        <v>0.0</v>
      </c>
      <c r="J344" s="3">
        <v>0.0</v>
      </c>
      <c r="K344" s="3">
        <v>0.0</v>
      </c>
      <c r="L344" s="3">
        <v>0.0</v>
      </c>
    </row>
    <row r="345">
      <c r="A345" s="2" t="s">
        <v>362</v>
      </c>
      <c r="B345" s="1" t="s">
        <v>22</v>
      </c>
      <c r="C345" s="3">
        <v>2.0</v>
      </c>
      <c r="D345" s="3">
        <v>0.0</v>
      </c>
      <c r="E345" s="3">
        <v>2.0</v>
      </c>
      <c r="F345" s="3">
        <v>0.0</v>
      </c>
      <c r="G345" s="3">
        <v>2.0</v>
      </c>
      <c r="H345" s="3">
        <v>0.0</v>
      </c>
      <c r="I345" s="3">
        <v>0.0</v>
      </c>
      <c r="J345" s="3">
        <v>0.0</v>
      </c>
      <c r="K345" s="3">
        <v>0.0</v>
      </c>
      <c r="L345" s="3">
        <v>0.0</v>
      </c>
    </row>
    <row r="346">
      <c r="A346" s="2" t="s">
        <v>363</v>
      </c>
      <c r="B346" s="1" t="s">
        <v>22</v>
      </c>
      <c r="C346" s="3">
        <v>3.0</v>
      </c>
      <c r="D346" s="3">
        <v>0.0</v>
      </c>
      <c r="E346" s="3">
        <v>3.0</v>
      </c>
      <c r="F346" s="3">
        <v>0.0</v>
      </c>
      <c r="G346" s="3">
        <v>3.0</v>
      </c>
      <c r="H346" s="3">
        <v>0.0</v>
      </c>
      <c r="I346" s="3">
        <v>0.0</v>
      </c>
      <c r="J346" s="3">
        <v>0.0</v>
      </c>
      <c r="K346" s="3">
        <v>0.0</v>
      </c>
      <c r="L346" s="3">
        <v>0.0</v>
      </c>
    </row>
    <row r="347">
      <c r="A347" s="2" t="s">
        <v>364</v>
      </c>
      <c r="B347" s="1" t="s">
        <v>22</v>
      </c>
      <c r="C347" s="3">
        <v>4.0</v>
      </c>
      <c r="D347" s="3">
        <v>0.0</v>
      </c>
      <c r="E347" s="3">
        <v>4.0</v>
      </c>
      <c r="F347" s="3">
        <v>0.0</v>
      </c>
      <c r="G347" s="3">
        <v>4.0</v>
      </c>
      <c r="H347" s="3">
        <v>0.0</v>
      </c>
      <c r="I347" s="3">
        <v>0.0</v>
      </c>
      <c r="J347" s="3">
        <v>0.0</v>
      </c>
      <c r="K347" s="3">
        <v>0.0</v>
      </c>
      <c r="L347" s="3">
        <v>0.0</v>
      </c>
    </row>
    <row r="348">
      <c r="A348" s="2" t="s">
        <v>365</v>
      </c>
      <c r="B348" s="1" t="s">
        <v>22</v>
      </c>
      <c r="C348" s="3">
        <v>3.0</v>
      </c>
      <c r="D348" s="3">
        <v>0.0</v>
      </c>
      <c r="E348" s="3">
        <v>3.0</v>
      </c>
      <c r="F348" s="3">
        <v>0.0</v>
      </c>
      <c r="G348" s="3">
        <v>3.0</v>
      </c>
      <c r="H348" s="3">
        <v>0.0</v>
      </c>
      <c r="I348" s="3">
        <v>0.0</v>
      </c>
      <c r="J348" s="3">
        <v>0.0</v>
      </c>
      <c r="K348" s="3">
        <v>0.0</v>
      </c>
      <c r="L348" s="3">
        <v>0.0</v>
      </c>
    </row>
    <row r="349">
      <c r="A349" s="2" t="s">
        <v>366</v>
      </c>
      <c r="B349" s="1" t="s">
        <v>22</v>
      </c>
      <c r="C349" s="3">
        <v>2.0</v>
      </c>
      <c r="D349" s="3">
        <v>0.0</v>
      </c>
      <c r="E349" s="3">
        <v>2.0</v>
      </c>
      <c r="F349" s="3">
        <v>0.0</v>
      </c>
      <c r="G349" s="3">
        <v>2.0</v>
      </c>
      <c r="H349" s="3">
        <v>0.0</v>
      </c>
      <c r="I349" s="3">
        <v>0.0</v>
      </c>
      <c r="J349" s="3">
        <v>0.0</v>
      </c>
      <c r="K349" s="3">
        <v>0.0</v>
      </c>
      <c r="L349" s="3">
        <v>0.0</v>
      </c>
    </row>
    <row r="350">
      <c r="A350" s="2" t="s">
        <v>367</v>
      </c>
      <c r="B350" s="1" t="s">
        <v>22</v>
      </c>
      <c r="C350" s="3">
        <v>2.0</v>
      </c>
      <c r="D350" s="3">
        <v>0.0</v>
      </c>
      <c r="E350" s="3">
        <v>2.0</v>
      </c>
      <c r="F350" s="3">
        <v>0.0</v>
      </c>
      <c r="G350" s="3">
        <v>2.0</v>
      </c>
      <c r="H350" s="3">
        <v>0.0</v>
      </c>
      <c r="I350" s="3">
        <v>0.0</v>
      </c>
      <c r="J350" s="3">
        <v>0.0</v>
      </c>
      <c r="K350" s="3">
        <v>0.0</v>
      </c>
      <c r="L350" s="3">
        <v>0.0</v>
      </c>
    </row>
    <row r="351">
      <c r="A351" s="2" t="s">
        <v>368</v>
      </c>
      <c r="B351" s="1" t="s">
        <v>22</v>
      </c>
      <c r="C351" s="3">
        <v>4.0</v>
      </c>
      <c r="D351" s="3">
        <v>0.0</v>
      </c>
      <c r="E351" s="3">
        <v>3.0</v>
      </c>
      <c r="F351" s="3">
        <v>0.0</v>
      </c>
      <c r="G351" s="3">
        <v>4.0</v>
      </c>
      <c r="H351" s="3">
        <v>0.0</v>
      </c>
      <c r="I351" s="3">
        <v>0.0</v>
      </c>
      <c r="J351" s="3">
        <v>0.0</v>
      </c>
      <c r="K351" s="3">
        <v>0.0</v>
      </c>
      <c r="L351" s="3">
        <v>0.0</v>
      </c>
    </row>
    <row r="352">
      <c r="A352" s="2" t="s">
        <v>369</v>
      </c>
      <c r="B352" s="1" t="s">
        <v>22</v>
      </c>
      <c r="C352" s="3">
        <v>4.0</v>
      </c>
      <c r="D352" s="3">
        <v>0.0</v>
      </c>
      <c r="E352" s="3">
        <v>4.0</v>
      </c>
      <c r="F352" s="3">
        <v>0.0</v>
      </c>
      <c r="G352" s="3">
        <v>4.0</v>
      </c>
      <c r="H352" s="3">
        <v>0.0</v>
      </c>
      <c r="I352" s="3">
        <v>0.0</v>
      </c>
      <c r="J352" s="3">
        <v>0.0</v>
      </c>
      <c r="K352" s="3">
        <v>0.0</v>
      </c>
      <c r="L352" s="3">
        <v>0.0</v>
      </c>
    </row>
    <row r="353">
      <c r="A353" s="2" t="s">
        <v>370</v>
      </c>
      <c r="B353" s="1" t="s">
        <v>22</v>
      </c>
      <c r="C353" s="3">
        <v>4.0</v>
      </c>
      <c r="D353" s="3">
        <v>0.0</v>
      </c>
      <c r="E353" s="3">
        <v>4.0</v>
      </c>
      <c r="F353" s="3">
        <v>0.0</v>
      </c>
      <c r="G353" s="3">
        <v>4.0</v>
      </c>
      <c r="H353" s="3">
        <v>0.0</v>
      </c>
      <c r="I353" s="3">
        <v>0.0</v>
      </c>
      <c r="J353" s="3">
        <v>0.0</v>
      </c>
      <c r="K353" s="3">
        <v>0.0</v>
      </c>
      <c r="L353" s="3">
        <v>0.0</v>
      </c>
    </row>
    <row r="354">
      <c r="A354" s="2" t="s">
        <v>371</v>
      </c>
      <c r="B354" s="1" t="s">
        <v>22</v>
      </c>
      <c r="C354" s="3">
        <v>3.0</v>
      </c>
      <c r="D354" s="3">
        <v>0.0</v>
      </c>
      <c r="E354" s="3">
        <v>3.0</v>
      </c>
      <c r="F354" s="3">
        <v>0.0</v>
      </c>
      <c r="G354" s="3">
        <v>3.0</v>
      </c>
      <c r="H354" s="3">
        <v>0.0</v>
      </c>
      <c r="I354" s="3">
        <v>0.0</v>
      </c>
      <c r="J354" s="3">
        <v>0.0</v>
      </c>
      <c r="K354" s="3">
        <v>0.0</v>
      </c>
      <c r="L354" s="3">
        <v>0.0</v>
      </c>
    </row>
    <row r="355">
      <c r="A355" s="2" t="s">
        <v>372</v>
      </c>
      <c r="B355" s="1" t="s">
        <v>22</v>
      </c>
      <c r="C355" s="3">
        <v>2.0</v>
      </c>
      <c r="D355" s="3">
        <v>0.0</v>
      </c>
      <c r="E355" s="3">
        <v>2.0</v>
      </c>
      <c r="F355" s="3">
        <v>0.0</v>
      </c>
      <c r="G355" s="3">
        <v>2.0</v>
      </c>
      <c r="H355" s="3">
        <v>0.0</v>
      </c>
      <c r="I355" s="3">
        <v>0.0</v>
      </c>
      <c r="J355" s="3">
        <v>0.0</v>
      </c>
      <c r="K355" s="3">
        <v>0.0</v>
      </c>
      <c r="L355" s="3">
        <v>0.0</v>
      </c>
    </row>
    <row r="356">
      <c r="A356" s="2" t="s">
        <v>373</v>
      </c>
      <c r="B356" s="1" t="s">
        <v>22</v>
      </c>
      <c r="C356" s="3">
        <v>4.0</v>
      </c>
      <c r="D356" s="3">
        <v>0.0</v>
      </c>
      <c r="E356" s="3">
        <v>4.0</v>
      </c>
      <c r="F356" s="3">
        <v>0.0</v>
      </c>
      <c r="G356" s="3">
        <v>4.0</v>
      </c>
      <c r="H356" s="3">
        <v>0.0</v>
      </c>
      <c r="I356" s="3">
        <v>0.0</v>
      </c>
      <c r="J356" s="3">
        <v>0.0</v>
      </c>
      <c r="K356" s="3">
        <v>0.0</v>
      </c>
      <c r="L356" s="3">
        <v>0.0</v>
      </c>
    </row>
    <row r="357">
      <c r="A357" s="2" t="s">
        <v>374</v>
      </c>
      <c r="B357" s="1" t="s">
        <v>22</v>
      </c>
      <c r="C357" s="3">
        <v>4.0</v>
      </c>
      <c r="D357" s="3">
        <v>0.0</v>
      </c>
      <c r="E357" s="3">
        <v>4.0</v>
      </c>
      <c r="F357" s="3">
        <v>0.0</v>
      </c>
      <c r="G357" s="3">
        <v>4.0</v>
      </c>
      <c r="H357" s="3">
        <v>0.0</v>
      </c>
      <c r="I357" s="3">
        <v>0.0</v>
      </c>
      <c r="J357" s="3">
        <v>0.0</v>
      </c>
      <c r="K357" s="3">
        <v>0.0</v>
      </c>
      <c r="L357" s="3">
        <v>0.0</v>
      </c>
    </row>
    <row r="358">
      <c r="A358" s="2" t="s">
        <v>375</v>
      </c>
      <c r="B358" s="1" t="s">
        <v>22</v>
      </c>
      <c r="C358" s="3">
        <v>4.0</v>
      </c>
      <c r="D358" s="3">
        <v>0.0</v>
      </c>
      <c r="E358" s="3">
        <v>4.0</v>
      </c>
      <c r="F358" s="3">
        <v>0.0</v>
      </c>
      <c r="G358" s="3">
        <v>4.0</v>
      </c>
      <c r="H358" s="3">
        <v>0.0</v>
      </c>
      <c r="I358" s="3">
        <v>0.0</v>
      </c>
      <c r="J358" s="3">
        <v>0.0</v>
      </c>
      <c r="K358" s="3">
        <v>0.0</v>
      </c>
      <c r="L358" s="3">
        <v>0.0</v>
      </c>
    </row>
    <row r="359">
      <c r="A359" s="2" t="s">
        <v>376</v>
      </c>
      <c r="B359" s="1" t="s">
        <v>22</v>
      </c>
      <c r="C359" s="3">
        <v>2.0</v>
      </c>
      <c r="D359" s="3">
        <v>0.0</v>
      </c>
      <c r="E359" s="3">
        <v>2.0</v>
      </c>
      <c r="F359" s="3">
        <v>0.0</v>
      </c>
      <c r="G359" s="3">
        <v>2.0</v>
      </c>
      <c r="H359" s="3">
        <v>0.0</v>
      </c>
      <c r="I359" s="3">
        <v>0.0</v>
      </c>
      <c r="J359" s="3">
        <v>0.0</v>
      </c>
      <c r="K359" s="3">
        <v>0.0</v>
      </c>
      <c r="L359" s="3">
        <v>0.0</v>
      </c>
    </row>
    <row r="360">
      <c r="A360" s="2" t="s">
        <v>377</v>
      </c>
      <c r="B360" s="1" t="s">
        <v>22</v>
      </c>
      <c r="C360" s="3">
        <v>2.0</v>
      </c>
      <c r="D360" s="3">
        <v>0.0</v>
      </c>
      <c r="E360" s="3">
        <v>2.0</v>
      </c>
      <c r="F360" s="3">
        <v>0.0</v>
      </c>
      <c r="G360" s="3">
        <v>2.0</v>
      </c>
      <c r="H360" s="3">
        <v>0.0</v>
      </c>
      <c r="I360" s="3">
        <v>0.0</v>
      </c>
      <c r="J360" s="3">
        <v>0.0</v>
      </c>
      <c r="K360" s="3">
        <v>0.0</v>
      </c>
      <c r="L360" s="3">
        <v>0.0</v>
      </c>
    </row>
    <row r="361">
      <c r="A361" s="2" t="s">
        <v>378</v>
      </c>
      <c r="B361" s="1" t="s">
        <v>22</v>
      </c>
      <c r="C361" s="3">
        <v>2.0</v>
      </c>
      <c r="D361" s="3">
        <v>0.0</v>
      </c>
      <c r="E361" s="3">
        <v>2.0</v>
      </c>
      <c r="F361" s="3">
        <v>0.0</v>
      </c>
      <c r="G361" s="3">
        <v>2.0</v>
      </c>
      <c r="H361" s="3">
        <v>0.0</v>
      </c>
      <c r="I361" s="3">
        <v>0.0</v>
      </c>
      <c r="J361" s="3">
        <v>0.0</v>
      </c>
      <c r="K361" s="3">
        <v>0.0</v>
      </c>
      <c r="L361" s="3">
        <v>0.0</v>
      </c>
    </row>
    <row r="362">
      <c r="A362" s="2" t="s">
        <v>379</v>
      </c>
      <c r="B362" s="1" t="s">
        <v>22</v>
      </c>
      <c r="C362" s="3">
        <v>2.0</v>
      </c>
      <c r="D362" s="3">
        <v>0.0</v>
      </c>
      <c r="E362" s="3">
        <v>2.0</v>
      </c>
      <c r="F362" s="3">
        <v>0.0</v>
      </c>
      <c r="G362" s="3">
        <v>2.0</v>
      </c>
      <c r="H362" s="3">
        <v>0.0</v>
      </c>
      <c r="I362" s="3">
        <v>0.0</v>
      </c>
      <c r="J362" s="3">
        <v>0.0</v>
      </c>
      <c r="K362" s="3">
        <v>0.0</v>
      </c>
      <c r="L362" s="3">
        <v>0.0</v>
      </c>
    </row>
    <row r="363">
      <c r="A363" s="2" t="s">
        <v>380</v>
      </c>
      <c r="B363" s="1" t="s">
        <v>22</v>
      </c>
      <c r="C363" s="3">
        <v>4.0</v>
      </c>
      <c r="D363" s="3">
        <v>0.0</v>
      </c>
      <c r="E363" s="3">
        <v>4.0</v>
      </c>
      <c r="F363" s="3">
        <v>0.0</v>
      </c>
      <c r="G363" s="3">
        <v>4.0</v>
      </c>
      <c r="H363" s="3">
        <v>0.0</v>
      </c>
      <c r="I363" s="3">
        <v>0.0</v>
      </c>
      <c r="J363" s="3">
        <v>0.0</v>
      </c>
      <c r="K363" s="3">
        <v>0.0</v>
      </c>
      <c r="L363" s="3">
        <v>0.0</v>
      </c>
    </row>
    <row r="364">
      <c r="A364" s="2" t="s">
        <v>381</v>
      </c>
      <c r="B364" s="1" t="s">
        <v>22</v>
      </c>
      <c r="C364" s="3">
        <v>3.0</v>
      </c>
      <c r="D364" s="3">
        <v>0.0</v>
      </c>
      <c r="E364" s="3">
        <v>3.0</v>
      </c>
      <c r="F364" s="3">
        <v>0.0</v>
      </c>
      <c r="G364" s="3">
        <v>3.0</v>
      </c>
      <c r="H364" s="3">
        <v>0.0</v>
      </c>
      <c r="I364" s="3">
        <v>0.0</v>
      </c>
      <c r="J364" s="3">
        <v>0.0</v>
      </c>
      <c r="K364" s="3">
        <v>0.0</v>
      </c>
      <c r="L364" s="3">
        <v>0.0</v>
      </c>
    </row>
    <row r="365">
      <c r="A365" s="2" t="s">
        <v>382</v>
      </c>
      <c r="B365" s="1" t="s">
        <v>22</v>
      </c>
      <c r="C365" s="3">
        <v>3.0</v>
      </c>
      <c r="D365" s="3">
        <v>0.0</v>
      </c>
      <c r="E365" s="3">
        <v>3.0</v>
      </c>
      <c r="F365" s="3">
        <v>0.0</v>
      </c>
      <c r="G365" s="3">
        <v>3.0</v>
      </c>
      <c r="H365" s="3">
        <v>0.0</v>
      </c>
      <c r="I365" s="3">
        <v>0.0</v>
      </c>
      <c r="J365" s="3">
        <v>0.0</v>
      </c>
      <c r="K365" s="3">
        <v>0.0</v>
      </c>
      <c r="L365" s="3">
        <v>0.0</v>
      </c>
    </row>
    <row r="366">
      <c r="A366" s="2" t="s">
        <v>383</v>
      </c>
      <c r="B366" s="1" t="s">
        <v>22</v>
      </c>
      <c r="C366" s="3">
        <v>3.0</v>
      </c>
      <c r="D366" s="3">
        <v>0.0</v>
      </c>
      <c r="E366" s="3">
        <v>3.0</v>
      </c>
      <c r="F366" s="3">
        <v>0.0</v>
      </c>
      <c r="G366" s="3">
        <v>3.0</v>
      </c>
      <c r="H366" s="3">
        <v>0.0</v>
      </c>
      <c r="I366" s="3">
        <v>0.0</v>
      </c>
      <c r="J366" s="3">
        <v>0.0</v>
      </c>
      <c r="K366" s="3">
        <v>0.0</v>
      </c>
      <c r="L366" s="3">
        <v>0.0</v>
      </c>
    </row>
    <row r="367">
      <c r="A367" s="2" t="s">
        <v>384</v>
      </c>
      <c r="B367" s="1" t="s">
        <v>22</v>
      </c>
      <c r="C367" s="3">
        <v>2.0</v>
      </c>
      <c r="D367" s="3">
        <v>0.0</v>
      </c>
      <c r="E367" s="3">
        <v>2.0</v>
      </c>
      <c r="F367" s="3">
        <v>0.0</v>
      </c>
      <c r="G367" s="3">
        <v>2.0</v>
      </c>
      <c r="H367" s="3">
        <v>0.0</v>
      </c>
      <c r="I367" s="3">
        <v>0.0</v>
      </c>
      <c r="J367" s="3">
        <v>0.0</v>
      </c>
      <c r="K367" s="3">
        <v>0.0</v>
      </c>
      <c r="L367" s="3">
        <v>0.0</v>
      </c>
    </row>
    <row r="368">
      <c r="A368" s="2" t="s">
        <v>385</v>
      </c>
      <c r="B368" s="1" t="s">
        <v>22</v>
      </c>
      <c r="C368" s="3">
        <v>3.0</v>
      </c>
      <c r="D368" s="3">
        <v>0.0</v>
      </c>
      <c r="E368" s="3">
        <v>3.0</v>
      </c>
      <c r="F368" s="3">
        <v>0.0</v>
      </c>
      <c r="G368" s="3">
        <v>3.0</v>
      </c>
      <c r="H368" s="3">
        <v>0.0</v>
      </c>
      <c r="I368" s="3">
        <v>0.0</v>
      </c>
      <c r="J368" s="3">
        <v>0.0</v>
      </c>
      <c r="K368" s="3">
        <v>0.0</v>
      </c>
      <c r="L368" s="3">
        <v>0.0</v>
      </c>
    </row>
    <row r="369">
      <c r="A369" s="2" t="s">
        <v>386</v>
      </c>
      <c r="B369" s="1" t="s">
        <v>22</v>
      </c>
      <c r="C369" s="3">
        <v>3.0</v>
      </c>
      <c r="D369" s="3">
        <v>0.0</v>
      </c>
      <c r="E369" s="3">
        <v>3.0</v>
      </c>
      <c r="F369" s="3">
        <v>0.0</v>
      </c>
      <c r="G369" s="3">
        <v>3.0</v>
      </c>
      <c r="H369" s="3">
        <v>0.0</v>
      </c>
      <c r="I369" s="3">
        <v>0.0</v>
      </c>
      <c r="J369" s="3">
        <v>0.0</v>
      </c>
      <c r="K369" s="3">
        <v>0.0</v>
      </c>
      <c r="L369" s="3">
        <v>0.0</v>
      </c>
    </row>
    <row r="370">
      <c r="A370" s="2" t="s">
        <v>387</v>
      </c>
      <c r="B370" s="1" t="s">
        <v>22</v>
      </c>
      <c r="C370" s="3">
        <v>3.0</v>
      </c>
      <c r="D370" s="3">
        <v>0.0</v>
      </c>
      <c r="E370" s="3">
        <v>3.0</v>
      </c>
      <c r="F370" s="3">
        <v>0.0</v>
      </c>
      <c r="G370" s="3">
        <v>3.0</v>
      </c>
      <c r="H370" s="3">
        <v>0.0</v>
      </c>
      <c r="I370" s="3">
        <v>0.0</v>
      </c>
      <c r="J370" s="3">
        <v>0.0</v>
      </c>
      <c r="K370" s="3">
        <v>0.0</v>
      </c>
      <c r="L370" s="3">
        <v>0.0</v>
      </c>
    </row>
    <row r="371">
      <c r="A371" s="2" t="s">
        <v>388</v>
      </c>
      <c r="B371" s="1" t="s">
        <v>22</v>
      </c>
      <c r="C371" s="3">
        <v>2.0</v>
      </c>
      <c r="D371" s="3">
        <v>0.0</v>
      </c>
      <c r="E371" s="3">
        <v>2.0</v>
      </c>
      <c r="F371" s="3">
        <v>0.0</v>
      </c>
      <c r="G371" s="3">
        <v>2.0</v>
      </c>
      <c r="H371" s="3">
        <v>0.0</v>
      </c>
      <c r="I371" s="3">
        <v>0.0</v>
      </c>
      <c r="J371" s="3">
        <v>0.0</v>
      </c>
      <c r="K371" s="3">
        <v>0.0</v>
      </c>
      <c r="L371" s="3">
        <v>0.0</v>
      </c>
    </row>
    <row r="372">
      <c r="A372" s="2" t="s">
        <v>389</v>
      </c>
      <c r="B372" s="1" t="s">
        <v>22</v>
      </c>
      <c r="C372" s="3">
        <v>2.0</v>
      </c>
      <c r="D372" s="3">
        <v>0.0</v>
      </c>
      <c r="E372" s="3">
        <v>2.0</v>
      </c>
      <c r="F372" s="3">
        <v>0.0</v>
      </c>
      <c r="G372" s="3">
        <v>2.0</v>
      </c>
      <c r="H372" s="3">
        <v>0.0</v>
      </c>
      <c r="I372" s="3">
        <v>0.0</v>
      </c>
      <c r="J372" s="3">
        <v>0.0</v>
      </c>
      <c r="K372" s="3">
        <v>0.0</v>
      </c>
      <c r="L372" s="3">
        <v>0.0</v>
      </c>
    </row>
    <row r="373">
      <c r="A373" s="2" t="s">
        <v>390</v>
      </c>
      <c r="B373" s="1" t="s">
        <v>22</v>
      </c>
      <c r="C373" s="3">
        <v>3.0</v>
      </c>
      <c r="D373" s="3">
        <v>0.0</v>
      </c>
      <c r="E373" s="3">
        <v>3.0</v>
      </c>
      <c r="F373" s="3">
        <v>0.0</v>
      </c>
      <c r="G373" s="3">
        <v>3.0</v>
      </c>
      <c r="H373" s="3">
        <v>0.0</v>
      </c>
      <c r="I373" s="3">
        <v>0.0</v>
      </c>
      <c r="J373" s="3">
        <v>0.0</v>
      </c>
      <c r="K373" s="3">
        <v>0.0</v>
      </c>
      <c r="L373" s="3">
        <v>0.0</v>
      </c>
    </row>
    <row r="374">
      <c r="A374" s="2" t="s">
        <v>391</v>
      </c>
      <c r="B374" s="1" t="s">
        <v>22</v>
      </c>
      <c r="C374" s="3">
        <v>3.0</v>
      </c>
      <c r="D374" s="3">
        <v>0.0</v>
      </c>
      <c r="E374" s="3">
        <v>3.0</v>
      </c>
      <c r="F374" s="3">
        <v>0.0</v>
      </c>
      <c r="G374" s="3">
        <v>3.0</v>
      </c>
      <c r="H374" s="3">
        <v>0.0</v>
      </c>
      <c r="I374" s="3">
        <v>0.0</v>
      </c>
      <c r="J374" s="3">
        <v>0.0</v>
      </c>
      <c r="K374" s="3">
        <v>0.0</v>
      </c>
      <c r="L374" s="3">
        <v>0.0</v>
      </c>
    </row>
    <row r="375">
      <c r="A375" s="2" t="s">
        <v>392</v>
      </c>
      <c r="B375" s="1" t="s">
        <v>22</v>
      </c>
      <c r="C375" s="3">
        <v>3.0</v>
      </c>
      <c r="D375" s="3">
        <v>0.0</v>
      </c>
      <c r="E375" s="3">
        <v>3.0</v>
      </c>
      <c r="F375" s="3">
        <v>0.0</v>
      </c>
      <c r="G375" s="3">
        <v>3.0</v>
      </c>
      <c r="H375" s="3">
        <v>0.0</v>
      </c>
      <c r="I375" s="3">
        <v>0.0</v>
      </c>
      <c r="J375" s="3">
        <v>0.0</v>
      </c>
      <c r="K375" s="3">
        <v>0.0</v>
      </c>
      <c r="L375" s="3">
        <v>0.0</v>
      </c>
    </row>
    <row r="376">
      <c r="A376" s="2" t="s">
        <v>393</v>
      </c>
      <c r="B376" s="1" t="s">
        <v>22</v>
      </c>
      <c r="C376" s="3">
        <v>2.0</v>
      </c>
      <c r="D376" s="3">
        <v>0.0</v>
      </c>
      <c r="E376" s="3">
        <v>2.0</v>
      </c>
      <c r="F376" s="3">
        <v>0.0</v>
      </c>
      <c r="G376" s="3">
        <v>2.0</v>
      </c>
      <c r="H376" s="3">
        <v>0.0</v>
      </c>
      <c r="I376" s="3">
        <v>0.0</v>
      </c>
      <c r="J376" s="3">
        <v>0.0</v>
      </c>
      <c r="K376" s="3">
        <v>0.0</v>
      </c>
      <c r="L376" s="3">
        <v>0.0</v>
      </c>
    </row>
    <row r="377">
      <c r="A377" s="2" t="s">
        <v>394</v>
      </c>
      <c r="B377" s="1" t="s">
        <v>22</v>
      </c>
      <c r="C377" s="3">
        <v>3.0</v>
      </c>
      <c r="D377" s="3">
        <v>0.0</v>
      </c>
      <c r="E377" s="3">
        <v>3.0</v>
      </c>
      <c r="F377" s="3">
        <v>0.0</v>
      </c>
      <c r="G377" s="3">
        <v>3.0</v>
      </c>
      <c r="H377" s="3">
        <v>0.0</v>
      </c>
      <c r="I377" s="3">
        <v>0.0</v>
      </c>
      <c r="J377" s="3">
        <v>0.0</v>
      </c>
      <c r="K377" s="3">
        <v>0.0</v>
      </c>
      <c r="L377" s="3">
        <v>0.0</v>
      </c>
    </row>
    <row r="378">
      <c r="A378" s="2" t="s">
        <v>395</v>
      </c>
      <c r="B378" s="1" t="s">
        <v>22</v>
      </c>
      <c r="C378" s="3">
        <v>2.0</v>
      </c>
      <c r="D378" s="3">
        <v>0.0</v>
      </c>
      <c r="E378" s="3">
        <v>2.0</v>
      </c>
      <c r="F378" s="3">
        <v>0.0</v>
      </c>
      <c r="G378" s="3">
        <v>2.0</v>
      </c>
      <c r="H378" s="3">
        <v>0.0</v>
      </c>
      <c r="I378" s="3">
        <v>0.0</v>
      </c>
      <c r="J378" s="3">
        <v>0.0</v>
      </c>
      <c r="K378" s="3">
        <v>0.0</v>
      </c>
      <c r="L378" s="3">
        <v>0.0</v>
      </c>
    </row>
    <row r="379">
      <c r="A379" s="2" t="s">
        <v>396</v>
      </c>
      <c r="B379" s="1" t="s">
        <v>22</v>
      </c>
      <c r="C379" s="3">
        <v>26.0</v>
      </c>
      <c r="D379" s="3">
        <v>0.0</v>
      </c>
      <c r="E379" s="3">
        <v>26.0</v>
      </c>
      <c r="F379" s="3">
        <v>0.0</v>
      </c>
      <c r="G379" s="3">
        <v>26.0</v>
      </c>
      <c r="H379" s="3">
        <v>0.0</v>
      </c>
      <c r="I379" s="3">
        <v>0.0</v>
      </c>
      <c r="J379" s="3">
        <v>0.0</v>
      </c>
      <c r="K379" s="3">
        <v>0.0</v>
      </c>
      <c r="L379" s="3">
        <v>0.0</v>
      </c>
    </row>
    <row r="380">
      <c r="A380" s="2" t="s">
        <v>397</v>
      </c>
      <c r="B380" s="1" t="s">
        <v>22</v>
      </c>
      <c r="C380" s="3">
        <v>3.0</v>
      </c>
      <c r="D380" s="3">
        <v>0.0</v>
      </c>
      <c r="E380" s="3">
        <v>3.0</v>
      </c>
      <c r="F380" s="3">
        <v>0.0</v>
      </c>
      <c r="G380" s="3">
        <v>3.0</v>
      </c>
      <c r="H380" s="3">
        <v>0.0</v>
      </c>
      <c r="I380" s="3">
        <v>0.0</v>
      </c>
      <c r="J380" s="3">
        <v>0.0</v>
      </c>
      <c r="K380" s="3">
        <v>0.0</v>
      </c>
      <c r="L380" s="3">
        <v>0.0</v>
      </c>
    </row>
    <row r="381">
      <c r="A381" s="2" t="s">
        <v>398</v>
      </c>
      <c r="B381" s="1" t="s">
        <v>22</v>
      </c>
      <c r="C381" s="3">
        <v>2.0</v>
      </c>
      <c r="D381" s="3">
        <v>0.0</v>
      </c>
      <c r="E381" s="3">
        <v>2.0</v>
      </c>
      <c r="F381" s="3">
        <v>0.0</v>
      </c>
      <c r="G381" s="3">
        <v>2.0</v>
      </c>
      <c r="H381" s="3">
        <v>0.0</v>
      </c>
      <c r="I381" s="3">
        <v>0.0</v>
      </c>
      <c r="J381" s="3">
        <v>0.0</v>
      </c>
      <c r="K381" s="3">
        <v>0.0</v>
      </c>
      <c r="L381" s="3">
        <v>0.0</v>
      </c>
    </row>
    <row r="382">
      <c r="A382" s="2" t="s">
        <v>399</v>
      </c>
      <c r="B382" s="1" t="s">
        <v>22</v>
      </c>
      <c r="C382" s="3">
        <v>2.0</v>
      </c>
      <c r="D382" s="3">
        <v>0.0</v>
      </c>
      <c r="E382" s="3">
        <v>2.0</v>
      </c>
      <c r="F382" s="3">
        <v>0.0</v>
      </c>
      <c r="G382" s="3">
        <v>2.0</v>
      </c>
      <c r="H382" s="3">
        <v>0.0</v>
      </c>
      <c r="I382" s="3">
        <v>0.0</v>
      </c>
      <c r="J382" s="3">
        <v>0.0</v>
      </c>
      <c r="K382" s="3">
        <v>0.0</v>
      </c>
      <c r="L382" s="3">
        <v>0.0</v>
      </c>
    </row>
    <row r="383">
      <c r="A383" s="2" t="s">
        <v>400</v>
      </c>
      <c r="B383" s="1" t="s">
        <v>22</v>
      </c>
      <c r="C383" s="3">
        <v>1.0</v>
      </c>
      <c r="D383" s="3">
        <v>0.0</v>
      </c>
      <c r="E383" s="3">
        <v>1.0</v>
      </c>
      <c r="F383" s="3">
        <v>0.0</v>
      </c>
      <c r="G383" s="3">
        <v>1.0</v>
      </c>
      <c r="H383" s="3">
        <v>0.0</v>
      </c>
      <c r="I383" s="3">
        <v>2.0</v>
      </c>
      <c r="J383" s="3">
        <v>0.0</v>
      </c>
      <c r="K383" s="3">
        <v>0.0</v>
      </c>
      <c r="L383" s="3">
        <v>0.0</v>
      </c>
    </row>
    <row r="384">
      <c r="A384" s="2" t="s">
        <v>401</v>
      </c>
      <c r="B384" s="1" t="s">
        <v>15</v>
      </c>
      <c r="C384" s="3">
        <v>0.0</v>
      </c>
      <c r="D384" s="3">
        <v>0.0</v>
      </c>
      <c r="E384" s="3">
        <v>0.0</v>
      </c>
      <c r="F384" s="3">
        <v>0.0</v>
      </c>
      <c r="G384" s="3">
        <v>0.0</v>
      </c>
      <c r="H384" s="3">
        <v>0.0</v>
      </c>
      <c r="I384" s="3">
        <v>2.0</v>
      </c>
      <c r="J384" s="3">
        <v>0.0</v>
      </c>
      <c r="K384" s="3">
        <v>0.0</v>
      </c>
      <c r="L384" s="3">
        <v>0.0</v>
      </c>
    </row>
    <row r="385">
      <c r="A385" s="2" t="s">
        <v>402</v>
      </c>
      <c r="B385" s="1" t="s">
        <v>15</v>
      </c>
      <c r="C385" s="3">
        <v>1.0</v>
      </c>
      <c r="D385" s="3">
        <v>11.0</v>
      </c>
      <c r="E385" s="3">
        <v>1.0</v>
      </c>
      <c r="F385" s="3">
        <v>0.0</v>
      </c>
      <c r="G385" s="3">
        <v>1.0</v>
      </c>
      <c r="H385" s="3">
        <v>0.0</v>
      </c>
      <c r="I385" s="3">
        <v>2.0</v>
      </c>
      <c r="J385" s="3">
        <v>11.0</v>
      </c>
      <c r="K385" s="3">
        <v>0.0</v>
      </c>
      <c r="L385" s="3">
        <v>0.0</v>
      </c>
    </row>
    <row r="386">
      <c r="A386" s="1" t="s">
        <v>403</v>
      </c>
      <c r="B386" s="1" t="s">
        <v>20</v>
      </c>
      <c r="C386" s="3">
        <v>0.0</v>
      </c>
      <c r="D386" s="3">
        <v>0.0</v>
      </c>
      <c r="E386" s="3">
        <v>0.0</v>
      </c>
      <c r="F386" s="3">
        <v>0.0</v>
      </c>
      <c r="G386" s="3">
        <v>0.0</v>
      </c>
      <c r="H386" s="3">
        <v>0.0</v>
      </c>
      <c r="I386" s="3">
        <v>0.0</v>
      </c>
      <c r="J386" s="3">
        <v>0.0</v>
      </c>
      <c r="K386" s="3">
        <v>0.0</v>
      </c>
      <c r="L386" s="3">
        <v>0.0</v>
      </c>
    </row>
    <row r="387">
      <c r="A387" s="1" t="s">
        <v>404</v>
      </c>
      <c r="B387" s="1" t="s">
        <v>20</v>
      </c>
      <c r="C387" s="3">
        <v>0.0</v>
      </c>
      <c r="D387" s="3">
        <v>0.0</v>
      </c>
      <c r="E387" s="3">
        <v>0.0</v>
      </c>
      <c r="F387" s="3">
        <v>0.0</v>
      </c>
      <c r="G387" s="3">
        <v>0.0</v>
      </c>
      <c r="H387" s="3">
        <v>0.0</v>
      </c>
      <c r="I387" s="3">
        <v>0.0</v>
      </c>
      <c r="J387" s="3">
        <v>0.0</v>
      </c>
      <c r="K387" s="3">
        <v>0.0</v>
      </c>
      <c r="L387" s="3">
        <v>0.0</v>
      </c>
    </row>
    <row r="388">
      <c r="A388" s="2" t="s">
        <v>405</v>
      </c>
      <c r="B388" s="1" t="s">
        <v>17</v>
      </c>
      <c r="C388" s="3">
        <v>1.0</v>
      </c>
      <c r="D388" s="3">
        <v>0.0</v>
      </c>
      <c r="E388" s="3">
        <v>1.0</v>
      </c>
      <c r="F388" s="3">
        <v>0.0</v>
      </c>
      <c r="G388" s="3">
        <v>1.0</v>
      </c>
      <c r="H388" s="3">
        <v>0.0</v>
      </c>
      <c r="I388" s="3">
        <v>2.0</v>
      </c>
      <c r="J388" s="3">
        <v>0.0</v>
      </c>
      <c r="K388" s="3">
        <v>0.0</v>
      </c>
      <c r="L388" s="3">
        <v>0.0</v>
      </c>
    </row>
    <row r="389">
      <c r="A389" s="2" t="s">
        <v>406</v>
      </c>
      <c r="B389" s="1" t="s">
        <v>20</v>
      </c>
      <c r="C389" s="3">
        <v>0.0</v>
      </c>
      <c r="D389" s="3">
        <v>0.0</v>
      </c>
      <c r="E389" s="3">
        <v>0.0</v>
      </c>
      <c r="F389" s="3">
        <v>0.0</v>
      </c>
      <c r="G389" s="3">
        <v>0.0</v>
      </c>
      <c r="H389" s="3">
        <v>0.0</v>
      </c>
      <c r="I389" s="3">
        <v>0.0</v>
      </c>
      <c r="J389" s="3">
        <v>0.0</v>
      </c>
      <c r="K389" s="3">
        <v>0.0</v>
      </c>
      <c r="L389" s="3">
        <v>0.0</v>
      </c>
    </row>
    <row r="390">
      <c r="A390" s="1" t="s">
        <v>407</v>
      </c>
      <c r="B390" s="1" t="s">
        <v>167</v>
      </c>
      <c r="C390" s="3">
        <v>0.0</v>
      </c>
      <c r="D390" s="3">
        <v>1.0</v>
      </c>
      <c r="E390" s="3">
        <v>0.0</v>
      </c>
      <c r="F390" s="3">
        <v>0.0</v>
      </c>
      <c r="G390" s="3">
        <v>0.0</v>
      </c>
      <c r="H390" s="3">
        <v>0.0</v>
      </c>
      <c r="I390" s="3">
        <v>2.0</v>
      </c>
      <c r="J390" s="3">
        <v>1.0</v>
      </c>
      <c r="K390" s="3">
        <v>0.0</v>
      </c>
      <c r="L390" s="3">
        <v>0.0</v>
      </c>
    </row>
    <row r="391">
      <c r="A391" s="2" t="s">
        <v>408</v>
      </c>
      <c r="B391" s="1" t="s">
        <v>167</v>
      </c>
      <c r="C391" s="3">
        <v>0.0</v>
      </c>
      <c r="D391" s="3">
        <v>0.0</v>
      </c>
      <c r="E391" s="3">
        <v>0.0</v>
      </c>
      <c r="F391" s="3">
        <v>0.0</v>
      </c>
      <c r="G391" s="3">
        <v>0.0</v>
      </c>
      <c r="H391" s="3">
        <v>0.0</v>
      </c>
      <c r="I391" s="3">
        <v>2.0</v>
      </c>
      <c r="J391" s="3">
        <v>0.0</v>
      </c>
      <c r="K391" s="3">
        <v>0.0</v>
      </c>
      <c r="L391" s="3">
        <v>0.0</v>
      </c>
    </row>
    <row r="392">
      <c r="A392" s="2" t="s">
        <v>409</v>
      </c>
      <c r="B392" s="1" t="s">
        <v>167</v>
      </c>
      <c r="C392" s="3">
        <v>0.0</v>
      </c>
      <c r="D392" s="3">
        <v>1.0</v>
      </c>
      <c r="E392" s="3">
        <v>0.0</v>
      </c>
      <c r="F392" s="3">
        <v>0.0</v>
      </c>
      <c r="G392" s="3">
        <v>0.0</v>
      </c>
      <c r="H392" s="3">
        <v>0.0</v>
      </c>
      <c r="I392" s="3">
        <v>2.0</v>
      </c>
      <c r="J392" s="3">
        <v>1.0</v>
      </c>
      <c r="K392" s="3">
        <v>0.0</v>
      </c>
      <c r="L392" s="3">
        <v>0.0</v>
      </c>
    </row>
    <row r="393">
      <c r="A393" s="2" t="s">
        <v>410</v>
      </c>
      <c r="B393" s="1" t="s">
        <v>167</v>
      </c>
      <c r="C393" s="3">
        <v>1.0</v>
      </c>
      <c r="D393" s="3">
        <v>0.0</v>
      </c>
      <c r="E393" s="3">
        <v>1.0</v>
      </c>
      <c r="F393" s="3">
        <v>0.0</v>
      </c>
      <c r="G393" s="3">
        <v>1.0</v>
      </c>
      <c r="H393" s="3">
        <v>0.0</v>
      </c>
      <c r="I393" s="3">
        <v>2.0</v>
      </c>
      <c r="J393" s="3">
        <v>0.0</v>
      </c>
      <c r="K393" s="3">
        <v>0.0</v>
      </c>
      <c r="L393" s="3">
        <v>0.0</v>
      </c>
    </row>
    <row r="394">
      <c r="A394" s="2" t="s">
        <v>411</v>
      </c>
      <c r="B394" s="1" t="s">
        <v>167</v>
      </c>
      <c r="C394" s="3">
        <v>1.0</v>
      </c>
      <c r="D394" s="3">
        <v>0.0</v>
      </c>
      <c r="E394" s="3">
        <v>1.0</v>
      </c>
      <c r="F394" s="3">
        <v>0.0</v>
      </c>
      <c r="G394" s="3">
        <v>1.0</v>
      </c>
      <c r="H394" s="3">
        <v>0.0</v>
      </c>
      <c r="I394" s="3">
        <v>2.0</v>
      </c>
      <c r="J394" s="3">
        <v>0.0</v>
      </c>
      <c r="K394" s="3">
        <v>0.0</v>
      </c>
      <c r="L394" s="3">
        <v>0.0</v>
      </c>
    </row>
    <row r="395">
      <c r="A395" s="2" t="s">
        <v>412</v>
      </c>
      <c r="B395" s="1" t="s">
        <v>167</v>
      </c>
      <c r="C395" s="3">
        <v>0.0</v>
      </c>
      <c r="D395" s="3">
        <v>1.0</v>
      </c>
      <c r="E395" s="3">
        <v>0.0</v>
      </c>
      <c r="F395" s="3">
        <v>0.0</v>
      </c>
      <c r="G395" s="3">
        <v>0.0</v>
      </c>
      <c r="H395" s="3">
        <v>0.0</v>
      </c>
      <c r="I395" s="3">
        <v>2.0</v>
      </c>
      <c r="J395" s="3">
        <v>1.0</v>
      </c>
      <c r="K395" s="3">
        <v>0.0</v>
      </c>
      <c r="L395" s="3">
        <v>0.0</v>
      </c>
    </row>
    <row r="396">
      <c r="A396" s="2" t="s">
        <v>413</v>
      </c>
      <c r="B396" s="1" t="s">
        <v>167</v>
      </c>
      <c r="C396" s="3">
        <v>1.0</v>
      </c>
      <c r="D396" s="3">
        <v>0.0</v>
      </c>
      <c r="E396" s="3">
        <v>1.0</v>
      </c>
      <c r="F396" s="3">
        <v>0.0</v>
      </c>
      <c r="G396" s="3">
        <v>1.0</v>
      </c>
      <c r="H396" s="3">
        <v>0.0</v>
      </c>
      <c r="I396" s="3">
        <v>2.0</v>
      </c>
      <c r="J396" s="3">
        <v>0.0</v>
      </c>
      <c r="K396" s="3">
        <v>0.0</v>
      </c>
      <c r="L396" s="3">
        <v>0.0</v>
      </c>
    </row>
    <row r="397">
      <c r="A397" s="2" t="s">
        <v>414</v>
      </c>
      <c r="B397" s="1" t="s">
        <v>167</v>
      </c>
      <c r="C397" s="3">
        <v>0.0</v>
      </c>
      <c r="D397" s="3">
        <v>1.0</v>
      </c>
      <c r="E397" s="3">
        <v>0.0</v>
      </c>
      <c r="F397" s="3">
        <v>0.0</v>
      </c>
      <c r="G397" s="3">
        <v>0.0</v>
      </c>
      <c r="H397" s="3">
        <v>0.0</v>
      </c>
      <c r="I397" s="3">
        <v>2.0</v>
      </c>
      <c r="J397" s="3">
        <v>1.0</v>
      </c>
      <c r="K397" s="3">
        <v>0.0</v>
      </c>
      <c r="L397" s="3">
        <v>0.0</v>
      </c>
    </row>
    <row r="398">
      <c r="A398" s="1" t="s">
        <v>415</v>
      </c>
      <c r="B398" s="1" t="s">
        <v>167</v>
      </c>
      <c r="C398" s="3">
        <v>1.0</v>
      </c>
      <c r="D398" s="3">
        <v>0.0</v>
      </c>
      <c r="E398" s="3">
        <v>1.0</v>
      </c>
      <c r="F398" s="3">
        <v>0.0</v>
      </c>
      <c r="G398" s="3">
        <v>1.0</v>
      </c>
      <c r="H398" s="3">
        <v>0.0</v>
      </c>
      <c r="I398" s="3">
        <v>2.0</v>
      </c>
      <c r="J398" s="3">
        <v>0.0</v>
      </c>
      <c r="K398" s="3">
        <v>0.0</v>
      </c>
      <c r="L398" s="3">
        <v>0.0</v>
      </c>
    </row>
    <row r="399">
      <c r="A399" s="1" t="s">
        <v>416</v>
      </c>
      <c r="B399" s="1" t="s">
        <v>167</v>
      </c>
      <c r="C399" s="3">
        <v>1.0</v>
      </c>
      <c r="D399" s="3">
        <v>0.0</v>
      </c>
      <c r="E399" s="3">
        <v>1.0</v>
      </c>
      <c r="F399" s="3">
        <v>0.0</v>
      </c>
      <c r="G399" s="3">
        <v>1.0</v>
      </c>
      <c r="H399" s="3">
        <v>0.0</v>
      </c>
      <c r="I399" s="3">
        <v>2.0</v>
      </c>
      <c r="J399" s="3">
        <v>0.0</v>
      </c>
      <c r="K399" s="3">
        <v>0.0</v>
      </c>
      <c r="L399" s="3">
        <v>0.0</v>
      </c>
    </row>
    <row r="400">
      <c r="A400" s="1" t="s">
        <v>417</v>
      </c>
      <c r="B400" s="1" t="s">
        <v>167</v>
      </c>
      <c r="C400" s="3">
        <v>1.0</v>
      </c>
      <c r="D400" s="3">
        <v>0.0</v>
      </c>
      <c r="E400" s="3">
        <v>1.0</v>
      </c>
      <c r="F400" s="3">
        <v>0.0</v>
      </c>
      <c r="G400" s="3">
        <v>1.0</v>
      </c>
      <c r="H400" s="3">
        <v>0.0</v>
      </c>
      <c r="I400" s="3">
        <v>2.0</v>
      </c>
      <c r="J400" s="3">
        <v>0.0</v>
      </c>
      <c r="K400" s="3">
        <v>0.0</v>
      </c>
      <c r="L400" s="3">
        <v>0.0</v>
      </c>
    </row>
    <row r="401">
      <c r="A401" s="1" t="s">
        <v>418</v>
      </c>
      <c r="B401" s="1" t="s">
        <v>167</v>
      </c>
      <c r="C401" s="3">
        <v>1.0</v>
      </c>
      <c r="D401" s="3">
        <v>0.0</v>
      </c>
      <c r="E401" s="3">
        <v>1.0</v>
      </c>
      <c r="F401" s="3">
        <v>0.0</v>
      </c>
      <c r="G401" s="3">
        <v>1.0</v>
      </c>
      <c r="H401" s="3">
        <v>0.0</v>
      </c>
      <c r="I401" s="3">
        <v>2.0</v>
      </c>
      <c r="J401" s="3">
        <v>0.0</v>
      </c>
      <c r="K401" s="3">
        <v>0.0</v>
      </c>
      <c r="L401" s="3">
        <v>0.0</v>
      </c>
    </row>
    <row r="402">
      <c r="A402" s="1" t="s">
        <v>419</v>
      </c>
      <c r="B402" s="1" t="s">
        <v>167</v>
      </c>
      <c r="C402" s="3">
        <v>1.0</v>
      </c>
      <c r="D402" s="3">
        <v>0.0</v>
      </c>
      <c r="E402" s="3">
        <v>1.0</v>
      </c>
      <c r="F402" s="3">
        <v>0.0</v>
      </c>
      <c r="G402" s="3">
        <v>1.0</v>
      </c>
      <c r="H402" s="3">
        <v>0.0</v>
      </c>
      <c r="I402" s="3">
        <v>2.0</v>
      </c>
      <c r="J402" s="3">
        <v>0.0</v>
      </c>
      <c r="K402" s="3">
        <v>0.0</v>
      </c>
      <c r="L402" s="3">
        <v>0.0</v>
      </c>
    </row>
    <row r="403">
      <c r="A403" s="1" t="s">
        <v>420</v>
      </c>
      <c r="B403" s="1" t="s">
        <v>167</v>
      </c>
      <c r="C403" s="3">
        <v>1.0</v>
      </c>
      <c r="D403" s="3">
        <v>0.0</v>
      </c>
      <c r="E403" s="3">
        <v>1.0</v>
      </c>
      <c r="F403" s="3">
        <v>0.0</v>
      </c>
      <c r="G403" s="3">
        <v>1.0</v>
      </c>
      <c r="H403" s="3">
        <v>0.0</v>
      </c>
      <c r="I403" s="3">
        <v>2.0</v>
      </c>
      <c r="J403" s="3">
        <v>0.0</v>
      </c>
      <c r="K403" s="3">
        <v>0.0</v>
      </c>
      <c r="L403" s="3">
        <v>0.0</v>
      </c>
    </row>
    <row r="404">
      <c r="A404" s="1" t="s">
        <v>421</v>
      </c>
      <c r="B404" s="1" t="s">
        <v>167</v>
      </c>
      <c r="C404" s="3">
        <v>1.0</v>
      </c>
      <c r="D404" s="3">
        <v>0.0</v>
      </c>
      <c r="E404" s="3">
        <v>1.0</v>
      </c>
      <c r="F404" s="3">
        <v>0.0</v>
      </c>
      <c r="G404" s="3">
        <v>1.0</v>
      </c>
      <c r="H404" s="3">
        <v>0.0</v>
      </c>
      <c r="I404" s="3">
        <v>2.0</v>
      </c>
      <c r="J404" s="3">
        <v>0.0</v>
      </c>
      <c r="K404" s="3">
        <v>0.0</v>
      </c>
      <c r="L404" s="3">
        <v>0.0</v>
      </c>
    </row>
    <row r="405">
      <c r="A405" s="1" t="s">
        <v>422</v>
      </c>
      <c r="B405" s="1" t="s">
        <v>167</v>
      </c>
      <c r="C405" s="3">
        <v>1.0</v>
      </c>
      <c r="D405" s="3">
        <v>0.0</v>
      </c>
      <c r="E405" s="3">
        <v>1.0</v>
      </c>
      <c r="F405" s="3">
        <v>0.0</v>
      </c>
      <c r="G405" s="3">
        <v>1.0</v>
      </c>
      <c r="H405" s="3">
        <v>0.0</v>
      </c>
      <c r="I405" s="3">
        <v>2.0</v>
      </c>
      <c r="J405" s="3">
        <v>0.0</v>
      </c>
      <c r="K405" s="3">
        <v>0.0</v>
      </c>
      <c r="L405" s="3">
        <v>0.0</v>
      </c>
    </row>
    <row r="406">
      <c r="A406" s="1" t="s">
        <v>423</v>
      </c>
      <c r="B406" s="1" t="s">
        <v>167</v>
      </c>
      <c r="C406" s="3">
        <v>1.0</v>
      </c>
      <c r="D406" s="3">
        <v>0.0</v>
      </c>
      <c r="E406" s="3">
        <v>1.0</v>
      </c>
      <c r="F406" s="3">
        <v>0.0</v>
      </c>
      <c r="G406" s="3">
        <v>1.0</v>
      </c>
      <c r="H406" s="3">
        <v>0.0</v>
      </c>
      <c r="I406" s="3">
        <v>2.0</v>
      </c>
      <c r="J406" s="3">
        <v>0.0</v>
      </c>
      <c r="K406" s="3">
        <v>0.0</v>
      </c>
      <c r="L406" s="3">
        <v>0.0</v>
      </c>
    </row>
    <row r="407">
      <c r="A407" s="1" t="s">
        <v>424</v>
      </c>
      <c r="B407" s="1" t="s">
        <v>167</v>
      </c>
      <c r="C407" s="3">
        <v>1.0</v>
      </c>
      <c r="D407" s="3">
        <v>0.0</v>
      </c>
      <c r="E407" s="3">
        <v>1.0</v>
      </c>
      <c r="F407" s="3">
        <v>0.0</v>
      </c>
      <c r="G407" s="3">
        <v>1.0</v>
      </c>
      <c r="H407" s="3">
        <v>0.0</v>
      </c>
      <c r="I407" s="3">
        <v>2.0</v>
      </c>
      <c r="J407" s="3">
        <v>0.0</v>
      </c>
      <c r="K407" s="3">
        <v>0.0</v>
      </c>
      <c r="L407" s="3">
        <v>0.0</v>
      </c>
    </row>
    <row r="408">
      <c r="A408" s="1" t="s">
        <v>425</v>
      </c>
      <c r="B408" s="1" t="s">
        <v>167</v>
      </c>
      <c r="C408" s="3">
        <v>1.0</v>
      </c>
      <c r="D408" s="3">
        <v>0.0</v>
      </c>
      <c r="E408" s="3">
        <v>1.0</v>
      </c>
      <c r="F408" s="3">
        <v>0.0</v>
      </c>
      <c r="G408" s="3">
        <v>1.0</v>
      </c>
      <c r="H408" s="3">
        <v>0.0</v>
      </c>
      <c r="I408" s="3">
        <v>2.0</v>
      </c>
      <c r="J408" s="3">
        <v>0.0</v>
      </c>
      <c r="K408" s="3">
        <v>0.0</v>
      </c>
      <c r="L408" s="3">
        <v>0.0</v>
      </c>
    </row>
    <row r="409">
      <c r="A409" s="1" t="s">
        <v>426</v>
      </c>
      <c r="B409" s="1" t="s">
        <v>167</v>
      </c>
      <c r="C409" s="3">
        <v>1.0</v>
      </c>
      <c r="D409" s="3">
        <v>0.0</v>
      </c>
      <c r="E409" s="3">
        <v>1.0</v>
      </c>
      <c r="F409" s="3">
        <v>0.0</v>
      </c>
      <c r="G409" s="3">
        <v>1.0</v>
      </c>
      <c r="H409" s="3">
        <v>0.0</v>
      </c>
      <c r="I409" s="3">
        <v>2.0</v>
      </c>
      <c r="J409" s="3">
        <v>0.0</v>
      </c>
      <c r="K409" s="3">
        <v>0.0</v>
      </c>
      <c r="L409" s="3">
        <v>0.0</v>
      </c>
    </row>
    <row r="410">
      <c r="A410" s="1" t="s">
        <v>427</v>
      </c>
      <c r="B410" s="1" t="s">
        <v>167</v>
      </c>
      <c r="C410" s="3">
        <v>1.0</v>
      </c>
      <c r="D410" s="3">
        <v>0.0</v>
      </c>
      <c r="E410" s="3">
        <v>1.0</v>
      </c>
      <c r="F410" s="3">
        <v>0.0</v>
      </c>
      <c r="G410" s="3">
        <v>1.0</v>
      </c>
      <c r="H410" s="3">
        <v>0.0</v>
      </c>
      <c r="I410" s="3">
        <v>2.0</v>
      </c>
      <c r="J410" s="3">
        <v>0.0</v>
      </c>
      <c r="K410" s="3">
        <v>0.0</v>
      </c>
      <c r="L410" s="3">
        <v>0.0</v>
      </c>
    </row>
    <row r="411">
      <c r="A411" s="2" t="s">
        <v>428</v>
      </c>
      <c r="B411" s="1" t="s">
        <v>17</v>
      </c>
      <c r="C411" s="3">
        <v>1.0</v>
      </c>
      <c r="D411" s="3">
        <v>0.0</v>
      </c>
      <c r="E411" s="3">
        <v>1.0</v>
      </c>
      <c r="F411" s="3">
        <v>0.0</v>
      </c>
      <c r="G411" s="3">
        <v>1.0</v>
      </c>
      <c r="H411" s="3">
        <v>0.0</v>
      </c>
      <c r="I411" s="3">
        <v>2.0</v>
      </c>
      <c r="J411" s="3">
        <v>0.0</v>
      </c>
      <c r="K411" s="3">
        <v>0.0</v>
      </c>
      <c r="L411" s="3">
        <v>0.0</v>
      </c>
    </row>
    <row r="412">
      <c r="A412" s="2" t="s">
        <v>429</v>
      </c>
      <c r="B412" s="1" t="s">
        <v>17</v>
      </c>
      <c r="C412" s="3">
        <v>1.0</v>
      </c>
      <c r="D412" s="3">
        <v>0.0</v>
      </c>
      <c r="E412" s="3">
        <v>1.0</v>
      </c>
      <c r="F412" s="3">
        <v>0.0</v>
      </c>
      <c r="G412" s="3">
        <v>1.0</v>
      </c>
      <c r="H412" s="3">
        <v>0.0</v>
      </c>
      <c r="I412" s="3">
        <v>2.0</v>
      </c>
      <c r="J412" s="3">
        <v>0.0</v>
      </c>
      <c r="K412" s="3">
        <v>0.0</v>
      </c>
      <c r="L412" s="3">
        <v>0.0</v>
      </c>
    </row>
    <row r="413">
      <c r="A413" s="2" t="s">
        <v>430</v>
      </c>
      <c r="B413" s="1" t="s">
        <v>17</v>
      </c>
      <c r="C413" s="3">
        <v>7.0</v>
      </c>
      <c r="D413" s="3">
        <v>0.0</v>
      </c>
      <c r="E413" s="3">
        <v>7.0</v>
      </c>
      <c r="F413" s="3">
        <v>0.0</v>
      </c>
      <c r="G413" s="3">
        <v>7.0</v>
      </c>
      <c r="H413" s="3">
        <v>0.0</v>
      </c>
      <c r="I413" s="3">
        <v>2.0</v>
      </c>
      <c r="J413" s="3">
        <v>0.0</v>
      </c>
      <c r="K413" s="3">
        <v>0.0</v>
      </c>
      <c r="L413" s="3">
        <v>0.0</v>
      </c>
    </row>
    <row r="414">
      <c r="A414" s="2" t="s">
        <v>431</v>
      </c>
      <c r="B414" s="1" t="s">
        <v>15</v>
      </c>
      <c r="C414" s="3">
        <v>3.0</v>
      </c>
      <c r="D414" s="3">
        <v>0.0</v>
      </c>
      <c r="E414" s="3">
        <v>3.0</v>
      </c>
      <c r="F414" s="3">
        <v>0.0</v>
      </c>
      <c r="G414" s="3">
        <v>3.0</v>
      </c>
      <c r="H414" s="3">
        <v>0.0</v>
      </c>
      <c r="I414" s="3">
        <v>2.0</v>
      </c>
      <c r="J414" s="3">
        <v>0.0</v>
      </c>
      <c r="K414" s="3">
        <v>0.0</v>
      </c>
      <c r="L414" s="3">
        <v>0.0</v>
      </c>
    </row>
    <row r="415">
      <c r="A415" s="2" t="s">
        <v>432</v>
      </c>
      <c r="B415" s="1" t="s">
        <v>17</v>
      </c>
      <c r="C415" s="3">
        <v>1.0</v>
      </c>
      <c r="D415" s="3">
        <v>0.0</v>
      </c>
      <c r="E415" s="3">
        <v>1.0</v>
      </c>
      <c r="F415" s="3">
        <v>0.0</v>
      </c>
      <c r="G415" s="3">
        <v>1.0</v>
      </c>
      <c r="H415" s="3">
        <v>0.0</v>
      </c>
      <c r="I415" s="3">
        <v>2.0</v>
      </c>
      <c r="J415" s="3">
        <v>0.0</v>
      </c>
      <c r="K415" s="3">
        <v>0.0</v>
      </c>
      <c r="L415" s="3">
        <v>0.0</v>
      </c>
    </row>
    <row r="416">
      <c r="A416" s="2" t="s">
        <v>433</v>
      </c>
      <c r="B416" s="1" t="s">
        <v>17</v>
      </c>
      <c r="C416" s="3">
        <v>2.0</v>
      </c>
      <c r="D416" s="3">
        <v>0.0</v>
      </c>
      <c r="E416" s="3">
        <v>2.0</v>
      </c>
      <c r="F416" s="3">
        <v>0.0</v>
      </c>
      <c r="G416" s="3">
        <v>2.0</v>
      </c>
      <c r="H416" s="3">
        <v>0.0</v>
      </c>
      <c r="I416" s="3">
        <v>2.0</v>
      </c>
      <c r="J416" s="3">
        <v>0.0</v>
      </c>
      <c r="K416" s="3">
        <v>0.0</v>
      </c>
      <c r="L416" s="3">
        <v>0.0</v>
      </c>
    </row>
    <row r="417">
      <c r="A417" s="2" t="s">
        <v>434</v>
      </c>
      <c r="B417" s="1" t="s">
        <v>13</v>
      </c>
      <c r="C417" s="3">
        <v>24.0</v>
      </c>
      <c r="D417" s="3">
        <v>0.0</v>
      </c>
      <c r="E417" s="3">
        <v>9.0</v>
      </c>
      <c r="F417" s="3">
        <v>0.0</v>
      </c>
      <c r="G417" s="3">
        <v>12.0</v>
      </c>
      <c r="H417" s="3">
        <v>12.0</v>
      </c>
      <c r="I417" s="3">
        <v>4.0</v>
      </c>
      <c r="J417" s="3">
        <v>0.0</v>
      </c>
      <c r="K417" s="3">
        <v>0.0</v>
      </c>
      <c r="L417" s="3">
        <v>0.0</v>
      </c>
    </row>
    <row r="418">
      <c r="A418" s="2" t="s">
        <v>435</v>
      </c>
      <c r="B418" s="1" t="s">
        <v>15</v>
      </c>
      <c r="C418" s="3">
        <v>0.0</v>
      </c>
      <c r="D418" s="3">
        <v>0.0</v>
      </c>
      <c r="E418" s="3">
        <v>0.0</v>
      </c>
      <c r="F418" s="3">
        <v>0.0</v>
      </c>
      <c r="G418" s="3">
        <v>0.0</v>
      </c>
      <c r="H418" s="3">
        <v>0.0</v>
      </c>
      <c r="I418" s="3">
        <v>1.0</v>
      </c>
      <c r="J418" s="3">
        <v>0.0</v>
      </c>
      <c r="K418" s="3">
        <v>0.0</v>
      </c>
      <c r="L418" s="3">
        <v>0.0</v>
      </c>
    </row>
    <row r="419">
      <c r="A419" s="2" t="s">
        <v>436</v>
      </c>
      <c r="B419" s="1" t="s">
        <v>20</v>
      </c>
      <c r="C419" s="3">
        <v>0.0</v>
      </c>
      <c r="D419" s="3">
        <v>0.0</v>
      </c>
      <c r="E419" s="3">
        <v>0.0</v>
      </c>
      <c r="F419" s="3">
        <v>0.0</v>
      </c>
      <c r="G419" s="3">
        <v>0.0</v>
      </c>
      <c r="H419" s="3">
        <v>0.0</v>
      </c>
      <c r="I419" s="3">
        <v>0.0</v>
      </c>
      <c r="J419" s="3">
        <v>0.0</v>
      </c>
      <c r="K419" s="3">
        <v>0.0</v>
      </c>
      <c r="L419" s="3">
        <v>0.0</v>
      </c>
    </row>
    <row r="420">
      <c r="A420" s="2" t="s">
        <v>437</v>
      </c>
      <c r="B420" s="1" t="s">
        <v>22</v>
      </c>
      <c r="C420" s="3">
        <v>3.0</v>
      </c>
      <c r="D420" s="3">
        <v>0.0</v>
      </c>
      <c r="E420" s="3">
        <v>1.0</v>
      </c>
      <c r="F420" s="3">
        <v>0.0</v>
      </c>
      <c r="G420" s="3">
        <v>3.0</v>
      </c>
      <c r="H420" s="3">
        <v>0.0</v>
      </c>
      <c r="I420" s="3">
        <v>2.0</v>
      </c>
      <c r="J420" s="3">
        <v>0.0</v>
      </c>
      <c r="K420" s="3">
        <v>0.0</v>
      </c>
      <c r="L420" s="3">
        <v>0.0</v>
      </c>
    </row>
    <row r="421">
      <c r="A421" s="2" t="s">
        <v>438</v>
      </c>
      <c r="B421" s="1" t="s">
        <v>22</v>
      </c>
      <c r="C421" s="3">
        <v>3.0</v>
      </c>
      <c r="D421" s="3">
        <v>0.0</v>
      </c>
      <c r="E421" s="3">
        <v>1.0</v>
      </c>
      <c r="F421" s="3">
        <v>0.0</v>
      </c>
      <c r="G421" s="3">
        <v>3.0</v>
      </c>
      <c r="H421" s="3">
        <v>0.0</v>
      </c>
      <c r="I421" s="3">
        <v>2.0</v>
      </c>
      <c r="J421" s="3">
        <v>0.0</v>
      </c>
      <c r="K421" s="3">
        <v>0.0</v>
      </c>
      <c r="L421" s="3">
        <v>0.0</v>
      </c>
    </row>
    <row r="422">
      <c r="A422" s="2" t="s">
        <v>439</v>
      </c>
      <c r="B422" s="1" t="s">
        <v>22</v>
      </c>
      <c r="C422" s="3">
        <v>3.0</v>
      </c>
      <c r="D422" s="3">
        <v>0.0</v>
      </c>
      <c r="E422" s="3">
        <v>1.0</v>
      </c>
      <c r="F422" s="3">
        <v>0.0</v>
      </c>
      <c r="G422" s="3">
        <v>3.0</v>
      </c>
      <c r="H422" s="3">
        <v>0.0</v>
      </c>
      <c r="I422" s="3">
        <v>1.0</v>
      </c>
      <c r="J422" s="3">
        <v>0.0</v>
      </c>
      <c r="K422" s="3">
        <v>0.0</v>
      </c>
      <c r="L422" s="3">
        <v>0.0</v>
      </c>
    </row>
    <row r="423">
      <c r="A423" s="2" t="s">
        <v>440</v>
      </c>
      <c r="B423" s="1" t="s">
        <v>22</v>
      </c>
      <c r="C423" s="3">
        <v>0.0</v>
      </c>
      <c r="D423" s="3">
        <v>0.0</v>
      </c>
      <c r="E423" s="3">
        <v>0.0</v>
      </c>
      <c r="F423" s="3">
        <v>0.0</v>
      </c>
      <c r="G423" s="3">
        <v>0.0</v>
      </c>
      <c r="H423" s="3">
        <v>0.0</v>
      </c>
      <c r="I423" s="3">
        <v>5.0</v>
      </c>
      <c r="J423" s="3">
        <v>0.0</v>
      </c>
      <c r="K423" s="3">
        <v>0.0</v>
      </c>
      <c r="L423" s="3">
        <v>0.0</v>
      </c>
    </row>
    <row r="424">
      <c r="A424" s="2" t="s">
        <v>441</v>
      </c>
      <c r="B424" s="1" t="s">
        <v>22</v>
      </c>
      <c r="C424" s="3">
        <v>3.0</v>
      </c>
      <c r="D424" s="3">
        <v>0.0</v>
      </c>
      <c r="E424" s="3">
        <v>1.0</v>
      </c>
      <c r="F424" s="3">
        <v>0.0</v>
      </c>
      <c r="G424" s="3">
        <v>3.0</v>
      </c>
      <c r="H424" s="3">
        <v>0.0</v>
      </c>
      <c r="I424" s="3">
        <v>1.0</v>
      </c>
      <c r="J424" s="3">
        <v>0.0</v>
      </c>
      <c r="K424" s="3">
        <v>0.0</v>
      </c>
      <c r="L424" s="3">
        <v>0.0</v>
      </c>
    </row>
    <row r="425">
      <c r="A425" s="2" t="s">
        <v>442</v>
      </c>
      <c r="B425" s="1" t="s">
        <v>22</v>
      </c>
      <c r="C425" s="3">
        <v>3.0</v>
      </c>
      <c r="D425" s="3">
        <v>0.0</v>
      </c>
      <c r="E425" s="3">
        <v>1.0</v>
      </c>
      <c r="F425" s="3">
        <v>0.0</v>
      </c>
      <c r="G425" s="3">
        <v>3.0</v>
      </c>
      <c r="H425" s="3">
        <v>0.0</v>
      </c>
      <c r="I425" s="3">
        <v>2.0</v>
      </c>
      <c r="J425" s="3">
        <v>0.0</v>
      </c>
      <c r="K425" s="3">
        <v>0.0</v>
      </c>
      <c r="L425" s="3">
        <v>0.0</v>
      </c>
    </row>
    <row r="426">
      <c r="A426" s="2" t="s">
        <v>443</v>
      </c>
      <c r="B426" s="1" t="s">
        <v>22</v>
      </c>
      <c r="C426" s="3">
        <v>2.0</v>
      </c>
      <c r="D426" s="3">
        <v>0.0</v>
      </c>
      <c r="E426" s="3">
        <v>1.0</v>
      </c>
      <c r="F426" s="3">
        <v>0.0</v>
      </c>
      <c r="G426" s="3">
        <v>2.0</v>
      </c>
      <c r="H426" s="3">
        <v>0.0</v>
      </c>
      <c r="I426" s="3">
        <v>2.0</v>
      </c>
      <c r="J426" s="3">
        <v>0.0</v>
      </c>
      <c r="K426" s="3">
        <v>0.0</v>
      </c>
      <c r="L426" s="3">
        <v>0.0</v>
      </c>
    </row>
    <row r="427">
      <c r="A427" s="2" t="s">
        <v>444</v>
      </c>
      <c r="B427" s="1" t="s">
        <v>22</v>
      </c>
      <c r="C427" s="3">
        <v>3.0</v>
      </c>
      <c r="D427" s="3">
        <v>0.0</v>
      </c>
      <c r="E427" s="3">
        <v>1.0</v>
      </c>
      <c r="F427" s="3">
        <v>0.0</v>
      </c>
      <c r="G427" s="3">
        <v>3.0</v>
      </c>
      <c r="H427" s="3">
        <v>0.0</v>
      </c>
      <c r="I427" s="3">
        <v>2.0</v>
      </c>
      <c r="J427" s="3">
        <v>0.0</v>
      </c>
      <c r="K427" s="3">
        <v>0.0</v>
      </c>
      <c r="L427" s="3">
        <v>0.0</v>
      </c>
    </row>
    <row r="428">
      <c r="A428" s="2" t="s">
        <v>445</v>
      </c>
      <c r="B428" s="1" t="s">
        <v>22</v>
      </c>
      <c r="C428" s="3">
        <v>3.0</v>
      </c>
      <c r="D428" s="3">
        <v>0.0</v>
      </c>
      <c r="E428" s="3">
        <v>1.0</v>
      </c>
      <c r="F428" s="3">
        <v>0.0</v>
      </c>
      <c r="G428" s="3">
        <v>3.0</v>
      </c>
      <c r="H428" s="3">
        <v>0.0</v>
      </c>
      <c r="I428" s="3">
        <v>1.0</v>
      </c>
      <c r="J428" s="3">
        <v>0.0</v>
      </c>
      <c r="K428" s="3">
        <v>0.0</v>
      </c>
      <c r="L428" s="3">
        <v>0.0</v>
      </c>
    </row>
    <row r="429">
      <c r="A429" s="2" t="s">
        <v>446</v>
      </c>
      <c r="B429" s="1" t="s">
        <v>22</v>
      </c>
      <c r="C429" s="3">
        <v>2.0</v>
      </c>
      <c r="D429" s="3">
        <v>0.0</v>
      </c>
      <c r="E429" s="3">
        <v>1.0</v>
      </c>
      <c r="F429" s="3">
        <v>0.0</v>
      </c>
      <c r="G429" s="3">
        <v>2.0</v>
      </c>
      <c r="H429" s="3">
        <v>0.0</v>
      </c>
      <c r="I429" s="3">
        <v>1.0</v>
      </c>
      <c r="J429" s="3">
        <v>0.0</v>
      </c>
      <c r="K429" s="3">
        <v>0.0</v>
      </c>
      <c r="L429" s="3">
        <v>0.0</v>
      </c>
    </row>
    <row r="430">
      <c r="A430" s="2" t="s">
        <v>447</v>
      </c>
      <c r="B430" s="1" t="s">
        <v>22</v>
      </c>
      <c r="C430" s="3">
        <v>1.0</v>
      </c>
      <c r="D430" s="3">
        <v>0.0</v>
      </c>
      <c r="E430" s="3">
        <v>1.0</v>
      </c>
      <c r="F430" s="3">
        <v>0.0</v>
      </c>
      <c r="G430" s="3">
        <v>1.0</v>
      </c>
      <c r="H430" s="3">
        <v>0.0</v>
      </c>
      <c r="I430" s="3">
        <v>1.0</v>
      </c>
      <c r="J430" s="3">
        <v>0.0</v>
      </c>
      <c r="K430" s="3">
        <v>0.0</v>
      </c>
      <c r="L430" s="3">
        <v>0.0</v>
      </c>
    </row>
    <row r="431">
      <c r="A431" s="2" t="s">
        <v>448</v>
      </c>
      <c r="B431" s="1" t="s">
        <v>22</v>
      </c>
      <c r="C431" s="3">
        <v>3.0</v>
      </c>
      <c r="D431" s="3">
        <v>0.0</v>
      </c>
      <c r="E431" s="3">
        <v>1.0</v>
      </c>
      <c r="F431" s="3">
        <v>0.0</v>
      </c>
      <c r="G431" s="3">
        <v>3.0</v>
      </c>
      <c r="H431" s="3">
        <v>0.0</v>
      </c>
      <c r="I431" s="3">
        <v>1.0</v>
      </c>
      <c r="J431" s="3">
        <v>0.0</v>
      </c>
      <c r="K431" s="3">
        <v>0.0</v>
      </c>
      <c r="L431" s="3">
        <v>0.0</v>
      </c>
    </row>
    <row r="432">
      <c r="A432" s="2" t="s">
        <v>449</v>
      </c>
      <c r="B432" s="1" t="s">
        <v>22</v>
      </c>
      <c r="C432" s="3">
        <v>3.0</v>
      </c>
      <c r="D432" s="3">
        <v>0.0</v>
      </c>
      <c r="E432" s="3">
        <v>1.0</v>
      </c>
      <c r="F432" s="3">
        <v>0.0</v>
      </c>
      <c r="G432" s="3">
        <v>3.0</v>
      </c>
      <c r="H432" s="3">
        <v>0.0</v>
      </c>
      <c r="I432" s="3">
        <v>1.0</v>
      </c>
      <c r="J432" s="3">
        <v>0.0</v>
      </c>
      <c r="K432" s="3">
        <v>0.0</v>
      </c>
      <c r="L432" s="3">
        <v>0.0</v>
      </c>
    </row>
    <row r="433">
      <c r="A433" s="2" t="s">
        <v>450</v>
      </c>
      <c r="B433" s="1" t="s">
        <v>22</v>
      </c>
      <c r="C433" s="3">
        <v>3.0</v>
      </c>
      <c r="D433" s="3">
        <v>0.0</v>
      </c>
      <c r="E433" s="3">
        <v>1.0</v>
      </c>
      <c r="F433" s="3">
        <v>0.0</v>
      </c>
      <c r="G433" s="3">
        <v>3.0</v>
      </c>
      <c r="H433" s="3">
        <v>0.0</v>
      </c>
      <c r="I433" s="3">
        <v>1.0</v>
      </c>
      <c r="J433" s="3">
        <v>0.0</v>
      </c>
      <c r="K433" s="3">
        <v>0.0</v>
      </c>
      <c r="L433" s="3">
        <v>0.0</v>
      </c>
    </row>
    <row r="434">
      <c r="A434" s="2" t="s">
        <v>451</v>
      </c>
      <c r="B434" s="1" t="s">
        <v>22</v>
      </c>
      <c r="C434" s="3">
        <v>3.0</v>
      </c>
      <c r="D434" s="3">
        <v>0.0</v>
      </c>
      <c r="E434" s="3">
        <v>1.0</v>
      </c>
      <c r="F434" s="3">
        <v>0.0</v>
      </c>
      <c r="G434" s="3">
        <v>3.0</v>
      </c>
      <c r="H434" s="3">
        <v>0.0</v>
      </c>
      <c r="I434" s="3">
        <v>2.0</v>
      </c>
      <c r="J434" s="3">
        <v>0.0</v>
      </c>
      <c r="K434" s="3">
        <v>0.0</v>
      </c>
      <c r="L434" s="3">
        <v>0.0</v>
      </c>
    </row>
    <row r="435">
      <c r="A435" s="2" t="s">
        <v>452</v>
      </c>
      <c r="B435" s="1" t="s">
        <v>22</v>
      </c>
      <c r="C435" s="3">
        <v>3.0</v>
      </c>
      <c r="D435" s="3">
        <v>0.0</v>
      </c>
      <c r="E435" s="3">
        <v>1.0</v>
      </c>
      <c r="F435" s="3">
        <v>0.0</v>
      </c>
      <c r="G435" s="3">
        <v>3.0</v>
      </c>
      <c r="H435" s="3">
        <v>0.0</v>
      </c>
      <c r="I435" s="3">
        <v>1.0</v>
      </c>
      <c r="J435" s="3">
        <v>0.0</v>
      </c>
      <c r="K435" s="3">
        <v>0.0</v>
      </c>
      <c r="L435" s="3">
        <v>0.0</v>
      </c>
    </row>
    <row r="436">
      <c r="A436" s="2" t="s">
        <v>453</v>
      </c>
      <c r="B436" s="1" t="s">
        <v>22</v>
      </c>
      <c r="C436" s="3">
        <v>3.0</v>
      </c>
      <c r="D436" s="3">
        <v>0.0</v>
      </c>
      <c r="E436" s="3">
        <v>1.0</v>
      </c>
      <c r="F436" s="3">
        <v>0.0</v>
      </c>
      <c r="G436" s="3">
        <v>3.0</v>
      </c>
      <c r="H436" s="3">
        <v>0.0</v>
      </c>
      <c r="I436" s="3">
        <v>2.0</v>
      </c>
      <c r="J436" s="3">
        <v>0.0</v>
      </c>
      <c r="K436" s="3">
        <v>0.0</v>
      </c>
      <c r="L436" s="3">
        <v>0.0</v>
      </c>
    </row>
    <row r="437">
      <c r="A437" s="2" t="s">
        <v>454</v>
      </c>
      <c r="B437" s="1" t="s">
        <v>22</v>
      </c>
      <c r="C437" s="3">
        <v>3.0</v>
      </c>
      <c r="D437" s="3">
        <v>0.0</v>
      </c>
      <c r="E437" s="3">
        <v>1.0</v>
      </c>
      <c r="F437" s="3">
        <v>0.0</v>
      </c>
      <c r="G437" s="3">
        <v>3.0</v>
      </c>
      <c r="H437" s="3">
        <v>0.0</v>
      </c>
      <c r="I437" s="3">
        <v>1.0</v>
      </c>
      <c r="J437" s="3">
        <v>0.0</v>
      </c>
      <c r="K437" s="3">
        <v>0.0</v>
      </c>
      <c r="L437" s="3">
        <v>0.0</v>
      </c>
    </row>
    <row r="438">
      <c r="A438" s="2" t="s">
        <v>455</v>
      </c>
      <c r="B438" s="1" t="s">
        <v>22</v>
      </c>
      <c r="C438" s="3">
        <v>2.0</v>
      </c>
      <c r="D438" s="3">
        <v>0.0</v>
      </c>
      <c r="E438" s="3">
        <v>1.0</v>
      </c>
      <c r="F438" s="3">
        <v>0.0</v>
      </c>
      <c r="G438" s="3">
        <v>2.0</v>
      </c>
      <c r="H438" s="3">
        <v>0.0</v>
      </c>
      <c r="I438" s="3">
        <v>1.0</v>
      </c>
      <c r="J438" s="3">
        <v>0.0</v>
      </c>
      <c r="K438" s="3">
        <v>0.0</v>
      </c>
      <c r="L438" s="3">
        <v>0.0</v>
      </c>
    </row>
    <row r="439">
      <c r="A439" s="2" t="s">
        <v>456</v>
      </c>
      <c r="B439" s="1" t="s">
        <v>22</v>
      </c>
      <c r="C439" s="3">
        <v>3.0</v>
      </c>
      <c r="D439" s="3">
        <v>0.0</v>
      </c>
      <c r="E439" s="3">
        <v>1.0</v>
      </c>
      <c r="F439" s="3">
        <v>0.0</v>
      </c>
      <c r="G439" s="3">
        <v>3.0</v>
      </c>
      <c r="H439" s="3">
        <v>0.0</v>
      </c>
      <c r="I439" s="3">
        <v>2.0</v>
      </c>
      <c r="J439" s="3">
        <v>0.0</v>
      </c>
      <c r="K439" s="3">
        <v>0.0</v>
      </c>
      <c r="L439" s="3">
        <v>0.0</v>
      </c>
    </row>
    <row r="440">
      <c r="A440" s="2" t="s">
        <v>457</v>
      </c>
      <c r="B440" s="1" t="s">
        <v>22</v>
      </c>
      <c r="C440" s="3">
        <v>3.0</v>
      </c>
      <c r="D440" s="3">
        <v>0.0</v>
      </c>
      <c r="E440" s="3">
        <v>1.0</v>
      </c>
      <c r="F440" s="3">
        <v>0.0</v>
      </c>
      <c r="G440" s="3">
        <v>3.0</v>
      </c>
      <c r="H440" s="3">
        <v>0.0</v>
      </c>
      <c r="I440" s="3">
        <v>2.0</v>
      </c>
      <c r="J440" s="3">
        <v>0.0</v>
      </c>
      <c r="K440" s="3">
        <v>0.0</v>
      </c>
      <c r="L440" s="3">
        <v>0.0</v>
      </c>
    </row>
    <row r="441">
      <c r="A441" s="2" t="s">
        <v>458</v>
      </c>
      <c r="B441" s="1" t="s">
        <v>22</v>
      </c>
      <c r="C441" s="3">
        <v>6.0</v>
      </c>
      <c r="D441" s="3">
        <v>0.0</v>
      </c>
      <c r="E441" s="3">
        <v>1.0</v>
      </c>
      <c r="F441" s="3">
        <v>0.0</v>
      </c>
      <c r="G441" s="3">
        <v>0.0</v>
      </c>
      <c r="H441" s="3">
        <v>6.0</v>
      </c>
      <c r="I441" s="3">
        <v>1.0</v>
      </c>
      <c r="J441" s="3">
        <v>0.0</v>
      </c>
      <c r="K441" s="3">
        <v>0.0</v>
      </c>
      <c r="L441" s="3">
        <v>0.0</v>
      </c>
    </row>
    <row r="442">
      <c r="A442" s="2" t="s">
        <v>459</v>
      </c>
      <c r="B442" s="1" t="s">
        <v>22</v>
      </c>
      <c r="C442" s="3">
        <v>3.0</v>
      </c>
      <c r="D442" s="3">
        <v>0.0</v>
      </c>
      <c r="E442" s="3">
        <v>1.0</v>
      </c>
      <c r="F442" s="3">
        <v>0.0</v>
      </c>
      <c r="G442" s="3">
        <v>3.0</v>
      </c>
      <c r="H442" s="3">
        <v>0.0</v>
      </c>
      <c r="I442" s="3">
        <v>2.0</v>
      </c>
      <c r="J442" s="3">
        <v>0.0</v>
      </c>
      <c r="K442" s="3">
        <v>0.0</v>
      </c>
      <c r="L442" s="3">
        <v>0.0</v>
      </c>
    </row>
    <row r="443">
      <c r="A443" s="2" t="s">
        <v>460</v>
      </c>
      <c r="B443" s="1" t="s">
        <v>22</v>
      </c>
      <c r="C443" s="3">
        <v>6.0</v>
      </c>
      <c r="D443" s="3">
        <v>0.0</v>
      </c>
      <c r="E443" s="3">
        <v>1.0</v>
      </c>
      <c r="F443" s="3">
        <v>0.0</v>
      </c>
      <c r="G443" s="3">
        <v>0.0</v>
      </c>
      <c r="H443" s="3">
        <v>6.0</v>
      </c>
      <c r="I443" s="3">
        <v>1.0</v>
      </c>
      <c r="J443" s="3">
        <v>0.0</v>
      </c>
      <c r="K443" s="3">
        <v>0.0</v>
      </c>
      <c r="L443" s="3">
        <v>0.0</v>
      </c>
    </row>
    <row r="444">
      <c r="A444" s="2" t="s">
        <v>461</v>
      </c>
      <c r="B444" s="1" t="s">
        <v>22</v>
      </c>
      <c r="C444" s="3">
        <v>3.0</v>
      </c>
      <c r="D444" s="3">
        <v>0.0</v>
      </c>
      <c r="E444" s="3">
        <v>1.0</v>
      </c>
      <c r="F444" s="3">
        <v>0.0</v>
      </c>
      <c r="G444" s="3">
        <v>3.0</v>
      </c>
      <c r="H444" s="3">
        <v>0.0</v>
      </c>
      <c r="I444" s="3">
        <v>1.0</v>
      </c>
      <c r="J444" s="3">
        <v>0.0</v>
      </c>
      <c r="K444" s="3">
        <v>0.0</v>
      </c>
      <c r="L444" s="3">
        <v>0.0</v>
      </c>
    </row>
    <row r="445">
      <c r="A445" s="2" t="s">
        <v>462</v>
      </c>
      <c r="B445" s="1" t="s">
        <v>22</v>
      </c>
      <c r="C445" s="3">
        <v>3.0</v>
      </c>
      <c r="D445" s="3">
        <v>0.0</v>
      </c>
      <c r="E445" s="3">
        <v>1.0</v>
      </c>
      <c r="F445" s="3">
        <v>0.0</v>
      </c>
      <c r="G445" s="3">
        <v>3.0</v>
      </c>
      <c r="H445" s="3">
        <v>0.0</v>
      </c>
      <c r="I445" s="3">
        <v>2.0</v>
      </c>
      <c r="J445" s="3">
        <v>0.0</v>
      </c>
      <c r="K445" s="3">
        <v>0.0</v>
      </c>
      <c r="L445" s="3">
        <v>0.0</v>
      </c>
    </row>
    <row r="446">
      <c r="A446" s="2" t="s">
        <v>463</v>
      </c>
      <c r="B446" s="1" t="s">
        <v>22</v>
      </c>
      <c r="C446" s="3">
        <v>3.0</v>
      </c>
      <c r="D446" s="3">
        <v>0.0</v>
      </c>
      <c r="E446" s="3">
        <v>1.0</v>
      </c>
      <c r="F446" s="3">
        <v>0.0</v>
      </c>
      <c r="G446" s="3">
        <v>3.0</v>
      </c>
      <c r="H446" s="3">
        <v>0.0</v>
      </c>
      <c r="I446" s="3">
        <v>2.0</v>
      </c>
      <c r="J446" s="3">
        <v>0.0</v>
      </c>
      <c r="K446" s="3">
        <v>0.0</v>
      </c>
      <c r="L446" s="3">
        <v>0.0</v>
      </c>
    </row>
    <row r="447">
      <c r="A447" s="2" t="s">
        <v>464</v>
      </c>
      <c r="B447" s="1" t="s">
        <v>22</v>
      </c>
      <c r="C447" s="3">
        <v>3.0</v>
      </c>
      <c r="D447" s="3">
        <v>0.0</v>
      </c>
      <c r="E447" s="3">
        <v>1.0</v>
      </c>
      <c r="F447" s="3">
        <v>0.0</v>
      </c>
      <c r="G447" s="3">
        <v>3.0</v>
      </c>
      <c r="H447" s="3">
        <v>0.0</v>
      </c>
      <c r="I447" s="3">
        <v>2.0</v>
      </c>
      <c r="J447" s="3">
        <v>0.0</v>
      </c>
      <c r="K447" s="3">
        <v>0.0</v>
      </c>
      <c r="L447" s="3">
        <v>0.0</v>
      </c>
    </row>
    <row r="448">
      <c r="A448" s="2" t="s">
        <v>465</v>
      </c>
      <c r="B448" s="1" t="s">
        <v>22</v>
      </c>
      <c r="C448" s="3">
        <v>3.0</v>
      </c>
      <c r="D448" s="3">
        <v>0.0</v>
      </c>
      <c r="E448" s="3">
        <v>1.0</v>
      </c>
      <c r="F448" s="3">
        <v>0.0</v>
      </c>
      <c r="G448" s="3">
        <v>3.0</v>
      </c>
      <c r="H448" s="3">
        <v>0.0</v>
      </c>
      <c r="I448" s="3">
        <v>2.0</v>
      </c>
      <c r="J448" s="3">
        <v>0.0</v>
      </c>
      <c r="K448" s="3">
        <v>0.0</v>
      </c>
      <c r="L448" s="3">
        <v>0.0</v>
      </c>
    </row>
    <row r="449">
      <c r="A449" s="2" t="s">
        <v>466</v>
      </c>
      <c r="B449" s="1" t="s">
        <v>22</v>
      </c>
      <c r="C449" s="3">
        <v>3.0</v>
      </c>
      <c r="D449" s="3">
        <v>0.0</v>
      </c>
      <c r="E449" s="3">
        <v>1.0</v>
      </c>
      <c r="F449" s="3">
        <v>0.0</v>
      </c>
      <c r="G449" s="3">
        <v>3.0</v>
      </c>
      <c r="H449" s="3">
        <v>0.0</v>
      </c>
      <c r="I449" s="3">
        <v>1.0</v>
      </c>
      <c r="J449" s="3">
        <v>0.0</v>
      </c>
      <c r="K449" s="3">
        <v>0.0</v>
      </c>
      <c r="L449" s="3">
        <v>0.0</v>
      </c>
    </row>
    <row r="450">
      <c r="A450" s="2" t="s">
        <v>467</v>
      </c>
      <c r="B450" s="1" t="s">
        <v>22</v>
      </c>
      <c r="C450" s="3">
        <v>3.0</v>
      </c>
      <c r="D450" s="3">
        <v>0.0</v>
      </c>
      <c r="E450" s="3">
        <v>1.0</v>
      </c>
      <c r="F450" s="3">
        <v>0.0</v>
      </c>
      <c r="G450" s="3">
        <v>3.0</v>
      </c>
      <c r="H450" s="3">
        <v>0.0</v>
      </c>
      <c r="I450" s="3">
        <v>2.0</v>
      </c>
      <c r="J450" s="3">
        <v>0.0</v>
      </c>
      <c r="K450" s="3">
        <v>0.0</v>
      </c>
      <c r="L450" s="3">
        <v>0.0</v>
      </c>
    </row>
    <row r="451">
      <c r="A451" s="2" t="s">
        <v>468</v>
      </c>
      <c r="B451" s="1" t="s">
        <v>22</v>
      </c>
      <c r="C451" s="3">
        <v>3.0</v>
      </c>
      <c r="D451" s="3">
        <v>0.0</v>
      </c>
      <c r="E451" s="3">
        <v>1.0</v>
      </c>
      <c r="F451" s="3">
        <v>0.0</v>
      </c>
      <c r="G451" s="3">
        <v>3.0</v>
      </c>
      <c r="H451" s="3">
        <v>0.0</v>
      </c>
      <c r="I451" s="3">
        <v>1.0</v>
      </c>
      <c r="J451" s="3">
        <v>0.0</v>
      </c>
      <c r="K451" s="3">
        <v>0.0</v>
      </c>
      <c r="L451" s="3">
        <v>0.0</v>
      </c>
    </row>
    <row r="452">
      <c r="A452" s="2" t="s">
        <v>469</v>
      </c>
      <c r="B452" s="1" t="s">
        <v>22</v>
      </c>
      <c r="C452" s="3">
        <v>3.0</v>
      </c>
      <c r="D452" s="3">
        <v>0.0</v>
      </c>
      <c r="E452" s="3">
        <v>1.0</v>
      </c>
      <c r="F452" s="3">
        <v>0.0</v>
      </c>
      <c r="G452" s="3">
        <v>3.0</v>
      </c>
      <c r="H452" s="3">
        <v>0.0</v>
      </c>
      <c r="I452" s="3">
        <v>1.0</v>
      </c>
      <c r="J452" s="3">
        <v>0.0</v>
      </c>
      <c r="K452" s="3">
        <v>0.0</v>
      </c>
      <c r="L452" s="3">
        <v>0.0</v>
      </c>
    </row>
    <row r="453">
      <c r="A453" s="2" t="s">
        <v>470</v>
      </c>
      <c r="B453" s="1" t="s">
        <v>22</v>
      </c>
      <c r="C453" s="3">
        <v>3.0</v>
      </c>
      <c r="D453" s="3">
        <v>0.0</v>
      </c>
      <c r="E453" s="3">
        <v>1.0</v>
      </c>
      <c r="F453" s="3">
        <v>0.0</v>
      </c>
      <c r="G453" s="3">
        <v>3.0</v>
      </c>
      <c r="H453" s="3">
        <v>0.0</v>
      </c>
      <c r="I453" s="3">
        <v>1.0</v>
      </c>
      <c r="J453" s="3">
        <v>0.0</v>
      </c>
      <c r="K453" s="3">
        <v>0.0</v>
      </c>
      <c r="L453" s="3">
        <v>0.0</v>
      </c>
    </row>
    <row r="454">
      <c r="A454" s="2" t="s">
        <v>471</v>
      </c>
      <c r="B454" s="1" t="s">
        <v>22</v>
      </c>
      <c r="C454" s="3">
        <v>3.0</v>
      </c>
      <c r="D454" s="3">
        <v>0.0</v>
      </c>
      <c r="E454" s="3">
        <v>1.0</v>
      </c>
      <c r="F454" s="3">
        <v>0.0</v>
      </c>
      <c r="G454" s="3">
        <v>3.0</v>
      </c>
      <c r="H454" s="3">
        <v>0.0</v>
      </c>
      <c r="I454" s="3">
        <v>1.0</v>
      </c>
      <c r="J454" s="3">
        <v>0.0</v>
      </c>
      <c r="K454" s="3">
        <v>0.0</v>
      </c>
      <c r="L454" s="3">
        <v>0.0</v>
      </c>
    </row>
    <row r="455">
      <c r="A455" s="2" t="s">
        <v>472</v>
      </c>
      <c r="B455" s="1" t="s">
        <v>22</v>
      </c>
      <c r="C455" s="3">
        <v>5.0</v>
      </c>
      <c r="D455" s="3">
        <v>0.0</v>
      </c>
      <c r="E455" s="3">
        <v>1.0</v>
      </c>
      <c r="F455" s="3">
        <v>0.0</v>
      </c>
      <c r="G455" s="3">
        <v>0.0</v>
      </c>
      <c r="H455" s="3">
        <v>5.0</v>
      </c>
      <c r="I455" s="3">
        <v>1.0</v>
      </c>
      <c r="J455" s="3">
        <v>0.0</v>
      </c>
      <c r="K455" s="3">
        <v>0.0</v>
      </c>
      <c r="L455" s="3">
        <v>0.0</v>
      </c>
    </row>
    <row r="456">
      <c r="A456" s="2" t="s">
        <v>473</v>
      </c>
      <c r="B456" s="1" t="s">
        <v>22</v>
      </c>
      <c r="C456" s="3">
        <v>3.0</v>
      </c>
      <c r="D456" s="3">
        <v>0.0</v>
      </c>
      <c r="E456" s="3">
        <v>1.0</v>
      </c>
      <c r="F456" s="3">
        <v>0.0</v>
      </c>
      <c r="G456" s="3">
        <v>3.0</v>
      </c>
      <c r="H456" s="3">
        <v>0.0</v>
      </c>
      <c r="I456" s="3">
        <v>1.0</v>
      </c>
      <c r="J456" s="3">
        <v>0.0</v>
      </c>
      <c r="K456" s="3">
        <v>0.0</v>
      </c>
      <c r="L456" s="3">
        <v>0.0</v>
      </c>
    </row>
    <row r="457">
      <c r="A457" s="2" t="s">
        <v>474</v>
      </c>
      <c r="B457" s="1" t="s">
        <v>22</v>
      </c>
      <c r="C457" s="3">
        <v>2.0</v>
      </c>
      <c r="D457" s="3">
        <v>0.0</v>
      </c>
      <c r="E457" s="3">
        <v>1.0</v>
      </c>
      <c r="F457" s="3">
        <v>0.0</v>
      </c>
      <c r="G457" s="3">
        <v>2.0</v>
      </c>
      <c r="H457" s="3">
        <v>0.0</v>
      </c>
      <c r="I457" s="3">
        <v>2.0</v>
      </c>
      <c r="J457" s="3">
        <v>0.0</v>
      </c>
      <c r="K457" s="3">
        <v>0.0</v>
      </c>
      <c r="L457" s="3">
        <v>0.0</v>
      </c>
    </row>
    <row r="458">
      <c r="A458" s="2" t="s">
        <v>475</v>
      </c>
      <c r="B458" s="1" t="s">
        <v>22</v>
      </c>
      <c r="C458" s="3">
        <v>6.0</v>
      </c>
      <c r="D458" s="3">
        <v>0.0</v>
      </c>
      <c r="E458" s="3">
        <v>1.0</v>
      </c>
      <c r="F458" s="3">
        <v>0.0</v>
      </c>
      <c r="G458" s="3">
        <v>0.0</v>
      </c>
      <c r="H458" s="3">
        <v>6.0</v>
      </c>
      <c r="I458" s="3">
        <v>1.0</v>
      </c>
      <c r="J458" s="3">
        <v>0.0</v>
      </c>
      <c r="K458" s="3">
        <v>0.0</v>
      </c>
      <c r="L458" s="3">
        <v>0.0</v>
      </c>
    </row>
    <row r="459">
      <c r="A459" s="2" t="s">
        <v>476</v>
      </c>
      <c r="B459" s="1" t="s">
        <v>22</v>
      </c>
      <c r="C459" s="3">
        <v>3.0</v>
      </c>
      <c r="D459" s="3">
        <v>0.0</v>
      </c>
      <c r="E459" s="3">
        <v>1.0</v>
      </c>
      <c r="F459" s="3">
        <v>0.0</v>
      </c>
      <c r="G459" s="3">
        <v>3.0</v>
      </c>
      <c r="H459" s="3">
        <v>0.0</v>
      </c>
      <c r="I459" s="3">
        <v>2.0</v>
      </c>
      <c r="J459" s="3">
        <v>0.0</v>
      </c>
      <c r="K459" s="3">
        <v>0.0</v>
      </c>
      <c r="L459" s="3">
        <v>0.0</v>
      </c>
    </row>
    <row r="460">
      <c r="A460" s="2" t="s">
        <v>477</v>
      </c>
      <c r="B460" s="1" t="s">
        <v>22</v>
      </c>
      <c r="C460" s="3">
        <v>6.0</v>
      </c>
      <c r="D460" s="3">
        <v>0.0</v>
      </c>
      <c r="E460" s="3">
        <v>1.0</v>
      </c>
      <c r="F460" s="3">
        <v>0.0</v>
      </c>
      <c r="G460" s="3">
        <v>0.0</v>
      </c>
      <c r="H460" s="3">
        <v>6.0</v>
      </c>
      <c r="I460" s="3">
        <v>2.0</v>
      </c>
      <c r="J460" s="3">
        <v>0.0</v>
      </c>
      <c r="K460" s="3">
        <v>0.0</v>
      </c>
      <c r="L460" s="3">
        <v>0.0</v>
      </c>
    </row>
    <row r="461">
      <c r="A461" s="2" t="s">
        <v>478</v>
      </c>
      <c r="B461" s="1" t="s">
        <v>22</v>
      </c>
      <c r="C461" s="3">
        <v>3.0</v>
      </c>
      <c r="D461" s="3">
        <v>0.0</v>
      </c>
      <c r="E461" s="3">
        <v>1.0</v>
      </c>
      <c r="F461" s="3">
        <v>0.0</v>
      </c>
      <c r="G461" s="3">
        <v>3.0</v>
      </c>
      <c r="H461" s="3">
        <v>0.0</v>
      </c>
      <c r="I461" s="3">
        <v>1.0</v>
      </c>
      <c r="J461" s="3">
        <v>0.0</v>
      </c>
      <c r="K461" s="3">
        <v>0.0</v>
      </c>
      <c r="L461" s="3">
        <v>0.0</v>
      </c>
    </row>
    <row r="462">
      <c r="A462" s="2" t="s">
        <v>479</v>
      </c>
      <c r="B462" s="1" t="s">
        <v>22</v>
      </c>
      <c r="C462" s="3">
        <v>15.0</v>
      </c>
      <c r="D462" s="3">
        <v>2.0</v>
      </c>
      <c r="E462" s="3">
        <v>4.0</v>
      </c>
      <c r="F462" s="3">
        <v>0.0</v>
      </c>
      <c r="G462" s="3">
        <v>15.0</v>
      </c>
      <c r="H462" s="3">
        <v>0.0</v>
      </c>
      <c r="I462" s="3">
        <v>2.0</v>
      </c>
      <c r="J462" s="3">
        <v>2.0</v>
      </c>
      <c r="K462" s="3">
        <v>0.0</v>
      </c>
      <c r="L462" s="3">
        <v>0.0</v>
      </c>
    </row>
    <row r="463">
      <c r="A463" s="2" t="s">
        <v>480</v>
      </c>
      <c r="B463" s="1" t="s">
        <v>22</v>
      </c>
      <c r="C463" s="3">
        <v>3.0</v>
      </c>
      <c r="D463" s="3">
        <v>0.0</v>
      </c>
      <c r="E463" s="3">
        <v>1.0</v>
      </c>
      <c r="F463" s="3">
        <v>0.0</v>
      </c>
      <c r="G463" s="3">
        <v>3.0</v>
      </c>
      <c r="H463" s="3">
        <v>0.0</v>
      </c>
      <c r="I463" s="3">
        <v>2.0</v>
      </c>
      <c r="J463" s="3">
        <v>0.0</v>
      </c>
      <c r="K463" s="3">
        <v>0.0</v>
      </c>
      <c r="L463" s="3">
        <v>0.0</v>
      </c>
    </row>
    <row r="464">
      <c r="A464" s="2" t="s">
        <v>481</v>
      </c>
      <c r="B464" s="1" t="s">
        <v>22</v>
      </c>
      <c r="C464" s="3">
        <v>0.0</v>
      </c>
      <c r="D464" s="3">
        <v>0.0</v>
      </c>
      <c r="E464" s="3">
        <v>0.0</v>
      </c>
      <c r="F464" s="3">
        <v>0.0</v>
      </c>
      <c r="G464" s="3">
        <v>0.0</v>
      </c>
      <c r="H464" s="3">
        <v>0.0</v>
      </c>
      <c r="I464" s="3">
        <v>1.0</v>
      </c>
      <c r="J464" s="3">
        <v>0.0</v>
      </c>
      <c r="K464" s="3">
        <v>0.0</v>
      </c>
      <c r="L464" s="3">
        <v>0.0</v>
      </c>
    </row>
    <row r="465">
      <c r="A465" s="2" t="s">
        <v>482</v>
      </c>
      <c r="B465" s="1" t="s">
        <v>22</v>
      </c>
      <c r="C465" s="3">
        <v>3.0</v>
      </c>
      <c r="D465" s="3">
        <v>1.0</v>
      </c>
      <c r="E465" s="3">
        <v>1.0</v>
      </c>
      <c r="F465" s="3">
        <v>0.0</v>
      </c>
      <c r="G465" s="3">
        <v>3.0</v>
      </c>
      <c r="H465" s="3">
        <v>0.0</v>
      </c>
      <c r="I465" s="3">
        <v>1.0</v>
      </c>
      <c r="J465" s="3">
        <v>1.0</v>
      </c>
      <c r="K465" s="3">
        <v>0.0</v>
      </c>
      <c r="L465" s="3">
        <v>0.0</v>
      </c>
    </row>
    <row r="466">
      <c r="A466" s="2" t="s">
        <v>483</v>
      </c>
      <c r="B466" s="1" t="s">
        <v>22</v>
      </c>
      <c r="C466" s="3">
        <v>3.0</v>
      </c>
      <c r="D466" s="3">
        <v>0.0</v>
      </c>
      <c r="E466" s="3">
        <v>1.0</v>
      </c>
      <c r="F466" s="3">
        <v>0.0</v>
      </c>
      <c r="G466" s="3">
        <v>3.0</v>
      </c>
      <c r="H466" s="3">
        <v>0.0</v>
      </c>
      <c r="I466" s="3">
        <v>1.0</v>
      </c>
      <c r="J466" s="3">
        <v>0.0</v>
      </c>
      <c r="K466" s="3">
        <v>0.0</v>
      </c>
      <c r="L466" s="3">
        <v>0.0</v>
      </c>
    </row>
    <row r="467">
      <c r="A467" s="2" t="s">
        <v>484</v>
      </c>
      <c r="B467" s="1" t="s">
        <v>22</v>
      </c>
      <c r="C467" s="3">
        <v>2.0</v>
      </c>
      <c r="D467" s="3">
        <v>0.0</v>
      </c>
      <c r="E467" s="3">
        <v>1.0</v>
      </c>
      <c r="F467" s="3">
        <v>0.0</v>
      </c>
      <c r="G467" s="3">
        <v>2.0</v>
      </c>
      <c r="H467" s="3">
        <v>0.0</v>
      </c>
      <c r="I467" s="3">
        <v>2.0</v>
      </c>
      <c r="J467" s="3">
        <v>0.0</v>
      </c>
      <c r="K467" s="3">
        <v>0.0</v>
      </c>
      <c r="L467" s="3">
        <v>0.0</v>
      </c>
    </row>
    <row r="468">
      <c r="A468" s="2" t="s">
        <v>485</v>
      </c>
      <c r="B468" s="1" t="s">
        <v>22</v>
      </c>
      <c r="C468" s="3">
        <v>3.0</v>
      </c>
      <c r="D468" s="3">
        <v>0.0</v>
      </c>
      <c r="E468" s="3">
        <v>1.0</v>
      </c>
      <c r="F468" s="3">
        <v>0.0</v>
      </c>
      <c r="G468" s="3">
        <v>3.0</v>
      </c>
      <c r="H468" s="3">
        <v>0.0</v>
      </c>
      <c r="I468" s="3">
        <v>2.0</v>
      </c>
      <c r="J468" s="3">
        <v>0.0</v>
      </c>
      <c r="K468" s="3">
        <v>0.0</v>
      </c>
      <c r="L468" s="3">
        <v>0.0</v>
      </c>
    </row>
    <row r="469">
      <c r="A469" s="2" t="s">
        <v>486</v>
      </c>
      <c r="B469" s="1" t="s">
        <v>22</v>
      </c>
      <c r="C469" s="3">
        <v>3.0</v>
      </c>
      <c r="D469" s="3">
        <v>0.0</v>
      </c>
      <c r="E469" s="3">
        <v>1.0</v>
      </c>
      <c r="F469" s="3">
        <v>0.0</v>
      </c>
      <c r="G469" s="3">
        <v>3.0</v>
      </c>
      <c r="H469" s="3">
        <v>0.0</v>
      </c>
      <c r="I469" s="3">
        <v>1.0</v>
      </c>
      <c r="J469" s="3">
        <v>0.0</v>
      </c>
      <c r="K469" s="3">
        <v>0.0</v>
      </c>
      <c r="L469" s="3">
        <v>0.0</v>
      </c>
    </row>
    <row r="470">
      <c r="A470" s="2" t="s">
        <v>487</v>
      </c>
      <c r="B470" s="1" t="s">
        <v>22</v>
      </c>
      <c r="C470" s="3">
        <v>3.0</v>
      </c>
      <c r="D470" s="3">
        <v>0.0</v>
      </c>
      <c r="E470" s="3">
        <v>1.0</v>
      </c>
      <c r="F470" s="3">
        <v>0.0</v>
      </c>
      <c r="G470" s="3">
        <v>3.0</v>
      </c>
      <c r="H470" s="3">
        <v>0.0</v>
      </c>
      <c r="I470" s="3">
        <v>2.0</v>
      </c>
      <c r="J470" s="3">
        <v>0.0</v>
      </c>
      <c r="K470" s="3">
        <v>0.0</v>
      </c>
      <c r="L470" s="3">
        <v>0.0</v>
      </c>
    </row>
    <row r="471">
      <c r="A471" s="2" t="s">
        <v>488</v>
      </c>
      <c r="B471" s="1" t="s">
        <v>22</v>
      </c>
      <c r="C471" s="3">
        <v>12.0</v>
      </c>
      <c r="D471" s="3">
        <v>0.0</v>
      </c>
      <c r="E471" s="3">
        <v>4.0</v>
      </c>
      <c r="F471" s="3">
        <v>0.0</v>
      </c>
      <c r="G471" s="3">
        <v>12.0</v>
      </c>
      <c r="H471" s="3">
        <v>0.0</v>
      </c>
      <c r="I471" s="3">
        <v>1.0</v>
      </c>
      <c r="J471" s="3">
        <v>0.0</v>
      </c>
      <c r="K471" s="3">
        <v>0.0</v>
      </c>
      <c r="L471" s="3">
        <v>0.0</v>
      </c>
    </row>
    <row r="472">
      <c r="A472" s="2" t="s">
        <v>489</v>
      </c>
      <c r="B472" s="1" t="s">
        <v>22</v>
      </c>
      <c r="C472" s="3">
        <v>1.0</v>
      </c>
      <c r="D472" s="3">
        <v>0.0</v>
      </c>
      <c r="E472" s="3">
        <v>1.0</v>
      </c>
      <c r="F472" s="3">
        <v>0.0</v>
      </c>
      <c r="G472" s="3">
        <v>1.0</v>
      </c>
      <c r="H472" s="3">
        <v>0.0</v>
      </c>
      <c r="I472" s="3">
        <v>2.0</v>
      </c>
      <c r="J472" s="3">
        <v>0.0</v>
      </c>
      <c r="K472" s="3">
        <v>0.0</v>
      </c>
      <c r="L472" s="3">
        <v>0.0</v>
      </c>
    </row>
    <row r="473">
      <c r="A473" s="2" t="s">
        <v>490</v>
      </c>
      <c r="B473" s="1" t="s">
        <v>22</v>
      </c>
      <c r="C473" s="3">
        <v>3.0</v>
      </c>
      <c r="D473" s="3">
        <v>0.0</v>
      </c>
      <c r="E473" s="3">
        <v>1.0</v>
      </c>
      <c r="F473" s="3">
        <v>0.0</v>
      </c>
      <c r="G473" s="3">
        <v>3.0</v>
      </c>
      <c r="H473" s="3">
        <v>0.0</v>
      </c>
      <c r="I473" s="3">
        <v>2.0</v>
      </c>
      <c r="J473" s="3">
        <v>0.0</v>
      </c>
      <c r="K473" s="3">
        <v>0.0</v>
      </c>
      <c r="L473" s="3">
        <v>0.0</v>
      </c>
    </row>
    <row r="474">
      <c r="A474" s="2" t="s">
        <v>491</v>
      </c>
      <c r="B474" s="1" t="s">
        <v>22</v>
      </c>
      <c r="C474" s="3">
        <v>0.0</v>
      </c>
      <c r="D474" s="3">
        <v>0.0</v>
      </c>
      <c r="E474" s="3">
        <v>0.0</v>
      </c>
      <c r="F474" s="3">
        <v>0.0</v>
      </c>
      <c r="G474" s="3">
        <v>0.0</v>
      </c>
      <c r="H474" s="3">
        <v>0.0</v>
      </c>
      <c r="I474" s="3">
        <v>2.0</v>
      </c>
      <c r="J474" s="3">
        <v>0.0</v>
      </c>
      <c r="K474" s="3">
        <v>0.0</v>
      </c>
      <c r="L474" s="3">
        <v>0.0</v>
      </c>
    </row>
    <row r="475">
      <c r="A475" s="2" t="s">
        <v>492</v>
      </c>
      <c r="B475" s="1" t="s">
        <v>22</v>
      </c>
      <c r="C475" s="3">
        <v>3.0</v>
      </c>
      <c r="D475" s="3">
        <v>0.0</v>
      </c>
      <c r="E475" s="3">
        <v>1.0</v>
      </c>
      <c r="F475" s="3">
        <v>0.0</v>
      </c>
      <c r="G475" s="3">
        <v>3.0</v>
      </c>
      <c r="H475" s="3">
        <v>0.0</v>
      </c>
      <c r="I475" s="3">
        <v>2.0</v>
      </c>
      <c r="J475" s="3">
        <v>0.0</v>
      </c>
      <c r="K475" s="3">
        <v>0.0</v>
      </c>
      <c r="L475" s="3">
        <v>0.0</v>
      </c>
    </row>
    <row r="476">
      <c r="A476" s="2" t="s">
        <v>493</v>
      </c>
      <c r="B476" s="1" t="s">
        <v>22</v>
      </c>
      <c r="C476" s="3">
        <v>0.0</v>
      </c>
      <c r="D476" s="3">
        <v>0.0</v>
      </c>
      <c r="E476" s="3">
        <v>0.0</v>
      </c>
      <c r="F476" s="3">
        <v>0.0</v>
      </c>
      <c r="G476" s="3">
        <v>0.0</v>
      </c>
      <c r="H476" s="3">
        <v>0.0</v>
      </c>
      <c r="I476" s="3">
        <v>1.0</v>
      </c>
      <c r="J476" s="3">
        <v>0.0</v>
      </c>
      <c r="K476" s="3">
        <v>0.0</v>
      </c>
      <c r="L476" s="3">
        <v>0.0</v>
      </c>
    </row>
    <row r="477">
      <c r="A477" s="2" t="s">
        <v>494</v>
      </c>
      <c r="B477" s="1" t="s">
        <v>22</v>
      </c>
      <c r="C477" s="3">
        <v>0.0</v>
      </c>
      <c r="D477" s="3">
        <v>0.0</v>
      </c>
      <c r="E477" s="3">
        <v>0.0</v>
      </c>
      <c r="F477" s="3">
        <v>0.0</v>
      </c>
      <c r="G477" s="3">
        <v>0.0</v>
      </c>
      <c r="H477" s="3">
        <v>0.0</v>
      </c>
      <c r="I477" s="3">
        <v>1.0</v>
      </c>
      <c r="J477" s="3">
        <v>0.0</v>
      </c>
      <c r="K477" s="3">
        <v>0.0</v>
      </c>
      <c r="L477" s="3">
        <v>0.0</v>
      </c>
    </row>
    <row r="478">
      <c r="A478" s="2" t="s">
        <v>495</v>
      </c>
      <c r="B478" s="1" t="s">
        <v>22</v>
      </c>
      <c r="C478" s="3">
        <v>0.0</v>
      </c>
      <c r="D478" s="3">
        <v>0.0</v>
      </c>
      <c r="E478" s="3">
        <v>0.0</v>
      </c>
      <c r="F478" s="3">
        <v>0.0</v>
      </c>
      <c r="G478" s="3">
        <v>0.0</v>
      </c>
      <c r="H478" s="3">
        <v>0.0</v>
      </c>
      <c r="I478" s="3">
        <v>2.0</v>
      </c>
      <c r="J478" s="3">
        <v>0.0</v>
      </c>
      <c r="K478" s="3">
        <v>0.0</v>
      </c>
      <c r="L478" s="3">
        <v>0.0</v>
      </c>
    </row>
    <row r="479">
      <c r="A479" s="2" t="s">
        <v>496</v>
      </c>
      <c r="B479" s="1" t="s">
        <v>22</v>
      </c>
      <c r="C479" s="3">
        <v>3.0</v>
      </c>
      <c r="D479" s="3">
        <v>0.0</v>
      </c>
      <c r="E479" s="3">
        <v>1.0</v>
      </c>
      <c r="F479" s="3">
        <v>0.0</v>
      </c>
      <c r="G479" s="3">
        <v>3.0</v>
      </c>
      <c r="H479" s="3">
        <v>0.0</v>
      </c>
      <c r="I479" s="3">
        <v>1.0</v>
      </c>
      <c r="J479" s="3">
        <v>0.0</v>
      </c>
      <c r="K479" s="3">
        <v>0.0</v>
      </c>
      <c r="L479" s="3">
        <v>0.0</v>
      </c>
    </row>
    <row r="480">
      <c r="A480" s="2" t="s">
        <v>497</v>
      </c>
      <c r="B480" s="1" t="s">
        <v>22</v>
      </c>
      <c r="C480" s="3">
        <v>3.0</v>
      </c>
      <c r="D480" s="3">
        <v>0.0</v>
      </c>
      <c r="E480" s="3">
        <v>1.0</v>
      </c>
      <c r="F480" s="3">
        <v>0.0</v>
      </c>
      <c r="G480" s="3">
        <v>3.0</v>
      </c>
      <c r="H480" s="3">
        <v>0.0</v>
      </c>
      <c r="I480" s="3">
        <v>2.0</v>
      </c>
      <c r="J480" s="3">
        <v>0.0</v>
      </c>
      <c r="K480" s="3">
        <v>0.0</v>
      </c>
      <c r="L480" s="3">
        <v>0.0</v>
      </c>
    </row>
    <row r="481">
      <c r="A481" s="2" t="s">
        <v>498</v>
      </c>
      <c r="B481" s="1" t="s">
        <v>22</v>
      </c>
      <c r="C481" s="3">
        <v>0.0</v>
      </c>
      <c r="D481" s="3">
        <v>0.0</v>
      </c>
      <c r="E481" s="3">
        <v>0.0</v>
      </c>
      <c r="F481" s="3">
        <v>0.0</v>
      </c>
      <c r="G481" s="3">
        <v>0.0</v>
      </c>
      <c r="H481" s="3">
        <v>0.0</v>
      </c>
      <c r="I481" s="3">
        <v>1.0</v>
      </c>
      <c r="J481" s="3">
        <v>0.0</v>
      </c>
      <c r="K481" s="3">
        <v>0.0</v>
      </c>
      <c r="L481" s="3">
        <v>0.0</v>
      </c>
    </row>
    <row r="482">
      <c r="A482" s="2" t="s">
        <v>499</v>
      </c>
      <c r="B482" s="1" t="s">
        <v>22</v>
      </c>
      <c r="C482" s="3">
        <v>3.0</v>
      </c>
      <c r="D482" s="3">
        <v>0.0</v>
      </c>
      <c r="E482" s="3">
        <v>1.0</v>
      </c>
      <c r="F482" s="3">
        <v>0.0</v>
      </c>
      <c r="G482" s="3">
        <v>3.0</v>
      </c>
      <c r="H482" s="3">
        <v>0.0</v>
      </c>
      <c r="I482" s="3">
        <v>2.0</v>
      </c>
      <c r="J482" s="3">
        <v>0.0</v>
      </c>
      <c r="K482" s="3">
        <v>0.0</v>
      </c>
      <c r="L482" s="3">
        <v>0.0</v>
      </c>
    </row>
    <row r="483">
      <c r="A483" s="2" t="s">
        <v>500</v>
      </c>
      <c r="B483" s="1" t="s">
        <v>22</v>
      </c>
      <c r="C483" s="3">
        <v>3.0</v>
      </c>
      <c r="D483" s="3">
        <v>0.0</v>
      </c>
      <c r="E483" s="3">
        <v>1.0</v>
      </c>
      <c r="F483" s="3">
        <v>0.0</v>
      </c>
      <c r="G483" s="3">
        <v>3.0</v>
      </c>
      <c r="H483" s="3">
        <v>0.0</v>
      </c>
      <c r="I483" s="3">
        <v>1.0</v>
      </c>
      <c r="J483" s="3">
        <v>0.0</v>
      </c>
      <c r="K483" s="3">
        <v>0.0</v>
      </c>
      <c r="L483" s="3">
        <v>0.0</v>
      </c>
    </row>
    <row r="484">
      <c r="A484" s="2" t="s">
        <v>501</v>
      </c>
      <c r="B484" s="1" t="s">
        <v>22</v>
      </c>
      <c r="C484" s="3">
        <v>3.0</v>
      </c>
      <c r="D484" s="3">
        <v>0.0</v>
      </c>
      <c r="E484" s="3">
        <v>1.0</v>
      </c>
      <c r="F484" s="3">
        <v>0.0</v>
      </c>
      <c r="G484" s="3">
        <v>3.0</v>
      </c>
      <c r="H484" s="3">
        <v>0.0</v>
      </c>
      <c r="I484" s="3">
        <v>1.0</v>
      </c>
      <c r="J484" s="3">
        <v>0.0</v>
      </c>
      <c r="K484" s="3">
        <v>0.0</v>
      </c>
      <c r="L484" s="3">
        <v>0.0</v>
      </c>
    </row>
    <row r="485">
      <c r="A485" s="2" t="s">
        <v>502</v>
      </c>
      <c r="B485" s="1" t="s">
        <v>22</v>
      </c>
      <c r="C485" s="3">
        <v>3.0</v>
      </c>
      <c r="D485" s="3">
        <v>0.0</v>
      </c>
      <c r="E485" s="3">
        <v>1.0</v>
      </c>
      <c r="F485" s="3">
        <v>0.0</v>
      </c>
      <c r="G485" s="3">
        <v>3.0</v>
      </c>
      <c r="H485" s="3">
        <v>0.0</v>
      </c>
      <c r="I485" s="3">
        <v>2.0</v>
      </c>
      <c r="J485" s="3">
        <v>0.0</v>
      </c>
      <c r="K485" s="3">
        <v>0.0</v>
      </c>
      <c r="L485" s="3">
        <v>0.0</v>
      </c>
    </row>
    <row r="486">
      <c r="A486" s="2" t="s">
        <v>503</v>
      </c>
      <c r="B486" s="1" t="s">
        <v>22</v>
      </c>
      <c r="C486" s="3">
        <v>3.0</v>
      </c>
      <c r="D486" s="3">
        <v>0.0</v>
      </c>
      <c r="E486" s="3">
        <v>1.0</v>
      </c>
      <c r="F486" s="3">
        <v>0.0</v>
      </c>
      <c r="G486" s="3">
        <v>3.0</v>
      </c>
      <c r="H486" s="3">
        <v>0.0</v>
      </c>
      <c r="I486" s="3">
        <v>1.0</v>
      </c>
      <c r="J486" s="3">
        <v>0.0</v>
      </c>
      <c r="K486" s="3">
        <v>0.0</v>
      </c>
      <c r="L486" s="3">
        <v>0.0</v>
      </c>
    </row>
    <row r="487">
      <c r="A487" s="2" t="s">
        <v>504</v>
      </c>
      <c r="B487" s="1" t="s">
        <v>22</v>
      </c>
      <c r="C487" s="3">
        <v>3.0</v>
      </c>
      <c r="D487" s="3">
        <v>0.0</v>
      </c>
      <c r="E487" s="3">
        <v>1.0</v>
      </c>
      <c r="F487" s="3">
        <v>0.0</v>
      </c>
      <c r="G487" s="3">
        <v>3.0</v>
      </c>
      <c r="H487" s="3">
        <v>0.0</v>
      </c>
      <c r="I487" s="3">
        <v>1.0</v>
      </c>
      <c r="J487" s="3">
        <v>0.0</v>
      </c>
      <c r="K487" s="3">
        <v>0.0</v>
      </c>
      <c r="L487" s="3">
        <v>0.0</v>
      </c>
    </row>
    <row r="488">
      <c r="A488" s="2" t="s">
        <v>505</v>
      </c>
      <c r="B488" s="1" t="s">
        <v>22</v>
      </c>
      <c r="C488" s="3">
        <v>3.0</v>
      </c>
      <c r="D488" s="3">
        <v>0.0</v>
      </c>
      <c r="E488" s="3">
        <v>1.0</v>
      </c>
      <c r="F488" s="3">
        <v>0.0</v>
      </c>
      <c r="G488" s="3">
        <v>3.0</v>
      </c>
      <c r="H488" s="3">
        <v>0.0</v>
      </c>
      <c r="I488" s="3">
        <v>2.0</v>
      </c>
      <c r="J488" s="3">
        <v>0.0</v>
      </c>
      <c r="K488" s="3">
        <v>0.0</v>
      </c>
      <c r="L488" s="3">
        <v>0.0</v>
      </c>
    </row>
    <row r="489">
      <c r="A489" s="2" t="s">
        <v>506</v>
      </c>
      <c r="B489" s="1" t="s">
        <v>22</v>
      </c>
      <c r="C489" s="3">
        <v>3.0</v>
      </c>
      <c r="D489" s="3">
        <v>0.0</v>
      </c>
      <c r="E489" s="3">
        <v>1.0</v>
      </c>
      <c r="F489" s="3">
        <v>0.0</v>
      </c>
      <c r="G489" s="3">
        <v>3.0</v>
      </c>
      <c r="H489" s="3">
        <v>0.0</v>
      </c>
      <c r="I489" s="3">
        <v>2.0</v>
      </c>
      <c r="J489" s="3">
        <v>0.0</v>
      </c>
      <c r="K489" s="3">
        <v>0.0</v>
      </c>
      <c r="L489" s="3">
        <v>0.0</v>
      </c>
    </row>
    <row r="490">
      <c r="A490" s="2" t="s">
        <v>507</v>
      </c>
      <c r="B490" s="1" t="s">
        <v>22</v>
      </c>
      <c r="C490" s="3">
        <v>3.0</v>
      </c>
      <c r="D490" s="3">
        <v>0.0</v>
      </c>
      <c r="E490" s="3">
        <v>1.0</v>
      </c>
      <c r="F490" s="3">
        <v>0.0</v>
      </c>
      <c r="G490" s="3">
        <v>3.0</v>
      </c>
      <c r="H490" s="3">
        <v>0.0</v>
      </c>
      <c r="I490" s="3">
        <v>2.0</v>
      </c>
      <c r="J490" s="3">
        <v>0.0</v>
      </c>
      <c r="K490" s="3">
        <v>0.0</v>
      </c>
      <c r="L490" s="3">
        <v>0.0</v>
      </c>
    </row>
    <row r="491">
      <c r="A491" s="2" t="s">
        <v>508</v>
      </c>
      <c r="B491" s="1" t="s">
        <v>22</v>
      </c>
      <c r="C491" s="3">
        <v>3.0</v>
      </c>
      <c r="D491" s="3">
        <v>0.0</v>
      </c>
      <c r="E491" s="3">
        <v>1.0</v>
      </c>
      <c r="F491" s="3">
        <v>0.0</v>
      </c>
      <c r="G491" s="3">
        <v>3.0</v>
      </c>
      <c r="H491" s="3">
        <v>0.0</v>
      </c>
      <c r="I491" s="3">
        <v>1.0</v>
      </c>
      <c r="J491" s="3">
        <v>0.0</v>
      </c>
      <c r="K491" s="3">
        <v>0.0</v>
      </c>
      <c r="L491" s="3">
        <v>0.0</v>
      </c>
    </row>
    <row r="492">
      <c r="A492" s="2" t="s">
        <v>509</v>
      </c>
      <c r="B492" s="1" t="s">
        <v>22</v>
      </c>
      <c r="C492" s="3">
        <v>3.0</v>
      </c>
      <c r="D492" s="3">
        <v>0.0</v>
      </c>
      <c r="E492" s="3">
        <v>1.0</v>
      </c>
      <c r="F492" s="3">
        <v>0.0</v>
      </c>
      <c r="G492" s="3">
        <v>3.0</v>
      </c>
      <c r="H492" s="3">
        <v>0.0</v>
      </c>
      <c r="I492" s="3">
        <v>1.0</v>
      </c>
      <c r="J492" s="3">
        <v>0.0</v>
      </c>
      <c r="K492" s="3">
        <v>0.0</v>
      </c>
      <c r="L492" s="3">
        <v>0.0</v>
      </c>
    </row>
    <row r="493">
      <c r="A493" s="2" t="s">
        <v>510</v>
      </c>
      <c r="B493" s="1" t="s">
        <v>22</v>
      </c>
      <c r="C493" s="3">
        <v>3.0</v>
      </c>
      <c r="D493" s="3">
        <v>0.0</v>
      </c>
      <c r="E493" s="3">
        <v>1.0</v>
      </c>
      <c r="F493" s="3">
        <v>0.0</v>
      </c>
      <c r="G493" s="3">
        <v>3.0</v>
      </c>
      <c r="H493" s="3">
        <v>0.0</v>
      </c>
      <c r="I493" s="3">
        <v>2.0</v>
      </c>
      <c r="J493" s="3">
        <v>0.0</v>
      </c>
      <c r="K493" s="3">
        <v>0.0</v>
      </c>
      <c r="L493" s="3">
        <v>0.0</v>
      </c>
    </row>
    <row r="494">
      <c r="A494" s="2" t="s">
        <v>511</v>
      </c>
      <c r="B494" s="1" t="s">
        <v>22</v>
      </c>
      <c r="C494" s="3">
        <v>3.0</v>
      </c>
      <c r="D494" s="3">
        <v>0.0</v>
      </c>
      <c r="E494" s="3">
        <v>1.0</v>
      </c>
      <c r="F494" s="3">
        <v>0.0</v>
      </c>
      <c r="G494" s="3">
        <v>3.0</v>
      </c>
      <c r="H494" s="3">
        <v>0.0</v>
      </c>
      <c r="I494" s="3">
        <v>2.0</v>
      </c>
      <c r="J494" s="3">
        <v>0.0</v>
      </c>
      <c r="K494" s="3">
        <v>0.0</v>
      </c>
      <c r="L494" s="3">
        <v>0.0</v>
      </c>
    </row>
    <row r="495">
      <c r="A495" s="2" t="s">
        <v>512</v>
      </c>
      <c r="B495" s="1" t="s">
        <v>22</v>
      </c>
      <c r="C495" s="3">
        <v>3.0</v>
      </c>
      <c r="D495" s="3">
        <v>0.0</v>
      </c>
      <c r="E495" s="3">
        <v>1.0</v>
      </c>
      <c r="F495" s="3">
        <v>0.0</v>
      </c>
      <c r="G495" s="3">
        <v>3.0</v>
      </c>
      <c r="H495" s="3">
        <v>0.0</v>
      </c>
      <c r="I495" s="3">
        <v>2.0</v>
      </c>
      <c r="J495" s="3">
        <v>0.0</v>
      </c>
      <c r="K495" s="3">
        <v>0.0</v>
      </c>
      <c r="L495" s="3">
        <v>0.0</v>
      </c>
    </row>
    <row r="496">
      <c r="A496" s="2" t="s">
        <v>513</v>
      </c>
      <c r="B496" s="1" t="s">
        <v>22</v>
      </c>
      <c r="C496" s="3">
        <v>3.0</v>
      </c>
      <c r="D496" s="3">
        <v>0.0</v>
      </c>
      <c r="E496" s="3">
        <v>1.0</v>
      </c>
      <c r="F496" s="3">
        <v>0.0</v>
      </c>
      <c r="G496" s="3">
        <v>3.0</v>
      </c>
      <c r="H496" s="3">
        <v>0.0</v>
      </c>
      <c r="I496" s="3">
        <v>1.0</v>
      </c>
      <c r="J496" s="3">
        <v>0.0</v>
      </c>
      <c r="K496" s="3">
        <v>0.0</v>
      </c>
      <c r="L496" s="3">
        <v>0.0</v>
      </c>
    </row>
    <row r="497">
      <c r="A497" s="2" t="s">
        <v>514</v>
      </c>
      <c r="B497" s="1" t="s">
        <v>22</v>
      </c>
      <c r="C497" s="3">
        <v>3.0</v>
      </c>
      <c r="D497" s="3">
        <v>0.0</v>
      </c>
      <c r="E497" s="3">
        <v>1.0</v>
      </c>
      <c r="F497" s="3">
        <v>0.0</v>
      </c>
      <c r="G497" s="3">
        <v>3.0</v>
      </c>
      <c r="H497" s="3">
        <v>0.0</v>
      </c>
      <c r="I497" s="3">
        <v>2.0</v>
      </c>
      <c r="J497" s="3">
        <v>0.0</v>
      </c>
      <c r="K497" s="3">
        <v>0.0</v>
      </c>
      <c r="L497" s="3">
        <v>0.0</v>
      </c>
    </row>
    <row r="498">
      <c r="A498" s="2" t="s">
        <v>515</v>
      </c>
      <c r="B498" s="1" t="s">
        <v>22</v>
      </c>
      <c r="C498" s="3">
        <v>3.0</v>
      </c>
      <c r="D498" s="3">
        <v>0.0</v>
      </c>
      <c r="E498" s="3">
        <v>1.0</v>
      </c>
      <c r="F498" s="3">
        <v>0.0</v>
      </c>
      <c r="G498" s="3">
        <v>3.0</v>
      </c>
      <c r="H498" s="3">
        <v>0.0</v>
      </c>
      <c r="I498" s="3">
        <v>1.0</v>
      </c>
      <c r="J498" s="3">
        <v>0.0</v>
      </c>
      <c r="K498" s="3">
        <v>0.0</v>
      </c>
      <c r="L498" s="3">
        <v>0.0</v>
      </c>
    </row>
    <row r="499">
      <c r="A499" s="2" t="s">
        <v>516</v>
      </c>
      <c r="B499" s="1" t="s">
        <v>22</v>
      </c>
      <c r="C499" s="3">
        <v>3.0</v>
      </c>
      <c r="D499" s="3">
        <v>0.0</v>
      </c>
      <c r="E499" s="3">
        <v>1.0</v>
      </c>
      <c r="F499" s="3">
        <v>0.0</v>
      </c>
      <c r="G499" s="3">
        <v>3.0</v>
      </c>
      <c r="H499" s="3">
        <v>0.0</v>
      </c>
      <c r="I499" s="3">
        <v>1.0</v>
      </c>
      <c r="J499" s="3">
        <v>0.0</v>
      </c>
      <c r="K499" s="3">
        <v>0.0</v>
      </c>
      <c r="L499" s="3">
        <v>0.0</v>
      </c>
    </row>
    <row r="500">
      <c r="A500" s="2" t="s">
        <v>517</v>
      </c>
      <c r="B500" s="1" t="s">
        <v>22</v>
      </c>
      <c r="C500" s="3">
        <v>3.0</v>
      </c>
      <c r="D500" s="3">
        <v>0.0</v>
      </c>
      <c r="E500" s="3">
        <v>1.0</v>
      </c>
      <c r="F500" s="3">
        <v>0.0</v>
      </c>
      <c r="G500" s="3">
        <v>3.0</v>
      </c>
      <c r="H500" s="3">
        <v>0.0</v>
      </c>
      <c r="I500" s="3">
        <v>1.0</v>
      </c>
      <c r="J500" s="3">
        <v>0.0</v>
      </c>
      <c r="K500" s="3">
        <v>0.0</v>
      </c>
      <c r="L500" s="3">
        <v>0.0</v>
      </c>
    </row>
    <row r="501">
      <c r="A501" s="2" t="s">
        <v>518</v>
      </c>
      <c r="B501" s="1" t="s">
        <v>22</v>
      </c>
      <c r="C501" s="3">
        <v>3.0</v>
      </c>
      <c r="D501" s="3">
        <v>0.0</v>
      </c>
      <c r="E501" s="3">
        <v>1.0</v>
      </c>
      <c r="F501" s="3">
        <v>0.0</v>
      </c>
      <c r="G501" s="3">
        <v>3.0</v>
      </c>
      <c r="H501" s="3">
        <v>0.0</v>
      </c>
      <c r="I501" s="3">
        <v>4.0</v>
      </c>
      <c r="J501" s="3">
        <v>0.0</v>
      </c>
      <c r="K501" s="3">
        <v>0.0</v>
      </c>
      <c r="L501" s="3">
        <v>0.0</v>
      </c>
    </row>
    <row r="502">
      <c r="A502" s="2" t="s">
        <v>519</v>
      </c>
      <c r="B502" s="1" t="s">
        <v>22</v>
      </c>
      <c r="C502" s="3">
        <v>3.0</v>
      </c>
      <c r="D502" s="3">
        <v>0.0</v>
      </c>
      <c r="E502" s="3">
        <v>1.0</v>
      </c>
      <c r="F502" s="3">
        <v>0.0</v>
      </c>
      <c r="G502" s="3">
        <v>3.0</v>
      </c>
      <c r="H502" s="3">
        <v>0.0</v>
      </c>
      <c r="I502" s="3">
        <v>2.0</v>
      </c>
      <c r="J502" s="3">
        <v>0.0</v>
      </c>
      <c r="K502" s="3">
        <v>0.0</v>
      </c>
      <c r="L502" s="3">
        <v>0.0</v>
      </c>
    </row>
    <row r="503">
      <c r="A503" s="2" t="s">
        <v>520</v>
      </c>
      <c r="B503" s="1" t="s">
        <v>22</v>
      </c>
      <c r="C503" s="3">
        <v>3.0</v>
      </c>
      <c r="D503" s="3">
        <v>0.0</v>
      </c>
      <c r="E503" s="3">
        <v>1.0</v>
      </c>
      <c r="F503" s="3">
        <v>0.0</v>
      </c>
      <c r="G503" s="3">
        <v>3.0</v>
      </c>
      <c r="H503" s="3">
        <v>0.0</v>
      </c>
      <c r="I503" s="3">
        <v>2.0</v>
      </c>
      <c r="J503" s="3">
        <v>0.0</v>
      </c>
      <c r="K503" s="3">
        <v>0.0</v>
      </c>
      <c r="L503" s="3">
        <v>0.0</v>
      </c>
    </row>
    <row r="504">
      <c r="A504" s="2" t="s">
        <v>521</v>
      </c>
      <c r="B504" s="1" t="s">
        <v>22</v>
      </c>
      <c r="C504" s="3">
        <v>3.0</v>
      </c>
      <c r="D504" s="3">
        <v>0.0</v>
      </c>
      <c r="E504" s="3">
        <v>1.0</v>
      </c>
      <c r="F504" s="3">
        <v>0.0</v>
      </c>
      <c r="G504" s="3">
        <v>3.0</v>
      </c>
      <c r="H504" s="3">
        <v>0.0</v>
      </c>
      <c r="I504" s="3">
        <v>1.0</v>
      </c>
      <c r="J504" s="3">
        <v>0.0</v>
      </c>
      <c r="K504" s="3">
        <v>0.0</v>
      </c>
      <c r="L504" s="3">
        <v>0.0</v>
      </c>
    </row>
    <row r="505">
      <c r="A505" s="2" t="s">
        <v>522</v>
      </c>
      <c r="B505" s="1" t="s">
        <v>22</v>
      </c>
      <c r="C505" s="3">
        <v>3.0</v>
      </c>
      <c r="D505" s="3">
        <v>0.0</v>
      </c>
      <c r="E505" s="3">
        <v>1.0</v>
      </c>
      <c r="F505" s="3">
        <v>0.0</v>
      </c>
      <c r="G505" s="3">
        <v>3.0</v>
      </c>
      <c r="H505" s="3">
        <v>0.0</v>
      </c>
      <c r="I505" s="3">
        <v>2.0</v>
      </c>
      <c r="J505" s="3">
        <v>0.0</v>
      </c>
      <c r="K505" s="3">
        <v>0.0</v>
      </c>
      <c r="L505" s="3">
        <v>0.0</v>
      </c>
    </row>
    <row r="506">
      <c r="A506" s="2" t="s">
        <v>523</v>
      </c>
      <c r="B506" s="1" t="s">
        <v>22</v>
      </c>
      <c r="C506" s="3">
        <v>3.0</v>
      </c>
      <c r="D506" s="3">
        <v>0.0</v>
      </c>
      <c r="E506" s="3">
        <v>1.0</v>
      </c>
      <c r="F506" s="3">
        <v>0.0</v>
      </c>
      <c r="G506" s="3">
        <v>3.0</v>
      </c>
      <c r="H506" s="3">
        <v>0.0</v>
      </c>
      <c r="I506" s="3">
        <v>1.0</v>
      </c>
      <c r="J506" s="3">
        <v>0.0</v>
      </c>
      <c r="K506" s="3">
        <v>0.0</v>
      </c>
      <c r="L506" s="3">
        <v>0.0</v>
      </c>
    </row>
    <row r="507">
      <c r="A507" s="2" t="s">
        <v>524</v>
      </c>
      <c r="B507" s="1" t="s">
        <v>22</v>
      </c>
      <c r="C507" s="3">
        <v>3.0</v>
      </c>
      <c r="D507" s="3">
        <v>0.0</v>
      </c>
      <c r="E507" s="3">
        <v>1.0</v>
      </c>
      <c r="F507" s="3">
        <v>0.0</v>
      </c>
      <c r="G507" s="3">
        <v>3.0</v>
      </c>
      <c r="H507" s="3">
        <v>0.0</v>
      </c>
      <c r="I507" s="3">
        <v>1.0</v>
      </c>
      <c r="J507" s="3">
        <v>0.0</v>
      </c>
      <c r="K507" s="3">
        <v>0.0</v>
      </c>
      <c r="L507" s="3">
        <v>0.0</v>
      </c>
    </row>
    <row r="508">
      <c r="A508" s="2" t="s">
        <v>525</v>
      </c>
      <c r="B508" s="1" t="s">
        <v>22</v>
      </c>
      <c r="C508" s="3">
        <v>2.0</v>
      </c>
      <c r="D508" s="3">
        <v>0.0</v>
      </c>
      <c r="E508" s="3">
        <v>1.0</v>
      </c>
      <c r="F508" s="3">
        <v>0.0</v>
      </c>
      <c r="G508" s="3">
        <v>2.0</v>
      </c>
      <c r="H508" s="3">
        <v>0.0</v>
      </c>
      <c r="I508" s="3">
        <v>1.0</v>
      </c>
      <c r="J508" s="3">
        <v>0.0</v>
      </c>
      <c r="K508" s="3">
        <v>0.0</v>
      </c>
      <c r="L508" s="3">
        <v>0.0</v>
      </c>
    </row>
    <row r="509">
      <c r="A509" s="2" t="s">
        <v>526</v>
      </c>
      <c r="B509" s="1" t="s">
        <v>22</v>
      </c>
      <c r="C509" s="3">
        <v>3.0</v>
      </c>
      <c r="D509" s="3">
        <v>0.0</v>
      </c>
      <c r="E509" s="3">
        <v>1.0</v>
      </c>
      <c r="F509" s="3">
        <v>0.0</v>
      </c>
      <c r="G509" s="3">
        <v>3.0</v>
      </c>
      <c r="H509" s="3">
        <v>0.0</v>
      </c>
      <c r="I509" s="3">
        <v>3.0</v>
      </c>
      <c r="J509" s="3">
        <v>0.0</v>
      </c>
      <c r="K509" s="3">
        <v>0.0</v>
      </c>
      <c r="L509" s="3">
        <v>0.0</v>
      </c>
    </row>
    <row r="510">
      <c r="A510" s="2" t="s">
        <v>527</v>
      </c>
      <c r="B510" s="1" t="s">
        <v>22</v>
      </c>
      <c r="C510" s="3">
        <v>3.0</v>
      </c>
      <c r="D510" s="3">
        <v>1.0</v>
      </c>
      <c r="E510" s="3">
        <v>1.0</v>
      </c>
      <c r="F510" s="3">
        <v>0.0</v>
      </c>
      <c r="G510" s="3">
        <v>3.0</v>
      </c>
      <c r="H510" s="3">
        <v>0.0</v>
      </c>
      <c r="I510" s="3">
        <v>2.0</v>
      </c>
      <c r="J510" s="3">
        <v>1.0</v>
      </c>
      <c r="K510" s="3">
        <v>0.0</v>
      </c>
      <c r="L510" s="3">
        <v>0.0</v>
      </c>
    </row>
    <row r="511">
      <c r="A511" s="2" t="s">
        <v>528</v>
      </c>
      <c r="B511" s="1" t="s">
        <v>22</v>
      </c>
      <c r="C511" s="3">
        <v>3.0</v>
      </c>
      <c r="D511" s="3">
        <v>0.0</v>
      </c>
      <c r="E511" s="3">
        <v>1.0</v>
      </c>
      <c r="F511" s="3">
        <v>0.0</v>
      </c>
      <c r="G511" s="3">
        <v>3.0</v>
      </c>
      <c r="H511" s="3">
        <v>0.0</v>
      </c>
      <c r="I511" s="3">
        <v>2.0</v>
      </c>
      <c r="J511" s="3">
        <v>0.0</v>
      </c>
      <c r="K511" s="3">
        <v>0.0</v>
      </c>
      <c r="L511" s="3">
        <v>0.0</v>
      </c>
    </row>
    <row r="512">
      <c r="A512" s="2" t="s">
        <v>529</v>
      </c>
      <c r="B512" s="1" t="s">
        <v>22</v>
      </c>
      <c r="C512" s="3">
        <v>3.0</v>
      </c>
      <c r="D512" s="3">
        <v>0.0</v>
      </c>
      <c r="E512" s="3">
        <v>1.0</v>
      </c>
      <c r="F512" s="3">
        <v>0.0</v>
      </c>
      <c r="G512" s="3">
        <v>3.0</v>
      </c>
      <c r="H512" s="3">
        <v>0.0</v>
      </c>
      <c r="I512" s="3">
        <v>2.0</v>
      </c>
      <c r="J512" s="3">
        <v>0.0</v>
      </c>
      <c r="K512" s="3">
        <v>0.0</v>
      </c>
      <c r="L512" s="3">
        <v>0.0</v>
      </c>
    </row>
    <row r="513">
      <c r="A513" s="2" t="s">
        <v>530</v>
      </c>
      <c r="B513" s="1" t="s">
        <v>22</v>
      </c>
      <c r="C513" s="3">
        <v>3.0</v>
      </c>
      <c r="D513" s="3">
        <v>0.0</v>
      </c>
      <c r="E513" s="3">
        <v>1.0</v>
      </c>
      <c r="F513" s="3">
        <v>0.0</v>
      </c>
      <c r="G513" s="3">
        <v>3.0</v>
      </c>
      <c r="H513" s="3">
        <v>0.0</v>
      </c>
      <c r="I513" s="3">
        <v>1.0</v>
      </c>
      <c r="J513" s="3">
        <v>0.0</v>
      </c>
      <c r="K513" s="3">
        <v>0.0</v>
      </c>
      <c r="L513" s="3">
        <v>0.0</v>
      </c>
    </row>
    <row r="514">
      <c r="A514" s="2" t="s">
        <v>531</v>
      </c>
      <c r="B514" s="1" t="s">
        <v>22</v>
      </c>
      <c r="C514" s="3">
        <v>3.0</v>
      </c>
      <c r="D514" s="3">
        <v>0.0</v>
      </c>
      <c r="E514" s="3">
        <v>1.0</v>
      </c>
      <c r="F514" s="3">
        <v>0.0</v>
      </c>
      <c r="G514" s="3">
        <v>3.0</v>
      </c>
      <c r="H514" s="3">
        <v>0.0</v>
      </c>
      <c r="I514" s="3">
        <v>2.0</v>
      </c>
      <c r="J514" s="3">
        <v>0.0</v>
      </c>
      <c r="K514" s="3">
        <v>0.0</v>
      </c>
      <c r="L514" s="3">
        <v>0.0</v>
      </c>
    </row>
    <row r="515">
      <c r="A515" s="2" t="s">
        <v>532</v>
      </c>
      <c r="B515" s="1" t="s">
        <v>22</v>
      </c>
      <c r="C515" s="3">
        <v>3.0</v>
      </c>
      <c r="D515" s="3">
        <v>0.0</v>
      </c>
      <c r="E515" s="3">
        <v>1.0</v>
      </c>
      <c r="F515" s="3">
        <v>0.0</v>
      </c>
      <c r="G515" s="3">
        <v>3.0</v>
      </c>
      <c r="H515" s="3">
        <v>0.0</v>
      </c>
      <c r="I515" s="3">
        <v>1.0</v>
      </c>
      <c r="J515" s="3">
        <v>0.0</v>
      </c>
      <c r="K515" s="3">
        <v>0.0</v>
      </c>
      <c r="L515" s="3">
        <v>0.0</v>
      </c>
    </row>
    <row r="516">
      <c r="A516" s="2" t="s">
        <v>533</v>
      </c>
      <c r="B516" s="1" t="s">
        <v>22</v>
      </c>
      <c r="C516" s="3">
        <v>3.0</v>
      </c>
      <c r="D516" s="3">
        <v>0.0</v>
      </c>
      <c r="E516" s="3">
        <v>1.0</v>
      </c>
      <c r="F516" s="3">
        <v>0.0</v>
      </c>
      <c r="G516" s="3">
        <v>3.0</v>
      </c>
      <c r="H516" s="3">
        <v>0.0</v>
      </c>
      <c r="I516" s="3">
        <v>1.0</v>
      </c>
      <c r="J516" s="3">
        <v>0.0</v>
      </c>
      <c r="K516" s="3">
        <v>0.0</v>
      </c>
      <c r="L516" s="3">
        <v>0.0</v>
      </c>
    </row>
    <row r="517">
      <c r="A517" s="2" t="s">
        <v>534</v>
      </c>
      <c r="B517" s="1" t="s">
        <v>22</v>
      </c>
      <c r="C517" s="3">
        <v>3.0</v>
      </c>
      <c r="D517" s="3">
        <v>0.0</v>
      </c>
      <c r="E517" s="3">
        <v>1.0</v>
      </c>
      <c r="F517" s="3">
        <v>0.0</v>
      </c>
      <c r="G517" s="3">
        <v>3.0</v>
      </c>
      <c r="H517" s="3">
        <v>0.0</v>
      </c>
      <c r="I517" s="3">
        <v>2.0</v>
      </c>
      <c r="J517" s="3">
        <v>0.0</v>
      </c>
      <c r="K517" s="3">
        <v>0.0</v>
      </c>
      <c r="L517" s="3">
        <v>0.0</v>
      </c>
    </row>
    <row r="518">
      <c r="A518" s="2" t="s">
        <v>535</v>
      </c>
      <c r="B518" s="1" t="s">
        <v>22</v>
      </c>
      <c r="C518" s="3">
        <v>3.0</v>
      </c>
      <c r="D518" s="3">
        <v>0.0</v>
      </c>
      <c r="E518" s="3">
        <v>1.0</v>
      </c>
      <c r="F518" s="3">
        <v>0.0</v>
      </c>
      <c r="G518" s="3">
        <v>3.0</v>
      </c>
      <c r="H518" s="3">
        <v>0.0</v>
      </c>
      <c r="I518" s="3">
        <v>1.0</v>
      </c>
      <c r="J518" s="3">
        <v>0.0</v>
      </c>
      <c r="K518" s="3">
        <v>0.0</v>
      </c>
      <c r="L518" s="3">
        <v>0.0</v>
      </c>
    </row>
    <row r="519">
      <c r="A519" s="2" t="s">
        <v>536</v>
      </c>
      <c r="B519" s="1" t="s">
        <v>22</v>
      </c>
      <c r="C519" s="3">
        <v>3.0</v>
      </c>
      <c r="D519" s="3">
        <v>0.0</v>
      </c>
      <c r="E519" s="3">
        <v>1.0</v>
      </c>
      <c r="F519" s="3">
        <v>0.0</v>
      </c>
      <c r="G519" s="3">
        <v>3.0</v>
      </c>
      <c r="H519" s="3">
        <v>0.0</v>
      </c>
      <c r="I519" s="3">
        <v>2.0</v>
      </c>
      <c r="J519" s="3">
        <v>0.0</v>
      </c>
      <c r="K519" s="3">
        <v>0.0</v>
      </c>
      <c r="L519" s="3">
        <v>0.0</v>
      </c>
    </row>
    <row r="520">
      <c r="A520" s="2" t="s">
        <v>537</v>
      </c>
      <c r="B520" s="1" t="s">
        <v>22</v>
      </c>
      <c r="C520" s="3">
        <v>2.0</v>
      </c>
      <c r="D520" s="3">
        <v>0.0</v>
      </c>
      <c r="E520" s="3">
        <v>1.0</v>
      </c>
      <c r="F520" s="3">
        <v>0.0</v>
      </c>
      <c r="G520" s="3">
        <v>2.0</v>
      </c>
      <c r="H520" s="3">
        <v>0.0</v>
      </c>
      <c r="I520" s="3">
        <v>2.0</v>
      </c>
      <c r="J520" s="3">
        <v>0.0</v>
      </c>
      <c r="K520" s="3">
        <v>0.0</v>
      </c>
      <c r="L520" s="3">
        <v>0.0</v>
      </c>
    </row>
    <row r="521">
      <c r="A521" s="2" t="s">
        <v>538</v>
      </c>
      <c r="B521" s="1" t="s">
        <v>22</v>
      </c>
      <c r="C521" s="3">
        <v>3.0</v>
      </c>
      <c r="D521" s="3">
        <v>0.0</v>
      </c>
      <c r="E521" s="3">
        <v>1.0</v>
      </c>
      <c r="F521" s="3">
        <v>0.0</v>
      </c>
      <c r="G521" s="3">
        <v>3.0</v>
      </c>
      <c r="H521" s="3">
        <v>0.0</v>
      </c>
      <c r="I521" s="3">
        <v>1.0</v>
      </c>
      <c r="J521" s="3">
        <v>0.0</v>
      </c>
      <c r="K521" s="3">
        <v>0.0</v>
      </c>
      <c r="L521" s="3">
        <v>0.0</v>
      </c>
    </row>
    <row r="522">
      <c r="A522" s="2" t="s">
        <v>539</v>
      </c>
      <c r="B522" s="1" t="s">
        <v>22</v>
      </c>
      <c r="C522" s="3">
        <v>3.0</v>
      </c>
      <c r="D522" s="3">
        <v>0.0</v>
      </c>
      <c r="E522" s="3">
        <v>1.0</v>
      </c>
      <c r="F522" s="3">
        <v>0.0</v>
      </c>
      <c r="G522" s="3">
        <v>3.0</v>
      </c>
      <c r="H522" s="3">
        <v>0.0</v>
      </c>
      <c r="I522" s="3">
        <v>2.0</v>
      </c>
      <c r="J522" s="3">
        <v>0.0</v>
      </c>
      <c r="K522" s="3">
        <v>0.0</v>
      </c>
      <c r="L522" s="3">
        <v>0.0</v>
      </c>
    </row>
    <row r="523">
      <c r="A523" s="2" t="s">
        <v>540</v>
      </c>
      <c r="B523" s="1" t="s">
        <v>22</v>
      </c>
      <c r="C523" s="3">
        <v>3.0</v>
      </c>
      <c r="D523" s="3">
        <v>0.0</v>
      </c>
      <c r="E523" s="3">
        <v>1.0</v>
      </c>
      <c r="F523" s="3">
        <v>0.0</v>
      </c>
      <c r="G523" s="3">
        <v>3.0</v>
      </c>
      <c r="H523" s="3">
        <v>0.0</v>
      </c>
      <c r="I523" s="3">
        <v>1.0</v>
      </c>
      <c r="J523" s="3">
        <v>0.0</v>
      </c>
      <c r="K523" s="3">
        <v>0.0</v>
      </c>
      <c r="L523" s="3">
        <v>0.0</v>
      </c>
    </row>
    <row r="524">
      <c r="A524" s="2" t="s">
        <v>541</v>
      </c>
      <c r="B524" s="1" t="s">
        <v>22</v>
      </c>
      <c r="C524" s="3">
        <v>3.0</v>
      </c>
      <c r="D524" s="3">
        <v>0.0</v>
      </c>
      <c r="E524" s="3">
        <v>1.0</v>
      </c>
      <c r="F524" s="3">
        <v>0.0</v>
      </c>
      <c r="G524" s="3">
        <v>3.0</v>
      </c>
      <c r="H524" s="3">
        <v>0.0</v>
      </c>
      <c r="I524" s="3">
        <v>2.0</v>
      </c>
      <c r="J524" s="3">
        <v>0.0</v>
      </c>
      <c r="K524" s="3">
        <v>0.0</v>
      </c>
      <c r="L524" s="3">
        <v>0.0</v>
      </c>
    </row>
    <row r="525">
      <c r="A525" s="2" t="s">
        <v>542</v>
      </c>
      <c r="B525" s="1" t="s">
        <v>22</v>
      </c>
      <c r="C525" s="3">
        <v>3.0</v>
      </c>
      <c r="D525" s="3">
        <v>0.0</v>
      </c>
      <c r="E525" s="3">
        <v>1.0</v>
      </c>
      <c r="F525" s="3">
        <v>0.0</v>
      </c>
      <c r="G525" s="3">
        <v>3.0</v>
      </c>
      <c r="H525" s="3">
        <v>0.0</v>
      </c>
      <c r="I525" s="3">
        <v>1.0</v>
      </c>
      <c r="J525" s="3">
        <v>0.0</v>
      </c>
      <c r="K525" s="3">
        <v>0.0</v>
      </c>
      <c r="L525" s="3">
        <v>0.0</v>
      </c>
    </row>
    <row r="526">
      <c r="A526" s="2" t="s">
        <v>543</v>
      </c>
      <c r="B526" s="1" t="s">
        <v>22</v>
      </c>
      <c r="C526" s="3">
        <v>3.0</v>
      </c>
      <c r="D526" s="3">
        <v>0.0</v>
      </c>
      <c r="E526" s="3">
        <v>1.0</v>
      </c>
      <c r="F526" s="3">
        <v>0.0</v>
      </c>
      <c r="G526" s="3">
        <v>3.0</v>
      </c>
      <c r="H526" s="3">
        <v>0.0</v>
      </c>
      <c r="I526" s="3">
        <v>1.0</v>
      </c>
      <c r="J526" s="3">
        <v>0.0</v>
      </c>
      <c r="K526" s="3">
        <v>0.0</v>
      </c>
      <c r="L526" s="3">
        <v>0.0</v>
      </c>
    </row>
    <row r="527">
      <c r="A527" s="2" t="s">
        <v>544</v>
      </c>
      <c r="B527" s="1" t="s">
        <v>22</v>
      </c>
      <c r="C527" s="3">
        <v>3.0</v>
      </c>
      <c r="D527" s="3">
        <v>0.0</v>
      </c>
      <c r="E527" s="3">
        <v>1.0</v>
      </c>
      <c r="F527" s="3">
        <v>0.0</v>
      </c>
      <c r="G527" s="3">
        <v>3.0</v>
      </c>
      <c r="H527" s="3">
        <v>0.0</v>
      </c>
      <c r="I527" s="3">
        <v>2.0</v>
      </c>
      <c r="J527" s="3">
        <v>0.0</v>
      </c>
      <c r="K527" s="3">
        <v>0.0</v>
      </c>
      <c r="L527" s="3">
        <v>0.0</v>
      </c>
    </row>
    <row r="528">
      <c r="A528" s="2" t="s">
        <v>545</v>
      </c>
      <c r="B528" s="1" t="s">
        <v>22</v>
      </c>
      <c r="C528" s="3">
        <v>3.0</v>
      </c>
      <c r="D528" s="3">
        <v>0.0</v>
      </c>
      <c r="E528" s="3">
        <v>1.0</v>
      </c>
      <c r="F528" s="3">
        <v>0.0</v>
      </c>
      <c r="G528" s="3">
        <v>3.0</v>
      </c>
      <c r="H528" s="3">
        <v>0.0</v>
      </c>
      <c r="I528" s="3">
        <v>1.0</v>
      </c>
      <c r="J528" s="3">
        <v>0.0</v>
      </c>
      <c r="K528" s="3">
        <v>0.0</v>
      </c>
      <c r="L528" s="3">
        <v>0.0</v>
      </c>
    </row>
    <row r="529">
      <c r="A529" s="2" t="s">
        <v>546</v>
      </c>
      <c r="B529" s="1" t="s">
        <v>22</v>
      </c>
      <c r="C529" s="3">
        <v>3.0</v>
      </c>
      <c r="D529" s="3">
        <v>0.0</v>
      </c>
      <c r="E529" s="3">
        <v>1.0</v>
      </c>
      <c r="F529" s="3">
        <v>0.0</v>
      </c>
      <c r="G529" s="3">
        <v>3.0</v>
      </c>
      <c r="H529" s="3">
        <v>0.0</v>
      </c>
      <c r="I529" s="3">
        <v>2.0</v>
      </c>
      <c r="J529" s="3">
        <v>0.0</v>
      </c>
      <c r="K529" s="3">
        <v>0.0</v>
      </c>
      <c r="L529" s="3">
        <v>0.0</v>
      </c>
    </row>
    <row r="530">
      <c r="A530" s="2" t="s">
        <v>547</v>
      </c>
      <c r="B530" s="1" t="s">
        <v>22</v>
      </c>
      <c r="C530" s="3">
        <v>3.0</v>
      </c>
      <c r="D530" s="3">
        <v>0.0</v>
      </c>
      <c r="E530" s="3">
        <v>1.0</v>
      </c>
      <c r="F530" s="3">
        <v>0.0</v>
      </c>
      <c r="G530" s="3">
        <v>3.0</v>
      </c>
      <c r="H530" s="3">
        <v>0.0</v>
      </c>
      <c r="I530" s="3">
        <v>1.0</v>
      </c>
      <c r="J530" s="3">
        <v>0.0</v>
      </c>
      <c r="K530" s="3">
        <v>0.0</v>
      </c>
      <c r="L530" s="3">
        <v>0.0</v>
      </c>
    </row>
    <row r="531">
      <c r="A531" s="2" t="s">
        <v>548</v>
      </c>
      <c r="B531" s="1" t="s">
        <v>22</v>
      </c>
      <c r="C531" s="3">
        <v>3.0</v>
      </c>
      <c r="D531" s="3">
        <v>0.0</v>
      </c>
      <c r="E531" s="3">
        <v>1.0</v>
      </c>
      <c r="F531" s="3">
        <v>0.0</v>
      </c>
      <c r="G531" s="3">
        <v>3.0</v>
      </c>
      <c r="H531" s="3">
        <v>0.0</v>
      </c>
      <c r="I531" s="3">
        <v>2.0</v>
      </c>
      <c r="J531" s="3">
        <v>0.0</v>
      </c>
      <c r="K531" s="3">
        <v>0.0</v>
      </c>
      <c r="L531" s="3">
        <v>0.0</v>
      </c>
    </row>
    <row r="532">
      <c r="A532" s="2" t="s">
        <v>549</v>
      </c>
      <c r="B532" s="1" t="s">
        <v>22</v>
      </c>
      <c r="C532" s="3">
        <v>3.0</v>
      </c>
      <c r="D532" s="3">
        <v>0.0</v>
      </c>
      <c r="E532" s="3">
        <v>1.0</v>
      </c>
      <c r="F532" s="3">
        <v>0.0</v>
      </c>
      <c r="G532" s="3">
        <v>3.0</v>
      </c>
      <c r="H532" s="3">
        <v>0.0</v>
      </c>
      <c r="I532" s="3">
        <v>2.0</v>
      </c>
      <c r="J532" s="3">
        <v>0.0</v>
      </c>
      <c r="K532" s="3">
        <v>0.0</v>
      </c>
      <c r="L532" s="3">
        <v>0.0</v>
      </c>
    </row>
    <row r="533">
      <c r="A533" s="2" t="s">
        <v>550</v>
      </c>
      <c r="B533" s="1" t="s">
        <v>15</v>
      </c>
      <c r="C533" s="3">
        <v>0.0</v>
      </c>
      <c r="D533" s="3">
        <v>11.0</v>
      </c>
      <c r="E533" s="3">
        <v>0.0</v>
      </c>
      <c r="F533" s="3">
        <v>0.0</v>
      </c>
      <c r="G533" s="3">
        <v>0.0</v>
      </c>
      <c r="H533" s="3">
        <v>0.0</v>
      </c>
      <c r="I533" s="3">
        <v>2.0</v>
      </c>
      <c r="J533" s="3">
        <v>11.0</v>
      </c>
      <c r="K533" s="3">
        <v>0.0</v>
      </c>
      <c r="L533" s="3">
        <v>0.0</v>
      </c>
    </row>
    <row r="534">
      <c r="A534" s="1" t="s">
        <v>551</v>
      </c>
      <c r="B534" s="1" t="s">
        <v>20</v>
      </c>
      <c r="C534" s="3">
        <v>0.0</v>
      </c>
      <c r="D534" s="3">
        <v>0.0</v>
      </c>
      <c r="E534" s="3">
        <v>0.0</v>
      </c>
      <c r="F534" s="3">
        <v>0.0</v>
      </c>
      <c r="G534" s="3">
        <v>0.0</v>
      </c>
      <c r="H534" s="3">
        <v>0.0</v>
      </c>
      <c r="I534" s="3">
        <v>0.0</v>
      </c>
      <c r="J534" s="3">
        <v>0.0</v>
      </c>
      <c r="K534" s="3">
        <v>0.0</v>
      </c>
      <c r="L534" s="3">
        <v>0.0</v>
      </c>
    </row>
    <row r="535">
      <c r="A535" s="2" t="s">
        <v>552</v>
      </c>
      <c r="B535" s="1" t="s">
        <v>15</v>
      </c>
      <c r="C535" s="3">
        <v>0.0</v>
      </c>
      <c r="D535" s="3">
        <v>0.0</v>
      </c>
      <c r="E535" s="3">
        <v>0.0</v>
      </c>
      <c r="F535" s="3">
        <v>0.0</v>
      </c>
      <c r="G535" s="3">
        <v>0.0</v>
      </c>
      <c r="H535" s="3">
        <v>0.0</v>
      </c>
      <c r="I535" s="3">
        <v>1.0</v>
      </c>
      <c r="J535" s="3">
        <v>0.0</v>
      </c>
      <c r="K535" s="3">
        <v>0.0</v>
      </c>
      <c r="L535" s="3">
        <v>0.0</v>
      </c>
    </row>
    <row r="536">
      <c r="A536" s="2" t="s">
        <v>553</v>
      </c>
      <c r="B536" s="1" t="s">
        <v>20</v>
      </c>
      <c r="C536" s="3">
        <v>0.0</v>
      </c>
      <c r="D536" s="3">
        <v>0.0</v>
      </c>
      <c r="E536" s="3">
        <v>0.0</v>
      </c>
      <c r="F536" s="3">
        <v>0.0</v>
      </c>
      <c r="G536" s="3">
        <v>0.0</v>
      </c>
      <c r="H536" s="3">
        <v>0.0</v>
      </c>
      <c r="I536" s="3">
        <v>0.0</v>
      </c>
      <c r="J536" s="3">
        <v>0.0</v>
      </c>
      <c r="K536" s="3">
        <v>0.0</v>
      </c>
      <c r="L536" s="3">
        <v>0.0</v>
      </c>
    </row>
    <row r="537">
      <c r="A537" s="2" t="s">
        <v>554</v>
      </c>
      <c r="B537" s="1" t="s">
        <v>167</v>
      </c>
      <c r="C537" s="3">
        <v>0.0</v>
      </c>
      <c r="D537" s="3">
        <v>0.0</v>
      </c>
      <c r="E537" s="3">
        <v>0.0</v>
      </c>
      <c r="F537" s="3">
        <v>0.0</v>
      </c>
      <c r="G537" s="3">
        <v>0.0</v>
      </c>
      <c r="H537" s="3">
        <v>0.0</v>
      </c>
      <c r="I537" s="3">
        <v>0.0</v>
      </c>
      <c r="J537" s="3">
        <v>0.0</v>
      </c>
      <c r="K537" s="3">
        <v>0.0</v>
      </c>
      <c r="L537" s="3">
        <v>0.0</v>
      </c>
    </row>
    <row r="538">
      <c r="A538" s="2" t="s">
        <v>555</v>
      </c>
      <c r="B538" s="1" t="s">
        <v>167</v>
      </c>
      <c r="C538" s="3">
        <v>1.0</v>
      </c>
      <c r="D538" s="3">
        <v>0.0</v>
      </c>
      <c r="E538" s="3">
        <v>1.0</v>
      </c>
      <c r="F538" s="3">
        <v>0.0</v>
      </c>
      <c r="G538" s="3">
        <v>1.0</v>
      </c>
      <c r="H538" s="3">
        <v>0.0</v>
      </c>
      <c r="I538" s="3">
        <v>0.0</v>
      </c>
      <c r="J538" s="3">
        <v>0.0</v>
      </c>
      <c r="K538" s="3">
        <v>0.0</v>
      </c>
      <c r="L538" s="3">
        <v>0.0</v>
      </c>
    </row>
    <row r="539">
      <c r="A539" s="2" t="s">
        <v>556</v>
      </c>
      <c r="B539" s="1" t="s">
        <v>167</v>
      </c>
      <c r="C539" s="3">
        <v>0.0</v>
      </c>
      <c r="D539" s="3">
        <v>1.0</v>
      </c>
      <c r="E539" s="3">
        <v>0.0</v>
      </c>
      <c r="F539" s="3">
        <v>0.0</v>
      </c>
      <c r="G539" s="3">
        <v>0.0</v>
      </c>
      <c r="H539" s="3">
        <v>0.0</v>
      </c>
      <c r="I539" s="3">
        <v>0.0</v>
      </c>
      <c r="J539" s="3">
        <v>1.0</v>
      </c>
      <c r="K539" s="3">
        <v>0.0</v>
      </c>
      <c r="L539" s="3">
        <v>0.0</v>
      </c>
    </row>
    <row r="540">
      <c r="A540" s="1" t="s">
        <v>557</v>
      </c>
      <c r="B540" s="1" t="s">
        <v>167</v>
      </c>
      <c r="C540" s="3">
        <v>1.0</v>
      </c>
      <c r="D540" s="3">
        <v>0.0</v>
      </c>
      <c r="E540" s="3">
        <v>1.0</v>
      </c>
      <c r="F540" s="3">
        <v>0.0</v>
      </c>
      <c r="G540" s="3">
        <v>1.0</v>
      </c>
      <c r="H540" s="3">
        <v>0.0</v>
      </c>
      <c r="I540" s="3">
        <v>0.0</v>
      </c>
      <c r="J540" s="3">
        <v>0.0</v>
      </c>
      <c r="K540" s="3">
        <v>0.0</v>
      </c>
      <c r="L540" s="3">
        <v>0.0</v>
      </c>
    </row>
    <row r="541">
      <c r="A541" s="1" t="s">
        <v>558</v>
      </c>
      <c r="B541" s="1" t="s">
        <v>167</v>
      </c>
      <c r="C541" s="3">
        <v>1.0</v>
      </c>
      <c r="D541" s="3">
        <v>0.0</v>
      </c>
      <c r="E541" s="3">
        <v>1.0</v>
      </c>
      <c r="F541" s="3">
        <v>0.0</v>
      </c>
      <c r="G541" s="3">
        <v>1.0</v>
      </c>
      <c r="H541" s="3">
        <v>0.0</v>
      </c>
      <c r="I541" s="3">
        <v>0.0</v>
      </c>
      <c r="J541" s="3">
        <v>0.0</v>
      </c>
      <c r="K541" s="3">
        <v>0.0</v>
      </c>
      <c r="L541" s="3">
        <v>0.0</v>
      </c>
    </row>
    <row r="542">
      <c r="A542" s="1" t="s">
        <v>559</v>
      </c>
      <c r="B542" s="1" t="s">
        <v>167</v>
      </c>
      <c r="C542" s="3">
        <v>2.0</v>
      </c>
      <c r="D542" s="3">
        <v>0.0</v>
      </c>
      <c r="E542" s="3">
        <v>2.0</v>
      </c>
      <c r="F542" s="3">
        <v>0.0</v>
      </c>
      <c r="G542" s="3">
        <v>2.0</v>
      </c>
      <c r="H542" s="3">
        <v>0.0</v>
      </c>
      <c r="I542" s="3">
        <v>0.0</v>
      </c>
      <c r="J542" s="3">
        <v>0.0</v>
      </c>
      <c r="K542" s="3">
        <v>0.0</v>
      </c>
      <c r="L542" s="3">
        <v>0.0</v>
      </c>
    </row>
    <row r="543">
      <c r="A543" s="1" t="s">
        <v>560</v>
      </c>
      <c r="B543" s="1" t="s">
        <v>167</v>
      </c>
      <c r="C543" s="3">
        <v>2.0</v>
      </c>
      <c r="D543" s="3">
        <v>0.0</v>
      </c>
      <c r="E543" s="3">
        <v>2.0</v>
      </c>
      <c r="F543" s="3">
        <v>0.0</v>
      </c>
      <c r="G543" s="3">
        <v>2.0</v>
      </c>
      <c r="H543" s="3">
        <v>0.0</v>
      </c>
      <c r="I543" s="3">
        <v>0.0</v>
      </c>
      <c r="J543" s="3">
        <v>0.0</v>
      </c>
      <c r="K543" s="3">
        <v>0.0</v>
      </c>
      <c r="L543" s="3">
        <v>0.0</v>
      </c>
    </row>
    <row r="544">
      <c r="A544" s="1" t="s">
        <v>561</v>
      </c>
      <c r="B544" s="1" t="s">
        <v>167</v>
      </c>
      <c r="C544" s="3">
        <v>2.0</v>
      </c>
      <c r="D544" s="3">
        <v>0.0</v>
      </c>
      <c r="E544" s="3">
        <v>2.0</v>
      </c>
      <c r="F544" s="3">
        <v>0.0</v>
      </c>
      <c r="G544" s="3">
        <v>2.0</v>
      </c>
      <c r="H544" s="3">
        <v>0.0</v>
      </c>
      <c r="I544" s="3">
        <v>0.0</v>
      </c>
      <c r="J544" s="3">
        <v>0.0</v>
      </c>
      <c r="K544" s="3">
        <v>0.0</v>
      </c>
      <c r="L544" s="3">
        <v>0.0</v>
      </c>
    </row>
    <row r="545">
      <c r="A545" s="1" t="s">
        <v>562</v>
      </c>
      <c r="B545" s="1" t="s">
        <v>167</v>
      </c>
      <c r="C545" s="3">
        <v>1.0</v>
      </c>
      <c r="D545" s="3">
        <v>0.0</v>
      </c>
      <c r="E545" s="3">
        <v>1.0</v>
      </c>
      <c r="F545" s="3">
        <v>0.0</v>
      </c>
      <c r="G545" s="3">
        <v>1.0</v>
      </c>
      <c r="H545" s="3">
        <v>0.0</v>
      </c>
      <c r="I545" s="3">
        <v>0.0</v>
      </c>
      <c r="J545" s="3">
        <v>0.0</v>
      </c>
      <c r="K545" s="3">
        <v>0.0</v>
      </c>
      <c r="L545" s="3">
        <v>0.0</v>
      </c>
    </row>
    <row r="546">
      <c r="A546" s="1" t="s">
        <v>563</v>
      </c>
      <c r="B546" s="1" t="s">
        <v>167</v>
      </c>
      <c r="C546" s="3">
        <v>2.0</v>
      </c>
      <c r="D546" s="3">
        <v>0.0</v>
      </c>
      <c r="E546" s="3">
        <v>2.0</v>
      </c>
      <c r="F546" s="3">
        <v>0.0</v>
      </c>
      <c r="G546" s="3">
        <v>2.0</v>
      </c>
      <c r="H546" s="3">
        <v>0.0</v>
      </c>
      <c r="I546" s="3">
        <v>0.0</v>
      </c>
      <c r="J546" s="3">
        <v>0.0</v>
      </c>
      <c r="K546" s="3">
        <v>0.0</v>
      </c>
      <c r="L546" s="3">
        <v>0.0</v>
      </c>
    </row>
    <row r="547">
      <c r="A547" s="1" t="s">
        <v>564</v>
      </c>
      <c r="B547" s="1" t="s">
        <v>167</v>
      </c>
      <c r="C547" s="3">
        <v>2.0</v>
      </c>
      <c r="D547" s="3">
        <v>0.0</v>
      </c>
      <c r="E547" s="3">
        <v>2.0</v>
      </c>
      <c r="F547" s="3">
        <v>0.0</v>
      </c>
      <c r="G547" s="3">
        <v>2.0</v>
      </c>
      <c r="H547" s="3">
        <v>0.0</v>
      </c>
      <c r="I547" s="3">
        <v>0.0</v>
      </c>
      <c r="J547" s="3">
        <v>0.0</v>
      </c>
      <c r="K547" s="3">
        <v>0.0</v>
      </c>
      <c r="L547" s="3">
        <v>0.0</v>
      </c>
    </row>
    <row r="548">
      <c r="A548" s="1" t="s">
        <v>565</v>
      </c>
      <c r="B548" s="1" t="s">
        <v>167</v>
      </c>
      <c r="C548" s="3">
        <v>2.0</v>
      </c>
      <c r="D548" s="3">
        <v>0.0</v>
      </c>
      <c r="E548" s="3">
        <v>2.0</v>
      </c>
      <c r="F548" s="3">
        <v>0.0</v>
      </c>
      <c r="G548" s="3">
        <v>2.0</v>
      </c>
      <c r="H548" s="3">
        <v>0.0</v>
      </c>
      <c r="I548" s="3">
        <v>0.0</v>
      </c>
      <c r="J548" s="3">
        <v>0.0</v>
      </c>
      <c r="K548" s="3">
        <v>0.0</v>
      </c>
      <c r="L548" s="3">
        <v>0.0</v>
      </c>
    </row>
    <row r="549">
      <c r="A549" s="1" t="s">
        <v>566</v>
      </c>
      <c r="B549" s="1" t="s">
        <v>167</v>
      </c>
      <c r="C549" s="3">
        <v>1.0</v>
      </c>
      <c r="D549" s="3">
        <v>0.0</v>
      </c>
      <c r="E549" s="3">
        <v>1.0</v>
      </c>
      <c r="F549" s="3">
        <v>0.0</v>
      </c>
      <c r="G549" s="3">
        <v>1.0</v>
      </c>
      <c r="H549" s="3">
        <v>0.0</v>
      </c>
      <c r="I549" s="3">
        <v>0.0</v>
      </c>
      <c r="J549" s="3">
        <v>0.0</v>
      </c>
      <c r="K549" s="3">
        <v>0.0</v>
      </c>
      <c r="L549" s="3">
        <v>0.0</v>
      </c>
    </row>
    <row r="550">
      <c r="A550" s="1" t="s">
        <v>567</v>
      </c>
      <c r="B550" s="1" t="s">
        <v>167</v>
      </c>
      <c r="C550" s="3">
        <v>2.0</v>
      </c>
      <c r="D550" s="3">
        <v>0.0</v>
      </c>
      <c r="E550" s="3">
        <v>2.0</v>
      </c>
      <c r="F550" s="3">
        <v>0.0</v>
      </c>
      <c r="G550" s="3">
        <v>2.0</v>
      </c>
      <c r="H550" s="3">
        <v>0.0</v>
      </c>
      <c r="I550" s="3">
        <v>0.0</v>
      </c>
      <c r="J550" s="3">
        <v>0.0</v>
      </c>
      <c r="K550" s="3">
        <v>0.0</v>
      </c>
      <c r="L550" s="3">
        <v>0.0</v>
      </c>
    </row>
    <row r="551">
      <c r="A551" s="1" t="s">
        <v>568</v>
      </c>
      <c r="B551" s="1" t="s">
        <v>167</v>
      </c>
      <c r="C551" s="3">
        <v>2.0</v>
      </c>
      <c r="D551" s="3">
        <v>0.0</v>
      </c>
      <c r="E551" s="3">
        <v>2.0</v>
      </c>
      <c r="F551" s="3">
        <v>0.0</v>
      </c>
      <c r="G551" s="3">
        <v>2.0</v>
      </c>
      <c r="H551" s="3">
        <v>0.0</v>
      </c>
      <c r="I551" s="3">
        <v>0.0</v>
      </c>
      <c r="J551" s="3">
        <v>0.0</v>
      </c>
      <c r="K551" s="3">
        <v>0.0</v>
      </c>
      <c r="L551" s="3">
        <v>0.0</v>
      </c>
    </row>
    <row r="552">
      <c r="A552" s="1" t="s">
        <v>569</v>
      </c>
      <c r="B552" s="1" t="s">
        <v>167</v>
      </c>
      <c r="C552" s="3">
        <v>1.0</v>
      </c>
      <c r="D552" s="3">
        <v>0.0</v>
      </c>
      <c r="E552" s="3">
        <v>1.0</v>
      </c>
      <c r="F552" s="3">
        <v>0.0</v>
      </c>
      <c r="G552" s="3">
        <v>1.0</v>
      </c>
      <c r="H552" s="3">
        <v>0.0</v>
      </c>
      <c r="I552" s="3">
        <v>0.0</v>
      </c>
      <c r="J552" s="3">
        <v>0.0</v>
      </c>
      <c r="K552" s="3">
        <v>0.0</v>
      </c>
      <c r="L552" s="3">
        <v>0.0</v>
      </c>
    </row>
    <row r="553">
      <c r="A553" s="1" t="s">
        <v>570</v>
      </c>
      <c r="B553" s="1" t="s">
        <v>167</v>
      </c>
      <c r="C553" s="3">
        <v>1.0</v>
      </c>
      <c r="D553" s="3">
        <v>0.0</v>
      </c>
      <c r="E553" s="3">
        <v>1.0</v>
      </c>
      <c r="F553" s="3">
        <v>0.0</v>
      </c>
      <c r="G553" s="3">
        <v>1.0</v>
      </c>
      <c r="H553" s="3">
        <v>0.0</v>
      </c>
      <c r="I553" s="3">
        <v>0.0</v>
      </c>
      <c r="J553" s="3">
        <v>0.0</v>
      </c>
      <c r="K553" s="3">
        <v>0.0</v>
      </c>
      <c r="L553" s="3">
        <v>0.0</v>
      </c>
    </row>
    <row r="554">
      <c r="A554" s="1" t="s">
        <v>571</v>
      </c>
      <c r="B554" s="1" t="s">
        <v>167</v>
      </c>
      <c r="C554" s="3">
        <v>2.0</v>
      </c>
      <c r="D554" s="3">
        <v>0.0</v>
      </c>
      <c r="E554" s="3">
        <v>2.0</v>
      </c>
      <c r="F554" s="3">
        <v>0.0</v>
      </c>
      <c r="G554" s="3">
        <v>2.0</v>
      </c>
      <c r="H554" s="3">
        <v>0.0</v>
      </c>
      <c r="I554" s="3">
        <v>0.0</v>
      </c>
      <c r="J554" s="3">
        <v>0.0</v>
      </c>
      <c r="K554" s="3">
        <v>0.0</v>
      </c>
      <c r="L554" s="3">
        <v>0.0</v>
      </c>
    </row>
    <row r="555">
      <c r="A555" s="2" t="s">
        <v>572</v>
      </c>
      <c r="B555" s="1" t="s">
        <v>167</v>
      </c>
      <c r="C555" s="3">
        <v>2.0</v>
      </c>
      <c r="D555" s="3">
        <v>0.0</v>
      </c>
      <c r="E555" s="3">
        <v>2.0</v>
      </c>
      <c r="F555" s="3">
        <v>0.0</v>
      </c>
      <c r="G555" s="3">
        <v>2.0</v>
      </c>
      <c r="H555" s="3">
        <v>0.0</v>
      </c>
      <c r="I555" s="3">
        <v>0.0</v>
      </c>
      <c r="J555" s="3">
        <v>0.0</v>
      </c>
      <c r="K555" s="3">
        <v>0.0</v>
      </c>
      <c r="L555" s="3">
        <v>0.0</v>
      </c>
    </row>
    <row r="556">
      <c r="A556" s="2" t="s">
        <v>573</v>
      </c>
      <c r="B556" s="1" t="s">
        <v>15</v>
      </c>
      <c r="C556" s="3">
        <v>0.0</v>
      </c>
      <c r="D556" s="3">
        <v>0.0</v>
      </c>
      <c r="E556" s="3">
        <v>0.0</v>
      </c>
      <c r="F556" s="3">
        <v>0.0</v>
      </c>
      <c r="G556" s="3">
        <v>0.0</v>
      </c>
      <c r="H556" s="3">
        <v>0.0</v>
      </c>
      <c r="I556" s="3">
        <v>1.0</v>
      </c>
      <c r="J556" s="3">
        <v>0.0</v>
      </c>
      <c r="K556" s="3">
        <v>0.0</v>
      </c>
      <c r="L556" s="3">
        <v>0.0</v>
      </c>
    </row>
    <row r="557">
      <c r="A557" s="2" t="s">
        <v>574</v>
      </c>
      <c r="B557" s="1" t="s">
        <v>17</v>
      </c>
      <c r="C557" s="3">
        <v>0.0</v>
      </c>
      <c r="D557" s="3">
        <v>0.0</v>
      </c>
      <c r="E557" s="3">
        <v>0.0</v>
      </c>
      <c r="F557" s="3">
        <v>0.0</v>
      </c>
      <c r="G557" s="3">
        <v>0.0</v>
      </c>
      <c r="H557" s="3">
        <v>0.0</v>
      </c>
      <c r="I557" s="3">
        <v>2.0</v>
      </c>
      <c r="J557" s="3">
        <v>0.0</v>
      </c>
      <c r="K557" s="3">
        <v>0.0</v>
      </c>
      <c r="L557" s="3">
        <v>0.0</v>
      </c>
    </row>
    <row r="558">
      <c r="A558" s="2" t="s">
        <v>575</v>
      </c>
      <c r="B558" s="1" t="s">
        <v>22</v>
      </c>
      <c r="C558" s="3">
        <v>1.0</v>
      </c>
      <c r="D558" s="3">
        <v>0.0</v>
      </c>
      <c r="E558" s="3">
        <v>1.0</v>
      </c>
      <c r="F558" s="3">
        <v>0.0</v>
      </c>
      <c r="G558" s="3">
        <v>1.0</v>
      </c>
      <c r="H558" s="3">
        <v>0.0</v>
      </c>
      <c r="I558" s="3">
        <v>2.0</v>
      </c>
      <c r="J558" s="3">
        <v>0.0</v>
      </c>
      <c r="K558" s="3">
        <v>0.0</v>
      </c>
      <c r="L558" s="3">
        <v>0.0</v>
      </c>
    </row>
    <row r="559">
      <c r="A559" s="1" t="s">
        <v>576</v>
      </c>
      <c r="B559" s="1" t="s">
        <v>15</v>
      </c>
      <c r="C559" s="3">
        <v>0.0</v>
      </c>
      <c r="D559" s="3">
        <v>0.0</v>
      </c>
      <c r="E559" s="3">
        <v>0.0</v>
      </c>
      <c r="F559" s="3">
        <v>0.0</v>
      </c>
      <c r="G559" s="3">
        <v>0.0</v>
      </c>
      <c r="H559" s="3">
        <v>0.0</v>
      </c>
      <c r="I559" s="3">
        <v>2.0</v>
      </c>
      <c r="J559" s="3">
        <v>0.0</v>
      </c>
      <c r="K559" s="3">
        <v>0.0</v>
      </c>
      <c r="L559" s="3">
        <v>0.0</v>
      </c>
    </row>
    <row r="560">
      <c r="A560" s="2" t="s">
        <v>577</v>
      </c>
      <c r="B560" s="1" t="s">
        <v>13</v>
      </c>
      <c r="C560" s="3">
        <v>39.0</v>
      </c>
      <c r="D560" s="3">
        <v>0.0</v>
      </c>
      <c r="E560" s="3">
        <v>33.0</v>
      </c>
      <c r="F560" s="3">
        <v>0.0</v>
      </c>
      <c r="G560" s="3">
        <v>33.0</v>
      </c>
      <c r="H560" s="3">
        <v>6.0</v>
      </c>
      <c r="I560" s="3">
        <v>0.0</v>
      </c>
      <c r="J560" s="3">
        <v>0.0</v>
      </c>
      <c r="K560" s="3">
        <v>0.0</v>
      </c>
      <c r="L560" s="3">
        <v>0.0</v>
      </c>
    </row>
    <row r="561">
      <c r="A561" s="2" t="s">
        <v>578</v>
      </c>
      <c r="B561" s="1" t="s">
        <v>22</v>
      </c>
      <c r="C561" s="3">
        <v>0.0</v>
      </c>
      <c r="D561" s="3">
        <v>0.0</v>
      </c>
      <c r="E561" s="3">
        <v>0.0</v>
      </c>
      <c r="F561" s="3">
        <v>0.0</v>
      </c>
      <c r="G561" s="3">
        <v>0.0</v>
      </c>
      <c r="H561" s="3">
        <v>0.0</v>
      </c>
      <c r="I561" s="3">
        <v>2.0</v>
      </c>
      <c r="J561" s="3">
        <v>0.0</v>
      </c>
      <c r="K561" s="3">
        <v>0.0</v>
      </c>
      <c r="L561" s="3">
        <v>0.0</v>
      </c>
    </row>
    <row r="562">
      <c r="A562" s="2" t="s">
        <v>579</v>
      </c>
      <c r="B562" s="1" t="s">
        <v>15</v>
      </c>
      <c r="C562" s="3">
        <v>0.0</v>
      </c>
      <c r="D562" s="3">
        <v>0.0</v>
      </c>
      <c r="E562" s="3">
        <v>0.0</v>
      </c>
      <c r="F562" s="3">
        <v>0.0</v>
      </c>
      <c r="G562" s="3">
        <v>0.0</v>
      </c>
      <c r="H562" s="3">
        <v>0.0</v>
      </c>
      <c r="I562" s="3">
        <v>2.0</v>
      </c>
      <c r="J562" s="3">
        <v>0.0</v>
      </c>
      <c r="K562" s="3">
        <v>0.0</v>
      </c>
      <c r="L562" s="3">
        <v>0.0</v>
      </c>
    </row>
    <row r="563">
      <c r="A563" s="2" t="s">
        <v>580</v>
      </c>
      <c r="B563" s="1" t="s">
        <v>22</v>
      </c>
      <c r="C563" s="3">
        <v>14.0</v>
      </c>
      <c r="D563" s="3">
        <v>0.0</v>
      </c>
      <c r="E563" s="3">
        <v>10.0</v>
      </c>
      <c r="F563" s="3">
        <v>0.0</v>
      </c>
      <c r="G563" s="3">
        <v>11.0</v>
      </c>
      <c r="H563" s="3">
        <v>3.0</v>
      </c>
      <c r="I563" s="3">
        <v>2.0</v>
      </c>
      <c r="J563" s="3">
        <v>0.0</v>
      </c>
      <c r="K563" s="3">
        <v>0.0</v>
      </c>
      <c r="L563" s="3">
        <v>0.0</v>
      </c>
    </row>
    <row r="564">
      <c r="A564" s="2" t="s">
        <v>581</v>
      </c>
      <c r="B564" s="1" t="s">
        <v>20</v>
      </c>
      <c r="C564" s="3">
        <v>0.0</v>
      </c>
      <c r="D564" s="3">
        <v>0.0</v>
      </c>
      <c r="E564" s="3">
        <v>0.0</v>
      </c>
      <c r="F564" s="3">
        <v>0.0</v>
      </c>
      <c r="G564" s="3">
        <v>0.0</v>
      </c>
      <c r="H564" s="3">
        <v>0.0</v>
      </c>
      <c r="I564" s="3">
        <v>0.0</v>
      </c>
      <c r="J564" s="3">
        <v>0.0</v>
      </c>
      <c r="K564" s="3">
        <v>0.0</v>
      </c>
      <c r="L564" s="3">
        <v>0.0</v>
      </c>
    </row>
    <row r="565">
      <c r="A565" s="2" t="s">
        <v>582</v>
      </c>
      <c r="B565" s="1" t="s">
        <v>117</v>
      </c>
      <c r="C565" s="3">
        <v>7.0</v>
      </c>
      <c r="D565" s="3">
        <v>0.0</v>
      </c>
      <c r="E565" s="3">
        <v>5.0</v>
      </c>
      <c r="F565" s="3">
        <v>0.0</v>
      </c>
      <c r="G565" s="3">
        <v>5.0</v>
      </c>
      <c r="H565" s="3">
        <v>2.0</v>
      </c>
      <c r="I565" s="3">
        <v>0.0</v>
      </c>
      <c r="J565" s="3">
        <v>0.0</v>
      </c>
      <c r="K565" s="3">
        <v>0.0</v>
      </c>
      <c r="L565" s="3">
        <v>0.0</v>
      </c>
    </row>
    <row r="566">
      <c r="A566" s="2" t="s">
        <v>583</v>
      </c>
      <c r="B566" s="1" t="s">
        <v>117</v>
      </c>
      <c r="C566" s="3">
        <v>12.0</v>
      </c>
      <c r="D566" s="3">
        <v>0.0</v>
      </c>
      <c r="E566" s="3">
        <v>9.0</v>
      </c>
      <c r="F566" s="3">
        <v>0.0</v>
      </c>
      <c r="G566" s="3">
        <v>10.0</v>
      </c>
      <c r="H566" s="3">
        <v>2.0</v>
      </c>
      <c r="I566" s="3">
        <v>0.0</v>
      </c>
      <c r="J566" s="3">
        <v>0.0</v>
      </c>
      <c r="K566" s="3">
        <v>0.0</v>
      </c>
      <c r="L566" s="3">
        <v>0.0</v>
      </c>
    </row>
    <row r="567">
      <c r="A567" s="2" t="s">
        <v>584</v>
      </c>
      <c r="B567" s="1" t="s">
        <v>117</v>
      </c>
      <c r="C567" s="3">
        <v>7.0</v>
      </c>
      <c r="D567" s="3">
        <v>0.0</v>
      </c>
      <c r="E567" s="3">
        <v>5.0</v>
      </c>
      <c r="F567" s="3">
        <v>0.0</v>
      </c>
      <c r="G567" s="3">
        <v>5.0</v>
      </c>
      <c r="H567" s="3">
        <v>2.0</v>
      </c>
      <c r="I567" s="3">
        <v>0.0</v>
      </c>
      <c r="J567" s="3">
        <v>0.0</v>
      </c>
      <c r="K567" s="3">
        <v>0.0</v>
      </c>
      <c r="L567" s="3">
        <v>0.0</v>
      </c>
    </row>
    <row r="568">
      <c r="A568" s="2" t="s">
        <v>585</v>
      </c>
      <c r="B568" s="1" t="s">
        <v>117</v>
      </c>
      <c r="C568" s="3">
        <v>1.0</v>
      </c>
      <c r="D568" s="3">
        <v>0.0</v>
      </c>
      <c r="E568" s="3">
        <v>1.0</v>
      </c>
      <c r="F568" s="3">
        <v>0.0</v>
      </c>
      <c r="G568" s="3">
        <v>1.0</v>
      </c>
      <c r="H568" s="3">
        <v>0.0</v>
      </c>
      <c r="I568" s="3">
        <v>0.0</v>
      </c>
      <c r="J568" s="3">
        <v>0.0</v>
      </c>
      <c r="K568" s="3">
        <v>0.0</v>
      </c>
      <c r="L568" s="3">
        <v>0.0</v>
      </c>
    </row>
    <row r="569">
      <c r="A569" s="2" t="s">
        <v>586</v>
      </c>
      <c r="B569" s="1" t="s">
        <v>117</v>
      </c>
      <c r="C569" s="3">
        <v>1.0</v>
      </c>
      <c r="D569" s="3">
        <v>0.0</v>
      </c>
      <c r="E569" s="3">
        <v>1.0</v>
      </c>
      <c r="F569" s="3">
        <v>0.0</v>
      </c>
      <c r="G569" s="3">
        <v>1.0</v>
      </c>
      <c r="H569" s="3">
        <v>0.0</v>
      </c>
      <c r="I569" s="3">
        <v>0.0</v>
      </c>
      <c r="J569" s="3">
        <v>0.0</v>
      </c>
      <c r="K569" s="3">
        <v>0.0</v>
      </c>
      <c r="L569" s="3">
        <v>0.0</v>
      </c>
    </row>
    <row r="570">
      <c r="A570" s="2" t="s">
        <v>587</v>
      </c>
      <c r="B570" s="1" t="s">
        <v>117</v>
      </c>
      <c r="C570" s="3">
        <v>1.0</v>
      </c>
      <c r="D570" s="3">
        <v>0.0</v>
      </c>
      <c r="E570" s="3">
        <v>1.0</v>
      </c>
      <c r="F570" s="3">
        <v>0.0</v>
      </c>
      <c r="G570" s="3">
        <v>1.0</v>
      </c>
      <c r="H570" s="3">
        <v>0.0</v>
      </c>
      <c r="I570" s="3">
        <v>0.0</v>
      </c>
      <c r="J570" s="3">
        <v>0.0</v>
      </c>
      <c r="K570" s="3">
        <v>0.0</v>
      </c>
      <c r="L570" s="3">
        <v>0.0</v>
      </c>
    </row>
    <row r="571">
      <c r="A571" s="2" t="s">
        <v>588</v>
      </c>
      <c r="B571" s="1" t="s">
        <v>117</v>
      </c>
      <c r="C571" s="3">
        <v>0.0</v>
      </c>
      <c r="D571" s="3">
        <v>0.0</v>
      </c>
      <c r="E571" s="3">
        <v>0.0</v>
      </c>
      <c r="F571" s="3">
        <v>0.0</v>
      </c>
      <c r="G571" s="3">
        <v>0.0</v>
      </c>
      <c r="H571" s="3">
        <v>0.0</v>
      </c>
      <c r="I571" s="3">
        <v>0.0</v>
      </c>
      <c r="J571" s="3">
        <v>0.0</v>
      </c>
      <c r="K571" s="3">
        <v>0.0</v>
      </c>
      <c r="L571" s="3">
        <v>0.0</v>
      </c>
    </row>
    <row r="572">
      <c r="A572" s="2" t="s">
        <v>589</v>
      </c>
      <c r="B572" s="1" t="s">
        <v>117</v>
      </c>
      <c r="C572" s="3">
        <v>7.0</v>
      </c>
      <c r="D572" s="3">
        <v>0.0</v>
      </c>
      <c r="E572" s="3">
        <v>5.0</v>
      </c>
      <c r="F572" s="3">
        <v>0.0</v>
      </c>
      <c r="G572" s="3">
        <v>5.0</v>
      </c>
      <c r="H572" s="3">
        <v>2.0</v>
      </c>
      <c r="I572" s="3">
        <v>0.0</v>
      </c>
      <c r="J572" s="3">
        <v>0.0</v>
      </c>
      <c r="K572" s="3">
        <v>0.0</v>
      </c>
      <c r="L572" s="3">
        <v>0.0</v>
      </c>
    </row>
    <row r="573">
      <c r="A573" s="2" t="s">
        <v>590</v>
      </c>
      <c r="B573" s="1" t="s">
        <v>117</v>
      </c>
      <c r="C573" s="3">
        <v>1.0</v>
      </c>
      <c r="D573" s="3">
        <v>0.0</v>
      </c>
      <c r="E573" s="3">
        <v>1.0</v>
      </c>
      <c r="F573" s="3">
        <v>0.0</v>
      </c>
      <c r="G573" s="3">
        <v>1.0</v>
      </c>
      <c r="H573" s="3">
        <v>0.0</v>
      </c>
      <c r="I573" s="3">
        <v>0.0</v>
      </c>
      <c r="J573" s="3">
        <v>0.0</v>
      </c>
      <c r="K573" s="3">
        <v>0.0</v>
      </c>
      <c r="L573" s="3">
        <v>0.0</v>
      </c>
    </row>
    <row r="574">
      <c r="A574" s="2" t="s">
        <v>591</v>
      </c>
      <c r="B574" s="1" t="s">
        <v>117</v>
      </c>
      <c r="C574" s="3">
        <v>11.0</v>
      </c>
      <c r="D574" s="3">
        <v>0.0</v>
      </c>
      <c r="E574" s="3">
        <v>8.0</v>
      </c>
      <c r="F574" s="3">
        <v>0.0</v>
      </c>
      <c r="G574" s="3">
        <v>9.0</v>
      </c>
      <c r="H574" s="3">
        <v>2.0</v>
      </c>
      <c r="I574" s="3">
        <v>0.0</v>
      </c>
      <c r="J574" s="3">
        <v>0.0</v>
      </c>
      <c r="K574" s="3">
        <v>0.0</v>
      </c>
      <c r="L574" s="3">
        <v>0.0</v>
      </c>
    </row>
    <row r="575">
      <c r="A575" s="2" t="s">
        <v>592</v>
      </c>
      <c r="B575" s="1" t="s">
        <v>117</v>
      </c>
      <c r="C575" s="3">
        <v>1.0</v>
      </c>
      <c r="D575" s="3">
        <v>0.0</v>
      </c>
      <c r="E575" s="3">
        <v>1.0</v>
      </c>
      <c r="F575" s="3">
        <v>0.0</v>
      </c>
      <c r="G575" s="3">
        <v>1.0</v>
      </c>
      <c r="H575" s="3">
        <v>0.0</v>
      </c>
      <c r="I575" s="3">
        <v>0.0</v>
      </c>
      <c r="J575" s="3">
        <v>0.0</v>
      </c>
      <c r="K575" s="3">
        <v>0.0</v>
      </c>
      <c r="L575" s="3">
        <v>0.0</v>
      </c>
    </row>
    <row r="576">
      <c r="A576" s="2" t="s">
        <v>593</v>
      </c>
      <c r="B576" s="1" t="s">
        <v>117</v>
      </c>
      <c r="C576" s="3">
        <v>2.0</v>
      </c>
      <c r="D576" s="3">
        <v>0.0</v>
      </c>
      <c r="E576" s="3">
        <v>1.0</v>
      </c>
      <c r="F576" s="3">
        <v>0.0</v>
      </c>
      <c r="G576" s="3">
        <v>2.0</v>
      </c>
      <c r="H576" s="3">
        <v>0.0</v>
      </c>
      <c r="I576" s="3">
        <v>0.0</v>
      </c>
      <c r="J576" s="3">
        <v>0.0</v>
      </c>
      <c r="K576" s="3">
        <v>0.0</v>
      </c>
      <c r="L576" s="3">
        <v>0.0</v>
      </c>
    </row>
    <row r="577">
      <c r="A577" s="2" t="s">
        <v>594</v>
      </c>
      <c r="B577" s="1" t="s">
        <v>117</v>
      </c>
      <c r="C577" s="3">
        <v>1.0</v>
      </c>
      <c r="D577" s="3">
        <v>0.0</v>
      </c>
      <c r="E577" s="3">
        <v>1.0</v>
      </c>
      <c r="F577" s="3">
        <v>0.0</v>
      </c>
      <c r="G577" s="3">
        <v>1.0</v>
      </c>
      <c r="H577" s="3">
        <v>0.0</v>
      </c>
      <c r="I577" s="3">
        <v>0.0</v>
      </c>
      <c r="J577" s="3">
        <v>0.0</v>
      </c>
      <c r="K577" s="3">
        <v>0.0</v>
      </c>
      <c r="L577" s="3">
        <v>0.0</v>
      </c>
    </row>
    <row r="578">
      <c r="A578" s="2" t="s">
        <v>595</v>
      </c>
      <c r="B578" s="1" t="s">
        <v>117</v>
      </c>
      <c r="C578" s="3">
        <v>1.0</v>
      </c>
      <c r="D578" s="3">
        <v>0.0</v>
      </c>
      <c r="E578" s="3">
        <v>1.0</v>
      </c>
      <c r="F578" s="3">
        <v>0.0</v>
      </c>
      <c r="G578" s="3">
        <v>1.0</v>
      </c>
      <c r="H578" s="3">
        <v>0.0</v>
      </c>
      <c r="I578" s="3">
        <v>0.0</v>
      </c>
      <c r="J578" s="3">
        <v>0.0</v>
      </c>
      <c r="K578" s="3">
        <v>0.0</v>
      </c>
      <c r="L578" s="3">
        <v>0.0</v>
      </c>
    </row>
    <row r="579">
      <c r="A579" s="2" t="s">
        <v>596</v>
      </c>
      <c r="B579" s="1" t="s">
        <v>117</v>
      </c>
      <c r="C579" s="3">
        <v>1.0</v>
      </c>
      <c r="D579" s="3">
        <v>0.0</v>
      </c>
      <c r="E579" s="3">
        <v>1.0</v>
      </c>
      <c r="F579" s="3">
        <v>0.0</v>
      </c>
      <c r="G579" s="3">
        <v>1.0</v>
      </c>
      <c r="H579" s="3">
        <v>0.0</v>
      </c>
      <c r="I579" s="3">
        <v>0.0</v>
      </c>
      <c r="J579" s="3">
        <v>0.0</v>
      </c>
      <c r="K579" s="3">
        <v>0.0</v>
      </c>
      <c r="L579" s="3">
        <v>0.0</v>
      </c>
    </row>
    <row r="580">
      <c r="A580" s="2" t="s">
        <v>597</v>
      </c>
      <c r="B580" s="1" t="s">
        <v>117</v>
      </c>
      <c r="C580" s="3">
        <v>1.0</v>
      </c>
      <c r="D580" s="3">
        <v>0.0</v>
      </c>
      <c r="E580" s="3">
        <v>1.0</v>
      </c>
      <c r="F580" s="3">
        <v>0.0</v>
      </c>
      <c r="G580" s="3">
        <v>1.0</v>
      </c>
      <c r="H580" s="3">
        <v>0.0</v>
      </c>
      <c r="I580" s="3">
        <v>0.0</v>
      </c>
      <c r="J580" s="3">
        <v>0.0</v>
      </c>
      <c r="K580" s="3">
        <v>0.0</v>
      </c>
      <c r="L580" s="3">
        <v>0.0</v>
      </c>
    </row>
    <row r="581">
      <c r="A581" s="2" t="s">
        <v>598</v>
      </c>
      <c r="B581" s="1" t="s">
        <v>117</v>
      </c>
      <c r="C581" s="3">
        <v>1.0</v>
      </c>
      <c r="D581" s="3">
        <v>0.0</v>
      </c>
      <c r="E581" s="3">
        <v>1.0</v>
      </c>
      <c r="F581" s="3">
        <v>0.0</v>
      </c>
      <c r="G581" s="3">
        <v>1.0</v>
      </c>
      <c r="H581" s="3">
        <v>0.0</v>
      </c>
      <c r="I581" s="3">
        <v>0.0</v>
      </c>
      <c r="J581" s="3">
        <v>0.0</v>
      </c>
      <c r="K581" s="3">
        <v>0.0</v>
      </c>
      <c r="L581" s="3">
        <v>0.0</v>
      </c>
    </row>
    <row r="582">
      <c r="A582" s="2" t="s">
        <v>599</v>
      </c>
      <c r="B582" s="1" t="s">
        <v>117</v>
      </c>
      <c r="C582" s="3">
        <v>1.0</v>
      </c>
      <c r="D582" s="3">
        <v>0.0</v>
      </c>
      <c r="E582" s="3">
        <v>1.0</v>
      </c>
      <c r="F582" s="3">
        <v>0.0</v>
      </c>
      <c r="G582" s="3">
        <v>1.0</v>
      </c>
      <c r="H582" s="3">
        <v>0.0</v>
      </c>
      <c r="I582" s="3">
        <v>0.0</v>
      </c>
      <c r="J582" s="3">
        <v>0.0</v>
      </c>
      <c r="K582" s="3">
        <v>0.0</v>
      </c>
      <c r="L582" s="3">
        <v>0.0</v>
      </c>
    </row>
    <row r="583">
      <c r="A583" s="2" t="s">
        <v>600</v>
      </c>
      <c r="B583" s="1" t="s">
        <v>117</v>
      </c>
      <c r="C583" s="3">
        <v>1.0</v>
      </c>
      <c r="D583" s="3">
        <v>0.0</v>
      </c>
      <c r="E583" s="3">
        <v>1.0</v>
      </c>
      <c r="F583" s="3">
        <v>0.0</v>
      </c>
      <c r="G583" s="3">
        <v>1.0</v>
      </c>
      <c r="H583" s="3">
        <v>0.0</v>
      </c>
      <c r="I583" s="3">
        <v>0.0</v>
      </c>
      <c r="J583" s="3">
        <v>0.0</v>
      </c>
      <c r="K583" s="3">
        <v>0.0</v>
      </c>
      <c r="L583" s="3">
        <v>0.0</v>
      </c>
    </row>
    <row r="584">
      <c r="A584" s="2" t="s">
        <v>601</v>
      </c>
      <c r="B584" s="1" t="s">
        <v>117</v>
      </c>
      <c r="C584" s="3">
        <v>7.0</v>
      </c>
      <c r="D584" s="3">
        <v>0.0</v>
      </c>
      <c r="E584" s="3">
        <v>5.0</v>
      </c>
      <c r="F584" s="3">
        <v>0.0</v>
      </c>
      <c r="G584" s="3">
        <v>5.0</v>
      </c>
      <c r="H584" s="3">
        <v>2.0</v>
      </c>
      <c r="I584" s="3">
        <v>0.0</v>
      </c>
      <c r="J584" s="3">
        <v>0.0</v>
      </c>
      <c r="K584" s="3">
        <v>0.0</v>
      </c>
      <c r="L584" s="3">
        <v>0.0</v>
      </c>
    </row>
    <row r="585">
      <c r="A585" s="2" t="s">
        <v>602</v>
      </c>
      <c r="B585" s="1" t="s">
        <v>117</v>
      </c>
      <c r="C585" s="3">
        <v>1.0</v>
      </c>
      <c r="D585" s="3">
        <v>0.0</v>
      </c>
      <c r="E585" s="3">
        <v>1.0</v>
      </c>
      <c r="F585" s="3">
        <v>0.0</v>
      </c>
      <c r="G585" s="3">
        <v>1.0</v>
      </c>
      <c r="H585" s="3">
        <v>0.0</v>
      </c>
      <c r="I585" s="3">
        <v>0.0</v>
      </c>
      <c r="J585" s="3">
        <v>0.0</v>
      </c>
      <c r="K585" s="3">
        <v>0.0</v>
      </c>
      <c r="L585" s="3">
        <v>0.0</v>
      </c>
    </row>
    <row r="586">
      <c r="A586" s="2" t="s">
        <v>603</v>
      </c>
      <c r="B586" s="1" t="s">
        <v>117</v>
      </c>
      <c r="C586" s="3">
        <v>0.0</v>
      </c>
      <c r="D586" s="3">
        <v>0.0</v>
      </c>
      <c r="E586" s="3">
        <v>0.0</v>
      </c>
      <c r="F586" s="3">
        <v>0.0</v>
      </c>
      <c r="G586" s="3">
        <v>0.0</v>
      </c>
      <c r="H586" s="3">
        <v>0.0</v>
      </c>
      <c r="I586" s="3">
        <v>0.0</v>
      </c>
      <c r="J586" s="3">
        <v>0.0</v>
      </c>
      <c r="K586" s="3">
        <v>0.0</v>
      </c>
      <c r="L586" s="3">
        <v>0.0</v>
      </c>
    </row>
    <row r="587">
      <c r="A587" s="2" t="s">
        <v>604</v>
      </c>
      <c r="B587" s="1" t="s">
        <v>117</v>
      </c>
      <c r="C587" s="3">
        <v>2.0</v>
      </c>
      <c r="D587" s="3">
        <v>0.0</v>
      </c>
      <c r="E587" s="3">
        <v>1.0</v>
      </c>
      <c r="F587" s="3">
        <v>0.0</v>
      </c>
      <c r="G587" s="3">
        <v>2.0</v>
      </c>
      <c r="H587" s="3">
        <v>0.0</v>
      </c>
      <c r="I587" s="3">
        <v>0.0</v>
      </c>
      <c r="J587" s="3">
        <v>0.0</v>
      </c>
      <c r="K587" s="3">
        <v>0.0</v>
      </c>
      <c r="L587" s="3">
        <v>0.0</v>
      </c>
    </row>
    <row r="588">
      <c r="A588" s="2" t="s">
        <v>605</v>
      </c>
      <c r="B588" s="1" t="s">
        <v>117</v>
      </c>
      <c r="C588" s="3">
        <v>7.0</v>
      </c>
      <c r="D588" s="3">
        <v>0.0</v>
      </c>
      <c r="E588" s="3">
        <v>5.0</v>
      </c>
      <c r="F588" s="3">
        <v>0.0</v>
      </c>
      <c r="G588" s="3">
        <v>5.0</v>
      </c>
      <c r="H588" s="3">
        <v>2.0</v>
      </c>
      <c r="I588" s="3">
        <v>0.0</v>
      </c>
      <c r="J588" s="3">
        <v>0.0</v>
      </c>
      <c r="K588" s="3">
        <v>0.0</v>
      </c>
      <c r="L588" s="3">
        <v>0.0</v>
      </c>
    </row>
    <row r="589">
      <c r="A589" s="2" t="s">
        <v>606</v>
      </c>
      <c r="B589" s="1" t="s">
        <v>117</v>
      </c>
      <c r="C589" s="3">
        <v>7.0</v>
      </c>
      <c r="D589" s="3">
        <v>0.0</v>
      </c>
      <c r="E589" s="3">
        <v>5.0</v>
      </c>
      <c r="F589" s="3">
        <v>0.0</v>
      </c>
      <c r="G589" s="3">
        <v>5.0</v>
      </c>
      <c r="H589" s="3">
        <v>2.0</v>
      </c>
      <c r="I589" s="3">
        <v>0.0</v>
      </c>
      <c r="J589" s="3">
        <v>0.0</v>
      </c>
      <c r="K589" s="3">
        <v>0.0</v>
      </c>
      <c r="L589" s="3">
        <v>0.0</v>
      </c>
    </row>
    <row r="590">
      <c r="A590" s="2" t="s">
        <v>607</v>
      </c>
      <c r="B590" s="1" t="s">
        <v>117</v>
      </c>
      <c r="C590" s="3">
        <v>7.0</v>
      </c>
      <c r="D590" s="3">
        <v>0.0</v>
      </c>
      <c r="E590" s="3">
        <v>5.0</v>
      </c>
      <c r="F590" s="3">
        <v>0.0</v>
      </c>
      <c r="G590" s="3">
        <v>5.0</v>
      </c>
      <c r="H590" s="3">
        <v>2.0</v>
      </c>
      <c r="I590" s="3">
        <v>0.0</v>
      </c>
      <c r="J590" s="3">
        <v>0.0</v>
      </c>
      <c r="K590" s="3">
        <v>0.0</v>
      </c>
      <c r="L590" s="3">
        <v>0.0</v>
      </c>
    </row>
    <row r="591">
      <c r="A591" s="2" t="s">
        <v>608</v>
      </c>
      <c r="B591" s="1" t="s">
        <v>117</v>
      </c>
      <c r="C591" s="3">
        <v>7.0</v>
      </c>
      <c r="D591" s="3">
        <v>0.0</v>
      </c>
      <c r="E591" s="3">
        <v>5.0</v>
      </c>
      <c r="F591" s="3">
        <v>0.0</v>
      </c>
      <c r="G591" s="3">
        <v>5.0</v>
      </c>
      <c r="H591" s="3">
        <v>2.0</v>
      </c>
      <c r="I591" s="3">
        <v>0.0</v>
      </c>
      <c r="J591" s="3">
        <v>0.0</v>
      </c>
      <c r="K591" s="3">
        <v>0.0</v>
      </c>
      <c r="L591" s="3">
        <v>0.0</v>
      </c>
    </row>
    <row r="592">
      <c r="A592" s="2" t="s">
        <v>609</v>
      </c>
      <c r="B592" s="1" t="s">
        <v>117</v>
      </c>
      <c r="C592" s="3">
        <v>1.0</v>
      </c>
      <c r="D592" s="3">
        <v>0.0</v>
      </c>
      <c r="E592" s="3">
        <v>1.0</v>
      </c>
      <c r="F592" s="3">
        <v>0.0</v>
      </c>
      <c r="G592" s="3">
        <v>1.0</v>
      </c>
      <c r="H592" s="3">
        <v>0.0</v>
      </c>
      <c r="I592" s="3">
        <v>0.0</v>
      </c>
      <c r="J592" s="3">
        <v>0.0</v>
      </c>
      <c r="K592" s="3">
        <v>0.0</v>
      </c>
      <c r="L592" s="3">
        <v>0.0</v>
      </c>
    </row>
    <row r="593">
      <c r="A593" s="2" t="s">
        <v>610</v>
      </c>
      <c r="B593" s="1" t="s">
        <v>117</v>
      </c>
      <c r="C593" s="3">
        <v>1.0</v>
      </c>
      <c r="D593" s="3">
        <v>0.0</v>
      </c>
      <c r="E593" s="3">
        <v>1.0</v>
      </c>
      <c r="F593" s="3">
        <v>0.0</v>
      </c>
      <c r="G593" s="3">
        <v>1.0</v>
      </c>
      <c r="H593" s="3">
        <v>0.0</v>
      </c>
      <c r="I593" s="3">
        <v>0.0</v>
      </c>
      <c r="J593" s="3">
        <v>0.0</v>
      </c>
      <c r="K593" s="3">
        <v>0.0</v>
      </c>
      <c r="L593" s="3">
        <v>0.0</v>
      </c>
    </row>
    <row r="594">
      <c r="A594" s="2" t="s">
        <v>611</v>
      </c>
      <c r="B594" s="1" t="s">
        <v>117</v>
      </c>
      <c r="C594" s="3">
        <v>1.0</v>
      </c>
      <c r="D594" s="3">
        <v>0.0</v>
      </c>
      <c r="E594" s="3">
        <v>1.0</v>
      </c>
      <c r="F594" s="3">
        <v>0.0</v>
      </c>
      <c r="G594" s="3">
        <v>1.0</v>
      </c>
      <c r="H594" s="3">
        <v>0.0</v>
      </c>
      <c r="I594" s="3">
        <v>0.0</v>
      </c>
      <c r="J594" s="3">
        <v>0.0</v>
      </c>
      <c r="K594" s="3">
        <v>0.0</v>
      </c>
      <c r="L594" s="3">
        <v>0.0</v>
      </c>
    </row>
    <row r="595">
      <c r="A595" s="2" t="s">
        <v>612</v>
      </c>
      <c r="B595" s="1" t="s">
        <v>117</v>
      </c>
      <c r="C595" s="3">
        <v>1.0</v>
      </c>
      <c r="D595" s="3">
        <v>0.0</v>
      </c>
      <c r="E595" s="3">
        <v>1.0</v>
      </c>
      <c r="F595" s="3">
        <v>0.0</v>
      </c>
      <c r="G595" s="3">
        <v>1.0</v>
      </c>
      <c r="H595" s="3">
        <v>0.0</v>
      </c>
      <c r="I595" s="3">
        <v>0.0</v>
      </c>
      <c r="J595" s="3">
        <v>0.0</v>
      </c>
      <c r="K595" s="3">
        <v>0.0</v>
      </c>
      <c r="L595" s="3">
        <v>0.0</v>
      </c>
    </row>
    <row r="596">
      <c r="A596" s="2" t="s">
        <v>613</v>
      </c>
      <c r="B596" s="1" t="s">
        <v>117</v>
      </c>
      <c r="C596" s="3">
        <v>7.0</v>
      </c>
      <c r="D596" s="3">
        <v>0.0</v>
      </c>
      <c r="E596" s="3">
        <v>5.0</v>
      </c>
      <c r="F596" s="3">
        <v>0.0</v>
      </c>
      <c r="G596" s="3">
        <v>5.0</v>
      </c>
      <c r="H596" s="3">
        <v>2.0</v>
      </c>
      <c r="I596" s="3">
        <v>0.0</v>
      </c>
      <c r="J596" s="3">
        <v>0.0</v>
      </c>
      <c r="K596" s="3">
        <v>0.0</v>
      </c>
      <c r="L596" s="3">
        <v>0.0</v>
      </c>
    </row>
    <row r="597">
      <c r="A597" s="2" t="s">
        <v>614</v>
      </c>
      <c r="B597" s="1" t="s">
        <v>117</v>
      </c>
      <c r="C597" s="3">
        <v>1.0</v>
      </c>
      <c r="D597" s="3">
        <v>0.0</v>
      </c>
      <c r="E597" s="3">
        <v>1.0</v>
      </c>
      <c r="F597" s="3">
        <v>0.0</v>
      </c>
      <c r="G597" s="3">
        <v>1.0</v>
      </c>
      <c r="H597" s="3">
        <v>0.0</v>
      </c>
      <c r="I597" s="3">
        <v>0.0</v>
      </c>
      <c r="J597" s="3">
        <v>0.0</v>
      </c>
      <c r="K597" s="3">
        <v>0.0</v>
      </c>
      <c r="L597" s="3">
        <v>0.0</v>
      </c>
    </row>
    <row r="598">
      <c r="A598" s="2" t="s">
        <v>615</v>
      </c>
      <c r="B598" s="1" t="s">
        <v>117</v>
      </c>
      <c r="C598" s="3">
        <v>1.0</v>
      </c>
      <c r="D598" s="3">
        <v>0.0</v>
      </c>
      <c r="E598" s="3">
        <v>1.0</v>
      </c>
      <c r="F598" s="3">
        <v>0.0</v>
      </c>
      <c r="G598" s="3">
        <v>1.0</v>
      </c>
      <c r="H598" s="3">
        <v>0.0</v>
      </c>
      <c r="I598" s="3">
        <v>0.0</v>
      </c>
      <c r="J598" s="3">
        <v>0.0</v>
      </c>
      <c r="K598" s="3">
        <v>0.0</v>
      </c>
      <c r="L598" s="3">
        <v>0.0</v>
      </c>
    </row>
    <row r="599">
      <c r="A599" s="2" t="s">
        <v>616</v>
      </c>
      <c r="B599" s="1" t="s">
        <v>20</v>
      </c>
      <c r="C599" s="3">
        <v>0.0</v>
      </c>
      <c r="D599" s="3">
        <v>0.0</v>
      </c>
      <c r="E599" s="3">
        <v>0.0</v>
      </c>
      <c r="F599" s="3">
        <v>0.0</v>
      </c>
      <c r="G599" s="3">
        <v>0.0</v>
      </c>
      <c r="H599" s="3">
        <v>0.0</v>
      </c>
      <c r="I599" s="3">
        <v>0.0</v>
      </c>
      <c r="J599" s="3">
        <v>0.0</v>
      </c>
      <c r="K599" s="3">
        <v>0.0</v>
      </c>
      <c r="L599" s="3">
        <v>0.0</v>
      </c>
    </row>
    <row r="600">
      <c r="A600" s="2" t="s">
        <v>617</v>
      </c>
      <c r="B600" s="1" t="s">
        <v>22</v>
      </c>
      <c r="C600" s="3">
        <v>6.0</v>
      </c>
      <c r="D600" s="3">
        <v>0.0</v>
      </c>
      <c r="E600" s="3">
        <v>6.0</v>
      </c>
      <c r="F600" s="3">
        <v>0.0</v>
      </c>
      <c r="G600" s="3">
        <v>6.0</v>
      </c>
      <c r="H600" s="3">
        <v>0.0</v>
      </c>
      <c r="I600" s="3">
        <v>2.0</v>
      </c>
      <c r="J600" s="3">
        <v>0.0</v>
      </c>
      <c r="K600" s="3">
        <v>0.0</v>
      </c>
      <c r="L600" s="3">
        <v>0.0</v>
      </c>
    </row>
    <row r="601">
      <c r="A601" s="2" t="s">
        <v>618</v>
      </c>
      <c r="B601" s="1" t="s">
        <v>22</v>
      </c>
      <c r="C601" s="3">
        <v>12.0</v>
      </c>
      <c r="D601" s="3">
        <v>0.0</v>
      </c>
      <c r="E601" s="3">
        <v>9.0</v>
      </c>
      <c r="F601" s="3">
        <v>0.0</v>
      </c>
      <c r="G601" s="3">
        <v>10.0</v>
      </c>
      <c r="H601" s="3">
        <v>2.0</v>
      </c>
      <c r="I601" s="3">
        <v>2.0</v>
      </c>
      <c r="J601" s="3">
        <v>0.0</v>
      </c>
      <c r="K601" s="3">
        <v>0.0</v>
      </c>
      <c r="L601" s="3">
        <v>0.0</v>
      </c>
    </row>
    <row r="602">
      <c r="A602" s="2" t="s">
        <v>619</v>
      </c>
      <c r="B602" s="1" t="s">
        <v>22</v>
      </c>
      <c r="C602" s="3">
        <v>6.0</v>
      </c>
      <c r="D602" s="3">
        <v>1.0</v>
      </c>
      <c r="E602" s="3">
        <v>6.0</v>
      </c>
      <c r="F602" s="3">
        <v>0.0</v>
      </c>
      <c r="G602" s="3">
        <v>6.0</v>
      </c>
      <c r="H602" s="3">
        <v>0.0</v>
      </c>
      <c r="I602" s="3">
        <v>2.0</v>
      </c>
      <c r="J602" s="3">
        <v>1.0</v>
      </c>
      <c r="K602" s="3">
        <v>0.0</v>
      </c>
      <c r="L602" s="3">
        <v>0.0</v>
      </c>
    </row>
    <row r="603">
      <c r="A603" s="2" t="s">
        <v>620</v>
      </c>
      <c r="B603" s="1" t="s">
        <v>22</v>
      </c>
      <c r="C603" s="3">
        <v>10.0</v>
      </c>
      <c r="D603" s="3">
        <v>0.0</v>
      </c>
      <c r="E603" s="3">
        <v>8.0</v>
      </c>
      <c r="F603" s="3">
        <v>0.0</v>
      </c>
      <c r="G603" s="3">
        <v>8.0</v>
      </c>
      <c r="H603" s="3">
        <v>2.0</v>
      </c>
      <c r="I603" s="3">
        <v>2.0</v>
      </c>
      <c r="J603" s="3">
        <v>0.0</v>
      </c>
      <c r="K603" s="3">
        <v>0.0</v>
      </c>
      <c r="L603" s="3">
        <v>0.0</v>
      </c>
    </row>
    <row r="604">
      <c r="A604" s="2" t="s">
        <v>621</v>
      </c>
      <c r="B604" s="1" t="s">
        <v>22</v>
      </c>
      <c r="C604" s="3">
        <v>3.0</v>
      </c>
      <c r="D604" s="3">
        <v>0.0</v>
      </c>
      <c r="E604" s="3">
        <v>3.0</v>
      </c>
      <c r="F604" s="3">
        <v>0.0</v>
      </c>
      <c r="G604" s="3">
        <v>3.0</v>
      </c>
      <c r="H604" s="3">
        <v>0.0</v>
      </c>
      <c r="I604" s="3">
        <v>2.0</v>
      </c>
      <c r="J604" s="3">
        <v>0.0</v>
      </c>
      <c r="K604" s="3">
        <v>0.0</v>
      </c>
      <c r="L604" s="3">
        <v>0.0</v>
      </c>
    </row>
    <row r="605">
      <c r="A605" s="2" t="s">
        <v>622</v>
      </c>
      <c r="B605" s="1" t="s">
        <v>22</v>
      </c>
      <c r="C605" s="3">
        <v>1.0</v>
      </c>
      <c r="D605" s="3">
        <v>0.0</v>
      </c>
      <c r="E605" s="3">
        <v>1.0</v>
      </c>
      <c r="F605" s="3">
        <v>0.0</v>
      </c>
      <c r="G605" s="3">
        <v>1.0</v>
      </c>
      <c r="H605" s="3">
        <v>0.0</v>
      </c>
      <c r="I605" s="3">
        <v>2.0</v>
      </c>
      <c r="J605" s="3">
        <v>0.0</v>
      </c>
      <c r="K605" s="3">
        <v>0.0</v>
      </c>
      <c r="L605" s="3">
        <v>0.0</v>
      </c>
    </row>
    <row r="606">
      <c r="A606" s="2" t="s">
        <v>623</v>
      </c>
      <c r="B606" s="1" t="s">
        <v>22</v>
      </c>
      <c r="C606" s="3">
        <v>8.0</v>
      </c>
      <c r="D606" s="3">
        <v>0.0</v>
      </c>
      <c r="E606" s="3">
        <v>7.0</v>
      </c>
      <c r="F606" s="3">
        <v>0.0</v>
      </c>
      <c r="G606" s="3">
        <v>8.0</v>
      </c>
      <c r="H606" s="3">
        <v>0.0</v>
      </c>
      <c r="I606" s="3">
        <v>2.0</v>
      </c>
      <c r="J606" s="3">
        <v>0.0</v>
      </c>
      <c r="K606" s="3">
        <v>0.0</v>
      </c>
      <c r="L606" s="3">
        <v>0.0</v>
      </c>
    </row>
    <row r="607">
      <c r="A607" s="2" t="s">
        <v>624</v>
      </c>
      <c r="B607" s="1" t="s">
        <v>22</v>
      </c>
      <c r="C607" s="3">
        <v>11.0</v>
      </c>
      <c r="D607" s="3">
        <v>0.0</v>
      </c>
      <c r="E607" s="3">
        <v>7.0</v>
      </c>
      <c r="F607" s="3">
        <v>0.0</v>
      </c>
      <c r="G607" s="3">
        <v>9.0</v>
      </c>
      <c r="H607" s="3">
        <v>2.0</v>
      </c>
      <c r="I607" s="3">
        <v>2.0</v>
      </c>
      <c r="J607" s="3">
        <v>0.0</v>
      </c>
      <c r="K607" s="3">
        <v>0.0</v>
      </c>
      <c r="L607" s="3">
        <v>0.0</v>
      </c>
    </row>
    <row r="608">
      <c r="A608" s="2" t="s">
        <v>625</v>
      </c>
      <c r="B608" s="1" t="s">
        <v>22</v>
      </c>
      <c r="C608" s="3">
        <v>0.0</v>
      </c>
      <c r="D608" s="3">
        <v>0.0</v>
      </c>
      <c r="E608" s="3">
        <v>0.0</v>
      </c>
      <c r="F608" s="3">
        <v>0.0</v>
      </c>
      <c r="G608" s="3">
        <v>0.0</v>
      </c>
      <c r="H608" s="3">
        <v>0.0</v>
      </c>
      <c r="I608" s="3">
        <v>2.0</v>
      </c>
      <c r="J608" s="3">
        <v>0.0</v>
      </c>
      <c r="K608" s="3">
        <v>0.0</v>
      </c>
      <c r="L608" s="3">
        <v>0.0</v>
      </c>
    </row>
    <row r="609">
      <c r="A609" s="2" t="s">
        <v>626</v>
      </c>
      <c r="B609" s="1" t="s">
        <v>22</v>
      </c>
      <c r="C609" s="3">
        <v>13.0</v>
      </c>
      <c r="D609" s="3">
        <v>0.0</v>
      </c>
      <c r="E609" s="3">
        <v>10.0</v>
      </c>
      <c r="F609" s="3">
        <v>0.0</v>
      </c>
      <c r="G609" s="3">
        <v>11.0</v>
      </c>
      <c r="H609" s="3">
        <v>2.0</v>
      </c>
      <c r="I609" s="3">
        <v>2.0</v>
      </c>
      <c r="J609" s="3">
        <v>0.0</v>
      </c>
      <c r="K609" s="3">
        <v>0.0</v>
      </c>
      <c r="L609" s="3">
        <v>0.0</v>
      </c>
    </row>
    <row r="610">
      <c r="A610" s="2" t="s">
        <v>627</v>
      </c>
      <c r="B610" s="1" t="s">
        <v>22</v>
      </c>
      <c r="C610" s="3">
        <v>5.0</v>
      </c>
      <c r="D610" s="3">
        <v>0.0</v>
      </c>
      <c r="E610" s="3">
        <v>5.0</v>
      </c>
      <c r="F610" s="3">
        <v>0.0</v>
      </c>
      <c r="G610" s="3">
        <v>5.0</v>
      </c>
      <c r="H610" s="3">
        <v>0.0</v>
      </c>
      <c r="I610" s="3">
        <v>2.0</v>
      </c>
      <c r="J610" s="3">
        <v>0.0</v>
      </c>
      <c r="K610" s="3">
        <v>0.0</v>
      </c>
      <c r="L610" s="3">
        <v>0.0</v>
      </c>
    </row>
    <row r="611">
      <c r="A611" s="2" t="s">
        <v>628</v>
      </c>
      <c r="B611" s="1" t="s">
        <v>22</v>
      </c>
      <c r="C611" s="3">
        <v>16.0</v>
      </c>
      <c r="D611" s="3">
        <v>0.0</v>
      </c>
      <c r="E611" s="3">
        <v>13.0</v>
      </c>
      <c r="F611" s="3">
        <v>0.0</v>
      </c>
      <c r="G611" s="3">
        <v>14.0</v>
      </c>
      <c r="H611" s="3">
        <v>2.0</v>
      </c>
      <c r="I611" s="3">
        <v>2.0</v>
      </c>
      <c r="J611" s="3">
        <v>0.0</v>
      </c>
      <c r="K611" s="3">
        <v>0.0</v>
      </c>
      <c r="L611" s="3">
        <v>0.0</v>
      </c>
    </row>
    <row r="612">
      <c r="A612" s="2" t="s">
        <v>629</v>
      </c>
      <c r="B612" s="1" t="s">
        <v>22</v>
      </c>
      <c r="C612" s="3">
        <v>15.0</v>
      </c>
      <c r="D612" s="3">
        <v>0.0</v>
      </c>
      <c r="E612" s="3">
        <v>12.0</v>
      </c>
      <c r="F612" s="3">
        <v>0.0</v>
      </c>
      <c r="G612" s="3">
        <v>13.0</v>
      </c>
      <c r="H612" s="3">
        <v>2.0</v>
      </c>
      <c r="I612" s="3">
        <v>2.0</v>
      </c>
      <c r="J612" s="3">
        <v>0.0</v>
      </c>
      <c r="K612" s="3">
        <v>0.0</v>
      </c>
      <c r="L612" s="3">
        <v>0.0</v>
      </c>
    </row>
    <row r="613">
      <c r="A613" s="2" t="s">
        <v>630</v>
      </c>
      <c r="B613" s="1" t="s">
        <v>22</v>
      </c>
      <c r="C613" s="3">
        <v>5.0</v>
      </c>
      <c r="D613" s="3">
        <v>0.0</v>
      </c>
      <c r="E613" s="3">
        <v>5.0</v>
      </c>
      <c r="F613" s="3">
        <v>0.0</v>
      </c>
      <c r="G613" s="3">
        <v>5.0</v>
      </c>
      <c r="H613" s="3">
        <v>0.0</v>
      </c>
      <c r="I613" s="3">
        <v>2.0</v>
      </c>
      <c r="J613" s="3">
        <v>0.0</v>
      </c>
      <c r="K613" s="3">
        <v>0.0</v>
      </c>
      <c r="L613" s="3">
        <v>0.0</v>
      </c>
    </row>
    <row r="614">
      <c r="A614" s="2" t="s">
        <v>631</v>
      </c>
      <c r="B614" s="1" t="s">
        <v>22</v>
      </c>
      <c r="C614" s="3">
        <v>11.0</v>
      </c>
      <c r="D614" s="3">
        <v>0.0</v>
      </c>
      <c r="E614" s="3">
        <v>7.0</v>
      </c>
      <c r="F614" s="3">
        <v>0.0</v>
      </c>
      <c r="G614" s="3">
        <v>9.0</v>
      </c>
      <c r="H614" s="3">
        <v>2.0</v>
      </c>
      <c r="I614" s="3">
        <v>2.0</v>
      </c>
      <c r="J614" s="3">
        <v>0.0</v>
      </c>
      <c r="K614" s="3">
        <v>0.0</v>
      </c>
      <c r="L614" s="3">
        <v>0.0</v>
      </c>
    </row>
    <row r="615">
      <c r="A615" s="2" t="s">
        <v>632</v>
      </c>
      <c r="B615" s="1" t="s">
        <v>22</v>
      </c>
      <c r="C615" s="3">
        <v>13.0</v>
      </c>
      <c r="D615" s="3">
        <v>0.0</v>
      </c>
      <c r="E615" s="3">
        <v>10.0</v>
      </c>
      <c r="F615" s="3">
        <v>0.0</v>
      </c>
      <c r="G615" s="3">
        <v>11.0</v>
      </c>
      <c r="H615" s="3">
        <v>2.0</v>
      </c>
      <c r="I615" s="3">
        <v>2.0</v>
      </c>
      <c r="J615" s="3">
        <v>0.0</v>
      </c>
      <c r="K615" s="3">
        <v>0.0</v>
      </c>
      <c r="L615" s="3">
        <v>0.0</v>
      </c>
    </row>
    <row r="616">
      <c r="A616" s="2" t="s">
        <v>633</v>
      </c>
      <c r="B616" s="1" t="s">
        <v>22</v>
      </c>
      <c r="C616" s="3">
        <v>8.0</v>
      </c>
      <c r="D616" s="3">
        <v>0.0</v>
      </c>
      <c r="E616" s="3">
        <v>5.0</v>
      </c>
      <c r="F616" s="3">
        <v>0.0</v>
      </c>
      <c r="G616" s="3">
        <v>6.0</v>
      </c>
      <c r="H616" s="3">
        <v>2.0</v>
      </c>
      <c r="I616" s="3">
        <v>2.0</v>
      </c>
      <c r="J616" s="3">
        <v>0.0</v>
      </c>
      <c r="K616" s="3">
        <v>0.0</v>
      </c>
      <c r="L616" s="3">
        <v>0.0</v>
      </c>
    </row>
    <row r="617">
      <c r="A617" s="2" t="s">
        <v>634</v>
      </c>
      <c r="B617" s="1" t="s">
        <v>22</v>
      </c>
      <c r="C617" s="3">
        <v>7.0</v>
      </c>
      <c r="D617" s="3">
        <v>0.0</v>
      </c>
      <c r="E617" s="3">
        <v>7.0</v>
      </c>
      <c r="F617" s="3">
        <v>0.0</v>
      </c>
      <c r="G617" s="3">
        <v>7.0</v>
      </c>
      <c r="H617" s="3">
        <v>0.0</v>
      </c>
      <c r="I617" s="3">
        <v>2.0</v>
      </c>
      <c r="J617" s="3">
        <v>0.0</v>
      </c>
      <c r="K617" s="3">
        <v>0.0</v>
      </c>
      <c r="L617" s="3">
        <v>0.0</v>
      </c>
    </row>
    <row r="618">
      <c r="A618" s="2" t="s">
        <v>635</v>
      </c>
      <c r="B618" s="1" t="s">
        <v>22</v>
      </c>
      <c r="C618" s="3">
        <v>2.0</v>
      </c>
      <c r="D618" s="3">
        <v>1.0</v>
      </c>
      <c r="E618" s="3">
        <v>2.0</v>
      </c>
      <c r="F618" s="3">
        <v>0.0</v>
      </c>
      <c r="G618" s="3">
        <v>2.0</v>
      </c>
      <c r="H618" s="3">
        <v>0.0</v>
      </c>
      <c r="I618" s="3">
        <v>2.0</v>
      </c>
      <c r="J618" s="3">
        <v>1.0</v>
      </c>
      <c r="K618" s="3">
        <v>0.0</v>
      </c>
      <c r="L618" s="3">
        <v>0.0</v>
      </c>
    </row>
    <row r="619">
      <c r="A619" s="2" t="s">
        <v>636</v>
      </c>
      <c r="B619" s="1" t="s">
        <v>22</v>
      </c>
      <c r="C619" s="3">
        <v>5.0</v>
      </c>
      <c r="D619" s="3">
        <v>0.0</v>
      </c>
      <c r="E619" s="3">
        <v>5.0</v>
      </c>
      <c r="F619" s="3">
        <v>0.0</v>
      </c>
      <c r="G619" s="3">
        <v>5.0</v>
      </c>
      <c r="H619" s="3">
        <v>0.0</v>
      </c>
      <c r="I619" s="3">
        <v>2.0</v>
      </c>
      <c r="J619" s="3">
        <v>0.0</v>
      </c>
      <c r="K619" s="3">
        <v>0.0</v>
      </c>
      <c r="L619" s="3">
        <v>0.0</v>
      </c>
    </row>
    <row r="620">
      <c r="A620" s="2" t="s">
        <v>637</v>
      </c>
      <c r="B620" s="1" t="s">
        <v>22</v>
      </c>
      <c r="C620" s="3">
        <v>4.0</v>
      </c>
      <c r="D620" s="3">
        <v>0.0</v>
      </c>
      <c r="E620" s="3">
        <v>4.0</v>
      </c>
      <c r="F620" s="3">
        <v>0.0</v>
      </c>
      <c r="G620" s="3">
        <v>4.0</v>
      </c>
      <c r="H620" s="3">
        <v>0.0</v>
      </c>
      <c r="I620" s="3">
        <v>2.0</v>
      </c>
      <c r="J620" s="3">
        <v>0.0</v>
      </c>
      <c r="K620" s="3">
        <v>0.0</v>
      </c>
      <c r="L620" s="3">
        <v>0.0</v>
      </c>
    </row>
    <row r="621">
      <c r="A621" s="2" t="s">
        <v>638</v>
      </c>
      <c r="B621" s="1" t="s">
        <v>22</v>
      </c>
      <c r="C621" s="3">
        <v>9.0</v>
      </c>
      <c r="D621" s="3">
        <v>0.0</v>
      </c>
      <c r="E621" s="3">
        <v>8.0</v>
      </c>
      <c r="F621" s="3">
        <v>0.0</v>
      </c>
      <c r="G621" s="3">
        <v>9.0</v>
      </c>
      <c r="H621" s="3">
        <v>0.0</v>
      </c>
      <c r="I621" s="3">
        <v>2.0</v>
      </c>
      <c r="J621" s="3">
        <v>0.0</v>
      </c>
      <c r="K621" s="3">
        <v>0.0</v>
      </c>
      <c r="L621" s="3">
        <v>0.0</v>
      </c>
    </row>
    <row r="622">
      <c r="A622" s="2" t="s">
        <v>639</v>
      </c>
      <c r="B622" s="1" t="s">
        <v>22</v>
      </c>
      <c r="C622" s="3">
        <v>11.0</v>
      </c>
      <c r="D622" s="3">
        <v>0.0</v>
      </c>
      <c r="E622" s="3">
        <v>11.0</v>
      </c>
      <c r="F622" s="3">
        <v>0.0</v>
      </c>
      <c r="G622" s="3">
        <v>11.0</v>
      </c>
      <c r="H622" s="3">
        <v>0.0</v>
      </c>
      <c r="I622" s="3">
        <v>2.0</v>
      </c>
      <c r="J622" s="3">
        <v>0.0</v>
      </c>
      <c r="K622" s="3">
        <v>0.0</v>
      </c>
      <c r="L622" s="3">
        <v>0.0</v>
      </c>
    </row>
    <row r="623">
      <c r="A623" s="2" t="s">
        <v>640</v>
      </c>
      <c r="B623" s="1" t="s">
        <v>22</v>
      </c>
      <c r="C623" s="3">
        <v>16.0</v>
      </c>
      <c r="D623" s="3">
        <v>0.0</v>
      </c>
      <c r="E623" s="3">
        <v>12.0</v>
      </c>
      <c r="F623" s="3">
        <v>0.0</v>
      </c>
      <c r="G623" s="3">
        <v>14.0</v>
      </c>
      <c r="H623" s="3">
        <v>2.0</v>
      </c>
      <c r="I623" s="3">
        <v>2.0</v>
      </c>
      <c r="J623" s="3">
        <v>0.0</v>
      </c>
      <c r="K623" s="3">
        <v>0.0</v>
      </c>
      <c r="L623" s="3">
        <v>0.0</v>
      </c>
    </row>
    <row r="624">
      <c r="A624" s="2" t="s">
        <v>641</v>
      </c>
      <c r="B624" s="1" t="s">
        <v>22</v>
      </c>
      <c r="C624" s="3">
        <v>8.0</v>
      </c>
      <c r="D624" s="3">
        <v>0.0</v>
      </c>
      <c r="E624" s="3">
        <v>6.0</v>
      </c>
      <c r="F624" s="3">
        <v>0.0</v>
      </c>
      <c r="G624" s="3">
        <v>6.0</v>
      </c>
      <c r="H624" s="3">
        <v>2.0</v>
      </c>
      <c r="I624" s="3">
        <v>2.0</v>
      </c>
      <c r="J624" s="3">
        <v>0.0</v>
      </c>
      <c r="K624" s="3">
        <v>0.0</v>
      </c>
      <c r="L624" s="3">
        <v>0.0</v>
      </c>
    </row>
    <row r="625">
      <c r="A625" s="2" t="s">
        <v>642</v>
      </c>
      <c r="B625" s="1" t="s">
        <v>22</v>
      </c>
      <c r="C625" s="3">
        <v>0.0</v>
      </c>
      <c r="D625" s="3">
        <v>3.0</v>
      </c>
      <c r="E625" s="3">
        <v>0.0</v>
      </c>
      <c r="F625" s="3">
        <v>0.0</v>
      </c>
      <c r="G625" s="3">
        <v>0.0</v>
      </c>
      <c r="H625" s="3">
        <v>0.0</v>
      </c>
      <c r="I625" s="3">
        <v>2.0</v>
      </c>
      <c r="J625" s="3">
        <v>3.0</v>
      </c>
      <c r="K625" s="3">
        <v>0.0</v>
      </c>
      <c r="L625" s="3">
        <v>0.0</v>
      </c>
    </row>
    <row r="626">
      <c r="A626" s="2" t="s">
        <v>643</v>
      </c>
      <c r="B626" s="1" t="s">
        <v>22</v>
      </c>
      <c r="C626" s="3">
        <v>8.0</v>
      </c>
      <c r="D626" s="3">
        <v>0.0</v>
      </c>
      <c r="E626" s="3">
        <v>8.0</v>
      </c>
      <c r="F626" s="3">
        <v>0.0</v>
      </c>
      <c r="G626" s="3">
        <v>8.0</v>
      </c>
      <c r="H626" s="3">
        <v>0.0</v>
      </c>
      <c r="I626" s="3">
        <v>2.0</v>
      </c>
      <c r="J626" s="3">
        <v>0.0</v>
      </c>
      <c r="K626" s="3">
        <v>0.0</v>
      </c>
      <c r="L626" s="3">
        <v>0.0</v>
      </c>
    </row>
    <row r="627">
      <c r="A627" s="2" t="s">
        <v>644</v>
      </c>
      <c r="B627" s="1" t="s">
        <v>22</v>
      </c>
      <c r="C627" s="3">
        <v>10.0</v>
      </c>
      <c r="D627" s="3">
        <v>0.0</v>
      </c>
      <c r="E627" s="3">
        <v>8.0</v>
      </c>
      <c r="F627" s="3">
        <v>0.0</v>
      </c>
      <c r="G627" s="3">
        <v>8.0</v>
      </c>
      <c r="H627" s="3">
        <v>2.0</v>
      </c>
      <c r="I627" s="3">
        <v>2.0</v>
      </c>
      <c r="J627" s="3">
        <v>0.0</v>
      </c>
      <c r="K627" s="3">
        <v>0.0</v>
      </c>
      <c r="L627" s="3">
        <v>0.0</v>
      </c>
    </row>
    <row r="628">
      <c r="A628" s="2" t="s">
        <v>645</v>
      </c>
      <c r="B628" s="1" t="s">
        <v>22</v>
      </c>
      <c r="C628" s="3">
        <v>9.0</v>
      </c>
      <c r="D628" s="3">
        <v>0.0</v>
      </c>
      <c r="E628" s="3">
        <v>9.0</v>
      </c>
      <c r="F628" s="3">
        <v>0.0</v>
      </c>
      <c r="G628" s="3">
        <v>8.0</v>
      </c>
      <c r="H628" s="3">
        <v>1.0</v>
      </c>
      <c r="I628" s="3">
        <v>2.0</v>
      </c>
      <c r="J628" s="3">
        <v>0.0</v>
      </c>
      <c r="K628" s="3">
        <v>0.0</v>
      </c>
      <c r="L628" s="3">
        <v>0.0</v>
      </c>
    </row>
    <row r="629">
      <c r="A629" s="2" t="s">
        <v>646</v>
      </c>
      <c r="B629" s="1" t="s">
        <v>15</v>
      </c>
      <c r="C629" s="3">
        <v>1.0</v>
      </c>
      <c r="D629" s="3">
        <v>11.0</v>
      </c>
      <c r="E629" s="3">
        <v>1.0</v>
      </c>
      <c r="F629" s="3">
        <v>0.0</v>
      </c>
      <c r="G629" s="3">
        <v>1.0</v>
      </c>
      <c r="H629" s="3">
        <v>0.0</v>
      </c>
      <c r="I629" s="3">
        <v>2.0</v>
      </c>
      <c r="J629" s="3">
        <v>11.0</v>
      </c>
      <c r="K629" s="3">
        <v>0.0</v>
      </c>
      <c r="L629" s="3">
        <v>0.0</v>
      </c>
    </row>
    <row r="630">
      <c r="A630" s="1" t="s">
        <v>647</v>
      </c>
      <c r="B630" s="1" t="s">
        <v>20</v>
      </c>
      <c r="C630" s="3">
        <v>0.0</v>
      </c>
      <c r="D630" s="3">
        <v>0.0</v>
      </c>
      <c r="E630" s="3">
        <v>0.0</v>
      </c>
      <c r="F630" s="3">
        <v>0.0</v>
      </c>
      <c r="G630" s="3">
        <v>0.0</v>
      </c>
      <c r="H630" s="3">
        <v>0.0</v>
      </c>
      <c r="I630" s="3">
        <v>0.0</v>
      </c>
      <c r="J630" s="3">
        <v>0.0</v>
      </c>
      <c r="K630" s="3">
        <v>0.0</v>
      </c>
      <c r="L630" s="3">
        <v>0.0</v>
      </c>
    </row>
    <row r="631">
      <c r="A631" s="2" t="s">
        <v>648</v>
      </c>
      <c r="B631" s="1" t="s">
        <v>17</v>
      </c>
      <c r="C631" s="3">
        <v>8.0</v>
      </c>
      <c r="D631" s="3">
        <v>0.0</v>
      </c>
      <c r="E631" s="3">
        <v>6.0</v>
      </c>
      <c r="F631" s="3">
        <v>0.0</v>
      </c>
      <c r="G631" s="3">
        <v>8.0</v>
      </c>
      <c r="H631" s="3">
        <v>0.0</v>
      </c>
      <c r="I631" s="3">
        <v>2.0</v>
      </c>
      <c r="J631" s="3">
        <v>0.0</v>
      </c>
      <c r="K631" s="3">
        <v>0.0</v>
      </c>
      <c r="L631" s="3">
        <v>0.0</v>
      </c>
    </row>
    <row r="632">
      <c r="A632" s="2" t="s">
        <v>649</v>
      </c>
      <c r="B632" s="1" t="s">
        <v>17</v>
      </c>
      <c r="C632" s="3">
        <v>0.0</v>
      </c>
      <c r="D632" s="3">
        <v>0.0</v>
      </c>
      <c r="E632" s="3">
        <v>0.0</v>
      </c>
      <c r="F632" s="3">
        <v>0.0</v>
      </c>
      <c r="G632" s="3">
        <v>0.0</v>
      </c>
      <c r="H632" s="3">
        <v>0.0</v>
      </c>
      <c r="I632" s="3">
        <v>2.0</v>
      </c>
      <c r="J632" s="3">
        <v>0.0</v>
      </c>
      <c r="K632" s="3">
        <v>0.0</v>
      </c>
      <c r="L632" s="3">
        <v>0.0</v>
      </c>
    </row>
    <row r="633">
      <c r="A633" s="2" t="s">
        <v>650</v>
      </c>
      <c r="B633" s="1" t="s">
        <v>20</v>
      </c>
      <c r="C633" s="3">
        <v>0.0</v>
      </c>
      <c r="D633" s="3">
        <v>0.0</v>
      </c>
      <c r="E633" s="3">
        <v>0.0</v>
      </c>
      <c r="F633" s="3">
        <v>0.0</v>
      </c>
      <c r="G633" s="3">
        <v>0.0</v>
      </c>
      <c r="H633" s="3">
        <v>0.0</v>
      </c>
      <c r="I633" s="3">
        <v>0.0</v>
      </c>
      <c r="J633" s="3">
        <v>0.0</v>
      </c>
      <c r="K633" s="3">
        <v>0.0</v>
      </c>
      <c r="L633" s="3">
        <v>0.0</v>
      </c>
    </row>
    <row r="634">
      <c r="A634" s="2" t="s">
        <v>651</v>
      </c>
      <c r="B634" s="1" t="s">
        <v>20</v>
      </c>
      <c r="C634" s="3">
        <v>0.0</v>
      </c>
      <c r="D634" s="3">
        <v>0.0</v>
      </c>
      <c r="E634" s="3">
        <v>0.0</v>
      </c>
      <c r="F634" s="3">
        <v>0.0</v>
      </c>
      <c r="G634" s="3">
        <v>0.0</v>
      </c>
      <c r="H634" s="3">
        <v>0.0</v>
      </c>
      <c r="I634" s="3">
        <v>0.0</v>
      </c>
      <c r="J634" s="3">
        <v>0.0</v>
      </c>
      <c r="K634" s="3">
        <v>0.0</v>
      </c>
      <c r="L634" s="3">
        <v>0.0</v>
      </c>
    </row>
    <row r="635">
      <c r="A635" s="2" t="s">
        <v>652</v>
      </c>
      <c r="B635" s="1" t="s">
        <v>20</v>
      </c>
      <c r="C635" s="3">
        <v>0.0</v>
      </c>
      <c r="D635" s="3">
        <v>0.0</v>
      </c>
      <c r="E635" s="3">
        <v>0.0</v>
      </c>
      <c r="F635" s="3">
        <v>0.0</v>
      </c>
      <c r="G635" s="3">
        <v>0.0</v>
      </c>
      <c r="H635" s="3">
        <v>0.0</v>
      </c>
      <c r="I635" s="3">
        <v>0.0</v>
      </c>
      <c r="J635" s="3">
        <v>0.0</v>
      </c>
      <c r="K635" s="3">
        <v>0.0</v>
      </c>
      <c r="L635" s="3">
        <v>0.0</v>
      </c>
    </row>
    <row r="636">
      <c r="A636" s="2" t="s">
        <v>653</v>
      </c>
      <c r="B636" s="1" t="s">
        <v>20</v>
      </c>
      <c r="C636" s="3">
        <v>0.0</v>
      </c>
      <c r="D636" s="3">
        <v>0.0</v>
      </c>
      <c r="E636" s="3">
        <v>0.0</v>
      </c>
      <c r="F636" s="3">
        <v>0.0</v>
      </c>
      <c r="G636" s="3">
        <v>0.0</v>
      </c>
      <c r="H636" s="3">
        <v>0.0</v>
      </c>
      <c r="I636" s="3">
        <v>0.0</v>
      </c>
      <c r="J636" s="3">
        <v>0.0</v>
      </c>
      <c r="K636" s="3">
        <v>0.0</v>
      </c>
      <c r="L636" s="3">
        <v>0.0</v>
      </c>
    </row>
    <row r="637">
      <c r="A637" s="2" t="s">
        <v>654</v>
      </c>
      <c r="B637" s="1" t="s">
        <v>20</v>
      </c>
      <c r="C637" s="3">
        <v>0.0</v>
      </c>
      <c r="D637" s="3">
        <v>0.0</v>
      </c>
      <c r="E637" s="3">
        <v>0.0</v>
      </c>
      <c r="F637" s="3">
        <v>0.0</v>
      </c>
      <c r="G637" s="3">
        <v>0.0</v>
      </c>
      <c r="H637" s="3">
        <v>0.0</v>
      </c>
      <c r="I637" s="3">
        <v>0.0</v>
      </c>
      <c r="J637" s="3">
        <v>0.0</v>
      </c>
      <c r="K637" s="3">
        <v>0.0</v>
      </c>
      <c r="L637" s="3">
        <v>0.0</v>
      </c>
    </row>
    <row r="638">
      <c r="A638" s="2" t="s">
        <v>655</v>
      </c>
      <c r="B638" s="1" t="s">
        <v>167</v>
      </c>
      <c r="C638" s="3">
        <v>0.0</v>
      </c>
      <c r="D638" s="3">
        <v>0.0</v>
      </c>
      <c r="E638" s="3">
        <v>0.0</v>
      </c>
      <c r="F638" s="3">
        <v>0.0</v>
      </c>
      <c r="G638" s="3">
        <v>0.0</v>
      </c>
      <c r="H638" s="3">
        <v>0.0</v>
      </c>
      <c r="I638" s="3">
        <v>0.0</v>
      </c>
      <c r="J638" s="3">
        <v>0.0</v>
      </c>
      <c r="K638" s="3">
        <v>0.0</v>
      </c>
      <c r="L638" s="3">
        <v>0.0</v>
      </c>
    </row>
    <row r="639">
      <c r="A639" s="2" t="s">
        <v>656</v>
      </c>
      <c r="B639" s="1" t="s">
        <v>167</v>
      </c>
      <c r="C639" s="3">
        <v>0.0</v>
      </c>
      <c r="D639" s="3">
        <v>0.0</v>
      </c>
      <c r="E639" s="3">
        <v>0.0</v>
      </c>
      <c r="F639" s="3">
        <v>0.0</v>
      </c>
      <c r="G639" s="3">
        <v>0.0</v>
      </c>
      <c r="H639" s="3">
        <v>0.0</v>
      </c>
      <c r="I639" s="3">
        <v>2.0</v>
      </c>
      <c r="J639" s="3">
        <v>0.0</v>
      </c>
      <c r="K639" s="3">
        <v>0.0</v>
      </c>
      <c r="L639" s="3">
        <v>0.0</v>
      </c>
    </row>
    <row r="640">
      <c r="A640" s="2" t="s">
        <v>657</v>
      </c>
      <c r="B640" s="1" t="s">
        <v>167</v>
      </c>
      <c r="C640" s="3">
        <v>1.0</v>
      </c>
      <c r="D640" s="3">
        <v>0.0</v>
      </c>
      <c r="E640" s="3">
        <v>1.0</v>
      </c>
      <c r="F640" s="3">
        <v>0.0</v>
      </c>
      <c r="G640" s="3">
        <v>1.0</v>
      </c>
      <c r="H640" s="3">
        <v>0.0</v>
      </c>
      <c r="I640" s="3">
        <v>2.0</v>
      </c>
      <c r="J640" s="3">
        <v>0.0</v>
      </c>
      <c r="K640" s="3">
        <v>0.0</v>
      </c>
      <c r="L640" s="3">
        <v>0.0</v>
      </c>
    </row>
    <row r="641">
      <c r="A641" s="2" t="s">
        <v>658</v>
      </c>
      <c r="B641" s="1" t="s">
        <v>167</v>
      </c>
      <c r="C641" s="3">
        <v>1.0</v>
      </c>
      <c r="D641" s="3">
        <v>0.0</v>
      </c>
      <c r="E641" s="3">
        <v>1.0</v>
      </c>
      <c r="F641" s="3">
        <v>0.0</v>
      </c>
      <c r="G641" s="3">
        <v>1.0</v>
      </c>
      <c r="H641" s="3">
        <v>0.0</v>
      </c>
      <c r="I641" s="3">
        <v>2.0</v>
      </c>
      <c r="J641" s="3">
        <v>0.0</v>
      </c>
      <c r="K641" s="3">
        <v>0.0</v>
      </c>
      <c r="L641" s="3">
        <v>0.0</v>
      </c>
    </row>
    <row r="642">
      <c r="A642" s="2" t="s">
        <v>659</v>
      </c>
      <c r="B642" s="1" t="s">
        <v>167</v>
      </c>
      <c r="C642" s="3">
        <v>3.0</v>
      </c>
      <c r="D642" s="3">
        <v>0.0</v>
      </c>
      <c r="E642" s="3">
        <v>3.0</v>
      </c>
      <c r="F642" s="3">
        <v>0.0</v>
      </c>
      <c r="G642" s="3">
        <v>3.0</v>
      </c>
      <c r="H642" s="3">
        <v>0.0</v>
      </c>
      <c r="I642" s="3">
        <v>2.0</v>
      </c>
      <c r="J642" s="3">
        <v>0.0</v>
      </c>
      <c r="K642" s="3">
        <v>0.0</v>
      </c>
      <c r="L642" s="3">
        <v>0.0</v>
      </c>
    </row>
    <row r="643">
      <c r="A643" s="2" t="s">
        <v>660</v>
      </c>
      <c r="B643" s="1" t="s">
        <v>167</v>
      </c>
      <c r="C643" s="3">
        <v>0.0</v>
      </c>
      <c r="D643" s="3">
        <v>1.0</v>
      </c>
      <c r="E643" s="3">
        <v>0.0</v>
      </c>
      <c r="F643" s="3">
        <v>0.0</v>
      </c>
      <c r="G643" s="3">
        <v>0.0</v>
      </c>
      <c r="H643" s="3">
        <v>0.0</v>
      </c>
      <c r="I643" s="3">
        <v>2.0</v>
      </c>
      <c r="J643" s="3">
        <v>1.0</v>
      </c>
      <c r="K643" s="3">
        <v>0.0</v>
      </c>
      <c r="L643" s="3">
        <v>0.0</v>
      </c>
    </row>
    <row r="644">
      <c r="A644" s="2" t="s">
        <v>661</v>
      </c>
      <c r="B644" s="1" t="s">
        <v>167</v>
      </c>
      <c r="C644" s="3">
        <v>0.0</v>
      </c>
      <c r="D644" s="3">
        <v>2.0</v>
      </c>
      <c r="E644" s="3">
        <v>0.0</v>
      </c>
      <c r="F644" s="3">
        <v>0.0</v>
      </c>
      <c r="G644" s="3">
        <v>0.0</v>
      </c>
      <c r="H644" s="3">
        <v>0.0</v>
      </c>
      <c r="I644" s="3">
        <v>2.0</v>
      </c>
      <c r="J644" s="3">
        <v>2.0</v>
      </c>
      <c r="K644" s="3">
        <v>0.0</v>
      </c>
      <c r="L644" s="3">
        <v>0.0</v>
      </c>
    </row>
    <row r="645">
      <c r="A645" s="2" t="s">
        <v>662</v>
      </c>
      <c r="B645" s="1" t="s">
        <v>167</v>
      </c>
      <c r="C645" s="3">
        <v>1.0</v>
      </c>
      <c r="D645" s="3">
        <v>0.0</v>
      </c>
      <c r="E645" s="3">
        <v>1.0</v>
      </c>
      <c r="F645" s="3">
        <v>0.0</v>
      </c>
      <c r="G645" s="3">
        <v>1.0</v>
      </c>
      <c r="H645" s="3">
        <v>0.0</v>
      </c>
      <c r="I645" s="3">
        <v>2.0</v>
      </c>
      <c r="J645" s="3">
        <v>0.0</v>
      </c>
      <c r="K645" s="3">
        <v>0.0</v>
      </c>
      <c r="L645" s="3">
        <v>0.0</v>
      </c>
    </row>
    <row r="646">
      <c r="A646" s="2" t="s">
        <v>663</v>
      </c>
      <c r="B646" s="1" t="s">
        <v>167</v>
      </c>
      <c r="C646" s="3">
        <v>0.0</v>
      </c>
      <c r="D646" s="3">
        <v>0.0</v>
      </c>
      <c r="E646" s="3">
        <v>0.0</v>
      </c>
      <c r="F646" s="3">
        <v>0.0</v>
      </c>
      <c r="G646" s="3">
        <v>0.0</v>
      </c>
      <c r="H646" s="3">
        <v>0.0</v>
      </c>
      <c r="I646" s="3">
        <v>2.0</v>
      </c>
      <c r="J646" s="3">
        <v>0.0</v>
      </c>
      <c r="K646" s="3">
        <v>0.0</v>
      </c>
      <c r="L646" s="3">
        <v>0.0</v>
      </c>
    </row>
    <row r="647">
      <c r="A647" s="2" t="s">
        <v>664</v>
      </c>
      <c r="B647" s="1" t="s">
        <v>167</v>
      </c>
      <c r="C647" s="3">
        <v>2.0</v>
      </c>
      <c r="D647" s="3">
        <v>0.0</v>
      </c>
      <c r="E647" s="3">
        <v>2.0</v>
      </c>
      <c r="F647" s="3">
        <v>0.0</v>
      </c>
      <c r="G647" s="3">
        <v>2.0</v>
      </c>
      <c r="H647" s="3">
        <v>0.0</v>
      </c>
      <c r="I647" s="3">
        <v>2.0</v>
      </c>
      <c r="J647" s="3">
        <v>0.0</v>
      </c>
      <c r="K647" s="3">
        <v>0.0</v>
      </c>
      <c r="L647" s="3">
        <v>0.0</v>
      </c>
    </row>
    <row r="648">
      <c r="A648" s="2" t="s">
        <v>665</v>
      </c>
      <c r="B648" s="1" t="s">
        <v>167</v>
      </c>
      <c r="C648" s="3">
        <v>1.0</v>
      </c>
      <c r="D648" s="3">
        <v>0.0</v>
      </c>
      <c r="E648" s="3">
        <v>1.0</v>
      </c>
      <c r="F648" s="3">
        <v>0.0</v>
      </c>
      <c r="G648" s="3">
        <v>1.0</v>
      </c>
      <c r="H648" s="3">
        <v>0.0</v>
      </c>
      <c r="I648" s="3">
        <v>2.0</v>
      </c>
      <c r="J648" s="3">
        <v>0.0</v>
      </c>
      <c r="K648" s="3">
        <v>0.0</v>
      </c>
      <c r="L648" s="3">
        <v>0.0</v>
      </c>
    </row>
    <row r="649">
      <c r="A649" s="2" t="s">
        <v>666</v>
      </c>
      <c r="B649" s="1" t="s">
        <v>167</v>
      </c>
      <c r="C649" s="3">
        <v>0.0</v>
      </c>
      <c r="D649" s="3">
        <v>1.0</v>
      </c>
      <c r="E649" s="3">
        <v>0.0</v>
      </c>
      <c r="F649" s="3">
        <v>0.0</v>
      </c>
      <c r="G649" s="3">
        <v>0.0</v>
      </c>
      <c r="H649" s="3">
        <v>0.0</v>
      </c>
      <c r="I649" s="3">
        <v>2.0</v>
      </c>
      <c r="J649" s="3">
        <v>1.0</v>
      </c>
      <c r="K649" s="3">
        <v>0.0</v>
      </c>
      <c r="L649" s="3">
        <v>0.0</v>
      </c>
    </row>
    <row r="650">
      <c r="A650" s="2" t="s">
        <v>667</v>
      </c>
      <c r="B650" s="1" t="s">
        <v>167</v>
      </c>
      <c r="C650" s="3">
        <v>0.0</v>
      </c>
      <c r="D650" s="3">
        <v>1.0</v>
      </c>
      <c r="E650" s="3">
        <v>0.0</v>
      </c>
      <c r="F650" s="3">
        <v>0.0</v>
      </c>
      <c r="G650" s="3">
        <v>0.0</v>
      </c>
      <c r="H650" s="3">
        <v>0.0</v>
      </c>
      <c r="I650" s="3">
        <v>2.0</v>
      </c>
      <c r="J650" s="3">
        <v>1.0</v>
      </c>
      <c r="K650" s="3">
        <v>0.0</v>
      </c>
      <c r="L650" s="3">
        <v>0.0</v>
      </c>
    </row>
    <row r="651">
      <c r="A651" s="2" t="s">
        <v>668</v>
      </c>
      <c r="B651" s="1" t="s">
        <v>167</v>
      </c>
      <c r="C651" s="3">
        <v>1.0</v>
      </c>
      <c r="D651" s="3">
        <v>0.0</v>
      </c>
      <c r="E651" s="3">
        <v>1.0</v>
      </c>
      <c r="F651" s="3">
        <v>0.0</v>
      </c>
      <c r="G651" s="3">
        <v>1.0</v>
      </c>
      <c r="H651" s="3">
        <v>0.0</v>
      </c>
      <c r="I651" s="3">
        <v>2.0</v>
      </c>
      <c r="J651" s="3">
        <v>0.0</v>
      </c>
      <c r="K651" s="3">
        <v>0.0</v>
      </c>
      <c r="L651" s="3">
        <v>0.0</v>
      </c>
    </row>
    <row r="652">
      <c r="A652" s="2" t="s">
        <v>669</v>
      </c>
      <c r="B652" s="1" t="s">
        <v>167</v>
      </c>
      <c r="C652" s="3">
        <v>0.0</v>
      </c>
      <c r="D652" s="3">
        <v>1.0</v>
      </c>
      <c r="E652" s="3">
        <v>0.0</v>
      </c>
      <c r="F652" s="3">
        <v>0.0</v>
      </c>
      <c r="G652" s="3">
        <v>0.0</v>
      </c>
      <c r="H652" s="3">
        <v>0.0</v>
      </c>
      <c r="I652" s="3">
        <v>2.0</v>
      </c>
      <c r="J652" s="3">
        <v>1.0</v>
      </c>
      <c r="K652" s="3">
        <v>0.0</v>
      </c>
      <c r="L652" s="3">
        <v>0.0</v>
      </c>
    </row>
    <row r="653">
      <c r="A653" s="1" t="s">
        <v>670</v>
      </c>
      <c r="B653" s="1" t="s">
        <v>167</v>
      </c>
      <c r="C653" s="3">
        <v>3.0</v>
      </c>
      <c r="D653" s="3">
        <v>0.0</v>
      </c>
      <c r="E653" s="3">
        <v>3.0</v>
      </c>
      <c r="F653" s="3">
        <v>0.0</v>
      </c>
      <c r="G653" s="3">
        <v>3.0</v>
      </c>
      <c r="H653" s="3">
        <v>0.0</v>
      </c>
      <c r="I653" s="3">
        <v>2.0</v>
      </c>
      <c r="J653" s="3">
        <v>0.0</v>
      </c>
      <c r="K653" s="3">
        <v>0.0</v>
      </c>
      <c r="L653" s="3">
        <v>0.0</v>
      </c>
    </row>
    <row r="654">
      <c r="A654" s="1" t="s">
        <v>671</v>
      </c>
      <c r="B654" s="1" t="s">
        <v>167</v>
      </c>
      <c r="C654" s="3">
        <v>2.0</v>
      </c>
      <c r="D654" s="3">
        <v>0.0</v>
      </c>
      <c r="E654" s="3">
        <v>2.0</v>
      </c>
      <c r="F654" s="3">
        <v>0.0</v>
      </c>
      <c r="G654" s="3">
        <v>2.0</v>
      </c>
      <c r="H654" s="3">
        <v>0.0</v>
      </c>
      <c r="I654" s="3">
        <v>2.0</v>
      </c>
      <c r="J654" s="3">
        <v>0.0</v>
      </c>
      <c r="K654" s="3">
        <v>0.0</v>
      </c>
      <c r="L654" s="3">
        <v>0.0</v>
      </c>
    </row>
    <row r="655">
      <c r="A655" s="1" t="s">
        <v>672</v>
      </c>
      <c r="B655" s="1" t="s">
        <v>167</v>
      </c>
      <c r="C655" s="3">
        <v>0.0</v>
      </c>
      <c r="D655" s="3">
        <v>0.0</v>
      </c>
      <c r="E655" s="3">
        <v>0.0</v>
      </c>
      <c r="F655" s="3">
        <v>0.0</v>
      </c>
      <c r="G655" s="3">
        <v>0.0</v>
      </c>
      <c r="H655" s="3">
        <v>0.0</v>
      </c>
      <c r="I655" s="3">
        <v>2.0</v>
      </c>
      <c r="J655" s="3">
        <v>0.0</v>
      </c>
      <c r="K655" s="3">
        <v>0.0</v>
      </c>
      <c r="L655" s="3">
        <v>0.0</v>
      </c>
    </row>
    <row r="656">
      <c r="A656" s="1" t="s">
        <v>673</v>
      </c>
      <c r="B656" s="1" t="s">
        <v>167</v>
      </c>
      <c r="C656" s="3">
        <v>2.0</v>
      </c>
      <c r="D656" s="3">
        <v>0.0</v>
      </c>
      <c r="E656" s="3">
        <v>2.0</v>
      </c>
      <c r="F656" s="3">
        <v>0.0</v>
      </c>
      <c r="G656" s="3">
        <v>2.0</v>
      </c>
      <c r="H656" s="3">
        <v>0.0</v>
      </c>
      <c r="I656" s="3">
        <v>2.0</v>
      </c>
      <c r="J656" s="3">
        <v>0.0</v>
      </c>
      <c r="K656" s="3">
        <v>0.0</v>
      </c>
      <c r="L656" s="3">
        <v>0.0</v>
      </c>
    </row>
    <row r="657">
      <c r="A657" s="1" t="s">
        <v>674</v>
      </c>
      <c r="B657" s="1" t="s">
        <v>167</v>
      </c>
      <c r="C657" s="3">
        <v>3.0</v>
      </c>
      <c r="D657" s="3">
        <v>0.0</v>
      </c>
      <c r="E657" s="3">
        <v>3.0</v>
      </c>
      <c r="F657" s="3">
        <v>0.0</v>
      </c>
      <c r="G657" s="3">
        <v>3.0</v>
      </c>
      <c r="H657" s="3">
        <v>0.0</v>
      </c>
      <c r="I657" s="3">
        <v>2.0</v>
      </c>
      <c r="J657" s="3">
        <v>0.0</v>
      </c>
      <c r="K657" s="3">
        <v>0.0</v>
      </c>
      <c r="L657" s="3">
        <v>0.0</v>
      </c>
    </row>
    <row r="658">
      <c r="A658" s="1" t="s">
        <v>675</v>
      </c>
      <c r="B658" s="1" t="s">
        <v>167</v>
      </c>
      <c r="C658" s="3">
        <v>2.0</v>
      </c>
      <c r="D658" s="3">
        <v>0.0</v>
      </c>
      <c r="E658" s="3">
        <v>2.0</v>
      </c>
      <c r="F658" s="3">
        <v>0.0</v>
      </c>
      <c r="G658" s="3">
        <v>2.0</v>
      </c>
      <c r="H658" s="3">
        <v>0.0</v>
      </c>
      <c r="I658" s="3">
        <v>2.0</v>
      </c>
      <c r="J658" s="3">
        <v>0.0</v>
      </c>
      <c r="K658" s="3">
        <v>0.0</v>
      </c>
      <c r="L658" s="3">
        <v>0.0</v>
      </c>
    </row>
    <row r="659">
      <c r="A659" s="1" t="s">
        <v>676</v>
      </c>
      <c r="B659" s="1" t="s">
        <v>167</v>
      </c>
      <c r="C659" s="3">
        <v>1.0</v>
      </c>
      <c r="D659" s="3">
        <v>0.0</v>
      </c>
      <c r="E659" s="3">
        <v>1.0</v>
      </c>
      <c r="F659" s="3">
        <v>0.0</v>
      </c>
      <c r="G659" s="3">
        <v>1.0</v>
      </c>
      <c r="H659" s="3">
        <v>0.0</v>
      </c>
      <c r="I659" s="3">
        <v>2.0</v>
      </c>
      <c r="J659" s="3">
        <v>0.0</v>
      </c>
      <c r="K659" s="3">
        <v>0.0</v>
      </c>
      <c r="L659" s="3">
        <v>0.0</v>
      </c>
    </row>
    <row r="660">
      <c r="A660" s="1" t="s">
        <v>677</v>
      </c>
      <c r="B660" s="1" t="s">
        <v>167</v>
      </c>
      <c r="C660" s="3">
        <v>2.0</v>
      </c>
      <c r="D660" s="3">
        <v>0.0</v>
      </c>
      <c r="E660" s="3">
        <v>2.0</v>
      </c>
      <c r="F660" s="3">
        <v>0.0</v>
      </c>
      <c r="G660" s="3">
        <v>2.0</v>
      </c>
      <c r="H660" s="3">
        <v>0.0</v>
      </c>
      <c r="I660" s="3">
        <v>2.0</v>
      </c>
      <c r="J660" s="3">
        <v>0.0</v>
      </c>
      <c r="K660" s="3">
        <v>0.0</v>
      </c>
      <c r="L660" s="3">
        <v>0.0</v>
      </c>
    </row>
    <row r="661">
      <c r="A661" s="1" t="s">
        <v>678</v>
      </c>
      <c r="B661" s="1" t="s">
        <v>167</v>
      </c>
      <c r="C661" s="3">
        <v>3.0</v>
      </c>
      <c r="D661" s="3">
        <v>0.0</v>
      </c>
      <c r="E661" s="3">
        <v>3.0</v>
      </c>
      <c r="F661" s="3">
        <v>0.0</v>
      </c>
      <c r="G661" s="3">
        <v>3.0</v>
      </c>
      <c r="H661" s="3">
        <v>0.0</v>
      </c>
      <c r="I661" s="3">
        <v>2.0</v>
      </c>
      <c r="J661" s="3">
        <v>0.0</v>
      </c>
      <c r="K661" s="3">
        <v>0.0</v>
      </c>
      <c r="L661" s="3">
        <v>0.0</v>
      </c>
    </row>
    <row r="662">
      <c r="A662" s="1" t="s">
        <v>679</v>
      </c>
      <c r="B662" s="1" t="s">
        <v>167</v>
      </c>
      <c r="C662" s="3">
        <v>2.0</v>
      </c>
      <c r="D662" s="3">
        <v>0.0</v>
      </c>
      <c r="E662" s="3">
        <v>2.0</v>
      </c>
      <c r="F662" s="3">
        <v>0.0</v>
      </c>
      <c r="G662" s="3">
        <v>2.0</v>
      </c>
      <c r="H662" s="3">
        <v>0.0</v>
      </c>
      <c r="I662" s="3">
        <v>2.0</v>
      </c>
      <c r="J662" s="3">
        <v>0.0</v>
      </c>
      <c r="K662" s="3">
        <v>0.0</v>
      </c>
      <c r="L662" s="3">
        <v>0.0</v>
      </c>
    </row>
    <row r="663">
      <c r="A663" s="1" t="s">
        <v>680</v>
      </c>
      <c r="B663" s="1" t="s">
        <v>167</v>
      </c>
      <c r="C663" s="3">
        <v>1.0</v>
      </c>
      <c r="D663" s="3">
        <v>0.0</v>
      </c>
      <c r="E663" s="3">
        <v>1.0</v>
      </c>
      <c r="F663" s="3">
        <v>0.0</v>
      </c>
      <c r="G663" s="3">
        <v>1.0</v>
      </c>
      <c r="H663" s="3">
        <v>0.0</v>
      </c>
      <c r="I663" s="3">
        <v>2.0</v>
      </c>
      <c r="J663" s="3">
        <v>0.0</v>
      </c>
      <c r="K663" s="3">
        <v>0.0</v>
      </c>
      <c r="L663" s="3">
        <v>0.0</v>
      </c>
    </row>
    <row r="664">
      <c r="A664" s="1" t="s">
        <v>681</v>
      </c>
      <c r="B664" s="1" t="s">
        <v>167</v>
      </c>
      <c r="C664" s="3">
        <v>1.0</v>
      </c>
      <c r="D664" s="3">
        <v>0.0</v>
      </c>
      <c r="E664" s="3">
        <v>1.0</v>
      </c>
      <c r="F664" s="3">
        <v>0.0</v>
      </c>
      <c r="G664" s="3">
        <v>1.0</v>
      </c>
      <c r="H664" s="3">
        <v>0.0</v>
      </c>
      <c r="I664" s="3">
        <v>2.0</v>
      </c>
      <c r="J664" s="3">
        <v>0.0</v>
      </c>
      <c r="K664" s="3">
        <v>0.0</v>
      </c>
      <c r="L664" s="3">
        <v>0.0</v>
      </c>
    </row>
    <row r="665">
      <c r="A665" s="1" t="s">
        <v>682</v>
      </c>
      <c r="B665" s="1" t="s">
        <v>167</v>
      </c>
      <c r="C665" s="3">
        <v>3.0</v>
      </c>
      <c r="D665" s="3">
        <v>0.0</v>
      </c>
      <c r="E665" s="3">
        <v>3.0</v>
      </c>
      <c r="F665" s="3">
        <v>0.0</v>
      </c>
      <c r="G665" s="3">
        <v>3.0</v>
      </c>
      <c r="H665" s="3">
        <v>0.0</v>
      </c>
      <c r="I665" s="3">
        <v>2.0</v>
      </c>
      <c r="J665" s="3">
        <v>0.0</v>
      </c>
      <c r="K665" s="3">
        <v>0.0</v>
      </c>
      <c r="L665" s="3">
        <v>0.0</v>
      </c>
    </row>
    <row r="666">
      <c r="A666" s="1" t="s">
        <v>683</v>
      </c>
      <c r="B666" s="1" t="s">
        <v>167</v>
      </c>
      <c r="C666" s="3">
        <v>1.0</v>
      </c>
      <c r="D666" s="3">
        <v>0.0</v>
      </c>
      <c r="E666" s="3">
        <v>1.0</v>
      </c>
      <c r="F666" s="3">
        <v>0.0</v>
      </c>
      <c r="G666" s="3">
        <v>1.0</v>
      </c>
      <c r="H666" s="3">
        <v>0.0</v>
      </c>
      <c r="I666" s="3">
        <v>2.0</v>
      </c>
      <c r="J666" s="3">
        <v>0.0</v>
      </c>
      <c r="K666" s="3">
        <v>0.0</v>
      </c>
      <c r="L666" s="3">
        <v>0.0</v>
      </c>
    </row>
    <row r="667">
      <c r="A667" s="1" t="s">
        <v>684</v>
      </c>
      <c r="B667" s="1" t="s">
        <v>167</v>
      </c>
      <c r="C667" s="3">
        <v>1.0</v>
      </c>
      <c r="D667" s="3">
        <v>0.0</v>
      </c>
      <c r="E667" s="3">
        <v>1.0</v>
      </c>
      <c r="F667" s="3">
        <v>0.0</v>
      </c>
      <c r="G667" s="3">
        <v>1.0</v>
      </c>
      <c r="H667" s="3">
        <v>0.0</v>
      </c>
      <c r="I667" s="3">
        <v>2.0</v>
      </c>
      <c r="J667" s="3">
        <v>0.0</v>
      </c>
      <c r="K667" s="3">
        <v>0.0</v>
      </c>
      <c r="L667" s="3">
        <v>0.0</v>
      </c>
    </row>
    <row r="668">
      <c r="A668" s="1" t="s">
        <v>685</v>
      </c>
      <c r="B668" s="1" t="s">
        <v>167</v>
      </c>
      <c r="C668" s="3">
        <v>1.0</v>
      </c>
      <c r="D668" s="3">
        <v>0.0</v>
      </c>
      <c r="E668" s="3">
        <v>1.0</v>
      </c>
      <c r="F668" s="3">
        <v>0.0</v>
      </c>
      <c r="G668" s="3">
        <v>1.0</v>
      </c>
      <c r="H668" s="3">
        <v>0.0</v>
      </c>
      <c r="I668" s="3">
        <v>2.0</v>
      </c>
      <c r="J668" s="3">
        <v>0.0</v>
      </c>
      <c r="K668" s="3">
        <v>0.0</v>
      </c>
      <c r="L668" s="3">
        <v>0.0</v>
      </c>
    </row>
    <row r="669">
      <c r="A669" s="2" t="s">
        <v>686</v>
      </c>
      <c r="B669" s="1" t="s">
        <v>167</v>
      </c>
      <c r="C669" s="3">
        <v>3.0</v>
      </c>
      <c r="D669" s="3">
        <v>0.0</v>
      </c>
      <c r="E669" s="3">
        <v>3.0</v>
      </c>
      <c r="F669" s="3">
        <v>0.0</v>
      </c>
      <c r="G669" s="3">
        <v>3.0</v>
      </c>
      <c r="H669" s="3">
        <v>0.0</v>
      </c>
      <c r="I669" s="3">
        <v>2.0</v>
      </c>
      <c r="J669" s="3">
        <v>0.0</v>
      </c>
      <c r="K669" s="3">
        <v>0.0</v>
      </c>
      <c r="L669" s="3">
        <v>0.0</v>
      </c>
    </row>
    <row r="670">
      <c r="A670" s="2" t="s">
        <v>687</v>
      </c>
      <c r="B670" s="1" t="s">
        <v>15</v>
      </c>
      <c r="C670" s="3">
        <v>0.0</v>
      </c>
      <c r="D670" s="3">
        <v>0.0</v>
      </c>
      <c r="E670" s="3">
        <v>0.0</v>
      </c>
      <c r="F670" s="3">
        <v>0.0</v>
      </c>
      <c r="G670" s="3">
        <v>0.0</v>
      </c>
      <c r="H670" s="3">
        <v>0.0</v>
      </c>
      <c r="I670" s="3">
        <v>2.0</v>
      </c>
      <c r="J670" s="3">
        <v>0.0</v>
      </c>
      <c r="K670" s="3">
        <v>0.0</v>
      </c>
      <c r="L670" s="3">
        <v>0.0</v>
      </c>
    </row>
    <row r="671">
      <c r="A671" s="2" t="s">
        <v>688</v>
      </c>
      <c r="B671" s="1" t="s">
        <v>17</v>
      </c>
      <c r="C671" s="3">
        <v>5.0</v>
      </c>
      <c r="D671" s="3">
        <v>0.0</v>
      </c>
      <c r="E671" s="3">
        <v>4.0</v>
      </c>
      <c r="F671" s="3">
        <v>0.0</v>
      </c>
      <c r="G671" s="3">
        <v>5.0</v>
      </c>
      <c r="H671" s="3">
        <v>0.0</v>
      </c>
      <c r="I671" s="3">
        <v>2.0</v>
      </c>
      <c r="J671" s="3">
        <v>0.0</v>
      </c>
      <c r="K671" s="3">
        <v>0.0</v>
      </c>
      <c r="L671" s="3">
        <v>0.0</v>
      </c>
    </row>
    <row r="672">
      <c r="A672" s="2" t="s">
        <v>689</v>
      </c>
      <c r="B672" s="1" t="s">
        <v>20</v>
      </c>
      <c r="C672" s="3">
        <v>0.0</v>
      </c>
      <c r="D672" s="3">
        <v>0.0</v>
      </c>
      <c r="E672" s="3">
        <v>0.0</v>
      </c>
      <c r="F672" s="3">
        <v>0.0</v>
      </c>
      <c r="G672" s="3">
        <v>0.0</v>
      </c>
      <c r="H672" s="3">
        <v>0.0</v>
      </c>
      <c r="I672" s="3">
        <v>0.0</v>
      </c>
      <c r="J672" s="3">
        <v>0.0</v>
      </c>
      <c r="K672" s="3">
        <v>0.0</v>
      </c>
      <c r="L672" s="3">
        <v>0.0</v>
      </c>
    </row>
    <row r="673">
      <c r="A673" s="2" t="s">
        <v>690</v>
      </c>
      <c r="B673" s="1" t="s">
        <v>17</v>
      </c>
      <c r="C673" s="3">
        <v>5.0</v>
      </c>
      <c r="D673" s="3">
        <v>0.0</v>
      </c>
      <c r="E673" s="3">
        <v>4.0</v>
      </c>
      <c r="F673" s="3">
        <v>0.0</v>
      </c>
      <c r="G673" s="3">
        <v>0.0</v>
      </c>
      <c r="H673" s="3">
        <v>5.0</v>
      </c>
      <c r="I673" s="3">
        <v>0.0</v>
      </c>
      <c r="J673" s="3">
        <v>0.0</v>
      </c>
      <c r="K673" s="3">
        <v>0.0</v>
      </c>
      <c r="L673" s="3">
        <v>0.0</v>
      </c>
    </row>
    <row r="674">
      <c r="A674" s="2" t="s">
        <v>691</v>
      </c>
      <c r="B674" s="1" t="s">
        <v>17</v>
      </c>
      <c r="C674" s="3">
        <v>2.0</v>
      </c>
      <c r="D674" s="3">
        <v>0.0</v>
      </c>
      <c r="E674" s="3">
        <v>2.0</v>
      </c>
      <c r="F674" s="3">
        <v>0.0</v>
      </c>
      <c r="G674" s="3">
        <v>0.0</v>
      </c>
      <c r="H674" s="3">
        <v>2.0</v>
      </c>
      <c r="I674" s="3">
        <v>0.0</v>
      </c>
      <c r="J674" s="3">
        <v>0.0</v>
      </c>
      <c r="K674" s="3">
        <v>0.0</v>
      </c>
      <c r="L674" s="3">
        <v>0.0</v>
      </c>
    </row>
    <row r="675">
      <c r="A675" s="2" t="s">
        <v>692</v>
      </c>
      <c r="B675" s="1" t="s">
        <v>17</v>
      </c>
      <c r="C675" s="3">
        <v>9.0</v>
      </c>
      <c r="D675" s="3">
        <v>0.0</v>
      </c>
      <c r="E675" s="3">
        <v>8.0</v>
      </c>
      <c r="F675" s="3">
        <v>0.0</v>
      </c>
      <c r="G675" s="3">
        <v>0.0</v>
      </c>
      <c r="H675" s="3">
        <v>9.0</v>
      </c>
      <c r="I675" s="3">
        <v>0.0</v>
      </c>
      <c r="J675" s="3">
        <v>0.0</v>
      </c>
      <c r="K675" s="3">
        <v>0.0</v>
      </c>
      <c r="L675" s="3">
        <v>0.0</v>
      </c>
    </row>
    <row r="676">
      <c r="A676" s="2" t="s">
        <v>693</v>
      </c>
      <c r="B676" s="1" t="s">
        <v>17</v>
      </c>
      <c r="C676" s="3">
        <v>6.0</v>
      </c>
      <c r="D676" s="3">
        <v>0.0</v>
      </c>
      <c r="E676" s="3">
        <v>6.0</v>
      </c>
      <c r="F676" s="3">
        <v>0.0</v>
      </c>
      <c r="G676" s="3">
        <v>0.0</v>
      </c>
      <c r="H676" s="3">
        <v>6.0</v>
      </c>
      <c r="I676" s="3">
        <v>2.0</v>
      </c>
      <c r="J676" s="3">
        <v>0.0</v>
      </c>
      <c r="K676" s="3">
        <v>0.0</v>
      </c>
      <c r="L676" s="3">
        <v>0.0</v>
      </c>
    </row>
    <row r="677">
      <c r="A677" s="2" t="s">
        <v>694</v>
      </c>
      <c r="B677" s="1" t="s">
        <v>17</v>
      </c>
      <c r="C677" s="3">
        <v>8.0</v>
      </c>
      <c r="D677" s="3">
        <v>0.0</v>
      </c>
      <c r="E677" s="3">
        <v>7.0</v>
      </c>
      <c r="F677" s="3">
        <v>0.0</v>
      </c>
      <c r="G677" s="3">
        <v>2.0</v>
      </c>
      <c r="H677" s="3">
        <v>6.0</v>
      </c>
      <c r="I677" s="3">
        <v>0.0</v>
      </c>
      <c r="J677" s="3">
        <v>0.0</v>
      </c>
      <c r="K677" s="3">
        <v>0.0</v>
      </c>
      <c r="L677" s="3">
        <v>0.0</v>
      </c>
    </row>
    <row r="678">
      <c r="A678" s="2" t="s">
        <v>695</v>
      </c>
      <c r="B678" s="1" t="s">
        <v>17</v>
      </c>
      <c r="C678" s="3">
        <v>7.0</v>
      </c>
      <c r="D678" s="3">
        <v>0.0</v>
      </c>
      <c r="E678" s="3">
        <v>6.0</v>
      </c>
      <c r="F678" s="3">
        <v>0.0</v>
      </c>
      <c r="G678" s="3">
        <v>0.0</v>
      </c>
      <c r="H678" s="3">
        <v>7.0</v>
      </c>
      <c r="I678" s="3">
        <v>0.0</v>
      </c>
      <c r="J678" s="3">
        <v>0.0</v>
      </c>
      <c r="K678" s="3">
        <v>0.0</v>
      </c>
      <c r="L678" s="3">
        <v>0.0</v>
      </c>
    </row>
    <row r="679">
      <c r="A679" s="2" t="s">
        <v>696</v>
      </c>
      <c r="B679" s="1" t="s">
        <v>17</v>
      </c>
      <c r="C679" s="3">
        <v>9.0</v>
      </c>
      <c r="D679" s="3">
        <v>0.0</v>
      </c>
      <c r="E679" s="3">
        <v>8.0</v>
      </c>
      <c r="F679" s="3">
        <v>0.0</v>
      </c>
      <c r="G679" s="3">
        <v>0.0</v>
      </c>
      <c r="H679" s="3">
        <v>9.0</v>
      </c>
      <c r="I679" s="3">
        <v>0.0</v>
      </c>
      <c r="J679" s="3">
        <v>0.0</v>
      </c>
      <c r="K679" s="3">
        <v>0.0</v>
      </c>
      <c r="L679" s="3">
        <v>0.0</v>
      </c>
    </row>
    <row r="680">
      <c r="A680" s="2" t="s">
        <v>697</v>
      </c>
      <c r="B680" s="1" t="s">
        <v>17</v>
      </c>
      <c r="C680" s="3">
        <v>5.0</v>
      </c>
      <c r="D680" s="3">
        <v>0.0</v>
      </c>
      <c r="E680" s="3">
        <v>4.0</v>
      </c>
      <c r="F680" s="3">
        <v>0.0</v>
      </c>
      <c r="G680" s="3">
        <v>0.0</v>
      </c>
      <c r="H680" s="3">
        <v>5.0</v>
      </c>
      <c r="I680" s="3">
        <v>2.0</v>
      </c>
      <c r="J680" s="3">
        <v>0.0</v>
      </c>
      <c r="K680" s="3">
        <v>0.0</v>
      </c>
      <c r="L680" s="3">
        <v>0.0</v>
      </c>
    </row>
    <row r="681">
      <c r="A681" s="2" t="s">
        <v>698</v>
      </c>
      <c r="B681" s="1" t="s">
        <v>17</v>
      </c>
      <c r="C681" s="3">
        <v>0.0</v>
      </c>
      <c r="D681" s="3">
        <v>0.0</v>
      </c>
      <c r="E681" s="3">
        <v>0.0</v>
      </c>
      <c r="F681" s="3">
        <v>0.0</v>
      </c>
      <c r="G681" s="3">
        <v>0.0</v>
      </c>
      <c r="H681" s="3">
        <v>0.0</v>
      </c>
      <c r="I681" s="3">
        <v>0.0</v>
      </c>
      <c r="J681" s="3">
        <v>0.0</v>
      </c>
      <c r="K681" s="3">
        <v>0.0</v>
      </c>
      <c r="L681" s="3">
        <v>0.0</v>
      </c>
    </row>
    <row r="682">
      <c r="A682" s="2" t="s">
        <v>699</v>
      </c>
      <c r="B682" s="1" t="s">
        <v>17</v>
      </c>
      <c r="C682" s="3">
        <v>0.0</v>
      </c>
      <c r="D682" s="3">
        <v>0.0</v>
      </c>
      <c r="E682" s="3">
        <v>0.0</v>
      </c>
      <c r="F682" s="3">
        <v>0.0</v>
      </c>
      <c r="G682" s="3">
        <v>0.0</v>
      </c>
      <c r="H682" s="3">
        <v>0.0</v>
      </c>
      <c r="I682" s="3">
        <v>0.0</v>
      </c>
      <c r="J682" s="3">
        <v>0.0</v>
      </c>
      <c r="K682" s="3">
        <v>0.0</v>
      </c>
      <c r="L682" s="3">
        <v>0.0</v>
      </c>
    </row>
    <row r="683">
      <c r="A683" s="2" t="s">
        <v>700</v>
      </c>
      <c r="B683" s="1" t="s">
        <v>17</v>
      </c>
      <c r="C683" s="3">
        <v>10.0</v>
      </c>
      <c r="D683" s="3">
        <v>0.0</v>
      </c>
      <c r="E683" s="3">
        <v>8.0</v>
      </c>
      <c r="F683" s="3">
        <v>0.0</v>
      </c>
      <c r="G683" s="3">
        <v>4.0</v>
      </c>
      <c r="H683" s="3">
        <v>6.0</v>
      </c>
      <c r="I683" s="3">
        <v>0.0</v>
      </c>
      <c r="J683" s="3">
        <v>0.0</v>
      </c>
      <c r="K683" s="3">
        <v>0.0</v>
      </c>
      <c r="L683" s="3">
        <v>0.0</v>
      </c>
    </row>
    <row r="684">
      <c r="A684" s="2" t="s">
        <v>701</v>
      </c>
      <c r="B684" s="1" t="s">
        <v>20</v>
      </c>
      <c r="C684" s="3">
        <v>3.0</v>
      </c>
      <c r="D684" s="3">
        <v>3.0</v>
      </c>
      <c r="E684" s="3">
        <v>3.0</v>
      </c>
      <c r="F684" s="3">
        <v>0.0</v>
      </c>
      <c r="G684" s="3">
        <v>3.0</v>
      </c>
      <c r="H684" s="3">
        <v>0.0</v>
      </c>
      <c r="I684" s="3">
        <v>0.0</v>
      </c>
      <c r="J684" s="3">
        <v>3.0</v>
      </c>
      <c r="K684" s="3">
        <v>0.0</v>
      </c>
      <c r="L684" s="3">
        <v>0.0</v>
      </c>
    </row>
    <row r="685">
      <c r="A685" s="2" t="s">
        <v>702</v>
      </c>
      <c r="B685" s="1" t="s">
        <v>17</v>
      </c>
      <c r="C685" s="3">
        <v>0.0</v>
      </c>
      <c r="D685" s="3">
        <v>0.0</v>
      </c>
      <c r="E685" s="3">
        <v>0.0</v>
      </c>
      <c r="F685" s="3">
        <v>0.0</v>
      </c>
      <c r="G685" s="3">
        <v>0.0</v>
      </c>
      <c r="H685" s="3">
        <v>0.0</v>
      </c>
      <c r="I685" s="3">
        <v>2.0</v>
      </c>
      <c r="J685" s="3">
        <v>0.0</v>
      </c>
      <c r="K685" s="3">
        <v>0.0</v>
      </c>
      <c r="L685" s="3">
        <v>0.0</v>
      </c>
    </row>
    <row r="686">
      <c r="A686" s="2" t="s">
        <v>703</v>
      </c>
      <c r="B686" s="1" t="s">
        <v>22</v>
      </c>
      <c r="C686" s="3">
        <v>13.0</v>
      </c>
      <c r="D686" s="3">
        <v>96.0</v>
      </c>
      <c r="E686" s="3">
        <v>10.0</v>
      </c>
      <c r="F686" s="3">
        <v>0.0</v>
      </c>
      <c r="G686" s="3">
        <v>10.0</v>
      </c>
      <c r="H686" s="3">
        <v>3.0</v>
      </c>
      <c r="I686" s="3">
        <v>2.0</v>
      </c>
      <c r="J686" s="3">
        <v>96.0</v>
      </c>
      <c r="K686" s="3">
        <v>0.0</v>
      </c>
      <c r="L686" s="3">
        <v>0.0</v>
      </c>
    </row>
    <row r="687">
      <c r="A687" s="2" t="s">
        <v>704</v>
      </c>
      <c r="B687" s="1" t="s">
        <v>17</v>
      </c>
      <c r="C687" s="3">
        <v>0.0</v>
      </c>
      <c r="D687" s="3">
        <v>0.0</v>
      </c>
      <c r="E687" s="3">
        <v>0.0</v>
      </c>
      <c r="F687" s="3">
        <v>0.0</v>
      </c>
      <c r="G687" s="3">
        <v>0.0</v>
      </c>
      <c r="H687" s="3">
        <v>0.0</v>
      </c>
      <c r="I687" s="3">
        <v>2.0</v>
      </c>
      <c r="J687" s="3">
        <v>0.0</v>
      </c>
      <c r="K687" s="3">
        <v>0.0</v>
      </c>
      <c r="L687" s="3">
        <v>0.0</v>
      </c>
    </row>
    <row r="688">
      <c r="A688" s="2" t="s">
        <v>705</v>
      </c>
      <c r="B688" s="1" t="s">
        <v>17</v>
      </c>
      <c r="C688" s="3">
        <v>35.0</v>
      </c>
      <c r="D688" s="3">
        <v>1.0</v>
      </c>
      <c r="E688" s="3">
        <v>23.0</v>
      </c>
      <c r="F688" s="3">
        <v>0.0</v>
      </c>
      <c r="G688" s="3">
        <v>14.0</v>
      </c>
      <c r="H688" s="3">
        <v>21.0</v>
      </c>
      <c r="I688" s="3">
        <v>2.0</v>
      </c>
      <c r="J688" s="3">
        <v>1.0</v>
      </c>
      <c r="K688" s="3">
        <v>0.0</v>
      </c>
      <c r="L688" s="3">
        <v>0.0</v>
      </c>
    </row>
    <row r="689">
      <c r="A689" s="2" t="s">
        <v>706</v>
      </c>
      <c r="B689" s="1" t="s">
        <v>15</v>
      </c>
      <c r="C689" s="3">
        <v>0.0</v>
      </c>
      <c r="D689" s="3">
        <v>7.0</v>
      </c>
      <c r="E689" s="3">
        <v>0.0</v>
      </c>
      <c r="F689" s="3">
        <v>0.0</v>
      </c>
      <c r="G689" s="3">
        <v>0.0</v>
      </c>
      <c r="H689" s="3">
        <v>0.0</v>
      </c>
      <c r="I689" s="3">
        <v>2.0</v>
      </c>
      <c r="J689" s="3">
        <v>7.0</v>
      </c>
      <c r="K689" s="3">
        <v>0.0</v>
      </c>
      <c r="L689" s="3">
        <v>0.0</v>
      </c>
    </row>
    <row r="690">
      <c r="A690" s="2" t="s">
        <v>707</v>
      </c>
      <c r="B690" s="1" t="s">
        <v>22</v>
      </c>
      <c r="C690" s="3">
        <v>13.0</v>
      </c>
      <c r="D690" s="3">
        <v>108.0</v>
      </c>
      <c r="E690" s="3">
        <v>10.0</v>
      </c>
      <c r="F690" s="3">
        <v>0.0</v>
      </c>
      <c r="G690" s="3">
        <v>10.0</v>
      </c>
      <c r="H690" s="3">
        <v>3.0</v>
      </c>
      <c r="I690" s="3">
        <v>2.0</v>
      </c>
      <c r="J690" s="3">
        <v>108.0</v>
      </c>
      <c r="K690" s="3">
        <v>0.0</v>
      </c>
      <c r="L690" s="3">
        <v>0.0</v>
      </c>
    </row>
    <row r="691">
      <c r="A691" s="2" t="s">
        <v>708</v>
      </c>
      <c r="B691" s="1" t="s">
        <v>17</v>
      </c>
      <c r="C691" s="3">
        <v>7.0</v>
      </c>
      <c r="D691" s="3">
        <v>0.0</v>
      </c>
      <c r="E691" s="3">
        <v>5.0</v>
      </c>
      <c r="F691" s="3">
        <v>0.0</v>
      </c>
      <c r="G691" s="3">
        <v>7.0</v>
      </c>
      <c r="H691" s="3">
        <v>0.0</v>
      </c>
      <c r="I691" s="3">
        <v>2.0</v>
      </c>
      <c r="J691" s="3">
        <v>0.0</v>
      </c>
      <c r="K691" s="3">
        <v>0.0</v>
      </c>
      <c r="L691" s="3">
        <v>0.0</v>
      </c>
    </row>
    <row r="692">
      <c r="A692" s="2" t="s">
        <v>709</v>
      </c>
      <c r="B692" s="1" t="s">
        <v>15</v>
      </c>
      <c r="C692" s="3">
        <v>0.0</v>
      </c>
      <c r="D692" s="3">
        <v>0.0</v>
      </c>
      <c r="E692" s="3">
        <v>0.0</v>
      </c>
      <c r="F692" s="3">
        <v>0.0</v>
      </c>
      <c r="G692" s="3">
        <v>0.0</v>
      </c>
      <c r="H692" s="3">
        <v>0.0</v>
      </c>
      <c r="I692" s="3">
        <v>2.0</v>
      </c>
      <c r="J692" s="3">
        <v>0.0</v>
      </c>
      <c r="K692" s="3">
        <v>0.0</v>
      </c>
      <c r="L692" s="3">
        <v>0.0</v>
      </c>
    </row>
    <row r="693">
      <c r="A693" s="2" t="s">
        <v>710</v>
      </c>
      <c r="B693" s="1" t="s">
        <v>20</v>
      </c>
      <c r="C693" s="3">
        <v>0.0</v>
      </c>
      <c r="D693" s="3">
        <v>0.0</v>
      </c>
      <c r="E693" s="3">
        <v>0.0</v>
      </c>
      <c r="F693" s="3">
        <v>0.0</v>
      </c>
      <c r="G693" s="3">
        <v>0.0</v>
      </c>
      <c r="H693" s="3">
        <v>0.0</v>
      </c>
      <c r="I693" s="3">
        <v>2.0</v>
      </c>
      <c r="J693" s="3">
        <v>0.0</v>
      </c>
      <c r="K693" s="3">
        <v>0.0</v>
      </c>
      <c r="L693" s="3">
        <v>0.0</v>
      </c>
    </row>
    <row r="694">
      <c r="A694" s="2" t="s">
        <v>711</v>
      </c>
      <c r="B694" s="1" t="s">
        <v>17</v>
      </c>
      <c r="C694" s="3">
        <v>12.0</v>
      </c>
      <c r="D694" s="3">
        <v>0.0</v>
      </c>
      <c r="E694" s="3">
        <v>6.0</v>
      </c>
      <c r="F694" s="3">
        <v>0.0</v>
      </c>
      <c r="G694" s="3">
        <v>4.0</v>
      </c>
      <c r="H694" s="3">
        <v>8.0</v>
      </c>
      <c r="I694" s="3">
        <v>2.0</v>
      </c>
      <c r="J694" s="3">
        <v>0.0</v>
      </c>
      <c r="K694" s="3">
        <v>0.0</v>
      </c>
      <c r="L694" s="3">
        <v>0.0</v>
      </c>
    </row>
    <row r="695">
      <c r="A695" s="2" t="s">
        <v>712</v>
      </c>
      <c r="B695" s="1" t="s">
        <v>17</v>
      </c>
      <c r="C695" s="3">
        <v>8.0</v>
      </c>
      <c r="D695" s="3">
        <v>0.0</v>
      </c>
      <c r="E695" s="3">
        <v>5.0</v>
      </c>
      <c r="F695" s="3">
        <v>0.0</v>
      </c>
      <c r="G695" s="3">
        <v>8.0</v>
      </c>
      <c r="H695" s="3">
        <v>0.0</v>
      </c>
      <c r="I695" s="3">
        <v>2.0</v>
      </c>
      <c r="J695" s="3">
        <v>0.0</v>
      </c>
      <c r="K695" s="3">
        <v>0.0</v>
      </c>
      <c r="L695" s="3">
        <v>0.0</v>
      </c>
    </row>
    <row r="696">
      <c r="A696" s="2" t="s">
        <v>713</v>
      </c>
      <c r="B696" s="1" t="s">
        <v>17</v>
      </c>
      <c r="C696" s="3">
        <v>12.0</v>
      </c>
      <c r="D696" s="3">
        <v>0.0</v>
      </c>
      <c r="E696" s="3">
        <v>10.0</v>
      </c>
      <c r="F696" s="3">
        <v>0.0</v>
      </c>
      <c r="G696" s="3">
        <v>0.0</v>
      </c>
      <c r="H696" s="3">
        <v>12.0</v>
      </c>
      <c r="I696" s="3">
        <v>2.0</v>
      </c>
      <c r="J696" s="3">
        <v>0.0</v>
      </c>
      <c r="K696" s="3">
        <v>0.0</v>
      </c>
      <c r="L696" s="3">
        <v>0.0</v>
      </c>
    </row>
    <row r="697">
      <c r="A697" s="2" t="s">
        <v>714</v>
      </c>
      <c r="B697" s="1" t="s">
        <v>20</v>
      </c>
      <c r="C697" s="3">
        <v>0.0</v>
      </c>
      <c r="D697" s="3">
        <v>0.0</v>
      </c>
      <c r="E697" s="3">
        <v>0.0</v>
      </c>
      <c r="F697" s="3">
        <v>0.0</v>
      </c>
      <c r="G697" s="3">
        <v>0.0</v>
      </c>
      <c r="H697" s="3">
        <v>0.0</v>
      </c>
      <c r="I697" s="3">
        <v>0.0</v>
      </c>
      <c r="J697" s="3">
        <v>0.0</v>
      </c>
      <c r="K697" s="3">
        <v>0.0</v>
      </c>
      <c r="L697" s="3">
        <v>0.0</v>
      </c>
    </row>
    <row r="698">
      <c r="A698" s="2" t="s">
        <v>715</v>
      </c>
      <c r="B698" s="1" t="s">
        <v>20</v>
      </c>
      <c r="C698" s="3">
        <v>0.0</v>
      </c>
      <c r="D698" s="3">
        <v>0.0</v>
      </c>
      <c r="E698" s="3">
        <v>0.0</v>
      </c>
      <c r="F698" s="3">
        <v>0.0</v>
      </c>
      <c r="G698" s="3">
        <v>0.0</v>
      </c>
      <c r="H698" s="3">
        <v>0.0</v>
      </c>
      <c r="I698" s="3">
        <v>0.0</v>
      </c>
      <c r="J698" s="3">
        <v>0.0</v>
      </c>
      <c r="K698" s="3">
        <v>0.0</v>
      </c>
      <c r="L698" s="3">
        <v>0.0</v>
      </c>
    </row>
    <row r="699">
      <c r="A699" s="2" t="s">
        <v>716</v>
      </c>
      <c r="B699" s="1" t="s">
        <v>20</v>
      </c>
      <c r="C699" s="3">
        <v>0.0</v>
      </c>
      <c r="D699" s="3">
        <v>0.0</v>
      </c>
      <c r="E699" s="3">
        <v>0.0</v>
      </c>
      <c r="F699" s="3">
        <v>0.0</v>
      </c>
      <c r="G699" s="3">
        <v>0.0</v>
      </c>
      <c r="H699" s="3">
        <v>0.0</v>
      </c>
      <c r="I699" s="3">
        <v>0.0</v>
      </c>
      <c r="J699" s="3">
        <v>0.0</v>
      </c>
      <c r="K699" s="3">
        <v>0.0</v>
      </c>
      <c r="L699" s="3">
        <v>0.0</v>
      </c>
    </row>
    <row r="700">
      <c r="A700" s="2" t="s">
        <v>717</v>
      </c>
      <c r="B700" s="1" t="s">
        <v>22</v>
      </c>
      <c r="C700" s="3">
        <v>12.0</v>
      </c>
      <c r="D700" s="3">
        <v>0.0</v>
      </c>
      <c r="E700" s="3">
        <v>8.0</v>
      </c>
      <c r="F700" s="3">
        <v>0.0</v>
      </c>
      <c r="G700" s="3">
        <v>8.0</v>
      </c>
      <c r="H700" s="3">
        <v>4.0</v>
      </c>
      <c r="I700" s="3">
        <v>2.0</v>
      </c>
      <c r="J700" s="3">
        <v>0.0</v>
      </c>
      <c r="K700" s="3">
        <v>0.0</v>
      </c>
      <c r="L700" s="3">
        <v>0.0</v>
      </c>
    </row>
    <row r="701">
      <c r="A701" s="2" t="s">
        <v>718</v>
      </c>
      <c r="B701" s="1" t="s">
        <v>15</v>
      </c>
      <c r="C701" s="3">
        <v>0.0</v>
      </c>
      <c r="D701" s="3">
        <v>0.0</v>
      </c>
      <c r="E701" s="3">
        <v>0.0</v>
      </c>
      <c r="F701" s="3">
        <v>0.0</v>
      </c>
      <c r="G701" s="3">
        <v>0.0</v>
      </c>
      <c r="H701" s="3">
        <v>0.0</v>
      </c>
      <c r="I701" s="3">
        <v>2.0</v>
      </c>
      <c r="J701" s="3">
        <v>0.0</v>
      </c>
      <c r="K701" s="3">
        <v>0.0</v>
      </c>
      <c r="L701" s="3">
        <v>0.0</v>
      </c>
    </row>
    <row r="702">
      <c r="A702" s="2" t="s">
        <v>719</v>
      </c>
      <c r="B702" s="1" t="s">
        <v>15</v>
      </c>
      <c r="C702" s="3">
        <v>0.0</v>
      </c>
      <c r="D702" s="3">
        <v>0.0</v>
      </c>
      <c r="E702" s="3">
        <v>0.0</v>
      </c>
      <c r="F702" s="3">
        <v>0.0</v>
      </c>
      <c r="G702" s="3">
        <v>0.0</v>
      </c>
      <c r="H702" s="3">
        <v>0.0</v>
      </c>
      <c r="I702" s="3">
        <v>2.0</v>
      </c>
      <c r="J702" s="3">
        <v>0.0</v>
      </c>
      <c r="K702" s="3">
        <v>0.0</v>
      </c>
      <c r="L702" s="3">
        <v>0.0</v>
      </c>
    </row>
    <row r="703">
      <c r="A703" s="2" t="s">
        <v>720</v>
      </c>
      <c r="B703" s="1" t="s">
        <v>15</v>
      </c>
      <c r="C703" s="3">
        <v>0.0</v>
      </c>
      <c r="D703" s="3">
        <v>0.0</v>
      </c>
      <c r="E703" s="3">
        <v>0.0</v>
      </c>
      <c r="F703" s="3">
        <v>0.0</v>
      </c>
      <c r="G703" s="3">
        <v>0.0</v>
      </c>
      <c r="H703" s="3">
        <v>0.0</v>
      </c>
      <c r="I703" s="3">
        <v>2.0</v>
      </c>
      <c r="J703" s="3">
        <v>0.0</v>
      </c>
      <c r="K703" s="3">
        <v>0.0</v>
      </c>
      <c r="L703" s="3">
        <v>0.0</v>
      </c>
    </row>
    <row r="704">
      <c r="A704" s="2" t="s">
        <v>721</v>
      </c>
      <c r="B704" s="1" t="s">
        <v>15</v>
      </c>
      <c r="C704" s="3">
        <v>1.0</v>
      </c>
      <c r="D704" s="3">
        <v>2.0</v>
      </c>
      <c r="E704" s="3">
        <v>1.0</v>
      </c>
      <c r="F704" s="3">
        <v>0.0</v>
      </c>
      <c r="G704" s="3">
        <v>1.0</v>
      </c>
      <c r="H704" s="3">
        <v>0.0</v>
      </c>
      <c r="I704" s="3">
        <v>2.0</v>
      </c>
      <c r="J704" s="3">
        <v>2.0</v>
      </c>
      <c r="K704" s="3">
        <v>0.0</v>
      </c>
      <c r="L704" s="3">
        <v>0.0</v>
      </c>
    </row>
    <row r="705">
      <c r="A705" s="2" t="s">
        <v>722</v>
      </c>
      <c r="B705" s="1" t="s">
        <v>20</v>
      </c>
      <c r="C705" s="3">
        <v>0.0</v>
      </c>
      <c r="D705" s="3">
        <v>0.0</v>
      </c>
      <c r="E705" s="3">
        <v>0.0</v>
      </c>
      <c r="F705" s="3">
        <v>0.0</v>
      </c>
      <c r="G705" s="3">
        <v>0.0</v>
      </c>
      <c r="H705" s="3">
        <v>0.0</v>
      </c>
      <c r="I705" s="3">
        <v>2.0</v>
      </c>
      <c r="J705" s="3">
        <v>0.0</v>
      </c>
      <c r="K705" s="3">
        <v>0.0</v>
      </c>
      <c r="L705" s="3">
        <v>0.0</v>
      </c>
    </row>
    <row r="706">
      <c r="A706" s="2" t="s">
        <v>723</v>
      </c>
      <c r="B706" s="1" t="s">
        <v>13</v>
      </c>
      <c r="C706" s="3">
        <v>43.0</v>
      </c>
      <c r="D706" s="3">
        <v>0.0</v>
      </c>
      <c r="E706" s="3">
        <v>36.0</v>
      </c>
      <c r="F706" s="3">
        <v>0.0</v>
      </c>
      <c r="G706" s="3">
        <v>34.0</v>
      </c>
      <c r="H706" s="3">
        <v>9.0</v>
      </c>
      <c r="I706" s="3">
        <v>2.0</v>
      </c>
      <c r="J706" s="3">
        <v>0.0</v>
      </c>
      <c r="K706" s="3">
        <v>0.0</v>
      </c>
      <c r="L706" s="3">
        <v>0.0</v>
      </c>
    </row>
    <row r="707">
      <c r="A707" s="2" t="s">
        <v>724</v>
      </c>
      <c r="B707" s="1" t="s">
        <v>15</v>
      </c>
      <c r="C707" s="3">
        <v>0.0</v>
      </c>
      <c r="D707" s="3">
        <v>0.0</v>
      </c>
      <c r="E707" s="3">
        <v>0.0</v>
      </c>
      <c r="F707" s="3">
        <v>0.0</v>
      </c>
      <c r="G707" s="3">
        <v>0.0</v>
      </c>
      <c r="H707" s="3">
        <v>0.0</v>
      </c>
      <c r="I707" s="3">
        <v>2.0</v>
      </c>
      <c r="J707" s="3">
        <v>0.0</v>
      </c>
      <c r="K707" s="3">
        <v>0.0</v>
      </c>
      <c r="L707" s="3">
        <v>0.0</v>
      </c>
    </row>
    <row r="708">
      <c r="A708" s="2" t="s">
        <v>725</v>
      </c>
      <c r="B708" s="1" t="s">
        <v>15</v>
      </c>
      <c r="C708" s="3">
        <v>1.0</v>
      </c>
      <c r="D708" s="3">
        <v>11.0</v>
      </c>
      <c r="E708" s="3">
        <v>1.0</v>
      </c>
      <c r="F708" s="3">
        <v>0.0</v>
      </c>
      <c r="G708" s="3">
        <v>1.0</v>
      </c>
      <c r="H708" s="3">
        <v>0.0</v>
      </c>
      <c r="I708" s="3">
        <v>2.0</v>
      </c>
      <c r="J708" s="3">
        <v>11.0</v>
      </c>
      <c r="K708" s="3">
        <v>0.0</v>
      </c>
      <c r="L708" s="3">
        <v>0.0</v>
      </c>
    </row>
    <row r="709">
      <c r="A709" s="1" t="s">
        <v>726</v>
      </c>
      <c r="B709" s="1" t="s">
        <v>20</v>
      </c>
      <c r="C709" s="3">
        <v>0.0</v>
      </c>
      <c r="D709" s="3">
        <v>0.0</v>
      </c>
      <c r="E709" s="3">
        <v>0.0</v>
      </c>
      <c r="F709" s="3">
        <v>0.0</v>
      </c>
      <c r="G709" s="3">
        <v>0.0</v>
      </c>
      <c r="H709" s="3">
        <v>0.0</v>
      </c>
      <c r="I709" s="3">
        <v>0.0</v>
      </c>
      <c r="J709" s="3">
        <v>0.0</v>
      </c>
      <c r="K709" s="3">
        <v>0.0</v>
      </c>
      <c r="L709" s="3">
        <v>0.0</v>
      </c>
    </row>
    <row r="710">
      <c r="A710" s="2" t="s">
        <v>727</v>
      </c>
      <c r="B710" s="1" t="s">
        <v>15</v>
      </c>
      <c r="C710" s="3">
        <v>0.0</v>
      </c>
      <c r="D710" s="3">
        <v>0.0</v>
      </c>
      <c r="E710" s="3">
        <v>0.0</v>
      </c>
      <c r="F710" s="3">
        <v>0.0</v>
      </c>
      <c r="G710" s="3">
        <v>0.0</v>
      </c>
      <c r="H710" s="3">
        <v>0.0</v>
      </c>
      <c r="I710" s="3">
        <v>2.0</v>
      </c>
      <c r="J710" s="3">
        <v>0.0</v>
      </c>
      <c r="K710" s="3">
        <v>0.0</v>
      </c>
      <c r="L710" s="3">
        <v>0.0</v>
      </c>
    </row>
    <row r="711">
      <c r="A711" s="2" t="s">
        <v>728</v>
      </c>
      <c r="B711" s="1" t="s">
        <v>17</v>
      </c>
      <c r="C711" s="3">
        <v>10.0</v>
      </c>
      <c r="D711" s="3">
        <v>0.0</v>
      </c>
      <c r="E711" s="3">
        <v>5.0</v>
      </c>
      <c r="F711" s="3">
        <v>0.0</v>
      </c>
      <c r="G711" s="3">
        <v>0.0</v>
      </c>
      <c r="H711" s="3">
        <v>10.0</v>
      </c>
      <c r="I711" s="3">
        <v>2.0</v>
      </c>
      <c r="J711" s="3">
        <v>0.0</v>
      </c>
      <c r="K711" s="3">
        <v>0.0</v>
      </c>
      <c r="L711" s="3">
        <v>0.0</v>
      </c>
    </row>
    <row r="712">
      <c r="A712" s="2" t="s">
        <v>729</v>
      </c>
      <c r="B712" s="1" t="s">
        <v>20</v>
      </c>
      <c r="C712" s="3">
        <v>0.0</v>
      </c>
      <c r="D712" s="3">
        <v>0.0</v>
      </c>
      <c r="E712" s="3">
        <v>0.0</v>
      </c>
      <c r="F712" s="3">
        <v>0.0</v>
      </c>
      <c r="G712" s="3">
        <v>0.0</v>
      </c>
      <c r="H712" s="3">
        <v>0.0</v>
      </c>
      <c r="I712" s="3">
        <v>0.0</v>
      </c>
      <c r="J712" s="3">
        <v>0.0</v>
      </c>
      <c r="K712" s="3">
        <v>0.0</v>
      </c>
      <c r="L712" s="3">
        <v>0.0</v>
      </c>
    </row>
    <row r="713">
      <c r="A713" s="2" t="s">
        <v>730</v>
      </c>
      <c r="B713" s="1" t="s">
        <v>167</v>
      </c>
      <c r="C713" s="3">
        <v>0.0</v>
      </c>
      <c r="D713" s="3">
        <v>0.0</v>
      </c>
      <c r="E713" s="3">
        <v>0.0</v>
      </c>
      <c r="F713" s="3">
        <v>0.0</v>
      </c>
      <c r="G713" s="3">
        <v>0.0</v>
      </c>
      <c r="H713" s="3">
        <v>0.0</v>
      </c>
      <c r="I713" s="3">
        <v>0.0</v>
      </c>
      <c r="J713" s="3">
        <v>0.0</v>
      </c>
      <c r="K713" s="3">
        <v>0.0</v>
      </c>
      <c r="L713" s="3">
        <v>0.0</v>
      </c>
    </row>
    <row r="714">
      <c r="A714" s="2" t="s">
        <v>731</v>
      </c>
      <c r="B714" s="1" t="s">
        <v>167</v>
      </c>
      <c r="C714" s="3">
        <v>1.0</v>
      </c>
      <c r="D714" s="3">
        <v>0.0</v>
      </c>
      <c r="E714" s="3">
        <v>1.0</v>
      </c>
      <c r="F714" s="3">
        <v>0.0</v>
      </c>
      <c r="G714" s="3">
        <v>1.0</v>
      </c>
      <c r="H714" s="3">
        <v>0.0</v>
      </c>
      <c r="I714" s="3">
        <v>0.0</v>
      </c>
      <c r="J714" s="3">
        <v>0.0</v>
      </c>
      <c r="K714" s="3">
        <v>0.0</v>
      </c>
      <c r="L714" s="3">
        <v>0.0</v>
      </c>
    </row>
    <row r="715">
      <c r="A715" s="2" t="s">
        <v>732</v>
      </c>
      <c r="B715" s="1" t="s">
        <v>167</v>
      </c>
      <c r="C715" s="3">
        <v>1.0</v>
      </c>
      <c r="D715" s="3">
        <v>0.0</v>
      </c>
      <c r="E715" s="3">
        <v>1.0</v>
      </c>
      <c r="F715" s="3">
        <v>0.0</v>
      </c>
      <c r="G715" s="3">
        <v>1.0</v>
      </c>
      <c r="H715" s="3">
        <v>0.0</v>
      </c>
      <c r="I715" s="3">
        <v>0.0</v>
      </c>
      <c r="J715" s="3">
        <v>0.0</v>
      </c>
      <c r="K715" s="3">
        <v>0.0</v>
      </c>
      <c r="L715" s="3">
        <v>0.0</v>
      </c>
    </row>
    <row r="716">
      <c r="A716" s="1" t="s">
        <v>733</v>
      </c>
      <c r="B716" s="1" t="s">
        <v>167</v>
      </c>
      <c r="C716" s="3">
        <v>2.0</v>
      </c>
      <c r="D716" s="3">
        <v>0.0</v>
      </c>
      <c r="E716" s="3">
        <v>2.0</v>
      </c>
      <c r="F716" s="3">
        <v>0.0</v>
      </c>
      <c r="G716" s="3">
        <v>2.0</v>
      </c>
      <c r="H716" s="3">
        <v>0.0</v>
      </c>
      <c r="I716" s="3">
        <v>0.0</v>
      </c>
      <c r="J716" s="3">
        <v>0.0</v>
      </c>
      <c r="K716" s="3">
        <v>0.0</v>
      </c>
      <c r="L716" s="3">
        <v>0.0</v>
      </c>
    </row>
    <row r="717">
      <c r="A717" s="2" t="s">
        <v>734</v>
      </c>
      <c r="B717" s="1" t="s">
        <v>167</v>
      </c>
      <c r="C717" s="3">
        <v>3.0</v>
      </c>
      <c r="D717" s="3">
        <v>0.0</v>
      </c>
      <c r="E717" s="3">
        <v>3.0</v>
      </c>
      <c r="F717" s="3">
        <v>0.0</v>
      </c>
      <c r="G717" s="3">
        <v>3.0</v>
      </c>
      <c r="H717" s="3">
        <v>0.0</v>
      </c>
      <c r="I717" s="3">
        <v>0.0</v>
      </c>
      <c r="J717" s="3">
        <v>0.0</v>
      </c>
      <c r="K717" s="3">
        <v>0.0</v>
      </c>
      <c r="L717" s="3">
        <v>0.0</v>
      </c>
    </row>
    <row r="718">
      <c r="A718" s="2" t="s">
        <v>735</v>
      </c>
      <c r="B718" s="1" t="s">
        <v>167</v>
      </c>
      <c r="C718" s="3">
        <v>0.0</v>
      </c>
      <c r="D718" s="3">
        <v>1.0</v>
      </c>
      <c r="E718" s="3">
        <v>0.0</v>
      </c>
      <c r="F718" s="3">
        <v>0.0</v>
      </c>
      <c r="G718" s="3">
        <v>0.0</v>
      </c>
      <c r="H718" s="3">
        <v>0.0</v>
      </c>
      <c r="I718" s="3">
        <v>0.0</v>
      </c>
      <c r="J718" s="3">
        <v>1.0</v>
      </c>
      <c r="K718" s="3">
        <v>0.0</v>
      </c>
      <c r="L718" s="3">
        <v>0.0</v>
      </c>
    </row>
    <row r="719">
      <c r="A719" s="2" t="s">
        <v>736</v>
      </c>
      <c r="B719" s="1" t="s">
        <v>167</v>
      </c>
      <c r="C719" s="3">
        <v>0.0</v>
      </c>
      <c r="D719" s="3">
        <v>1.0</v>
      </c>
      <c r="E719" s="3">
        <v>0.0</v>
      </c>
      <c r="F719" s="3">
        <v>0.0</v>
      </c>
      <c r="G719" s="3">
        <v>0.0</v>
      </c>
      <c r="H719" s="3">
        <v>0.0</v>
      </c>
      <c r="I719" s="3">
        <v>0.0</v>
      </c>
      <c r="J719" s="3">
        <v>1.0</v>
      </c>
      <c r="K719" s="3">
        <v>0.0</v>
      </c>
      <c r="L719" s="3">
        <v>0.0</v>
      </c>
    </row>
    <row r="720">
      <c r="A720" s="2" t="s">
        <v>737</v>
      </c>
      <c r="B720" s="1" t="s">
        <v>167</v>
      </c>
      <c r="C720" s="3">
        <v>1.0</v>
      </c>
      <c r="D720" s="3">
        <v>0.0</v>
      </c>
      <c r="E720" s="3">
        <v>1.0</v>
      </c>
      <c r="F720" s="3">
        <v>0.0</v>
      </c>
      <c r="G720" s="3">
        <v>1.0</v>
      </c>
      <c r="H720" s="3">
        <v>0.0</v>
      </c>
      <c r="I720" s="3">
        <v>0.0</v>
      </c>
      <c r="J720" s="3">
        <v>0.0</v>
      </c>
      <c r="K720" s="3">
        <v>0.0</v>
      </c>
      <c r="L720" s="3">
        <v>0.0</v>
      </c>
    </row>
    <row r="721">
      <c r="A721" s="2" t="s">
        <v>738</v>
      </c>
      <c r="B721" s="1" t="s">
        <v>167</v>
      </c>
      <c r="C721" s="3">
        <v>0.0</v>
      </c>
      <c r="D721" s="3">
        <v>0.0</v>
      </c>
      <c r="E721" s="3">
        <v>0.0</v>
      </c>
      <c r="F721" s="3">
        <v>0.0</v>
      </c>
      <c r="G721" s="3">
        <v>0.0</v>
      </c>
      <c r="H721" s="3">
        <v>0.0</v>
      </c>
      <c r="I721" s="3">
        <v>0.0</v>
      </c>
      <c r="J721" s="3">
        <v>0.0</v>
      </c>
      <c r="K721" s="3">
        <v>0.0</v>
      </c>
      <c r="L721" s="3">
        <v>0.0</v>
      </c>
    </row>
    <row r="722">
      <c r="A722" s="2" t="s">
        <v>739</v>
      </c>
      <c r="B722" s="1" t="s">
        <v>167</v>
      </c>
      <c r="C722" s="3">
        <v>0.0</v>
      </c>
      <c r="D722" s="3">
        <v>1.0</v>
      </c>
      <c r="E722" s="3">
        <v>0.0</v>
      </c>
      <c r="F722" s="3">
        <v>0.0</v>
      </c>
      <c r="G722" s="3">
        <v>0.0</v>
      </c>
      <c r="H722" s="3">
        <v>0.0</v>
      </c>
      <c r="I722" s="3">
        <v>0.0</v>
      </c>
      <c r="J722" s="3">
        <v>1.0</v>
      </c>
      <c r="K722" s="3">
        <v>0.0</v>
      </c>
      <c r="L722" s="3">
        <v>0.0</v>
      </c>
    </row>
    <row r="723">
      <c r="A723" s="2" t="s">
        <v>740</v>
      </c>
      <c r="B723" s="1" t="s">
        <v>167</v>
      </c>
      <c r="C723" s="3">
        <v>0.0</v>
      </c>
      <c r="D723" s="3">
        <v>1.0</v>
      </c>
      <c r="E723" s="3">
        <v>0.0</v>
      </c>
      <c r="F723" s="3">
        <v>0.0</v>
      </c>
      <c r="G723" s="3">
        <v>0.0</v>
      </c>
      <c r="H723" s="3">
        <v>0.0</v>
      </c>
      <c r="I723" s="3">
        <v>0.0</v>
      </c>
      <c r="J723" s="3">
        <v>1.0</v>
      </c>
      <c r="K723" s="3">
        <v>0.0</v>
      </c>
      <c r="L723" s="3">
        <v>0.0</v>
      </c>
    </row>
    <row r="724">
      <c r="A724" s="2" t="s">
        <v>741</v>
      </c>
      <c r="B724" s="1" t="s">
        <v>167</v>
      </c>
      <c r="C724" s="3">
        <v>1.0</v>
      </c>
      <c r="D724" s="3">
        <v>0.0</v>
      </c>
      <c r="E724" s="3">
        <v>1.0</v>
      </c>
      <c r="F724" s="3">
        <v>0.0</v>
      </c>
      <c r="G724" s="3">
        <v>1.0</v>
      </c>
      <c r="H724" s="3">
        <v>0.0</v>
      </c>
      <c r="I724" s="3">
        <v>0.0</v>
      </c>
      <c r="J724" s="3">
        <v>0.0</v>
      </c>
      <c r="K724" s="3">
        <v>0.0</v>
      </c>
      <c r="L724" s="3">
        <v>0.0</v>
      </c>
    </row>
    <row r="725">
      <c r="A725" s="2" t="s">
        <v>742</v>
      </c>
      <c r="B725" s="1" t="s">
        <v>167</v>
      </c>
      <c r="C725" s="3">
        <v>0.0</v>
      </c>
      <c r="D725" s="3">
        <v>1.0</v>
      </c>
      <c r="E725" s="3">
        <v>0.0</v>
      </c>
      <c r="F725" s="3">
        <v>0.0</v>
      </c>
      <c r="G725" s="3">
        <v>0.0</v>
      </c>
      <c r="H725" s="3">
        <v>0.0</v>
      </c>
      <c r="I725" s="3">
        <v>0.0</v>
      </c>
      <c r="J725" s="3">
        <v>1.0</v>
      </c>
      <c r="K725" s="3">
        <v>0.0</v>
      </c>
      <c r="L725" s="3">
        <v>0.0</v>
      </c>
    </row>
    <row r="726">
      <c r="A726" s="1" t="s">
        <v>743</v>
      </c>
      <c r="B726" s="1" t="s">
        <v>167</v>
      </c>
      <c r="C726" s="3">
        <v>1.0</v>
      </c>
      <c r="D726" s="3">
        <v>0.0</v>
      </c>
      <c r="E726" s="3">
        <v>1.0</v>
      </c>
      <c r="F726" s="3">
        <v>0.0</v>
      </c>
      <c r="G726" s="3">
        <v>1.0</v>
      </c>
      <c r="H726" s="3">
        <v>0.0</v>
      </c>
      <c r="I726" s="3">
        <v>0.0</v>
      </c>
      <c r="J726" s="3">
        <v>0.0</v>
      </c>
      <c r="K726" s="3">
        <v>0.0</v>
      </c>
      <c r="L726" s="3">
        <v>0.0</v>
      </c>
    </row>
    <row r="727">
      <c r="A727" s="1" t="s">
        <v>744</v>
      </c>
      <c r="B727" s="1" t="s">
        <v>167</v>
      </c>
      <c r="C727" s="3">
        <v>2.0</v>
      </c>
      <c r="D727" s="3">
        <v>0.0</v>
      </c>
      <c r="E727" s="3">
        <v>2.0</v>
      </c>
      <c r="F727" s="3">
        <v>0.0</v>
      </c>
      <c r="G727" s="3">
        <v>2.0</v>
      </c>
      <c r="H727" s="3">
        <v>0.0</v>
      </c>
      <c r="I727" s="3">
        <v>0.0</v>
      </c>
      <c r="J727" s="3">
        <v>0.0</v>
      </c>
      <c r="K727" s="3">
        <v>0.0</v>
      </c>
      <c r="L727" s="3">
        <v>0.0</v>
      </c>
    </row>
    <row r="728">
      <c r="A728" s="1" t="s">
        <v>745</v>
      </c>
      <c r="B728" s="1" t="s">
        <v>167</v>
      </c>
      <c r="C728" s="3">
        <v>3.0</v>
      </c>
      <c r="D728" s="3">
        <v>0.0</v>
      </c>
      <c r="E728" s="3">
        <v>3.0</v>
      </c>
      <c r="F728" s="3">
        <v>0.0</v>
      </c>
      <c r="G728" s="3">
        <v>3.0</v>
      </c>
      <c r="H728" s="3">
        <v>0.0</v>
      </c>
      <c r="I728" s="3">
        <v>0.0</v>
      </c>
      <c r="J728" s="3">
        <v>0.0</v>
      </c>
      <c r="K728" s="3">
        <v>0.0</v>
      </c>
      <c r="L728" s="3">
        <v>0.0</v>
      </c>
    </row>
    <row r="729">
      <c r="A729" s="1" t="s">
        <v>746</v>
      </c>
      <c r="B729" s="1" t="s">
        <v>167</v>
      </c>
      <c r="C729" s="3">
        <v>1.0</v>
      </c>
      <c r="D729" s="3">
        <v>0.0</v>
      </c>
      <c r="E729" s="3">
        <v>1.0</v>
      </c>
      <c r="F729" s="3">
        <v>0.0</v>
      </c>
      <c r="G729" s="3">
        <v>1.0</v>
      </c>
      <c r="H729" s="3">
        <v>0.0</v>
      </c>
      <c r="I729" s="3">
        <v>0.0</v>
      </c>
      <c r="J729" s="3">
        <v>0.0</v>
      </c>
      <c r="K729" s="3">
        <v>0.0</v>
      </c>
      <c r="L729" s="3">
        <v>0.0</v>
      </c>
    </row>
    <row r="730">
      <c r="A730" s="1" t="s">
        <v>747</v>
      </c>
      <c r="B730" s="1" t="s">
        <v>167</v>
      </c>
      <c r="C730" s="3">
        <v>2.0</v>
      </c>
      <c r="D730" s="3">
        <v>0.0</v>
      </c>
      <c r="E730" s="3">
        <v>2.0</v>
      </c>
      <c r="F730" s="3">
        <v>0.0</v>
      </c>
      <c r="G730" s="3">
        <v>2.0</v>
      </c>
      <c r="H730" s="3">
        <v>0.0</v>
      </c>
      <c r="I730" s="3">
        <v>0.0</v>
      </c>
      <c r="J730" s="3">
        <v>0.0</v>
      </c>
      <c r="K730" s="3">
        <v>0.0</v>
      </c>
      <c r="L730" s="3">
        <v>0.0</v>
      </c>
    </row>
    <row r="731">
      <c r="A731" s="1" t="s">
        <v>748</v>
      </c>
      <c r="B731" s="1" t="s">
        <v>167</v>
      </c>
      <c r="C731" s="3">
        <v>3.0</v>
      </c>
      <c r="D731" s="3">
        <v>0.0</v>
      </c>
      <c r="E731" s="3">
        <v>3.0</v>
      </c>
      <c r="F731" s="3">
        <v>0.0</v>
      </c>
      <c r="G731" s="3">
        <v>3.0</v>
      </c>
      <c r="H731" s="3">
        <v>0.0</v>
      </c>
      <c r="I731" s="3">
        <v>0.0</v>
      </c>
      <c r="J731" s="3">
        <v>0.0</v>
      </c>
      <c r="K731" s="3">
        <v>0.0</v>
      </c>
      <c r="L731" s="3">
        <v>0.0</v>
      </c>
    </row>
    <row r="732">
      <c r="A732" s="1" t="s">
        <v>749</v>
      </c>
      <c r="B732" s="1" t="s">
        <v>167</v>
      </c>
      <c r="C732" s="3">
        <v>2.0</v>
      </c>
      <c r="D732" s="3">
        <v>0.0</v>
      </c>
      <c r="E732" s="3">
        <v>2.0</v>
      </c>
      <c r="F732" s="3">
        <v>0.0</v>
      </c>
      <c r="G732" s="3">
        <v>2.0</v>
      </c>
      <c r="H732" s="3">
        <v>0.0</v>
      </c>
      <c r="I732" s="3">
        <v>0.0</v>
      </c>
      <c r="J732" s="3">
        <v>0.0</v>
      </c>
      <c r="K732" s="3">
        <v>0.0</v>
      </c>
      <c r="L732" s="3">
        <v>0.0</v>
      </c>
    </row>
    <row r="733">
      <c r="A733" s="1" t="s">
        <v>750</v>
      </c>
      <c r="B733" s="1" t="s">
        <v>167</v>
      </c>
      <c r="C733" s="3">
        <v>2.0</v>
      </c>
      <c r="D733" s="3">
        <v>0.0</v>
      </c>
      <c r="E733" s="3">
        <v>2.0</v>
      </c>
      <c r="F733" s="3">
        <v>0.0</v>
      </c>
      <c r="G733" s="3">
        <v>2.0</v>
      </c>
      <c r="H733" s="3">
        <v>0.0</v>
      </c>
      <c r="I733" s="3">
        <v>0.0</v>
      </c>
      <c r="J733" s="3">
        <v>0.0</v>
      </c>
      <c r="K733" s="3">
        <v>0.0</v>
      </c>
      <c r="L733" s="3">
        <v>0.0</v>
      </c>
    </row>
    <row r="734">
      <c r="A734" s="1" t="s">
        <v>751</v>
      </c>
      <c r="B734" s="1" t="s">
        <v>167</v>
      </c>
      <c r="C734" s="3">
        <v>2.0</v>
      </c>
      <c r="D734" s="3">
        <v>0.0</v>
      </c>
      <c r="E734" s="3">
        <v>2.0</v>
      </c>
      <c r="F734" s="3">
        <v>0.0</v>
      </c>
      <c r="G734" s="3">
        <v>2.0</v>
      </c>
      <c r="H734" s="3">
        <v>0.0</v>
      </c>
      <c r="I734" s="3">
        <v>0.0</v>
      </c>
      <c r="J734" s="3">
        <v>0.0</v>
      </c>
      <c r="K734" s="3">
        <v>0.0</v>
      </c>
      <c r="L734" s="3">
        <v>0.0</v>
      </c>
    </row>
    <row r="735">
      <c r="A735" s="1" t="s">
        <v>752</v>
      </c>
      <c r="B735" s="1" t="s">
        <v>167</v>
      </c>
      <c r="C735" s="3">
        <v>3.0</v>
      </c>
      <c r="D735" s="3">
        <v>0.0</v>
      </c>
      <c r="E735" s="3">
        <v>3.0</v>
      </c>
      <c r="F735" s="3">
        <v>0.0</v>
      </c>
      <c r="G735" s="3">
        <v>3.0</v>
      </c>
      <c r="H735" s="3">
        <v>0.0</v>
      </c>
      <c r="I735" s="3">
        <v>0.0</v>
      </c>
      <c r="J735" s="3">
        <v>0.0</v>
      </c>
      <c r="K735" s="3">
        <v>0.0</v>
      </c>
      <c r="L735" s="3">
        <v>0.0</v>
      </c>
    </row>
    <row r="736">
      <c r="A736" s="1" t="s">
        <v>753</v>
      </c>
      <c r="B736" s="1" t="s">
        <v>167</v>
      </c>
      <c r="C736" s="3">
        <v>2.0</v>
      </c>
      <c r="D736" s="3">
        <v>0.0</v>
      </c>
      <c r="E736" s="3">
        <v>2.0</v>
      </c>
      <c r="F736" s="3">
        <v>0.0</v>
      </c>
      <c r="G736" s="3">
        <v>2.0</v>
      </c>
      <c r="H736" s="3">
        <v>0.0</v>
      </c>
      <c r="I736" s="3">
        <v>0.0</v>
      </c>
      <c r="J736" s="3">
        <v>0.0</v>
      </c>
      <c r="K736" s="3">
        <v>0.0</v>
      </c>
      <c r="L736" s="3">
        <v>0.0</v>
      </c>
    </row>
    <row r="737">
      <c r="A737" s="1" t="s">
        <v>754</v>
      </c>
      <c r="B737" s="1" t="s">
        <v>167</v>
      </c>
      <c r="C737" s="3">
        <v>2.0</v>
      </c>
      <c r="D737" s="3">
        <v>0.0</v>
      </c>
      <c r="E737" s="3">
        <v>2.0</v>
      </c>
      <c r="F737" s="3">
        <v>0.0</v>
      </c>
      <c r="G737" s="3">
        <v>2.0</v>
      </c>
      <c r="H737" s="3">
        <v>0.0</v>
      </c>
      <c r="I737" s="3">
        <v>0.0</v>
      </c>
      <c r="J737" s="3">
        <v>0.0</v>
      </c>
      <c r="K737" s="3">
        <v>0.0</v>
      </c>
      <c r="L737" s="3">
        <v>0.0</v>
      </c>
    </row>
    <row r="738">
      <c r="A738" s="1" t="s">
        <v>755</v>
      </c>
      <c r="B738" s="1" t="s">
        <v>167</v>
      </c>
      <c r="C738" s="3">
        <v>2.0</v>
      </c>
      <c r="D738" s="3">
        <v>0.0</v>
      </c>
      <c r="E738" s="3">
        <v>2.0</v>
      </c>
      <c r="F738" s="3">
        <v>0.0</v>
      </c>
      <c r="G738" s="3">
        <v>2.0</v>
      </c>
      <c r="H738" s="3">
        <v>0.0</v>
      </c>
      <c r="I738" s="3">
        <v>0.0</v>
      </c>
      <c r="J738" s="3">
        <v>0.0</v>
      </c>
      <c r="K738" s="3">
        <v>0.0</v>
      </c>
      <c r="L738" s="3">
        <v>0.0</v>
      </c>
    </row>
    <row r="739">
      <c r="A739" s="1" t="s">
        <v>756</v>
      </c>
      <c r="B739" s="1" t="s">
        <v>167</v>
      </c>
      <c r="C739" s="3">
        <v>3.0</v>
      </c>
      <c r="D739" s="3">
        <v>0.0</v>
      </c>
      <c r="E739" s="3">
        <v>3.0</v>
      </c>
      <c r="F739" s="3">
        <v>0.0</v>
      </c>
      <c r="G739" s="3">
        <v>3.0</v>
      </c>
      <c r="H739" s="3">
        <v>0.0</v>
      </c>
      <c r="I739" s="3">
        <v>0.0</v>
      </c>
      <c r="J739" s="3">
        <v>0.0</v>
      </c>
      <c r="K739" s="3">
        <v>0.0</v>
      </c>
      <c r="L739" s="3">
        <v>0.0</v>
      </c>
    </row>
    <row r="740">
      <c r="A740" s="1" t="s">
        <v>757</v>
      </c>
      <c r="B740" s="1" t="s">
        <v>167</v>
      </c>
      <c r="C740" s="3">
        <v>0.0</v>
      </c>
      <c r="D740" s="3">
        <v>0.0</v>
      </c>
      <c r="E740" s="3">
        <v>0.0</v>
      </c>
      <c r="F740" s="3">
        <v>0.0</v>
      </c>
      <c r="G740" s="3">
        <v>0.0</v>
      </c>
      <c r="H740" s="3">
        <v>0.0</v>
      </c>
      <c r="I740" s="3">
        <v>0.0</v>
      </c>
      <c r="J740" s="3">
        <v>0.0</v>
      </c>
      <c r="K740" s="3">
        <v>0.0</v>
      </c>
      <c r="L740" s="3">
        <v>0.0</v>
      </c>
    </row>
    <row r="741">
      <c r="A741" s="1" t="s">
        <v>758</v>
      </c>
      <c r="B741" s="1" t="s">
        <v>167</v>
      </c>
      <c r="C741" s="3">
        <v>2.0</v>
      </c>
      <c r="D741" s="3">
        <v>0.0</v>
      </c>
      <c r="E741" s="3">
        <v>2.0</v>
      </c>
      <c r="F741" s="3">
        <v>0.0</v>
      </c>
      <c r="G741" s="3">
        <v>2.0</v>
      </c>
      <c r="H741" s="3">
        <v>0.0</v>
      </c>
      <c r="I741" s="3">
        <v>0.0</v>
      </c>
      <c r="J741" s="3">
        <v>0.0</v>
      </c>
      <c r="K741" s="3">
        <v>0.0</v>
      </c>
      <c r="L741" s="3">
        <v>0.0</v>
      </c>
    </row>
    <row r="742">
      <c r="A742" s="1" t="s">
        <v>759</v>
      </c>
      <c r="B742" s="1" t="s">
        <v>167</v>
      </c>
      <c r="C742" s="3">
        <v>2.0</v>
      </c>
      <c r="D742" s="3">
        <v>0.0</v>
      </c>
      <c r="E742" s="3">
        <v>2.0</v>
      </c>
      <c r="F742" s="3">
        <v>0.0</v>
      </c>
      <c r="G742" s="3">
        <v>2.0</v>
      </c>
      <c r="H742" s="3">
        <v>0.0</v>
      </c>
      <c r="I742" s="3">
        <v>0.0</v>
      </c>
      <c r="J742" s="3">
        <v>0.0</v>
      </c>
      <c r="K742" s="3">
        <v>0.0</v>
      </c>
      <c r="L742" s="3">
        <v>0.0</v>
      </c>
    </row>
    <row r="743">
      <c r="A743" s="1" t="s">
        <v>760</v>
      </c>
      <c r="B743" s="1" t="s">
        <v>167</v>
      </c>
      <c r="C743" s="3">
        <v>0.0</v>
      </c>
      <c r="D743" s="3">
        <v>0.0</v>
      </c>
      <c r="E743" s="3">
        <v>0.0</v>
      </c>
      <c r="F743" s="3">
        <v>0.0</v>
      </c>
      <c r="G743" s="3">
        <v>0.0</v>
      </c>
      <c r="H743" s="3">
        <v>0.0</v>
      </c>
      <c r="I743" s="3">
        <v>0.0</v>
      </c>
      <c r="J743" s="3">
        <v>0.0</v>
      </c>
      <c r="K743" s="3">
        <v>0.0</v>
      </c>
      <c r="L743" s="3">
        <v>0.0</v>
      </c>
    </row>
    <row r="744">
      <c r="A744" s="2" t="s">
        <v>761</v>
      </c>
      <c r="B744" s="1" t="s">
        <v>167</v>
      </c>
      <c r="C744" s="3">
        <v>3.0</v>
      </c>
      <c r="D744" s="3">
        <v>0.0</v>
      </c>
      <c r="E744" s="3">
        <v>3.0</v>
      </c>
      <c r="F744" s="3">
        <v>0.0</v>
      </c>
      <c r="G744" s="3">
        <v>3.0</v>
      </c>
      <c r="H744" s="3">
        <v>0.0</v>
      </c>
      <c r="I744" s="3">
        <v>0.0</v>
      </c>
      <c r="J744" s="3">
        <v>0.0</v>
      </c>
      <c r="K744" s="3">
        <v>0.0</v>
      </c>
      <c r="L744" s="3">
        <v>0.0</v>
      </c>
    </row>
    <row r="745">
      <c r="A745" s="2" t="s">
        <v>762</v>
      </c>
      <c r="B745" s="1" t="s">
        <v>167</v>
      </c>
      <c r="C745" s="3">
        <v>2.0</v>
      </c>
      <c r="D745" s="3">
        <v>0.0</v>
      </c>
      <c r="E745" s="3">
        <v>2.0</v>
      </c>
      <c r="F745" s="3">
        <v>0.0</v>
      </c>
      <c r="G745" s="3">
        <v>2.0</v>
      </c>
      <c r="H745" s="3">
        <v>0.0</v>
      </c>
      <c r="I745" s="3">
        <v>0.0</v>
      </c>
      <c r="J745" s="3">
        <v>0.0</v>
      </c>
      <c r="K745" s="3">
        <v>0.0</v>
      </c>
      <c r="L745" s="3">
        <v>0.0</v>
      </c>
    </row>
    <row r="746">
      <c r="A746" s="2" t="s">
        <v>763</v>
      </c>
      <c r="B746" s="1" t="s">
        <v>15</v>
      </c>
      <c r="C746" s="3">
        <v>0.0</v>
      </c>
      <c r="D746" s="3">
        <v>0.0</v>
      </c>
      <c r="E746" s="3">
        <v>0.0</v>
      </c>
      <c r="F746" s="3">
        <v>0.0</v>
      </c>
      <c r="G746" s="3">
        <v>0.0</v>
      </c>
      <c r="H746" s="3">
        <v>0.0</v>
      </c>
      <c r="I746" s="3">
        <v>2.0</v>
      </c>
      <c r="J746" s="3">
        <v>0.0</v>
      </c>
      <c r="K746" s="3">
        <v>0.0</v>
      </c>
      <c r="L746" s="3">
        <v>0.0</v>
      </c>
    </row>
    <row r="747">
      <c r="A747" s="2" t="s">
        <v>764</v>
      </c>
      <c r="B747" s="1" t="s">
        <v>17</v>
      </c>
      <c r="C747" s="3">
        <v>8.0</v>
      </c>
      <c r="D747" s="3">
        <v>0.0</v>
      </c>
      <c r="E747" s="3">
        <v>4.0</v>
      </c>
      <c r="F747" s="3">
        <v>0.0</v>
      </c>
      <c r="G747" s="3">
        <v>8.0</v>
      </c>
      <c r="H747" s="3">
        <v>0.0</v>
      </c>
      <c r="I747" s="3">
        <v>2.0</v>
      </c>
      <c r="J747" s="3">
        <v>0.0</v>
      </c>
      <c r="K747" s="3">
        <v>0.0</v>
      </c>
      <c r="L747" s="3">
        <v>0.0</v>
      </c>
    </row>
    <row r="748">
      <c r="A748" s="2" t="s">
        <v>765</v>
      </c>
      <c r="B748" s="1" t="s">
        <v>20</v>
      </c>
      <c r="C748" s="3">
        <v>0.0</v>
      </c>
      <c r="D748" s="3">
        <v>0.0</v>
      </c>
      <c r="E748" s="3">
        <v>0.0</v>
      </c>
      <c r="F748" s="3">
        <v>0.0</v>
      </c>
      <c r="G748" s="3">
        <v>0.0</v>
      </c>
      <c r="H748" s="3">
        <v>0.0</v>
      </c>
      <c r="I748" s="3">
        <v>2.0</v>
      </c>
      <c r="J748" s="3">
        <v>0.0</v>
      </c>
      <c r="K748" s="3">
        <v>0.0</v>
      </c>
      <c r="L748" s="3">
        <v>0.0</v>
      </c>
    </row>
    <row r="749">
      <c r="A749" s="2" t="s">
        <v>766</v>
      </c>
      <c r="B749" s="1" t="s">
        <v>17</v>
      </c>
      <c r="C749" s="3">
        <v>1.0</v>
      </c>
      <c r="D749" s="3">
        <v>0.0</v>
      </c>
      <c r="E749" s="3">
        <v>1.0</v>
      </c>
      <c r="F749" s="3">
        <v>0.0</v>
      </c>
      <c r="G749" s="3">
        <v>1.0</v>
      </c>
      <c r="H749" s="3">
        <v>0.0</v>
      </c>
      <c r="I749" s="3">
        <v>2.0</v>
      </c>
      <c r="J749" s="3">
        <v>0.0</v>
      </c>
      <c r="K749" s="3">
        <v>0.0</v>
      </c>
      <c r="L749" s="3">
        <v>0.0</v>
      </c>
    </row>
    <row r="750">
      <c r="A750" s="2" t="s">
        <v>767</v>
      </c>
      <c r="B750" s="1" t="s">
        <v>15</v>
      </c>
      <c r="C750" s="3">
        <v>0.0</v>
      </c>
      <c r="D750" s="3">
        <v>0.0</v>
      </c>
      <c r="E750" s="3">
        <v>0.0</v>
      </c>
      <c r="F750" s="3">
        <v>0.0</v>
      </c>
      <c r="G750" s="3">
        <v>0.0</v>
      </c>
      <c r="H750" s="3">
        <v>0.0</v>
      </c>
      <c r="I750" s="3">
        <v>2.0</v>
      </c>
      <c r="J750" s="3">
        <v>0.0</v>
      </c>
      <c r="K750" s="3">
        <v>0.0</v>
      </c>
      <c r="L750" s="3">
        <v>0.0</v>
      </c>
    </row>
    <row r="751">
      <c r="A751" s="2" t="s">
        <v>768</v>
      </c>
      <c r="B751" s="1" t="s">
        <v>20</v>
      </c>
      <c r="C751" s="3">
        <v>0.0</v>
      </c>
      <c r="D751" s="3">
        <v>0.0</v>
      </c>
      <c r="E751" s="3">
        <v>0.0</v>
      </c>
      <c r="F751" s="3">
        <v>0.0</v>
      </c>
      <c r="G751" s="3">
        <v>0.0</v>
      </c>
      <c r="H751" s="3">
        <v>0.0</v>
      </c>
      <c r="I751" s="3">
        <v>0.0</v>
      </c>
      <c r="J751" s="3">
        <v>0.0</v>
      </c>
      <c r="K751" s="3">
        <v>0.0</v>
      </c>
      <c r="L751" s="3">
        <v>0.0</v>
      </c>
    </row>
    <row r="752">
      <c r="A752" s="2" t="s">
        <v>769</v>
      </c>
      <c r="B752" s="1" t="s">
        <v>22</v>
      </c>
      <c r="C752" s="3">
        <v>10.0</v>
      </c>
      <c r="D752" s="3">
        <v>0.0</v>
      </c>
      <c r="E752" s="3">
        <v>5.0</v>
      </c>
      <c r="F752" s="3">
        <v>0.0</v>
      </c>
      <c r="G752" s="3">
        <v>10.0</v>
      </c>
      <c r="H752" s="3">
        <v>0.0</v>
      </c>
      <c r="I752" s="3">
        <v>2.0</v>
      </c>
      <c r="J752" s="3">
        <v>0.0</v>
      </c>
      <c r="K752" s="3">
        <v>0.0</v>
      </c>
      <c r="L752" s="3">
        <v>0.0</v>
      </c>
    </row>
    <row r="753">
      <c r="A753" s="2" t="s">
        <v>770</v>
      </c>
      <c r="B753" s="1" t="s">
        <v>22</v>
      </c>
      <c r="C753" s="3">
        <v>6.0</v>
      </c>
      <c r="D753" s="3">
        <v>0.0</v>
      </c>
      <c r="E753" s="3">
        <v>4.0</v>
      </c>
      <c r="F753" s="3">
        <v>0.0</v>
      </c>
      <c r="G753" s="3">
        <v>2.0</v>
      </c>
      <c r="H753" s="3">
        <v>4.0</v>
      </c>
      <c r="I753" s="3">
        <v>2.0</v>
      </c>
      <c r="J753" s="3">
        <v>0.0</v>
      </c>
      <c r="K753" s="3">
        <v>0.0</v>
      </c>
      <c r="L753" s="3">
        <v>0.0</v>
      </c>
    </row>
    <row r="754">
      <c r="A754" s="2" t="s">
        <v>771</v>
      </c>
      <c r="B754" s="1" t="s">
        <v>22</v>
      </c>
      <c r="C754" s="3">
        <v>8.0</v>
      </c>
      <c r="D754" s="3">
        <v>0.0</v>
      </c>
      <c r="E754" s="3">
        <v>5.0</v>
      </c>
      <c r="F754" s="3">
        <v>0.0</v>
      </c>
      <c r="G754" s="3">
        <v>3.0</v>
      </c>
      <c r="H754" s="3">
        <v>5.0</v>
      </c>
      <c r="I754" s="3">
        <v>2.0</v>
      </c>
      <c r="J754" s="3">
        <v>0.0</v>
      </c>
      <c r="K754" s="3">
        <v>0.0</v>
      </c>
      <c r="L754" s="3">
        <v>0.0</v>
      </c>
    </row>
    <row r="755">
      <c r="A755" s="2" t="s">
        <v>772</v>
      </c>
      <c r="B755" s="1" t="s">
        <v>22</v>
      </c>
      <c r="C755" s="3">
        <v>6.0</v>
      </c>
      <c r="D755" s="3">
        <v>0.0</v>
      </c>
      <c r="E755" s="3">
        <v>5.0</v>
      </c>
      <c r="F755" s="3">
        <v>0.0</v>
      </c>
      <c r="G755" s="3">
        <v>0.0</v>
      </c>
      <c r="H755" s="3">
        <v>6.0</v>
      </c>
      <c r="I755" s="3">
        <v>2.0</v>
      </c>
      <c r="J755" s="3">
        <v>0.0</v>
      </c>
      <c r="K755" s="3">
        <v>0.0</v>
      </c>
      <c r="L755" s="3">
        <v>0.0</v>
      </c>
    </row>
    <row r="756">
      <c r="A756" s="2" t="s">
        <v>773</v>
      </c>
      <c r="B756" s="1" t="s">
        <v>22</v>
      </c>
      <c r="C756" s="3">
        <v>8.0</v>
      </c>
      <c r="D756" s="3">
        <v>0.0</v>
      </c>
      <c r="E756" s="3">
        <v>5.0</v>
      </c>
      <c r="F756" s="3">
        <v>0.0</v>
      </c>
      <c r="G756" s="3">
        <v>5.0</v>
      </c>
      <c r="H756" s="3">
        <v>3.0</v>
      </c>
      <c r="I756" s="3">
        <v>2.0</v>
      </c>
      <c r="J756" s="3">
        <v>0.0</v>
      </c>
      <c r="K756" s="3">
        <v>0.0</v>
      </c>
      <c r="L756" s="3">
        <v>0.0</v>
      </c>
    </row>
    <row r="757">
      <c r="A757" s="2" t="s">
        <v>774</v>
      </c>
      <c r="B757" s="1" t="s">
        <v>22</v>
      </c>
      <c r="C757" s="3">
        <v>2.0</v>
      </c>
      <c r="D757" s="3">
        <v>0.0</v>
      </c>
      <c r="E757" s="3">
        <v>2.0</v>
      </c>
      <c r="F757" s="3">
        <v>0.0</v>
      </c>
      <c r="G757" s="3">
        <v>2.0</v>
      </c>
      <c r="H757" s="3">
        <v>0.0</v>
      </c>
      <c r="I757" s="3">
        <v>3.0</v>
      </c>
      <c r="J757" s="3">
        <v>0.0</v>
      </c>
      <c r="K757" s="3">
        <v>0.0</v>
      </c>
      <c r="L757" s="3">
        <v>0.0</v>
      </c>
    </row>
    <row r="758">
      <c r="A758" s="2" t="s">
        <v>775</v>
      </c>
      <c r="B758" s="1" t="s">
        <v>22</v>
      </c>
      <c r="C758" s="3">
        <v>1.0</v>
      </c>
      <c r="D758" s="3">
        <v>0.0</v>
      </c>
      <c r="E758" s="3">
        <v>1.0</v>
      </c>
      <c r="F758" s="3">
        <v>0.0</v>
      </c>
      <c r="G758" s="3">
        <v>1.0</v>
      </c>
      <c r="H758" s="3">
        <v>0.0</v>
      </c>
      <c r="I758" s="3">
        <v>3.0</v>
      </c>
      <c r="J758" s="3">
        <v>0.0</v>
      </c>
      <c r="K758" s="3">
        <v>0.0</v>
      </c>
      <c r="L758" s="3">
        <v>0.0</v>
      </c>
    </row>
    <row r="759">
      <c r="A759" s="2" t="s">
        <v>776</v>
      </c>
      <c r="B759" s="1" t="s">
        <v>22</v>
      </c>
      <c r="C759" s="3">
        <v>3.0</v>
      </c>
      <c r="D759" s="3">
        <v>0.0</v>
      </c>
      <c r="E759" s="3">
        <v>3.0</v>
      </c>
      <c r="F759" s="3">
        <v>0.0</v>
      </c>
      <c r="G759" s="3">
        <v>0.0</v>
      </c>
      <c r="H759" s="3">
        <v>3.0</v>
      </c>
      <c r="I759" s="3">
        <v>2.0</v>
      </c>
      <c r="J759" s="3">
        <v>0.0</v>
      </c>
      <c r="K759" s="3">
        <v>0.0</v>
      </c>
      <c r="L759" s="3">
        <v>0.0</v>
      </c>
    </row>
    <row r="760">
      <c r="A760" s="2" t="s">
        <v>777</v>
      </c>
      <c r="B760" s="1" t="s">
        <v>22</v>
      </c>
      <c r="C760" s="3">
        <v>12.0</v>
      </c>
      <c r="D760" s="3">
        <v>0.0</v>
      </c>
      <c r="E760" s="3">
        <v>5.0</v>
      </c>
      <c r="F760" s="3">
        <v>0.0</v>
      </c>
      <c r="G760" s="3">
        <v>12.0</v>
      </c>
      <c r="H760" s="3">
        <v>0.0</v>
      </c>
      <c r="I760" s="3">
        <v>2.0</v>
      </c>
      <c r="J760" s="3">
        <v>0.0</v>
      </c>
      <c r="K760" s="3">
        <v>0.0</v>
      </c>
      <c r="L760" s="3">
        <v>0.0</v>
      </c>
    </row>
    <row r="761">
      <c r="A761" s="2" t="s">
        <v>778</v>
      </c>
      <c r="B761" s="1" t="s">
        <v>22</v>
      </c>
      <c r="C761" s="3">
        <v>14.0</v>
      </c>
      <c r="D761" s="3">
        <v>0.0</v>
      </c>
      <c r="E761" s="3">
        <v>5.0</v>
      </c>
      <c r="F761" s="3">
        <v>0.0</v>
      </c>
      <c r="G761" s="3">
        <v>14.0</v>
      </c>
      <c r="H761" s="3">
        <v>0.0</v>
      </c>
      <c r="I761" s="3">
        <v>2.0</v>
      </c>
      <c r="J761" s="3">
        <v>0.0</v>
      </c>
      <c r="K761" s="3">
        <v>0.0</v>
      </c>
      <c r="L761" s="3">
        <v>0.0</v>
      </c>
    </row>
    <row r="762">
      <c r="A762" s="2" t="s">
        <v>779</v>
      </c>
      <c r="B762" s="1" t="s">
        <v>22</v>
      </c>
      <c r="C762" s="3">
        <v>23.0</v>
      </c>
      <c r="D762" s="3">
        <v>0.0</v>
      </c>
      <c r="E762" s="3">
        <v>22.0</v>
      </c>
      <c r="F762" s="3">
        <v>0.0</v>
      </c>
      <c r="G762" s="3">
        <v>21.0</v>
      </c>
      <c r="H762" s="3">
        <v>2.0</v>
      </c>
      <c r="I762" s="3">
        <v>2.0</v>
      </c>
      <c r="J762" s="3">
        <v>0.0</v>
      </c>
      <c r="K762" s="3">
        <v>0.0</v>
      </c>
      <c r="L762" s="3">
        <v>0.0</v>
      </c>
    </row>
    <row r="763">
      <c r="A763" s="2" t="s">
        <v>780</v>
      </c>
      <c r="B763" s="1" t="s">
        <v>22</v>
      </c>
      <c r="C763" s="3">
        <v>8.0</v>
      </c>
      <c r="D763" s="3">
        <v>0.0</v>
      </c>
      <c r="E763" s="3">
        <v>5.0</v>
      </c>
      <c r="F763" s="3">
        <v>0.0</v>
      </c>
      <c r="G763" s="3">
        <v>2.0</v>
      </c>
      <c r="H763" s="3">
        <v>6.0</v>
      </c>
      <c r="I763" s="3">
        <v>2.0</v>
      </c>
      <c r="J763" s="3">
        <v>0.0</v>
      </c>
      <c r="K763" s="3">
        <v>0.0</v>
      </c>
      <c r="L763" s="3">
        <v>0.0</v>
      </c>
    </row>
    <row r="764">
      <c r="A764" s="2" t="s">
        <v>781</v>
      </c>
      <c r="B764" s="1" t="s">
        <v>22</v>
      </c>
      <c r="C764" s="3">
        <v>8.0</v>
      </c>
      <c r="D764" s="3">
        <v>0.0</v>
      </c>
      <c r="E764" s="3">
        <v>7.0</v>
      </c>
      <c r="F764" s="3">
        <v>0.0</v>
      </c>
      <c r="G764" s="3">
        <v>2.0</v>
      </c>
      <c r="H764" s="3">
        <v>6.0</v>
      </c>
      <c r="I764" s="3">
        <v>2.0</v>
      </c>
      <c r="J764" s="3">
        <v>0.0</v>
      </c>
      <c r="K764" s="3">
        <v>0.0</v>
      </c>
      <c r="L764" s="3">
        <v>0.0</v>
      </c>
    </row>
    <row r="765">
      <c r="A765" s="2" t="s">
        <v>782</v>
      </c>
      <c r="B765" s="1" t="s">
        <v>22</v>
      </c>
      <c r="C765" s="3">
        <v>6.0</v>
      </c>
      <c r="D765" s="3">
        <v>0.0</v>
      </c>
      <c r="E765" s="3">
        <v>5.0</v>
      </c>
      <c r="F765" s="3">
        <v>0.0</v>
      </c>
      <c r="G765" s="3">
        <v>2.0</v>
      </c>
      <c r="H765" s="3">
        <v>4.0</v>
      </c>
      <c r="I765" s="3">
        <v>2.0</v>
      </c>
      <c r="J765" s="3">
        <v>0.0</v>
      </c>
      <c r="K765" s="3">
        <v>0.0</v>
      </c>
      <c r="L765" s="3">
        <v>0.0</v>
      </c>
    </row>
    <row r="766">
      <c r="A766" s="2" t="s">
        <v>783</v>
      </c>
      <c r="B766" s="1" t="s">
        <v>22</v>
      </c>
      <c r="C766" s="3">
        <v>10.0</v>
      </c>
      <c r="D766" s="3">
        <v>0.0</v>
      </c>
      <c r="E766" s="3">
        <v>6.0</v>
      </c>
      <c r="F766" s="3">
        <v>0.0</v>
      </c>
      <c r="G766" s="3">
        <v>3.0</v>
      </c>
      <c r="H766" s="3">
        <v>7.0</v>
      </c>
      <c r="I766" s="3">
        <v>2.0</v>
      </c>
      <c r="J766" s="3">
        <v>0.0</v>
      </c>
      <c r="K766" s="3">
        <v>0.0</v>
      </c>
      <c r="L766" s="3">
        <v>0.0</v>
      </c>
    </row>
    <row r="767">
      <c r="A767" s="2" t="s">
        <v>784</v>
      </c>
      <c r="B767" s="1" t="s">
        <v>22</v>
      </c>
      <c r="C767" s="3">
        <v>6.0</v>
      </c>
      <c r="D767" s="3">
        <v>0.0</v>
      </c>
      <c r="E767" s="3">
        <v>5.0</v>
      </c>
      <c r="F767" s="3">
        <v>0.0</v>
      </c>
      <c r="G767" s="3">
        <v>0.0</v>
      </c>
      <c r="H767" s="3">
        <v>6.0</v>
      </c>
      <c r="I767" s="3">
        <v>2.0</v>
      </c>
      <c r="J767" s="3">
        <v>0.0</v>
      </c>
      <c r="K767" s="3">
        <v>0.0</v>
      </c>
      <c r="L767" s="3">
        <v>0.0</v>
      </c>
    </row>
    <row r="768">
      <c r="A768" s="2" t="s">
        <v>785</v>
      </c>
      <c r="B768" s="1" t="s">
        <v>22</v>
      </c>
      <c r="C768" s="3">
        <v>5.0</v>
      </c>
      <c r="D768" s="3">
        <v>0.0</v>
      </c>
      <c r="E768" s="3">
        <v>5.0</v>
      </c>
      <c r="F768" s="3">
        <v>0.0</v>
      </c>
      <c r="G768" s="3">
        <v>0.0</v>
      </c>
      <c r="H768" s="3">
        <v>5.0</v>
      </c>
      <c r="I768" s="3">
        <v>2.0</v>
      </c>
      <c r="J768" s="3">
        <v>0.0</v>
      </c>
      <c r="K768" s="3">
        <v>0.0</v>
      </c>
      <c r="L768" s="3">
        <v>0.0</v>
      </c>
    </row>
    <row r="769">
      <c r="A769" s="2" t="s">
        <v>786</v>
      </c>
      <c r="B769" s="1" t="s">
        <v>22</v>
      </c>
      <c r="C769" s="3">
        <v>4.0</v>
      </c>
      <c r="D769" s="3">
        <v>0.0</v>
      </c>
      <c r="E769" s="3">
        <v>3.0</v>
      </c>
      <c r="F769" s="3">
        <v>0.0</v>
      </c>
      <c r="G769" s="3">
        <v>0.0</v>
      </c>
      <c r="H769" s="3">
        <v>4.0</v>
      </c>
      <c r="I769" s="3">
        <v>2.0</v>
      </c>
      <c r="J769" s="3">
        <v>0.0</v>
      </c>
      <c r="K769" s="3">
        <v>0.0</v>
      </c>
      <c r="L769" s="3">
        <v>0.0</v>
      </c>
    </row>
    <row r="770">
      <c r="A770" s="2" t="s">
        <v>787</v>
      </c>
      <c r="B770" s="1" t="s">
        <v>22</v>
      </c>
      <c r="C770" s="3">
        <v>6.0</v>
      </c>
      <c r="D770" s="3">
        <v>0.0</v>
      </c>
      <c r="E770" s="3">
        <v>5.0</v>
      </c>
      <c r="F770" s="3">
        <v>0.0</v>
      </c>
      <c r="G770" s="3">
        <v>0.0</v>
      </c>
      <c r="H770" s="3">
        <v>6.0</v>
      </c>
      <c r="I770" s="3">
        <v>2.0</v>
      </c>
      <c r="J770" s="3">
        <v>0.0</v>
      </c>
      <c r="K770" s="3">
        <v>0.0</v>
      </c>
      <c r="L770" s="3">
        <v>0.0</v>
      </c>
    </row>
    <row r="771">
      <c r="A771" s="2" t="s">
        <v>788</v>
      </c>
      <c r="B771" s="1" t="s">
        <v>22</v>
      </c>
      <c r="C771" s="3">
        <v>4.0</v>
      </c>
      <c r="D771" s="3">
        <v>0.0</v>
      </c>
      <c r="E771" s="3">
        <v>3.0</v>
      </c>
      <c r="F771" s="3">
        <v>0.0</v>
      </c>
      <c r="G771" s="3">
        <v>0.0</v>
      </c>
      <c r="H771" s="3">
        <v>4.0</v>
      </c>
      <c r="I771" s="3">
        <v>2.0</v>
      </c>
      <c r="J771" s="3">
        <v>0.0</v>
      </c>
      <c r="K771" s="3">
        <v>0.0</v>
      </c>
      <c r="L771" s="3">
        <v>0.0</v>
      </c>
    </row>
    <row r="772">
      <c r="A772" s="2" t="s">
        <v>789</v>
      </c>
      <c r="B772" s="1" t="s">
        <v>22</v>
      </c>
      <c r="C772" s="3">
        <v>0.0</v>
      </c>
      <c r="D772" s="3">
        <v>0.0</v>
      </c>
      <c r="E772" s="3">
        <v>0.0</v>
      </c>
      <c r="F772" s="3">
        <v>0.0</v>
      </c>
      <c r="G772" s="3">
        <v>0.0</v>
      </c>
      <c r="H772" s="3">
        <v>0.0</v>
      </c>
      <c r="I772" s="3">
        <v>2.0</v>
      </c>
      <c r="J772" s="3">
        <v>0.0</v>
      </c>
      <c r="K772" s="3">
        <v>0.0</v>
      </c>
      <c r="L772" s="3">
        <v>0.0</v>
      </c>
    </row>
    <row r="773">
      <c r="A773" s="2" t="s">
        <v>790</v>
      </c>
      <c r="B773" s="1" t="s">
        <v>22</v>
      </c>
      <c r="C773" s="3">
        <v>4.0</v>
      </c>
      <c r="D773" s="3">
        <v>0.0</v>
      </c>
      <c r="E773" s="3">
        <v>3.0</v>
      </c>
      <c r="F773" s="3">
        <v>0.0</v>
      </c>
      <c r="G773" s="3">
        <v>0.0</v>
      </c>
      <c r="H773" s="3">
        <v>4.0</v>
      </c>
      <c r="I773" s="3">
        <v>2.0</v>
      </c>
      <c r="J773" s="3">
        <v>0.0</v>
      </c>
      <c r="K773" s="3">
        <v>0.0</v>
      </c>
      <c r="L773" s="3">
        <v>0.0</v>
      </c>
    </row>
    <row r="774">
      <c r="A774" s="2" t="s">
        <v>791</v>
      </c>
      <c r="B774" s="1" t="s">
        <v>22</v>
      </c>
      <c r="C774" s="3">
        <v>6.0</v>
      </c>
      <c r="D774" s="3">
        <v>0.0</v>
      </c>
      <c r="E774" s="3">
        <v>5.0</v>
      </c>
      <c r="F774" s="3">
        <v>0.0</v>
      </c>
      <c r="G774" s="3">
        <v>0.0</v>
      </c>
      <c r="H774" s="3">
        <v>6.0</v>
      </c>
      <c r="I774" s="3">
        <v>2.0</v>
      </c>
      <c r="J774" s="3">
        <v>0.0</v>
      </c>
      <c r="K774" s="3">
        <v>0.0</v>
      </c>
      <c r="L774" s="3">
        <v>0.0</v>
      </c>
    </row>
    <row r="775">
      <c r="A775" s="2" t="s">
        <v>792</v>
      </c>
      <c r="B775" s="1" t="s">
        <v>22</v>
      </c>
      <c r="C775" s="3">
        <v>2.0</v>
      </c>
      <c r="D775" s="3">
        <v>0.0</v>
      </c>
      <c r="E775" s="3">
        <v>1.0</v>
      </c>
      <c r="F775" s="3">
        <v>0.0</v>
      </c>
      <c r="G775" s="3">
        <v>1.0</v>
      </c>
      <c r="H775" s="3">
        <v>1.0</v>
      </c>
      <c r="I775" s="3">
        <v>2.0</v>
      </c>
      <c r="J775" s="3">
        <v>0.0</v>
      </c>
      <c r="K775" s="3">
        <v>0.0</v>
      </c>
      <c r="L775" s="3">
        <v>0.0</v>
      </c>
    </row>
    <row r="776">
      <c r="A776" s="2" t="s">
        <v>793</v>
      </c>
      <c r="B776" s="1" t="s">
        <v>22</v>
      </c>
      <c r="C776" s="3">
        <v>4.0</v>
      </c>
      <c r="D776" s="3">
        <v>0.0</v>
      </c>
      <c r="E776" s="3">
        <v>3.0</v>
      </c>
      <c r="F776" s="3">
        <v>0.0</v>
      </c>
      <c r="G776" s="3">
        <v>1.0</v>
      </c>
      <c r="H776" s="3">
        <v>3.0</v>
      </c>
      <c r="I776" s="3">
        <v>2.0</v>
      </c>
      <c r="J776" s="3">
        <v>0.0</v>
      </c>
      <c r="K776" s="3">
        <v>0.0</v>
      </c>
      <c r="L776" s="3">
        <v>0.0</v>
      </c>
    </row>
    <row r="777">
      <c r="A777" s="2" t="s">
        <v>794</v>
      </c>
      <c r="B777" s="1" t="s">
        <v>22</v>
      </c>
      <c r="C777" s="3">
        <v>0.0</v>
      </c>
      <c r="D777" s="3">
        <v>0.0</v>
      </c>
      <c r="E777" s="3">
        <v>0.0</v>
      </c>
      <c r="F777" s="3">
        <v>0.0</v>
      </c>
      <c r="G777" s="3">
        <v>0.0</v>
      </c>
      <c r="H777" s="3">
        <v>0.0</v>
      </c>
      <c r="I777" s="3">
        <v>2.0</v>
      </c>
      <c r="J777" s="3">
        <v>0.0</v>
      </c>
      <c r="K777" s="3">
        <v>0.0</v>
      </c>
      <c r="L777" s="3">
        <v>0.0</v>
      </c>
    </row>
    <row r="778">
      <c r="A778" s="2" t="s">
        <v>795</v>
      </c>
      <c r="B778" s="1" t="s">
        <v>22</v>
      </c>
      <c r="C778" s="3">
        <v>0.0</v>
      </c>
      <c r="D778" s="3">
        <v>0.0</v>
      </c>
      <c r="E778" s="3">
        <v>0.0</v>
      </c>
      <c r="F778" s="3">
        <v>0.0</v>
      </c>
      <c r="G778" s="3">
        <v>0.0</v>
      </c>
      <c r="H778" s="3">
        <v>0.0</v>
      </c>
      <c r="I778" s="3">
        <v>2.0</v>
      </c>
      <c r="J778" s="3">
        <v>0.0</v>
      </c>
      <c r="K778" s="3">
        <v>0.0</v>
      </c>
      <c r="L778" s="3">
        <v>0.0</v>
      </c>
    </row>
    <row r="779">
      <c r="A779" s="2" t="s">
        <v>796</v>
      </c>
      <c r="B779" s="1" t="s">
        <v>22</v>
      </c>
      <c r="C779" s="3">
        <v>0.0</v>
      </c>
      <c r="D779" s="3">
        <v>0.0</v>
      </c>
      <c r="E779" s="3">
        <v>0.0</v>
      </c>
      <c r="F779" s="3">
        <v>0.0</v>
      </c>
      <c r="G779" s="3">
        <v>0.0</v>
      </c>
      <c r="H779" s="3">
        <v>0.0</v>
      </c>
      <c r="I779" s="3">
        <v>2.0</v>
      </c>
      <c r="J779" s="3">
        <v>0.0</v>
      </c>
      <c r="K779" s="3">
        <v>0.0</v>
      </c>
      <c r="L779" s="3">
        <v>0.0</v>
      </c>
    </row>
    <row r="780">
      <c r="A780" s="2" t="s">
        <v>797</v>
      </c>
      <c r="B780" s="1" t="s">
        <v>22</v>
      </c>
      <c r="C780" s="3">
        <v>2.0</v>
      </c>
      <c r="D780" s="3">
        <v>0.0</v>
      </c>
      <c r="E780" s="3">
        <v>2.0</v>
      </c>
      <c r="F780" s="3">
        <v>0.0</v>
      </c>
      <c r="G780" s="3">
        <v>0.0</v>
      </c>
      <c r="H780" s="3">
        <v>2.0</v>
      </c>
      <c r="I780" s="3">
        <v>2.0</v>
      </c>
      <c r="J780" s="3">
        <v>0.0</v>
      </c>
      <c r="K780" s="3">
        <v>0.0</v>
      </c>
      <c r="L780" s="3">
        <v>0.0</v>
      </c>
    </row>
    <row r="781">
      <c r="A781" s="2" t="s">
        <v>798</v>
      </c>
      <c r="B781" s="1" t="s">
        <v>22</v>
      </c>
      <c r="C781" s="3">
        <v>0.0</v>
      </c>
      <c r="D781" s="3">
        <v>0.0</v>
      </c>
      <c r="E781" s="3">
        <v>0.0</v>
      </c>
      <c r="F781" s="3">
        <v>0.0</v>
      </c>
      <c r="G781" s="3">
        <v>0.0</v>
      </c>
      <c r="H781" s="3">
        <v>0.0</v>
      </c>
      <c r="I781" s="3">
        <v>2.0</v>
      </c>
      <c r="J781" s="3">
        <v>0.0</v>
      </c>
      <c r="K781" s="3">
        <v>0.0</v>
      </c>
      <c r="L781" s="3">
        <v>0.0</v>
      </c>
    </row>
    <row r="782">
      <c r="A782" s="2" t="s">
        <v>799</v>
      </c>
      <c r="B782" s="1" t="s">
        <v>22</v>
      </c>
      <c r="C782" s="3">
        <v>6.0</v>
      </c>
      <c r="D782" s="3">
        <v>0.0</v>
      </c>
      <c r="E782" s="3">
        <v>4.0</v>
      </c>
      <c r="F782" s="3">
        <v>0.0</v>
      </c>
      <c r="G782" s="3">
        <v>0.0</v>
      </c>
      <c r="H782" s="3">
        <v>6.0</v>
      </c>
      <c r="I782" s="3">
        <v>2.0</v>
      </c>
      <c r="J782" s="3">
        <v>0.0</v>
      </c>
      <c r="K782" s="3">
        <v>0.0</v>
      </c>
      <c r="L782" s="3">
        <v>0.0</v>
      </c>
    </row>
    <row r="783">
      <c r="A783" s="2" t="s">
        <v>800</v>
      </c>
      <c r="B783" s="1" t="s">
        <v>13</v>
      </c>
      <c r="C783" s="3">
        <v>23.0</v>
      </c>
      <c r="D783" s="3">
        <v>0.0</v>
      </c>
      <c r="E783" s="3">
        <v>12.0</v>
      </c>
      <c r="F783" s="3">
        <v>0.0</v>
      </c>
      <c r="G783" s="3">
        <v>7.0</v>
      </c>
      <c r="H783" s="3">
        <v>16.0</v>
      </c>
      <c r="I783" s="3">
        <v>2.0</v>
      </c>
      <c r="J783" s="3">
        <v>0.0</v>
      </c>
      <c r="K783" s="3">
        <v>0.0</v>
      </c>
      <c r="L783" s="3">
        <v>0.0</v>
      </c>
    </row>
    <row r="784">
      <c r="A784" s="2" t="s">
        <v>801</v>
      </c>
      <c r="B784" s="1" t="s">
        <v>15</v>
      </c>
      <c r="C784" s="3">
        <v>0.0</v>
      </c>
      <c r="D784" s="3">
        <v>0.0</v>
      </c>
      <c r="E784" s="3">
        <v>0.0</v>
      </c>
      <c r="F784" s="3">
        <v>0.0</v>
      </c>
      <c r="G784" s="3">
        <v>0.0</v>
      </c>
      <c r="H784" s="3">
        <v>0.0</v>
      </c>
      <c r="I784" s="3">
        <v>2.0</v>
      </c>
      <c r="J784" s="3">
        <v>0.0</v>
      </c>
      <c r="K784" s="3">
        <v>0.0</v>
      </c>
      <c r="L784" s="3">
        <v>0.0</v>
      </c>
    </row>
    <row r="785">
      <c r="A785" s="2" t="s">
        <v>802</v>
      </c>
      <c r="B785" s="1" t="s">
        <v>20</v>
      </c>
      <c r="C785" s="3">
        <v>0.0</v>
      </c>
      <c r="D785" s="3">
        <v>0.0</v>
      </c>
      <c r="E785" s="3">
        <v>0.0</v>
      </c>
      <c r="F785" s="3">
        <v>0.0</v>
      </c>
      <c r="G785" s="3">
        <v>0.0</v>
      </c>
      <c r="H785" s="3">
        <v>0.0</v>
      </c>
      <c r="I785" s="3">
        <v>0.0</v>
      </c>
      <c r="J785" s="3">
        <v>0.0</v>
      </c>
      <c r="K785" s="3">
        <v>0.0</v>
      </c>
      <c r="L785" s="3">
        <v>0.0</v>
      </c>
    </row>
    <row r="786">
      <c r="A786" s="1" t="s">
        <v>803</v>
      </c>
      <c r="B786" s="1" t="s">
        <v>22</v>
      </c>
      <c r="C786" s="3">
        <v>2.0</v>
      </c>
      <c r="D786" s="3">
        <v>1.0</v>
      </c>
      <c r="E786" s="3">
        <v>2.0</v>
      </c>
      <c r="F786" s="3">
        <v>0.0</v>
      </c>
      <c r="G786" s="3">
        <v>2.0</v>
      </c>
      <c r="H786" s="3">
        <v>0.0</v>
      </c>
      <c r="I786" s="3">
        <v>0.0</v>
      </c>
      <c r="J786" s="3">
        <v>1.0</v>
      </c>
      <c r="K786" s="3">
        <v>0.0</v>
      </c>
      <c r="L786" s="3">
        <v>0.0</v>
      </c>
    </row>
    <row r="787">
      <c r="A787" s="1" t="s">
        <v>804</v>
      </c>
      <c r="B787" s="1" t="s">
        <v>22</v>
      </c>
      <c r="C787" s="3">
        <v>2.0</v>
      </c>
      <c r="D787" s="3">
        <v>1.0</v>
      </c>
      <c r="E787" s="3">
        <v>2.0</v>
      </c>
      <c r="F787" s="3">
        <v>0.0</v>
      </c>
      <c r="G787" s="3">
        <v>2.0</v>
      </c>
      <c r="H787" s="3">
        <v>0.0</v>
      </c>
      <c r="I787" s="3">
        <v>0.0</v>
      </c>
      <c r="J787" s="3">
        <v>1.0</v>
      </c>
      <c r="K787" s="3">
        <v>0.0</v>
      </c>
      <c r="L787" s="3">
        <v>0.0</v>
      </c>
    </row>
    <row r="788">
      <c r="A788" s="1" t="s">
        <v>805</v>
      </c>
      <c r="B788" s="1" t="s">
        <v>22</v>
      </c>
      <c r="C788" s="3">
        <v>1.0</v>
      </c>
      <c r="D788" s="3">
        <v>2.0</v>
      </c>
      <c r="E788" s="3">
        <v>1.0</v>
      </c>
      <c r="F788" s="3">
        <v>0.0</v>
      </c>
      <c r="G788" s="3">
        <v>1.0</v>
      </c>
      <c r="H788" s="3">
        <v>0.0</v>
      </c>
      <c r="I788" s="3">
        <v>0.0</v>
      </c>
      <c r="J788" s="3">
        <v>2.0</v>
      </c>
      <c r="K788" s="3">
        <v>0.0</v>
      </c>
      <c r="L788" s="3">
        <v>0.0</v>
      </c>
    </row>
    <row r="789">
      <c r="A789" s="1" t="s">
        <v>806</v>
      </c>
      <c r="B789" s="1" t="s">
        <v>22</v>
      </c>
      <c r="C789" s="3">
        <v>3.0</v>
      </c>
      <c r="D789" s="3">
        <v>0.0</v>
      </c>
      <c r="E789" s="3">
        <v>3.0</v>
      </c>
      <c r="F789" s="3">
        <v>0.0</v>
      </c>
      <c r="G789" s="3">
        <v>3.0</v>
      </c>
      <c r="H789" s="3">
        <v>0.0</v>
      </c>
      <c r="I789" s="3">
        <v>0.0</v>
      </c>
      <c r="J789" s="3">
        <v>0.0</v>
      </c>
      <c r="K789" s="3">
        <v>0.0</v>
      </c>
      <c r="L789" s="3">
        <v>0.0</v>
      </c>
    </row>
    <row r="790">
      <c r="A790" s="1" t="s">
        <v>807</v>
      </c>
      <c r="B790" s="1" t="s">
        <v>22</v>
      </c>
      <c r="C790" s="3">
        <v>16.0</v>
      </c>
      <c r="D790" s="3">
        <v>0.0</v>
      </c>
      <c r="E790" s="3">
        <v>6.0</v>
      </c>
      <c r="F790" s="3">
        <v>0.0</v>
      </c>
      <c r="G790" s="3">
        <v>16.0</v>
      </c>
      <c r="H790" s="3">
        <v>0.0</v>
      </c>
      <c r="I790" s="3">
        <v>0.0</v>
      </c>
      <c r="J790" s="3">
        <v>0.0</v>
      </c>
      <c r="K790" s="3">
        <v>0.0</v>
      </c>
      <c r="L790" s="3">
        <v>0.0</v>
      </c>
    </row>
    <row r="791">
      <c r="A791" s="1" t="s">
        <v>808</v>
      </c>
      <c r="B791" s="1" t="s">
        <v>22</v>
      </c>
      <c r="C791" s="3">
        <v>11.0</v>
      </c>
      <c r="D791" s="3">
        <v>0.0</v>
      </c>
      <c r="E791" s="3">
        <v>8.0</v>
      </c>
      <c r="F791" s="3">
        <v>0.0</v>
      </c>
      <c r="G791" s="3">
        <v>10.0</v>
      </c>
      <c r="H791" s="3">
        <v>1.0</v>
      </c>
      <c r="I791" s="3">
        <v>0.0</v>
      </c>
      <c r="J791" s="3">
        <v>0.0</v>
      </c>
      <c r="K791" s="3">
        <v>0.0</v>
      </c>
      <c r="L791" s="3">
        <v>0.0</v>
      </c>
    </row>
    <row r="792">
      <c r="A792" s="2" t="s">
        <v>809</v>
      </c>
      <c r="B792" s="1" t="s">
        <v>22</v>
      </c>
      <c r="C792" s="3">
        <v>4.0</v>
      </c>
      <c r="D792" s="3">
        <v>1.0</v>
      </c>
      <c r="E792" s="3">
        <v>3.0</v>
      </c>
      <c r="F792" s="3">
        <v>0.0</v>
      </c>
      <c r="G792" s="3">
        <v>2.0</v>
      </c>
      <c r="H792" s="3">
        <v>2.0</v>
      </c>
      <c r="I792" s="3">
        <v>0.0</v>
      </c>
      <c r="J792" s="3">
        <v>1.0</v>
      </c>
      <c r="K792" s="3">
        <v>0.0</v>
      </c>
      <c r="L792" s="3">
        <v>0.0</v>
      </c>
    </row>
    <row r="793">
      <c r="A793" s="2" t="s">
        <v>810</v>
      </c>
      <c r="B793" s="1" t="s">
        <v>22</v>
      </c>
      <c r="C793" s="3">
        <v>4.0</v>
      </c>
      <c r="D793" s="3">
        <v>0.0</v>
      </c>
      <c r="E793" s="3">
        <v>4.0</v>
      </c>
      <c r="F793" s="3">
        <v>0.0</v>
      </c>
      <c r="G793" s="3">
        <v>4.0</v>
      </c>
      <c r="H793" s="3">
        <v>0.0</v>
      </c>
      <c r="I793" s="3">
        <v>0.0</v>
      </c>
      <c r="J793" s="3">
        <v>0.0</v>
      </c>
      <c r="K793" s="3">
        <v>0.0</v>
      </c>
      <c r="L793" s="3">
        <v>0.0</v>
      </c>
    </row>
    <row r="794">
      <c r="A794" s="2" t="s">
        <v>811</v>
      </c>
      <c r="B794" s="1" t="s">
        <v>22</v>
      </c>
      <c r="C794" s="3">
        <v>2.0</v>
      </c>
      <c r="D794" s="3">
        <v>0.0</v>
      </c>
      <c r="E794" s="3">
        <v>2.0</v>
      </c>
      <c r="F794" s="3">
        <v>0.0</v>
      </c>
      <c r="G794" s="3">
        <v>2.0</v>
      </c>
      <c r="H794" s="3">
        <v>0.0</v>
      </c>
      <c r="I794" s="3">
        <v>0.0</v>
      </c>
      <c r="J794" s="3">
        <v>0.0</v>
      </c>
      <c r="K794" s="3">
        <v>0.0</v>
      </c>
      <c r="L794" s="3">
        <v>0.0</v>
      </c>
    </row>
    <row r="795">
      <c r="A795" s="2" t="s">
        <v>812</v>
      </c>
      <c r="B795" s="1" t="s">
        <v>22</v>
      </c>
      <c r="C795" s="3">
        <v>2.0</v>
      </c>
      <c r="D795" s="3">
        <v>0.0</v>
      </c>
      <c r="E795" s="3">
        <v>2.0</v>
      </c>
      <c r="F795" s="3">
        <v>0.0</v>
      </c>
      <c r="G795" s="3">
        <v>2.0</v>
      </c>
      <c r="H795" s="3">
        <v>0.0</v>
      </c>
      <c r="I795" s="3">
        <v>0.0</v>
      </c>
      <c r="J795" s="3">
        <v>0.0</v>
      </c>
      <c r="K795" s="3">
        <v>0.0</v>
      </c>
      <c r="L795" s="3">
        <v>0.0</v>
      </c>
    </row>
    <row r="796">
      <c r="A796" s="2" t="s">
        <v>813</v>
      </c>
      <c r="B796" s="1" t="s">
        <v>22</v>
      </c>
      <c r="C796" s="3">
        <v>3.0</v>
      </c>
      <c r="D796" s="3">
        <v>0.0</v>
      </c>
      <c r="E796" s="3">
        <v>3.0</v>
      </c>
      <c r="F796" s="3">
        <v>0.0</v>
      </c>
      <c r="G796" s="3">
        <v>3.0</v>
      </c>
      <c r="H796" s="3">
        <v>0.0</v>
      </c>
      <c r="I796" s="3">
        <v>0.0</v>
      </c>
      <c r="J796" s="3">
        <v>0.0</v>
      </c>
      <c r="K796" s="3">
        <v>0.0</v>
      </c>
      <c r="L796" s="3">
        <v>0.0</v>
      </c>
    </row>
    <row r="797">
      <c r="A797" s="2" t="s">
        <v>814</v>
      </c>
      <c r="B797" s="1" t="s">
        <v>22</v>
      </c>
      <c r="C797" s="3">
        <v>9.0</v>
      </c>
      <c r="D797" s="3">
        <v>1.0</v>
      </c>
      <c r="E797" s="3">
        <v>7.0</v>
      </c>
      <c r="F797" s="3">
        <v>2.0</v>
      </c>
      <c r="G797" s="3">
        <v>7.0</v>
      </c>
      <c r="H797" s="3">
        <v>2.0</v>
      </c>
      <c r="I797" s="3">
        <v>0.0</v>
      </c>
      <c r="J797" s="3">
        <v>1.0</v>
      </c>
      <c r="K797" s="3">
        <v>0.0</v>
      </c>
      <c r="L797" s="3">
        <v>0.0</v>
      </c>
    </row>
    <row r="798">
      <c r="A798" s="2" t="s">
        <v>815</v>
      </c>
      <c r="B798" s="1" t="s">
        <v>22</v>
      </c>
      <c r="C798" s="3">
        <v>5.0</v>
      </c>
      <c r="D798" s="3">
        <v>0.0</v>
      </c>
      <c r="E798" s="3">
        <v>3.0</v>
      </c>
      <c r="F798" s="3">
        <v>0.0</v>
      </c>
      <c r="G798" s="3">
        <v>5.0</v>
      </c>
      <c r="H798" s="3">
        <v>0.0</v>
      </c>
      <c r="I798" s="3">
        <v>0.0</v>
      </c>
      <c r="J798" s="3">
        <v>0.0</v>
      </c>
      <c r="K798" s="3">
        <v>0.0</v>
      </c>
      <c r="L798" s="3">
        <v>0.0</v>
      </c>
    </row>
    <row r="799">
      <c r="A799" s="2" t="s">
        <v>816</v>
      </c>
      <c r="B799" s="1" t="s">
        <v>22</v>
      </c>
      <c r="C799" s="3">
        <v>1.0</v>
      </c>
      <c r="D799" s="3">
        <v>0.0</v>
      </c>
      <c r="E799" s="3">
        <v>1.0</v>
      </c>
      <c r="F799" s="3">
        <v>0.0</v>
      </c>
      <c r="G799" s="3">
        <v>1.0</v>
      </c>
      <c r="H799" s="3">
        <v>0.0</v>
      </c>
      <c r="I799" s="3">
        <v>0.0</v>
      </c>
      <c r="J799" s="3">
        <v>0.0</v>
      </c>
      <c r="K799" s="3">
        <v>0.0</v>
      </c>
      <c r="L799" s="3">
        <v>0.0</v>
      </c>
    </row>
    <row r="800">
      <c r="A800" s="2" t="s">
        <v>817</v>
      </c>
      <c r="B800" s="1" t="s">
        <v>22</v>
      </c>
      <c r="C800" s="3">
        <v>9.0</v>
      </c>
      <c r="D800" s="3">
        <v>0.0</v>
      </c>
      <c r="E800" s="3">
        <v>6.0</v>
      </c>
      <c r="F800" s="3">
        <v>0.0</v>
      </c>
      <c r="G800" s="3">
        <v>9.0</v>
      </c>
      <c r="H800" s="3">
        <v>0.0</v>
      </c>
      <c r="I800" s="3">
        <v>0.0</v>
      </c>
      <c r="J800" s="3">
        <v>0.0</v>
      </c>
      <c r="K800" s="3">
        <v>0.0</v>
      </c>
      <c r="L800" s="3">
        <v>0.0</v>
      </c>
    </row>
    <row r="801">
      <c r="A801" s="2" t="s">
        <v>818</v>
      </c>
      <c r="B801" s="1" t="s">
        <v>22</v>
      </c>
      <c r="C801" s="3">
        <v>3.0</v>
      </c>
      <c r="D801" s="3">
        <v>0.0</v>
      </c>
      <c r="E801" s="3">
        <v>3.0</v>
      </c>
      <c r="F801" s="3">
        <v>0.0</v>
      </c>
      <c r="G801" s="3">
        <v>3.0</v>
      </c>
      <c r="H801" s="3">
        <v>0.0</v>
      </c>
      <c r="I801" s="3">
        <v>0.0</v>
      </c>
      <c r="J801" s="3">
        <v>0.0</v>
      </c>
      <c r="K801" s="3">
        <v>0.0</v>
      </c>
      <c r="L801" s="3">
        <v>0.0</v>
      </c>
    </row>
    <row r="802">
      <c r="A802" s="2" t="s">
        <v>819</v>
      </c>
      <c r="B802" s="1" t="s">
        <v>22</v>
      </c>
      <c r="C802" s="3">
        <v>2.0</v>
      </c>
      <c r="D802" s="3">
        <v>0.0</v>
      </c>
      <c r="E802" s="3">
        <v>2.0</v>
      </c>
      <c r="F802" s="3">
        <v>0.0</v>
      </c>
      <c r="G802" s="3">
        <v>2.0</v>
      </c>
      <c r="H802" s="3">
        <v>0.0</v>
      </c>
      <c r="I802" s="3">
        <v>0.0</v>
      </c>
      <c r="J802" s="3">
        <v>0.0</v>
      </c>
      <c r="K802" s="3">
        <v>0.0</v>
      </c>
      <c r="L802" s="3">
        <v>0.0</v>
      </c>
    </row>
    <row r="803">
      <c r="A803" s="2" t="s">
        <v>820</v>
      </c>
      <c r="B803" s="1" t="s">
        <v>22</v>
      </c>
      <c r="C803" s="3">
        <v>5.0</v>
      </c>
      <c r="D803" s="3">
        <v>0.0</v>
      </c>
      <c r="E803" s="3">
        <v>5.0</v>
      </c>
      <c r="F803" s="3">
        <v>0.0</v>
      </c>
      <c r="G803" s="3">
        <v>5.0</v>
      </c>
      <c r="H803" s="3">
        <v>0.0</v>
      </c>
      <c r="I803" s="3">
        <v>0.0</v>
      </c>
      <c r="J803" s="3">
        <v>0.0</v>
      </c>
      <c r="K803" s="3">
        <v>0.0</v>
      </c>
      <c r="L803" s="3">
        <v>0.0</v>
      </c>
    </row>
    <row r="804">
      <c r="A804" s="2" t="s">
        <v>821</v>
      </c>
      <c r="B804" s="1" t="s">
        <v>22</v>
      </c>
      <c r="C804" s="3">
        <v>12.0</v>
      </c>
      <c r="D804" s="3">
        <v>0.0</v>
      </c>
      <c r="E804" s="3">
        <v>6.0</v>
      </c>
      <c r="F804" s="3">
        <v>0.0</v>
      </c>
      <c r="G804" s="3">
        <v>12.0</v>
      </c>
      <c r="H804" s="3">
        <v>0.0</v>
      </c>
      <c r="I804" s="3">
        <v>0.0</v>
      </c>
      <c r="J804" s="3">
        <v>0.0</v>
      </c>
      <c r="K804" s="3">
        <v>0.0</v>
      </c>
      <c r="L804" s="3">
        <v>0.0</v>
      </c>
    </row>
    <row r="805">
      <c r="A805" s="2" t="s">
        <v>822</v>
      </c>
      <c r="B805" s="1" t="s">
        <v>22</v>
      </c>
      <c r="C805" s="3">
        <v>3.0</v>
      </c>
      <c r="D805" s="3">
        <v>3.0</v>
      </c>
      <c r="E805" s="3">
        <v>3.0</v>
      </c>
      <c r="F805" s="3">
        <v>0.0</v>
      </c>
      <c r="G805" s="3">
        <v>3.0</v>
      </c>
      <c r="H805" s="3">
        <v>0.0</v>
      </c>
      <c r="I805" s="3">
        <v>0.0</v>
      </c>
      <c r="J805" s="3">
        <v>3.0</v>
      </c>
      <c r="K805" s="3">
        <v>0.0</v>
      </c>
      <c r="L805" s="3">
        <v>0.0</v>
      </c>
    </row>
    <row r="806">
      <c r="A806" s="2" t="s">
        <v>823</v>
      </c>
      <c r="B806" s="1" t="s">
        <v>22</v>
      </c>
      <c r="C806" s="3">
        <v>17.0</v>
      </c>
      <c r="D806" s="3">
        <v>0.0</v>
      </c>
      <c r="E806" s="3">
        <v>6.0</v>
      </c>
      <c r="F806" s="3">
        <v>0.0</v>
      </c>
      <c r="G806" s="3">
        <v>17.0</v>
      </c>
      <c r="H806" s="3">
        <v>0.0</v>
      </c>
      <c r="I806" s="3">
        <v>0.0</v>
      </c>
      <c r="J806" s="3">
        <v>0.0</v>
      </c>
      <c r="K806" s="3">
        <v>0.0</v>
      </c>
      <c r="L806" s="3">
        <v>0.0</v>
      </c>
    </row>
    <row r="807">
      <c r="A807" s="1" t="s">
        <v>824</v>
      </c>
      <c r="B807" s="1" t="s">
        <v>22</v>
      </c>
      <c r="C807" s="3">
        <v>1.0</v>
      </c>
      <c r="D807" s="3">
        <v>0.0</v>
      </c>
      <c r="E807" s="3">
        <v>1.0</v>
      </c>
      <c r="F807" s="3">
        <v>0.0</v>
      </c>
      <c r="G807" s="3">
        <v>1.0</v>
      </c>
      <c r="H807" s="3">
        <v>0.0</v>
      </c>
      <c r="I807" s="3">
        <v>0.0</v>
      </c>
      <c r="J807" s="3">
        <v>0.0</v>
      </c>
      <c r="K807" s="3">
        <v>0.0</v>
      </c>
      <c r="L807" s="3">
        <v>0.0</v>
      </c>
    </row>
    <row r="808">
      <c r="A808" s="2" t="s">
        <v>825</v>
      </c>
      <c r="B808" s="1" t="s">
        <v>15</v>
      </c>
      <c r="C808" s="3">
        <v>1.0</v>
      </c>
      <c r="D808" s="3">
        <v>11.0</v>
      </c>
      <c r="E808" s="3">
        <v>1.0</v>
      </c>
      <c r="F808" s="3">
        <v>0.0</v>
      </c>
      <c r="G808" s="3">
        <v>1.0</v>
      </c>
      <c r="H808" s="3">
        <v>0.0</v>
      </c>
      <c r="I808" s="3">
        <v>2.0</v>
      </c>
      <c r="J808" s="3">
        <v>11.0</v>
      </c>
      <c r="K808" s="3">
        <v>0.0</v>
      </c>
      <c r="L808" s="3">
        <v>0.0</v>
      </c>
    </row>
    <row r="809">
      <c r="A809" s="2" t="s">
        <v>826</v>
      </c>
      <c r="B809" s="1" t="s">
        <v>17</v>
      </c>
      <c r="C809" s="3">
        <v>0.0</v>
      </c>
      <c r="D809" s="3">
        <v>0.0</v>
      </c>
      <c r="E809" s="3">
        <v>0.0</v>
      </c>
      <c r="F809" s="3">
        <v>0.0</v>
      </c>
      <c r="G809" s="3">
        <v>0.0</v>
      </c>
      <c r="H809" s="3">
        <v>0.0</v>
      </c>
      <c r="I809" s="3">
        <v>2.0</v>
      </c>
      <c r="J809" s="3">
        <v>0.0</v>
      </c>
      <c r="K809" s="3">
        <v>0.0</v>
      </c>
      <c r="L809" s="3">
        <v>0.0</v>
      </c>
    </row>
    <row r="810">
      <c r="A810" s="2" t="s">
        <v>827</v>
      </c>
      <c r="B810" s="1" t="s">
        <v>15</v>
      </c>
      <c r="C810" s="3">
        <v>0.0</v>
      </c>
      <c r="D810" s="3">
        <v>1.0</v>
      </c>
      <c r="E810" s="3">
        <v>0.0</v>
      </c>
      <c r="F810" s="3">
        <v>0.0</v>
      </c>
      <c r="G810" s="3">
        <v>0.0</v>
      </c>
      <c r="H810" s="3">
        <v>0.0</v>
      </c>
      <c r="I810" s="3">
        <v>2.0</v>
      </c>
      <c r="J810" s="3">
        <v>1.0</v>
      </c>
      <c r="K810" s="3">
        <v>0.0</v>
      </c>
      <c r="L810" s="3">
        <v>0.0</v>
      </c>
    </row>
    <row r="811">
      <c r="A811" s="2" t="s">
        <v>828</v>
      </c>
      <c r="B811" s="1" t="s">
        <v>20</v>
      </c>
      <c r="C811" s="3">
        <v>0.0</v>
      </c>
      <c r="D811" s="3">
        <v>0.0</v>
      </c>
      <c r="E811" s="3">
        <v>0.0</v>
      </c>
      <c r="F811" s="3">
        <v>0.0</v>
      </c>
      <c r="G811" s="3">
        <v>0.0</v>
      </c>
      <c r="H811" s="3">
        <v>0.0</v>
      </c>
      <c r="I811" s="3">
        <v>0.0</v>
      </c>
      <c r="J811" s="3">
        <v>0.0</v>
      </c>
      <c r="K811" s="3">
        <v>0.0</v>
      </c>
      <c r="L811" s="3">
        <v>0.0</v>
      </c>
    </row>
    <row r="812">
      <c r="A812" s="2" t="s">
        <v>829</v>
      </c>
      <c r="B812" s="1" t="s">
        <v>167</v>
      </c>
      <c r="C812" s="3">
        <v>4.0</v>
      </c>
      <c r="D812" s="3">
        <v>0.0</v>
      </c>
      <c r="E812" s="3">
        <v>4.0</v>
      </c>
      <c r="F812" s="3">
        <v>0.0</v>
      </c>
      <c r="G812" s="3">
        <v>4.0</v>
      </c>
      <c r="H812" s="3">
        <v>0.0</v>
      </c>
      <c r="I812" s="3">
        <v>0.0</v>
      </c>
      <c r="J812" s="3">
        <v>0.0</v>
      </c>
      <c r="K812" s="3">
        <v>0.0</v>
      </c>
      <c r="L812" s="3">
        <v>0.0</v>
      </c>
    </row>
    <row r="813">
      <c r="A813" s="2" t="s">
        <v>830</v>
      </c>
      <c r="B813" s="1" t="s">
        <v>167</v>
      </c>
      <c r="C813" s="3">
        <v>0.0</v>
      </c>
      <c r="D813" s="3">
        <v>1.0</v>
      </c>
      <c r="E813" s="3">
        <v>0.0</v>
      </c>
      <c r="F813" s="3">
        <v>0.0</v>
      </c>
      <c r="G813" s="3">
        <v>0.0</v>
      </c>
      <c r="H813" s="3">
        <v>0.0</v>
      </c>
      <c r="I813" s="3">
        <v>0.0</v>
      </c>
      <c r="J813" s="3">
        <v>1.0</v>
      </c>
      <c r="K813" s="3">
        <v>0.0</v>
      </c>
      <c r="L813" s="3">
        <v>0.0</v>
      </c>
    </row>
    <row r="814">
      <c r="A814" s="2" t="s">
        <v>831</v>
      </c>
      <c r="B814" s="1" t="s">
        <v>167</v>
      </c>
      <c r="C814" s="3">
        <v>1.0</v>
      </c>
      <c r="D814" s="3">
        <v>0.0</v>
      </c>
      <c r="E814" s="3">
        <v>1.0</v>
      </c>
      <c r="F814" s="3">
        <v>0.0</v>
      </c>
      <c r="G814" s="3">
        <v>1.0</v>
      </c>
      <c r="H814" s="3">
        <v>0.0</v>
      </c>
      <c r="I814" s="3">
        <v>0.0</v>
      </c>
      <c r="J814" s="3">
        <v>0.0</v>
      </c>
      <c r="K814" s="3">
        <v>0.0</v>
      </c>
      <c r="L814" s="3">
        <v>0.0</v>
      </c>
    </row>
    <row r="815">
      <c r="A815" s="2" t="s">
        <v>832</v>
      </c>
      <c r="B815" s="1" t="s">
        <v>167</v>
      </c>
      <c r="C815" s="3">
        <v>0.0</v>
      </c>
      <c r="D815" s="3">
        <v>1.0</v>
      </c>
      <c r="E815" s="3">
        <v>0.0</v>
      </c>
      <c r="F815" s="3">
        <v>0.0</v>
      </c>
      <c r="G815" s="3">
        <v>0.0</v>
      </c>
      <c r="H815" s="3">
        <v>0.0</v>
      </c>
      <c r="I815" s="3">
        <v>0.0</v>
      </c>
      <c r="J815" s="3">
        <v>1.0</v>
      </c>
      <c r="K815" s="3">
        <v>0.0</v>
      </c>
      <c r="L815" s="3">
        <v>0.0</v>
      </c>
    </row>
    <row r="816">
      <c r="A816" s="2" t="s">
        <v>833</v>
      </c>
      <c r="B816" s="1" t="s">
        <v>167</v>
      </c>
      <c r="C816" s="3">
        <v>1.0</v>
      </c>
      <c r="D816" s="3">
        <v>0.0</v>
      </c>
      <c r="E816" s="3">
        <v>1.0</v>
      </c>
      <c r="F816" s="3">
        <v>0.0</v>
      </c>
      <c r="G816" s="3">
        <v>1.0</v>
      </c>
      <c r="H816" s="3">
        <v>0.0</v>
      </c>
      <c r="I816" s="3">
        <v>0.0</v>
      </c>
      <c r="J816" s="3">
        <v>0.0</v>
      </c>
      <c r="K816" s="3">
        <v>0.0</v>
      </c>
      <c r="L816" s="3">
        <v>0.0</v>
      </c>
    </row>
    <row r="817">
      <c r="A817" s="2" t="s">
        <v>834</v>
      </c>
      <c r="B817" s="1" t="s">
        <v>167</v>
      </c>
      <c r="C817" s="3">
        <v>1.0</v>
      </c>
      <c r="D817" s="3">
        <v>0.0</v>
      </c>
      <c r="E817" s="3">
        <v>1.0</v>
      </c>
      <c r="F817" s="3">
        <v>0.0</v>
      </c>
      <c r="G817" s="3">
        <v>1.0</v>
      </c>
      <c r="H817" s="3">
        <v>0.0</v>
      </c>
      <c r="I817" s="3">
        <v>0.0</v>
      </c>
      <c r="J817" s="3">
        <v>0.0</v>
      </c>
      <c r="K817" s="3">
        <v>0.0</v>
      </c>
      <c r="L817" s="3">
        <v>0.0</v>
      </c>
    </row>
    <row r="818">
      <c r="A818" s="2" t="s">
        <v>835</v>
      </c>
      <c r="B818" s="1" t="s">
        <v>167</v>
      </c>
      <c r="C818" s="3">
        <v>0.0</v>
      </c>
      <c r="D818" s="3">
        <v>1.0</v>
      </c>
      <c r="E818" s="3">
        <v>0.0</v>
      </c>
      <c r="F818" s="3">
        <v>0.0</v>
      </c>
      <c r="G818" s="3">
        <v>0.0</v>
      </c>
      <c r="H818" s="3">
        <v>0.0</v>
      </c>
      <c r="I818" s="3">
        <v>0.0</v>
      </c>
      <c r="J818" s="3">
        <v>1.0</v>
      </c>
      <c r="K818" s="3">
        <v>0.0</v>
      </c>
      <c r="L818" s="3">
        <v>0.0</v>
      </c>
    </row>
    <row r="819">
      <c r="A819" s="2" t="s">
        <v>836</v>
      </c>
      <c r="B819" s="1" t="s">
        <v>167</v>
      </c>
      <c r="C819" s="3">
        <v>0.0</v>
      </c>
      <c r="D819" s="3">
        <v>1.0</v>
      </c>
      <c r="E819" s="3">
        <v>0.0</v>
      </c>
      <c r="F819" s="3">
        <v>0.0</v>
      </c>
      <c r="G819" s="3">
        <v>0.0</v>
      </c>
      <c r="H819" s="3">
        <v>0.0</v>
      </c>
      <c r="I819" s="3">
        <v>0.0</v>
      </c>
      <c r="J819" s="3">
        <v>1.0</v>
      </c>
      <c r="K819" s="3">
        <v>0.0</v>
      </c>
      <c r="L819" s="3">
        <v>0.0</v>
      </c>
    </row>
    <row r="820">
      <c r="A820" s="2" t="s">
        <v>837</v>
      </c>
      <c r="B820" s="1" t="s">
        <v>167</v>
      </c>
      <c r="C820" s="3">
        <v>1.0</v>
      </c>
      <c r="D820" s="3">
        <v>0.0</v>
      </c>
      <c r="E820" s="3">
        <v>1.0</v>
      </c>
      <c r="F820" s="3">
        <v>0.0</v>
      </c>
      <c r="G820" s="3">
        <v>1.0</v>
      </c>
      <c r="H820" s="3">
        <v>0.0</v>
      </c>
      <c r="I820" s="3">
        <v>0.0</v>
      </c>
      <c r="J820" s="3">
        <v>0.0</v>
      </c>
      <c r="K820" s="3">
        <v>0.0</v>
      </c>
      <c r="L820" s="3">
        <v>0.0</v>
      </c>
    </row>
    <row r="821">
      <c r="A821" s="2" t="s">
        <v>838</v>
      </c>
      <c r="B821" s="1" t="s">
        <v>167</v>
      </c>
      <c r="C821" s="3">
        <v>0.0</v>
      </c>
      <c r="D821" s="3">
        <v>1.0</v>
      </c>
      <c r="E821" s="3">
        <v>0.0</v>
      </c>
      <c r="F821" s="3">
        <v>0.0</v>
      </c>
      <c r="G821" s="3">
        <v>0.0</v>
      </c>
      <c r="H821" s="3">
        <v>0.0</v>
      </c>
      <c r="I821" s="3">
        <v>0.0</v>
      </c>
      <c r="J821" s="3">
        <v>1.0</v>
      </c>
      <c r="K821" s="3">
        <v>0.0</v>
      </c>
      <c r="L821" s="3">
        <v>0.0</v>
      </c>
    </row>
    <row r="822">
      <c r="A822" s="1" t="s">
        <v>839</v>
      </c>
      <c r="B822" s="1" t="s">
        <v>167</v>
      </c>
      <c r="C822" s="3">
        <v>3.0</v>
      </c>
      <c r="D822" s="3">
        <v>0.0</v>
      </c>
      <c r="E822" s="3">
        <v>3.0</v>
      </c>
      <c r="F822" s="3">
        <v>0.0</v>
      </c>
      <c r="G822" s="3">
        <v>3.0</v>
      </c>
      <c r="H822" s="3">
        <v>0.0</v>
      </c>
      <c r="I822" s="3">
        <v>0.0</v>
      </c>
      <c r="J822" s="3">
        <v>0.0</v>
      </c>
      <c r="K822" s="3">
        <v>0.0</v>
      </c>
      <c r="L822" s="3">
        <v>0.0</v>
      </c>
    </row>
    <row r="823">
      <c r="A823" s="1" t="s">
        <v>840</v>
      </c>
      <c r="B823" s="1" t="s">
        <v>167</v>
      </c>
      <c r="C823" s="3">
        <v>1.0</v>
      </c>
      <c r="D823" s="3">
        <v>0.0</v>
      </c>
      <c r="E823" s="3">
        <v>1.0</v>
      </c>
      <c r="F823" s="3">
        <v>0.0</v>
      </c>
      <c r="G823" s="3">
        <v>1.0</v>
      </c>
      <c r="H823" s="3">
        <v>0.0</v>
      </c>
      <c r="I823" s="3">
        <v>0.0</v>
      </c>
      <c r="J823" s="3">
        <v>0.0</v>
      </c>
      <c r="K823" s="3">
        <v>0.0</v>
      </c>
      <c r="L823" s="3">
        <v>0.0</v>
      </c>
    </row>
    <row r="824">
      <c r="A824" s="1" t="s">
        <v>841</v>
      </c>
      <c r="B824" s="1" t="s">
        <v>167</v>
      </c>
      <c r="C824" s="3">
        <v>1.0</v>
      </c>
      <c r="D824" s="3">
        <v>0.0</v>
      </c>
      <c r="E824" s="3">
        <v>1.0</v>
      </c>
      <c r="F824" s="3">
        <v>0.0</v>
      </c>
      <c r="G824" s="3">
        <v>1.0</v>
      </c>
      <c r="H824" s="3">
        <v>0.0</v>
      </c>
      <c r="I824" s="3">
        <v>0.0</v>
      </c>
      <c r="J824" s="3">
        <v>0.0</v>
      </c>
      <c r="K824" s="3">
        <v>0.0</v>
      </c>
      <c r="L824" s="3">
        <v>0.0</v>
      </c>
    </row>
    <row r="825">
      <c r="A825" s="1" t="s">
        <v>842</v>
      </c>
      <c r="B825" s="1" t="s">
        <v>167</v>
      </c>
      <c r="C825" s="3">
        <v>1.0</v>
      </c>
      <c r="D825" s="3">
        <v>0.0</v>
      </c>
      <c r="E825" s="3">
        <v>1.0</v>
      </c>
      <c r="F825" s="3">
        <v>0.0</v>
      </c>
      <c r="G825" s="3">
        <v>1.0</v>
      </c>
      <c r="H825" s="3">
        <v>0.0</v>
      </c>
      <c r="I825" s="3">
        <v>0.0</v>
      </c>
      <c r="J825" s="3">
        <v>0.0</v>
      </c>
      <c r="K825" s="3">
        <v>0.0</v>
      </c>
      <c r="L825" s="3">
        <v>0.0</v>
      </c>
    </row>
    <row r="826">
      <c r="A826" s="1" t="s">
        <v>843</v>
      </c>
      <c r="B826" s="1" t="s">
        <v>167</v>
      </c>
      <c r="C826" s="3">
        <v>3.0</v>
      </c>
      <c r="D826" s="3">
        <v>0.0</v>
      </c>
      <c r="E826" s="3">
        <v>3.0</v>
      </c>
      <c r="F826" s="3">
        <v>0.0</v>
      </c>
      <c r="G826" s="3">
        <v>3.0</v>
      </c>
      <c r="H826" s="3">
        <v>0.0</v>
      </c>
      <c r="I826" s="3">
        <v>0.0</v>
      </c>
      <c r="J826" s="3">
        <v>0.0</v>
      </c>
      <c r="K826" s="3">
        <v>0.0</v>
      </c>
      <c r="L826" s="3">
        <v>0.0</v>
      </c>
    </row>
    <row r="827">
      <c r="A827" s="1" t="s">
        <v>844</v>
      </c>
      <c r="B827" s="1" t="s">
        <v>167</v>
      </c>
      <c r="C827" s="3">
        <v>1.0</v>
      </c>
      <c r="D827" s="3">
        <v>0.0</v>
      </c>
      <c r="E827" s="3">
        <v>1.0</v>
      </c>
      <c r="F827" s="3">
        <v>0.0</v>
      </c>
      <c r="G827" s="3">
        <v>1.0</v>
      </c>
      <c r="H827" s="3">
        <v>0.0</v>
      </c>
      <c r="I827" s="3">
        <v>0.0</v>
      </c>
      <c r="J827" s="3">
        <v>0.0</v>
      </c>
      <c r="K827" s="3">
        <v>0.0</v>
      </c>
      <c r="L827" s="3">
        <v>0.0</v>
      </c>
    </row>
    <row r="828">
      <c r="A828" s="1" t="s">
        <v>845</v>
      </c>
      <c r="B828" s="1" t="s">
        <v>167</v>
      </c>
      <c r="C828" s="3">
        <v>1.0</v>
      </c>
      <c r="D828" s="3">
        <v>0.0</v>
      </c>
      <c r="E828" s="3">
        <v>1.0</v>
      </c>
      <c r="F828" s="3">
        <v>0.0</v>
      </c>
      <c r="G828" s="3">
        <v>1.0</v>
      </c>
      <c r="H828" s="3">
        <v>0.0</v>
      </c>
      <c r="I828" s="3">
        <v>0.0</v>
      </c>
      <c r="J828" s="3">
        <v>0.0</v>
      </c>
      <c r="K828" s="3">
        <v>0.0</v>
      </c>
      <c r="L828" s="3">
        <v>0.0</v>
      </c>
    </row>
    <row r="829">
      <c r="A829" s="1" t="s">
        <v>846</v>
      </c>
      <c r="B829" s="1" t="s">
        <v>167</v>
      </c>
      <c r="C829" s="3">
        <v>1.0</v>
      </c>
      <c r="D829" s="3">
        <v>0.0</v>
      </c>
      <c r="E829" s="3">
        <v>1.0</v>
      </c>
      <c r="F829" s="3">
        <v>0.0</v>
      </c>
      <c r="G829" s="3">
        <v>1.0</v>
      </c>
      <c r="H829" s="3">
        <v>0.0</v>
      </c>
      <c r="I829" s="3">
        <v>0.0</v>
      </c>
      <c r="J829" s="3">
        <v>0.0</v>
      </c>
      <c r="K829" s="3">
        <v>0.0</v>
      </c>
      <c r="L829" s="3">
        <v>0.0</v>
      </c>
    </row>
    <row r="830">
      <c r="A830" s="1" t="s">
        <v>847</v>
      </c>
      <c r="B830" s="1" t="s">
        <v>167</v>
      </c>
      <c r="C830" s="3">
        <v>2.0</v>
      </c>
      <c r="D830" s="3">
        <v>0.0</v>
      </c>
      <c r="E830" s="3">
        <v>2.0</v>
      </c>
      <c r="F830" s="3">
        <v>0.0</v>
      </c>
      <c r="G830" s="3">
        <v>2.0</v>
      </c>
      <c r="H830" s="3">
        <v>0.0</v>
      </c>
      <c r="I830" s="3">
        <v>0.0</v>
      </c>
      <c r="J830" s="3">
        <v>0.0</v>
      </c>
      <c r="K830" s="3">
        <v>0.0</v>
      </c>
      <c r="L830" s="3">
        <v>0.0</v>
      </c>
    </row>
    <row r="831">
      <c r="A831" s="1" t="s">
        <v>848</v>
      </c>
      <c r="B831" s="1" t="s">
        <v>167</v>
      </c>
      <c r="C831" s="3">
        <v>1.0</v>
      </c>
      <c r="D831" s="3">
        <v>0.0</v>
      </c>
      <c r="E831" s="3">
        <v>1.0</v>
      </c>
      <c r="F831" s="3">
        <v>0.0</v>
      </c>
      <c r="G831" s="3">
        <v>1.0</v>
      </c>
      <c r="H831" s="3">
        <v>0.0</v>
      </c>
      <c r="I831" s="3">
        <v>0.0</v>
      </c>
      <c r="J831" s="3">
        <v>0.0</v>
      </c>
      <c r="K831" s="3">
        <v>0.0</v>
      </c>
      <c r="L831" s="3">
        <v>0.0</v>
      </c>
    </row>
    <row r="832">
      <c r="A832" s="1" t="s">
        <v>849</v>
      </c>
      <c r="B832" s="1" t="s">
        <v>167</v>
      </c>
      <c r="C832" s="3">
        <v>1.0</v>
      </c>
      <c r="D832" s="3">
        <v>0.0</v>
      </c>
      <c r="E832" s="3">
        <v>1.0</v>
      </c>
      <c r="F832" s="3">
        <v>0.0</v>
      </c>
      <c r="G832" s="3">
        <v>1.0</v>
      </c>
      <c r="H832" s="3">
        <v>0.0</v>
      </c>
      <c r="I832" s="3">
        <v>0.0</v>
      </c>
      <c r="J832" s="3">
        <v>0.0</v>
      </c>
      <c r="K832" s="3">
        <v>0.0</v>
      </c>
      <c r="L832" s="3">
        <v>0.0</v>
      </c>
    </row>
    <row r="833">
      <c r="A833" s="1" t="s">
        <v>850</v>
      </c>
      <c r="B833" s="1" t="s">
        <v>167</v>
      </c>
      <c r="C833" s="3">
        <v>1.0</v>
      </c>
      <c r="D833" s="3">
        <v>0.0</v>
      </c>
      <c r="E833" s="3">
        <v>1.0</v>
      </c>
      <c r="F833" s="3">
        <v>0.0</v>
      </c>
      <c r="G833" s="3">
        <v>1.0</v>
      </c>
      <c r="H833" s="3">
        <v>0.0</v>
      </c>
      <c r="I833" s="3">
        <v>0.0</v>
      </c>
      <c r="J833" s="3">
        <v>0.0</v>
      </c>
      <c r="K833" s="3">
        <v>0.0</v>
      </c>
      <c r="L833" s="3">
        <v>0.0</v>
      </c>
    </row>
    <row r="834">
      <c r="A834" s="1" t="s">
        <v>851</v>
      </c>
      <c r="B834" s="1" t="s">
        <v>167</v>
      </c>
      <c r="C834" s="3">
        <v>3.0</v>
      </c>
      <c r="D834" s="3">
        <v>0.0</v>
      </c>
      <c r="E834" s="3">
        <v>3.0</v>
      </c>
      <c r="F834" s="3">
        <v>0.0</v>
      </c>
      <c r="G834" s="3">
        <v>3.0</v>
      </c>
      <c r="H834" s="3">
        <v>0.0</v>
      </c>
      <c r="I834" s="3">
        <v>0.0</v>
      </c>
      <c r="J834" s="3">
        <v>0.0</v>
      </c>
      <c r="K834" s="3">
        <v>0.0</v>
      </c>
      <c r="L834" s="3">
        <v>0.0</v>
      </c>
    </row>
    <row r="835">
      <c r="A835" s="1" t="s">
        <v>852</v>
      </c>
      <c r="B835" s="1" t="s">
        <v>167</v>
      </c>
      <c r="C835" s="3">
        <v>1.0</v>
      </c>
      <c r="D835" s="3">
        <v>0.0</v>
      </c>
      <c r="E835" s="3">
        <v>1.0</v>
      </c>
      <c r="F835" s="3">
        <v>0.0</v>
      </c>
      <c r="G835" s="3">
        <v>1.0</v>
      </c>
      <c r="H835" s="3">
        <v>0.0</v>
      </c>
      <c r="I835" s="3">
        <v>0.0</v>
      </c>
      <c r="J835" s="3">
        <v>0.0</v>
      </c>
      <c r="K835" s="3">
        <v>0.0</v>
      </c>
      <c r="L835" s="3">
        <v>0.0</v>
      </c>
    </row>
    <row r="836">
      <c r="A836" s="1" t="s">
        <v>853</v>
      </c>
      <c r="B836" s="1" t="s">
        <v>167</v>
      </c>
      <c r="C836" s="3">
        <v>1.0</v>
      </c>
      <c r="D836" s="3">
        <v>0.0</v>
      </c>
      <c r="E836" s="3">
        <v>1.0</v>
      </c>
      <c r="F836" s="3">
        <v>0.0</v>
      </c>
      <c r="G836" s="3">
        <v>1.0</v>
      </c>
      <c r="H836" s="3">
        <v>0.0</v>
      </c>
      <c r="I836" s="3">
        <v>0.0</v>
      </c>
      <c r="J836" s="3">
        <v>0.0</v>
      </c>
      <c r="K836" s="3">
        <v>0.0</v>
      </c>
      <c r="L836" s="3">
        <v>0.0</v>
      </c>
    </row>
    <row r="837">
      <c r="A837" s="1" t="s">
        <v>854</v>
      </c>
      <c r="B837" s="1" t="s">
        <v>167</v>
      </c>
      <c r="C837" s="3">
        <v>1.0</v>
      </c>
      <c r="D837" s="3">
        <v>0.0</v>
      </c>
      <c r="E837" s="3">
        <v>1.0</v>
      </c>
      <c r="F837" s="3">
        <v>0.0</v>
      </c>
      <c r="G837" s="3">
        <v>1.0</v>
      </c>
      <c r="H837" s="3">
        <v>0.0</v>
      </c>
      <c r="I837" s="3">
        <v>0.0</v>
      </c>
      <c r="J837" s="3">
        <v>0.0</v>
      </c>
      <c r="K837" s="3">
        <v>0.0</v>
      </c>
      <c r="L837" s="3">
        <v>0.0</v>
      </c>
    </row>
    <row r="838">
      <c r="A838" s="2" t="s">
        <v>855</v>
      </c>
      <c r="B838" s="1" t="s">
        <v>167</v>
      </c>
      <c r="C838" s="3">
        <v>3.0</v>
      </c>
      <c r="D838" s="3">
        <v>0.0</v>
      </c>
      <c r="E838" s="3">
        <v>3.0</v>
      </c>
      <c r="F838" s="3">
        <v>0.0</v>
      </c>
      <c r="G838" s="3">
        <v>3.0</v>
      </c>
      <c r="H838" s="3">
        <v>0.0</v>
      </c>
      <c r="I838" s="3">
        <v>0.0</v>
      </c>
      <c r="J838" s="3">
        <v>0.0</v>
      </c>
      <c r="K838" s="3">
        <v>0.0</v>
      </c>
      <c r="L838" s="3">
        <v>0.0</v>
      </c>
    </row>
    <row r="839">
      <c r="A839" s="2" t="s">
        <v>856</v>
      </c>
      <c r="B839" s="1" t="s">
        <v>167</v>
      </c>
      <c r="C839" s="3">
        <v>1.0</v>
      </c>
      <c r="D839" s="3">
        <v>0.0</v>
      </c>
      <c r="E839" s="3">
        <v>1.0</v>
      </c>
      <c r="F839" s="3">
        <v>0.0</v>
      </c>
      <c r="G839" s="3">
        <v>1.0</v>
      </c>
      <c r="H839" s="3">
        <v>0.0</v>
      </c>
      <c r="I839" s="3">
        <v>0.0</v>
      </c>
      <c r="J839" s="3">
        <v>0.0</v>
      </c>
      <c r="K839" s="3">
        <v>0.0</v>
      </c>
      <c r="L839" s="3">
        <v>0.0</v>
      </c>
    </row>
    <row r="840">
      <c r="A840" s="2" t="s">
        <v>857</v>
      </c>
      <c r="B840" s="1" t="s">
        <v>15</v>
      </c>
      <c r="C840" s="3">
        <v>0.0</v>
      </c>
      <c r="D840" s="3">
        <v>0.0</v>
      </c>
      <c r="E840" s="3">
        <v>0.0</v>
      </c>
      <c r="F840" s="3">
        <v>0.0</v>
      </c>
      <c r="G840" s="3">
        <v>0.0</v>
      </c>
      <c r="H840" s="3">
        <v>0.0</v>
      </c>
      <c r="I840" s="3">
        <v>2.0</v>
      </c>
      <c r="J840" s="3">
        <v>0.0</v>
      </c>
      <c r="K840" s="3">
        <v>0.0</v>
      </c>
      <c r="L840" s="3">
        <v>0.0</v>
      </c>
    </row>
    <row r="841">
      <c r="A841" s="2" t="s">
        <v>858</v>
      </c>
      <c r="B841" s="1" t="s">
        <v>17</v>
      </c>
      <c r="C841" s="3">
        <v>12.0</v>
      </c>
      <c r="D841" s="3">
        <v>0.0</v>
      </c>
      <c r="E841" s="3">
        <v>7.0</v>
      </c>
      <c r="F841" s="3">
        <v>0.0</v>
      </c>
      <c r="G841" s="3">
        <v>4.0</v>
      </c>
      <c r="H841" s="3">
        <v>8.0</v>
      </c>
      <c r="I841" s="3">
        <v>2.0</v>
      </c>
      <c r="J841" s="3">
        <v>0.0</v>
      </c>
      <c r="K841" s="3">
        <v>0.0</v>
      </c>
      <c r="L841" s="3">
        <v>0.0</v>
      </c>
    </row>
    <row r="842">
      <c r="A842" s="2" t="s">
        <v>859</v>
      </c>
      <c r="B842" s="1" t="s">
        <v>20</v>
      </c>
      <c r="C842" s="3">
        <v>0.0</v>
      </c>
      <c r="D842" s="3">
        <v>0.0</v>
      </c>
      <c r="E842" s="3">
        <v>0.0</v>
      </c>
      <c r="F842" s="3">
        <v>0.0</v>
      </c>
      <c r="G842" s="3">
        <v>0.0</v>
      </c>
      <c r="H842" s="3">
        <v>0.0</v>
      </c>
      <c r="I842" s="3">
        <v>2.0</v>
      </c>
      <c r="J842" s="3">
        <v>0.0</v>
      </c>
      <c r="K842" s="3">
        <v>0.0</v>
      </c>
      <c r="L842" s="3">
        <v>0.0</v>
      </c>
    </row>
    <row r="843">
      <c r="A843" s="2" t="s">
        <v>860</v>
      </c>
      <c r="B843" s="1" t="s">
        <v>17</v>
      </c>
      <c r="C843" s="3">
        <v>5.0</v>
      </c>
      <c r="D843" s="3">
        <v>0.0</v>
      </c>
      <c r="E843" s="3">
        <v>4.0</v>
      </c>
      <c r="F843" s="3">
        <v>0.0</v>
      </c>
      <c r="G843" s="3">
        <v>3.0</v>
      </c>
      <c r="H843" s="3">
        <v>2.0</v>
      </c>
      <c r="I843" s="3">
        <v>2.0</v>
      </c>
      <c r="J843" s="3">
        <v>0.0</v>
      </c>
      <c r="K843" s="3">
        <v>0.0</v>
      </c>
      <c r="L843" s="3">
        <v>0.0</v>
      </c>
    </row>
    <row r="844">
      <c r="A844" s="2" t="s">
        <v>861</v>
      </c>
      <c r="B844" s="1" t="s">
        <v>17</v>
      </c>
      <c r="C844" s="3">
        <v>1.0</v>
      </c>
      <c r="D844" s="3">
        <v>0.0</v>
      </c>
      <c r="E844" s="3">
        <v>1.0</v>
      </c>
      <c r="F844" s="3">
        <v>0.0</v>
      </c>
      <c r="G844" s="3">
        <v>1.0</v>
      </c>
      <c r="H844" s="3">
        <v>0.0</v>
      </c>
      <c r="I844" s="3">
        <v>2.0</v>
      </c>
      <c r="J844" s="3">
        <v>0.0</v>
      </c>
      <c r="K844" s="3">
        <v>0.0</v>
      </c>
      <c r="L844" s="3">
        <v>0.0</v>
      </c>
    </row>
    <row r="845">
      <c r="A845" s="2" t="s">
        <v>862</v>
      </c>
      <c r="B845" s="1" t="s">
        <v>15</v>
      </c>
      <c r="C845" s="3">
        <v>0.0</v>
      </c>
      <c r="D845" s="3">
        <v>0.0</v>
      </c>
      <c r="E845" s="3">
        <v>0.0</v>
      </c>
      <c r="F845" s="3">
        <v>0.0</v>
      </c>
      <c r="G845" s="3">
        <v>0.0</v>
      </c>
      <c r="H845" s="3">
        <v>0.0</v>
      </c>
      <c r="I845" s="3">
        <v>2.0</v>
      </c>
      <c r="J845" s="3">
        <v>0.0</v>
      </c>
      <c r="K845" s="3">
        <v>0.0</v>
      </c>
      <c r="L845" s="3">
        <v>0.0</v>
      </c>
    </row>
    <row r="846">
      <c r="A846" s="2" t="s">
        <v>863</v>
      </c>
      <c r="B846" s="1" t="s">
        <v>13</v>
      </c>
      <c r="C846" s="3">
        <v>48.0</v>
      </c>
      <c r="D846" s="3">
        <v>0.0</v>
      </c>
      <c r="E846" s="3">
        <v>41.0</v>
      </c>
      <c r="F846" s="3">
        <v>0.0</v>
      </c>
      <c r="G846" s="3">
        <v>44.0</v>
      </c>
      <c r="H846" s="3">
        <v>4.0</v>
      </c>
      <c r="I846" s="3">
        <v>2.0</v>
      </c>
      <c r="J846" s="3">
        <v>0.0</v>
      </c>
      <c r="K846" s="3">
        <v>0.0</v>
      </c>
      <c r="L846" s="3">
        <v>0.0</v>
      </c>
    </row>
    <row r="847">
      <c r="A847" s="2" t="s">
        <v>864</v>
      </c>
      <c r="B847" s="1" t="s">
        <v>20</v>
      </c>
      <c r="C847" s="3">
        <v>0.0</v>
      </c>
      <c r="D847" s="3">
        <v>1.0</v>
      </c>
      <c r="E847" s="3">
        <v>0.0</v>
      </c>
      <c r="F847" s="3">
        <v>0.0</v>
      </c>
      <c r="G847" s="3">
        <v>0.0</v>
      </c>
      <c r="H847" s="3">
        <v>0.0</v>
      </c>
      <c r="I847" s="3">
        <v>2.0</v>
      </c>
      <c r="J847" s="3">
        <v>1.0</v>
      </c>
      <c r="K847" s="3">
        <v>0.0</v>
      </c>
      <c r="L847" s="3">
        <v>0.0</v>
      </c>
    </row>
    <row r="848">
      <c r="A848" s="2" t="s">
        <v>865</v>
      </c>
      <c r="B848" s="1" t="s">
        <v>20</v>
      </c>
      <c r="C848" s="3">
        <v>0.0</v>
      </c>
      <c r="D848" s="3">
        <v>1.0</v>
      </c>
      <c r="E848" s="3">
        <v>0.0</v>
      </c>
      <c r="F848" s="3">
        <v>0.0</v>
      </c>
      <c r="G848" s="3">
        <v>0.0</v>
      </c>
      <c r="H848" s="3">
        <v>0.0</v>
      </c>
      <c r="I848" s="3">
        <v>2.0</v>
      </c>
      <c r="J848" s="3">
        <v>1.0</v>
      </c>
      <c r="K848" s="3">
        <v>0.0</v>
      </c>
      <c r="L848" s="3">
        <v>0.0</v>
      </c>
    </row>
    <row r="849">
      <c r="A849" s="2" t="s">
        <v>866</v>
      </c>
      <c r="B849" s="1" t="s">
        <v>20</v>
      </c>
      <c r="C849" s="3">
        <v>0.0</v>
      </c>
      <c r="D849" s="3">
        <v>1.0</v>
      </c>
      <c r="E849" s="3">
        <v>0.0</v>
      </c>
      <c r="F849" s="3">
        <v>0.0</v>
      </c>
      <c r="G849" s="3">
        <v>0.0</v>
      </c>
      <c r="H849" s="3">
        <v>0.0</v>
      </c>
      <c r="I849" s="3">
        <v>2.0</v>
      </c>
      <c r="J849" s="3">
        <v>1.0</v>
      </c>
      <c r="K849" s="3">
        <v>0.0</v>
      </c>
      <c r="L849" s="3">
        <v>0.0</v>
      </c>
    </row>
    <row r="850">
      <c r="A850" s="2" t="s">
        <v>867</v>
      </c>
      <c r="B850" s="1" t="s">
        <v>17</v>
      </c>
      <c r="C850" s="3">
        <v>1.0</v>
      </c>
      <c r="D850" s="3">
        <v>0.0</v>
      </c>
      <c r="E850" s="3">
        <v>1.0</v>
      </c>
      <c r="F850" s="3">
        <v>0.0</v>
      </c>
      <c r="G850" s="3">
        <v>1.0</v>
      </c>
      <c r="H850" s="3">
        <v>0.0</v>
      </c>
      <c r="I850" s="3">
        <v>2.0</v>
      </c>
      <c r="J850" s="3">
        <v>0.0</v>
      </c>
      <c r="K850" s="3">
        <v>0.0</v>
      </c>
      <c r="L850" s="3">
        <v>0.0</v>
      </c>
    </row>
    <row r="851">
      <c r="A851" s="2" t="s">
        <v>868</v>
      </c>
      <c r="B851" s="1" t="s">
        <v>15</v>
      </c>
      <c r="C851" s="3">
        <v>0.0</v>
      </c>
      <c r="D851" s="3">
        <v>1.0</v>
      </c>
      <c r="E851" s="3">
        <v>0.0</v>
      </c>
      <c r="F851" s="3">
        <v>0.0</v>
      </c>
      <c r="G851" s="3">
        <v>0.0</v>
      </c>
      <c r="H851" s="3">
        <v>0.0</v>
      </c>
      <c r="I851" s="3">
        <v>2.0</v>
      </c>
      <c r="J851" s="3">
        <v>1.0</v>
      </c>
      <c r="K851" s="3">
        <v>0.0</v>
      </c>
      <c r="L851" s="3">
        <v>0.0</v>
      </c>
    </row>
    <row r="852">
      <c r="A852" s="1" t="s">
        <v>869</v>
      </c>
      <c r="B852" s="1" t="s">
        <v>20</v>
      </c>
      <c r="C852" s="3">
        <v>0.0</v>
      </c>
      <c r="D852" s="3">
        <v>0.0</v>
      </c>
      <c r="E852" s="3">
        <v>0.0</v>
      </c>
      <c r="F852" s="3">
        <v>0.0</v>
      </c>
      <c r="G852" s="3">
        <v>0.0</v>
      </c>
      <c r="H852" s="3">
        <v>0.0</v>
      </c>
      <c r="I852" s="3">
        <v>0.0</v>
      </c>
      <c r="J852" s="3">
        <v>0.0</v>
      </c>
      <c r="K852" s="3">
        <v>0.0</v>
      </c>
      <c r="L852" s="3">
        <v>0.0</v>
      </c>
    </row>
    <row r="853">
      <c r="A853" s="2" t="s">
        <v>870</v>
      </c>
      <c r="B853" s="1" t="s">
        <v>20</v>
      </c>
      <c r="C853" s="3">
        <v>0.0</v>
      </c>
      <c r="D853" s="3">
        <v>0.0</v>
      </c>
      <c r="E853" s="3">
        <v>0.0</v>
      </c>
      <c r="F853" s="3">
        <v>0.0</v>
      </c>
      <c r="G853" s="3">
        <v>0.0</v>
      </c>
      <c r="H853" s="3">
        <v>0.0</v>
      </c>
      <c r="I853" s="3">
        <v>0.0</v>
      </c>
      <c r="J853" s="3">
        <v>0.0</v>
      </c>
      <c r="K853" s="3">
        <v>0.0</v>
      </c>
      <c r="L853" s="3">
        <v>0.0</v>
      </c>
    </row>
    <row r="854">
      <c r="A854" s="2" t="s">
        <v>871</v>
      </c>
      <c r="B854" s="1" t="s">
        <v>117</v>
      </c>
      <c r="C854" s="3">
        <v>5.0</v>
      </c>
      <c r="D854" s="3">
        <v>0.0</v>
      </c>
      <c r="E854" s="3">
        <v>4.0</v>
      </c>
      <c r="F854" s="3">
        <v>0.0</v>
      </c>
      <c r="G854" s="3">
        <v>5.0</v>
      </c>
      <c r="H854" s="3">
        <v>0.0</v>
      </c>
      <c r="I854" s="3">
        <v>2.0</v>
      </c>
      <c r="J854" s="3">
        <v>0.0</v>
      </c>
      <c r="K854" s="3">
        <v>0.0</v>
      </c>
      <c r="L854" s="3">
        <v>0.0</v>
      </c>
    </row>
    <row r="855">
      <c r="A855" s="2" t="s">
        <v>872</v>
      </c>
      <c r="B855" s="1" t="s">
        <v>117</v>
      </c>
      <c r="C855" s="3">
        <v>8.0</v>
      </c>
      <c r="D855" s="3">
        <v>0.0</v>
      </c>
      <c r="E855" s="3">
        <v>7.0</v>
      </c>
      <c r="F855" s="3">
        <v>0.0</v>
      </c>
      <c r="G855" s="3">
        <v>8.0</v>
      </c>
      <c r="H855" s="3">
        <v>0.0</v>
      </c>
      <c r="I855" s="3">
        <v>2.0</v>
      </c>
      <c r="J855" s="3">
        <v>0.0</v>
      </c>
      <c r="K855" s="3">
        <v>0.0</v>
      </c>
      <c r="L855" s="3">
        <v>0.0</v>
      </c>
    </row>
    <row r="856">
      <c r="A856" s="2" t="s">
        <v>873</v>
      </c>
      <c r="B856" s="1" t="s">
        <v>117</v>
      </c>
      <c r="C856" s="3">
        <v>5.0</v>
      </c>
      <c r="D856" s="3">
        <v>0.0</v>
      </c>
      <c r="E856" s="3">
        <v>4.0</v>
      </c>
      <c r="F856" s="3">
        <v>0.0</v>
      </c>
      <c r="G856" s="3">
        <v>5.0</v>
      </c>
      <c r="H856" s="3">
        <v>0.0</v>
      </c>
      <c r="I856" s="3">
        <v>2.0</v>
      </c>
      <c r="J856" s="3">
        <v>0.0</v>
      </c>
      <c r="K856" s="3">
        <v>0.0</v>
      </c>
      <c r="L856" s="3">
        <v>0.0</v>
      </c>
    </row>
    <row r="857">
      <c r="A857" s="2" t="s">
        <v>874</v>
      </c>
      <c r="B857" s="1" t="s">
        <v>117</v>
      </c>
      <c r="C857" s="3">
        <v>2.0</v>
      </c>
      <c r="D857" s="3">
        <v>0.0</v>
      </c>
      <c r="E857" s="3">
        <v>2.0</v>
      </c>
      <c r="F857" s="3">
        <v>0.0</v>
      </c>
      <c r="G857" s="3">
        <v>2.0</v>
      </c>
      <c r="H857" s="3">
        <v>0.0</v>
      </c>
      <c r="I857" s="3">
        <v>2.0</v>
      </c>
      <c r="J857" s="3">
        <v>0.0</v>
      </c>
      <c r="K857" s="3">
        <v>0.0</v>
      </c>
      <c r="L857" s="3">
        <v>0.0</v>
      </c>
    </row>
    <row r="858">
      <c r="A858" s="2" t="s">
        <v>875</v>
      </c>
      <c r="B858" s="1" t="s">
        <v>117</v>
      </c>
      <c r="C858" s="3">
        <v>5.0</v>
      </c>
      <c r="D858" s="3">
        <v>0.0</v>
      </c>
      <c r="E858" s="3">
        <v>4.0</v>
      </c>
      <c r="F858" s="3">
        <v>0.0</v>
      </c>
      <c r="G858" s="3">
        <v>5.0</v>
      </c>
      <c r="H858" s="3">
        <v>0.0</v>
      </c>
      <c r="I858" s="3">
        <v>2.0</v>
      </c>
      <c r="J858" s="3">
        <v>0.0</v>
      </c>
      <c r="K858" s="3">
        <v>0.0</v>
      </c>
      <c r="L858" s="3">
        <v>0.0</v>
      </c>
    </row>
    <row r="859">
      <c r="A859" s="2" t="s">
        <v>876</v>
      </c>
      <c r="B859" s="1" t="s">
        <v>117</v>
      </c>
      <c r="C859" s="3">
        <v>5.0</v>
      </c>
      <c r="D859" s="3">
        <v>0.0</v>
      </c>
      <c r="E859" s="3">
        <v>4.0</v>
      </c>
      <c r="F859" s="3">
        <v>0.0</v>
      </c>
      <c r="G859" s="3">
        <v>5.0</v>
      </c>
      <c r="H859" s="3">
        <v>0.0</v>
      </c>
      <c r="I859" s="3">
        <v>2.0</v>
      </c>
      <c r="J859" s="3">
        <v>0.0</v>
      </c>
      <c r="K859" s="3">
        <v>0.0</v>
      </c>
      <c r="L859" s="3">
        <v>0.0</v>
      </c>
    </row>
    <row r="860">
      <c r="A860" s="2" t="s">
        <v>877</v>
      </c>
      <c r="B860" s="1" t="s">
        <v>117</v>
      </c>
      <c r="C860" s="3">
        <v>1.0</v>
      </c>
      <c r="D860" s="3">
        <v>0.0</v>
      </c>
      <c r="E860" s="3">
        <v>1.0</v>
      </c>
      <c r="F860" s="3">
        <v>0.0</v>
      </c>
      <c r="G860" s="3">
        <v>1.0</v>
      </c>
      <c r="H860" s="3">
        <v>0.0</v>
      </c>
      <c r="I860" s="3">
        <v>2.0</v>
      </c>
      <c r="J860" s="3">
        <v>0.0</v>
      </c>
      <c r="K860" s="3">
        <v>0.0</v>
      </c>
      <c r="L860" s="3">
        <v>0.0</v>
      </c>
    </row>
    <row r="861">
      <c r="A861" s="2" t="s">
        <v>878</v>
      </c>
      <c r="B861" s="1" t="s">
        <v>117</v>
      </c>
      <c r="C861" s="3">
        <v>7.0</v>
      </c>
      <c r="D861" s="3">
        <v>0.0</v>
      </c>
      <c r="E861" s="3">
        <v>4.0</v>
      </c>
      <c r="F861" s="3">
        <v>0.0</v>
      </c>
      <c r="G861" s="3">
        <v>7.0</v>
      </c>
      <c r="H861" s="3">
        <v>0.0</v>
      </c>
      <c r="I861" s="3">
        <v>2.0</v>
      </c>
      <c r="J861" s="3">
        <v>0.0</v>
      </c>
      <c r="K861" s="3">
        <v>0.0</v>
      </c>
      <c r="L861" s="3">
        <v>0.0</v>
      </c>
    </row>
    <row r="862">
      <c r="A862" s="2" t="s">
        <v>879</v>
      </c>
      <c r="B862" s="1" t="s">
        <v>117</v>
      </c>
      <c r="C862" s="3">
        <v>6.0</v>
      </c>
      <c r="D862" s="3">
        <v>0.0</v>
      </c>
      <c r="E862" s="3">
        <v>2.0</v>
      </c>
      <c r="F862" s="3">
        <v>0.0</v>
      </c>
      <c r="G862" s="3">
        <v>5.0</v>
      </c>
      <c r="H862" s="3">
        <v>1.0</v>
      </c>
      <c r="I862" s="3">
        <v>2.0</v>
      </c>
      <c r="J862" s="3">
        <v>0.0</v>
      </c>
      <c r="K862" s="3">
        <v>0.0</v>
      </c>
      <c r="L862" s="3">
        <v>0.0</v>
      </c>
    </row>
    <row r="863">
      <c r="A863" s="2" t="s">
        <v>880</v>
      </c>
      <c r="B863" s="1" t="s">
        <v>117</v>
      </c>
      <c r="C863" s="3">
        <v>8.0</v>
      </c>
      <c r="D863" s="3">
        <v>0.0</v>
      </c>
      <c r="E863" s="3">
        <v>4.0</v>
      </c>
      <c r="F863" s="3">
        <v>0.0</v>
      </c>
      <c r="G863" s="3">
        <v>7.0</v>
      </c>
      <c r="H863" s="3">
        <v>1.0</v>
      </c>
      <c r="I863" s="3">
        <v>2.0</v>
      </c>
      <c r="J863" s="3">
        <v>0.0</v>
      </c>
      <c r="K863" s="3">
        <v>0.0</v>
      </c>
      <c r="L863" s="3">
        <v>0.0</v>
      </c>
    </row>
    <row r="864">
      <c r="A864" s="2" t="s">
        <v>881</v>
      </c>
      <c r="B864" s="1" t="s">
        <v>117</v>
      </c>
      <c r="C864" s="3">
        <v>8.0</v>
      </c>
      <c r="D864" s="3">
        <v>0.0</v>
      </c>
      <c r="E864" s="3">
        <v>4.0</v>
      </c>
      <c r="F864" s="3">
        <v>0.0</v>
      </c>
      <c r="G864" s="3">
        <v>7.0</v>
      </c>
      <c r="H864" s="3">
        <v>1.0</v>
      </c>
      <c r="I864" s="3">
        <v>2.0</v>
      </c>
      <c r="J864" s="3">
        <v>0.0</v>
      </c>
      <c r="K864" s="3">
        <v>0.0</v>
      </c>
      <c r="L864" s="3">
        <v>0.0</v>
      </c>
    </row>
    <row r="865">
      <c r="A865" s="2" t="s">
        <v>882</v>
      </c>
      <c r="B865" s="1" t="s">
        <v>117</v>
      </c>
      <c r="C865" s="3">
        <v>5.0</v>
      </c>
      <c r="D865" s="3">
        <v>0.0</v>
      </c>
      <c r="E865" s="3">
        <v>2.0</v>
      </c>
      <c r="F865" s="3">
        <v>0.0</v>
      </c>
      <c r="G865" s="3">
        <v>4.0</v>
      </c>
      <c r="H865" s="3">
        <v>1.0</v>
      </c>
      <c r="I865" s="3">
        <v>2.0</v>
      </c>
      <c r="J865" s="3">
        <v>0.0</v>
      </c>
      <c r="K865" s="3">
        <v>0.0</v>
      </c>
      <c r="L865" s="3">
        <v>0.0</v>
      </c>
    </row>
    <row r="866">
      <c r="A866" s="2" t="s">
        <v>883</v>
      </c>
      <c r="B866" s="1" t="s">
        <v>117</v>
      </c>
      <c r="C866" s="3">
        <v>3.0</v>
      </c>
      <c r="D866" s="3">
        <v>0.0</v>
      </c>
      <c r="E866" s="3">
        <v>2.0</v>
      </c>
      <c r="F866" s="3">
        <v>0.0</v>
      </c>
      <c r="G866" s="3">
        <v>3.0</v>
      </c>
      <c r="H866" s="3">
        <v>0.0</v>
      </c>
      <c r="I866" s="3">
        <v>2.0</v>
      </c>
      <c r="J866" s="3">
        <v>0.0</v>
      </c>
      <c r="K866" s="3">
        <v>0.0</v>
      </c>
      <c r="L866" s="3">
        <v>0.0</v>
      </c>
    </row>
    <row r="867">
      <c r="A867" s="2" t="s">
        <v>884</v>
      </c>
      <c r="B867" s="1" t="s">
        <v>117</v>
      </c>
      <c r="C867" s="3">
        <v>8.0</v>
      </c>
      <c r="D867" s="3">
        <v>0.0</v>
      </c>
      <c r="E867" s="3">
        <v>4.0</v>
      </c>
      <c r="F867" s="3">
        <v>0.0</v>
      </c>
      <c r="G867" s="3">
        <v>7.0</v>
      </c>
      <c r="H867" s="3">
        <v>1.0</v>
      </c>
      <c r="I867" s="3">
        <v>2.0</v>
      </c>
      <c r="J867" s="3">
        <v>0.0</v>
      </c>
      <c r="K867" s="3">
        <v>0.0</v>
      </c>
      <c r="L867" s="3">
        <v>0.0</v>
      </c>
    </row>
    <row r="868">
      <c r="A868" s="2" t="s">
        <v>885</v>
      </c>
      <c r="B868" s="1" t="s">
        <v>117</v>
      </c>
      <c r="C868" s="3">
        <v>4.0</v>
      </c>
      <c r="D868" s="3">
        <v>0.0</v>
      </c>
      <c r="E868" s="3">
        <v>2.0</v>
      </c>
      <c r="F868" s="3">
        <v>0.0</v>
      </c>
      <c r="G868" s="3">
        <v>4.0</v>
      </c>
      <c r="H868" s="3">
        <v>0.0</v>
      </c>
      <c r="I868" s="3">
        <v>2.0</v>
      </c>
      <c r="J868" s="3">
        <v>0.0</v>
      </c>
      <c r="K868" s="3">
        <v>0.0</v>
      </c>
      <c r="L868" s="3">
        <v>0.0</v>
      </c>
    </row>
    <row r="869">
      <c r="A869" s="2" t="s">
        <v>886</v>
      </c>
      <c r="B869" s="1" t="s">
        <v>117</v>
      </c>
      <c r="C869" s="3">
        <v>4.0</v>
      </c>
      <c r="D869" s="3">
        <v>0.0</v>
      </c>
      <c r="E869" s="3">
        <v>2.0</v>
      </c>
      <c r="F869" s="3">
        <v>0.0</v>
      </c>
      <c r="G869" s="3">
        <v>4.0</v>
      </c>
      <c r="H869" s="3">
        <v>0.0</v>
      </c>
      <c r="I869" s="3">
        <v>2.0</v>
      </c>
      <c r="J869" s="3">
        <v>0.0</v>
      </c>
      <c r="K869" s="3">
        <v>0.0</v>
      </c>
      <c r="L869" s="3">
        <v>0.0</v>
      </c>
    </row>
    <row r="870">
      <c r="A870" s="2" t="s">
        <v>887</v>
      </c>
      <c r="B870" s="1" t="s">
        <v>117</v>
      </c>
      <c r="C870" s="3">
        <v>4.0</v>
      </c>
      <c r="D870" s="3">
        <v>0.0</v>
      </c>
      <c r="E870" s="3">
        <v>2.0</v>
      </c>
      <c r="F870" s="3">
        <v>0.0</v>
      </c>
      <c r="G870" s="3">
        <v>4.0</v>
      </c>
      <c r="H870" s="3">
        <v>0.0</v>
      </c>
      <c r="I870" s="3">
        <v>2.0</v>
      </c>
      <c r="J870" s="3">
        <v>0.0</v>
      </c>
      <c r="K870" s="3">
        <v>0.0</v>
      </c>
      <c r="L870" s="3">
        <v>0.0</v>
      </c>
    </row>
    <row r="871">
      <c r="A871" s="2" t="s">
        <v>888</v>
      </c>
      <c r="B871" s="1" t="s">
        <v>117</v>
      </c>
      <c r="C871" s="3">
        <v>4.0</v>
      </c>
      <c r="D871" s="3">
        <v>0.0</v>
      </c>
      <c r="E871" s="3">
        <v>2.0</v>
      </c>
      <c r="F871" s="3">
        <v>0.0</v>
      </c>
      <c r="G871" s="3">
        <v>4.0</v>
      </c>
      <c r="H871" s="3">
        <v>0.0</v>
      </c>
      <c r="I871" s="3">
        <v>2.0</v>
      </c>
      <c r="J871" s="3">
        <v>0.0</v>
      </c>
      <c r="K871" s="3">
        <v>0.0</v>
      </c>
      <c r="L871" s="3">
        <v>0.0</v>
      </c>
    </row>
    <row r="872">
      <c r="A872" s="2" t="s">
        <v>889</v>
      </c>
      <c r="B872" s="1" t="s">
        <v>117</v>
      </c>
      <c r="C872" s="3">
        <v>5.0</v>
      </c>
      <c r="D872" s="3">
        <v>0.0</v>
      </c>
      <c r="E872" s="3">
        <v>3.0</v>
      </c>
      <c r="F872" s="3">
        <v>0.0</v>
      </c>
      <c r="G872" s="3">
        <v>5.0</v>
      </c>
      <c r="H872" s="3">
        <v>0.0</v>
      </c>
      <c r="I872" s="3">
        <v>2.0</v>
      </c>
      <c r="J872" s="3">
        <v>0.0</v>
      </c>
      <c r="K872" s="3">
        <v>0.0</v>
      </c>
      <c r="L872" s="3">
        <v>0.0</v>
      </c>
    </row>
    <row r="873">
      <c r="A873" s="2" t="s">
        <v>890</v>
      </c>
      <c r="B873" s="1" t="s">
        <v>117</v>
      </c>
      <c r="C873" s="3">
        <v>4.0</v>
      </c>
      <c r="D873" s="3">
        <v>0.0</v>
      </c>
      <c r="E873" s="3">
        <v>2.0</v>
      </c>
      <c r="F873" s="3">
        <v>0.0</v>
      </c>
      <c r="G873" s="3">
        <v>4.0</v>
      </c>
      <c r="H873" s="3">
        <v>0.0</v>
      </c>
      <c r="I873" s="3">
        <v>2.0</v>
      </c>
      <c r="J873" s="3">
        <v>0.0</v>
      </c>
      <c r="K873" s="3">
        <v>0.0</v>
      </c>
      <c r="L873" s="3">
        <v>0.0</v>
      </c>
    </row>
    <row r="874">
      <c r="A874" s="2" t="s">
        <v>891</v>
      </c>
      <c r="B874" s="1" t="s">
        <v>117</v>
      </c>
      <c r="C874" s="3">
        <v>5.0</v>
      </c>
      <c r="D874" s="3">
        <v>0.0</v>
      </c>
      <c r="E874" s="3">
        <v>2.0</v>
      </c>
      <c r="F874" s="3">
        <v>0.0</v>
      </c>
      <c r="G874" s="3">
        <v>4.0</v>
      </c>
      <c r="H874" s="3">
        <v>1.0</v>
      </c>
      <c r="I874" s="3">
        <v>2.0</v>
      </c>
      <c r="J874" s="3">
        <v>0.0</v>
      </c>
      <c r="K874" s="3">
        <v>0.0</v>
      </c>
      <c r="L874" s="3">
        <v>0.0</v>
      </c>
    </row>
    <row r="875">
      <c r="A875" s="2" t="s">
        <v>892</v>
      </c>
      <c r="B875" s="1" t="s">
        <v>117</v>
      </c>
      <c r="C875" s="3">
        <v>7.0</v>
      </c>
      <c r="D875" s="3">
        <v>0.0</v>
      </c>
      <c r="E875" s="3">
        <v>4.0</v>
      </c>
      <c r="F875" s="3">
        <v>0.0</v>
      </c>
      <c r="G875" s="3">
        <v>5.0</v>
      </c>
      <c r="H875" s="3">
        <v>2.0</v>
      </c>
      <c r="I875" s="3">
        <v>0.0</v>
      </c>
      <c r="J875" s="3">
        <v>0.0</v>
      </c>
      <c r="K875" s="3">
        <v>0.0</v>
      </c>
      <c r="L875" s="3">
        <v>0.0</v>
      </c>
    </row>
    <row r="876">
      <c r="A876" s="2" t="s">
        <v>893</v>
      </c>
      <c r="B876" s="1" t="s">
        <v>117</v>
      </c>
      <c r="C876" s="3">
        <v>9.0</v>
      </c>
      <c r="D876" s="3">
        <v>0.0</v>
      </c>
      <c r="E876" s="3">
        <v>4.0</v>
      </c>
      <c r="F876" s="3">
        <v>0.0</v>
      </c>
      <c r="G876" s="3">
        <v>7.0</v>
      </c>
      <c r="H876" s="3">
        <v>2.0</v>
      </c>
      <c r="I876" s="3">
        <v>0.0</v>
      </c>
      <c r="J876" s="3">
        <v>0.0</v>
      </c>
      <c r="K876" s="3">
        <v>0.0</v>
      </c>
      <c r="L876" s="3">
        <v>0.0</v>
      </c>
    </row>
    <row r="877">
      <c r="A877" s="2" t="s">
        <v>894</v>
      </c>
      <c r="B877" s="1" t="s">
        <v>117</v>
      </c>
      <c r="C877" s="3">
        <v>7.0</v>
      </c>
      <c r="D877" s="3">
        <v>0.0</v>
      </c>
      <c r="E877" s="3">
        <v>4.0</v>
      </c>
      <c r="F877" s="3">
        <v>0.0</v>
      </c>
      <c r="G877" s="3">
        <v>5.0</v>
      </c>
      <c r="H877" s="3">
        <v>2.0</v>
      </c>
      <c r="I877" s="3">
        <v>0.0</v>
      </c>
      <c r="J877" s="3">
        <v>0.0</v>
      </c>
      <c r="K877" s="3">
        <v>0.0</v>
      </c>
      <c r="L877" s="3">
        <v>0.0</v>
      </c>
    </row>
    <row r="878">
      <c r="A878" s="2" t="s">
        <v>895</v>
      </c>
      <c r="B878" s="1" t="s">
        <v>117</v>
      </c>
      <c r="C878" s="3">
        <v>7.0</v>
      </c>
      <c r="D878" s="3">
        <v>0.0</v>
      </c>
      <c r="E878" s="3">
        <v>4.0</v>
      </c>
      <c r="F878" s="3">
        <v>0.0</v>
      </c>
      <c r="G878" s="3">
        <v>5.0</v>
      </c>
      <c r="H878" s="3">
        <v>2.0</v>
      </c>
      <c r="I878" s="3">
        <v>0.0</v>
      </c>
      <c r="J878" s="3">
        <v>0.0</v>
      </c>
      <c r="K878" s="3">
        <v>0.0</v>
      </c>
      <c r="L878" s="3">
        <v>0.0</v>
      </c>
    </row>
    <row r="879">
      <c r="A879" s="2" t="s">
        <v>896</v>
      </c>
      <c r="B879" s="1" t="s">
        <v>117</v>
      </c>
      <c r="C879" s="3">
        <v>7.0</v>
      </c>
      <c r="D879" s="3">
        <v>0.0</v>
      </c>
      <c r="E879" s="3">
        <v>4.0</v>
      </c>
      <c r="F879" s="3">
        <v>0.0</v>
      </c>
      <c r="G879" s="3">
        <v>5.0</v>
      </c>
      <c r="H879" s="3">
        <v>2.0</v>
      </c>
      <c r="I879" s="3">
        <v>0.0</v>
      </c>
      <c r="J879" s="3">
        <v>0.0</v>
      </c>
      <c r="K879" s="3">
        <v>0.0</v>
      </c>
      <c r="L879" s="3">
        <v>0.0</v>
      </c>
    </row>
    <row r="880">
      <c r="A880" s="2" t="s">
        <v>897</v>
      </c>
      <c r="B880" s="1" t="s">
        <v>117</v>
      </c>
      <c r="C880" s="3">
        <v>7.0</v>
      </c>
      <c r="D880" s="3">
        <v>0.0</v>
      </c>
      <c r="E880" s="3">
        <v>4.0</v>
      </c>
      <c r="F880" s="3">
        <v>0.0</v>
      </c>
      <c r="G880" s="3">
        <v>5.0</v>
      </c>
      <c r="H880" s="3">
        <v>2.0</v>
      </c>
      <c r="I880" s="3">
        <v>0.0</v>
      </c>
      <c r="J880" s="3">
        <v>0.0</v>
      </c>
      <c r="K880" s="3">
        <v>0.0</v>
      </c>
      <c r="L880" s="3">
        <v>0.0</v>
      </c>
    </row>
    <row r="881">
      <c r="A881" s="2" t="s">
        <v>898</v>
      </c>
      <c r="B881" s="1" t="s">
        <v>117</v>
      </c>
      <c r="C881" s="3">
        <v>6.0</v>
      </c>
      <c r="D881" s="3">
        <v>0.0</v>
      </c>
      <c r="E881" s="3">
        <v>4.0</v>
      </c>
      <c r="F881" s="3">
        <v>0.0</v>
      </c>
      <c r="G881" s="3">
        <v>4.0</v>
      </c>
      <c r="H881" s="3">
        <v>2.0</v>
      </c>
      <c r="I881" s="3">
        <v>0.0</v>
      </c>
      <c r="J881" s="3">
        <v>0.0</v>
      </c>
      <c r="K881" s="3">
        <v>0.0</v>
      </c>
      <c r="L881" s="3">
        <v>0.0</v>
      </c>
    </row>
    <row r="882">
      <c r="A882" s="2" t="s">
        <v>899</v>
      </c>
      <c r="B882" s="1" t="s">
        <v>117</v>
      </c>
      <c r="C882" s="3">
        <v>7.0</v>
      </c>
      <c r="D882" s="3">
        <v>0.0</v>
      </c>
      <c r="E882" s="3">
        <v>4.0</v>
      </c>
      <c r="F882" s="3">
        <v>0.0</v>
      </c>
      <c r="G882" s="3">
        <v>5.0</v>
      </c>
      <c r="H882" s="3">
        <v>2.0</v>
      </c>
      <c r="I882" s="3">
        <v>0.0</v>
      </c>
      <c r="J882" s="3">
        <v>0.0</v>
      </c>
      <c r="K882" s="3">
        <v>0.0</v>
      </c>
      <c r="L882" s="3">
        <v>0.0</v>
      </c>
    </row>
    <row r="883">
      <c r="A883" s="2" t="s">
        <v>900</v>
      </c>
      <c r="B883" s="1" t="s">
        <v>117</v>
      </c>
      <c r="C883" s="3">
        <v>7.0</v>
      </c>
      <c r="D883" s="3">
        <v>0.0</v>
      </c>
      <c r="E883" s="3">
        <v>4.0</v>
      </c>
      <c r="F883" s="3">
        <v>0.0</v>
      </c>
      <c r="G883" s="3">
        <v>5.0</v>
      </c>
      <c r="H883" s="3">
        <v>2.0</v>
      </c>
      <c r="I883" s="3">
        <v>0.0</v>
      </c>
      <c r="J883" s="3">
        <v>0.0</v>
      </c>
      <c r="K883" s="3">
        <v>0.0</v>
      </c>
      <c r="L883" s="3">
        <v>0.0</v>
      </c>
    </row>
    <row r="884">
      <c r="A884" s="2" t="s">
        <v>901</v>
      </c>
      <c r="B884" s="1" t="s">
        <v>117</v>
      </c>
      <c r="C884" s="3">
        <v>7.0</v>
      </c>
      <c r="D884" s="3">
        <v>0.0</v>
      </c>
      <c r="E884" s="3">
        <v>4.0</v>
      </c>
      <c r="F884" s="3">
        <v>0.0</v>
      </c>
      <c r="G884" s="3">
        <v>5.0</v>
      </c>
      <c r="H884" s="3">
        <v>2.0</v>
      </c>
      <c r="I884" s="3">
        <v>0.0</v>
      </c>
      <c r="J884" s="3">
        <v>0.0</v>
      </c>
      <c r="K884" s="3">
        <v>0.0</v>
      </c>
      <c r="L884" s="3">
        <v>0.0</v>
      </c>
    </row>
    <row r="885">
      <c r="A885" s="2" t="s">
        <v>902</v>
      </c>
      <c r="B885" s="1" t="s">
        <v>117</v>
      </c>
      <c r="C885" s="3">
        <v>5.0</v>
      </c>
      <c r="D885" s="3">
        <v>0.0</v>
      </c>
      <c r="E885" s="3">
        <v>2.0</v>
      </c>
      <c r="F885" s="3">
        <v>0.0</v>
      </c>
      <c r="G885" s="3">
        <v>3.0</v>
      </c>
      <c r="H885" s="3">
        <v>2.0</v>
      </c>
      <c r="I885" s="3">
        <v>2.0</v>
      </c>
      <c r="J885" s="3">
        <v>0.0</v>
      </c>
      <c r="K885" s="3">
        <v>0.0</v>
      </c>
      <c r="L885" s="3">
        <v>0.0</v>
      </c>
    </row>
    <row r="886">
      <c r="A886" s="1" t="s">
        <v>903</v>
      </c>
      <c r="B886" s="1" t="s">
        <v>117</v>
      </c>
      <c r="C886" s="3">
        <v>4.0</v>
      </c>
      <c r="D886" s="3">
        <v>0.0</v>
      </c>
      <c r="E886" s="3">
        <v>2.0</v>
      </c>
      <c r="F886" s="3">
        <v>0.0</v>
      </c>
      <c r="G886" s="3">
        <v>4.0</v>
      </c>
      <c r="H886" s="3">
        <v>0.0</v>
      </c>
      <c r="I886" s="3">
        <v>4.0</v>
      </c>
      <c r="J886" s="3">
        <v>0.0</v>
      </c>
      <c r="K886" s="3">
        <v>0.0</v>
      </c>
      <c r="L886" s="3">
        <v>0.0</v>
      </c>
    </row>
    <row r="887">
      <c r="A887" s="2" t="s">
        <v>904</v>
      </c>
      <c r="B887" s="1" t="s">
        <v>117</v>
      </c>
      <c r="C887" s="3">
        <v>6.0</v>
      </c>
      <c r="D887" s="3">
        <v>0.0</v>
      </c>
      <c r="E887" s="3">
        <v>4.0</v>
      </c>
      <c r="F887" s="3">
        <v>0.0</v>
      </c>
      <c r="G887" s="3">
        <v>6.0</v>
      </c>
      <c r="H887" s="3">
        <v>0.0</v>
      </c>
      <c r="I887" s="3">
        <v>4.0</v>
      </c>
      <c r="J887" s="3">
        <v>0.0</v>
      </c>
      <c r="K887" s="3">
        <v>0.0</v>
      </c>
      <c r="L887" s="3">
        <v>0.0</v>
      </c>
    </row>
    <row r="888">
      <c r="A888" s="2" t="s">
        <v>905</v>
      </c>
      <c r="B888" s="1" t="s">
        <v>117</v>
      </c>
      <c r="C888" s="3">
        <v>4.0</v>
      </c>
      <c r="D888" s="3">
        <v>0.0</v>
      </c>
      <c r="E888" s="3">
        <v>2.0</v>
      </c>
      <c r="F888" s="3">
        <v>0.0</v>
      </c>
      <c r="G888" s="3">
        <v>4.0</v>
      </c>
      <c r="H888" s="3">
        <v>0.0</v>
      </c>
      <c r="I888" s="3">
        <v>2.0</v>
      </c>
      <c r="J888" s="3">
        <v>0.0</v>
      </c>
      <c r="K888" s="3">
        <v>0.0</v>
      </c>
      <c r="L888" s="3">
        <v>0.0</v>
      </c>
    </row>
    <row r="889">
      <c r="A889" s="2" t="s">
        <v>906</v>
      </c>
      <c r="B889" s="1" t="s">
        <v>117</v>
      </c>
      <c r="C889" s="3">
        <v>7.0</v>
      </c>
      <c r="D889" s="3">
        <v>0.0</v>
      </c>
      <c r="E889" s="3">
        <v>4.0</v>
      </c>
      <c r="F889" s="3">
        <v>0.0</v>
      </c>
      <c r="G889" s="3">
        <v>7.0</v>
      </c>
      <c r="H889" s="3">
        <v>0.0</v>
      </c>
      <c r="I889" s="3">
        <v>2.0</v>
      </c>
      <c r="J889" s="3">
        <v>0.0</v>
      </c>
      <c r="K889" s="3">
        <v>0.0</v>
      </c>
      <c r="L889" s="3">
        <v>0.0</v>
      </c>
    </row>
    <row r="890">
      <c r="A890" s="2" t="s">
        <v>907</v>
      </c>
      <c r="B890" s="1" t="s">
        <v>20</v>
      </c>
      <c r="C890" s="3">
        <v>0.0</v>
      </c>
      <c r="D890" s="3">
        <v>0.0</v>
      </c>
      <c r="E890" s="3">
        <v>0.0</v>
      </c>
      <c r="F890" s="3">
        <v>0.0</v>
      </c>
      <c r="G890" s="3">
        <v>0.0</v>
      </c>
      <c r="H890" s="3">
        <v>0.0</v>
      </c>
      <c r="I890" s="3">
        <v>0.0</v>
      </c>
      <c r="J890" s="3">
        <v>0.0</v>
      </c>
      <c r="K890" s="3">
        <v>0.0</v>
      </c>
      <c r="L890" s="3">
        <v>0.0</v>
      </c>
    </row>
    <row r="891">
      <c r="A891" s="2" t="s">
        <v>908</v>
      </c>
      <c r="B891" s="1" t="s">
        <v>22</v>
      </c>
      <c r="C891" s="3">
        <v>6.0</v>
      </c>
      <c r="D891" s="3">
        <v>0.0</v>
      </c>
      <c r="E891" s="3">
        <v>6.0</v>
      </c>
      <c r="F891" s="3">
        <v>0.0</v>
      </c>
      <c r="G891" s="3">
        <v>6.0</v>
      </c>
      <c r="H891" s="3">
        <v>0.0</v>
      </c>
      <c r="I891" s="3">
        <v>2.0</v>
      </c>
      <c r="J891" s="3">
        <v>0.0</v>
      </c>
      <c r="K891" s="3">
        <v>0.0</v>
      </c>
      <c r="L891" s="3">
        <v>0.0</v>
      </c>
    </row>
    <row r="892">
      <c r="A892" s="2" t="s">
        <v>909</v>
      </c>
      <c r="B892" s="1" t="s">
        <v>22</v>
      </c>
      <c r="C892" s="3">
        <v>7.0</v>
      </c>
      <c r="D892" s="3">
        <v>0.0</v>
      </c>
      <c r="E892" s="3">
        <v>7.0</v>
      </c>
      <c r="F892" s="3">
        <v>0.0</v>
      </c>
      <c r="G892" s="3">
        <v>7.0</v>
      </c>
      <c r="H892" s="3">
        <v>0.0</v>
      </c>
      <c r="I892" s="3">
        <v>2.0</v>
      </c>
      <c r="J892" s="3">
        <v>0.0</v>
      </c>
      <c r="K892" s="3">
        <v>0.0</v>
      </c>
      <c r="L892" s="3">
        <v>0.0</v>
      </c>
    </row>
    <row r="893">
      <c r="A893" s="2" t="s">
        <v>910</v>
      </c>
      <c r="B893" s="1" t="s">
        <v>22</v>
      </c>
      <c r="C893" s="3">
        <v>6.0</v>
      </c>
      <c r="D893" s="3">
        <v>0.0</v>
      </c>
      <c r="E893" s="3">
        <v>6.0</v>
      </c>
      <c r="F893" s="3">
        <v>0.0</v>
      </c>
      <c r="G893" s="3">
        <v>6.0</v>
      </c>
      <c r="H893" s="3">
        <v>0.0</v>
      </c>
      <c r="I893" s="3">
        <v>2.0</v>
      </c>
      <c r="J893" s="3">
        <v>0.0</v>
      </c>
      <c r="K893" s="3">
        <v>0.0</v>
      </c>
      <c r="L893" s="3">
        <v>0.0</v>
      </c>
    </row>
    <row r="894">
      <c r="A894" s="2" t="s">
        <v>911</v>
      </c>
      <c r="B894" s="1" t="s">
        <v>22</v>
      </c>
      <c r="C894" s="3">
        <v>7.0</v>
      </c>
      <c r="D894" s="3">
        <v>0.0</v>
      </c>
      <c r="E894" s="3">
        <v>7.0</v>
      </c>
      <c r="F894" s="3">
        <v>0.0</v>
      </c>
      <c r="G894" s="3">
        <v>7.0</v>
      </c>
      <c r="H894" s="3">
        <v>0.0</v>
      </c>
      <c r="I894" s="3">
        <v>2.0</v>
      </c>
      <c r="J894" s="3">
        <v>0.0</v>
      </c>
      <c r="K894" s="3">
        <v>0.0</v>
      </c>
      <c r="L894" s="3">
        <v>0.0</v>
      </c>
    </row>
    <row r="895">
      <c r="A895" s="2" t="s">
        <v>912</v>
      </c>
      <c r="B895" s="1" t="s">
        <v>22</v>
      </c>
      <c r="C895" s="3">
        <v>3.0</v>
      </c>
      <c r="D895" s="3">
        <v>0.0</v>
      </c>
      <c r="E895" s="3">
        <v>3.0</v>
      </c>
      <c r="F895" s="3">
        <v>0.0</v>
      </c>
      <c r="G895" s="3">
        <v>3.0</v>
      </c>
      <c r="H895" s="3">
        <v>0.0</v>
      </c>
      <c r="I895" s="3">
        <v>2.0</v>
      </c>
      <c r="J895" s="3">
        <v>0.0</v>
      </c>
      <c r="K895" s="3">
        <v>0.0</v>
      </c>
      <c r="L895" s="3">
        <v>0.0</v>
      </c>
    </row>
    <row r="896">
      <c r="A896" s="2" t="s">
        <v>913</v>
      </c>
      <c r="B896" s="1" t="s">
        <v>22</v>
      </c>
      <c r="C896" s="3">
        <v>7.0</v>
      </c>
      <c r="D896" s="3">
        <v>0.0</v>
      </c>
      <c r="E896" s="3">
        <v>7.0</v>
      </c>
      <c r="F896" s="3">
        <v>0.0</v>
      </c>
      <c r="G896" s="3">
        <v>7.0</v>
      </c>
      <c r="H896" s="3">
        <v>0.0</v>
      </c>
      <c r="I896" s="3">
        <v>2.0</v>
      </c>
      <c r="J896" s="3">
        <v>0.0</v>
      </c>
      <c r="K896" s="3">
        <v>0.0</v>
      </c>
      <c r="L896" s="3">
        <v>0.0</v>
      </c>
    </row>
    <row r="897">
      <c r="A897" s="2" t="s">
        <v>914</v>
      </c>
      <c r="B897" s="1" t="s">
        <v>22</v>
      </c>
      <c r="C897" s="3">
        <v>7.0</v>
      </c>
      <c r="D897" s="3">
        <v>0.0</v>
      </c>
      <c r="E897" s="3">
        <v>7.0</v>
      </c>
      <c r="F897" s="3">
        <v>0.0</v>
      </c>
      <c r="G897" s="3">
        <v>7.0</v>
      </c>
      <c r="H897" s="3">
        <v>0.0</v>
      </c>
      <c r="I897" s="3">
        <v>2.0</v>
      </c>
      <c r="J897" s="3">
        <v>0.0</v>
      </c>
      <c r="K897" s="3">
        <v>0.0</v>
      </c>
      <c r="L897" s="3">
        <v>0.0</v>
      </c>
    </row>
    <row r="898">
      <c r="A898" s="2" t="s">
        <v>915</v>
      </c>
      <c r="B898" s="1" t="s">
        <v>22</v>
      </c>
      <c r="C898" s="3">
        <v>6.0</v>
      </c>
      <c r="D898" s="3">
        <v>0.0</v>
      </c>
      <c r="E898" s="3">
        <v>6.0</v>
      </c>
      <c r="F898" s="3">
        <v>0.0</v>
      </c>
      <c r="G898" s="3">
        <v>6.0</v>
      </c>
      <c r="H898" s="3">
        <v>0.0</v>
      </c>
      <c r="I898" s="3">
        <v>2.0</v>
      </c>
      <c r="J898" s="3">
        <v>0.0</v>
      </c>
      <c r="K898" s="3">
        <v>0.0</v>
      </c>
      <c r="L898" s="3">
        <v>0.0</v>
      </c>
    </row>
    <row r="899">
      <c r="A899" s="2" t="s">
        <v>916</v>
      </c>
      <c r="B899" s="1" t="s">
        <v>22</v>
      </c>
      <c r="C899" s="3">
        <v>5.0</v>
      </c>
      <c r="D899" s="3">
        <v>0.0</v>
      </c>
      <c r="E899" s="3">
        <v>5.0</v>
      </c>
      <c r="F899" s="3">
        <v>0.0</v>
      </c>
      <c r="G899" s="3">
        <v>5.0</v>
      </c>
      <c r="H899" s="3">
        <v>0.0</v>
      </c>
      <c r="I899" s="3">
        <v>2.0</v>
      </c>
      <c r="J899" s="3">
        <v>0.0</v>
      </c>
      <c r="K899" s="3">
        <v>0.0</v>
      </c>
      <c r="L899" s="3">
        <v>0.0</v>
      </c>
    </row>
    <row r="900">
      <c r="A900" s="2" t="s">
        <v>917</v>
      </c>
      <c r="B900" s="1" t="s">
        <v>22</v>
      </c>
      <c r="C900" s="3">
        <v>5.0</v>
      </c>
      <c r="D900" s="3">
        <v>0.0</v>
      </c>
      <c r="E900" s="3">
        <v>5.0</v>
      </c>
      <c r="F900" s="3">
        <v>0.0</v>
      </c>
      <c r="G900" s="3">
        <v>5.0</v>
      </c>
      <c r="H900" s="3">
        <v>0.0</v>
      </c>
      <c r="I900" s="3">
        <v>2.0</v>
      </c>
      <c r="J900" s="3">
        <v>0.0</v>
      </c>
      <c r="K900" s="3">
        <v>0.0</v>
      </c>
      <c r="L900" s="3">
        <v>0.0</v>
      </c>
    </row>
    <row r="901">
      <c r="A901" s="2" t="s">
        <v>918</v>
      </c>
      <c r="B901" s="1" t="s">
        <v>22</v>
      </c>
      <c r="C901" s="3">
        <v>5.0</v>
      </c>
      <c r="D901" s="3">
        <v>0.0</v>
      </c>
      <c r="E901" s="3">
        <v>5.0</v>
      </c>
      <c r="F901" s="3">
        <v>0.0</v>
      </c>
      <c r="G901" s="3">
        <v>5.0</v>
      </c>
      <c r="H901" s="3">
        <v>0.0</v>
      </c>
      <c r="I901" s="3">
        <v>2.0</v>
      </c>
      <c r="J901" s="3">
        <v>0.0</v>
      </c>
      <c r="K901" s="3">
        <v>0.0</v>
      </c>
      <c r="L901" s="3">
        <v>0.0</v>
      </c>
    </row>
    <row r="902">
      <c r="A902" s="2" t="s">
        <v>919</v>
      </c>
      <c r="B902" s="1" t="s">
        <v>22</v>
      </c>
      <c r="C902" s="3">
        <v>6.0</v>
      </c>
      <c r="D902" s="3">
        <v>0.0</v>
      </c>
      <c r="E902" s="3">
        <v>5.0</v>
      </c>
      <c r="F902" s="3">
        <v>0.0</v>
      </c>
      <c r="G902" s="3">
        <v>6.0</v>
      </c>
      <c r="H902" s="3">
        <v>0.0</v>
      </c>
      <c r="I902" s="3">
        <v>2.0</v>
      </c>
      <c r="J902" s="3">
        <v>0.0</v>
      </c>
      <c r="K902" s="3">
        <v>0.0</v>
      </c>
      <c r="L902" s="3">
        <v>0.0</v>
      </c>
    </row>
    <row r="903">
      <c r="A903" s="2" t="s">
        <v>920</v>
      </c>
      <c r="B903" s="1" t="s">
        <v>22</v>
      </c>
      <c r="C903" s="3">
        <v>6.0</v>
      </c>
      <c r="D903" s="3">
        <v>0.0</v>
      </c>
      <c r="E903" s="3">
        <v>6.0</v>
      </c>
      <c r="F903" s="3">
        <v>0.0</v>
      </c>
      <c r="G903" s="3">
        <v>6.0</v>
      </c>
      <c r="H903" s="3">
        <v>0.0</v>
      </c>
      <c r="I903" s="3">
        <v>2.0</v>
      </c>
      <c r="J903" s="3">
        <v>0.0</v>
      </c>
      <c r="K903" s="3">
        <v>0.0</v>
      </c>
      <c r="L903" s="3">
        <v>0.0</v>
      </c>
    </row>
    <row r="904">
      <c r="A904" s="2" t="s">
        <v>921</v>
      </c>
      <c r="B904" s="1" t="s">
        <v>22</v>
      </c>
      <c r="C904" s="3">
        <v>6.0</v>
      </c>
      <c r="D904" s="3">
        <v>0.0</v>
      </c>
      <c r="E904" s="3">
        <v>6.0</v>
      </c>
      <c r="F904" s="3">
        <v>0.0</v>
      </c>
      <c r="G904" s="3">
        <v>6.0</v>
      </c>
      <c r="H904" s="3">
        <v>0.0</v>
      </c>
      <c r="I904" s="3">
        <v>2.0</v>
      </c>
      <c r="J904" s="3">
        <v>0.0</v>
      </c>
      <c r="K904" s="3">
        <v>0.0</v>
      </c>
      <c r="L904" s="3">
        <v>0.0</v>
      </c>
    </row>
    <row r="905">
      <c r="A905" s="2" t="s">
        <v>922</v>
      </c>
      <c r="B905" s="1" t="s">
        <v>22</v>
      </c>
      <c r="C905" s="3">
        <v>17.0</v>
      </c>
      <c r="D905" s="3">
        <v>0.0</v>
      </c>
      <c r="E905" s="3">
        <v>14.0</v>
      </c>
      <c r="F905" s="3">
        <v>0.0</v>
      </c>
      <c r="G905" s="3">
        <v>17.0</v>
      </c>
      <c r="H905" s="3">
        <v>0.0</v>
      </c>
      <c r="I905" s="3">
        <v>2.0</v>
      </c>
      <c r="J905" s="3">
        <v>0.0</v>
      </c>
      <c r="K905" s="3">
        <v>0.0</v>
      </c>
      <c r="L905" s="3">
        <v>0.0</v>
      </c>
    </row>
    <row r="906">
      <c r="A906" s="2" t="s">
        <v>923</v>
      </c>
      <c r="B906" s="1" t="s">
        <v>22</v>
      </c>
      <c r="C906" s="3">
        <v>7.0</v>
      </c>
      <c r="D906" s="3">
        <v>0.0</v>
      </c>
      <c r="E906" s="3">
        <v>7.0</v>
      </c>
      <c r="F906" s="3">
        <v>0.0</v>
      </c>
      <c r="G906" s="3">
        <v>7.0</v>
      </c>
      <c r="H906" s="3">
        <v>0.0</v>
      </c>
      <c r="I906" s="3">
        <v>2.0</v>
      </c>
      <c r="J906" s="3">
        <v>0.0</v>
      </c>
      <c r="K906" s="3">
        <v>0.0</v>
      </c>
      <c r="L906" s="3">
        <v>0.0</v>
      </c>
    </row>
    <row r="907">
      <c r="A907" s="2" t="s">
        <v>924</v>
      </c>
      <c r="B907" s="1" t="s">
        <v>22</v>
      </c>
      <c r="C907" s="3">
        <v>7.0</v>
      </c>
      <c r="D907" s="3">
        <v>0.0</v>
      </c>
      <c r="E907" s="3">
        <v>7.0</v>
      </c>
      <c r="F907" s="3">
        <v>0.0</v>
      </c>
      <c r="G907" s="3">
        <v>7.0</v>
      </c>
      <c r="H907" s="3">
        <v>0.0</v>
      </c>
      <c r="I907" s="3">
        <v>2.0</v>
      </c>
      <c r="J907" s="3">
        <v>0.0</v>
      </c>
      <c r="K907" s="3">
        <v>0.0</v>
      </c>
      <c r="L907" s="3">
        <v>0.0</v>
      </c>
    </row>
    <row r="908">
      <c r="A908" s="2" t="s">
        <v>925</v>
      </c>
      <c r="B908" s="1" t="s">
        <v>22</v>
      </c>
      <c r="C908" s="3">
        <v>3.0</v>
      </c>
      <c r="D908" s="3">
        <v>0.0</v>
      </c>
      <c r="E908" s="3">
        <v>3.0</v>
      </c>
      <c r="F908" s="3">
        <v>0.0</v>
      </c>
      <c r="G908" s="3">
        <v>3.0</v>
      </c>
      <c r="H908" s="3">
        <v>0.0</v>
      </c>
      <c r="I908" s="3">
        <v>2.0</v>
      </c>
      <c r="J908" s="3">
        <v>0.0</v>
      </c>
      <c r="K908" s="3">
        <v>0.0</v>
      </c>
      <c r="L908" s="3">
        <v>0.0</v>
      </c>
    </row>
    <row r="909">
      <c r="A909" s="2" t="s">
        <v>926</v>
      </c>
      <c r="B909" s="1" t="s">
        <v>22</v>
      </c>
      <c r="C909" s="3">
        <v>15.0</v>
      </c>
      <c r="D909" s="3">
        <v>0.0</v>
      </c>
      <c r="E909" s="3">
        <v>11.0</v>
      </c>
      <c r="F909" s="3">
        <v>0.0</v>
      </c>
      <c r="G909" s="3">
        <v>15.0</v>
      </c>
      <c r="H909" s="3">
        <v>0.0</v>
      </c>
      <c r="I909" s="3">
        <v>2.0</v>
      </c>
      <c r="J909" s="3">
        <v>0.0</v>
      </c>
      <c r="K909" s="3">
        <v>0.0</v>
      </c>
      <c r="L909" s="3">
        <v>0.0</v>
      </c>
    </row>
    <row r="910">
      <c r="A910" s="2" t="s">
        <v>927</v>
      </c>
      <c r="B910" s="1" t="s">
        <v>22</v>
      </c>
      <c r="C910" s="3">
        <v>13.0</v>
      </c>
      <c r="D910" s="3">
        <v>0.0</v>
      </c>
      <c r="E910" s="3">
        <v>12.0</v>
      </c>
      <c r="F910" s="3">
        <v>0.0</v>
      </c>
      <c r="G910" s="3">
        <v>13.0</v>
      </c>
      <c r="H910" s="3">
        <v>0.0</v>
      </c>
      <c r="I910" s="3">
        <v>4.0</v>
      </c>
      <c r="J910" s="3">
        <v>0.0</v>
      </c>
      <c r="K910" s="3">
        <v>0.0</v>
      </c>
      <c r="L910" s="3">
        <v>0.0</v>
      </c>
    </row>
    <row r="911">
      <c r="A911" s="2" t="s">
        <v>928</v>
      </c>
      <c r="B911" s="1" t="s">
        <v>22</v>
      </c>
      <c r="C911" s="3">
        <v>11.0</v>
      </c>
      <c r="D911" s="3">
        <v>0.0</v>
      </c>
      <c r="E911" s="3">
        <v>10.0</v>
      </c>
      <c r="F911" s="3">
        <v>0.0</v>
      </c>
      <c r="G911" s="3">
        <v>11.0</v>
      </c>
      <c r="H911" s="3">
        <v>0.0</v>
      </c>
      <c r="I911" s="3">
        <v>2.0</v>
      </c>
      <c r="J911" s="3">
        <v>0.0</v>
      </c>
      <c r="K911" s="3">
        <v>0.0</v>
      </c>
      <c r="L911" s="3">
        <v>0.0</v>
      </c>
    </row>
    <row r="912">
      <c r="A912" s="2" t="s">
        <v>929</v>
      </c>
      <c r="B912" s="1" t="s">
        <v>22</v>
      </c>
      <c r="C912" s="3">
        <v>15.0</v>
      </c>
      <c r="D912" s="3">
        <v>0.0</v>
      </c>
      <c r="E912" s="3">
        <v>11.0</v>
      </c>
      <c r="F912" s="3">
        <v>0.0</v>
      </c>
      <c r="G912" s="3">
        <v>15.0</v>
      </c>
      <c r="H912" s="3">
        <v>0.0</v>
      </c>
      <c r="I912" s="3">
        <v>2.0</v>
      </c>
      <c r="J912" s="3">
        <v>0.0</v>
      </c>
      <c r="K912" s="3">
        <v>0.0</v>
      </c>
      <c r="L912" s="3">
        <v>0.0</v>
      </c>
    </row>
    <row r="913">
      <c r="A913" s="2" t="s">
        <v>930</v>
      </c>
      <c r="B913" s="1" t="s">
        <v>22</v>
      </c>
      <c r="C913" s="3">
        <v>25.0</v>
      </c>
      <c r="D913" s="3">
        <v>0.0</v>
      </c>
      <c r="E913" s="3">
        <v>15.0</v>
      </c>
      <c r="F913" s="3">
        <v>0.0</v>
      </c>
      <c r="G913" s="3">
        <v>25.0</v>
      </c>
      <c r="H913" s="3">
        <v>0.0</v>
      </c>
      <c r="I913" s="3">
        <v>2.0</v>
      </c>
      <c r="J913" s="3">
        <v>0.0</v>
      </c>
      <c r="K913" s="3">
        <v>0.0</v>
      </c>
      <c r="L913" s="3">
        <v>0.0</v>
      </c>
    </row>
    <row r="914">
      <c r="A914" s="2" t="s">
        <v>931</v>
      </c>
      <c r="B914" s="1" t="s">
        <v>22</v>
      </c>
      <c r="C914" s="3">
        <v>19.0</v>
      </c>
      <c r="D914" s="3">
        <v>0.0</v>
      </c>
      <c r="E914" s="3">
        <v>13.0</v>
      </c>
      <c r="F914" s="3">
        <v>0.0</v>
      </c>
      <c r="G914" s="3">
        <v>19.0</v>
      </c>
      <c r="H914" s="3">
        <v>0.0</v>
      </c>
      <c r="I914" s="3">
        <v>2.0</v>
      </c>
      <c r="J914" s="3">
        <v>0.0</v>
      </c>
      <c r="K914" s="3">
        <v>0.0</v>
      </c>
      <c r="L914" s="3">
        <v>0.0</v>
      </c>
    </row>
    <row r="915">
      <c r="A915" s="2" t="s">
        <v>932</v>
      </c>
      <c r="B915" s="1" t="s">
        <v>22</v>
      </c>
      <c r="C915" s="3">
        <v>7.0</v>
      </c>
      <c r="D915" s="3">
        <v>0.0</v>
      </c>
      <c r="E915" s="3">
        <v>4.0</v>
      </c>
      <c r="F915" s="3">
        <v>0.0</v>
      </c>
      <c r="G915" s="3">
        <v>5.0</v>
      </c>
      <c r="H915" s="3">
        <v>2.0</v>
      </c>
      <c r="I915" s="3">
        <v>2.0</v>
      </c>
      <c r="J915" s="3">
        <v>0.0</v>
      </c>
      <c r="K915" s="3">
        <v>0.0</v>
      </c>
      <c r="L915" s="3">
        <v>0.0</v>
      </c>
    </row>
    <row r="916">
      <c r="A916" s="2" t="s">
        <v>933</v>
      </c>
      <c r="B916" s="1" t="s">
        <v>22</v>
      </c>
      <c r="C916" s="3">
        <v>15.0</v>
      </c>
      <c r="D916" s="3">
        <v>0.0</v>
      </c>
      <c r="E916" s="3">
        <v>11.0</v>
      </c>
      <c r="F916" s="3">
        <v>0.0</v>
      </c>
      <c r="G916" s="3">
        <v>15.0</v>
      </c>
      <c r="H916" s="3">
        <v>0.0</v>
      </c>
      <c r="I916" s="3">
        <v>4.0</v>
      </c>
      <c r="J916" s="3">
        <v>0.0</v>
      </c>
      <c r="K916" s="3">
        <v>0.0</v>
      </c>
      <c r="L916" s="3">
        <v>0.0</v>
      </c>
    </row>
    <row r="917">
      <c r="A917" s="2" t="s">
        <v>934</v>
      </c>
      <c r="B917" s="1" t="s">
        <v>22</v>
      </c>
      <c r="C917" s="3">
        <v>3.0</v>
      </c>
      <c r="D917" s="3">
        <v>1.0</v>
      </c>
      <c r="E917" s="3">
        <v>3.0</v>
      </c>
      <c r="F917" s="3">
        <v>0.0</v>
      </c>
      <c r="G917" s="3">
        <v>3.0</v>
      </c>
      <c r="H917" s="3">
        <v>0.0</v>
      </c>
      <c r="I917" s="3">
        <v>2.0</v>
      </c>
      <c r="J917" s="3">
        <v>1.0</v>
      </c>
      <c r="K917" s="3">
        <v>0.0</v>
      </c>
      <c r="L917" s="3">
        <v>0.0</v>
      </c>
    </row>
    <row r="918">
      <c r="A918" s="2" t="s">
        <v>935</v>
      </c>
      <c r="B918" s="1" t="s">
        <v>22</v>
      </c>
      <c r="C918" s="3">
        <v>3.0</v>
      </c>
      <c r="D918" s="3">
        <v>1.0</v>
      </c>
      <c r="E918" s="3">
        <v>3.0</v>
      </c>
      <c r="F918" s="3">
        <v>0.0</v>
      </c>
      <c r="G918" s="3">
        <v>3.0</v>
      </c>
      <c r="H918" s="3">
        <v>0.0</v>
      </c>
      <c r="I918" s="3">
        <v>2.0</v>
      </c>
      <c r="J918" s="3">
        <v>1.0</v>
      </c>
      <c r="K918" s="3">
        <v>0.0</v>
      </c>
      <c r="L918" s="3">
        <v>0.0</v>
      </c>
    </row>
    <row r="919">
      <c r="A919" s="2" t="s">
        <v>936</v>
      </c>
      <c r="B919" s="1" t="s">
        <v>22</v>
      </c>
      <c r="C919" s="3">
        <v>14.0</v>
      </c>
      <c r="D919" s="3">
        <v>0.0</v>
      </c>
      <c r="E919" s="3">
        <v>10.0</v>
      </c>
      <c r="F919" s="3">
        <v>0.0</v>
      </c>
      <c r="G919" s="3">
        <v>3.0</v>
      </c>
      <c r="H919" s="3">
        <v>11.0</v>
      </c>
      <c r="I919" s="3">
        <v>2.0</v>
      </c>
      <c r="J919" s="3">
        <v>0.0</v>
      </c>
      <c r="K919" s="3">
        <v>0.0</v>
      </c>
      <c r="L919" s="3">
        <v>0.0</v>
      </c>
    </row>
    <row r="920">
      <c r="A920" s="2" t="s">
        <v>937</v>
      </c>
      <c r="B920" s="1" t="s">
        <v>22</v>
      </c>
      <c r="C920" s="3">
        <v>10.0</v>
      </c>
      <c r="D920" s="3">
        <v>0.0</v>
      </c>
      <c r="E920" s="3">
        <v>9.0</v>
      </c>
      <c r="F920" s="3">
        <v>0.0</v>
      </c>
      <c r="G920" s="3">
        <v>10.0</v>
      </c>
      <c r="H920" s="3">
        <v>0.0</v>
      </c>
      <c r="I920" s="3">
        <v>2.0</v>
      </c>
      <c r="J920" s="3">
        <v>0.0</v>
      </c>
      <c r="K920" s="3">
        <v>0.0</v>
      </c>
      <c r="L920" s="3">
        <v>0.0</v>
      </c>
    </row>
    <row r="921">
      <c r="A921" s="2" t="s">
        <v>938</v>
      </c>
      <c r="B921" s="1" t="s">
        <v>22</v>
      </c>
      <c r="C921" s="3">
        <v>7.0</v>
      </c>
      <c r="D921" s="3">
        <v>0.0</v>
      </c>
      <c r="E921" s="3">
        <v>6.0</v>
      </c>
      <c r="F921" s="3">
        <v>0.0</v>
      </c>
      <c r="G921" s="3">
        <v>7.0</v>
      </c>
      <c r="H921" s="3">
        <v>0.0</v>
      </c>
      <c r="I921" s="3">
        <v>2.0</v>
      </c>
      <c r="J921" s="3">
        <v>0.0</v>
      </c>
      <c r="K921" s="3">
        <v>0.0</v>
      </c>
      <c r="L921" s="3">
        <v>0.0</v>
      </c>
    </row>
    <row r="922">
      <c r="A922" s="2" t="s">
        <v>939</v>
      </c>
      <c r="B922" s="1" t="s">
        <v>22</v>
      </c>
      <c r="C922" s="3">
        <v>6.0</v>
      </c>
      <c r="D922" s="3">
        <v>0.0</v>
      </c>
      <c r="E922" s="3">
        <v>5.0</v>
      </c>
      <c r="F922" s="3">
        <v>0.0</v>
      </c>
      <c r="G922" s="3">
        <v>6.0</v>
      </c>
      <c r="H922" s="3">
        <v>0.0</v>
      </c>
      <c r="I922" s="3">
        <v>2.0</v>
      </c>
      <c r="J922" s="3">
        <v>0.0</v>
      </c>
      <c r="K922" s="3">
        <v>0.0</v>
      </c>
      <c r="L922" s="3">
        <v>0.0</v>
      </c>
    </row>
    <row r="923">
      <c r="A923" s="2" t="s">
        <v>940</v>
      </c>
      <c r="B923" s="1" t="s">
        <v>22</v>
      </c>
      <c r="C923" s="3">
        <v>14.0</v>
      </c>
      <c r="D923" s="3">
        <v>0.0</v>
      </c>
      <c r="E923" s="3">
        <v>8.0</v>
      </c>
      <c r="F923" s="3">
        <v>0.0</v>
      </c>
      <c r="G923" s="3">
        <v>11.0</v>
      </c>
      <c r="H923" s="3">
        <v>3.0</v>
      </c>
      <c r="I923" s="3">
        <v>2.0</v>
      </c>
      <c r="J923" s="3">
        <v>0.0</v>
      </c>
      <c r="K923" s="3">
        <v>0.0</v>
      </c>
      <c r="L923" s="3">
        <v>0.0</v>
      </c>
    </row>
    <row r="924">
      <c r="A924" s="1" t="s">
        <v>941</v>
      </c>
      <c r="B924" s="1" t="s">
        <v>22</v>
      </c>
      <c r="C924" s="3">
        <v>4.0</v>
      </c>
      <c r="D924" s="3">
        <v>0.0</v>
      </c>
      <c r="E924" s="3">
        <v>4.0</v>
      </c>
      <c r="F924" s="3">
        <v>0.0</v>
      </c>
      <c r="G924" s="3">
        <v>4.0</v>
      </c>
      <c r="H924" s="3">
        <v>0.0</v>
      </c>
      <c r="I924" s="3">
        <v>2.0</v>
      </c>
      <c r="J924" s="3">
        <v>0.0</v>
      </c>
      <c r="K924" s="3">
        <v>0.0</v>
      </c>
      <c r="L924" s="3">
        <v>0.0</v>
      </c>
    </row>
    <row r="925">
      <c r="A925" s="2" t="s">
        <v>942</v>
      </c>
      <c r="B925" s="1" t="s">
        <v>22</v>
      </c>
      <c r="C925" s="3">
        <v>3.0</v>
      </c>
      <c r="D925" s="3">
        <v>0.0</v>
      </c>
      <c r="E925" s="3">
        <v>3.0</v>
      </c>
      <c r="F925" s="3">
        <v>0.0</v>
      </c>
      <c r="G925" s="3">
        <v>3.0</v>
      </c>
      <c r="H925" s="3">
        <v>0.0</v>
      </c>
      <c r="I925" s="3">
        <v>2.0</v>
      </c>
      <c r="J925" s="3">
        <v>0.0</v>
      </c>
      <c r="K925" s="3">
        <v>0.0</v>
      </c>
      <c r="L925" s="3">
        <v>0.0</v>
      </c>
    </row>
    <row r="926">
      <c r="A926" s="2" t="s">
        <v>943</v>
      </c>
      <c r="B926" s="1" t="s">
        <v>22</v>
      </c>
      <c r="C926" s="3">
        <v>3.0</v>
      </c>
      <c r="D926" s="3">
        <v>0.0</v>
      </c>
      <c r="E926" s="3">
        <v>3.0</v>
      </c>
      <c r="F926" s="3">
        <v>0.0</v>
      </c>
      <c r="G926" s="3">
        <v>3.0</v>
      </c>
      <c r="H926" s="3">
        <v>0.0</v>
      </c>
      <c r="I926" s="3">
        <v>2.0</v>
      </c>
      <c r="J926" s="3">
        <v>0.0</v>
      </c>
      <c r="K926" s="3">
        <v>0.0</v>
      </c>
      <c r="L926" s="3">
        <v>0.0</v>
      </c>
    </row>
    <row r="927">
      <c r="A927" s="2" t="s">
        <v>944</v>
      </c>
      <c r="B927" s="1" t="s">
        <v>22</v>
      </c>
      <c r="C927" s="3">
        <v>3.0</v>
      </c>
      <c r="D927" s="3">
        <v>0.0</v>
      </c>
      <c r="E927" s="3">
        <v>3.0</v>
      </c>
      <c r="F927" s="3">
        <v>0.0</v>
      </c>
      <c r="G927" s="3">
        <v>3.0</v>
      </c>
      <c r="H927" s="3">
        <v>0.0</v>
      </c>
      <c r="I927" s="3">
        <v>2.0</v>
      </c>
      <c r="J927" s="3">
        <v>0.0</v>
      </c>
      <c r="K927" s="3">
        <v>0.0</v>
      </c>
      <c r="L927" s="3">
        <v>0.0</v>
      </c>
    </row>
    <row r="928">
      <c r="A928" s="2" t="s">
        <v>945</v>
      </c>
      <c r="B928" s="1" t="s">
        <v>22</v>
      </c>
      <c r="C928" s="3">
        <v>3.0</v>
      </c>
      <c r="D928" s="3">
        <v>0.0</v>
      </c>
      <c r="E928" s="3">
        <v>3.0</v>
      </c>
      <c r="F928" s="3">
        <v>0.0</v>
      </c>
      <c r="G928" s="3">
        <v>3.0</v>
      </c>
      <c r="H928" s="3">
        <v>0.0</v>
      </c>
      <c r="I928" s="3">
        <v>2.0</v>
      </c>
      <c r="J928" s="3">
        <v>0.0</v>
      </c>
      <c r="K928" s="3">
        <v>0.0</v>
      </c>
      <c r="L928" s="3">
        <v>0.0</v>
      </c>
    </row>
    <row r="929">
      <c r="A929" s="2" t="s">
        <v>946</v>
      </c>
      <c r="B929" s="1" t="s">
        <v>22</v>
      </c>
      <c r="C929" s="3">
        <v>3.0</v>
      </c>
      <c r="D929" s="3">
        <v>0.0</v>
      </c>
      <c r="E929" s="3">
        <v>3.0</v>
      </c>
      <c r="F929" s="3">
        <v>0.0</v>
      </c>
      <c r="G929" s="3">
        <v>3.0</v>
      </c>
      <c r="H929" s="3">
        <v>0.0</v>
      </c>
      <c r="I929" s="3">
        <v>2.0</v>
      </c>
      <c r="J929" s="3">
        <v>0.0</v>
      </c>
      <c r="K929" s="3">
        <v>0.0</v>
      </c>
      <c r="L929" s="3">
        <v>0.0</v>
      </c>
    </row>
    <row r="930">
      <c r="A930" s="2" t="s">
        <v>947</v>
      </c>
      <c r="B930" s="1" t="s">
        <v>22</v>
      </c>
      <c r="C930" s="3">
        <v>4.0</v>
      </c>
      <c r="D930" s="3">
        <v>0.0</v>
      </c>
      <c r="E930" s="3">
        <v>3.0</v>
      </c>
      <c r="F930" s="3">
        <v>0.0</v>
      </c>
      <c r="G930" s="3">
        <v>4.0</v>
      </c>
      <c r="H930" s="3">
        <v>0.0</v>
      </c>
      <c r="I930" s="3">
        <v>2.0</v>
      </c>
      <c r="J930" s="3">
        <v>0.0</v>
      </c>
      <c r="K930" s="3">
        <v>0.0</v>
      </c>
      <c r="L930" s="3">
        <v>0.0</v>
      </c>
    </row>
    <row r="931">
      <c r="A931" s="2" t="s">
        <v>948</v>
      </c>
      <c r="B931" s="1" t="s">
        <v>22</v>
      </c>
      <c r="C931" s="3">
        <v>9.0</v>
      </c>
      <c r="D931" s="3">
        <v>0.0</v>
      </c>
      <c r="E931" s="3">
        <v>8.0</v>
      </c>
      <c r="F931" s="3">
        <v>0.0</v>
      </c>
      <c r="G931" s="3">
        <v>9.0</v>
      </c>
      <c r="H931" s="3">
        <v>0.0</v>
      </c>
      <c r="I931" s="3">
        <v>2.0</v>
      </c>
      <c r="J931" s="3">
        <v>0.0</v>
      </c>
      <c r="K931" s="3">
        <v>0.0</v>
      </c>
      <c r="L931" s="3">
        <v>0.0</v>
      </c>
    </row>
    <row r="932">
      <c r="A932" s="2" t="s">
        <v>949</v>
      </c>
      <c r="B932" s="1" t="s">
        <v>22</v>
      </c>
      <c r="C932" s="3">
        <v>17.0</v>
      </c>
      <c r="D932" s="3">
        <v>0.0</v>
      </c>
      <c r="E932" s="3">
        <v>17.0</v>
      </c>
      <c r="F932" s="3">
        <v>0.0</v>
      </c>
      <c r="G932" s="3">
        <v>17.0</v>
      </c>
      <c r="H932" s="3">
        <v>0.0</v>
      </c>
      <c r="I932" s="3">
        <v>2.0</v>
      </c>
      <c r="J932" s="3">
        <v>0.0</v>
      </c>
      <c r="K932" s="3">
        <v>0.0</v>
      </c>
      <c r="L932" s="3">
        <v>0.0</v>
      </c>
    </row>
    <row r="933">
      <c r="A933" s="2" t="s">
        <v>950</v>
      </c>
      <c r="B933" s="1" t="s">
        <v>22</v>
      </c>
      <c r="C933" s="3">
        <v>7.0</v>
      </c>
      <c r="D933" s="3">
        <v>0.0</v>
      </c>
      <c r="E933" s="3">
        <v>6.0</v>
      </c>
      <c r="F933" s="3">
        <v>0.0</v>
      </c>
      <c r="G933" s="3">
        <v>7.0</v>
      </c>
      <c r="H933" s="3">
        <v>0.0</v>
      </c>
      <c r="I933" s="3">
        <v>2.0</v>
      </c>
      <c r="J933" s="3">
        <v>0.0</v>
      </c>
      <c r="K933" s="3">
        <v>0.0</v>
      </c>
      <c r="L933" s="3">
        <v>0.0</v>
      </c>
    </row>
    <row r="934">
      <c r="A934" s="2" t="s">
        <v>951</v>
      </c>
      <c r="B934" s="1" t="s">
        <v>22</v>
      </c>
      <c r="C934" s="3">
        <v>3.0</v>
      </c>
      <c r="D934" s="3">
        <v>1.0</v>
      </c>
      <c r="E934" s="3">
        <v>3.0</v>
      </c>
      <c r="F934" s="3">
        <v>0.0</v>
      </c>
      <c r="G934" s="3">
        <v>3.0</v>
      </c>
      <c r="H934" s="3">
        <v>0.0</v>
      </c>
      <c r="I934" s="3">
        <v>2.0</v>
      </c>
      <c r="J934" s="3">
        <v>1.0</v>
      </c>
      <c r="K934" s="3">
        <v>0.0</v>
      </c>
      <c r="L934" s="3">
        <v>0.0</v>
      </c>
    </row>
    <row r="935">
      <c r="A935" s="2" t="s">
        <v>952</v>
      </c>
      <c r="B935" s="1" t="s">
        <v>22</v>
      </c>
      <c r="C935" s="3">
        <v>6.0</v>
      </c>
      <c r="D935" s="3">
        <v>0.0</v>
      </c>
      <c r="E935" s="3">
        <v>4.0</v>
      </c>
      <c r="F935" s="3">
        <v>0.0</v>
      </c>
      <c r="G935" s="3">
        <v>6.0</v>
      </c>
      <c r="H935" s="3">
        <v>0.0</v>
      </c>
      <c r="I935" s="3">
        <v>4.0</v>
      </c>
      <c r="J935" s="3">
        <v>0.0</v>
      </c>
      <c r="K935" s="3">
        <v>0.0</v>
      </c>
      <c r="L935" s="3">
        <v>0.0</v>
      </c>
    </row>
    <row r="936">
      <c r="A936" s="2" t="s">
        <v>953</v>
      </c>
      <c r="B936" s="1" t="s">
        <v>22</v>
      </c>
      <c r="C936" s="3">
        <v>5.0</v>
      </c>
      <c r="D936" s="3">
        <v>0.0</v>
      </c>
      <c r="E936" s="3">
        <v>4.0</v>
      </c>
      <c r="F936" s="3">
        <v>0.0</v>
      </c>
      <c r="G936" s="3">
        <v>5.0</v>
      </c>
      <c r="H936" s="3">
        <v>0.0</v>
      </c>
      <c r="I936" s="3">
        <v>2.0</v>
      </c>
      <c r="J936" s="3">
        <v>0.0</v>
      </c>
      <c r="K936" s="3">
        <v>0.0</v>
      </c>
      <c r="L936" s="3">
        <v>0.0</v>
      </c>
    </row>
    <row r="937">
      <c r="A937" s="2" t="s">
        <v>954</v>
      </c>
      <c r="B937" s="1" t="s">
        <v>22</v>
      </c>
      <c r="C937" s="3">
        <v>10.0</v>
      </c>
      <c r="D937" s="3">
        <v>17.0</v>
      </c>
      <c r="E937" s="3">
        <v>9.0</v>
      </c>
      <c r="F937" s="3">
        <v>0.0</v>
      </c>
      <c r="G937" s="3">
        <v>10.0</v>
      </c>
      <c r="H937" s="3">
        <v>0.0</v>
      </c>
      <c r="I937" s="3">
        <v>2.0</v>
      </c>
      <c r="J937" s="3">
        <v>16.0</v>
      </c>
      <c r="K937" s="3">
        <v>1.0</v>
      </c>
      <c r="L937" s="3">
        <v>0.0</v>
      </c>
    </row>
    <row r="938">
      <c r="A938" s="2" t="s">
        <v>955</v>
      </c>
      <c r="B938" s="1" t="s">
        <v>22</v>
      </c>
      <c r="C938" s="3">
        <v>6.0</v>
      </c>
      <c r="D938" s="3">
        <v>0.0</v>
      </c>
      <c r="E938" s="3">
        <v>5.0</v>
      </c>
      <c r="F938" s="3">
        <v>0.0</v>
      </c>
      <c r="G938" s="3">
        <v>6.0</v>
      </c>
      <c r="H938" s="3">
        <v>0.0</v>
      </c>
      <c r="I938" s="3">
        <v>2.0</v>
      </c>
      <c r="J938" s="3">
        <v>0.0</v>
      </c>
      <c r="K938" s="3">
        <v>0.0</v>
      </c>
      <c r="L938" s="3">
        <v>0.0</v>
      </c>
    </row>
    <row r="939">
      <c r="A939" s="2" t="s">
        <v>956</v>
      </c>
      <c r="B939" s="1" t="s">
        <v>22</v>
      </c>
      <c r="C939" s="3">
        <v>3.0</v>
      </c>
      <c r="D939" s="3">
        <v>1.0</v>
      </c>
      <c r="E939" s="3">
        <v>3.0</v>
      </c>
      <c r="F939" s="3">
        <v>0.0</v>
      </c>
      <c r="G939" s="3">
        <v>3.0</v>
      </c>
      <c r="H939" s="3">
        <v>0.0</v>
      </c>
      <c r="I939" s="3">
        <v>2.0</v>
      </c>
      <c r="J939" s="3">
        <v>1.0</v>
      </c>
      <c r="K939" s="3">
        <v>0.0</v>
      </c>
      <c r="L939" s="3">
        <v>0.0</v>
      </c>
    </row>
    <row r="940">
      <c r="A940" s="2" t="s">
        <v>957</v>
      </c>
      <c r="B940" s="1" t="s">
        <v>22</v>
      </c>
      <c r="C940" s="3">
        <v>11.0</v>
      </c>
      <c r="D940" s="3">
        <v>0.0</v>
      </c>
      <c r="E940" s="3">
        <v>9.0</v>
      </c>
      <c r="F940" s="3">
        <v>0.0</v>
      </c>
      <c r="G940" s="3">
        <v>11.0</v>
      </c>
      <c r="H940" s="3">
        <v>0.0</v>
      </c>
      <c r="I940" s="3">
        <v>2.0</v>
      </c>
      <c r="J940" s="3">
        <v>0.0</v>
      </c>
      <c r="K940" s="3">
        <v>0.0</v>
      </c>
      <c r="L940" s="3">
        <v>0.0</v>
      </c>
    </row>
    <row r="941">
      <c r="A941" s="2" t="s">
        <v>958</v>
      </c>
      <c r="B941" s="1" t="s">
        <v>22</v>
      </c>
      <c r="C941" s="3">
        <v>9.0</v>
      </c>
      <c r="D941" s="3">
        <v>0.0</v>
      </c>
      <c r="E941" s="3">
        <v>8.0</v>
      </c>
      <c r="F941" s="3">
        <v>0.0</v>
      </c>
      <c r="G941" s="3">
        <v>9.0</v>
      </c>
      <c r="H941" s="3">
        <v>0.0</v>
      </c>
      <c r="I941" s="3">
        <v>2.0</v>
      </c>
      <c r="J941" s="3">
        <v>0.0</v>
      </c>
      <c r="K941" s="3">
        <v>0.0</v>
      </c>
      <c r="L941" s="3">
        <v>0.0</v>
      </c>
    </row>
    <row r="942">
      <c r="A942" s="2" t="s">
        <v>959</v>
      </c>
      <c r="B942" s="1" t="s">
        <v>15</v>
      </c>
      <c r="C942" s="3">
        <v>1.0</v>
      </c>
      <c r="D942" s="3">
        <v>9.0</v>
      </c>
      <c r="E942" s="3">
        <v>1.0</v>
      </c>
      <c r="F942" s="3">
        <v>0.0</v>
      </c>
      <c r="G942" s="3">
        <v>1.0</v>
      </c>
      <c r="H942" s="3">
        <v>0.0</v>
      </c>
      <c r="I942" s="3">
        <v>2.0</v>
      </c>
      <c r="J942" s="3">
        <v>9.0</v>
      </c>
      <c r="K942" s="3">
        <v>0.0</v>
      </c>
      <c r="L942" s="3">
        <v>0.0</v>
      </c>
    </row>
    <row r="943">
      <c r="A943" s="2" t="s">
        <v>960</v>
      </c>
      <c r="B943" s="1" t="s">
        <v>20</v>
      </c>
      <c r="C943" s="3">
        <v>0.0</v>
      </c>
      <c r="D943" s="3">
        <v>0.0</v>
      </c>
      <c r="E943" s="3">
        <v>0.0</v>
      </c>
      <c r="F943" s="3">
        <v>0.0</v>
      </c>
      <c r="G943" s="3">
        <v>0.0</v>
      </c>
      <c r="H943" s="3">
        <v>0.0</v>
      </c>
      <c r="I943" s="3">
        <v>0.0</v>
      </c>
      <c r="J943" s="3">
        <v>0.0</v>
      </c>
      <c r="K943" s="3">
        <v>0.0</v>
      </c>
      <c r="L943" s="3">
        <v>0.0</v>
      </c>
    </row>
    <row r="944">
      <c r="A944" s="2" t="s">
        <v>961</v>
      </c>
      <c r="B944" s="1" t="s">
        <v>20</v>
      </c>
      <c r="C944" s="3">
        <v>0.0</v>
      </c>
      <c r="D944" s="3">
        <v>0.0</v>
      </c>
      <c r="E944" s="3">
        <v>0.0</v>
      </c>
      <c r="F944" s="3">
        <v>0.0</v>
      </c>
      <c r="G944" s="3">
        <v>0.0</v>
      </c>
      <c r="H944" s="3">
        <v>0.0</v>
      </c>
      <c r="I944" s="3">
        <v>0.0</v>
      </c>
      <c r="J944" s="3">
        <v>0.0</v>
      </c>
      <c r="K944" s="3">
        <v>0.0</v>
      </c>
      <c r="L944" s="3">
        <v>0.0</v>
      </c>
    </row>
    <row r="945">
      <c r="A945" s="2" t="s">
        <v>962</v>
      </c>
      <c r="B945" s="1" t="s">
        <v>20</v>
      </c>
      <c r="C945" s="3">
        <v>0.0</v>
      </c>
      <c r="D945" s="3">
        <v>0.0</v>
      </c>
      <c r="E945" s="3">
        <v>0.0</v>
      </c>
      <c r="F945" s="3">
        <v>0.0</v>
      </c>
      <c r="G945" s="3">
        <v>0.0</v>
      </c>
      <c r="H945" s="3">
        <v>0.0</v>
      </c>
      <c r="I945" s="3">
        <v>0.0</v>
      </c>
      <c r="J945" s="3">
        <v>0.0</v>
      </c>
      <c r="K945" s="3">
        <v>0.0</v>
      </c>
      <c r="L945" s="3">
        <v>0.0</v>
      </c>
    </row>
    <row r="946">
      <c r="A946" s="1" t="s">
        <v>963</v>
      </c>
      <c r="B946" s="1" t="s">
        <v>20</v>
      </c>
      <c r="C946" s="3">
        <v>0.0</v>
      </c>
      <c r="D946" s="3">
        <v>0.0</v>
      </c>
      <c r="E946" s="3">
        <v>0.0</v>
      </c>
      <c r="F946" s="3">
        <v>0.0</v>
      </c>
      <c r="G946" s="3">
        <v>0.0</v>
      </c>
      <c r="H946" s="3">
        <v>0.0</v>
      </c>
      <c r="I946" s="3">
        <v>0.0</v>
      </c>
      <c r="J946" s="3">
        <v>0.0</v>
      </c>
      <c r="K946" s="3">
        <v>0.0</v>
      </c>
      <c r="L946" s="3">
        <v>0.0</v>
      </c>
    </row>
    <row r="947">
      <c r="A947" s="2" t="s">
        <v>964</v>
      </c>
      <c r="B947" s="1" t="s">
        <v>20</v>
      </c>
      <c r="C947" s="3">
        <v>0.0</v>
      </c>
      <c r="D947" s="3">
        <v>0.0</v>
      </c>
      <c r="E947" s="3">
        <v>0.0</v>
      </c>
      <c r="F947" s="3">
        <v>0.0</v>
      </c>
      <c r="G947" s="3">
        <v>0.0</v>
      </c>
      <c r="H947" s="3">
        <v>0.0</v>
      </c>
      <c r="I947" s="3">
        <v>0.0</v>
      </c>
      <c r="J947" s="3">
        <v>0.0</v>
      </c>
      <c r="K947" s="3">
        <v>0.0</v>
      </c>
      <c r="L947" s="3">
        <v>0.0</v>
      </c>
    </row>
    <row r="948">
      <c r="A948" s="2" t="s">
        <v>965</v>
      </c>
      <c r="B948" s="1" t="s">
        <v>20</v>
      </c>
      <c r="C948" s="3">
        <v>0.0</v>
      </c>
      <c r="D948" s="3">
        <v>0.0</v>
      </c>
      <c r="E948" s="3">
        <v>0.0</v>
      </c>
      <c r="F948" s="3">
        <v>0.0</v>
      </c>
      <c r="G948" s="3">
        <v>0.0</v>
      </c>
      <c r="H948" s="3">
        <v>0.0</v>
      </c>
      <c r="I948" s="3">
        <v>0.0</v>
      </c>
      <c r="J948" s="3">
        <v>0.0</v>
      </c>
      <c r="K948" s="3">
        <v>0.0</v>
      </c>
      <c r="L948" s="3">
        <v>0.0</v>
      </c>
    </row>
    <row r="949">
      <c r="A949" s="2" t="s">
        <v>966</v>
      </c>
      <c r="B949" s="1" t="s">
        <v>20</v>
      </c>
      <c r="C949" s="3">
        <v>0.0</v>
      </c>
      <c r="D949" s="3">
        <v>0.0</v>
      </c>
      <c r="E949" s="3">
        <v>0.0</v>
      </c>
      <c r="F949" s="3">
        <v>0.0</v>
      </c>
      <c r="G949" s="3">
        <v>0.0</v>
      </c>
      <c r="H949" s="3">
        <v>0.0</v>
      </c>
      <c r="I949" s="3">
        <v>0.0</v>
      </c>
      <c r="J949" s="3">
        <v>0.0</v>
      </c>
      <c r="K949" s="3">
        <v>0.0</v>
      </c>
      <c r="L949" s="3">
        <v>0.0</v>
      </c>
    </row>
    <row r="950">
      <c r="A950" s="2" t="s">
        <v>967</v>
      </c>
      <c r="B950" s="1" t="s">
        <v>20</v>
      </c>
      <c r="C950" s="3">
        <v>0.0</v>
      </c>
      <c r="D950" s="3">
        <v>0.0</v>
      </c>
      <c r="E950" s="3">
        <v>0.0</v>
      </c>
      <c r="F950" s="3">
        <v>0.0</v>
      </c>
      <c r="G950" s="3">
        <v>0.0</v>
      </c>
      <c r="H950" s="3">
        <v>0.0</v>
      </c>
      <c r="I950" s="3">
        <v>0.0</v>
      </c>
      <c r="J950" s="3">
        <v>0.0</v>
      </c>
      <c r="K950" s="3">
        <v>0.0</v>
      </c>
      <c r="L950" s="3">
        <v>0.0</v>
      </c>
    </row>
    <row r="951">
      <c r="A951" s="2" t="s">
        <v>968</v>
      </c>
      <c r="B951" s="1" t="s">
        <v>15</v>
      </c>
      <c r="C951" s="3">
        <v>0.0</v>
      </c>
      <c r="D951" s="3">
        <v>0.0</v>
      </c>
      <c r="E951" s="3">
        <v>0.0</v>
      </c>
      <c r="F951" s="3">
        <v>0.0</v>
      </c>
      <c r="G951" s="3">
        <v>0.0</v>
      </c>
      <c r="H951" s="3">
        <v>0.0</v>
      </c>
      <c r="I951" s="3">
        <v>2.0</v>
      </c>
      <c r="J951" s="3">
        <v>0.0</v>
      </c>
      <c r="K951" s="3">
        <v>0.0</v>
      </c>
      <c r="L951" s="3">
        <v>0.0</v>
      </c>
    </row>
    <row r="952">
      <c r="A952" s="2" t="s">
        <v>969</v>
      </c>
      <c r="B952" s="1" t="s">
        <v>20</v>
      </c>
      <c r="C952" s="3">
        <v>0.0</v>
      </c>
      <c r="D952" s="3">
        <v>0.0</v>
      </c>
      <c r="E952" s="3">
        <v>0.0</v>
      </c>
      <c r="F952" s="3">
        <v>0.0</v>
      </c>
      <c r="G952" s="3">
        <v>0.0</v>
      </c>
      <c r="H952" s="3">
        <v>0.0</v>
      </c>
      <c r="I952" s="3">
        <v>0.0</v>
      </c>
      <c r="J952" s="3">
        <v>0.0</v>
      </c>
      <c r="K952" s="3">
        <v>0.0</v>
      </c>
      <c r="L952" s="3">
        <v>0.0</v>
      </c>
    </row>
    <row r="953">
      <c r="A953" s="2" t="s">
        <v>970</v>
      </c>
      <c r="B953" s="1" t="s">
        <v>167</v>
      </c>
      <c r="C953" s="3">
        <v>3.0</v>
      </c>
      <c r="D953" s="3">
        <v>0.0</v>
      </c>
      <c r="E953" s="3">
        <v>2.0</v>
      </c>
      <c r="F953" s="3">
        <v>0.0</v>
      </c>
      <c r="G953" s="3">
        <v>3.0</v>
      </c>
      <c r="H953" s="3">
        <v>0.0</v>
      </c>
      <c r="I953" s="3">
        <v>2.0</v>
      </c>
      <c r="J953" s="3">
        <v>0.0</v>
      </c>
      <c r="K953" s="3">
        <v>0.0</v>
      </c>
      <c r="L953" s="3">
        <v>0.0</v>
      </c>
    </row>
    <row r="954">
      <c r="A954" s="2" t="s">
        <v>971</v>
      </c>
      <c r="B954" s="1" t="s">
        <v>167</v>
      </c>
      <c r="C954" s="3">
        <v>2.0</v>
      </c>
      <c r="D954" s="3">
        <v>0.0</v>
      </c>
      <c r="E954" s="3">
        <v>2.0</v>
      </c>
      <c r="F954" s="3">
        <v>0.0</v>
      </c>
      <c r="G954" s="3">
        <v>2.0</v>
      </c>
      <c r="H954" s="3">
        <v>0.0</v>
      </c>
      <c r="I954" s="3">
        <v>2.0</v>
      </c>
      <c r="J954" s="3">
        <v>0.0</v>
      </c>
      <c r="K954" s="3">
        <v>0.0</v>
      </c>
      <c r="L954" s="3">
        <v>0.0</v>
      </c>
    </row>
    <row r="955">
      <c r="A955" s="2" t="s">
        <v>972</v>
      </c>
      <c r="B955" s="1" t="s">
        <v>167</v>
      </c>
      <c r="C955" s="3">
        <v>2.0</v>
      </c>
      <c r="D955" s="3">
        <v>0.0</v>
      </c>
      <c r="E955" s="3">
        <v>2.0</v>
      </c>
      <c r="F955" s="3">
        <v>0.0</v>
      </c>
      <c r="G955" s="3">
        <v>2.0</v>
      </c>
      <c r="H955" s="3">
        <v>0.0</v>
      </c>
      <c r="I955" s="3">
        <v>2.0</v>
      </c>
      <c r="J955" s="3">
        <v>0.0</v>
      </c>
      <c r="K955" s="3">
        <v>0.0</v>
      </c>
      <c r="L955" s="3">
        <v>0.0</v>
      </c>
    </row>
    <row r="956">
      <c r="A956" s="2" t="s">
        <v>973</v>
      </c>
      <c r="B956" s="1" t="s">
        <v>167</v>
      </c>
      <c r="C956" s="3">
        <v>3.0</v>
      </c>
      <c r="D956" s="3">
        <v>0.0</v>
      </c>
      <c r="E956" s="3">
        <v>3.0</v>
      </c>
      <c r="F956" s="3">
        <v>0.0</v>
      </c>
      <c r="G956" s="3">
        <v>3.0</v>
      </c>
      <c r="H956" s="3">
        <v>0.0</v>
      </c>
      <c r="I956" s="3">
        <v>2.0</v>
      </c>
      <c r="J956" s="3">
        <v>0.0</v>
      </c>
      <c r="K956" s="3">
        <v>0.0</v>
      </c>
      <c r="L956" s="3">
        <v>0.0</v>
      </c>
    </row>
    <row r="957">
      <c r="A957" s="2" t="s">
        <v>974</v>
      </c>
      <c r="B957" s="1" t="s">
        <v>167</v>
      </c>
      <c r="C957" s="3">
        <v>1.0</v>
      </c>
      <c r="D957" s="3">
        <v>1.0</v>
      </c>
      <c r="E957" s="3">
        <v>1.0</v>
      </c>
      <c r="F957" s="3">
        <v>1.0</v>
      </c>
      <c r="G957" s="3">
        <v>1.0</v>
      </c>
      <c r="H957" s="3">
        <v>0.0</v>
      </c>
      <c r="I957" s="3">
        <v>2.0</v>
      </c>
      <c r="J957" s="3">
        <v>1.0</v>
      </c>
      <c r="K957" s="3">
        <v>0.0</v>
      </c>
      <c r="L957" s="3">
        <v>0.0</v>
      </c>
    </row>
    <row r="958">
      <c r="A958" s="2" t="s">
        <v>975</v>
      </c>
      <c r="B958" s="1" t="s">
        <v>167</v>
      </c>
      <c r="C958" s="3">
        <v>1.0</v>
      </c>
      <c r="D958" s="3">
        <v>2.0</v>
      </c>
      <c r="E958" s="3">
        <v>1.0</v>
      </c>
      <c r="F958" s="3">
        <v>1.0</v>
      </c>
      <c r="G958" s="3">
        <v>1.0</v>
      </c>
      <c r="H958" s="3">
        <v>0.0</v>
      </c>
      <c r="I958" s="3">
        <v>2.0</v>
      </c>
      <c r="J958" s="3">
        <v>2.0</v>
      </c>
      <c r="K958" s="3">
        <v>0.0</v>
      </c>
      <c r="L958" s="3">
        <v>0.0</v>
      </c>
    </row>
    <row r="959">
      <c r="A959" s="2" t="s">
        <v>976</v>
      </c>
      <c r="B959" s="1" t="s">
        <v>167</v>
      </c>
      <c r="C959" s="3">
        <v>3.0</v>
      </c>
      <c r="D959" s="3">
        <v>0.0</v>
      </c>
      <c r="E959" s="3">
        <v>3.0</v>
      </c>
      <c r="F959" s="3">
        <v>0.0</v>
      </c>
      <c r="G959" s="3">
        <v>3.0</v>
      </c>
      <c r="H959" s="3">
        <v>0.0</v>
      </c>
      <c r="I959" s="3">
        <v>2.0</v>
      </c>
      <c r="J959" s="3">
        <v>0.0</v>
      </c>
      <c r="K959" s="3">
        <v>0.0</v>
      </c>
      <c r="L959" s="3">
        <v>0.0</v>
      </c>
    </row>
    <row r="960">
      <c r="A960" s="2" t="s">
        <v>977</v>
      </c>
      <c r="B960" s="1" t="s">
        <v>167</v>
      </c>
      <c r="C960" s="3">
        <v>2.0</v>
      </c>
      <c r="D960" s="3">
        <v>0.0</v>
      </c>
      <c r="E960" s="3">
        <v>2.0</v>
      </c>
      <c r="F960" s="3">
        <v>0.0</v>
      </c>
      <c r="G960" s="3">
        <v>2.0</v>
      </c>
      <c r="H960" s="3">
        <v>0.0</v>
      </c>
      <c r="I960" s="3">
        <v>2.0</v>
      </c>
      <c r="J960" s="3">
        <v>0.0</v>
      </c>
      <c r="K960" s="3">
        <v>0.0</v>
      </c>
      <c r="L960" s="3">
        <v>0.0</v>
      </c>
    </row>
    <row r="961">
      <c r="A961" s="2" t="s">
        <v>978</v>
      </c>
      <c r="B961" s="1" t="s">
        <v>167</v>
      </c>
      <c r="C961" s="3">
        <v>2.0</v>
      </c>
      <c r="D961" s="3">
        <v>0.0</v>
      </c>
      <c r="E961" s="3">
        <v>2.0</v>
      </c>
      <c r="F961" s="3">
        <v>0.0</v>
      </c>
      <c r="G961" s="3">
        <v>2.0</v>
      </c>
      <c r="H961" s="3">
        <v>0.0</v>
      </c>
      <c r="I961" s="3">
        <v>2.0</v>
      </c>
      <c r="J961" s="3">
        <v>0.0</v>
      </c>
      <c r="K961" s="3">
        <v>0.0</v>
      </c>
      <c r="L961" s="3">
        <v>0.0</v>
      </c>
    </row>
    <row r="962">
      <c r="A962" s="2" t="s">
        <v>979</v>
      </c>
      <c r="B962" s="1" t="s">
        <v>167</v>
      </c>
      <c r="C962" s="3">
        <v>1.0</v>
      </c>
      <c r="D962" s="3">
        <v>1.0</v>
      </c>
      <c r="E962" s="3">
        <v>1.0</v>
      </c>
      <c r="F962" s="3">
        <v>1.0</v>
      </c>
      <c r="G962" s="3">
        <v>1.0</v>
      </c>
      <c r="H962" s="3">
        <v>0.0</v>
      </c>
      <c r="I962" s="3">
        <v>2.0</v>
      </c>
      <c r="J962" s="3">
        <v>1.0</v>
      </c>
      <c r="K962" s="3">
        <v>0.0</v>
      </c>
      <c r="L962" s="3">
        <v>0.0</v>
      </c>
    </row>
    <row r="963">
      <c r="A963" s="2" t="s">
        <v>980</v>
      </c>
      <c r="B963" s="1" t="s">
        <v>167</v>
      </c>
      <c r="C963" s="3">
        <v>3.0</v>
      </c>
      <c r="D963" s="3">
        <v>0.0</v>
      </c>
      <c r="E963" s="3">
        <v>3.0</v>
      </c>
      <c r="F963" s="3">
        <v>0.0</v>
      </c>
      <c r="G963" s="3">
        <v>3.0</v>
      </c>
      <c r="H963" s="3">
        <v>0.0</v>
      </c>
      <c r="I963" s="3">
        <v>2.0</v>
      </c>
      <c r="J963" s="3">
        <v>0.0</v>
      </c>
      <c r="K963" s="3">
        <v>0.0</v>
      </c>
      <c r="L963" s="3">
        <v>0.0</v>
      </c>
    </row>
    <row r="964">
      <c r="A964" s="2" t="s">
        <v>981</v>
      </c>
      <c r="B964" s="1" t="s">
        <v>167</v>
      </c>
      <c r="C964" s="3">
        <v>1.0</v>
      </c>
      <c r="D964" s="3">
        <v>0.0</v>
      </c>
      <c r="E964" s="3">
        <v>1.0</v>
      </c>
      <c r="F964" s="3">
        <v>0.0</v>
      </c>
      <c r="G964" s="3">
        <v>1.0</v>
      </c>
      <c r="H964" s="3">
        <v>0.0</v>
      </c>
      <c r="I964" s="3">
        <v>2.0</v>
      </c>
      <c r="J964" s="3">
        <v>0.0</v>
      </c>
      <c r="K964" s="3">
        <v>0.0</v>
      </c>
      <c r="L964" s="3">
        <v>0.0</v>
      </c>
    </row>
    <row r="965">
      <c r="A965" s="2" t="s">
        <v>982</v>
      </c>
      <c r="B965" s="1" t="s">
        <v>167</v>
      </c>
      <c r="C965" s="3">
        <v>0.0</v>
      </c>
      <c r="D965" s="3">
        <v>1.0</v>
      </c>
      <c r="E965" s="3">
        <v>0.0</v>
      </c>
      <c r="F965" s="3">
        <v>0.0</v>
      </c>
      <c r="G965" s="3">
        <v>0.0</v>
      </c>
      <c r="H965" s="3">
        <v>0.0</v>
      </c>
      <c r="I965" s="3">
        <v>2.0</v>
      </c>
      <c r="J965" s="3">
        <v>1.0</v>
      </c>
      <c r="K965" s="3">
        <v>0.0</v>
      </c>
      <c r="L965" s="3">
        <v>0.0</v>
      </c>
    </row>
    <row r="966">
      <c r="A966" s="2" t="s">
        <v>983</v>
      </c>
      <c r="B966" s="1" t="s">
        <v>167</v>
      </c>
      <c r="C966" s="3">
        <v>0.0</v>
      </c>
      <c r="D966" s="3">
        <v>1.0</v>
      </c>
      <c r="E966" s="3">
        <v>0.0</v>
      </c>
      <c r="F966" s="3">
        <v>0.0</v>
      </c>
      <c r="G966" s="3">
        <v>0.0</v>
      </c>
      <c r="H966" s="3">
        <v>0.0</v>
      </c>
      <c r="I966" s="3">
        <v>2.0</v>
      </c>
      <c r="J966" s="3">
        <v>1.0</v>
      </c>
      <c r="K966" s="3">
        <v>0.0</v>
      </c>
      <c r="L966" s="3">
        <v>0.0</v>
      </c>
    </row>
    <row r="967">
      <c r="A967" s="2" t="s">
        <v>984</v>
      </c>
      <c r="B967" s="1" t="s">
        <v>167</v>
      </c>
      <c r="C967" s="3">
        <v>3.0</v>
      </c>
      <c r="D967" s="3">
        <v>0.0</v>
      </c>
      <c r="E967" s="3">
        <v>3.0</v>
      </c>
      <c r="F967" s="3">
        <v>0.0</v>
      </c>
      <c r="G967" s="3">
        <v>3.0</v>
      </c>
      <c r="H967" s="3">
        <v>0.0</v>
      </c>
      <c r="I967" s="3">
        <v>2.0</v>
      </c>
      <c r="J967" s="3">
        <v>0.0</v>
      </c>
      <c r="K967" s="3">
        <v>0.0</v>
      </c>
      <c r="L967" s="3">
        <v>0.0</v>
      </c>
    </row>
    <row r="968">
      <c r="A968" s="2" t="s">
        <v>985</v>
      </c>
      <c r="B968" s="1" t="s">
        <v>167</v>
      </c>
      <c r="C968" s="3">
        <v>4.0</v>
      </c>
      <c r="D968" s="3">
        <v>0.0</v>
      </c>
      <c r="E968" s="3">
        <v>4.0</v>
      </c>
      <c r="F968" s="3">
        <v>0.0</v>
      </c>
      <c r="G968" s="3">
        <v>4.0</v>
      </c>
      <c r="H968" s="3">
        <v>0.0</v>
      </c>
      <c r="I968" s="3">
        <v>2.0</v>
      </c>
      <c r="J968" s="3">
        <v>0.0</v>
      </c>
      <c r="K968" s="3">
        <v>0.0</v>
      </c>
      <c r="L968" s="3">
        <v>0.0</v>
      </c>
    </row>
    <row r="969">
      <c r="A969" s="2" t="s">
        <v>986</v>
      </c>
      <c r="B969" s="1" t="s">
        <v>167</v>
      </c>
      <c r="C969" s="3">
        <v>3.0</v>
      </c>
      <c r="D969" s="3">
        <v>0.0</v>
      </c>
      <c r="E969" s="3">
        <v>3.0</v>
      </c>
      <c r="F969" s="3">
        <v>0.0</v>
      </c>
      <c r="G969" s="3">
        <v>3.0</v>
      </c>
      <c r="H969" s="3">
        <v>0.0</v>
      </c>
      <c r="I969" s="3">
        <v>2.0</v>
      </c>
      <c r="J969" s="3">
        <v>0.0</v>
      </c>
      <c r="K969" s="3">
        <v>0.0</v>
      </c>
      <c r="L969" s="3">
        <v>0.0</v>
      </c>
    </row>
    <row r="970">
      <c r="A970" s="2" t="s">
        <v>987</v>
      </c>
      <c r="B970" s="1" t="s">
        <v>167</v>
      </c>
      <c r="C970" s="3">
        <v>3.0</v>
      </c>
      <c r="D970" s="3">
        <v>0.0</v>
      </c>
      <c r="E970" s="3">
        <v>3.0</v>
      </c>
      <c r="F970" s="3">
        <v>0.0</v>
      </c>
      <c r="G970" s="3">
        <v>3.0</v>
      </c>
      <c r="H970" s="3">
        <v>0.0</v>
      </c>
      <c r="I970" s="3">
        <v>2.0</v>
      </c>
      <c r="J970" s="3">
        <v>0.0</v>
      </c>
      <c r="K970" s="3">
        <v>0.0</v>
      </c>
      <c r="L970" s="3">
        <v>0.0</v>
      </c>
    </row>
    <row r="971">
      <c r="A971" s="2" t="s">
        <v>988</v>
      </c>
      <c r="B971" s="1" t="s">
        <v>167</v>
      </c>
      <c r="C971" s="3">
        <v>2.0</v>
      </c>
      <c r="D971" s="3">
        <v>0.0</v>
      </c>
      <c r="E971" s="3">
        <v>2.0</v>
      </c>
      <c r="F971" s="3">
        <v>0.0</v>
      </c>
      <c r="G971" s="3">
        <v>2.0</v>
      </c>
      <c r="H971" s="3">
        <v>0.0</v>
      </c>
      <c r="I971" s="3">
        <v>2.0</v>
      </c>
      <c r="J971" s="3">
        <v>0.0</v>
      </c>
      <c r="K971" s="3">
        <v>0.0</v>
      </c>
      <c r="L971" s="3">
        <v>0.0</v>
      </c>
    </row>
    <row r="972">
      <c r="A972" s="2" t="s">
        <v>989</v>
      </c>
      <c r="B972" s="1" t="s">
        <v>167</v>
      </c>
      <c r="C972" s="3">
        <v>3.0</v>
      </c>
      <c r="D972" s="3">
        <v>0.0</v>
      </c>
      <c r="E972" s="3">
        <v>3.0</v>
      </c>
      <c r="F972" s="3">
        <v>0.0</v>
      </c>
      <c r="G972" s="3">
        <v>3.0</v>
      </c>
      <c r="H972" s="3">
        <v>0.0</v>
      </c>
      <c r="I972" s="3">
        <v>2.0</v>
      </c>
      <c r="J972" s="3">
        <v>0.0</v>
      </c>
      <c r="K972" s="3">
        <v>0.0</v>
      </c>
      <c r="L972" s="3">
        <v>0.0</v>
      </c>
    </row>
    <row r="973">
      <c r="A973" s="2" t="s">
        <v>990</v>
      </c>
      <c r="B973" s="1" t="s">
        <v>167</v>
      </c>
      <c r="C973" s="3">
        <v>4.0</v>
      </c>
      <c r="D973" s="3">
        <v>0.0</v>
      </c>
      <c r="E973" s="3">
        <v>4.0</v>
      </c>
      <c r="F973" s="3">
        <v>0.0</v>
      </c>
      <c r="G973" s="3">
        <v>4.0</v>
      </c>
      <c r="H973" s="3">
        <v>0.0</v>
      </c>
      <c r="I973" s="3">
        <v>2.0</v>
      </c>
      <c r="J973" s="3">
        <v>0.0</v>
      </c>
      <c r="K973" s="3">
        <v>0.0</v>
      </c>
      <c r="L973" s="3">
        <v>0.0</v>
      </c>
    </row>
    <row r="974">
      <c r="A974" s="2" t="s">
        <v>991</v>
      </c>
      <c r="B974" s="1" t="s">
        <v>167</v>
      </c>
      <c r="C974" s="3">
        <v>0.0</v>
      </c>
      <c r="D974" s="3">
        <v>1.0</v>
      </c>
      <c r="E974" s="3">
        <v>0.0</v>
      </c>
      <c r="F974" s="3">
        <v>0.0</v>
      </c>
      <c r="G974" s="3">
        <v>0.0</v>
      </c>
      <c r="H974" s="3">
        <v>0.0</v>
      </c>
      <c r="I974" s="3">
        <v>2.0</v>
      </c>
      <c r="J974" s="3">
        <v>1.0</v>
      </c>
      <c r="K974" s="3">
        <v>0.0</v>
      </c>
      <c r="L974" s="3">
        <v>0.0</v>
      </c>
    </row>
    <row r="975">
      <c r="A975" s="2" t="s">
        <v>992</v>
      </c>
      <c r="B975" s="1" t="s">
        <v>167</v>
      </c>
      <c r="C975" s="3">
        <v>0.0</v>
      </c>
      <c r="D975" s="3">
        <v>2.0</v>
      </c>
      <c r="E975" s="3">
        <v>0.0</v>
      </c>
      <c r="F975" s="3">
        <v>0.0</v>
      </c>
      <c r="G975" s="3">
        <v>0.0</v>
      </c>
      <c r="H975" s="3">
        <v>0.0</v>
      </c>
      <c r="I975" s="3">
        <v>2.0</v>
      </c>
      <c r="J975" s="3">
        <v>2.0</v>
      </c>
      <c r="K975" s="3">
        <v>0.0</v>
      </c>
      <c r="L975" s="3">
        <v>0.0</v>
      </c>
    </row>
    <row r="976">
      <c r="A976" s="2" t="s">
        <v>993</v>
      </c>
      <c r="B976" s="1" t="s">
        <v>167</v>
      </c>
      <c r="C976" s="3">
        <v>6.0</v>
      </c>
      <c r="D976" s="3">
        <v>0.0</v>
      </c>
      <c r="E976" s="3">
        <v>5.0</v>
      </c>
      <c r="F976" s="3">
        <v>0.0</v>
      </c>
      <c r="G976" s="3">
        <v>6.0</v>
      </c>
      <c r="H976" s="3">
        <v>0.0</v>
      </c>
      <c r="I976" s="3">
        <v>2.0</v>
      </c>
      <c r="J976" s="3">
        <v>0.0</v>
      </c>
      <c r="K976" s="3">
        <v>0.0</v>
      </c>
      <c r="L976" s="3">
        <v>0.0</v>
      </c>
    </row>
    <row r="977">
      <c r="A977" s="2" t="s">
        <v>994</v>
      </c>
      <c r="B977" s="1" t="s">
        <v>167</v>
      </c>
      <c r="C977" s="3">
        <v>0.0</v>
      </c>
      <c r="D977" s="3">
        <v>0.0</v>
      </c>
      <c r="E977" s="3">
        <v>0.0</v>
      </c>
      <c r="F977" s="3">
        <v>0.0</v>
      </c>
      <c r="G977" s="3">
        <v>0.0</v>
      </c>
      <c r="H977" s="3">
        <v>0.0</v>
      </c>
      <c r="I977" s="3">
        <v>2.0</v>
      </c>
      <c r="J977" s="3">
        <v>0.0</v>
      </c>
      <c r="K977" s="3">
        <v>0.0</v>
      </c>
      <c r="L977" s="3">
        <v>0.0</v>
      </c>
    </row>
    <row r="978">
      <c r="A978" s="2" t="s">
        <v>995</v>
      </c>
      <c r="B978" s="1" t="s">
        <v>167</v>
      </c>
      <c r="C978" s="3">
        <v>4.0</v>
      </c>
      <c r="D978" s="3">
        <v>0.0</v>
      </c>
      <c r="E978" s="3">
        <v>4.0</v>
      </c>
      <c r="F978" s="3">
        <v>0.0</v>
      </c>
      <c r="G978" s="3">
        <v>4.0</v>
      </c>
      <c r="H978" s="3">
        <v>0.0</v>
      </c>
      <c r="I978" s="3">
        <v>2.0</v>
      </c>
      <c r="J978" s="3">
        <v>0.0</v>
      </c>
      <c r="K978" s="3">
        <v>0.0</v>
      </c>
      <c r="L978" s="3">
        <v>0.0</v>
      </c>
    </row>
    <row r="979">
      <c r="A979" s="2" t="s">
        <v>996</v>
      </c>
      <c r="B979" s="1" t="s">
        <v>167</v>
      </c>
      <c r="C979" s="3">
        <v>0.0</v>
      </c>
      <c r="D979" s="3">
        <v>1.0</v>
      </c>
      <c r="E979" s="3">
        <v>0.0</v>
      </c>
      <c r="F979" s="3">
        <v>0.0</v>
      </c>
      <c r="G979" s="3">
        <v>0.0</v>
      </c>
      <c r="H979" s="3">
        <v>0.0</v>
      </c>
      <c r="I979" s="3">
        <v>2.0</v>
      </c>
      <c r="J979" s="3">
        <v>1.0</v>
      </c>
      <c r="K979" s="3">
        <v>0.0</v>
      </c>
      <c r="L979" s="3">
        <v>0.0</v>
      </c>
    </row>
    <row r="980">
      <c r="A980" s="2" t="s">
        <v>997</v>
      </c>
      <c r="B980" s="1" t="s">
        <v>167</v>
      </c>
      <c r="C980" s="3">
        <v>0.0</v>
      </c>
      <c r="D980" s="3">
        <v>1.0</v>
      </c>
      <c r="E980" s="3">
        <v>0.0</v>
      </c>
      <c r="F980" s="3">
        <v>0.0</v>
      </c>
      <c r="G980" s="3">
        <v>0.0</v>
      </c>
      <c r="H980" s="3">
        <v>0.0</v>
      </c>
      <c r="I980" s="3">
        <v>2.0</v>
      </c>
      <c r="J980" s="3">
        <v>1.0</v>
      </c>
      <c r="K980" s="3">
        <v>0.0</v>
      </c>
      <c r="L980" s="3">
        <v>0.0</v>
      </c>
    </row>
    <row r="981">
      <c r="A981" s="2" t="s">
        <v>998</v>
      </c>
      <c r="B981" s="1" t="s">
        <v>167</v>
      </c>
      <c r="C981" s="3">
        <v>5.0</v>
      </c>
      <c r="D981" s="3">
        <v>0.0</v>
      </c>
      <c r="E981" s="3">
        <v>5.0</v>
      </c>
      <c r="F981" s="3">
        <v>0.0</v>
      </c>
      <c r="G981" s="3">
        <v>5.0</v>
      </c>
      <c r="H981" s="3">
        <v>0.0</v>
      </c>
      <c r="I981" s="3">
        <v>2.0</v>
      </c>
      <c r="J981" s="3">
        <v>0.0</v>
      </c>
      <c r="K981" s="3">
        <v>0.0</v>
      </c>
      <c r="L981" s="3">
        <v>0.0</v>
      </c>
    </row>
    <row r="982">
      <c r="A982" s="2" t="s">
        <v>999</v>
      </c>
      <c r="B982" s="1" t="s">
        <v>167</v>
      </c>
      <c r="C982" s="3">
        <v>0.0</v>
      </c>
      <c r="D982" s="3">
        <v>1.0</v>
      </c>
      <c r="E982" s="3">
        <v>0.0</v>
      </c>
      <c r="F982" s="3">
        <v>0.0</v>
      </c>
      <c r="G982" s="3">
        <v>0.0</v>
      </c>
      <c r="H982" s="3">
        <v>0.0</v>
      </c>
      <c r="I982" s="3">
        <v>2.0</v>
      </c>
      <c r="J982" s="3">
        <v>1.0</v>
      </c>
      <c r="K982" s="3">
        <v>0.0</v>
      </c>
      <c r="L982" s="3">
        <v>0.0</v>
      </c>
    </row>
    <row r="983">
      <c r="A983" s="2" t="s">
        <v>1000</v>
      </c>
      <c r="B983" s="1" t="s">
        <v>167</v>
      </c>
      <c r="C983" s="3">
        <v>0.0</v>
      </c>
      <c r="D983" s="3">
        <v>0.0</v>
      </c>
      <c r="E983" s="3">
        <v>0.0</v>
      </c>
      <c r="F983" s="3">
        <v>0.0</v>
      </c>
      <c r="G983" s="3">
        <v>0.0</v>
      </c>
      <c r="H983" s="3">
        <v>0.0</v>
      </c>
      <c r="I983" s="3">
        <v>2.0</v>
      </c>
      <c r="J983" s="3">
        <v>0.0</v>
      </c>
      <c r="K983" s="3">
        <v>0.0</v>
      </c>
      <c r="L983" s="3">
        <v>0.0</v>
      </c>
    </row>
    <row r="984">
      <c r="A984" s="1" t="s">
        <v>1001</v>
      </c>
      <c r="B984" s="1" t="s">
        <v>167</v>
      </c>
      <c r="C984" s="3">
        <v>3.0</v>
      </c>
      <c r="D984" s="3">
        <v>0.0</v>
      </c>
      <c r="E984" s="3">
        <v>3.0</v>
      </c>
      <c r="F984" s="3">
        <v>0.0</v>
      </c>
      <c r="G984" s="3">
        <v>3.0</v>
      </c>
      <c r="H984" s="3">
        <v>0.0</v>
      </c>
      <c r="I984" s="3">
        <v>2.0</v>
      </c>
      <c r="J984" s="3">
        <v>0.0</v>
      </c>
      <c r="K984" s="3">
        <v>0.0</v>
      </c>
      <c r="L984" s="3">
        <v>0.0</v>
      </c>
    </row>
    <row r="985">
      <c r="A985" s="1" t="s">
        <v>1002</v>
      </c>
      <c r="B985" s="1" t="s">
        <v>167</v>
      </c>
      <c r="C985" s="3">
        <v>6.0</v>
      </c>
      <c r="D985" s="3">
        <v>0.0</v>
      </c>
      <c r="E985" s="3">
        <v>5.0</v>
      </c>
      <c r="F985" s="3">
        <v>0.0</v>
      </c>
      <c r="G985" s="3">
        <v>6.0</v>
      </c>
      <c r="H985" s="3">
        <v>0.0</v>
      </c>
      <c r="I985" s="3">
        <v>2.0</v>
      </c>
      <c r="J985" s="3">
        <v>0.0</v>
      </c>
      <c r="K985" s="3">
        <v>0.0</v>
      </c>
      <c r="L985" s="3">
        <v>0.0</v>
      </c>
    </row>
    <row r="986">
      <c r="A986" s="1" t="s">
        <v>1003</v>
      </c>
      <c r="B986" s="1" t="s">
        <v>167</v>
      </c>
      <c r="C986" s="3">
        <v>6.0</v>
      </c>
      <c r="D986" s="3">
        <v>0.0</v>
      </c>
      <c r="E986" s="3">
        <v>5.0</v>
      </c>
      <c r="F986" s="3">
        <v>0.0</v>
      </c>
      <c r="G986" s="3">
        <v>6.0</v>
      </c>
      <c r="H986" s="3">
        <v>0.0</v>
      </c>
      <c r="I986" s="3">
        <v>2.0</v>
      </c>
      <c r="J986" s="3">
        <v>0.0</v>
      </c>
      <c r="K986" s="3">
        <v>0.0</v>
      </c>
      <c r="L986" s="3">
        <v>0.0</v>
      </c>
    </row>
    <row r="987">
      <c r="A987" s="1" t="s">
        <v>1004</v>
      </c>
      <c r="B987" s="1" t="s">
        <v>167</v>
      </c>
      <c r="C987" s="3">
        <v>3.0</v>
      </c>
      <c r="D987" s="3">
        <v>0.0</v>
      </c>
      <c r="E987" s="3">
        <v>3.0</v>
      </c>
      <c r="F987" s="3">
        <v>0.0</v>
      </c>
      <c r="G987" s="3">
        <v>3.0</v>
      </c>
      <c r="H987" s="3">
        <v>0.0</v>
      </c>
      <c r="I987" s="3">
        <v>2.0</v>
      </c>
      <c r="J987" s="3">
        <v>0.0</v>
      </c>
      <c r="K987" s="3">
        <v>0.0</v>
      </c>
      <c r="L987" s="3">
        <v>0.0</v>
      </c>
    </row>
    <row r="988">
      <c r="A988" s="1" t="s">
        <v>1005</v>
      </c>
      <c r="B988" s="1" t="s">
        <v>167</v>
      </c>
      <c r="C988" s="3">
        <v>6.0</v>
      </c>
      <c r="D988" s="3">
        <v>0.0</v>
      </c>
      <c r="E988" s="3">
        <v>5.0</v>
      </c>
      <c r="F988" s="3">
        <v>0.0</v>
      </c>
      <c r="G988" s="3">
        <v>6.0</v>
      </c>
      <c r="H988" s="3">
        <v>0.0</v>
      </c>
      <c r="I988" s="3">
        <v>2.0</v>
      </c>
      <c r="J988" s="3">
        <v>0.0</v>
      </c>
      <c r="K988" s="3">
        <v>0.0</v>
      </c>
      <c r="L988" s="3">
        <v>0.0</v>
      </c>
    </row>
    <row r="989">
      <c r="A989" s="1" t="s">
        <v>1006</v>
      </c>
      <c r="B989" s="1" t="s">
        <v>167</v>
      </c>
      <c r="C989" s="3">
        <v>6.0</v>
      </c>
      <c r="D989" s="3">
        <v>0.0</v>
      </c>
      <c r="E989" s="3">
        <v>5.0</v>
      </c>
      <c r="F989" s="3">
        <v>0.0</v>
      </c>
      <c r="G989" s="3">
        <v>6.0</v>
      </c>
      <c r="H989" s="3">
        <v>0.0</v>
      </c>
      <c r="I989" s="3">
        <v>2.0</v>
      </c>
      <c r="J989" s="3">
        <v>0.0</v>
      </c>
      <c r="K989" s="3">
        <v>0.0</v>
      </c>
      <c r="L989" s="3">
        <v>0.0</v>
      </c>
    </row>
    <row r="990">
      <c r="A990" s="1" t="s">
        <v>1007</v>
      </c>
      <c r="B990" s="1" t="s">
        <v>167</v>
      </c>
      <c r="C990" s="3">
        <v>5.0</v>
      </c>
      <c r="D990" s="3">
        <v>0.0</v>
      </c>
      <c r="E990" s="3">
        <v>4.0</v>
      </c>
      <c r="F990" s="3">
        <v>0.0</v>
      </c>
      <c r="G990" s="3">
        <v>5.0</v>
      </c>
      <c r="H990" s="3">
        <v>0.0</v>
      </c>
      <c r="I990" s="3">
        <v>2.0</v>
      </c>
      <c r="J990" s="3">
        <v>0.0</v>
      </c>
      <c r="K990" s="3">
        <v>0.0</v>
      </c>
      <c r="L990" s="3">
        <v>0.0</v>
      </c>
    </row>
    <row r="991">
      <c r="A991" s="1" t="s">
        <v>1008</v>
      </c>
      <c r="B991" s="1" t="s">
        <v>167</v>
      </c>
      <c r="C991" s="3">
        <v>5.0</v>
      </c>
      <c r="D991" s="3">
        <v>0.0</v>
      </c>
      <c r="E991" s="3">
        <v>4.0</v>
      </c>
      <c r="F991" s="3">
        <v>0.0</v>
      </c>
      <c r="G991" s="3">
        <v>5.0</v>
      </c>
      <c r="H991" s="3">
        <v>0.0</v>
      </c>
      <c r="I991" s="3">
        <v>2.0</v>
      </c>
      <c r="J991" s="3">
        <v>0.0</v>
      </c>
      <c r="K991" s="3">
        <v>0.0</v>
      </c>
      <c r="L991" s="3">
        <v>0.0</v>
      </c>
    </row>
    <row r="992">
      <c r="A992" s="1" t="s">
        <v>1009</v>
      </c>
      <c r="B992" s="1" t="s">
        <v>167</v>
      </c>
      <c r="C992" s="3">
        <v>2.0</v>
      </c>
      <c r="D992" s="3">
        <v>0.0</v>
      </c>
      <c r="E992" s="3">
        <v>2.0</v>
      </c>
      <c r="F992" s="3">
        <v>0.0</v>
      </c>
      <c r="G992" s="3">
        <v>2.0</v>
      </c>
      <c r="H992" s="3">
        <v>0.0</v>
      </c>
      <c r="I992" s="3">
        <v>2.0</v>
      </c>
      <c r="J992" s="3">
        <v>0.0</v>
      </c>
      <c r="K992" s="3">
        <v>0.0</v>
      </c>
      <c r="L992" s="3">
        <v>0.0</v>
      </c>
    </row>
    <row r="993">
      <c r="A993" s="1" t="s">
        <v>1010</v>
      </c>
      <c r="B993" s="1" t="s">
        <v>167</v>
      </c>
      <c r="C993" s="3">
        <v>6.0</v>
      </c>
      <c r="D993" s="3">
        <v>0.0</v>
      </c>
      <c r="E993" s="3">
        <v>5.0</v>
      </c>
      <c r="F993" s="3">
        <v>0.0</v>
      </c>
      <c r="G993" s="3">
        <v>6.0</v>
      </c>
      <c r="H993" s="3">
        <v>0.0</v>
      </c>
      <c r="I993" s="3">
        <v>2.0</v>
      </c>
      <c r="J993" s="3">
        <v>0.0</v>
      </c>
      <c r="K993" s="3">
        <v>0.0</v>
      </c>
      <c r="L993" s="3">
        <v>0.0</v>
      </c>
    </row>
    <row r="994">
      <c r="A994" s="1" t="s">
        <v>1011</v>
      </c>
      <c r="B994" s="1" t="s">
        <v>167</v>
      </c>
      <c r="C994" s="3">
        <v>6.0</v>
      </c>
      <c r="D994" s="3">
        <v>0.0</v>
      </c>
      <c r="E994" s="3">
        <v>5.0</v>
      </c>
      <c r="F994" s="3">
        <v>0.0</v>
      </c>
      <c r="G994" s="3">
        <v>6.0</v>
      </c>
      <c r="H994" s="3">
        <v>0.0</v>
      </c>
      <c r="I994" s="3">
        <v>2.0</v>
      </c>
      <c r="J994" s="3">
        <v>0.0</v>
      </c>
      <c r="K994" s="3">
        <v>0.0</v>
      </c>
      <c r="L994" s="3">
        <v>0.0</v>
      </c>
    </row>
    <row r="995">
      <c r="A995" s="1" t="s">
        <v>1012</v>
      </c>
      <c r="B995" s="1" t="s">
        <v>167</v>
      </c>
      <c r="C995" s="3">
        <v>6.0</v>
      </c>
      <c r="D995" s="3">
        <v>0.0</v>
      </c>
      <c r="E995" s="3">
        <v>5.0</v>
      </c>
      <c r="F995" s="3">
        <v>0.0</v>
      </c>
      <c r="G995" s="3">
        <v>6.0</v>
      </c>
      <c r="H995" s="3">
        <v>0.0</v>
      </c>
      <c r="I995" s="3">
        <v>2.0</v>
      </c>
      <c r="J995" s="3">
        <v>0.0</v>
      </c>
      <c r="K995" s="3">
        <v>0.0</v>
      </c>
      <c r="L995" s="3">
        <v>0.0</v>
      </c>
    </row>
    <row r="996">
      <c r="A996" s="1" t="s">
        <v>1013</v>
      </c>
      <c r="B996" s="1" t="s">
        <v>167</v>
      </c>
      <c r="C996" s="3">
        <v>3.0</v>
      </c>
      <c r="D996" s="3">
        <v>0.0</v>
      </c>
      <c r="E996" s="3">
        <v>3.0</v>
      </c>
      <c r="F996" s="3">
        <v>0.0</v>
      </c>
      <c r="G996" s="3">
        <v>3.0</v>
      </c>
      <c r="H996" s="3">
        <v>0.0</v>
      </c>
      <c r="I996" s="3">
        <v>2.0</v>
      </c>
      <c r="J996" s="3">
        <v>0.0</v>
      </c>
      <c r="K996" s="3">
        <v>0.0</v>
      </c>
      <c r="L996" s="3">
        <v>0.0</v>
      </c>
    </row>
    <row r="997">
      <c r="A997" s="1" t="s">
        <v>1014</v>
      </c>
      <c r="B997" s="1" t="s">
        <v>167</v>
      </c>
      <c r="C997" s="3">
        <v>5.0</v>
      </c>
      <c r="D997" s="3">
        <v>0.0</v>
      </c>
      <c r="E997" s="3">
        <v>4.0</v>
      </c>
      <c r="F997" s="3">
        <v>0.0</v>
      </c>
      <c r="G997" s="3">
        <v>5.0</v>
      </c>
      <c r="H997" s="3">
        <v>0.0</v>
      </c>
      <c r="I997" s="3">
        <v>2.0</v>
      </c>
      <c r="J997" s="3">
        <v>0.0</v>
      </c>
      <c r="K997" s="3">
        <v>0.0</v>
      </c>
      <c r="L997" s="3">
        <v>0.0</v>
      </c>
    </row>
    <row r="998">
      <c r="A998" s="2" t="s">
        <v>1015</v>
      </c>
      <c r="B998" s="1" t="s">
        <v>167</v>
      </c>
      <c r="C998" s="3">
        <v>6.0</v>
      </c>
      <c r="D998" s="3">
        <v>0.0</v>
      </c>
      <c r="E998" s="3">
        <v>5.0</v>
      </c>
      <c r="F998" s="3">
        <v>0.0</v>
      </c>
      <c r="G998" s="3">
        <v>6.0</v>
      </c>
      <c r="H998" s="3">
        <v>0.0</v>
      </c>
      <c r="I998" s="3">
        <v>2.0</v>
      </c>
      <c r="J998" s="3">
        <v>0.0</v>
      </c>
      <c r="K998" s="3">
        <v>0.0</v>
      </c>
      <c r="L998" s="3">
        <v>0.0</v>
      </c>
    </row>
    <row r="999">
      <c r="A999" s="2" t="s">
        <v>1016</v>
      </c>
      <c r="B999" s="1" t="s">
        <v>167</v>
      </c>
      <c r="C999" s="3">
        <v>6.0</v>
      </c>
      <c r="D999" s="3">
        <v>0.0</v>
      </c>
      <c r="E999" s="3">
        <v>5.0</v>
      </c>
      <c r="F999" s="3">
        <v>0.0</v>
      </c>
      <c r="G999" s="3">
        <v>6.0</v>
      </c>
      <c r="H999" s="3">
        <v>0.0</v>
      </c>
      <c r="I999" s="3">
        <v>2.0</v>
      </c>
      <c r="J999" s="3">
        <v>0.0</v>
      </c>
      <c r="K999" s="3">
        <v>0.0</v>
      </c>
      <c r="L999" s="3">
        <v>0.0</v>
      </c>
    </row>
    <row r="1000">
      <c r="A1000" s="1" t="s">
        <v>1017</v>
      </c>
      <c r="B1000" s="1" t="s">
        <v>167</v>
      </c>
      <c r="C1000" s="3">
        <v>5.0</v>
      </c>
      <c r="D1000" s="3">
        <v>0.0</v>
      </c>
      <c r="E1000" s="3">
        <v>4.0</v>
      </c>
      <c r="F1000" s="3">
        <v>0.0</v>
      </c>
      <c r="G1000" s="3">
        <v>5.0</v>
      </c>
      <c r="H1000" s="3">
        <v>0.0</v>
      </c>
      <c r="I1000" s="3">
        <v>2.0</v>
      </c>
      <c r="J1000" s="3">
        <v>0.0</v>
      </c>
      <c r="K1000" s="3">
        <v>0.0</v>
      </c>
      <c r="L1000" s="3">
        <v>0.0</v>
      </c>
    </row>
    <row r="1001">
      <c r="A1001" s="1" t="s">
        <v>1018</v>
      </c>
      <c r="B1001" s="1" t="s">
        <v>167</v>
      </c>
      <c r="C1001" s="3">
        <v>3.0</v>
      </c>
      <c r="D1001" s="3">
        <v>0.0</v>
      </c>
      <c r="E1001" s="3">
        <v>3.0</v>
      </c>
      <c r="F1001" s="3">
        <v>0.0</v>
      </c>
      <c r="G1001" s="3">
        <v>3.0</v>
      </c>
      <c r="H1001" s="3">
        <v>0.0</v>
      </c>
      <c r="I1001" s="3">
        <v>2.0</v>
      </c>
      <c r="J1001" s="3">
        <v>0.0</v>
      </c>
      <c r="K1001" s="3">
        <v>0.0</v>
      </c>
      <c r="L1001" s="3">
        <v>0.0</v>
      </c>
    </row>
    <row r="1002">
      <c r="A1002" s="2" t="s">
        <v>1019</v>
      </c>
      <c r="B1002" s="1" t="s">
        <v>167</v>
      </c>
      <c r="C1002" s="3">
        <v>0.0</v>
      </c>
      <c r="D1002" s="3">
        <v>4.0</v>
      </c>
      <c r="E1002" s="3">
        <v>0.0</v>
      </c>
      <c r="F1002" s="3">
        <v>0.0</v>
      </c>
      <c r="G1002" s="3">
        <v>0.0</v>
      </c>
      <c r="H1002" s="3">
        <v>0.0</v>
      </c>
      <c r="I1002" s="3">
        <v>2.0</v>
      </c>
      <c r="J1002" s="3">
        <v>4.0</v>
      </c>
      <c r="K1002" s="3">
        <v>0.0</v>
      </c>
      <c r="L1002" s="3">
        <v>0.0</v>
      </c>
    </row>
    <row r="1003">
      <c r="A1003" s="2" t="s">
        <v>1020</v>
      </c>
      <c r="B1003" s="1" t="s">
        <v>167</v>
      </c>
      <c r="C1003" s="3">
        <v>2.0</v>
      </c>
      <c r="D1003" s="3">
        <v>0.0</v>
      </c>
      <c r="E1003" s="3">
        <v>1.0</v>
      </c>
      <c r="F1003" s="3">
        <v>0.0</v>
      </c>
      <c r="G1003" s="3">
        <v>1.0</v>
      </c>
      <c r="H1003" s="3">
        <v>1.0</v>
      </c>
      <c r="I1003" s="3">
        <v>2.0</v>
      </c>
      <c r="J1003" s="3">
        <v>0.0</v>
      </c>
      <c r="K1003" s="3">
        <v>0.0</v>
      </c>
      <c r="L1003" s="3">
        <v>0.0</v>
      </c>
    </row>
    <row r="1004">
      <c r="A1004" s="2" t="s">
        <v>1021</v>
      </c>
      <c r="B1004" s="1" t="s">
        <v>167</v>
      </c>
      <c r="C1004" s="3">
        <v>1.0</v>
      </c>
      <c r="D1004" s="3">
        <v>1.0</v>
      </c>
      <c r="E1004" s="3">
        <v>1.0</v>
      </c>
      <c r="F1004" s="3">
        <v>1.0</v>
      </c>
      <c r="G1004" s="3">
        <v>1.0</v>
      </c>
      <c r="H1004" s="3">
        <v>0.0</v>
      </c>
      <c r="I1004" s="3">
        <v>2.0</v>
      </c>
      <c r="J1004" s="3">
        <v>1.0</v>
      </c>
      <c r="K1004" s="3">
        <v>0.0</v>
      </c>
      <c r="L1004" s="3">
        <v>0.0</v>
      </c>
    </row>
    <row r="1005">
      <c r="A1005" s="2" t="s">
        <v>1022</v>
      </c>
      <c r="B1005" s="1" t="s">
        <v>167</v>
      </c>
      <c r="C1005" s="3">
        <v>0.0</v>
      </c>
      <c r="D1005" s="3">
        <v>0.0</v>
      </c>
      <c r="E1005" s="3">
        <v>0.0</v>
      </c>
      <c r="F1005" s="3">
        <v>0.0</v>
      </c>
      <c r="G1005" s="3">
        <v>0.0</v>
      </c>
      <c r="H1005" s="3">
        <v>0.0</v>
      </c>
      <c r="I1005" s="3">
        <v>2.0</v>
      </c>
      <c r="J1005" s="3">
        <v>0.0</v>
      </c>
      <c r="K1005" s="3">
        <v>0.0</v>
      </c>
      <c r="L1005" s="3">
        <v>0.0</v>
      </c>
    </row>
    <row r="1006">
      <c r="A1006" s="2" t="s">
        <v>1023</v>
      </c>
      <c r="B1006" s="1" t="s">
        <v>15</v>
      </c>
      <c r="C1006" s="3">
        <v>0.0</v>
      </c>
      <c r="D1006" s="3">
        <v>0.0</v>
      </c>
      <c r="E1006" s="3">
        <v>0.0</v>
      </c>
      <c r="F1006" s="3">
        <v>0.0</v>
      </c>
      <c r="G1006" s="3">
        <v>0.0</v>
      </c>
      <c r="H1006" s="3">
        <v>0.0</v>
      </c>
      <c r="I1006" s="3">
        <v>2.0</v>
      </c>
      <c r="J1006" s="3">
        <v>0.0</v>
      </c>
      <c r="K1006" s="3">
        <v>0.0</v>
      </c>
      <c r="L1006" s="3">
        <v>0.0</v>
      </c>
    </row>
    <row r="1007">
      <c r="A1007" s="2" t="s">
        <v>1024</v>
      </c>
      <c r="B1007" s="1" t="s">
        <v>20</v>
      </c>
      <c r="C1007" s="3">
        <v>0.0</v>
      </c>
      <c r="D1007" s="3">
        <v>0.0</v>
      </c>
      <c r="E1007" s="3">
        <v>0.0</v>
      </c>
      <c r="F1007" s="3">
        <v>0.0</v>
      </c>
      <c r="G1007" s="3">
        <v>0.0</v>
      </c>
      <c r="H1007" s="3">
        <v>0.0</v>
      </c>
      <c r="I1007" s="3">
        <v>2.0</v>
      </c>
      <c r="J1007" s="3">
        <v>0.0</v>
      </c>
      <c r="K1007" s="3">
        <v>0.0</v>
      </c>
      <c r="L1007" s="3">
        <v>0.0</v>
      </c>
    </row>
    <row r="1008">
      <c r="A1008" s="2" t="s">
        <v>1025</v>
      </c>
      <c r="B1008" s="1" t="s">
        <v>17</v>
      </c>
      <c r="C1008" s="3">
        <v>15.0</v>
      </c>
      <c r="D1008" s="3">
        <v>0.0</v>
      </c>
      <c r="E1008" s="3">
        <v>15.0</v>
      </c>
      <c r="F1008" s="3">
        <v>0.0</v>
      </c>
      <c r="G1008" s="3">
        <v>14.0</v>
      </c>
      <c r="H1008" s="3">
        <v>1.0</v>
      </c>
      <c r="I1008" s="3">
        <v>2.0</v>
      </c>
      <c r="J1008" s="3">
        <v>0.0</v>
      </c>
      <c r="K1008" s="3">
        <v>0.0</v>
      </c>
      <c r="L1008" s="3">
        <v>0.0</v>
      </c>
    </row>
    <row r="1009">
      <c r="A1009" s="2" t="s">
        <v>1026</v>
      </c>
      <c r="B1009" s="1" t="s">
        <v>17</v>
      </c>
      <c r="C1009" s="3">
        <v>10.0</v>
      </c>
      <c r="D1009" s="3">
        <v>0.0</v>
      </c>
      <c r="E1009" s="3">
        <v>10.0</v>
      </c>
      <c r="F1009" s="3">
        <v>0.0</v>
      </c>
      <c r="G1009" s="3">
        <v>6.0</v>
      </c>
      <c r="H1009" s="3">
        <v>4.0</v>
      </c>
      <c r="I1009" s="3">
        <v>2.0</v>
      </c>
      <c r="J1009" s="3">
        <v>0.0</v>
      </c>
      <c r="K1009" s="3">
        <v>0.0</v>
      </c>
      <c r="L1009" s="3">
        <v>0.0</v>
      </c>
    </row>
    <row r="1010">
      <c r="A1010" s="2" t="s">
        <v>1027</v>
      </c>
      <c r="B1010" s="1" t="s">
        <v>17</v>
      </c>
      <c r="C1010" s="3">
        <v>10.0</v>
      </c>
      <c r="D1010" s="3">
        <v>4.0</v>
      </c>
      <c r="E1010" s="3">
        <v>6.0</v>
      </c>
      <c r="F1010" s="3">
        <v>0.0</v>
      </c>
      <c r="G1010" s="3">
        <v>10.0</v>
      </c>
      <c r="H1010" s="3">
        <v>0.0</v>
      </c>
      <c r="I1010" s="3">
        <v>2.0</v>
      </c>
      <c r="J1010" s="3">
        <v>4.0</v>
      </c>
      <c r="K1010" s="3">
        <v>0.0</v>
      </c>
      <c r="L1010" s="3">
        <v>0.0</v>
      </c>
    </row>
    <row r="1011">
      <c r="A1011" s="2" t="s">
        <v>1028</v>
      </c>
      <c r="B1011" s="1" t="s">
        <v>17</v>
      </c>
      <c r="C1011" s="3">
        <v>7.0</v>
      </c>
      <c r="D1011" s="3">
        <v>1.0</v>
      </c>
      <c r="E1011" s="3">
        <v>2.0</v>
      </c>
      <c r="F1011" s="3">
        <v>0.0</v>
      </c>
      <c r="G1011" s="3">
        <v>7.0</v>
      </c>
      <c r="H1011" s="3">
        <v>0.0</v>
      </c>
      <c r="I1011" s="3">
        <v>2.0</v>
      </c>
      <c r="J1011" s="3">
        <v>1.0</v>
      </c>
      <c r="K1011" s="3">
        <v>0.0</v>
      </c>
      <c r="L1011" s="3">
        <v>0.0</v>
      </c>
    </row>
    <row r="1012">
      <c r="A1012" s="2" t="s">
        <v>1029</v>
      </c>
      <c r="B1012" s="1" t="s">
        <v>20</v>
      </c>
      <c r="C1012" s="3">
        <v>2.0</v>
      </c>
      <c r="D1012" s="3">
        <v>0.0</v>
      </c>
      <c r="E1012" s="3">
        <v>2.0</v>
      </c>
      <c r="F1012" s="3">
        <v>0.0</v>
      </c>
      <c r="G1012" s="3">
        <v>2.0</v>
      </c>
      <c r="H1012" s="3">
        <v>0.0</v>
      </c>
      <c r="I1012" s="3">
        <v>2.0</v>
      </c>
      <c r="J1012" s="3">
        <v>0.0</v>
      </c>
      <c r="K1012" s="3">
        <v>0.0</v>
      </c>
      <c r="L1012" s="3">
        <v>0.0</v>
      </c>
    </row>
    <row r="1013">
      <c r="A1013" s="2" t="s">
        <v>1030</v>
      </c>
      <c r="B1013" s="1" t="s">
        <v>20</v>
      </c>
      <c r="C1013" s="3">
        <v>2.0</v>
      </c>
      <c r="D1013" s="3">
        <v>0.0</v>
      </c>
      <c r="E1013" s="3">
        <v>2.0</v>
      </c>
      <c r="F1013" s="3">
        <v>0.0</v>
      </c>
      <c r="G1013" s="3">
        <v>2.0</v>
      </c>
      <c r="H1013" s="3">
        <v>0.0</v>
      </c>
      <c r="I1013" s="3">
        <v>2.0</v>
      </c>
      <c r="J1013" s="3">
        <v>0.0</v>
      </c>
      <c r="K1013" s="3">
        <v>0.0</v>
      </c>
      <c r="L1013" s="3">
        <v>0.0</v>
      </c>
    </row>
    <row r="1014">
      <c r="A1014" s="2" t="s">
        <v>1031</v>
      </c>
      <c r="B1014" s="1" t="s">
        <v>22</v>
      </c>
      <c r="C1014" s="3">
        <v>6.0</v>
      </c>
      <c r="D1014" s="3">
        <v>0.0</v>
      </c>
      <c r="E1014" s="3">
        <v>5.0</v>
      </c>
      <c r="F1014" s="3">
        <v>0.0</v>
      </c>
      <c r="G1014" s="3">
        <v>6.0</v>
      </c>
      <c r="H1014" s="3">
        <v>0.0</v>
      </c>
      <c r="I1014" s="3">
        <v>2.0</v>
      </c>
      <c r="J1014" s="3">
        <v>0.0</v>
      </c>
      <c r="K1014" s="3">
        <v>0.0</v>
      </c>
      <c r="L1014" s="3">
        <v>0.0</v>
      </c>
    </row>
    <row r="1015">
      <c r="A1015" s="2" t="s">
        <v>1032</v>
      </c>
      <c r="B1015" s="1" t="s">
        <v>22</v>
      </c>
      <c r="C1015" s="3">
        <v>6.0</v>
      </c>
      <c r="D1015" s="3">
        <v>0.0</v>
      </c>
      <c r="E1015" s="3">
        <v>5.0</v>
      </c>
      <c r="F1015" s="3">
        <v>0.0</v>
      </c>
      <c r="G1015" s="3">
        <v>6.0</v>
      </c>
      <c r="H1015" s="3">
        <v>0.0</v>
      </c>
      <c r="I1015" s="3">
        <v>2.0</v>
      </c>
      <c r="J1015" s="3">
        <v>0.0</v>
      </c>
      <c r="K1015" s="3">
        <v>0.0</v>
      </c>
      <c r="L1015" s="3">
        <v>0.0</v>
      </c>
    </row>
    <row r="1016">
      <c r="A1016" s="2" t="s">
        <v>1033</v>
      </c>
      <c r="B1016" s="1" t="s">
        <v>20</v>
      </c>
      <c r="C1016" s="3">
        <v>0.0</v>
      </c>
      <c r="D1016" s="3">
        <v>0.0</v>
      </c>
      <c r="E1016" s="3">
        <v>0.0</v>
      </c>
      <c r="F1016" s="3">
        <v>0.0</v>
      </c>
      <c r="G1016" s="3">
        <v>0.0</v>
      </c>
      <c r="H1016" s="3">
        <v>0.0</v>
      </c>
      <c r="I1016" s="3">
        <v>2.0</v>
      </c>
      <c r="J1016" s="3">
        <v>0.0</v>
      </c>
      <c r="K1016" s="3">
        <v>0.0</v>
      </c>
      <c r="L1016" s="3">
        <v>0.0</v>
      </c>
    </row>
    <row r="1017">
      <c r="A1017" s="2" t="s">
        <v>1034</v>
      </c>
      <c r="B1017" s="1" t="s">
        <v>22</v>
      </c>
      <c r="C1017" s="3">
        <v>4.0</v>
      </c>
      <c r="D1017" s="3">
        <v>0.0</v>
      </c>
      <c r="E1017" s="3">
        <v>3.0</v>
      </c>
      <c r="F1017" s="3">
        <v>0.0</v>
      </c>
      <c r="G1017" s="3">
        <v>4.0</v>
      </c>
      <c r="H1017" s="3">
        <v>0.0</v>
      </c>
      <c r="I1017" s="3">
        <v>2.0</v>
      </c>
      <c r="J1017" s="3">
        <v>0.0</v>
      </c>
      <c r="K1017" s="3">
        <v>0.0</v>
      </c>
      <c r="L1017" s="3">
        <v>0.0</v>
      </c>
    </row>
    <row r="1018">
      <c r="A1018" s="2" t="s">
        <v>1035</v>
      </c>
      <c r="B1018" s="1" t="s">
        <v>22</v>
      </c>
      <c r="C1018" s="3">
        <v>4.0</v>
      </c>
      <c r="D1018" s="3">
        <v>0.0</v>
      </c>
      <c r="E1018" s="3">
        <v>3.0</v>
      </c>
      <c r="F1018" s="3">
        <v>0.0</v>
      </c>
      <c r="G1018" s="3">
        <v>4.0</v>
      </c>
      <c r="H1018" s="3">
        <v>0.0</v>
      </c>
      <c r="I1018" s="3">
        <v>2.0</v>
      </c>
      <c r="J1018" s="3">
        <v>0.0</v>
      </c>
      <c r="K1018" s="3">
        <v>0.0</v>
      </c>
      <c r="L1018" s="3">
        <v>0.0</v>
      </c>
    </row>
    <row r="1019">
      <c r="A1019" s="2" t="s">
        <v>1036</v>
      </c>
      <c r="B1019" s="1" t="s">
        <v>22</v>
      </c>
      <c r="C1019" s="3">
        <v>6.0</v>
      </c>
      <c r="D1019" s="3">
        <v>0.0</v>
      </c>
      <c r="E1019" s="3">
        <v>4.0</v>
      </c>
      <c r="F1019" s="3">
        <v>0.0</v>
      </c>
      <c r="G1019" s="3">
        <v>6.0</v>
      </c>
      <c r="H1019" s="3">
        <v>0.0</v>
      </c>
      <c r="I1019" s="3">
        <v>2.0</v>
      </c>
      <c r="J1019" s="3">
        <v>0.0</v>
      </c>
      <c r="K1019" s="3">
        <v>0.0</v>
      </c>
      <c r="L1019" s="3">
        <v>0.0</v>
      </c>
    </row>
    <row r="1020">
      <c r="A1020" s="2" t="s">
        <v>1037</v>
      </c>
      <c r="B1020" s="1" t="s">
        <v>22</v>
      </c>
      <c r="C1020" s="3">
        <v>6.0</v>
      </c>
      <c r="D1020" s="3">
        <v>0.0</v>
      </c>
      <c r="E1020" s="3">
        <v>4.0</v>
      </c>
      <c r="F1020" s="3">
        <v>0.0</v>
      </c>
      <c r="G1020" s="3">
        <v>6.0</v>
      </c>
      <c r="H1020" s="3">
        <v>0.0</v>
      </c>
      <c r="I1020" s="3">
        <v>2.0</v>
      </c>
      <c r="J1020" s="3">
        <v>0.0</v>
      </c>
      <c r="K1020" s="3">
        <v>0.0</v>
      </c>
      <c r="L1020" s="3">
        <v>0.0</v>
      </c>
    </row>
    <row r="1021">
      <c r="A1021" s="2" t="s">
        <v>1038</v>
      </c>
      <c r="B1021" s="1" t="s">
        <v>22</v>
      </c>
      <c r="C1021" s="3">
        <v>6.0</v>
      </c>
      <c r="D1021" s="3">
        <v>0.0</v>
      </c>
      <c r="E1021" s="3">
        <v>4.0</v>
      </c>
      <c r="F1021" s="3">
        <v>0.0</v>
      </c>
      <c r="G1021" s="3">
        <v>6.0</v>
      </c>
      <c r="H1021" s="3">
        <v>0.0</v>
      </c>
      <c r="I1021" s="3">
        <v>2.0</v>
      </c>
      <c r="J1021" s="3">
        <v>0.0</v>
      </c>
      <c r="K1021" s="3">
        <v>0.0</v>
      </c>
      <c r="L1021" s="3">
        <v>0.0</v>
      </c>
    </row>
    <row r="1022">
      <c r="A1022" s="2" t="s">
        <v>1039</v>
      </c>
      <c r="B1022" s="1" t="s">
        <v>15</v>
      </c>
      <c r="C1022" s="3">
        <v>4.0</v>
      </c>
      <c r="D1022" s="3">
        <v>1.0</v>
      </c>
      <c r="E1022" s="3">
        <v>4.0</v>
      </c>
      <c r="F1022" s="3">
        <v>0.0</v>
      </c>
      <c r="G1022" s="3">
        <v>4.0</v>
      </c>
      <c r="H1022" s="3">
        <v>0.0</v>
      </c>
      <c r="I1022" s="3">
        <v>2.0</v>
      </c>
      <c r="J1022" s="3">
        <v>1.0</v>
      </c>
      <c r="K1022" s="3">
        <v>0.0</v>
      </c>
      <c r="L1022" s="3">
        <v>0.0</v>
      </c>
    </row>
    <row r="1023">
      <c r="A1023" s="2" t="s">
        <v>1040</v>
      </c>
      <c r="B1023" s="1" t="s">
        <v>15</v>
      </c>
      <c r="C1023" s="3">
        <v>0.0</v>
      </c>
      <c r="D1023" s="3">
        <v>0.0</v>
      </c>
      <c r="E1023" s="3">
        <v>0.0</v>
      </c>
      <c r="F1023" s="3">
        <v>0.0</v>
      </c>
      <c r="G1023" s="3">
        <v>0.0</v>
      </c>
      <c r="H1023" s="3">
        <v>0.0</v>
      </c>
      <c r="I1023" s="3">
        <v>2.0</v>
      </c>
      <c r="J1023" s="3">
        <v>0.0</v>
      </c>
      <c r="K1023" s="3">
        <v>0.0</v>
      </c>
      <c r="L1023" s="3">
        <v>0.0</v>
      </c>
    </row>
    <row r="1024">
      <c r="A1024" s="2" t="s">
        <v>1041</v>
      </c>
      <c r="B1024" s="1" t="s">
        <v>20</v>
      </c>
      <c r="C1024" s="3">
        <v>1.0</v>
      </c>
      <c r="D1024" s="3">
        <v>0.0</v>
      </c>
      <c r="E1024" s="3">
        <v>1.0</v>
      </c>
      <c r="F1024" s="3">
        <v>1.0</v>
      </c>
      <c r="G1024" s="3">
        <v>1.0</v>
      </c>
      <c r="H1024" s="3">
        <v>0.0</v>
      </c>
      <c r="I1024" s="3">
        <v>2.0</v>
      </c>
      <c r="J1024" s="3">
        <v>0.0</v>
      </c>
      <c r="K1024" s="3">
        <v>0.0</v>
      </c>
      <c r="L1024" s="3">
        <v>0.0</v>
      </c>
    </row>
    <row r="1025">
      <c r="A1025" s="2" t="s">
        <v>1042</v>
      </c>
      <c r="B1025" s="1" t="s">
        <v>22</v>
      </c>
      <c r="C1025" s="3">
        <v>7.0</v>
      </c>
      <c r="D1025" s="3">
        <v>0.0</v>
      </c>
      <c r="E1025" s="3">
        <v>6.0</v>
      </c>
      <c r="F1025" s="3">
        <v>0.0</v>
      </c>
      <c r="G1025" s="3">
        <v>7.0</v>
      </c>
      <c r="H1025" s="3">
        <v>0.0</v>
      </c>
      <c r="I1025" s="3">
        <v>2.0</v>
      </c>
      <c r="J1025" s="3">
        <v>0.0</v>
      </c>
      <c r="K1025" s="3">
        <v>0.0</v>
      </c>
      <c r="L1025" s="3">
        <v>0.0</v>
      </c>
    </row>
    <row r="1026">
      <c r="A1026" s="2" t="s">
        <v>1043</v>
      </c>
      <c r="B1026" s="1" t="s">
        <v>22</v>
      </c>
      <c r="C1026" s="3">
        <v>7.0</v>
      </c>
      <c r="D1026" s="3">
        <v>0.0</v>
      </c>
      <c r="E1026" s="3">
        <v>6.0</v>
      </c>
      <c r="F1026" s="3">
        <v>0.0</v>
      </c>
      <c r="G1026" s="3">
        <v>7.0</v>
      </c>
      <c r="H1026" s="3">
        <v>0.0</v>
      </c>
      <c r="I1026" s="3">
        <v>2.0</v>
      </c>
      <c r="J1026" s="3">
        <v>0.0</v>
      </c>
      <c r="K1026" s="3">
        <v>0.0</v>
      </c>
      <c r="L1026" s="3">
        <v>0.0</v>
      </c>
    </row>
    <row r="1027">
      <c r="A1027" s="2" t="s">
        <v>1044</v>
      </c>
      <c r="B1027" s="1" t="s">
        <v>22</v>
      </c>
      <c r="C1027" s="3">
        <v>11.0</v>
      </c>
      <c r="D1027" s="3">
        <v>0.0</v>
      </c>
      <c r="E1027" s="3">
        <v>10.0</v>
      </c>
      <c r="F1027" s="3">
        <v>0.0</v>
      </c>
      <c r="G1027" s="3">
        <v>11.0</v>
      </c>
      <c r="H1027" s="3">
        <v>0.0</v>
      </c>
      <c r="I1027" s="3">
        <v>2.0</v>
      </c>
      <c r="J1027" s="3">
        <v>0.0</v>
      </c>
      <c r="K1027" s="3">
        <v>0.0</v>
      </c>
      <c r="L1027" s="3">
        <v>0.0</v>
      </c>
    </row>
    <row r="1028">
      <c r="A1028" s="2" t="s">
        <v>1045</v>
      </c>
      <c r="B1028" s="1" t="s">
        <v>22</v>
      </c>
      <c r="C1028" s="3">
        <v>10.0</v>
      </c>
      <c r="D1028" s="3">
        <v>0.0</v>
      </c>
      <c r="E1028" s="3">
        <v>7.0</v>
      </c>
      <c r="F1028" s="3">
        <v>0.0</v>
      </c>
      <c r="G1028" s="3">
        <v>7.0</v>
      </c>
      <c r="H1028" s="3">
        <v>3.0</v>
      </c>
      <c r="I1028" s="3">
        <v>2.0</v>
      </c>
      <c r="J1028" s="3">
        <v>0.0</v>
      </c>
      <c r="K1028" s="3">
        <v>0.0</v>
      </c>
      <c r="L1028" s="3">
        <v>0.0</v>
      </c>
    </row>
    <row r="1029">
      <c r="A1029" s="2" t="s">
        <v>1046</v>
      </c>
      <c r="B1029" s="1" t="s">
        <v>22</v>
      </c>
      <c r="C1029" s="3">
        <v>10.0</v>
      </c>
      <c r="D1029" s="3">
        <v>0.0</v>
      </c>
      <c r="E1029" s="3">
        <v>9.0</v>
      </c>
      <c r="F1029" s="3">
        <v>0.0</v>
      </c>
      <c r="G1029" s="3">
        <v>10.0</v>
      </c>
      <c r="H1029" s="3">
        <v>0.0</v>
      </c>
      <c r="I1029" s="3">
        <v>2.0</v>
      </c>
      <c r="J1029" s="3">
        <v>0.0</v>
      </c>
      <c r="K1029" s="3">
        <v>0.0</v>
      </c>
      <c r="L1029" s="3">
        <v>0.0</v>
      </c>
    </row>
    <row r="1030">
      <c r="A1030" s="2" t="s">
        <v>1047</v>
      </c>
      <c r="B1030" s="1" t="s">
        <v>22</v>
      </c>
      <c r="C1030" s="3">
        <v>11.0</v>
      </c>
      <c r="D1030" s="3">
        <v>0.0</v>
      </c>
      <c r="E1030" s="3">
        <v>9.0</v>
      </c>
      <c r="F1030" s="3">
        <v>0.0</v>
      </c>
      <c r="G1030" s="3">
        <v>11.0</v>
      </c>
      <c r="H1030" s="3">
        <v>0.0</v>
      </c>
      <c r="I1030" s="3">
        <v>2.0</v>
      </c>
      <c r="J1030" s="3">
        <v>0.0</v>
      </c>
      <c r="K1030" s="3">
        <v>0.0</v>
      </c>
      <c r="L1030" s="3">
        <v>0.0</v>
      </c>
    </row>
    <row r="1031">
      <c r="A1031" s="2" t="s">
        <v>1048</v>
      </c>
      <c r="B1031" s="1" t="s">
        <v>15</v>
      </c>
      <c r="C1031" s="3">
        <v>0.0</v>
      </c>
      <c r="D1031" s="3">
        <v>0.0</v>
      </c>
      <c r="E1031" s="3">
        <v>0.0</v>
      </c>
      <c r="F1031" s="3">
        <v>0.0</v>
      </c>
      <c r="G1031" s="3">
        <v>0.0</v>
      </c>
      <c r="H1031" s="3">
        <v>0.0</v>
      </c>
      <c r="I1031" s="3">
        <v>2.0</v>
      </c>
      <c r="J1031" s="3">
        <v>0.0</v>
      </c>
      <c r="K1031" s="3">
        <v>0.0</v>
      </c>
      <c r="L1031" s="3">
        <v>0.0</v>
      </c>
    </row>
    <row r="1032">
      <c r="A1032" s="2" t="s">
        <v>1049</v>
      </c>
      <c r="B1032" s="1" t="s">
        <v>15</v>
      </c>
      <c r="C1032" s="3">
        <v>0.0</v>
      </c>
      <c r="D1032" s="3">
        <v>0.0</v>
      </c>
      <c r="E1032" s="3">
        <v>0.0</v>
      </c>
      <c r="F1032" s="3">
        <v>0.0</v>
      </c>
      <c r="G1032" s="3">
        <v>0.0</v>
      </c>
      <c r="H1032" s="3">
        <v>0.0</v>
      </c>
      <c r="I1032" s="3">
        <v>2.0</v>
      </c>
      <c r="J1032" s="3">
        <v>0.0</v>
      </c>
      <c r="K1032" s="3">
        <v>0.0</v>
      </c>
      <c r="L1032" s="3">
        <v>0.0</v>
      </c>
    </row>
    <row r="1033">
      <c r="A1033" s="2" t="s">
        <v>1050</v>
      </c>
      <c r="B1033" s="1" t="s">
        <v>20</v>
      </c>
      <c r="C1033" s="3">
        <v>0.0</v>
      </c>
      <c r="D1033" s="3">
        <v>0.0</v>
      </c>
      <c r="E1033" s="3">
        <v>0.0</v>
      </c>
      <c r="F1033" s="3">
        <v>0.0</v>
      </c>
      <c r="G1033" s="3">
        <v>0.0</v>
      </c>
      <c r="H1033" s="3">
        <v>0.0</v>
      </c>
      <c r="I1033" s="3">
        <v>2.0</v>
      </c>
      <c r="J1033" s="3">
        <v>0.0</v>
      </c>
      <c r="K1033" s="3">
        <v>0.0</v>
      </c>
      <c r="L1033" s="3">
        <v>0.0</v>
      </c>
    </row>
    <row r="1034">
      <c r="A1034" s="2" t="s">
        <v>1051</v>
      </c>
      <c r="B1034" s="1" t="s">
        <v>15</v>
      </c>
      <c r="C1034" s="3">
        <v>0.0</v>
      </c>
      <c r="D1034" s="3">
        <v>0.0</v>
      </c>
      <c r="E1034" s="3">
        <v>0.0</v>
      </c>
      <c r="F1034" s="3">
        <v>0.0</v>
      </c>
      <c r="G1034" s="3">
        <v>0.0</v>
      </c>
      <c r="H1034" s="3">
        <v>0.0</v>
      </c>
      <c r="I1034" s="3">
        <v>2.0</v>
      </c>
      <c r="J1034" s="3">
        <v>0.0</v>
      </c>
      <c r="K1034" s="3">
        <v>0.0</v>
      </c>
      <c r="L1034" s="3">
        <v>0.0</v>
      </c>
    </row>
    <row r="1035">
      <c r="A1035" s="2" t="s">
        <v>1052</v>
      </c>
      <c r="B1035" s="1" t="s">
        <v>15</v>
      </c>
      <c r="C1035" s="3">
        <v>6.0</v>
      </c>
      <c r="D1035" s="3">
        <v>0.0</v>
      </c>
      <c r="E1035" s="3">
        <v>2.0</v>
      </c>
      <c r="F1035" s="3">
        <v>0.0</v>
      </c>
      <c r="G1035" s="3">
        <v>6.0</v>
      </c>
      <c r="H1035" s="3">
        <v>0.0</v>
      </c>
      <c r="I1035" s="3">
        <v>2.0</v>
      </c>
      <c r="J1035" s="3">
        <v>0.0</v>
      </c>
      <c r="K1035" s="3">
        <v>0.0</v>
      </c>
      <c r="L1035" s="3">
        <v>0.0</v>
      </c>
    </row>
    <row r="1036">
      <c r="A1036" s="2" t="s">
        <v>1053</v>
      </c>
      <c r="B1036" s="1" t="s">
        <v>15</v>
      </c>
      <c r="C1036" s="3">
        <v>0.0</v>
      </c>
      <c r="D1036" s="3">
        <v>0.0</v>
      </c>
      <c r="E1036" s="3">
        <v>0.0</v>
      </c>
      <c r="F1036" s="3">
        <v>0.0</v>
      </c>
      <c r="G1036" s="3">
        <v>0.0</v>
      </c>
      <c r="H1036" s="3">
        <v>0.0</v>
      </c>
      <c r="I1036" s="3">
        <v>2.0</v>
      </c>
      <c r="J1036" s="3">
        <v>0.0</v>
      </c>
      <c r="K1036" s="3">
        <v>0.0</v>
      </c>
      <c r="L1036" s="3">
        <v>0.0</v>
      </c>
    </row>
    <row r="1037">
      <c r="A1037" s="2" t="s">
        <v>1054</v>
      </c>
      <c r="B1037" s="1" t="s">
        <v>22</v>
      </c>
      <c r="C1037" s="3">
        <v>5.0</v>
      </c>
      <c r="D1037" s="3">
        <v>0.0</v>
      </c>
      <c r="E1037" s="3">
        <v>4.0</v>
      </c>
      <c r="F1037" s="3">
        <v>0.0</v>
      </c>
      <c r="G1037" s="3">
        <v>5.0</v>
      </c>
      <c r="H1037" s="3">
        <v>0.0</v>
      </c>
      <c r="I1037" s="3">
        <v>2.0</v>
      </c>
      <c r="J1037" s="3">
        <v>0.0</v>
      </c>
      <c r="K1037" s="3">
        <v>0.0</v>
      </c>
      <c r="L1037" s="3">
        <v>0.0</v>
      </c>
    </row>
    <row r="1038">
      <c r="A1038" s="2" t="s">
        <v>1055</v>
      </c>
      <c r="B1038" s="1" t="s">
        <v>22</v>
      </c>
      <c r="C1038" s="3">
        <v>5.0</v>
      </c>
      <c r="D1038" s="3">
        <v>0.0</v>
      </c>
      <c r="E1038" s="3">
        <v>4.0</v>
      </c>
      <c r="F1038" s="3">
        <v>0.0</v>
      </c>
      <c r="G1038" s="3">
        <v>5.0</v>
      </c>
      <c r="H1038" s="3">
        <v>0.0</v>
      </c>
      <c r="I1038" s="3">
        <v>2.0</v>
      </c>
      <c r="J1038" s="3">
        <v>0.0</v>
      </c>
      <c r="K1038" s="3">
        <v>0.0</v>
      </c>
      <c r="L1038" s="3">
        <v>0.0</v>
      </c>
    </row>
    <row r="1039">
      <c r="A1039" s="2" t="s">
        <v>1056</v>
      </c>
      <c r="B1039" s="1" t="s">
        <v>17</v>
      </c>
      <c r="C1039" s="3">
        <v>7.0</v>
      </c>
      <c r="D1039" s="3">
        <v>4.0</v>
      </c>
      <c r="E1039" s="3">
        <v>3.0</v>
      </c>
      <c r="F1039" s="3">
        <v>1.0</v>
      </c>
      <c r="G1039" s="3">
        <v>7.0</v>
      </c>
      <c r="H1039" s="3">
        <v>0.0</v>
      </c>
      <c r="I1039" s="3">
        <v>2.0</v>
      </c>
      <c r="J1039" s="3">
        <v>4.0</v>
      </c>
      <c r="K1039" s="3">
        <v>0.0</v>
      </c>
      <c r="L1039" s="3">
        <v>0.0</v>
      </c>
    </row>
    <row r="1040">
      <c r="A1040" s="2" t="s">
        <v>1057</v>
      </c>
      <c r="B1040" s="1" t="s">
        <v>22</v>
      </c>
      <c r="C1040" s="3">
        <v>10.0</v>
      </c>
      <c r="D1040" s="3">
        <v>0.0</v>
      </c>
      <c r="E1040" s="3">
        <v>9.0</v>
      </c>
      <c r="F1040" s="3">
        <v>0.0</v>
      </c>
      <c r="G1040" s="3">
        <v>10.0</v>
      </c>
      <c r="H1040" s="3">
        <v>0.0</v>
      </c>
      <c r="I1040" s="3">
        <v>2.0</v>
      </c>
      <c r="J1040" s="3">
        <v>0.0</v>
      </c>
      <c r="K1040" s="3">
        <v>0.0</v>
      </c>
      <c r="L1040" s="3">
        <v>0.0</v>
      </c>
    </row>
    <row r="1041">
      <c r="A1041" s="2" t="s">
        <v>1058</v>
      </c>
      <c r="B1041" s="1" t="s">
        <v>22</v>
      </c>
      <c r="C1041" s="3">
        <v>2.0</v>
      </c>
      <c r="D1041" s="3">
        <v>0.0</v>
      </c>
      <c r="E1041" s="3">
        <v>2.0</v>
      </c>
      <c r="F1041" s="3">
        <v>0.0</v>
      </c>
      <c r="G1041" s="3">
        <v>2.0</v>
      </c>
      <c r="H1041" s="3">
        <v>0.0</v>
      </c>
      <c r="I1041" s="3">
        <v>2.0</v>
      </c>
      <c r="J1041" s="3">
        <v>0.0</v>
      </c>
      <c r="K1041" s="3">
        <v>0.0</v>
      </c>
      <c r="L1041" s="3">
        <v>0.0</v>
      </c>
    </row>
    <row r="1042">
      <c r="A1042" s="1" t="s">
        <v>1059</v>
      </c>
      <c r="B1042" s="1" t="s">
        <v>20</v>
      </c>
      <c r="C1042" s="3">
        <v>0.0</v>
      </c>
      <c r="D1042" s="3">
        <v>0.0</v>
      </c>
      <c r="E1042" s="3">
        <v>0.0</v>
      </c>
      <c r="F1042" s="3">
        <v>0.0</v>
      </c>
      <c r="G1042" s="3">
        <v>0.0</v>
      </c>
      <c r="H1042" s="3">
        <v>0.0</v>
      </c>
      <c r="I1042" s="3">
        <v>2.0</v>
      </c>
      <c r="J1042" s="3">
        <v>0.0</v>
      </c>
      <c r="K1042" s="3">
        <v>0.0</v>
      </c>
      <c r="L1042" s="3">
        <v>0.0</v>
      </c>
    </row>
    <row r="1043">
      <c r="A1043" s="2" t="s">
        <v>1060</v>
      </c>
      <c r="B1043" s="1" t="s">
        <v>13</v>
      </c>
      <c r="C1043" s="3">
        <v>22.0</v>
      </c>
      <c r="D1043" s="3">
        <v>0.0</v>
      </c>
      <c r="E1043" s="3">
        <v>10.0</v>
      </c>
      <c r="F1043" s="3">
        <v>0.0</v>
      </c>
      <c r="G1043" s="3">
        <v>5.0</v>
      </c>
      <c r="H1043" s="3">
        <v>17.0</v>
      </c>
      <c r="I1043" s="3">
        <v>4.0</v>
      </c>
      <c r="J1043" s="3">
        <v>0.0</v>
      </c>
      <c r="K1043" s="3">
        <v>0.0</v>
      </c>
      <c r="L1043" s="3">
        <v>0.0</v>
      </c>
    </row>
    <row r="1044">
      <c r="A1044" s="2" t="s">
        <v>1061</v>
      </c>
      <c r="B1044" s="1" t="s">
        <v>15</v>
      </c>
      <c r="C1044" s="3">
        <v>0.0</v>
      </c>
      <c r="D1044" s="3">
        <v>0.0</v>
      </c>
      <c r="E1044" s="3">
        <v>0.0</v>
      </c>
      <c r="F1044" s="3">
        <v>0.0</v>
      </c>
      <c r="G1044" s="3">
        <v>0.0</v>
      </c>
      <c r="H1044" s="3">
        <v>0.0</v>
      </c>
      <c r="I1044" s="3">
        <v>2.0</v>
      </c>
      <c r="J1044" s="3">
        <v>0.0</v>
      </c>
      <c r="K1044" s="3">
        <v>0.0</v>
      </c>
      <c r="L1044" s="3">
        <v>0.0</v>
      </c>
    </row>
    <row r="1045">
      <c r="A1045" s="2" t="s">
        <v>1062</v>
      </c>
      <c r="B1045" s="1" t="s">
        <v>20</v>
      </c>
      <c r="C1045" s="3">
        <v>0.0</v>
      </c>
      <c r="D1045" s="3">
        <v>0.0</v>
      </c>
      <c r="E1045" s="3">
        <v>0.0</v>
      </c>
      <c r="F1045" s="3">
        <v>0.0</v>
      </c>
      <c r="G1045" s="3">
        <v>0.0</v>
      </c>
      <c r="H1045" s="3">
        <v>0.0</v>
      </c>
      <c r="I1045" s="3">
        <v>0.0</v>
      </c>
      <c r="J1045" s="3">
        <v>0.0</v>
      </c>
      <c r="K1045" s="3">
        <v>0.0</v>
      </c>
      <c r="L1045" s="3">
        <v>0.0</v>
      </c>
    </row>
    <row r="1046">
      <c r="A1046" s="2" t="s">
        <v>1063</v>
      </c>
      <c r="B1046" s="1" t="s">
        <v>22</v>
      </c>
      <c r="C1046" s="3">
        <v>4.0</v>
      </c>
      <c r="D1046" s="3">
        <v>0.0</v>
      </c>
      <c r="E1046" s="3">
        <v>3.0</v>
      </c>
      <c r="F1046" s="3">
        <v>0.0</v>
      </c>
      <c r="G1046" s="3">
        <v>3.0</v>
      </c>
      <c r="H1046" s="3">
        <v>1.0</v>
      </c>
      <c r="I1046" s="3">
        <v>0.0</v>
      </c>
      <c r="J1046" s="3">
        <v>0.0</v>
      </c>
      <c r="K1046" s="3">
        <v>0.0</v>
      </c>
      <c r="L1046" s="3">
        <v>0.0</v>
      </c>
    </row>
    <row r="1047">
      <c r="A1047" s="2" t="s">
        <v>1064</v>
      </c>
      <c r="B1047" s="1" t="s">
        <v>22</v>
      </c>
      <c r="C1047" s="3">
        <v>2.0</v>
      </c>
      <c r="D1047" s="3">
        <v>0.0</v>
      </c>
      <c r="E1047" s="3">
        <v>2.0</v>
      </c>
      <c r="F1047" s="3">
        <v>0.0</v>
      </c>
      <c r="G1047" s="3">
        <v>2.0</v>
      </c>
      <c r="H1047" s="3">
        <v>0.0</v>
      </c>
      <c r="I1047" s="3">
        <v>0.0</v>
      </c>
      <c r="J1047" s="3">
        <v>0.0</v>
      </c>
      <c r="K1047" s="3">
        <v>0.0</v>
      </c>
      <c r="L1047" s="3">
        <v>0.0</v>
      </c>
    </row>
    <row r="1048">
      <c r="A1048" s="2" t="s">
        <v>1065</v>
      </c>
      <c r="B1048" s="1" t="s">
        <v>22</v>
      </c>
      <c r="C1048" s="3">
        <v>4.0</v>
      </c>
      <c r="D1048" s="3">
        <v>0.0</v>
      </c>
      <c r="E1048" s="3">
        <v>4.0</v>
      </c>
      <c r="F1048" s="3">
        <v>0.0</v>
      </c>
      <c r="G1048" s="3">
        <v>2.0</v>
      </c>
      <c r="H1048" s="3">
        <v>2.0</v>
      </c>
      <c r="I1048" s="3">
        <v>0.0</v>
      </c>
      <c r="J1048" s="3">
        <v>0.0</v>
      </c>
      <c r="K1048" s="3">
        <v>0.0</v>
      </c>
      <c r="L1048" s="3">
        <v>0.0</v>
      </c>
    </row>
    <row r="1049">
      <c r="A1049" s="2" t="s">
        <v>1066</v>
      </c>
      <c r="B1049" s="1" t="s">
        <v>22</v>
      </c>
      <c r="C1049" s="3">
        <v>15.0</v>
      </c>
      <c r="D1049" s="3">
        <v>0.0</v>
      </c>
      <c r="E1049" s="3">
        <v>11.0</v>
      </c>
      <c r="F1049" s="3">
        <v>0.0</v>
      </c>
      <c r="G1049" s="3">
        <v>12.0</v>
      </c>
      <c r="H1049" s="3">
        <v>3.0</v>
      </c>
      <c r="I1049" s="3">
        <v>0.0</v>
      </c>
      <c r="J1049" s="3">
        <v>0.0</v>
      </c>
      <c r="K1049" s="3">
        <v>0.0</v>
      </c>
      <c r="L1049" s="3">
        <v>0.0</v>
      </c>
    </row>
    <row r="1050">
      <c r="A1050" s="2" t="s">
        <v>1067</v>
      </c>
      <c r="B1050" s="1" t="s">
        <v>22</v>
      </c>
      <c r="C1050" s="3">
        <v>24.0</v>
      </c>
      <c r="D1050" s="3">
        <v>0.0</v>
      </c>
      <c r="E1050" s="3">
        <v>14.0</v>
      </c>
      <c r="F1050" s="3">
        <v>0.0</v>
      </c>
      <c r="G1050" s="3">
        <v>21.0</v>
      </c>
      <c r="H1050" s="3">
        <v>3.0</v>
      </c>
      <c r="I1050" s="3">
        <v>0.0</v>
      </c>
      <c r="J1050" s="3">
        <v>0.0</v>
      </c>
      <c r="K1050" s="3">
        <v>0.0</v>
      </c>
      <c r="L1050" s="3">
        <v>0.0</v>
      </c>
    </row>
    <row r="1051">
      <c r="A1051" s="2" t="s">
        <v>1068</v>
      </c>
      <c r="B1051" s="1" t="s">
        <v>22</v>
      </c>
      <c r="C1051" s="3">
        <v>2.0</v>
      </c>
      <c r="D1051" s="3">
        <v>0.0</v>
      </c>
      <c r="E1051" s="3">
        <v>2.0</v>
      </c>
      <c r="F1051" s="3">
        <v>0.0</v>
      </c>
      <c r="G1051" s="3">
        <v>2.0</v>
      </c>
      <c r="H1051" s="3">
        <v>0.0</v>
      </c>
      <c r="I1051" s="3">
        <v>0.0</v>
      </c>
      <c r="J1051" s="3">
        <v>0.0</v>
      </c>
      <c r="K1051" s="3">
        <v>0.0</v>
      </c>
      <c r="L1051" s="3">
        <v>0.0</v>
      </c>
    </row>
    <row r="1052">
      <c r="A1052" s="2" t="s">
        <v>1069</v>
      </c>
      <c r="B1052" s="1" t="s">
        <v>22</v>
      </c>
      <c r="C1052" s="3">
        <v>4.0</v>
      </c>
      <c r="D1052" s="3">
        <v>0.0</v>
      </c>
      <c r="E1052" s="3">
        <v>4.0</v>
      </c>
      <c r="F1052" s="3">
        <v>0.0</v>
      </c>
      <c r="G1052" s="3">
        <v>2.0</v>
      </c>
      <c r="H1052" s="3">
        <v>2.0</v>
      </c>
      <c r="I1052" s="3">
        <v>0.0</v>
      </c>
      <c r="J1052" s="3">
        <v>0.0</v>
      </c>
      <c r="K1052" s="3">
        <v>0.0</v>
      </c>
      <c r="L1052" s="3">
        <v>0.0</v>
      </c>
    </row>
    <row r="1053">
      <c r="A1053" s="2" t="s">
        <v>1070</v>
      </c>
      <c r="B1053" s="1" t="s">
        <v>22</v>
      </c>
      <c r="C1053" s="3">
        <v>4.0</v>
      </c>
      <c r="D1053" s="3">
        <v>0.0</v>
      </c>
      <c r="E1053" s="3">
        <v>2.0</v>
      </c>
      <c r="F1053" s="3">
        <v>0.0</v>
      </c>
      <c r="G1053" s="3">
        <v>3.0</v>
      </c>
      <c r="H1053" s="3">
        <v>1.0</v>
      </c>
      <c r="I1053" s="3">
        <v>0.0</v>
      </c>
      <c r="J1053" s="3">
        <v>0.0</v>
      </c>
      <c r="K1053" s="3">
        <v>0.0</v>
      </c>
      <c r="L1053" s="3">
        <v>0.0</v>
      </c>
    </row>
    <row r="1054">
      <c r="A1054" s="2" t="s">
        <v>1071</v>
      </c>
      <c r="B1054" s="1" t="s">
        <v>22</v>
      </c>
      <c r="C1054" s="3">
        <v>2.0</v>
      </c>
      <c r="D1054" s="3">
        <v>0.0</v>
      </c>
      <c r="E1054" s="3">
        <v>1.0</v>
      </c>
      <c r="F1054" s="3">
        <v>0.0</v>
      </c>
      <c r="G1054" s="3">
        <v>2.0</v>
      </c>
      <c r="H1054" s="3">
        <v>0.0</v>
      </c>
      <c r="I1054" s="3">
        <v>0.0</v>
      </c>
      <c r="J1054" s="3">
        <v>0.0</v>
      </c>
      <c r="K1054" s="3">
        <v>0.0</v>
      </c>
      <c r="L1054" s="3">
        <v>0.0</v>
      </c>
    </row>
    <row r="1055">
      <c r="A1055" s="2" t="s">
        <v>1072</v>
      </c>
      <c r="B1055" s="1" t="s">
        <v>22</v>
      </c>
      <c r="C1055" s="3">
        <v>4.0</v>
      </c>
      <c r="D1055" s="3">
        <v>0.0</v>
      </c>
      <c r="E1055" s="3">
        <v>3.0</v>
      </c>
      <c r="F1055" s="3">
        <v>0.0</v>
      </c>
      <c r="G1055" s="3">
        <v>3.0</v>
      </c>
      <c r="H1055" s="3">
        <v>1.0</v>
      </c>
      <c r="I1055" s="3">
        <v>0.0</v>
      </c>
      <c r="J1055" s="3">
        <v>0.0</v>
      </c>
      <c r="K1055" s="3">
        <v>0.0</v>
      </c>
      <c r="L1055" s="3">
        <v>0.0</v>
      </c>
    </row>
    <row r="1056">
      <c r="A1056" s="2" t="s">
        <v>1073</v>
      </c>
      <c r="B1056" s="1" t="s">
        <v>22</v>
      </c>
      <c r="C1056" s="3">
        <v>25.0</v>
      </c>
      <c r="D1056" s="3">
        <v>0.0</v>
      </c>
      <c r="E1056" s="3">
        <v>13.0</v>
      </c>
      <c r="F1056" s="3">
        <v>0.0</v>
      </c>
      <c r="G1056" s="3">
        <v>22.0</v>
      </c>
      <c r="H1056" s="3">
        <v>3.0</v>
      </c>
      <c r="I1056" s="3">
        <v>0.0</v>
      </c>
      <c r="J1056" s="3">
        <v>0.0</v>
      </c>
      <c r="K1056" s="3">
        <v>0.0</v>
      </c>
      <c r="L1056" s="3">
        <v>0.0</v>
      </c>
    </row>
    <row r="1057">
      <c r="A1057" s="2" t="s">
        <v>1074</v>
      </c>
      <c r="B1057" s="1" t="s">
        <v>22</v>
      </c>
      <c r="C1057" s="3">
        <v>2.0</v>
      </c>
      <c r="D1057" s="3">
        <v>0.0</v>
      </c>
      <c r="E1057" s="3">
        <v>2.0</v>
      </c>
      <c r="F1057" s="3">
        <v>0.0</v>
      </c>
      <c r="G1057" s="3">
        <v>1.0</v>
      </c>
      <c r="H1057" s="3">
        <v>1.0</v>
      </c>
      <c r="I1057" s="3">
        <v>0.0</v>
      </c>
      <c r="J1057" s="3">
        <v>0.0</v>
      </c>
      <c r="K1057" s="3">
        <v>0.0</v>
      </c>
      <c r="L1057" s="3">
        <v>0.0</v>
      </c>
    </row>
    <row r="1058">
      <c r="A1058" s="2" t="s">
        <v>1075</v>
      </c>
      <c r="B1058" s="1" t="s">
        <v>22</v>
      </c>
      <c r="C1058" s="3">
        <v>2.0</v>
      </c>
      <c r="D1058" s="3">
        <v>0.0</v>
      </c>
      <c r="E1058" s="3">
        <v>2.0</v>
      </c>
      <c r="F1058" s="3">
        <v>0.0</v>
      </c>
      <c r="G1058" s="3">
        <v>1.0</v>
      </c>
      <c r="H1058" s="3">
        <v>1.0</v>
      </c>
      <c r="I1058" s="3">
        <v>0.0</v>
      </c>
      <c r="J1058" s="3">
        <v>0.0</v>
      </c>
      <c r="K1058" s="3">
        <v>0.0</v>
      </c>
      <c r="L1058" s="3">
        <v>0.0</v>
      </c>
    </row>
    <row r="1059">
      <c r="A1059" s="2" t="s">
        <v>1076</v>
      </c>
      <c r="B1059" s="1" t="s">
        <v>22</v>
      </c>
      <c r="C1059" s="3">
        <v>3.0</v>
      </c>
      <c r="D1059" s="3">
        <v>0.0</v>
      </c>
      <c r="E1059" s="3">
        <v>2.0</v>
      </c>
      <c r="F1059" s="3">
        <v>0.0</v>
      </c>
      <c r="G1059" s="3">
        <v>3.0</v>
      </c>
      <c r="H1059" s="3">
        <v>0.0</v>
      </c>
      <c r="I1059" s="3">
        <v>0.0</v>
      </c>
      <c r="J1059" s="3">
        <v>0.0</v>
      </c>
      <c r="K1059" s="3">
        <v>0.0</v>
      </c>
      <c r="L1059" s="3">
        <v>0.0</v>
      </c>
    </row>
    <row r="1060">
      <c r="A1060" s="2" t="s">
        <v>1077</v>
      </c>
      <c r="B1060" s="1" t="s">
        <v>22</v>
      </c>
      <c r="C1060" s="3">
        <v>1.0</v>
      </c>
      <c r="D1060" s="3">
        <v>0.0</v>
      </c>
      <c r="E1060" s="3">
        <v>1.0</v>
      </c>
      <c r="F1060" s="3">
        <v>0.0</v>
      </c>
      <c r="G1060" s="3">
        <v>1.0</v>
      </c>
      <c r="H1060" s="3">
        <v>0.0</v>
      </c>
      <c r="I1060" s="3">
        <v>0.0</v>
      </c>
      <c r="J1060" s="3">
        <v>0.0</v>
      </c>
      <c r="K1060" s="3">
        <v>0.0</v>
      </c>
      <c r="L1060" s="3">
        <v>0.0</v>
      </c>
    </row>
    <row r="1061">
      <c r="A1061" s="2" t="s">
        <v>1078</v>
      </c>
      <c r="B1061" s="1" t="s">
        <v>22</v>
      </c>
      <c r="C1061" s="3">
        <v>5.0</v>
      </c>
      <c r="D1061" s="3">
        <v>0.0</v>
      </c>
      <c r="E1061" s="3">
        <v>3.0</v>
      </c>
      <c r="F1061" s="3">
        <v>0.0</v>
      </c>
      <c r="G1061" s="3">
        <v>4.0</v>
      </c>
      <c r="H1061" s="3">
        <v>1.0</v>
      </c>
      <c r="I1061" s="3">
        <v>0.0</v>
      </c>
      <c r="J1061" s="3">
        <v>0.0</v>
      </c>
      <c r="K1061" s="3">
        <v>0.0</v>
      </c>
      <c r="L1061" s="3">
        <v>0.0</v>
      </c>
    </row>
    <row r="1062">
      <c r="A1062" s="2" t="s">
        <v>1079</v>
      </c>
      <c r="B1062" s="1" t="s">
        <v>22</v>
      </c>
      <c r="C1062" s="3">
        <v>2.0</v>
      </c>
      <c r="D1062" s="3">
        <v>0.0</v>
      </c>
      <c r="E1062" s="3">
        <v>1.0</v>
      </c>
      <c r="F1062" s="3">
        <v>0.0</v>
      </c>
      <c r="G1062" s="3">
        <v>2.0</v>
      </c>
      <c r="H1062" s="3">
        <v>0.0</v>
      </c>
      <c r="I1062" s="3">
        <v>0.0</v>
      </c>
      <c r="J1062" s="3">
        <v>0.0</v>
      </c>
      <c r="K1062" s="3">
        <v>0.0</v>
      </c>
      <c r="L1062" s="3">
        <v>0.0</v>
      </c>
    </row>
    <row r="1063">
      <c r="A1063" s="2" t="s">
        <v>1080</v>
      </c>
      <c r="B1063" s="1" t="s">
        <v>22</v>
      </c>
      <c r="C1063" s="3">
        <v>4.0</v>
      </c>
      <c r="D1063" s="3">
        <v>0.0</v>
      </c>
      <c r="E1063" s="3">
        <v>3.0</v>
      </c>
      <c r="F1063" s="3">
        <v>0.0</v>
      </c>
      <c r="G1063" s="3">
        <v>3.0</v>
      </c>
      <c r="H1063" s="3">
        <v>1.0</v>
      </c>
      <c r="I1063" s="3">
        <v>0.0</v>
      </c>
      <c r="J1063" s="3">
        <v>0.0</v>
      </c>
      <c r="K1063" s="3">
        <v>0.0</v>
      </c>
      <c r="L1063" s="3">
        <v>0.0</v>
      </c>
    </row>
    <row r="1064">
      <c r="A1064" s="2" t="s">
        <v>1081</v>
      </c>
      <c r="B1064" s="1" t="s">
        <v>22</v>
      </c>
      <c r="C1064" s="3">
        <v>10.0</v>
      </c>
      <c r="D1064" s="3">
        <v>0.0</v>
      </c>
      <c r="E1064" s="3">
        <v>8.0</v>
      </c>
      <c r="F1064" s="3">
        <v>0.0</v>
      </c>
      <c r="G1064" s="3">
        <v>8.0</v>
      </c>
      <c r="H1064" s="3">
        <v>2.0</v>
      </c>
      <c r="I1064" s="3">
        <v>0.0</v>
      </c>
      <c r="J1064" s="3">
        <v>0.0</v>
      </c>
      <c r="K1064" s="3">
        <v>0.0</v>
      </c>
      <c r="L1064" s="3">
        <v>0.0</v>
      </c>
    </row>
    <row r="1065">
      <c r="A1065" s="2" t="s">
        <v>1082</v>
      </c>
      <c r="B1065" s="1" t="s">
        <v>22</v>
      </c>
      <c r="C1065" s="3">
        <v>12.0</v>
      </c>
      <c r="D1065" s="3">
        <v>0.0</v>
      </c>
      <c r="E1065" s="3">
        <v>8.0</v>
      </c>
      <c r="F1065" s="3">
        <v>0.0</v>
      </c>
      <c r="G1065" s="3">
        <v>10.0</v>
      </c>
      <c r="H1065" s="3">
        <v>2.0</v>
      </c>
      <c r="I1065" s="3">
        <v>0.0</v>
      </c>
      <c r="J1065" s="3">
        <v>0.0</v>
      </c>
      <c r="K1065" s="3">
        <v>0.0</v>
      </c>
      <c r="L1065" s="3">
        <v>0.0</v>
      </c>
    </row>
    <row r="1066">
      <c r="A1066" s="2" t="s">
        <v>1083</v>
      </c>
      <c r="B1066" s="1" t="s">
        <v>22</v>
      </c>
      <c r="C1066" s="3">
        <v>0.0</v>
      </c>
      <c r="D1066" s="3">
        <v>0.0</v>
      </c>
      <c r="E1066" s="3">
        <v>0.0</v>
      </c>
      <c r="F1066" s="3">
        <v>0.0</v>
      </c>
      <c r="G1066" s="3">
        <v>0.0</v>
      </c>
      <c r="H1066" s="3">
        <v>0.0</v>
      </c>
      <c r="I1066" s="3">
        <v>0.0</v>
      </c>
      <c r="J1066" s="3">
        <v>0.0</v>
      </c>
      <c r="K1066" s="3">
        <v>0.0</v>
      </c>
      <c r="L1066" s="3">
        <v>0.0</v>
      </c>
    </row>
    <row r="1067">
      <c r="A1067" s="2" t="s">
        <v>1084</v>
      </c>
      <c r="B1067" s="1" t="s">
        <v>22</v>
      </c>
      <c r="C1067" s="3">
        <v>9.0</v>
      </c>
      <c r="D1067" s="3">
        <v>0.0</v>
      </c>
      <c r="E1067" s="3">
        <v>9.0</v>
      </c>
      <c r="F1067" s="3">
        <v>0.0</v>
      </c>
      <c r="G1067" s="3">
        <v>7.0</v>
      </c>
      <c r="H1067" s="3">
        <v>2.0</v>
      </c>
      <c r="I1067" s="3">
        <v>0.0</v>
      </c>
      <c r="J1067" s="3">
        <v>0.0</v>
      </c>
      <c r="K1067" s="3">
        <v>0.0</v>
      </c>
      <c r="L1067" s="3">
        <v>0.0</v>
      </c>
    </row>
    <row r="1068">
      <c r="A1068" s="2" t="s">
        <v>1085</v>
      </c>
      <c r="B1068" s="1" t="s">
        <v>22</v>
      </c>
      <c r="C1068" s="3">
        <v>0.0</v>
      </c>
      <c r="D1068" s="3">
        <v>0.0</v>
      </c>
      <c r="E1068" s="3">
        <v>0.0</v>
      </c>
      <c r="F1068" s="3">
        <v>0.0</v>
      </c>
      <c r="G1068" s="3">
        <v>0.0</v>
      </c>
      <c r="H1068" s="3">
        <v>0.0</v>
      </c>
      <c r="I1068" s="3">
        <v>0.0</v>
      </c>
      <c r="J1068" s="3">
        <v>0.0</v>
      </c>
      <c r="K1068" s="3">
        <v>0.0</v>
      </c>
      <c r="L1068" s="3">
        <v>0.0</v>
      </c>
    </row>
    <row r="1069">
      <c r="A1069" s="2" t="s">
        <v>1086</v>
      </c>
      <c r="B1069" s="1" t="s">
        <v>22</v>
      </c>
      <c r="C1069" s="3">
        <v>14.0</v>
      </c>
      <c r="D1069" s="3">
        <v>0.0</v>
      </c>
      <c r="E1069" s="3">
        <v>11.0</v>
      </c>
      <c r="F1069" s="3">
        <v>0.0</v>
      </c>
      <c r="G1069" s="3">
        <v>12.0</v>
      </c>
      <c r="H1069" s="3">
        <v>2.0</v>
      </c>
      <c r="I1069" s="3">
        <v>0.0</v>
      </c>
      <c r="J1069" s="3">
        <v>0.0</v>
      </c>
      <c r="K1069" s="3">
        <v>0.0</v>
      </c>
      <c r="L1069" s="3">
        <v>0.0</v>
      </c>
    </row>
    <row r="1070">
      <c r="A1070" s="2" t="s">
        <v>1087</v>
      </c>
      <c r="B1070" s="1" t="s">
        <v>22</v>
      </c>
      <c r="C1070" s="3">
        <v>0.0</v>
      </c>
      <c r="D1070" s="3">
        <v>0.0</v>
      </c>
      <c r="E1070" s="3">
        <v>0.0</v>
      </c>
      <c r="F1070" s="3">
        <v>0.0</v>
      </c>
      <c r="G1070" s="3">
        <v>0.0</v>
      </c>
      <c r="H1070" s="3">
        <v>0.0</v>
      </c>
      <c r="I1070" s="3">
        <v>0.0</v>
      </c>
      <c r="J1070" s="3">
        <v>0.0</v>
      </c>
      <c r="K1070" s="3">
        <v>0.0</v>
      </c>
      <c r="L1070" s="3">
        <v>0.0</v>
      </c>
    </row>
    <row r="1071">
      <c r="A1071" s="2" t="s">
        <v>1088</v>
      </c>
      <c r="B1071" s="1" t="s">
        <v>22</v>
      </c>
      <c r="C1071" s="3">
        <v>10.0</v>
      </c>
      <c r="D1071" s="3">
        <v>0.0</v>
      </c>
      <c r="E1071" s="3">
        <v>8.0</v>
      </c>
      <c r="F1071" s="3">
        <v>0.0</v>
      </c>
      <c r="G1071" s="3">
        <v>8.0</v>
      </c>
      <c r="H1071" s="3">
        <v>2.0</v>
      </c>
      <c r="I1071" s="3">
        <v>0.0</v>
      </c>
      <c r="J1071" s="3">
        <v>0.0</v>
      </c>
      <c r="K1071" s="3">
        <v>0.0</v>
      </c>
      <c r="L1071" s="3">
        <v>0.0</v>
      </c>
    </row>
    <row r="1072">
      <c r="A1072" s="2" t="s">
        <v>1089</v>
      </c>
      <c r="B1072" s="1" t="s">
        <v>22</v>
      </c>
      <c r="C1072" s="3">
        <v>11.0</v>
      </c>
      <c r="D1072" s="3">
        <v>0.0</v>
      </c>
      <c r="E1072" s="3">
        <v>8.0</v>
      </c>
      <c r="F1072" s="3">
        <v>0.0</v>
      </c>
      <c r="G1072" s="3">
        <v>9.0</v>
      </c>
      <c r="H1072" s="3">
        <v>2.0</v>
      </c>
      <c r="I1072" s="3">
        <v>0.0</v>
      </c>
      <c r="J1072" s="3">
        <v>0.0</v>
      </c>
      <c r="K1072" s="3">
        <v>0.0</v>
      </c>
      <c r="L1072" s="3">
        <v>0.0</v>
      </c>
    </row>
    <row r="1073">
      <c r="A1073" s="2" t="s">
        <v>1090</v>
      </c>
      <c r="B1073" s="1" t="s">
        <v>22</v>
      </c>
      <c r="C1073" s="3">
        <v>14.0</v>
      </c>
      <c r="D1073" s="3">
        <v>0.0</v>
      </c>
      <c r="E1073" s="3">
        <v>8.0</v>
      </c>
      <c r="F1073" s="3">
        <v>0.0</v>
      </c>
      <c r="G1073" s="3">
        <v>12.0</v>
      </c>
      <c r="H1073" s="3">
        <v>2.0</v>
      </c>
      <c r="I1073" s="3">
        <v>0.0</v>
      </c>
      <c r="J1073" s="3">
        <v>0.0</v>
      </c>
      <c r="K1073" s="3">
        <v>0.0</v>
      </c>
      <c r="L1073" s="3">
        <v>0.0</v>
      </c>
    </row>
    <row r="1074">
      <c r="A1074" s="2" t="s">
        <v>1091</v>
      </c>
      <c r="B1074" s="1" t="s">
        <v>22</v>
      </c>
      <c r="C1074" s="3">
        <v>14.0</v>
      </c>
      <c r="D1074" s="3">
        <v>0.0</v>
      </c>
      <c r="E1074" s="3">
        <v>10.0</v>
      </c>
      <c r="F1074" s="3">
        <v>0.0</v>
      </c>
      <c r="G1074" s="3">
        <v>12.0</v>
      </c>
      <c r="H1074" s="3">
        <v>2.0</v>
      </c>
      <c r="I1074" s="3">
        <v>0.0</v>
      </c>
      <c r="J1074" s="3">
        <v>0.0</v>
      </c>
      <c r="K1074" s="3">
        <v>0.0</v>
      </c>
      <c r="L1074" s="3">
        <v>0.0</v>
      </c>
    </row>
    <row r="1075">
      <c r="A1075" s="2" t="s">
        <v>1092</v>
      </c>
      <c r="B1075" s="1" t="s">
        <v>22</v>
      </c>
      <c r="C1075" s="3">
        <v>14.0</v>
      </c>
      <c r="D1075" s="3">
        <v>0.0</v>
      </c>
      <c r="E1075" s="3">
        <v>9.0</v>
      </c>
      <c r="F1075" s="3">
        <v>0.0</v>
      </c>
      <c r="G1075" s="3">
        <v>12.0</v>
      </c>
      <c r="H1075" s="3">
        <v>2.0</v>
      </c>
      <c r="I1075" s="3">
        <v>0.0</v>
      </c>
      <c r="J1075" s="3">
        <v>0.0</v>
      </c>
      <c r="K1075" s="3">
        <v>0.0</v>
      </c>
      <c r="L1075" s="3">
        <v>0.0</v>
      </c>
    </row>
    <row r="1076">
      <c r="A1076" s="2" t="s">
        <v>1093</v>
      </c>
      <c r="B1076" s="1" t="s">
        <v>22</v>
      </c>
      <c r="C1076" s="3">
        <v>13.0</v>
      </c>
      <c r="D1076" s="3">
        <v>0.0</v>
      </c>
      <c r="E1076" s="3">
        <v>11.0</v>
      </c>
      <c r="F1076" s="3">
        <v>0.0</v>
      </c>
      <c r="G1076" s="3">
        <v>11.0</v>
      </c>
      <c r="H1076" s="3">
        <v>2.0</v>
      </c>
      <c r="I1076" s="3">
        <v>0.0</v>
      </c>
      <c r="J1076" s="3">
        <v>0.0</v>
      </c>
      <c r="K1076" s="3">
        <v>0.0</v>
      </c>
      <c r="L1076" s="3">
        <v>0.0</v>
      </c>
    </row>
    <row r="1077">
      <c r="A1077" s="2" t="s">
        <v>1094</v>
      </c>
      <c r="B1077" s="1" t="s">
        <v>22</v>
      </c>
      <c r="C1077" s="3">
        <v>16.0</v>
      </c>
      <c r="D1077" s="3">
        <v>0.0</v>
      </c>
      <c r="E1077" s="3">
        <v>12.0</v>
      </c>
      <c r="F1077" s="3">
        <v>0.0</v>
      </c>
      <c r="G1077" s="3">
        <v>14.0</v>
      </c>
      <c r="H1077" s="3">
        <v>2.0</v>
      </c>
      <c r="I1077" s="3">
        <v>0.0</v>
      </c>
      <c r="J1077" s="3">
        <v>0.0</v>
      </c>
      <c r="K1077" s="3">
        <v>0.0</v>
      </c>
      <c r="L1077" s="3">
        <v>0.0</v>
      </c>
    </row>
    <row r="1078">
      <c r="A1078" s="2" t="s">
        <v>1095</v>
      </c>
      <c r="B1078" s="1" t="s">
        <v>22</v>
      </c>
      <c r="C1078" s="3">
        <v>10.0</v>
      </c>
      <c r="D1078" s="3">
        <v>0.0</v>
      </c>
      <c r="E1078" s="3">
        <v>8.0</v>
      </c>
      <c r="F1078" s="3">
        <v>0.0</v>
      </c>
      <c r="G1078" s="3">
        <v>8.0</v>
      </c>
      <c r="H1078" s="3">
        <v>2.0</v>
      </c>
      <c r="I1078" s="3">
        <v>0.0</v>
      </c>
      <c r="J1078" s="3">
        <v>0.0</v>
      </c>
      <c r="K1078" s="3">
        <v>0.0</v>
      </c>
      <c r="L1078" s="3">
        <v>0.0</v>
      </c>
    </row>
    <row r="1079">
      <c r="A1079" s="2" t="s">
        <v>1096</v>
      </c>
      <c r="B1079" s="1" t="s">
        <v>22</v>
      </c>
      <c r="C1079" s="3">
        <v>19.0</v>
      </c>
      <c r="D1079" s="3">
        <v>0.0</v>
      </c>
      <c r="E1079" s="3">
        <v>11.0</v>
      </c>
      <c r="F1079" s="3">
        <v>0.0</v>
      </c>
      <c r="G1079" s="3">
        <v>17.0</v>
      </c>
      <c r="H1079" s="3">
        <v>2.0</v>
      </c>
      <c r="I1079" s="3">
        <v>0.0</v>
      </c>
      <c r="J1079" s="3">
        <v>0.0</v>
      </c>
      <c r="K1079" s="3">
        <v>0.0</v>
      </c>
      <c r="L1079" s="3">
        <v>0.0</v>
      </c>
    </row>
    <row r="1080">
      <c r="A1080" s="2" t="s">
        <v>1097</v>
      </c>
      <c r="B1080" s="1" t="s">
        <v>22</v>
      </c>
      <c r="C1080" s="3">
        <v>13.0</v>
      </c>
      <c r="D1080" s="3">
        <v>0.0</v>
      </c>
      <c r="E1080" s="3">
        <v>8.0</v>
      </c>
      <c r="F1080" s="3">
        <v>0.0</v>
      </c>
      <c r="G1080" s="3">
        <v>11.0</v>
      </c>
      <c r="H1080" s="3">
        <v>2.0</v>
      </c>
      <c r="I1080" s="3">
        <v>0.0</v>
      </c>
      <c r="J1080" s="3">
        <v>0.0</v>
      </c>
      <c r="K1080" s="3">
        <v>0.0</v>
      </c>
      <c r="L1080" s="3">
        <v>0.0</v>
      </c>
    </row>
    <row r="1081">
      <c r="A1081" s="2" t="s">
        <v>1098</v>
      </c>
      <c r="B1081" s="1" t="s">
        <v>22</v>
      </c>
      <c r="C1081" s="3">
        <v>16.0</v>
      </c>
      <c r="D1081" s="3">
        <v>0.0</v>
      </c>
      <c r="E1081" s="3">
        <v>10.0</v>
      </c>
      <c r="F1081" s="3">
        <v>0.0</v>
      </c>
      <c r="G1081" s="3">
        <v>14.0</v>
      </c>
      <c r="H1081" s="3">
        <v>2.0</v>
      </c>
      <c r="I1081" s="3">
        <v>0.0</v>
      </c>
      <c r="J1081" s="3">
        <v>0.0</v>
      </c>
      <c r="K1081" s="3">
        <v>0.0</v>
      </c>
      <c r="L1081" s="3">
        <v>0.0</v>
      </c>
    </row>
    <row r="1082">
      <c r="A1082" s="2" t="s">
        <v>1099</v>
      </c>
      <c r="B1082" s="1" t="s">
        <v>22</v>
      </c>
      <c r="C1082" s="3">
        <v>9.0</v>
      </c>
      <c r="D1082" s="3">
        <v>0.0</v>
      </c>
      <c r="E1082" s="3">
        <v>9.0</v>
      </c>
      <c r="F1082" s="3">
        <v>0.0</v>
      </c>
      <c r="G1082" s="3">
        <v>7.0</v>
      </c>
      <c r="H1082" s="3">
        <v>2.0</v>
      </c>
      <c r="I1082" s="3">
        <v>0.0</v>
      </c>
      <c r="J1082" s="3">
        <v>0.0</v>
      </c>
      <c r="K1082" s="3">
        <v>0.0</v>
      </c>
      <c r="L1082" s="3">
        <v>0.0</v>
      </c>
    </row>
    <row r="1083">
      <c r="A1083" s="2" t="s">
        <v>1100</v>
      </c>
      <c r="B1083" s="1" t="s">
        <v>22</v>
      </c>
      <c r="C1083" s="3">
        <v>12.0</v>
      </c>
      <c r="D1083" s="3">
        <v>0.0</v>
      </c>
      <c r="E1083" s="3">
        <v>8.0</v>
      </c>
      <c r="F1083" s="3">
        <v>0.0</v>
      </c>
      <c r="G1083" s="3">
        <v>10.0</v>
      </c>
      <c r="H1083" s="3">
        <v>2.0</v>
      </c>
      <c r="I1083" s="3">
        <v>0.0</v>
      </c>
      <c r="J1083" s="3">
        <v>0.0</v>
      </c>
      <c r="K1083" s="3">
        <v>0.0</v>
      </c>
      <c r="L1083" s="3">
        <v>0.0</v>
      </c>
    </row>
    <row r="1084">
      <c r="A1084" s="2" t="s">
        <v>1101</v>
      </c>
      <c r="B1084" s="1" t="s">
        <v>22</v>
      </c>
      <c r="C1084" s="3">
        <v>12.0</v>
      </c>
      <c r="D1084" s="3">
        <v>0.0</v>
      </c>
      <c r="E1084" s="3">
        <v>9.0</v>
      </c>
      <c r="F1084" s="3">
        <v>0.0</v>
      </c>
      <c r="G1084" s="3">
        <v>10.0</v>
      </c>
      <c r="H1084" s="3">
        <v>2.0</v>
      </c>
      <c r="I1084" s="3">
        <v>0.0</v>
      </c>
      <c r="J1084" s="3">
        <v>0.0</v>
      </c>
      <c r="K1084" s="3">
        <v>0.0</v>
      </c>
      <c r="L1084" s="3">
        <v>0.0</v>
      </c>
    </row>
    <row r="1085">
      <c r="A1085" s="2" t="s">
        <v>1102</v>
      </c>
      <c r="B1085" s="1" t="s">
        <v>22</v>
      </c>
      <c r="C1085" s="3">
        <v>15.0</v>
      </c>
      <c r="D1085" s="3">
        <v>0.0</v>
      </c>
      <c r="E1085" s="3">
        <v>8.0</v>
      </c>
      <c r="F1085" s="3">
        <v>0.0</v>
      </c>
      <c r="G1085" s="3">
        <v>13.0</v>
      </c>
      <c r="H1085" s="3">
        <v>2.0</v>
      </c>
      <c r="I1085" s="3">
        <v>0.0</v>
      </c>
      <c r="J1085" s="3">
        <v>0.0</v>
      </c>
      <c r="K1085" s="3">
        <v>0.0</v>
      </c>
      <c r="L1085" s="3">
        <v>0.0</v>
      </c>
    </row>
    <row r="1086">
      <c r="A1086" s="2" t="s">
        <v>1103</v>
      </c>
      <c r="B1086" s="1" t="s">
        <v>22</v>
      </c>
      <c r="C1086" s="3">
        <v>14.0</v>
      </c>
      <c r="D1086" s="3">
        <v>0.0</v>
      </c>
      <c r="E1086" s="3">
        <v>9.0</v>
      </c>
      <c r="F1086" s="3">
        <v>0.0</v>
      </c>
      <c r="G1086" s="3">
        <v>12.0</v>
      </c>
      <c r="H1086" s="3">
        <v>2.0</v>
      </c>
      <c r="I1086" s="3">
        <v>0.0</v>
      </c>
      <c r="J1086" s="3">
        <v>0.0</v>
      </c>
      <c r="K1086" s="3">
        <v>0.0</v>
      </c>
      <c r="L1086" s="3">
        <v>0.0</v>
      </c>
    </row>
    <row r="1087">
      <c r="A1087" s="2" t="s">
        <v>1104</v>
      </c>
      <c r="B1087" s="1" t="s">
        <v>22</v>
      </c>
      <c r="C1087" s="3">
        <v>15.0</v>
      </c>
      <c r="D1087" s="3">
        <v>0.0</v>
      </c>
      <c r="E1087" s="3">
        <v>10.0</v>
      </c>
      <c r="F1087" s="3">
        <v>0.0</v>
      </c>
      <c r="G1087" s="3">
        <v>13.0</v>
      </c>
      <c r="H1087" s="3">
        <v>2.0</v>
      </c>
      <c r="I1087" s="3">
        <v>0.0</v>
      </c>
      <c r="J1087" s="3">
        <v>0.0</v>
      </c>
      <c r="K1087" s="3">
        <v>0.0</v>
      </c>
      <c r="L1087" s="3">
        <v>0.0</v>
      </c>
    </row>
    <row r="1088">
      <c r="A1088" s="2" t="s">
        <v>1105</v>
      </c>
      <c r="B1088" s="1" t="s">
        <v>22</v>
      </c>
      <c r="C1088" s="3">
        <v>15.0</v>
      </c>
      <c r="D1088" s="3">
        <v>0.0</v>
      </c>
      <c r="E1088" s="3">
        <v>10.0</v>
      </c>
      <c r="F1088" s="3">
        <v>0.0</v>
      </c>
      <c r="G1088" s="3">
        <v>13.0</v>
      </c>
      <c r="H1088" s="3">
        <v>2.0</v>
      </c>
      <c r="I1088" s="3">
        <v>0.0</v>
      </c>
      <c r="J1088" s="3">
        <v>0.0</v>
      </c>
      <c r="K1088" s="3">
        <v>0.0</v>
      </c>
      <c r="L1088" s="3">
        <v>0.0</v>
      </c>
    </row>
    <row r="1089">
      <c r="A1089" s="2" t="s">
        <v>1106</v>
      </c>
      <c r="B1089" s="1" t="s">
        <v>22</v>
      </c>
      <c r="C1089" s="3">
        <v>14.0</v>
      </c>
      <c r="D1089" s="3">
        <v>0.0</v>
      </c>
      <c r="E1089" s="3">
        <v>9.0</v>
      </c>
      <c r="F1089" s="3">
        <v>0.0</v>
      </c>
      <c r="G1089" s="3">
        <v>12.0</v>
      </c>
      <c r="H1089" s="3">
        <v>2.0</v>
      </c>
      <c r="I1089" s="3">
        <v>0.0</v>
      </c>
      <c r="J1089" s="3">
        <v>0.0</v>
      </c>
      <c r="K1089" s="3">
        <v>0.0</v>
      </c>
      <c r="L1089" s="3">
        <v>0.0</v>
      </c>
    </row>
    <row r="1090">
      <c r="A1090" s="2" t="s">
        <v>1107</v>
      </c>
      <c r="B1090" s="1" t="s">
        <v>22</v>
      </c>
      <c r="C1090" s="3">
        <v>15.0</v>
      </c>
      <c r="D1090" s="3">
        <v>0.0</v>
      </c>
      <c r="E1090" s="3">
        <v>9.0</v>
      </c>
      <c r="F1090" s="3">
        <v>0.0</v>
      </c>
      <c r="G1090" s="3">
        <v>13.0</v>
      </c>
      <c r="H1090" s="3">
        <v>2.0</v>
      </c>
      <c r="I1090" s="3">
        <v>0.0</v>
      </c>
      <c r="J1090" s="3">
        <v>0.0</v>
      </c>
      <c r="K1090" s="3">
        <v>0.0</v>
      </c>
      <c r="L1090" s="3">
        <v>0.0</v>
      </c>
    </row>
    <row r="1091">
      <c r="A1091" s="2" t="s">
        <v>1108</v>
      </c>
      <c r="B1091" s="1" t="s">
        <v>22</v>
      </c>
      <c r="C1091" s="3">
        <v>10.0</v>
      </c>
      <c r="D1091" s="3">
        <v>0.0</v>
      </c>
      <c r="E1091" s="3">
        <v>8.0</v>
      </c>
      <c r="F1091" s="3">
        <v>0.0</v>
      </c>
      <c r="G1091" s="3">
        <v>8.0</v>
      </c>
      <c r="H1091" s="3">
        <v>2.0</v>
      </c>
      <c r="I1091" s="3">
        <v>0.0</v>
      </c>
      <c r="J1091" s="3">
        <v>0.0</v>
      </c>
      <c r="K1091" s="3">
        <v>0.0</v>
      </c>
      <c r="L1091" s="3">
        <v>0.0</v>
      </c>
    </row>
    <row r="1092">
      <c r="A1092" s="2" t="s">
        <v>1109</v>
      </c>
      <c r="B1092" s="1" t="s">
        <v>22</v>
      </c>
      <c r="C1092" s="3">
        <v>10.0</v>
      </c>
      <c r="D1092" s="3">
        <v>0.0</v>
      </c>
      <c r="E1092" s="3">
        <v>8.0</v>
      </c>
      <c r="F1092" s="3">
        <v>0.0</v>
      </c>
      <c r="G1092" s="3">
        <v>8.0</v>
      </c>
      <c r="H1092" s="3">
        <v>2.0</v>
      </c>
      <c r="I1092" s="3">
        <v>0.0</v>
      </c>
      <c r="J1092" s="3">
        <v>0.0</v>
      </c>
      <c r="K1092" s="3">
        <v>0.0</v>
      </c>
      <c r="L1092" s="3">
        <v>0.0</v>
      </c>
    </row>
    <row r="1093">
      <c r="A1093" s="2" t="s">
        <v>1110</v>
      </c>
      <c r="B1093" s="1" t="s">
        <v>22</v>
      </c>
      <c r="C1093" s="3">
        <v>13.0</v>
      </c>
      <c r="D1093" s="3">
        <v>0.0</v>
      </c>
      <c r="E1093" s="3">
        <v>9.0</v>
      </c>
      <c r="F1093" s="3">
        <v>0.0</v>
      </c>
      <c r="G1093" s="3">
        <v>11.0</v>
      </c>
      <c r="H1093" s="3">
        <v>2.0</v>
      </c>
      <c r="I1093" s="3">
        <v>0.0</v>
      </c>
      <c r="J1093" s="3">
        <v>0.0</v>
      </c>
      <c r="K1093" s="3">
        <v>0.0</v>
      </c>
      <c r="L1093" s="3">
        <v>0.0</v>
      </c>
    </row>
    <row r="1094">
      <c r="A1094" s="2" t="s">
        <v>1111</v>
      </c>
      <c r="B1094" s="1" t="s">
        <v>22</v>
      </c>
      <c r="C1094" s="3">
        <v>5.0</v>
      </c>
      <c r="D1094" s="3">
        <v>0.0</v>
      </c>
      <c r="E1094" s="3">
        <v>3.0</v>
      </c>
      <c r="F1094" s="3">
        <v>0.0</v>
      </c>
      <c r="G1094" s="3">
        <v>4.0</v>
      </c>
      <c r="H1094" s="3">
        <v>1.0</v>
      </c>
      <c r="I1094" s="3">
        <v>0.0</v>
      </c>
      <c r="J1094" s="3">
        <v>0.0</v>
      </c>
      <c r="K1094" s="3">
        <v>0.0</v>
      </c>
      <c r="L1094" s="3">
        <v>0.0</v>
      </c>
    </row>
    <row r="1095">
      <c r="A1095" s="2" t="s">
        <v>1112</v>
      </c>
      <c r="B1095" s="1" t="s">
        <v>22</v>
      </c>
      <c r="C1095" s="3">
        <v>6.0</v>
      </c>
      <c r="D1095" s="3">
        <v>0.0</v>
      </c>
      <c r="E1095" s="3">
        <v>4.0</v>
      </c>
      <c r="F1095" s="3">
        <v>0.0</v>
      </c>
      <c r="G1095" s="3">
        <v>4.0</v>
      </c>
      <c r="H1095" s="3">
        <v>2.0</v>
      </c>
      <c r="I1095" s="3">
        <v>0.0</v>
      </c>
      <c r="J1095" s="3">
        <v>0.0</v>
      </c>
      <c r="K1095" s="3">
        <v>0.0</v>
      </c>
      <c r="L1095" s="3">
        <v>0.0</v>
      </c>
    </row>
    <row r="1096">
      <c r="A1096" s="2" t="s">
        <v>1113</v>
      </c>
      <c r="B1096" s="1" t="s">
        <v>22</v>
      </c>
      <c r="C1096" s="3">
        <v>4.0</v>
      </c>
      <c r="D1096" s="3">
        <v>0.0</v>
      </c>
      <c r="E1096" s="3">
        <v>2.0</v>
      </c>
      <c r="F1096" s="3">
        <v>0.0</v>
      </c>
      <c r="G1096" s="3">
        <v>3.0</v>
      </c>
      <c r="H1096" s="3">
        <v>1.0</v>
      </c>
      <c r="I1096" s="3">
        <v>0.0</v>
      </c>
      <c r="J1096" s="3">
        <v>0.0</v>
      </c>
      <c r="K1096" s="3">
        <v>0.0</v>
      </c>
      <c r="L1096" s="3">
        <v>0.0</v>
      </c>
    </row>
    <row r="1097">
      <c r="A1097" s="2" t="s">
        <v>1114</v>
      </c>
      <c r="B1097" s="1" t="s">
        <v>22</v>
      </c>
      <c r="C1097" s="3">
        <v>8.0</v>
      </c>
      <c r="D1097" s="3">
        <v>0.0</v>
      </c>
      <c r="E1097" s="3">
        <v>7.0</v>
      </c>
      <c r="F1097" s="3">
        <v>0.0</v>
      </c>
      <c r="G1097" s="3">
        <v>5.0</v>
      </c>
      <c r="H1097" s="3">
        <v>3.0</v>
      </c>
      <c r="I1097" s="3">
        <v>0.0</v>
      </c>
      <c r="J1097" s="3">
        <v>0.0</v>
      </c>
      <c r="K1097" s="3">
        <v>0.0</v>
      </c>
      <c r="L1097" s="3">
        <v>0.0</v>
      </c>
    </row>
    <row r="1098">
      <c r="A1098" s="2" t="s">
        <v>1115</v>
      </c>
      <c r="B1098" s="1" t="s">
        <v>22</v>
      </c>
      <c r="C1098" s="3">
        <v>3.0</v>
      </c>
      <c r="D1098" s="3">
        <v>0.0</v>
      </c>
      <c r="E1098" s="3">
        <v>2.0</v>
      </c>
      <c r="F1098" s="3">
        <v>0.0</v>
      </c>
      <c r="G1098" s="3">
        <v>2.0</v>
      </c>
      <c r="H1098" s="3">
        <v>1.0</v>
      </c>
      <c r="I1098" s="3">
        <v>0.0</v>
      </c>
      <c r="J1098" s="3">
        <v>0.0</v>
      </c>
      <c r="K1098" s="3">
        <v>0.0</v>
      </c>
      <c r="L1098" s="3">
        <v>0.0</v>
      </c>
    </row>
    <row r="1099">
      <c r="A1099" s="2" t="s">
        <v>1116</v>
      </c>
      <c r="B1099" s="1" t="s">
        <v>22</v>
      </c>
      <c r="C1099" s="3">
        <v>15.0</v>
      </c>
      <c r="D1099" s="3">
        <v>0.0</v>
      </c>
      <c r="E1099" s="3">
        <v>6.0</v>
      </c>
      <c r="F1099" s="3">
        <v>0.0</v>
      </c>
      <c r="G1099" s="3">
        <v>5.0</v>
      </c>
      <c r="H1099" s="3">
        <v>10.0</v>
      </c>
      <c r="I1099" s="3">
        <v>0.0</v>
      </c>
      <c r="J1099" s="3">
        <v>0.0</v>
      </c>
      <c r="K1099" s="3">
        <v>0.0</v>
      </c>
      <c r="L1099" s="3">
        <v>0.0</v>
      </c>
    </row>
    <row r="1100">
      <c r="A1100" s="2" t="s">
        <v>1117</v>
      </c>
      <c r="B1100" s="1" t="s">
        <v>22</v>
      </c>
      <c r="C1100" s="3">
        <v>3.0</v>
      </c>
      <c r="D1100" s="3">
        <v>0.0</v>
      </c>
      <c r="E1100" s="3">
        <v>2.0</v>
      </c>
      <c r="F1100" s="3">
        <v>0.0</v>
      </c>
      <c r="G1100" s="3">
        <v>2.0</v>
      </c>
      <c r="H1100" s="3">
        <v>1.0</v>
      </c>
      <c r="I1100" s="3">
        <v>0.0</v>
      </c>
      <c r="J1100" s="3">
        <v>0.0</v>
      </c>
      <c r="K1100" s="3">
        <v>0.0</v>
      </c>
      <c r="L1100" s="3">
        <v>0.0</v>
      </c>
    </row>
    <row r="1101">
      <c r="A1101" s="2" t="s">
        <v>1118</v>
      </c>
      <c r="B1101" s="1" t="s">
        <v>22</v>
      </c>
      <c r="C1101" s="3">
        <v>2.0</v>
      </c>
      <c r="D1101" s="3">
        <v>0.0</v>
      </c>
      <c r="E1101" s="3">
        <v>2.0</v>
      </c>
      <c r="F1101" s="3">
        <v>0.0</v>
      </c>
      <c r="G1101" s="3">
        <v>1.0</v>
      </c>
      <c r="H1101" s="3">
        <v>1.0</v>
      </c>
      <c r="I1101" s="3">
        <v>0.0</v>
      </c>
      <c r="J1101" s="3">
        <v>0.0</v>
      </c>
      <c r="K1101" s="3">
        <v>0.0</v>
      </c>
      <c r="L1101" s="3">
        <v>0.0</v>
      </c>
    </row>
    <row r="1102">
      <c r="A1102" s="2" t="s">
        <v>1119</v>
      </c>
      <c r="B1102" s="1" t="s">
        <v>22</v>
      </c>
      <c r="C1102" s="3">
        <v>4.0</v>
      </c>
      <c r="D1102" s="3">
        <v>0.0</v>
      </c>
      <c r="E1102" s="3">
        <v>2.0</v>
      </c>
      <c r="F1102" s="3">
        <v>0.0</v>
      </c>
      <c r="G1102" s="3">
        <v>3.0</v>
      </c>
      <c r="H1102" s="3">
        <v>1.0</v>
      </c>
      <c r="I1102" s="3">
        <v>0.0</v>
      </c>
      <c r="J1102" s="3">
        <v>0.0</v>
      </c>
      <c r="K1102" s="3">
        <v>0.0</v>
      </c>
      <c r="L1102" s="3">
        <v>0.0</v>
      </c>
    </row>
    <row r="1103">
      <c r="A1103" s="2" t="s">
        <v>1120</v>
      </c>
      <c r="B1103" s="1" t="s">
        <v>22</v>
      </c>
      <c r="C1103" s="3">
        <v>35.0</v>
      </c>
      <c r="D1103" s="3">
        <v>0.0</v>
      </c>
      <c r="E1103" s="3">
        <v>21.0</v>
      </c>
      <c r="F1103" s="3">
        <v>0.0</v>
      </c>
      <c r="G1103" s="3">
        <v>15.0</v>
      </c>
      <c r="H1103" s="3">
        <v>20.0</v>
      </c>
      <c r="I1103" s="3">
        <v>0.0</v>
      </c>
      <c r="J1103" s="3">
        <v>0.0</v>
      </c>
      <c r="K1103" s="3">
        <v>0.0</v>
      </c>
      <c r="L1103" s="3">
        <v>0.0</v>
      </c>
    </row>
    <row r="1104">
      <c r="A1104" s="2" t="s">
        <v>1121</v>
      </c>
      <c r="B1104" s="1" t="s">
        <v>22</v>
      </c>
      <c r="C1104" s="3">
        <v>3.0</v>
      </c>
      <c r="D1104" s="3">
        <v>0.0</v>
      </c>
      <c r="E1104" s="3">
        <v>2.0</v>
      </c>
      <c r="F1104" s="3">
        <v>0.0</v>
      </c>
      <c r="G1104" s="3">
        <v>2.0</v>
      </c>
      <c r="H1104" s="3">
        <v>1.0</v>
      </c>
      <c r="I1104" s="3">
        <v>0.0</v>
      </c>
      <c r="J1104" s="3">
        <v>0.0</v>
      </c>
      <c r="K1104" s="3">
        <v>0.0</v>
      </c>
      <c r="L1104" s="3">
        <v>0.0</v>
      </c>
    </row>
    <row r="1105">
      <c r="A1105" s="2" t="s">
        <v>1122</v>
      </c>
      <c r="B1105" s="1" t="s">
        <v>22</v>
      </c>
      <c r="C1105" s="3">
        <v>13.0</v>
      </c>
      <c r="D1105" s="3">
        <v>0.0</v>
      </c>
      <c r="E1105" s="3">
        <v>6.0</v>
      </c>
      <c r="F1105" s="3">
        <v>0.0</v>
      </c>
      <c r="G1105" s="3">
        <v>2.0</v>
      </c>
      <c r="H1105" s="3">
        <v>11.0</v>
      </c>
      <c r="I1105" s="3">
        <v>0.0</v>
      </c>
      <c r="J1105" s="3">
        <v>0.0</v>
      </c>
      <c r="K1105" s="3">
        <v>0.0</v>
      </c>
      <c r="L1105" s="3">
        <v>0.0</v>
      </c>
    </row>
    <row r="1106">
      <c r="A1106" s="2" t="s">
        <v>1123</v>
      </c>
      <c r="B1106" s="1" t="s">
        <v>22</v>
      </c>
      <c r="C1106" s="3">
        <v>4.0</v>
      </c>
      <c r="D1106" s="3">
        <v>0.0</v>
      </c>
      <c r="E1106" s="3">
        <v>2.0</v>
      </c>
      <c r="F1106" s="3">
        <v>0.0</v>
      </c>
      <c r="G1106" s="3">
        <v>3.0</v>
      </c>
      <c r="H1106" s="3">
        <v>1.0</v>
      </c>
      <c r="I1106" s="3">
        <v>0.0</v>
      </c>
      <c r="J1106" s="3">
        <v>0.0</v>
      </c>
      <c r="K1106" s="3">
        <v>0.0</v>
      </c>
      <c r="L1106" s="3">
        <v>0.0</v>
      </c>
    </row>
    <row r="1107">
      <c r="A1107" s="2" t="s">
        <v>1124</v>
      </c>
      <c r="B1107" s="1" t="s">
        <v>22</v>
      </c>
      <c r="C1107" s="3">
        <v>13.0</v>
      </c>
      <c r="D1107" s="3">
        <v>0.0</v>
      </c>
      <c r="E1107" s="3">
        <v>5.0</v>
      </c>
      <c r="F1107" s="3">
        <v>0.0</v>
      </c>
      <c r="G1107" s="3">
        <v>3.0</v>
      </c>
      <c r="H1107" s="3">
        <v>10.0</v>
      </c>
      <c r="I1107" s="3">
        <v>0.0</v>
      </c>
      <c r="J1107" s="3">
        <v>0.0</v>
      </c>
      <c r="K1107" s="3">
        <v>0.0</v>
      </c>
      <c r="L1107" s="3">
        <v>0.0</v>
      </c>
    </row>
    <row r="1108">
      <c r="A1108" s="2" t="s">
        <v>1125</v>
      </c>
      <c r="B1108" s="1" t="s">
        <v>22</v>
      </c>
      <c r="C1108" s="3">
        <v>5.0</v>
      </c>
      <c r="D1108" s="3">
        <v>0.0</v>
      </c>
      <c r="E1108" s="3">
        <v>3.0</v>
      </c>
      <c r="F1108" s="3">
        <v>0.0</v>
      </c>
      <c r="G1108" s="3">
        <v>4.0</v>
      </c>
      <c r="H1108" s="3">
        <v>1.0</v>
      </c>
      <c r="I1108" s="3">
        <v>0.0</v>
      </c>
      <c r="J1108" s="3">
        <v>0.0</v>
      </c>
      <c r="K1108" s="3">
        <v>0.0</v>
      </c>
      <c r="L1108" s="3">
        <v>0.0</v>
      </c>
    </row>
    <row r="1109">
      <c r="A1109" s="2" t="s">
        <v>1126</v>
      </c>
      <c r="B1109" s="1" t="s">
        <v>22</v>
      </c>
      <c r="C1109" s="3">
        <v>5.0</v>
      </c>
      <c r="D1109" s="3">
        <v>0.0</v>
      </c>
      <c r="E1109" s="3">
        <v>4.0</v>
      </c>
      <c r="F1109" s="3">
        <v>0.0</v>
      </c>
      <c r="G1109" s="3">
        <v>3.0</v>
      </c>
      <c r="H1109" s="3">
        <v>2.0</v>
      </c>
      <c r="I1109" s="3">
        <v>0.0</v>
      </c>
      <c r="J1109" s="3">
        <v>0.0</v>
      </c>
      <c r="K1109" s="3">
        <v>0.0</v>
      </c>
      <c r="L1109" s="3">
        <v>0.0</v>
      </c>
    </row>
    <row r="1110">
      <c r="A1110" s="2" t="s">
        <v>1127</v>
      </c>
      <c r="B1110" s="1" t="s">
        <v>22</v>
      </c>
      <c r="C1110" s="3">
        <v>3.0</v>
      </c>
      <c r="D1110" s="3">
        <v>0.0</v>
      </c>
      <c r="E1110" s="3">
        <v>3.0</v>
      </c>
      <c r="F1110" s="3">
        <v>0.0</v>
      </c>
      <c r="G1110" s="3">
        <v>2.0</v>
      </c>
      <c r="H1110" s="3">
        <v>1.0</v>
      </c>
      <c r="I1110" s="3">
        <v>0.0</v>
      </c>
      <c r="J1110" s="3">
        <v>0.0</v>
      </c>
      <c r="K1110" s="3">
        <v>0.0</v>
      </c>
      <c r="L1110" s="3">
        <v>0.0</v>
      </c>
    </row>
    <row r="1111">
      <c r="A1111" s="2" t="s">
        <v>1128</v>
      </c>
      <c r="B1111" s="1" t="s">
        <v>22</v>
      </c>
      <c r="C1111" s="3">
        <v>5.0</v>
      </c>
      <c r="D1111" s="3">
        <v>0.0</v>
      </c>
      <c r="E1111" s="3">
        <v>4.0</v>
      </c>
      <c r="F1111" s="3">
        <v>0.0</v>
      </c>
      <c r="G1111" s="3">
        <v>3.0</v>
      </c>
      <c r="H1111" s="3">
        <v>2.0</v>
      </c>
      <c r="I1111" s="3">
        <v>0.0</v>
      </c>
      <c r="J1111" s="3">
        <v>0.0</v>
      </c>
      <c r="K1111" s="3">
        <v>0.0</v>
      </c>
      <c r="L1111" s="3">
        <v>0.0</v>
      </c>
    </row>
    <row r="1112">
      <c r="A1112" s="2" t="s">
        <v>1129</v>
      </c>
      <c r="B1112" s="1" t="s">
        <v>22</v>
      </c>
      <c r="C1112" s="3">
        <v>5.0</v>
      </c>
      <c r="D1112" s="3">
        <v>0.0</v>
      </c>
      <c r="E1112" s="3">
        <v>4.0</v>
      </c>
      <c r="F1112" s="3">
        <v>0.0</v>
      </c>
      <c r="G1112" s="3">
        <v>3.0</v>
      </c>
      <c r="H1112" s="3">
        <v>2.0</v>
      </c>
      <c r="I1112" s="3">
        <v>0.0</v>
      </c>
      <c r="J1112" s="3">
        <v>0.0</v>
      </c>
      <c r="K1112" s="3">
        <v>0.0</v>
      </c>
      <c r="L1112" s="3">
        <v>0.0</v>
      </c>
    </row>
    <row r="1113">
      <c r="A1113" s="2" t="s">
        <v>1130</v>
      </c>
      <c r="B1113" s="1" t="s">
        <v>22</v>
      </c>
      <c r="C1113" s="3">
        <v>5.0</v>
      </c>
      <c r="D1113" s="3">
        <v>0.0</v>
      </c>
      <c r="E1113" s="3">
        <v>3.0</v>
      </c>
      <c r="F1113" s="3">
        <v>0.0</v>
      </c>
      <c r="G1113" s="3">
        <v>4.0</v>
      </c>
      <c r="H1113" s="3">
        <v>1.0</v>
      </c>
      <c r="I1113" s="3">
        <v>0.0</v>
      </c>
      <c r="J1113" s="3">
        <v>0.0</v>
      </c>
      <c r="K1113" s="3">
        <v>0.0</v>
      </c>
      <c r="L1113" s="3">
        <v>0.0</v>
      </c>
    </row>
    <row r="1114">
      <c r="A1114" s="2" t="s">
        <v>1131</v>
      </c>
      <c r="B1114" s="1" t="s">
        <v>22</v>
      </c>
      <c r="C1114" s="3">
        <v>2.0</v>
      </c>
      <c r="D1114" s="3">
        <v>0.0</v>
      </c>
      <c r="E1114" s="3">
        <v>2.0</v>
      </c>
      <c r="F1114" s="3">
        <v>0.0</v>
      </c>
      <c r="G1114" s="3">
        <v>2.0</v>
      </c>
      <c r="H1114" s="3">
        <v>0.0</v>
      </c>
      <c r="I1114" s="3">
        <v>0.0</v>
      </c>
      <c r="J1114" s="3">
        <v>0.0</v>
      </c>
      <c r="K1114" s="3">
        <v>0.0</v>
      </c>
      <c r="L1114" s="3">
        <v>0.0</v>
      </c>
    </row>
    <row r="1115">
      <c r="A1115" s="2" t="s">
        <v>1132</v>
      </c>
      <c r="B1115" s="1" t="s">
        <v>22</v>
      </c>
      <c r="C1115" s="3">
        <v>1.0</v>
      </c>
      <c r="D1115" s="3">
        <v>0.0</v>
      </c>
      <c r="E1115" s="3">
        <v>1.0</v>
      </c>
      <c r="F1115" s="3">
        <v>0.0</v>
      </c>
      <c r="G1115" s="3">
        <v>1.0</v>
      </c>
      <c r="H1115" s="3">
        <v>0.0</v>
      </c>
      <c r="I1115" s="3">
        <v>0.0</v>
      </c>
      <c r="J1115" s="3">
        <v>0.0</v>
      </c>
      <c r="K1115" s="3">
        <v>0.0</v>
      </c>
      <c r="L1115" s="3">
        <v>0.0</v>
      </c>
    </row>
    <row r="1116">
      <c r="A1116" s="2" t="s">
        <v>1133</v>
      </c>
      <c r="B1116" s="1" t="s">
        <v>22</v>
      </c>
      <c r="C1116" s="3">
        <v>5.0</v>
      </c>
      <c r="D1116" s="3">
        <v>0.0</v>
      </c>
      <c r="E1116" s="3">
        <v>4.0</v>
      </c>
      <c r="F1116" s="3">
        <v>0.0</v>
      </c>
      <c r="G1116" s="3">
        <v>3.0</v>
      </c>
      <c r="H1116" s="3">
        <v>2.0</v>
      </c>
      <c r="I1116" s="3">
        <v>0.0</v>
      </c>
      <c r="J1116" s="3">
        <v>0.0</v>
      </c>
      <c r="K1116" s="3">
        <v>0.0</v>
      </c>
      <c r="L1116" s="3">
        <v>0.0</v>
      </c>
    </row>
    <row r="1117">
      <c r="A1117" s="2" t="s">
        <v>1134</v>
      </c>
      <c r="B1117" s="1" t="s">
        <v>22</v>
      </c>
      <c r="C1117" s="3">
        <v>3.0</v>
      </c>
      <c r="D1117" s="3">
        <v>0.0</v>
      </c>
      <c r="E1117" s="3">
        <v>2.0</v>
      </c>
      <c r="F1117" s="3">
        <v>0.0</v>
      </c>
      <c r="G1117" s="3">
        <v>2.0</v>
      </c>
      <c r="H1117" s="3">
        <v>1.0</v>
      </c>
      <c r="I1117" s="3">
        <v>0.0</v>
      </c>
      <c r="J1117" s="3">
        <v>0.0</v>
      </c>
      <c r="K1117" s="3">
        <v>0.0</v>
      </c>
      <c r="L1117" s="3">
        <v>0.0</v>
      </c>
    </row>
    <row r="1118">
      <c r="A1118" s="2" t="s">
        <v>1135</v>
      </c>
      <c r="B1118" s="1" t="s">
        <v>15</v>
      </c>
      <c r="C1118" s="3">
        <v>1.0</v>
      </c>
      <c r="D1118" s="3">
        <v>11.0</v>
      </c>
      <c r="E1118" s="3">
        <v>1.0</v>
      </c>
      <c r="F1118" s="3">
        <v>0.0</v>
      </c>
      <c r="G1118" s="3">
        <v>1.0</v>
      </c>
      <c r="H1118" s="3">
        <v>0.0</v>
      </c>
      <c r="I1118" s="3">
        <v>2.0</v>
      </c>
      <c r="J1118" s="3">
        <v>11.0</v>
      </c>
      <c r="K1118" s="3">
        <v>0.0</v>
      </c>
      <c r="L1118" s="3">
        <v>0.0</v>
      </c>
    </row>
    <row r="1119">
      <c r="A1119" s="1" t="s">
        <v>1136</v>
      </c>
      <c r="B1119" s="1" t="s">
        <v>20</v>
      </c>
      <c r="C1119" s="3">
        <v>0.0</v>
      </c>
      <c r="D1119" s="3">
        <v>0.0</v>
      </c>
      <c r="E1119" s="3">
        <v>0.0</v>
      </c>
      <c r="F1119" s="3">
        <v>0.0</v>
      </c>
      <c r="G1119" s="3">
        <v>0.0</v>
      </c>
      <c r="H1119" s="3">
        <v>0.0</v>
      </c>
      <c r="I1119" s="3">
        <v>0.0</v>
      </c>
      <c r="J1119" s="3">
        <v>0.0</v>
      </c>
      <c r="K1119" s="3">
        <v>0.0</v>
      </c>
      <c r="L1119" s="3">
        <v>0.0</v>
      </c>
    </row>
    <row r="1120">
      <c r="A1120" s="1" t="s">
        <v>1137</v>
      </c>
      <c r="B1120" s="1" t="s">
        <v>20</v>
      </c>
      <c r="C1120" s="3">
        <v>0.0</v>
      </c>
      <c r="D1120" s="3">
        <v>0.0</v>
      </c>
      <c r="E1120" s="3">
        <v>0.0</v>
      </c>
      <c r="F1120" s="3">
        <v>0.0</v>
      </c>
      <c r="G1120" s="3">
        <v>0.0</v>
      </c>
      <c r="H1120" s="3">
        <v>0.0</v>
      </c>
      <c r="I1120" s="3">
        <v>0.0</v>
      </c>
      <c r="J1120" s="3">
        <v>0.0</v>
      </c>
      <c r="K1120" s="3">
        <v>0.0</v>
      </c>
      <c r="L1120" s="3">
        <v>0.0</v>
      </c>
    </row>
    <row r="1121">
      <c r="A1121" s="2" t="s">
        <v>1138</v>
      </c>
      <c r="B1121" s="1" t="s">
        <v>15</v>
      </c>
      <c r="C1121" s="3">
        <v>1.0</v>
      </c>
      <c r="D1121" s="3">
        <v>0.0</v>
      </c>
      <c r="E1121" s="3">
        <v>1.0</v>
      </c>
      <c r="F1121" s="3">
        <v>0.0</v>
      </c>
      <c r="G1121" s="3">
        <v>1.0</v>
      </c>
      <c r="H1121" s="3">
        <v>0.0</v>
      </c>
      <c r="I1121" s="3">
        <v>2.0</v>
      </c>
      <c r="J1121" s="3">
        <v>0.0</v>
      </c>
      <c r="K1121" s="3">
        <v>0.0</v>
      </c>
      <c r="L1121" s="3">
        <v>0.0</v>
      </c>
    </row>
    <row r="1122">
      <c r="A1122" s="2" t="s">
        <v>1139</v>
      </c>
      <c r="B1122" s="1" t="s">
        <v>167</v>
      </c>
      <c r="C1122" s="3">
        <v>0.0</v>
      </c>
      <c r="D1122" s="3">
        <v>0.0</v>
      </c>
      <c r="E1122" s="3">
        <v>0.0</v>
      </c>
      <c r="F1122" s="3">
        <v>0.0</v>
      </c>
      <c r="G1122" s="3">
        <v>0.0</v>
      </c>
      <c r="H1122" s="3">
        <v>0.0</v>
      </c>
      <c r="I1122" s="3">
        <v>0.0</v>
      </c>
      <c r="J1122" s="3">
        <v>0.0</v>
      </c>
      <c r="K1122" s="3">
        <v>0.0</v>
      </c>
      <c r="L1122" s="3">
        <v>0.0</v>
      </c>
    </row>
    <row r="1123">
      <c r="A1123" s="1" t="s">
        <v>1140</v>
      </c>
      <c r="B1123" s="1" t="s">
        <v>167</v>
      </c>
      <c r="C1123" s="3">
        <v>3.0</v>
      </c>
      <c r="D1123" s="3">
        <v>0.0</v>
      </c>
      <c r="E1123" s="3">
        <v>3.0</v>
      </c>
      <c r="F1123" s="3">
        <v>0.0</v>
      </c>
      <c r="G1123" s="3">
        <v>3.0</v>
      </c>
      <c r="H1123" s="3">
        <v>0.0</v>
      </c>
      <c r="I1123" s="3">
        <v>0.0</v>
      </c>
      <c r="J1123" s="3">
        <v>0.0</v>
      </c>
      <c r="K1123" s="3">
        <v>0.0</v>
      </c>
      <c r="L1123" s="3">
        <v>0.0</v>
      </c>
    </row>
    <row r="1124">
      <c r="A1124" s="1" t="s">
        <v>1141</v>
      </c>
      <c r="B1124" s="1" t="s">
        <v>167</v>
      </c>
      <c r="C1124" s="3">
        <v>3.0</v>
      </c>
      <c r="D1124" s="3">
        <v>0.0</v>
      </c>
      <c r="E1124" s="3">
        <v>3.0</v>
      </c>
      <c r="F1124" s="3">
        <v>0.0</v>
      </c>
      <c r="G1124" s="3">
        <v>3.0</v>
      </c>
      <c r="H1124" s="3">
        <v>0.0</v>
      </c>
      <c r="I1124" s="3">
        <v>0.0</v>
      </c>
      <c r="J1124" s="3">
        <v>0.0</v>
      </c>
      <c r="K1124" s="3">
        <v>0.0</v>
      </c>
      <c r="L1124" s="3">
        <v>0.0</v>
      </c>
    </row>
    <row r="1125">
      <c r="A1125" s="1" t="s">
        <v>1142</v>
      </c>
      <c r="B1125" s="1" t="s">
        <v>167</v>
      </c>
      <c r="C1125" s="3">
        <v>1.0</v>
      </c>
      <c r="D1125" s="3">
        <v>0.0</v>
      </c>
      <c r="E1125" s="3">
        <v>1.0</v>
      </c>
      <c r="F1125" s="3">
        <v>0.0</v>
      </c>
      <c r="G1125" s="3">
        <v>1.0</v>
      </c>
      <c r="H1125" s="3">
        <v>0.0</v>
      </c>
      <c r="I1125" s="3">
        <v>0.0</v>
      </c>
      <c r="J1125" s="3">
        <v>0.0</v>
      </c>
      <c r="K1125" s="3">
        <v>0.0</v>
      </c>
      <c r="L1125" s="3">
        <v>0.0</v>
      </c>
    </row>
    <row r="1126">
      <c r="A1126" s="1" t="s">
        <v>1143</v>
      </c>
      <c r="B1126" s="1" t="s">
        <v>167</v>
      </c>
      <c r="C1126" s="3">
        <v>3.0</v>
      </c>
      <c r="D1126" s="3">
        <v>0.0</v>
      </c>
      <c r="E1126" s="3">
        <v>3.0</v>
      </c>
      <c r="F1126" s="3">
        <v>0.0</v>
      </c>
      <c r="G1126" s="3">
        <v>3.0</v>
      </c>
      <c r="H1126" s="3">
        <v>0.0</v>
      </c>
      <c r="I1126" s="3">
        <v>0.0</v>
      </c>
      <c r="J1126" s="3">
        <v>0.0</v>
      </c>
      <c r="K1126" s="3">
        <v>0.0</v>
      </c>
      <c r="L1126" s="3">
        <v>0.0</v>
      </c>
    </row>
    <row r="1127">
      <c r="A1127" s="1" t="s">
        <v>1144</v>
      </c>
      <c r="B1127" s="1" t="s">
        <v>167</v>
      </c>
      <c r="C1127" s="3">
        <v>3.0</v>
      </c>
      <c r="D1127" s="3">
        <v>0.0</v>
      </c>
      <c r="E1127" s="3">
        <v>3.0</v>
      </c>
      <c r="F1127" s="3">
        <v>0.0</v>
      </c>
      <c r="G1127" s="3">
        <v>3.0</v>
      </c>
      <c r="H1127" s="3">
        <v>0.0</v>
      </c>
      <c r="I1127" s="3">
        <v>0.0</v>
      </c>
      <c r="J1127" s="3">
        <v>0.0</v>
      </c>
      <c r="K1127" s="3">
        <v>0.0</v>
      </c>
      <c r="L1127" s="3">
        <v>0.0</v>
      </c>
    </row>
    <row r="1128">
      <c r="A1128" s="1" t="s">
        <v>1145</v>
      </c>
      <c r="B1128" s="1" t="s">
        <v>167</v>
      </c>
      <c r="C1128" s="3">
        <v>3.0</v>
      </c>
      <c r="D1128" s="3">
        <v>0.0</v>
      </c>
      <c r="E1128" s="3">
        <v>3.0</v>
      </c>
      <c r="F1128" s="3">
        <v>0.0</v>
      </c>
      <c r="G1128" s="3">
        <v>3.0</v>
      </c>
      <c r="H1128" s="3">
        <v>0.0</v>
      </c>
      <c r="I1128" s="3">
        <v>0.0</v>
      </c>
      <c r="J1128" s="3">
        <v>0.0</v>
      </c>
      <c r="K1128" s="3">
        <v>0.0</v>
      </c>
      <c r="L1128" s="3">
        <v>0.0</v>
      </c>
    </row>
    <row r="1129">
      <c r="A1129" s="1" t="s">
        <v>1146</v>
      </c>
      <c r="B1129" s="1" t="s">
        <v>167</v>
      </c>
      <c r="C1129" s="3">
        <v>0.0</v>
      </c>
      <c r="D1129" s="3">
        <v>0.0</v>
      </c>
      <c r="E1129" s="3">
        <v>0.0</v>
      </c>
      <c r="F1129" s="3">
        <v>0.0</v>
      </c>
      <c r="G1129" s="3">
        <v>0.0</v>
      </c>
      <c r="H1129" s="3">
        <v>0.0</v>
      </c>
      <c r="I1129" s="3">
        <v>0.0</v>
      </c>
      <c r="J1129" s="3">
        <v>0.0</v>
      </c>
      <c r="K1129" s="3">
        <v>0.0</v>
      </c>
      <c r="L1129" s="3">
        <v>0.0</v>
      </c>
    </row>
    <row r="1130">
      <c r="A1130" s="1" t="s">
        <v>1147</v>
      </c>
      <c r="B1130" s="1" t="s">
        <v>167</v>
      </c>
      <c r="C1130" s="3">
        <v>3.0</v>
      </c>
      <c r="D1130" s="3">
        <v>0.0</v>
      </c>
      <c r="E1130" s="3">
        <v>3.0</v>
      </c>
      <c r="F1130" s="3">
        <v>0.0</v>
      </c>
      <c r="G1130" s="3">
        <v>3.0</v>
      </c>
      <c r="H1130" s="3">
        <v>0.0</v>
      </c>
      <c r="I1130" s="3">
        <v>0.0</v>
      </c>
      <c r="J1130" s="3">
        <v>0.0</v>
      </c>
      <c r="K1130" s="3">
        <v>0.0</v>
      </c>
      <c r="L1130" s="3">
        <v>0.0</v>
      </c>
    </row>
    <row r="1131">
      <c r="A1131" s="1" t="s">
        <v>1148</v>
      </c>
      <c r="B1131" s="1" t="s">
        <v>167</v>
      </c>
      <c r="C1131" s="3">
        <v>3.0</v>
      </c>
      <c r="D1131" s="3">
        <v>0.0</v>
      </c>
      <c r="E1131" s="3">
        <v>3.0</v>
      </c>
      <c r="F1131" s="3">
        <v>0.0</v>
      </c>
      <c r="G1131" s="3">
        <v>3.0</v>
      </c>
      <c r="H1131" s="3">
        <v>0.0</v>
      </c>
      <c r="I1131" s="3">
        <v>0.0</v>
      </c>
      <c r="J1131" s="3">
        <v>0.0</v>
      </c>
      <c r="K1131" s="3">
        <v>0.0</v>
      </c>
      <c r="L1131" s="3">
        <v>0.0</v>
      </c>
    </row>
    <row r="1132">
      <c r="A1132" s="1" t="s">
        <v>1149</v>
      </c>
      <c r="B1132" s="1" t="s">
        <v>167</v>
      </c>
      <c r="C1132" s="3">
        <v>3.0</v>
      </c>
      <c r="D1132" s="3">
        <v>0.0</v>
      </c>
      <c r="E1132" s="3">
        <v>3.0</v>
      </c>
      <c r="F1132" s="3">
        <v>0.0</v>
      </c>
      <c r="G1132" s="3">
        <v>3.0</v>
      </c>
      <c r="H1132" s="3">
        <v>0.0</v>
      </c>
      <c r="I1132" s="3">
        <v>0.0</v>
      </c>
      <c r="J1132" s="3">
        <v>0.0</v>
      </c>
      <c r="K1132" s="3">
        <v>0.0</v>
      </c>
      <c r="L1132" s="3">
        <v>0.0</v>
      </c>
    </row>
    <row r="1133">
      <c r="A1133" s="1" t="s">
        <v>1150</v>
      </c>
      <c r="B1133" s="1" t="s">
        <v>167</v>
      </c>
      <c r="C1133" s="3">
        <v>1.0</v>
      </c>
      <c r="D1133" s="3">
        <v>0.0</v>
      </c>
      <c r="E1133" s="3">
        <v>1.0</v>
      </c>
      <c r="F1133" s="3">
        <v>0.0</v>
      </c>
      <c r="G1133" s="3">
        <v>1.0</v>
      </c>
      <c r="H1133" s="3">
        <v>0.0</v>
      </c>
      <c r="I1133" s="3">
        <v>0.0</v>
      </c>
      <c r="J1133" s="3">
        <v>0.0</v>
      </c>
      <c r="K1133" s="3">
        <v>0.0</v>
      </c>
      <c r="L1133" s="3">
        <v>0.0</v>
      </c>
    </row>
    <row r="1134">
      <c r="A1134" s="1" t="s">
        <v>1151</v>
      </c>
      <c r="B1134" s="1" t="s">
        <v>167</v>
      </c>
      <c r="C1134" s="3">
        <v>2.0</v>
      </c>
      <c r="D1134" s="3">
        <v>0.0</v>
      </c>
      <c r="E1134" s="3">
        <v>2.0</v>
      </c>
      <c r="F1134" s="3">
        <v>0.0</v>
      </c>
      <c r="G1134" s="3">
        <v>2.0</v>
      </c>
      <c r="H1134" s="3">
        <v>0.0</v>
      </c>
      <c r="I1134" s="3">
        <v>0.0</v>
      </c>
      <c r="J1134" s="3">
        <v>0.0</v>
      </c>
      <c r="K1134" s="3">
        <v>0.0</v>
      </c>
      <c r="L1134" s="3">
        <v>0.0</v>
      </c>
    </row>
    <row r="1135">
      <c r="A1135" s="1" t="s">
        <v>1152</v>
      </c>
      <c r="B1135" s="1" t="s">
        <v>167</v>
      </c>
      <c r="C1135" s="3">
        <v>3.0</v>
      </c>
      <c r="D1135" s="3">
        <v>0.0</v>
      </c>
      <c r="E1135" s="3">
        <v>3.0</v>
      </c>
      <c r="F1135" s="3">
        <v>0.0</v>
      </c>
      <c r="G1135" s="3">
        <v>3.0</v>
      </c>
      <c r="H1135" s="3">
        <v>0.0</v>
      </c>
      <c r="I1135" s="3">
        <v>0.0</v>
      </c>
      <c r="J1135" s="3">
        <v>0.0</v>
      </c>
      <c r="K1135" s="3">
        <v>0.0</v>
      </c>
      <c r="L1135" s="3">
        <v>0.0</v>
      </c>
    </row>
    <row r="1136">
      <c r="A1136" s="1" t="s">
        <v>1153</v>
      </c>
      <c r="B1136" s="1" t="s">
        <v>167</v>
      </c>
      <c r="C1136" s="3">
        <v>2.0</v>
      </c>
      <c r="D1136" s="3">
        <v>0.0</v>
      </c>
      <c r="E1136" s="3">
        <v>2.0</v>
      </c>
      <c r="F1136" s="3">
        <v>0.0</v>
      </c>
      <c r="G1136" s="3">
        <v>2.0</v>
      </c>
      <c r="H1136" s="3">
        <v>0.0</v>
      </c>
      <c r="I1136" s="3">
        <v>0.0</v>
      </c>
      <c r="J1136" s="3">
        <v>0.0</v>
      </c>
      <c r="K1136" s="3">
        <v>0.0</v>
      </c>
      <c r="L1136" s="3">
        <v>0.0</v>
      </c>
    </row>
    <row r="1137">
      <c r="A1137" s="2" t="s">
        <v>1154</v>
      </c>
      <c r="B1137" s="1" t="s">
        <v>167</v>
      </c>
      <c r="C1137" s="3">
        <v>1.0</v>
      </c>
      <c r="D1137" s="3">
        <v>0.0</v>
      </c>
      <c r="E1137" s="3">
        <v>1.0</v>
      </c>
      <c r="F1137" s="3">
        <v>0.0</v>
      </c>
      <c r="G1137" s="3">
        <v>1.0</v>
      </c>
      <c r="H1137" s="3">
        <v>0.0</v>
      </c>
      <c r="I1137" s="3">
        <v>0.0</v>
      </c>
      <c r="J1137" s="3">
        <v>0.0</v>
      </c>
      <c r="K1137" s="3">
        <v>0.0</v>
      </c>
      <c r="L1137" s="3">
        <v>0.0</v>
      </c>
    </row>
    <row r="1138">
      <c r="A1138" s="2" t="s">
        <v>1155</v>
      </c>
      <c r="B1138" s="1" t="s">
        <v>167</v>
      </c>
      <c r="C1138" s="3">
        <v>3.0</v>
      </c>
      <c r="D1138" s="3">
        <v>0.0</v>
      </c>
      <c r="E1138" s="3">
        <v>3.0</v>
      </c>
      <c r="F1138" s="3">
        <v>0.0</v>
      </c>
      <c r="G1138" s="3">
        <v>3.0</v>
      </c>
      <c r="H1138" s="3">
        <v>0.0</v>
      </c>
      <c r="I1138" s="3">
        <v>0.0</v>
      </c>
      <c r="J1138" s="3">
        <v>0.0</v>
      </c>
      <c r="K1138" s="3">
        <v>0.0</v>
      </c>
      <c r="L1138" s="3">
        <v>0.0</v>
      </c>
    </row>
    <row r="1139">
      <c r="A1139" s="2" t="s">
        <v>1156</v>
      </c>
      <c r="B1139" s="1" t="s">
        <v>15</v>
      </c>
      <c r="C1139" s="3">
        <v>0.0</v>
      </c>
      <c r="D1139" s="3">
        <v>0.0</v>
      </c>
      <c r="E1139" s="3">
        <v>0.0</v>
      </c>
      <c r="F1139" s="3">
        <v>0.0</v>
      </c>
      <c r="G1139" s="3">
        <v>0.0</v>
      </c>
      <c r="H1139" s="3">
        <v>0.0</v>
      </c>
      <c r="I1139" s="3">
        <v>2.0</v>
      </c>
      <c r="J1139" s="3">
        <v>0.0</v>
      </c>
      <c r="K1139" s="3">
        <v>0.0</v>
      </c>
      <c r="L1139" s="3">
        <v>0.0</v>
      </c>
    </row>
    <row r="1140">
      <c r="A1140" s="2" t="s">
        <v>1157</v>
      </c>
      <c r="B1140" s="1" t="s">
        <v>17</v>
      </c>
      <c r="C1140" s="3">
        <v>7.0</v>
      </c>
      <c r="D1140" s="3">
        <v>0.0</v>
      </c>
      <c r="E1140" s="3">
        <v>6.0</v>
      </c>
      <c r="F1140" s="3">
        <v>0.0</v>
      </c>
      <c r="G1140" s="3">
        <v>7.0</v>
      </c>
      <c r="H1140" s="3">
        <v>0.0</v>
      </c>
      <c r="I1140" s="3">
        <v>2.0</v>
      </c>
      <c r="J1140" s="3">
        <v>0.0</v>
      </c>
      <c r="K1140" s="3">
        <v>0.0</v>
      </c>
      <c r="L1140" s="3">
        <v>0.0</v>
      </c>
    </row>
    <row r="1141">
      <c r="A1141" s="2" t="s">
        <v>1158</v>
      </c>
      <c r="B1141" s="1" t="s">
        <v>20</v>
      </c>
      <c r="C1141" s="3">
        <v>1.0</v>
      </c>
      <c r="D1141" s="3">
        <v>0.0</v>
      </c>
      <c r="E1141" s="3">
        <v>1.0</v>
      </c>
      <c r="F1141" s="3">
        <v>1.0</v>
      </c>
      <c r="G1141" s="3">
        <v>1.0</v>
      </c>
      <c r="H1141" s="3">
        <v>0.0</v>
      </c>
      <c r="I1141" s="3">
        <v>2.0</v>
      </c>
      <c r="J1141" s="3">
        <v>0.0</v>
      </c>
      <c r="K1141" s="3">
        <v>0.0</v>
      </c>
      <c r="L1141" s="3">
        <v>0.0</v>
      </c>
    </row>
    <row r="1142">
      <c r="A1142" s="2" t="s">
        <v>1159</v>
      </c>
      <c r="B1142" s="1" t="s">
        <v>15</v>
      </c>
      <c r="C1142" s="3">
        <v>0.0</v>
      </c>
      <c r="D1142" s="3">
        <v>0.0</v>
      </c>
      <c r="E1142" s="3">
        <v>0.0</v>
      </c>
      <c r="F1142" s="3">
        <v>0.0</v>
      </c>
      <c r="G1142" s="3">
        <v>0.0</v>
      </c>
      <c r="H1142" s="3">
        <v>0.0</v>
      </c>
      <c r="I1142" s="3">
        <v>2.0</v>
      </c>
      <c r="J1142" s="3">
        <v>0.0</v>
      </c>
      <c r="K1142" s="3">
        <v>0.0</v>
      </c>
      <c r="L1142" s="3">
        <v>0.0</v>
      </c>
    </row>
    <row r="1143">
      <c r="A1143" s="2" t="s">
        <v>1160</v>
      </c>
      <c r="B1143" s="1" t="s">
        <v>13</v>
      </c>
      <c r="C1143" s="3">
        <v>10.0</v>
      </c>
      <c r="D1143" s="3">
        <v>0.0</v>
      </c>
      <c r="E1143" s="3">
        <v>6.0</v>
      </c>
      <c r="F1143" s="3">
        <v>0.0</v>
      </c>
      <c r="G1143" s="3">
        <v>4.0</v>
      </c>
      <c r="H1143" s="3">
        <v>6.0</v>
      </c>
      <c r="I1143" s="3">
        <v>2.0</v>
      </c>
      <c r="J1143" s="3">
        <v>0.0</v>
      </c>
      <c r="K1143" s="3">
        <v>0.0</v>
      </c>
      <c r="L1143" s="3">
        <v>0.0</v>
      </c>
    </row>
    <row r="1144">
      <c r="A1144" s="2" t="s">
        <v>1161</v>
      </c>
      <c r="B1144" s="1" t="s">
        <v>15</v>
      </c>
      <c r="C1144" s="3">
        <v>0.0</v>
      </c>
      <c r="D1144" s="3">
        <v>0.0</v>
      </c>
      <c r="E1144" s="3">
        <v>0.0</v>
      </c>
      <c r="F1144" s="3">
        <v>0.0</v>
      </c>
      <c r="G1144" s="3">
        <v>0.0</v>
      </c>
      <c r="H1144" s="3">
        <v>0.0</v>
      </c>
      <c r="I1144" s="3">
        <v>2.0</v>
      </c>
      <c r="J1144" s="3">
        <v>0.0</v>
      </c>
      <c r="K1144" s="3">
        <v>0.0</v>
      </c>
      <c r="L1144" s="3">
        <v>0.0</v>
      </c>
    </row>
    <row r="1145">
      <c r="A1145" s="2" t="s">
        <v>1162</v>
      </c>
      <c r="B1145" s="1" t="s">
        <v>20</v>
      </c>
      <c r="C1145" s="3">
        <v>0.0</v>
      </c>
      <c r="D1145" s="3">
        <v>0.0</v>
      </c>
      <c r="E1145" s="3">
        <v>0.0</v>
      </c>
      <c r="F1145" s="3">
        <v>0.0</v>
      </c>
      <c r="G1145" s="3">
        <v>0.0</v>
      </c>
      <c r="H1145" s="3">
        <v>0.0</v>
      </c>
      <c r="I1145" s="3">
        <v>0.0</v>
      </c>
      <c r="J1145" s="3">
        <v>0.0</v>
      </c>
      <c r="K1145" s="3">
        <v>0.0</v>
      </c>
      <c r="L1145" s="3">
        <v>0.0</v>
      </c>
    </row>
    <row r="1146">
      <c r="A1146" s="2" t="s">
        <v>1163</v>
      </c>
      <c r="B1146" s="1" t="s">
        <v>22</v>
      </c>
      <c r="C1146" s="3">
        <v>0.0</v>
      </c>
      <c r="D1146" s="3">
        <v>0.0</v>
      </c>
      <c r="E1146" s="3">
        <v>0.0</v>
      </c>
      <c r="F1146" s="3">
        <v>0.0</v>
      </c>
      <c r="G1146" s="3">
        <v>0.0</v>
      </c>
      <c r="H1146" s="3">
        <v>0.0</v>
      </c>
      <c r="I1146" s="3">
        <v>0.0</v>
      </c>
      <c r="J1146" s="3">
        <v>0.0</v>
      </c>
      <c r="K1146" s="3">
        <v>0.0</v>
      </c>
      <c r="L1146" s="3">
        <v>0.0</v>
      </c>
    </row>
    <row r="1147">
      <c r="A1147" s="2" t="s">
        <v>1164</v>
      </c>
      <c r="B1147" s="1" t="s">
        <v>22</v>
      </c>
      <c r="C1147" s="3">
        <v>0.0</v>
      </c>
      <c r="D1147" s="3">
        <v>3.0</v>
      </c>
      <c r="E1147" s="3">
        <v>0.0</v>
      </c>
      <c r="F1147" s="3">
        <v>0.0</v>
      </c>
      <c r="G1147" s="3">
        <v>0.0</v>
      </c>
      <c r="H1147" s="3">
        <v>0.0</v>
      </c>
      <c r="I1147" s="3">
        <v>0.0</v>
      </c>
      <c r="J1147" s="3">
        <v>1.0</v>
      </c>
      <c r="K1147" s="3">
        <v>2.0</v>
      </c>
      <c r="L1147" s="3">
        <v>0.0</v>
      </c>
    </row>
    <row r="1148">
      <c r="A1148" s="2" t="s">
        <v>1165</v>
      </c>
      <c r="B1148" s="1" t="s">
        <v>22</v>
      </c>
      <c r="C1148" s="3">
        <v>0.0</v>
      </c>
      <c r="D1148" s="3">
        <v>0.0</v>
      </c>
      <c r="E1148" s="3">
        <v>0.0</v>
      </c>
      <c r="F1148" s="3">
        <v>0.0</v>
      </c>
      <c r="G1148" s="3">
        <v>0.0</v>
      </c>
      <c r="H1148" s="3">
        <v>0.0</v>
      </c>
      <c r="I1148" s="3">
        <v>0.0</v>
      </c>
      <c r="J1148" s="3">
        <v>0.0</v>
      </c>
      <c r="K1148" s="3">
        <v>0.0</v>
      </c>
      <c r="L1148" s="3">
        <v>0.0</v>
      </c>
    </row>
    <row r="1149">
      <c r="A1149" s="2" t="s">
        <v>1166</v>
      </c>
      <c r="B1149" s="1" t="s">
        <v>22</v>
      </c>
      <c r="C1149" s="3">
        <v>0.0</v>
      </c>
      <c r="D1149" s="3">
        <v>0.0</v>
      </c>
      <c r="E1149" s="3">
        <v>0.0</v>
      </c>
      <c r="F1149" s="3">
        <v>0.0</v>
      </c>
      <c r="G1149" s="3">
        <v>0.0</v>
      </c>
      <c r="H1149" s="3">
        <v>0.0</v>
      </c>
      <c r="I1149" s="3">
        <v>0.0</v>
      </c>
      <c r="J1149" s="3">
        <v>0.0</v>
      </c>
      <c r="K1149" s="3">
        <v>0.0</v>
      </c>
      <c r="L1149" s="3">
        <v>0.0</v>
      </c>
    </row>
    <row r="1150">
      <c r="A1150" s="2" t="s">
        <v>1167</v>
      </c>
      <c r="B1150" s="1" t="s">
        <v>22</v>
      </c>
      <c r="C1150" s="3">
        <v>0.0</v>
      </c>
      <c r="D1150" s="3">
        <v>0.0</v>
      </c>
      <c r="E1150" s="3">
        <v>0.0</v>
      </c>
      <c r="F1150" s="3">
        <v>0.0</v>
      </c>
      <c r="G1150" s="3">
        <v>0.0</v>
      </c>
      <c r="H1150" s="3">
        <v>0.0</v>
      </c>
      <c r="I1150" s="3">
        <v>0.0</v>
      </c>
      <c r="J1150" s="3">
        <v>0.0</v>
      </c>
      <c r="K1150" s="3">
        <v>0.0</v>
      </c>
      <c r="L1150" s="3">
        <v>0.0</v>
      </c>
    </row>
    <row r="1151">
      <c r="A1151" s="2" t="s">
        <v>1168</v>
      </c>
      <c r="B1151" s="1" t="s">
        <v>22</v>
      </c>
      <c r="C1151" s="3">
        <v>0.0</v>
      </c>
      <c r="D1151" s="3">
        <v>0.0</v>
      </c>
      <c r="E1151" s="3">
        <v>0.0</v>
      </c>
      <c r="F1151" s="3">
        <v>0.0</v>
      </c>
      <c r="G1151" s="3">
        <v>0.0</v>
      </c>
      <c r="H1151" s="3">
        <v>0.0</v>
      </c>
      <c r="I1151" s="3">
        <v>0.0</v>
      </c>
      <c r="J1151" s="3">
        <v>0.0</v>
      </c>
      <c r="K1151" s="3">
        <v>0.0</v>
      </c>
      <c r="L1151" s="3">
        <v>0.0</v>
      </c>
    </row>
    <row r="1152">
      <c r="A1152" s="2" t="s">
        <v>1169</v>
      </c>
      <c r="B1152" s="1" t="s">
        <v>22</v>
      </c>
      <c r="C1152" s="3">
        <v>0.0</v>
      </c>
      <c r="D1152" s="3">
        <v>0.0</v>
      </c>
      <c r="E1152" s="3">
        <v>0.0</v>
      </c>
      <c r="F1152" s="3">
        <v>0.0</v>
      </c>
      <c r="G1152" s="3">
        <v>0.0</v>
      </c>
      <c r="H1152" s="3">
        <v>0.0</v>
      </c>
      <c r="I1152" s="3">
        <v>0.0</v>
      </c>
      <c r="J1152" s="3">
        <v>0.0</v>
      </c>
      <c r="K1152" s="3">
        <v>0.0</v>
      </c>
      <c r="L1152" s="3">
        <v>0.0</v>
      </c>
    </row>
    <row r="1153">
      <c r="A1153" s="2" t="s">
        <v>1170</v>
      </c>
      <c r="B1153" s="1" t="s">
        <v>22</v>
      </c>
      <c r="C1153" s="3">
        <v>0.0</v>
      </c>
      <c r="D1153" s="3">
        <v>0.0</v>
      </c>
      <c r="E1153" s="3">
        <v>0.0</v>
      </c>
      <c r="F1153" s="3">
        <v>0.0</v>
      </c>
      <c r="G1153" s="3">
        <v>0.0</v>
      </c>
      <c r="H1153" s="3">
        <v>0.0</v>
      </c>
      <c r="I1153" s="3">
        <v>0.0</v>
      </c>
      <c r="J1153" s="3">
        <v>0.0</v>
      </c>
      <c r="K1153" s="3">
        <v>0.0</v>
      </c>
      <c r="L1153" s="3">
        <v>0.0</v>
      </c>
    </row>
    <row r="1154">
      <c r="A1154" s="2" t="s">
        <v>1171</v>
      </c>
      <c r="B1154" s="1" t="s">
        <v>15</v>
      </c>
      <c r="C1154" s="3">
        <v>0.0</v>
      </c>
      <c r="D1154" s="3">
        <v>0.0</v>
      </c>
      <c r="E1154" s="3">
        <v>0.0</v>
      </c>
      <c r="F1154" s="3">
        <v>0.0</v>
      </c>
      <c r="G1154" s="3">
        <v>0.0</v>
      </c>
      <c r="H1154" s="3">
        <v>0.0</v>
      </c>
      <c r="I1154" s="3">
        <v>2.0</v>
      </c>
      <c r="J1154" s="3">
        <v>0.0</v>
      </c>
      <c r="K1154" s="3">
        <v>0.0</v>
      </c>
      <c r="L1154" s="3">
        <v>0.0</v>
      </c>
    </row>
    <row r="1155">
      <c r="A1155" s="2" t="s">
        <v>1172</v>
      </c>
      <c r="B1155" s="1" t="s">
        <v>15</v>
      </c>
      <c r="C1155" s="3">
        <v>1.0</v>
      </c>
      <c r="D1155" s="3">
        <v>11.0</v>
      </c>
      <c r="E1155" s="3">
        <v>1.0</v>
      </c>
      <c r="F1155" s="3">
        <v>0.0</v>
      </c>
      <c r="G1155" s="3">
        <v>1.0</v>
      </c>
      <c r="H1155" s="3">
        <v>0.0</v>
      </c>
      <c r="I1155" s="3">
        <v>2.0</v>
      </c>
      <c r="J1155" s="3">
        <v>11.0</v>
      </c>
      <c r="K1155" s="3">
        <v>0.0</v>
      </c>
      <c r="L1155" s="3">
        <v>0.0</v>
      </c>
    </row>
    <row r="1156">
      <c r="A1156" s="2" t="s">
        <v>1173</v>
      </c>
      <c r="B1156" s="1" t="s">
        <v>167</v>
      </c>
      <c r="C1156" s="3">
        <v>0.0</v>
      </c>
      <c r="D1156" s="3">
        <v>0.0</v>
      </c>
      <c r="E1156" s="3">
        <v>0.0</v>
      </c>
      <c r="F1156" s="3">
        <v>0.0</v>
      </c>
      <c r="G1156" s="3">
        <v>0.0</v>
      </c>
      <c r="H1156" s="3">
        <v>0.0</v>
      </c>
      <c r="I1156" s="3">
        <v>0.0</v>
      </c>
      <c r="J1156" s="3">
        <v>0.0</v>
      </c>
      <c r="K1156" s="3">
        <v>0.0</v>
      </c>
      <c r="L1156" s="3">
        <v>0.0</v>
      </c>
    </row>
    <row r="1157">
      <c r="A1157" s="2" t="s">
        <v>1174</v>
      </c>
      <c r="B1157" s="1" t="s">
        <v>167</v>
      </c>
      <c r="C1157" s="3">
        <v>0.0</v>
      </c>
      <c r="D1157" s="3">
        <v>0.0</v>
      </c>
      <c r="E1157" s="3">
        <v>0.0</v>
      </c>
      <c r="F1157" s="3">
        <v>0.0</v>
      </c>
      <c r="G1157" s="3">
        <v>0.0</v>
      </c>
      <c r="H1157" s="3">
        <v>0.0</v>
      </c>
      <c r="I1157" s="3">
        <v>0.0</v>
      </c>
      <c r="J1157" s="3">
        <v>0.0</v>
      </c>
      <c r="K1157" s="3">
        <v>0.0</v>
      </c>
      <c r="L1157" s="3">
        <v>0.0</v>
      </c>
    </row>
    <row r="1158">
      <c r="A1158" s="2" t="s">
        <v>1175</v>
      </c>
      <c r="B1158" s="1" t="s">
        <v>167</v>
      </c>
      <c r="C1158" s="3">
        <v>0.0</v>
      </c>
      <c r="D1158" s="3">
        <v>2.0</v>
      </c>
      <c r="E1158" s="3">
        <v>0.0</v>
      </c>
      <c r="F1158" s="3">
        <v>0.0</v>
      </c>
      <c r="G1158" s="3">
        <v>0.0</v>
      </c>
      <c r="H1158" s="3">
        <v>0.0</v>
      </c>
      <c r="I1158" s="3">
        <v>0.0</v>
      </c>
      <c r="J1158" s="3">
        <v>2.0</v>
      </c>
      <c r="K1158" s="3">
        <v>0.0</v>
      </c>
      <c r="L1158" s="3">
        <v>0.0</v>
      </c>
    </row>
    <row r="1159">
      <c r="A1159" s="2" t="s">
        <v>1176</v>
      </c>
      <c r="B1159" s="1" t="s">
        <v>167</v>
      </c>
      <c r="C1159" s="3">
        <v>0.0</v>
      </c>
      <c r="D1159" s="3">
        <v>1.0</v>
      </c>
      <c r="E1159" s="3">
        <v>0.0</v>
      </c>
      <c r="F1159" s="3">
        <v>0.0</v>
      </c>
      <c r="G1159" s="3">
        <v>0.0</v>
      </c>
      <c r="H1159" s="3">
        <v>0.0</v>
      </c>
      <c r="I1159" s="3">
        <v>0.0</v>
      </c>
      <c r="J1159" s="3">
        <v>1.0</v>
      </c>
      <c r="K1159" s="3">
        <v>0.0</v>
      </c>
      <c r="L1159" s="3">
        <v>0.0</v>
      </c>
    </row>
    <row r="1160">
      <c r="A1160" s="1" t="s">
        <v>1177</v>
      </c>
      <c r="B1160" s="1" t="s">
        <v>167</v>
      </c>
      <c r="C1160" s="3">
        <v>2.0</v>
      </c>
      <c r="D1160" s="3">
        <v>1.0</v>
      </c>
      <c r="E1160" s="3">
        <v>2.0</v>
      </c>
      <c r="F1160" s="3">
        <v>0.0</v>
      </c>
      <c r="G1160" s="3">
        <v>2.0</v>
      </c>
      <c r="H1160" s="3">
        <v>0.0</v>
      </c>
      <c r="I1160" s="3">
        <v>0.0</v>
      </c>
      <c r="J1160" s="3">
        <v>1.0</v>
      </c>
      <c r="K1160" s="3">
        <v>0.0</v>
      </c>
      <c r="L1160" s="3">
        <v>0.0</v>
      </c>
    </row>
    <row r="1161">
      <c r="A1161" s="1" t="s">
        <v>1178</v>
      </c>
      <c r="B1161" s="1" t="s">
        <v>167</v>
      </c>
      <c r="C1161" s="3">
        <v>1.0</v>
      </c>
      <c r="D1161" s="3">
        <v>1.0</v>
      </c>
      <c r="E1161" s="3">
        <v>1.0</v>
      </c>
      <c r="F1161" s="3">
        <v>0.0</v>
      </c>
      <c r="G1161" s="3">
        <v>1.0</v>
      </c>
      <c r="H1161" s="3">
        <v>0.0</v>
      </c>
      <c r="I1161" s="3">
        <v>0.0</v>
      </c>
      <c r="J1161" s="3">
        <v>1.0</v>
      </c>
      <c r="K1161" s="3">
        <v>0.0</v>
      </c>
      <c r="L1161" s="3">
        <v>0.0</v>
      </c>
    </row>
    <row r="1162">
      <c r="A1162" s="1" t="s">
        <v>1179</v>
      </c>
      <c r="B1162" s="1" t="s">
        <v>167</v>
      </c>
      <c r="C1162" s="3">
        <v>1.0</v>
      </c>
      <c r="D1162" s="3">
        <v>2.0</v>
      </c>
      <c r="E1162" s="3">
        <v>1.0</v>
      </c>
      <c r="F1162" s="3">
        <v>0.0</v>
      </c>
      <c r="G1162" s="3">
        <v>1.0</v>
      </c>
      <c r="H1162" s="3">
        <v>0.0</v>
      </c>
      <c r="I1162" s="3">
        <v>0.0</v>
      </c>
      <c r="J1162" s="3">
        <v>2.0</v>
      </c>
      <c r="K1162" s="3">
        <v>0.0</v>
      </c>
      <c r="L1162" s="3">
        <v>0.0</v>
      </c>
    </row>
    <row r="1163">
      <c r="A1163" s="1" t="s">
        <v>1180</v>
      </c>
      <c r="B1163" s="1" t="s">
        <v>167</v>
      </c>
      <c r="C1163" s="3">
        <v>0.0</v>
      </c>
      <c r="D1163" s="3">
        <v>2.0</v>
      </c>
      <c r="E1163" s="3">
        <v>0.0</v>
      </c>
      <c r="F1163" s="3">
        <v>0.0</v>
      </c>
      <c r="G1163" s="3">
        <v>0.0</v>
      </c>
      <c r="H1163" s="3">
        <v>0.0</v>
      </c>
      <c r="I1163" s="3">
        <v>0.0</v>
      </c>
      <c r="J1163" s="3">
        <v>2.0</v>
      </c>
      <c r="K1163" s="3">
        <v>0.0</v>
      </c>
      <c r="L1163" s="3">
        <v>0.0</v>
      </c>
    </row>
    <row r="1164">
      <c r="A1164" s="1" t="s">
        <v>1181</v>
      </c>
      <c r="B1164" s="1" t="s">
        <v>167</v>
      </c>
      <c r="C1164" s="3">
        <v>1.0</v>
      </c>
      <c r="D1164" s="3">
        <v>2.0</v>
      </c>
      <c r="E1164" s="3">
        <v>1.0</v>
      </c>
      <c r="F1164" s="3">
        <v>0.0</v>
      </c>
      <c r="G1164" s="3">
        <v>1.0</v>
      </c>
      <c r="H1164" s="3">
        <v>0.0</v>
      </c>
      <c r="I1164" s="3">
        <v>0.0</v>
      </c>
      <c r="J1164" s="3">
        <v>2.0</v>
      </c>
      <c r="K1164" s="3">
        <v>0.0</v>
      </c>
      <c r="L1164" s="3">
        <v>0.0</v>
      </c>
    </row>
    <row r="1165">
      <c r="A1165" s="1" t="s">
        <v>1182</v>
      </c>
      <c r="B1165" s="1" t="s">
        <v>167</v>
      </c>
      <c r="C1165" s="3">
        <v>1.0</v>
      </c>
      <c r="D1165" s="3">
        <v>1.0</v>
      </c>
      <c r="E1165" s="3">
        <v>1.0</v>
      </c>
      <c r="F1165" s="3">
        <v>0.0</v>
      </c>
      <c r="G1165" s="3">
        <v>1.0</v>
      </c>
      <c r="H1165" s="3">
        <v>0.0</v>
      </c>
      <c r="I1165" s="3">
        <v>0.0</v>
      </c>
      <c r="J1165" s="3">
        <v>1.0</v>
      </c>
      <c r="K1165" s="3">
        <v>0.0</v>
      </c>
      <c r="L1165" s="3">
        <v>0.0</v>
      </c>
    </row>
    <row r="1166">
      <c r="A1166" s="1" t="s">
        <v>1183</v>
      </c>
      <c r="B1166" s="1" t="s">
        <v>167</v>
      </c>
      <c r="C1166" s="3">
        <v>1.0</v>
      </c>
      <c r="D1166" s="3">
        <v>2.0</v>
      </c>
      <c r="E1166" s="3">
        <v>1.0</v>
      </c>
      <c r="F1166" s="3">
        <v>0.0</v>
      </c>
      <c r="G1166" s="3">
        <v>1.0</v>
      </c>
      <c r="H1166" s="3">
        <v>0.0</v>
      </c>
      <c r="I1166" s="3">
        <v>0.0</v>
      </c>
      <c r="J1166" s="3">
        <v>2.0</v>
      </c>
      <c r="K1166" s="3">
        <v>0.0</v>
      </c>
      <c r="L1166" s="3">
        <v>0.0</v>
      </c>
    </row>
    <row r="1167">
      <c r="A1167" s="1" t="s">
        <v>1184</v>
      </c>
      <c r="B1167" s="1" t="s">
        <v>167</v>
      </c>
      <c r="C1167" s="3">
        <v>0.0</v>
      </c>
      <c r="D1167" s="3">
        <v>2.0</v>
      </c>
      <c r="E1167" s="3">
        <v>0.0</v>
      </c>
      <c r="F1167" s="3">
        <v>0.0</v>
      </c>
      <c r="G1167" s="3">
        <v>0.0</v>
      </c>
      <c r="H1167" s="3">
        <v>0.0</v>
      </c>
      <c r="I1167" s="3">
        <v>0.0</v>
      </c>
      <c r="J1167" s="3">
        <v>2.0</v>
      </c>
      <c r="K1167" s="3">
        <v>0.0</v>
      </c>
      <c r="L1167" s="3">
        <v>0.0</v>
      </c>
    </row>
    <row r="1168">
      <c r="A1168" s="1" t="s">
        <v>1185</v>
      </c>
      <c r="B1168" s="1" t="s">
        <v>167</v>
      </c>
      <c r="C1168" s="3">
        <v>1.0</v>
      </c>
      <c r="D1168" s="3">
        <v>2.0</v>
      </c>
      <c r="E1168" s="3">
        <v>1.0</v>
      </c>
      <c r="F1168" s="3">
        <v>0.0</v>
      </c>
      <c r="G1168" s="3">
        <v>1.0</v>
      </c>
      <c r="H1168" s="3">
        <v>0.0</v>
      </c>
      <c r="I1168" s="3">
        <v>0.0</v>
      </c>
      <c r="J1168" s="3">
        <v>2.0</v>
      </c>
      <c r="K1168" s="3">
        <v>0.0</v>
      </c>
      <c r="L1168" s="3">
        <v>0.0</v>
      </c>
    </row>
    <row r="1169">
      <c r="A1169" s="1" t="s">
        <v>1186</v>
      </c>
      <c r="B1169" s="1" t="s">
        <v>167</v>
      </c>
      <c r="C1169" s="3">
        <v>0.0</v>
      </c>
      <c r="D1169" s="3">
        <v>2.0</v>
      </c>
      <c r="E1169" s="3">
        <v>0.0</v>
      </c>
      <c r="F1169" s="3">
        <v>0.0</v>
      </c>
      <c r="G1169" s="3">
        <v>0.0</v>
      </c>
      <c r="H1169" s="3">
        <v>0.0</v>
      </c>
      <c r="I1169" s="3">
        <v>0.0</v>
      </c>
      <c r="J1169" s="3">
        <v>2.0</v>
      </c>
      <c r="K1169" s="3">
        <v>0.0</v>
      </c>
      <c r="L1169" s="3">
        <v>0.0</v>
      </c>
    </row>
    <row r="1170">
      <c r="A1170" s="1" t="s">
        <v>1187</v>
      </c>
      <c r="B1170" s="1" t="s">
        <v>167</v>
      </c>
      <c r="C1170" s="3">
        <v>1.0</v>
      </c>
      <c r="D1170" s="3">
        <v>2.0</v>
      </c>
      <c r="E1170" s="3">
        <v>1.0</v>
      </c>
      <c r="F1170" s="3">
        <v>0.0</v>
      </c>
      <c r="G1170" s="3">
        <v>1.0</v>
      </c>
      <c r="H1170" s="3">
        <v>0.0</v>
      </c>
      <c r="I1170" s="3">
        <v>0.0</v>
      </c>
      <c r="J1170" s="3">
        <v>2.0</v>
      </c>
      <c r="K1170" s="3">
        <v>0.0</v>
      </c>
      <c r="L1170" s="3">
        <v>0.0</v>
      </c>
    </row>
    <row r="1171">
      <c r="A1171" s="1" t="s">
        <v>1188</v>
      </c>
      <c r="B1171" s="1" t="s">
        <v>167</v>
      </c>
      <c r="C1171" s="3">
        <v>0.0</v>
      </c>
      <c r="D1171" s="3">
        <v>2.0</v>
      </c>
      <c r="E1171" s="3">
        <v>0.0</v>
      </c>
      <c r="F1171" s="3">
        <v>0.0</v>
      </c>
      <c r="G1171" s="3">
        <v>0.0</v>
      </c>
      <c r="H1171" s="3">
        <v>0.0</v>
      </c>
      <c r="I1171" s="3">
        <v>0.0</v>
      </c>
      <c r="J1171" s="3">
        <v>2.0</v>
      </c>
      <c r="K1171" s="3">
        <v>0.0</v>
      </c>
      <c r="L1171" s="3">
        <v>0.0</v>
      </c>
    </row>
    <row r="1172">
      <c r="A1172" s="1" t="s">
        <v>1189</v>
      </c>
      <c r="B1172" s="1" t="s">
        <v>167</v>
      </c>
      <c r="C1172" s="3">
        <v>1.0</v>
      </c>
      <c r="D1172" s="3">
        <v>2.0</v>
      </c>
      <c r="E1172" s="3">
        <v>1.0</v>
      </c>
      <c r="F1172" s="3">
        <v>0.0</v>
      </c>
      <c r="G1172" s="3">
        <v>1.0</v>
      </c>
      <c r="H1172" s="3">
        <v>0.0</v>
      </c>
      <c r="I1172" s="3">
        <v>0.0</v>
      </c>
      <c r="J1172" s="3">
        <v>2.0</v>
      </c>
      <c r="K1172" s="3">
        <v>0.0</v>
      </c>
      <c r="L1172" s="3">
        <v>0.0</v>
      </c>
    </row>
    <row r="1173">
      <c r="A1173" s="1" t="s">
        <v>1190</v>
      </c>
      <c r="B1173" s="1" t="s">
        <v>167</v>
      </c>
      <c r="C1173" s="3">
        <v>3.0</v>
      </c>
      <c r="D1173" s="3">
        <v>0.0</v>
      </c>
      <c r="E1173" s="3">
        <v>3.0</v>
      </c>
      <c r="F1173" s="3">
        <v>0.0</v>
      </c>
      <c r="G1173" s="3">
        <v>3.0</v>
      </c>
      <c r="H1173" s="3">
        <v>0.0</v>
      </c>
      <c r="I1173" s="3">
        <v>0.0</v>
      </c>
      <c r="J1173" s="3">
        <v>0.0</v>
      </c>
      <c r="K1173" s="3">
        <v>0.0</v>
      </c>
      <c r="L1173" s="3">
        <v>0.0</v>
      </c>
    </row>
    <row r="1174">
      <c r="A1174" s="1" t="s">
        <v>1191</v>
      </c>
      <c r="B1174" s="1" t="s">
        <v>167</v>
      </c>
      <c r="C1174" s="3">
        <v>1.0</v>
      </c>
      <c r="D1174" s="3">
        <v>2.0</v>
      </c>
      <c r="E1174" s="3">
        <v>1.0</v>
      </c>
      <c r="F1174" s="3">
        <v>0.0</v>
      </c>
      <c r="G1174" s="3">
        <v>1.0</v>
      </c>
      <c r="H1174" s="3">
        <v>0.0</v>
      </c>
      <c r="I1174" s="3">
        <v>0.0</v>
      </c>
      <c r="J1174" s="3">
        <v>2.0</v>
      </c>
      <c r="K1174" s="3">
        <v>0.0</v>
      </c>
      <c r="L1174" s="3">
        <v>0.0</v>
      </c>
    </row>
    <row r="1175">
      <c r="A1175" s="1" t="s">
        <v>1192</v>
      </c>
      <c r="B1175" s="1" t="s">
        <v>167</v>
      </c>
      <c r="C1175" s="3">
        <v>1.0</v>
      </c>
      <c r="D1175" s="3">
        <v>1.0</v>
      </c>
      <c r="E1175" s="3">
        <v>1.0</v>
      </c>
      <c r="F1175" s="3">
        <v>0.0</v>
      </c>
      <c r="G1175" s="3">
        <v>1.0</v>
      </c>
      <c r="H1175" s="3">
        <v>0.0</v>
      </c>
      <c r="I1175" s="3">
        <v>0.0</v>
      </c>
      <c r="J1175" s="3">
        <v>1.0</v>
      </c>
      <c r="K1175" s="3">
        <v>0.0</v>
      </c>
      <c r="L1175" s="3">
        <v>0.0</v>
      </c>
    </row>
    <row r="1176">
      <c r="A1176" s="1" t="s">
        <v>1193</v>
      </c>
      <c r="B1176" s="1" t="s">
        <v>167</v>
      </c>
      <c r="C1176" s="3">
        <v>1.0</v>
      </c>
      <c r="D1176" s="3">
        <v>1.0</v>
      </c>
      <c r="E1176" s="3">
        <v>1.0</v>
      </c>
      <c r="F1176" s="3">
        <v>0.0</v>
      </c>
      <c r="G1176" s="3">
        <v>1.0</v>
      </c>
      <c r="H1176" s="3">
        <v>0.0</v>
      </c>
      <c r="I1176" s="3">
        <v>0.0</v>
      </c>
      <c r="J1176" s="3">
        <v>1.0</v>
      </c>
      <c r="K1176" s="3">
        <v>0.0</v>
      </c>
      <c r="L1176" s="3">
        <v>0.0</v>
      </c>
    </row>
    <row r="1177">
      <c r="A1177" s="1" t="s">
        <v>1194</v>
      </c>
      <c r="B1177" s="1" t="s">
        <v>167</v>
      </c>
      <c r="C1177" s="3">
        <v>2.0</v>
      </c>
      <c r="D1177" s="3">
        <v>1.0</v>
      </c>
      <c r="E1177" s="3">
        <v>2.0</v>
      </c>
      <c r="F1177" s="3">
        <v>0.0</v>
      </c>
      <c r="G1177" s="3">
        <v>2.0</v>
      </c>
      <c r="H1177" s="3">
        <v>0.0</v>
      </c>
      <c r="I1177" s="3">
        <v>0.0</v>
      </c>
      <c r="J1177" s="3">
        <v>1.0</v>
      </c>
      <c r="K1177" s="3">
        <v>0.0</v>
      </c>
      <c r="L1177" s="3">
        <v>0.0</v>
      </c>
    </row>
    <row r="1178">
      <c r="A1178" s="2" t="s">
        <v>1195</v>
      </c>
      <c r="B1178" s="1" t="s">
        <v>167</v>
      </c>
      <c r="C1178" s="3">
        <v>3.0</v>
      </c>
      <c r="D1178" s="3">
        <v>0.0</v>
      </c>
      <c r="E1178" s="3">
        <v>3.0</v>
      </c>
      <c r="F1178" s="3">
        <v>0.0</v>
      </c>
      <c r="G1178" s="3">
        <v>3.0</v>
      </c>
      <c r="H1178" s="3">
        <v>0.0</v>
      </c>
      <c r="I1178" s="3">
        <v>0.0</v>
      </c>
      <c r="J1178" s="3">
        <v>0.0</v>
      </c>
      <c r="K1178" s="3">
        <v>0.0</v>
      </c>
      <c r="L1178" s="3">
        <v>0.0</v>
      </c>
    </row>
    <row r="1179">
      <c r="A1179" s="2" t="s">
        <v>1196</v>
      </c>
      <c r="B1179" s="1" t="s">
        <v>15</v>
      </c>
      <c r="C1179" s="3">
        <v>0.0</v>
      </c>
      <c r="D1179" s="3">
        <v>0.0</v>
      </c>
      <c r="E1179" s="3">
        <v>0.0</v>
      </c>
      <c r="F1179" s="3">
        <v>0.0</v>
      </c>
      <c r="G1179" s="3">
        <v>0.0</v>
      </c>
      <c r="H1179" s="3">
        <v>0.0</v>
      </c>
      <c r="I1179" s="3">
        <v>2.0</v>
      </c>
      <c r="J1179" s="3">
        <v>0.0</v>
      </c>
      <c r="K1179" s="3">
        <v>0.0</v>
      </c>
      <c r="L1179" s="3">
        <v>0.0</v>
      </c>
    </row>
    <row r="1180">
      <c r="A1180" s="2" t="s">
        <v>1197</v>
      </c>
      <c r="B1180" s="1" t="s">
        <v>17</v>
      </c>
      <c r="C1180" s="3">
        <v>0.0</v>
      </c>
      <c r="D1180" s="3">
        <v>0.0</v>
      </c>
      <c r="E1180" s="3">
        <v>0.0</v>
      </c>
      <c r="F1180" s="3">
        <v>0.0</v>
      </c>
      <c r="G1180" s="3">
        <v>0.0</v>
      </c>
      <c r="H1180" s="3">
        <v>0.0</v>
      </c>
      <c r="I1180" s="3">
        <v>2.0</v>
      </c>
      <c r="J1180" s="3">
        <v>0.0</v>
      </c>
      <c r="K1180" s="3">
        <v>0.0</v>
      </c>
      <c r="L1180" s="3">
        <v>0.0</v>
      </c>
    </row>
    <row r="1181">
      <c r="A1181" s="2" t="s">
        <v>1198</v>
      </c>
      <c r="B1181" s="1" t="s">
        <v>15</v>
      </c>
      <c r="C1181" s="3">
        <v>0.0</v>
      </c>
      <c r="D1181" s="3">
        <v>0.0</v>
      </c>
      <c r="E1181" s="3">
        <v>0.0</v>
      </c>
      <c r="F1181" s="3">
        <v>0.0</v>
      </c>
      <c r="G1181" s="3">
        <v>0.0</v>
      </c>
      <c r="H1181" s="3">
        <v>0.0</v>
      </c>
      <c r="I1181" s="3">
        <v>2.0</v>
      </c>
      <c r="J1181" s="3">
        <v>0.0</v>
      </c>
      <c r="K1181" s="3">
        <v>0.0</v>
      </c>
      <c r="L1181" s="3">
        <v>0.0</v>
      </c>
    </row>
    <row r="1182">
      <c r="A1182" s="2" t="s">
        <v>1199</v>
      </c>
      <c r="B1182" s="1" t="s">
        <v>15</v>
      </c>
      <c r="C1182" s="3">
        <v>0.0</v>
      </c>
      <c r="D1182" s="3">
        <v>0.0</v>
      </c>
      <c r="E1182" s="3">
        <v>0.0</v>
      </c>
      <c r="F1182" s="3">
        <v>0.0</v>
      </c>
      <c r="G1182" s="3">
        <v>0.0</v>
      </c>
      <c r="H1182" s="3">
        <v>0.0</v>
      </c>
      <c r="I1182" s="3">
        <v>2.0</v>
      </c>
      <c r="J1182" s="3">
        <v>0.0</v>
      </c>
      <c r="K1182" s="3">
        <v>0.0</v>
      </c>
      <c r="L1182" s="3">
        <v>0.0</v>
      </c>
    </row>
    <row r="1183">
      <c r="A1183" s="1" t="s">
        <v>1200</v>
      </c>
      <c r="B1183" s="1" t="s">
        <v>167</v>
      </c>
      <c r="C1183" s="3">
        <v>6.0</v>
      </c>
      <c r="D1183" s="3">
        <v>0.0</v>
      </c>
      <c r="E1183" s="3">
        <v>5.0</v>
      </c>
      <c r="F1183" s="3">
        <v>0.0</v>
      </c>
      <c r="G1183" s="3">
        <v>6.0</v>
      </c>
      <c r="H1183" s="3">
        <v>0.0</v>
      </c>
      <c r="I1183" s="3">
        <v>2.0</v>
      </c>
      <c r="J1183" s="3">
        <v>0.0</v>
      </c>
      <c r="K1183" s="3">
        <v>0.0</v>
      </c>
      <c r="L1183" s="3">
        <v>0.0</v>
      </c>
    </row>
    <row r="1184">
      <c r="A1184" s="2" t="s">
        <v>1201</v>
      </c>
      <c r="B1184" s="1" t="s">
        <v>167</v>
      </c>
      <c r="C1184" s="3">
        <v>0.0</v>
      </c>
      <c r="D1184" s="3">
        <v>0.0</v>
      </c>
      <c r="E1184" s="3">
        <v>0.0</v>
      </c>
      <c r="F1184" s="3">
        <v>0.0</v>
      </c>
      <c r="G1184" s="3">
        <v>0.0</v>
      </c>
      <c r="H1184" s="3">
        <v>0.0</v>
      </c>
      <c r="I1184" s="3">
        <v>1.0</v>
      </c>
      <c r="J1184" s="3">
        <v>0.0</v>
      </c>
      <c r="K1184" s="3">
        <v>0.0</v>
      </c>
      <c r="L1184" s="3">
        <v>0.0</v>
      </c>
    </row>
    <row r="1185">
      <c r="A1185" s="2" t="s">
        <v>1202</v>
      </c>
      <c r="B1185" s="1" t="s">
        <v>167</v>
      </c>
      <c r="C1185" s="3">
        <v>1.0</v>
      </c>
      <c r="D1185" s="3">
        <v>0.0</v>
      </c>
      <c r="E1185" s="3">
        <v>1.0</v>
      </c>
      <c r="F1185" s="3">
        <v>0.0</v>
      </c>
      <c r="G1185" s="3">
        <v>1.0</v>
      </c>
      <c r="H1185" s="3">
        <v>0.0</v>
      </c>
      <c r="I1185" s="3">
        <v>2.0</v>
      </c>
      <c r="J1185" s="3">
        <v>0.0</v>
      </c>
      <c r="K1185" s="3">
        <v>0.0</v>
      </c>
      <c r="L1185" s="3">
        <v>0.0</v>
      </c>
    </row>
    <row r="1186">
      <c r="A1186" s="2" t="s">
        <v>1203</v>
      </c>
      <c r="B1186" s="1" t="s">
        <v>167</v>
      </c>
      <c r="C1186" s="3">
        <v>2.0</v>
      </c>
      <c r="D1186" s="3">
        <v>0.0</v>
      </c>
      <c r="E1186" s="3">
        <v>2.0</v>
      </c>
      <c r="F1186" s="3">
        <v>0.0</v>
      </c>
      <c r="G1186" s="3">
        <v>2.0</v>
      </c>
      <c r="H1186" s="3">
        <v>0.0</v>
      </c>
      <c r="I1186" s="3">
        <v>0.0</v>
      </c>
      <c r="J1186" s="3">
        <v>0.0</v>
      </c>
      <c r="K1186" s="3">
        <v>0.0</v>
      </c>
      <c r="L1186" s="3">
        <v>0.0</v>
      </c>
    </row>
    <row r="1187">
      <c r="A1187" s="2" t="s">
        <v>1204</v>
      </c>
      <c r="B1187" s="1" t="s">
        <v>167</v>
      </c>
      <c r="C1187" s="3">
        <v>1.0</v>
      </c>
      <c r="D1187" s="3">
        <v>0.0</v>
      </c>
      <c r="E1187" s="3">
        <v>1.0</v>
      </c>
      <c r="F1187" s="3">
        <v>0.0</v>
      </c>
      <c r="G1187" s="3">
        <v>1.0</v>
      </c>
      <c r="H1187" s="3">
        <v>0.0</v>
      </c>
      <c r="I1187" s="3">
        <v>0.0</v>
      </c>
      <c r="J1187" s="3">
        <v>0.0</v>
      </c>
      <c r="K1187" s="3">
        <v>0.0</v>
      </c>
      <c r="L1187" s="3">
        <v>0.0</v>
      </c>
    </row>
    <row r="1188">
      <c r="A1188" s="2" t="s">
        <v>1205</v>
      </c>
      <c r="B1188" s="1" t="s">
        <v>167</v>
      </c>
      <c r="C1188" s="3">
        <v>1.0</v>
      </c>
      <c r="D1188" s="3">
        <v>0.0</v>
      </c>
      <c r="E1188" s="3">
        <v>1.0</v>
      </c>
      <c r="F1188" s="3">
        <v>0.0</v>
      </c>
      <c r="G1188" s="3">
        <v>1.0</v>
      </c>
      <c r="H1188" s="3">
        <v>0.0</v>
      </c>
      <c r="I1188" s="3">
        <v>2.0</v>
      </c>
      <c r="J1188" s="3">
        <v>0.0</v>
      </c>
      <c r="K1188" s="3">
        <v>0.0</v>
      </c>
      <c r="L1188" s="3">
        <v>0.0</v>
      </c>
    </row>
    <row r="1189">
      <c r="A1189" s="2" t="s">
        <v>1206</v>
      </c>
      <c r="B1189" s="1" t="s">
        <v>167</v>
      </c>
      <c r="C1189" s="3">
        <v>1.0</v>
      </c>
      <c r="D1189" s="3">
        <v>0.0</v>
      </c>
      <c r="E1189" s="3">
        <v>1.0</v>
      </c>
      <c r="F1189" s="3">
        <v>0.0</v>
      </c>
      <c r="G1189" s="3">
        <v>1.0</v>
      </c>
      <c r="H1189" s="3">
        <v>0.0</v>
      </c>
      <c r="I1189" s="3">
        <v>0.0</v>
      </c>
      <c r="J1189" s="3">
        <v>0.0</v>
      </c>
      <c r="K1189" s="3">
        <v>0.0</v>
      </c>
      <c r="L1189" s="3">
        <v>0.0</v>
      </c>
    </row>
    <row r="1190">
      <c r="A1190" s="2" t="s">
        <v>1207</v>
      </c>
      <c r="B1190" s="1" t="s">
        <v>167</v>
      </c>
      <c r="C1190" s="3">
        <v>1.0</v>
      </c>
      <c r="D1190" s="3">
        <v>1.0</v>
      </c>
      <c r="E1190" s="3">
        <v>1.0</v>
      </c>
      <c r="F1190" s="3">
        <v>0.0</v>
      </c>
      <c r="G1190" s="3">
        <v>1.0</v>
      </c>
      <c r="H1190" s="3">
        <v>0.0</v>
      </c>
      <c r="I1190" s="3">
        <v>0.0</v>
      </c>
      <c r="J1190" s="3">
        <v>1.0</v>
      </c>
      <c r="K1190" s="3">
        <v>0.0</v>
      </c>
      <c r="L1190" s="3">
        <v>0.0</v>
      </c>
    </row>
    <row r="1191">
      <c r="A1191" s="2" t="s">
        <v>1208</v>
      </c>
      <c r="B1191" s="1" t="s">
        <v>167</v>
      </c>
      <c r="C1191" s="3">
        <v>6.0</v>
      </c>
      <c r="D1191" s="3">
        <v>0.0</v>
      </c>
      <c r="E1191" s="3">
        <v>5.0</v>
      </c>
      <c r="F1191" s="3">
        <v>0.0</v>
      </c>
      <c r="G1191" s="3">
        <v>6.0</v>
      </c>
      <c r="H1191" s="3">
        <v>0.0</v>
      </c>
      <c r="I1191" s="3">
        <v>2.0</v>
      </c>
      <c r="J1191" s="3">
        <v>0.0</v>
      </c>
      <c r="K1191" s="3">
        <v>0.0</v>
      </c>
      <c r="L1191" s="3">
        <v>0.0</v>
      </c>
    </row>
    <row r="1192">
      <c r="A1192" s="2" t="s">
        <v>1209</v>
      </c>
      <c r="B1192" s="1" t="s">
        <v>167</v>
      </c>
      <c r="C1192" s="3">
        <v>3.0</v>
      </c>
      <c r="D1192" s="3">
        <v>0.0</v>
      </c>
      <c r="E1192" s="3">
        <v>3.0</v>
      </c>
      <c r="F1192" s="3">
        <v>0.0</v>
      </c>
      <c r="G1192" s="3">
        <v>3.0</v>
      </c>
      <c r="H1192" s="3">
        <v>0.0</v>
      </c>
      <c r="I1192" s="3">
        <v>0.0</v>
      </c>
      <c r="J1192" s="3">
        <v>0.0</v>
      </c>
      <c r="K1192" s="3">
        <v>0.0</v>
      </c>
      <c r="L1192" s="3">
        <v>0.0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7"/>
    <hyperlink r:id="rId145" ref="A148"/>
    <hyperlink r:id="rId146" ref="A149"/>
    <hyperlink r:id="rId147" ref="A150"/>
    <hyperlink r:id="rId148" ref="A151"/>
    <hyperlink r:id="rId149" ref="A152"/>
    <hyperlink r:id="rId150" ref="A153"/>
    <hyperlink r:id="rId151" ref="A154"/>
    <hyperlink r:id="rId152" ref="A155"/>
    <hyperlink r:id="rId153" ref="A156"/>
    <hyperlink r:id="rId154" ref="A157"/>
    <hyperlink r:id="rId155" ref="A158"/>
    <hyperlink r:id="rId156" ref="A159"/>
    <hyperlink r:id="rId157" ref="A160"/>
    <hyperlink r:id="rId158" ref="A161"/>
    <hyperlink r:id="rId159" ref="A162"/>
    <hyperlink r:id="rId160" ref="A163"/>
    <hyperlink r:id="rId161" ref="A164"/>
    <hyperlink r:id="rId162" ref="A165"/>
    <hyperlink r:id="rId163" ref="A166"/>
    <hyperlink r:id="rId164" ref="A167"/>
    <hyperlink r:id="rId165" ref="A168"/>
    <hyperlink r:id="rId166" ref="A169"/>
    <hyperlink r:id="rId167" ref="A170"/>
    <hyperlink r:id="rId168" ref="A171"/>
    <hyperlink r:id="rId169" ref="A172"/>
    <hyperlink r:id="rId170" ref="A173"/>
    <hyperlink r:id="rId171" ref="A174"/>
    <hyperlink r:id="rId172" ref="A175"/>
    <hyperlink r:id="rId173" ref="A176"/>
    <hyperlink r:id="rId174" ref="A177"/>
    <hyperlink r:id="rId175" ref="A178"/>
    <hyperlink r:id="rId176" ref="A179"/>
    <hyperlink r:id="rId177" ref="A180"/>
    <hyperlink r:id="rId178" ref="A181"/>
    <hyperlink r:id="rId179" ref="A182"/>
    <hyperlink r:id="rId180" ref="A183"/>
    <hyperlink r:id="rId181" ref="A184"/>
    <hyperlink r:id="rId182" ref="A185"/>
    <hyperlink r:id="rId183" ref="A186"/>
    <hyperlink r:id="rId184" ref="A187"/>
    <hyperlink r:id="rId185" ref="A188"/>
    <hyperlink r:id="rId186" ref="A189"/>
    <hyperlink r:id="rId187" ref="A190"/>
    <hyperlink r:id="rId188" ref="A191"/>
    <hyperlink r:id="rId189" ref="A192"/>
    <hyperlink r:id="rId190" ref="A207"/>
    <hyperlink r:id="rId191" ref="A209"/>
    <hyperlink r:id="rId192" ref="A210"/>
    <hyperlink r:id="rId193" ref="A211"/>
    <hyperlink r:id="rId194" ref="A212"/>
    <hyperlink r:id="rId195" ref="A213"/>
    <hyperlink r:id="rId196" ref="A214"/>
    <hyperlink r:id="rId197" ref="A215"/>
    <hyperlink r:id="rId198" ref="A216"/>
    <hyperlink r:id="rId199" ref="A217"/>
    <hyperlink r:id="rId200" ref="A218"/>
    <hyperlink r:id="rId201" ref="A219"/>
    <hyperlink r:id="rId202" ref="A220"/>
    <hyperlink r:id="rId203" ref="A221"/>
    <hyperlink r:id="rId204" ref="A222"/>
    <hyperlink r:id="rId205" ref="A223"/>
    <hyperlink r:id="rId206" ref="A224"/>
    <hyperlink r:id="rId207" ref="A225"/>
    <hyperlink r:id="rId208" ref="A226"/>
    <hyperlink r:id="rId209" ref="A227"/>
    <hyperlink r:id="rId210" ref="A228"/>
    <hyperlink r:id="rId211" ref="A229"/>
    <hyperlink r:id="rId212" ref="A230"/>
    <hyperlink r:id="rId213" ref="A231"/>
    <hyperlink r:id="rId214" ref="A232"/>
    <hyperlink r:id="rId215" ref="A233"/>
    <hyperlink r:id="rId216" ref="A234"/>
    <hyperlink r:id="rId217" ref="A252"/>
    <hyperlink r:id="rId218" ref="A253"/>
    <hyperlink r:id="rId219" ref="A254"/>
    <hyperlink r:id="rId220" ref="A255"/>
    <hyperlink r:id="rId221" ref="A256"/>
    <hyperlink r:id="rId222" ref="A257"/>
    <hyperlink r:id="rId223" ref="A258"/>
    <hyperlink r:id="rId224" ref="A259"/>
    <hyperlink r:id="rId225" ref="A260"/>
    <hyperlink r:id="rId226" ref="A262"/>
    <hyperlink r:id="rId227" ref="A263"/>
    <hyperlink r:id="rId228" ref="A264"/>
    <hyperlink r:id="rId229" ref="A265"/>
    <hyperlink r:id="rId230" ref="A266"/>
    <hyperlink r:id="rId231" ref="A267"/>
    <hyperlink r:id="rId232" ref="A268"/>
    <hyperlink r:id="rId233" ref="A269"/>
    <hyperlink r:id="rId234" ref="A270"/>
    <hyperlink r:id="rId235" ref="A271"/>
    <hyperlink r:id="rId236" ref="A272"/>
    <hyperlink r:id="rId237" ref="A273"/>
    <hyperlink r:id="rId238" ref="A274"/>
    <hyperlink r:id="rId239" ref="A275"/>
    <hyperlink r:id="rId240" ref="A276"/>
    <hyperlink r:id="rId241" ref="A277"/>
    <hyperlink r:id="rId242" ref="A278"/>
    <hyperlink r:id="rId243" ref="A279"/>
    <hyperlink r:id="rId244" ref="A280"/>
    <hyperlink r:id="rId245" ref="A281"/>
    <hyperlink r:id="rId246" ref="A282"/>
    <hyperlink r:id="rId247" ref="A283"/>
    <hyperlink r:id="rId248" ref="A284"/>
    <hyperlink r:id="rId249" ref="A285"/>
    <hyperlink r:id="rId250" ref="A286"/>
    <hyperlink r:id="rId251" ref="A287"/>
    <hyperlink r:id="rId252" ref="A288"/>
    <hyperlink r:id="rId253" ref="A289"/>
    <hyperlink r:id="rId254" ref="A290"/>
    <hyperlink r:id="rId255" ref="A291"/>
    <hyperlink r:id="rId256" ref="A292"/>
    <hyperlink r:id="rId257" ref="A293"/>
    <hyperlink r:id="rId258" ref="A294"/>
    <hyperlink r:id="rId259" ref="A295"/>
    <hyperlink r:id="rId260" ref="A296"/>
    <hyperlink r:id="rId261" ref="A297"/>
    <hyperlink r:id="rId262" ref="A298"/>
    <hyperlink r:id="rId263" ref="A299"/>
    <hyperlink r:id="rId264" ref="A300"/>
    <hyperlink r:id="rId265" ref="A301"/>
    <hyperlink r:id="rId266" ref="A302"/>
    <hyperlink r:id="rId267" ref="A303"/>
    <hyperlink r:id="rId268" ref="A304"/>
    <hyperlink r:id="rId269" ref="A305"/>
    <hyperlink r:id="rId270" ref="A306"/>
    <hyperlink r:id="rId271" ref="A307"/>
    <hyperlink r:id="rId272" ref="A308"/>
    <hyperlink r:id="rId273" ref="A309"/>
    <hyperlink r:id="rId274" ref="A310"/>
    <hyperlink r:id="rId275" ref="A311"/>
    <hyperlink r:id="rId276" ref="A312"/>
    <hyperlink r:id="rId277" ref="A313"/>
    <hyperlink r:id="rId278" ref="A314"/>
    <hyperlink r:id="rId279" ref="A315"/>
    <hyperlink r:id="rId280" ref="A316"/>
    <hyperlink r:id="rId281" ref="A317"/>
    <hyperlink r:id="rId282" ref="A318"/>
    <hyperlink r:id="rId283" ref="A319"/>
    <hyperlink r:id="rId284" ref="A320"/>
    <hyperlink r:id="rId285" ref="A321"/>
    <hyperlink r:id="rId286" ref="A322"/>
    <hyperlink r:id="rId287" ref="A323"/>
    <hyperlink r:id="rId288" ref="A324"/>
    <hyperlink r:id="rId289" ref="A325"/>
    <hyperlink r:id="rId290" ref="A326"/>
    <hyperlink r:id="rId291" ref="A327"/>
    <hyperlink r:id="rId292" ref="A328"/>
    <hyperlink r:id="rId293" ref="A329"/>
    <hyperlink r:id="rId294" ref="A330"/>
    <hyperlink r:id="rId295" ref="A331"/>
    <hyperlink r:id="rId296" ref="A332"/>
    <hyperlink r:id="rId297" ref="A333"/>
    <hyperlink r:id="rId298" ref="A334"/>
    <hyperlink r:id="rId299" ref="A335"/>
    <hyperlink r:id="rId300" ref="A336"/>
    <hyperlink r:id="rId301" ref="A337"/>
    <hyperlink r:id="rId302" ref="A338"/>
    <hyperlink r:id="rId303" ref="A339"/>
    <hyperlink r:id="rId304" ref="A340"/>
    <hyperlink r:id="rId305" ref="A341"/>
    <hyperlink r:id="rId306" ref="A342"/>
    <hyperlink r:id="rId307" ref="A343"/>
    <hyperlink r:id="rId308" ref="A344"/>
    <hyperlink r:id="rId309" ref="A345"/>
    <hyperlink r:id="rId310" ref="A346"/>
    <hyperlink r:id="rId311" ref="A347"/>
    <hyperlink r:id="rId312" ref="A348"/>
    <hyperlink r:id="rId313" ref="A349"/>
    <hyperlink r:id="rId314" ref="A350"/>
    <hyperlink r:id="rId315" ref="A351"/>
    <hyperlink r:id="rId316" ref="A352"/>
    <hyperlink r:id="rId317" ref="A353"/>
    <hyperlink r:id="rId318" ref="A354"/>
    <hyperlink r:id="rId319" ref="A355"/>
    <hyperlink r:id="rId320" ref="A356"/>
    <hyperlink r:id="rId321" ref="A357"/>
    <hyperlink r:id="rId322" ref="A358"/>
    <hyperlink r:id="rId323" ref="A359"/>
    <hyperlink r:id="rId324" ref="A360"/>
    <hyperlink r:id="rId325" ref="A361"/>
    <hyperlink r:id="rId326" ref="A362"/>
    <hyperlink r:id="rId327" ref="A363"/>
    <hyperlink r:id="rId328" ref="A364"/>
    <hyperlink r:id="rId329" ref="A365"/>
    <hyperlink r:id="rId330" ref="A366"/>
    <hyperlink r:id="rId331" ref="A367"/>
    <hyperlink r:id="rId332" ref="A368"/>
    <hyperlink r:id="rId333" ref="A369"/>
    <hyperlink r:id="rId334" ref="A370"/>
    <hyperlink r:id="rId335" ref="A371"/>
    <hyperlink r:id="rId336" ref="A372"/>
    <hyperlink r:id="rId337" ref="A373"/>
    <hyperlink r:id="rId338" ref="A374"/>
    <hyperlink r:id="rId339" ref="A375"/>
    <hyperlink r:id="rId340" ref="A376"/>
    <hyperlink r:id="rId341" ref="A377"/>
    <hyperlink r:id="rId342" ref="A378"/>
    <hyperlink r:id="rId343" ref="A379"/>
    <hyperlink r:id="rId344" ref="A380"/>
    <hyperlink r:id="rId345" ref="A381"/>
    <hyperlink r:id="rId346" ref="A382"/>
    <hyperlink r:id="rId347" ref="A383"/>
    <hyperlink r:id="rId348" ref="A384"/>
    <hyperlink r:id="rId349" ref="A385"/>
    <hyperlink r:id="rId350" ref="A388"/>
    <hyperlink r:id="rId351" ref="A389"/>
    <hyperlink r:id="rId352" ref="A391"/>
    <hyperlink r:id="rId353" ref="A392"/>
    <hyperlink r:id="rId354" ref="A393"/>
    <hyperlink r:id="rId355" ref="A394"/>
    <hyperlink r:id="rId356" ref="A395"/>
    <hyperlink r:id="rId357" ref="A396"/>
    <hyperlink r:id="rId358" ref="A397"/>
    <hyperlink r:id="rId359" ref="A411"/>
    <hyperlink r:id="rId360" ref="A412"/>
    <hyperlink r:id="rId361" ref="A413"/>
    <hyperlink r:id="rId362" ref="A414"/>
    <hyperlink r:id="rId363" ref="A415"/>
    <hyperlink r:id="rId364" ref="A416"/>
    <hyperlink r:id="rId365" ref="A417"/>
    <hyperlink r:id="rId366" ref="A418"/>
    <hyperlink r:id="rId367" ref="A419"/>
    <hyperlink r:id="rId368" ref="A420"/>
    <hyperlink r:id="rId369" ref="A421"/>
    <hyperlink r:id="rId370" ref="A422"/>
    <hyperlink r:id="rId371" ref="A423"/>
    <hyperlink r:id="rId372" ref="A424"/>
    <hyperlink r:id="rId373" ref="A425"/>
    <hyperlink r:id="rId374" ref="A426"/>
    <hyperlink r:id="rId375" ref="A427"/>
    <hyperlink r:id="rId376" ref="A428"/>
    <hyperlink r:id="rId377" ref="A429"/>
    <hyperlink r:id="rId378" ref="A430"/>
    <hyperlink r:id="rId379" ref="A431"/>
    <hyperlink r:id="rId380" ref="A432"/>
    <hyperlink r:id="rId381" ref="A433"/>
    <hyperlink r:id="rId382" ref="A434"/>
    <hyperlink r:id="rId383" ref="A435"/>
    <hyperlink r:id="rId384" ref="A436"/>
    <hyperlink r:id="rId385" ref="A437"/>
    <hyperlink r:id="rId386" ref="A438"/>
    <hyperlink r:id="rId387" ref="A439"/>
    <hyperlink r:id="rId388" ref="A440"/>
    <hyperlink r:id="rId389" ref="A441"/>
    <hyperlink r:id="rId390" ref="A442"/>
    <hyperlink r:id="rId391" ref="A443"/>
    <hyperlink r:id="rId392" ref="A444"/>
    <hyperlink r:id="rId393" ref="A445"/>
    <hyperlink r:id="rId394" ref="A446"/>
    <hyperlink r:id="rId395" ref="A447"/>
    <hyperlink r:id="rId396" ref="A448"/>
    <hyperlink r:id="rId397" ref="A449"/>
    <hyperlink r:id="rId398" ref="A450"/>
    <hyperlink r:id="rId399" ref="A451"/>
    <hyperlink r:id="rId400" ref="A452"/>
    <hyperlink r:id="rId401" ref="A453"/>
    <hyperlink r:id="rId402" ref="A454"/>
    <hyperlink r:id="rId403" ref="A455"/>
    <hyperlink r:id="rId404" ref="A456"/>
    <hyperlink r:id="rId405" ref="A457"/>
    <hyperlink r:id="rId406" ref="A458"/>
    <hyperlink r:id="rId407" ref="A459"/>
    <hyperlink r:id="rId408" ref="A460"/>
    <hyperlink r:id="rId409" ref="A461"/>
    <hyperlink r:id="rId410" ref="A462"/>
    <hyperlink r:id="rId411" ref="A463"/>
    <hyperlink r:id="rId412" ref="A464"/>
    <hyperlink r:id="rId413" ref="A465"/>
    <hyperlink r:id="rId414" ref="A466"/>
    <hyperlink r:id="rId415" ref="A467"/>
    <hyperlink r:id="rId416" ref="A468"/>
    <hyperlink r:id="rId417" ref="A469"/>
    <hyperlink r:id="rId418" ref="A470"/>
    <hyperlink r:id="rId419" ref="A471"/>
    <hyperlink r:id="rId420" ref="A472"/>
    <hyperlink r:id="rId421" ref="A473"/>
    <hyperlink r:id="rId422" ref="A474"/>
    <hyperlink r:id="rId423" ref="A475"/>
    <hyperlink r:id="rId424" ref="A476"/>
    <hyperlink r:id="rId425" ref="A477"/>
    <hyperlink r:id="rId426" ref="A478"/>
    <hyperlink r:id="rId427" ref="A479"/>
    <hyperlink r:id="rId428" ref="A480"/>
    <hyperlink r:id="rId429" ref="A481"/>
    <hyperlink r:id="rId430" ref="A482"/>
    <hyperlink r:id="rId431" ref="A483"/>
    <hyperlink r:id="rId432" ref="A484"/>
    <hyperlink r:id="rId433" ref="A485"/>
    <hyperlink r:id="rId434" ref="A486"/>
    <hyperlink r:id="rId435" ref="A487"/>
    <hyperlink r:id="rId436" ref="A488"/>
    <hyperlink r:id="rId437" ref="A489"/>
    <hyperlink r:id="rId438" ref="A490"/>
    <hyperlink r:id="rId439" ref="A491"/>
    <hyperlink r:id="rId440" ref="A492"/>
    <hyperlink r:id="rId441" ref="A493"/>
    <hyperlink r:id="rId442" ref="A494"/>
    <hyperlink r:id="rId443" ref="A495"/>
    <hyperlink r:id="rId444" ref="A496"/>
    <hyperlink r:id="rId445" ref="A497"/>
    <hyperlink r:id="rId446" ref="A498"/>
    <hyperlink r:id="rId447" ref="A499"/>
    <hyperlink r:id="rId448" ref="A500"/>
    <hyperlink r:id="rId449" ref="A501"/>
    <hyperlink r:id="rId450" ref="A502"/>
    <hyperlink r:id="rId451" ref="A503"/>
    <hyperlink r:id="rId452" ref="A504"/>
    <hyperlink r:id="rId453" ref="A505"/>
    <hyperlink r:id="rId454" ref="A506"/>
    <hyperlink r:id="rId455" ref="A507"/>
    <hyperlink r:id="rId456" ref="A508"/>
    <hyperlink r:id="rId457" ref="A509"/>
    <hyperlink r:id="rId458" ref="A510"/>
    <hyperlink r:id="rId459" ref="A511"/>
    <hyperlink r:id="rId460" ref="A512"/>
    <hyperlink r:id="rId461" ref="A513"/>
    <hyperlink r:id="rId462" ref="A514"/>
    <hyperlink r:id="rId463" ref="A515"/>
    <hyperlink r:id="rId464" ref="A516"/>
    <hyperlink r:id="rId465" ref="A517"/>
    <hyperlink r:id="rId466" ref="A518"/>
    <hyperlink r:id="rId467" ref="A519"/>
    <hyperlink r:id="rId468" ref="A520"/>
    <hyperlink r:id="rId469" ref="A521"/>
    <hyperlink r:id="rId470" ref="A522"/>
    <hyperlink r:id="rId471" ref="A523"/>
    <hyperlink r:id="rId472" ref="A524"/>
    <hyperlink r:id="rId473" ref="A525"/>
    <hyperlink r:id="rId474" ref="A526"/>
    <hyperlink r:id="rId475" ref="A527"/>
    <hyperlink r:id="rId476" ref="A528"/>
    <hyperlink r:id="rId477" ref="A529"/>
    <hyperlink r:id="rId478" ref="A530"/>
    <hyperlink r:id="rId479" ref="A531"/>
    <hyperlink r:id="rId480" ref="A532"/>
    <hyperlink r:id="rId481" ref="A533"/>
    <hyperlink r:id="rId482" ref="A535"/>
    <hyperlink r:id="rId483" ref="A536"/>
    <hyperlink r:id="rId484" ref="A537"/>
    <hyperlink r:id="rId485" ref="A538"/>
    <hyperlink r:id="rId486" ref="A539"/>
    <hyperlink r:id="rId487" ref="A555"/>
    <hyperlink r:id="rId488" ref="A556"/>
    <hyperlink r:id="rId489" ref="A557"/>
    <hyperlink r:id="rId490" ref="A558"/>
    <hyperlink r:id="rId491" ref="A560"/>
    <hyperlink r:id="rId492" ref="A561"/>
    <hyperlink r:id="rId493" ref="A562"/>
    <hyperlink r:id="rId494" ref="A563"/>
    <hyperlink r:id="rId495" ref="A564"/>
    <hyperlink r:id="rId496" ref="A565"/>
    <hyperlink r:id="rId497" ref="A566"/>
    <hyperlink r:id="rId498" ref="A567"/>
    <hyperlink r:id="rId499" ref="A568"/>
    <hyperlink r:id="rId500" ref="A569"/>
    <hyperlink r:id="rId501" ref="A570"/>
    <hyperlink r:id="rId502" ref="A571"/>
    <hyperlink r:id="rId503" ref="A572"/>
    <hyperlink r:id="rId504" ref="A573"/>
    <hyperlink r:id="rId505" ref="A574"/>
    <hyperlink r:id="rId506" ref="A575"/>
    <hyperlink r:id="rId507" ref="A576"/>
    <hyperlink r:id="rId508" ref="A577"/>
    <hyperlink r:id="rId509" ref="A578"/>
    <hyperlink r:id="rId510" ref="A579"/>
    <hyperlink r:id="rId511" ref="A580"/>
    <hyperlink r:id="rId512" ref="A581"/>
    <hyperlink r:id="rId513" ref="A582"/>
    <hyperlink r:id="rId514" ref="A583"/>
    <hyperlink r:id="rId515" ref="A584"/>
    <hyperlink r:id="rId516" ref="A585"/>
    <hyperlink r:id="rId517" ref="A586"/>
    <hyperlink r:id="rId518" ref="A587"/>
    <hyperlink r:id="rId519" ref="A588"/>
    <hyperlink r:id="rId520" ref="A589"/>
    <hyperlink r:id="rId521" ref="A590"/>
    <hyperlink r:id="rId522" ref="A591"/>
    <hyperlink r:id="rId523" ref="A592"/>
    <hyperlink r:id="rId524" ref="A593"/>
    <hyperlink r:id="rId525" ref="A594"/>
    <hyperlink r:id="rId526" ref="A595"/>
    <hyperlink r:id="rId527" ref="A596"/>
    <hyperlink r:id="rId528" ref="A597"/>
    <hyperlink r:id="rId529" ref="A598"/>
    <hyperlink r:id="rId530" ref="A599"/>
    <hyperlink r:id="rId531" ref="A600"/>
    <hyperlink r:id="rId532" ref="A601"/>
    <hyperlink r:id="rId533" ref="A602"/>
    <hyperlink r:id="rId534" ref="A603"/>
    <hyperlink r:id="rId535" ref="A604"/>
    <hyperlink r:id="rId536" ref="A605"/>
    <hyperlink r:id="rId537" ref="A606"/>
    <hyperlink r:id="rId538" ref="A607"/>
    <hyperlink r:id="rId539" ref="A608"/>
    <hyperlink r:id="rId540" ref="A609"/>
    <hyperlink r:id="rId541" ref="A610"/>
    <hyperlink r:id="rId542" ref="A611"/>
    <hyperlink r:id="rId543" ref="A612"/>
    <hyperlink r:id="rId544" ref="A613"/>
    <hyperlink r:id="rId545" ref="A614"/>
    <hyperlink r:id="rId546" ref="A615"/>
    <hyperlink r:id="rId547" ref="A616"/>
    <hyperlink r:id="rId548" ref="A617"/>
    <hyperlink r:id="rId549" ref="A618"/>
    <hyperlink r:id="rId550" ref="A619"/>
    <hyperlink r:id="rId551" ref="A620"/>
    <hyperlink r:id="rId552" ref="A621"/>
    <hyperlink r:id="rId553" ref="A622"/>
    <hyperlink r:id="rId554" ref="A623"/>
    <hyperlink r:id="rId555" ref="A624"/>
    <hyperlink r:id="rId556" ref="A625"/>
    <hyperlink r:id="rId557" ref="A626"/>
    <hyperlink r:id="rId558" ref="A627"/>
    <hyperlink r:id="rId559" ref="A628"/>
    <hyperlink r:id="rId560" ref="A629"/>
    <hyperlink r:id="rId561" ref="A631"/>
    <hyperlink r:id="rId562" ref="A632"/>
    <hyperlink r:id="rId563" ref="A633"/>
    <hyperlink r:id="rId564" ref="A634"/>
    <hyperlink r:id="rId565" ref="A635"/>
    <hyperlink r:id="rId566" ref="A636"/>
    <hyperlink r:id="rId567" ref="A637"/>
    <hyperlink r:id="rId568" ref="A638"/>
    <hyperlink r:id="rId569" ref="A639"/>
    <hyperlink r:id="rId570" ref="A640"/>
    <hyperlink r:id="rId571" ref="A641"/>
    <hyperlink r:id="rId572" ref="A642"/>
    <hyperlink r:id="rId573" ref="A643"/>
    <hyperlink r:id="rId574" ref="A644"/>
    <hyperlink r:id="rId575" ref="A645"/>
    <hyperlink r:id="rId576" ref="A646"/>
    <hyperlink r:id="rId577" ref="A647"/>
    <hyperlink r:id="rId578" ref="A648"/>
    <hyperlink r:id="rId579" ref="A649"/>
    <hyperlink r:id="rId580" ref="A650"/>
    <hyperlink r:id="rId581" ref="A651"/>
    <hyperlink r:id="rId582" ref="A652"/>
    <hyperlink r:id="rId583" ref="A669"/>
    <hyperlink r:id="rId584" ref="A670"/>
    <hyperlink r:id="rId585" ref="A671"/>
    <hyperlink r:id="rId586" ref="A672"/>
    <hyperlink r:id="rId587" ref="A673"/>
    <hyperlink r:id="rId588" ref="A674"/>
    <hyperlink r:id="rId589" ref="A675"/>
    <hyperlink r:id="rId590" ref="A676"/>
    <hyperlink r:id="rId591" ref="A677"/>
    <hyperlink r:id="rId592" ref="A678"/>
    <hyperlink r:id="rId593" ref="A679"/>
    <hyperlink r:id="rId594" ref="A680"/>
    <hyperlink r:id="rId595" ref="A681"/>
    <hyperlink r:id="rId596" ref="A682"/>
    <hyperlink r:id="rId597" ref="A683"/>
    <hyperlink r:id="rId598" ref="A684"/>
    <hyperlink r:id="rId599" ref="A685"/>
    <hyperlink r:id="rId600" ref="A686"/>
    <hyperlink r:id="rId601" ref="A687"/>
    <hyperlink r:id="rId602" ref="A688"/>
    <hyperlink r:id="rId603" ref="A689"/>
    <hyperlink r:id="rId604" ref="A690"/>
    <hyperlink r:id="rId605" ref="A691"/>
    <hyperlink r:id="rId606" ref="A692"/>
    <hyperlink r:id="rId607" ref="A693"/>
    <hyperlink r:id="rId608" ref="A694"/>
    <hyperlink r:id="rId609" ref="A695"/>
    <hyperlink r:id="rId610" ref="A696"/>
    <hyperlink r:id="rId611" ref="A697"/>
    <hyperlink r:id="rId612" ref="A698"/>
    <hyperlink r:id="rId613" ref="A699"/>
    <hyperlink r:id="rId614" ref="A700"/>
    <hyperlink r:id="rId615" ref="A701"/>
    <hyperlink r:id="rId616" ref="A702"/>
    <hyperlink r:id="rId617" ref="A703"/>
    <hyperlink r:id="rId618" ref="A704"/>
    <hyperlink r:id="rId619" ref="A705"/>
    <hyperlink r:id="rId620" ref="A706"/>
    <hyperlink r:id="rId621" ref="A707"/>
    <hyperlink r:id="rId622" ref="A708"/>
    <hyperlink r:id="rId623" ref="A710"/>
    <hyperlink r:id="rId624" ref="A711"/>
    <hyperlink r:id="rId625" ref="A712"/>
    <hyperlink r:id="rId626" ref="A713"/>
    <hyperlink r:id="rId627" ref="A714"/>
    <hyperlink r:id="rId628" ref="A715"/>
    <hyperlink r:id="rId629" ref="A717"/>
    <hyperlink r:id="rId630" ref="A718"/>
    <hyperlink r:id="rId631" ref="A719"/>
    <hyperlink r:id="rId632" ref="A720"/>
    <hyperlink r:id="rId633" ref="A721"/>
    <hyperlink r:id="rId634" ref="A722"/>
    <hyperlink r:id="rId635" ref="A723"/>
    <hyperlink r:id="rId636" ref="A724"/>
    <hyperlink r:id="rId637" ref="A725"/>
    <hyperlink r:id="rId638" ref="A744"/>
    <hyperlink r:id="rId639" ref="A745"/>
    <hyperlink r:id="rId640" ref="A746"/>
    <hyperlink r:id="rId641" ref="A747"/>
    <hyperlink r:id="rId642" ref="A748"/>
    <hyperlink r:id="rId643" ref="A749"/>
    <hyperlink r:id="rId644" ref="A750"/>
    <hyperlink r:id="rId645" ref="A751"/>
    <hyperlink r:id="rId646" ref="A752"/>
    <hyperlink r:id="rId647" ref="A753"/>
    <hyperlink r:id="rId648" ref="A754"/>
    <hyperlink r:id="rId649" ref="A755"/>
    <hyperlink r:id="rId650" ref="A756"/>
    <hyperlink r:id="rId651" ref="A757"/>
    <hyperlink r:id="rId652" ref="A758"/>
    <hyperlink r:id="rId653" ref="A759"/>
    <hyperlink r:id="rId654" ref="A760"/>
    <hyperlink r:id="rId655" ref="A761"/>
    <hyperlink r:id="rId656" ref="A762"/>
    <hyperlink r:id="rId657" ref="A763"/>
    <hyperlink r:id="rId658" ref="A764"/>
    <hyperlink r:id="rId659" ref="A765"/>
    <hyperlink r:id="rId660" ref="A766"/>
    <hyperlink r:id="rId661" ref="A767"/>
    <hyperlink r:id="rId662" ref="A768"/>
    <hyperlink r:id="rId663" ref="A769"/>
    <hyperlink r:id="rId664" ref="A770"/>
    <hyperlink r:id="rId665" ref="A771"/>
    <hyperlink r:id="rId666" ref="A772"/>
    <hyperlink r:id="rId667" ref="A773"/>
    <hyperlink r:id="rId668" ref="A774"/>
    <hyperlink r:id="rId669" ref="A775"/>
    <hyperlink r:id="rId670" ref="A776"/>
    <hyperlink r:id="rId671" ref="A777"/>
    <hyperlink r:id="rId672" ref="A778"/>
    <hyperlink r:id="rId673" ref="A779"/>
    <hyperlink r:id="rId674" ref="A780"/>
    <hyperlink r:id="rId675" ref="A781"/>
    <hyperlink r:id="rId676" ref="A782"/>
    <hyperlink r:id="rId677" ref="A783"/>
    <hyperlink r:id="rId678" ref="A784"/>
    <hyperlink r:id="rId679" ref="A785"/>
    <hyperlink r:id="rId680" ref="A792"/>
    <hyperlink r:id="rId681" ref="A793"/>
    <hyperlink r:id="rId682" ref="A794"/>
    <hyperlink r:id="rId683" ref="A795"/>
    <hyperlink r:id="rId684" ref="A796"/>
    <hyperlink r:id="rId685" ref="A797"/>
    <hyperlink r:id="rId686" ref="A798"/>
    <hyperlink r:id="rId687" ref="A799"/>
    <hyperlink r:id="rId688" ref="A800"/>
    <hyperlink r:id="rId689" ref="A801"/>
    <hyperlink r:id="rId690" ref="A802"/>
    <hyperlink r:id="rId691" ref="A803"/>
    <hyperlink r:id="rId692" ref="A804"/>
    <hyperlink r:id="rId693" ref="A805"/>
    <hyperlink r:id="rId694" ref="A806"/>
    <hyperlink r:id="rId695" ref="A808"/>
    <hyperlink r:id="rId696" ref="A809"/>
    <hyperlink r:id="rId697" ref="A810"/>
    <hyperlink r:id="rId698" ref="A811"/>
    <hyperlink r:id="rId699" ref="A812"/>
    <hyperlink r:id="rId700" ref="A813"/>
    <hyperlink r:id="rId701" ref="A814"/>
    <hyperlink r:id="rId702" ref="A815"/>
    <hyperlink r:id="rId703" ref="A816"/>
    <hyperlink r:id="rId704" ref="A817"/>
    <hyperlink r:id="rId705" ref="A818"/>
    <hyperlink r:id="rId706" ref="A819"/>
    <hyperlink r:id="rId707" ref="A820"/>
    <hyperlink r:id="rId708" ref="A821"/>
    <hyperlink r:id="rId709" ref="A838"/>
    <hyperlink r:id="rId710" ref="A839"/>
    <hyperlink r:id="rId711" ref="A840"/>
    <hyperlink r:id="rId712" ref="A841"/>
    <hyperlink r:id="rId713" ref="A842"/>
    <hyperlink r:id="rId714" ref="A843"/>
    <hyperlink r:id="rId715" ref="A844"/>
    <hyperlink r:id="rId716" ref="A845"/>
    <hyperlink r:id="rId717" ref="A846"/>
    <hyperlink r:id="rId718" ref="A847"/>
    <hyperlink r:id="rId719" ref="A848"/>
    <hyperlink r:id="rId720" ref="A849"/>
    <hyperlink r:id="rId721" ref="A850"/>
    <hyperlink r:id="rId722" ref="A851"/>
    <hyperlink r:id="rId723" ref="A853"/>
    <hyperlink r:id="rId724" ref="A854"/>
    <hyperlink r:id="rId725" ref="A855"/>
    <hyperlink r:id="rId726" ref="A856"/>
    <hyperlink r:id="rId727" ref="A857"/>
    <hyperlink r:id="rId728" ref="A858"/>
    <hyperlink r:id="rId729" ref="A859"/>
    <hyperlink r:id="rId730" ref="A860"/>
    <hyperlink r:id="rId731" ref="A861"/>
    <hyperlink r:id="rId732" ref="A862"/>
    <hyperlink r:id="rId733" ref="A863"/>
    <hyperlink r:id="rId734" ref="A864"/>
    <hyperlink r:id="rId735" ref="A865"/>
    <hyperlink r:id="rId736" ref="A866"/>
    <hyperlink r:id="rId737" ref="A867"/>
    <hyperlink r:id="rId738" ref="A868"/>
    <hyperlink r:id="rId739" ref="A869"/>
    <hyperlink r:id="rId740" ref="A870"/>
    <hyperlink r:id="rId741" ref="A871"/>
    <hyperlink r:id="rId742" ref="A872"/>
    <hyperlink r:id="rId743" ref="A873"/>
    <hyperlink r:id="rId744" ref="A874"/>
    <hyperlink r:id="rId745" ref="A875"/>
    <hyperlink r:id="rId746" ref="A876"/>
    <hyperlink r:id="rId747" ref="A877"/>
    <hyperlink r:id="rId748" ref="A878"/>
    <hyperlink r:id="rId749" ref="A879"/>
    <hyperlink r:id="rId750" ref="A880"/>
    <hyperlink r:id="rId751" ref="A881"/>
    <hyperlink r:id="rId752" ref="A882"/>
    <hyperlink r:id="rId753" ref="A883"/>
    <hyperlink r:id="rId754" ref="A884"/>
    <hyperlink r:id="rId755" ref="A885"/>
    <hyperlink r:id="rId756" ref="A887"/>
    <hyperlink r:id="rId757" ref="A888"/>
    <hyperlink r:id="rId758" ref="A889"/>
    <hyperlink r:id="rId759" ref="A890"/>
    <hyperlink r:id="rId760" ref="A891"/>
    <hyperlink r:id="rId761" ref="A892"/>
    <hyperlink r:id="rId762" ref="A893"/>
    <hyperlink r:id="rId763" ref="A894"/>
    <hyperlink r:id="rId764" ref="A895"/>
    <hyperlink r:id="rId765" ref="A896"/>
    <hyperlink r:id="rId766" ref="A897"/>
    <hyperlink r:id="rId767" ref="A898"/>
    <hyperlink r:id="rId768" ref="A899"/>
    <hyperlink r:id="rId769" ref="A900"/>
    <hyperlink r:id="rId770" ref="A901"/>
    <hyperlink r:id="rId771" ref="A902"/>
    <hyperlink r:id="rId772" ref="A903"/>
    <hyperlink r:id="rId773" ref="A904"/>
    <hyperlink r:id="rId774" ref="A905"/>
    <hyperlink r:id="rId775" ref="A906"/>
    <hyperlink r:id="rId776" ref="A907"/>
    <hyperlink r:id="rId777" ref="A908"/>
    <hyperlink r:id="rId778" ref="A909"/>
    <hyperlink r:id="rId779" ref="A910"/>
    <hyperlink r:id="rId780" ref="A911"/>
    <hyperlink r:id="rId781" ref="A912"/>
    <hyperlink r:id="rId782" ref="A913"/>
    <hyperlink r:id="rId783" ref="A914"/>
    <hyperlink r:id="rId784" ref="A915"/>
    <hyperlink r:id="rId785" ref="A916"/>
    <hyperlink r:id="rId786" ref="A917"/>
    <hyperlink r:id="rId787" ref="A918"/>
    <hyperlink r:id="rId788" ref="A919"/>
    <hyperlink r:id="rId789" ref="A920"/>
    <hyperlink r:id="rId790" ref="A921"/>
    <hyperlink r:id="rId791" ref="A922"/>
    <hyperlink r:id="rId792" ref="A923"/>
    <hyperlink r:id="rId793" ref="A925"/>
    <hyperlink r:id="rId794" ref="A926"/>
    <hyperlink r:id="rId795" ref="A927"/>
    <hyperlink r:id="rId796" ref="A928"/>
    <hyperlink r:id="rId797" ref="A929"/>
    <hyperlink r:id="rId798" ref="A930"/>
    <hyperlink r:id="rId799" ref="A931"/>
    <hyperlink r:id="rId800" ref="A932"/>
    <hyperlink r:id="rId801" ref="A933"/>
    <hyperlink r:id="rId802" ref="A934"/>
    <hyperlink r:id="rId803" ref="A935"/>
    <hyperlink r:id="rId804" ref="A936"/>
    <hyperlink r:id="rId805" ref="A937"/>
    <hyperlink r:id="rId806" ref="A938"/>
    <hyperlink r:id="rId807" ref="A939"/>
    <hyperlink r:id="rId808" ref="A940"/>
    <hyperlink r:id="rId809" ref="A941"/>
    <hyperlink r:id="rId810" ref="A942"/>
    <hyperlink r:id="rId811" ref="A943"/>
    <hyperlink r:id="rId812" ref="A944"/>
    <hyperlink r:id="rId813" ref="A945"/>
    <hyperlink r:id="rId814" ref="A947"/>
    <hyperlink r:id="rId815" ref="A948"/>
    <hyperlink r:id="rId816" ref="A949"/>
    <hyperlink r:id="rId817" ref="A950"/>
    <hyperlink r:id="rId818" ref="A951"/>
    <hyperlink r:id="rId819" ref="A952"/>
    <hyperlink r:id="rId820" ref="A953"/>
    <hyperlink r:id="rId821" ref="A954"/>
    <hyperlink r:id="rId822" ref="A955"/>
    <hyperlink r:id="rId823" ref="A956"/>
    <hyperlink r:id="rId824" ref="A957"/>
    <hyperlink r:id="rId825" ref="A958"/>
    <hyperlink r:id="rId826" ref="A959"/>
    <hyperlink r:id="rId827" ref="A960"/>
    <hyperlink r:id="rId828" ref="A961"/>
    <hyperlink r:id="rId829" ref="A962"/>
    <hyperlink r:id="rId830" ref="A963"/>
    <hyperlink r:id="rId831" ref="A964"/>
    <hyperlink r:id="rId832" ref="A965"/>
    <hyperlink r:id="rId833" ref="A966"/>
    <hyperlink r:id="rId834" ref="A967"/>
    <hyperlink r:id="rId835" ref="A968"/>
    <hyperlink r:id="rId836" ref="A969"/>
    <hyperlink r:id="rId837" ref="A970"/>
    <hyperlink r:id="rId838" ref="A971"/>
    <hyperlink r:id="rId839" ref="A972"/>
    <hyperlink r:id="rId840" ref="A973"/>
    <hyperlink r:id="rId841" ref="A974"/>
    <hyperlink r:id="rId842" ref="A975"/>
    <hyperlink r:id="rId843" ref="A976"/>
    <hyperlink r:id="rId844" ref="A977"/>
    <hyperlink r:id="rId845" ref="A978"/>
    <hyperlink r:id="rId846" ref="A979"/>
    <hyperlink r:id="rId847" ref="A980"/>
    <hyperlink r:id="rId848" ref="A981"/>
    <hyperlink r:id="rId849" ref="A982"/>
    <hyperlink r:id="rId850" ref="A983"/>
    <hyperlink r:id="rId851" ref="A998"/>
    <hyperlink r:id="rId852" ref="A999"/>
    <hyperlink r:id="rId853" ref="A1002"/>
    <hyperlink r:id="rId854" ref="A1003"/>
    <hyperlink r:id="rId855" ref="A1004"/>
    <hyperlink r:id="rId856" ref="A1005"/>
    <hyperlink r:id="rId857" ref="A1006"/>
    <hyperlink r:id="rId858" ref="A1007"/>
    <hyperlink r:id="rId859" ref="A1008"/>
    <hyperlink r:id="rId860" ref="A1009"/>
    <hyperlink r:id="rId861" ref="A1010"/>
    <hyperlink r:id="rId862" ref="A1011"/>
    <hyperlink r:id="rId863" ref="A1012"/>
    <hyperlink r:id="rId864" ref="A1013"/>
    <hyperlink r:id="rId865" ref="A1014"/>
    <hyperlink r:id="rId866" ref="A1015"/>
    <hyperlink r:id="rId867" ref="A1016"/>
    <hyperlink r:id="rId868" ref="A1017"/>
    <hyperlink r:id="rId869" ref="A1018"/>
    <hyperlink r:id="rId870" ref="A1019"/>
    <hyperlink r:id="rId871" ref="A1020"/>
    <hyperlink r:id="rId872" ref="A1021"/>
    <hyperlink r:id="rId873" ref="A1022"/>
    <hyperlink r:id="rId874" ref="A1023"/>
    <hyperlink r:id="rId875" ref="A1024"/>
    <hyperlink r:id="rId876" ref="A1025"/>
    <hyperlink r:id="rId877" ref="A1026"/>
    <hyperlink r:id="rId878" ref="A1027"/>
    <hyperlink r:id="rId879" ref="A1028"/>
    <hyperlink r:id="rId880" ref="A1029"/>
    <hyperlink r:id="rId881" ref="A1030"/>
    <hyperlink r:id="rId882" ref="A1031"/>
    <hyperlink r:id="rId883" ref="A1032"/>
    <hyperlink r:id="rId884" ref="A1033"/>
    <hyperlink r:id="rId885" ref="A1034"/>
    <hyperlink r:id="rId886" ref="A1035"/>
    <hyperlink r:id="rId887" ref="A1036"/>
    <hyperlink r:id="rId888" ref="A1037"/>
    <hyperlink r:id="rId889" ref="A1038"/>
    <hyperlink r:id="rId890" ref="A1039"/>
    <hyperlink r:id="rId891" ref="A1040"/>
    <hyperlink r:id="rId892" ref="A1041"/>
    <hyperlink r:id="rId893" ref="A1043"/>
    <hyperlink r:id="rId894" ref="A1044"/>
    <hyperlink r:id="rId895" ref="A1045"/>
    <hyperlink r:id="rId896" ref="A1046"/>
    <hyperlink r:id="rId897" ref="A1047"/>
    <hyperlink r:id="rId898" ref="A1048"/>
    <hyperlink r:id="rId899" ref="A1049"/>
    <hyperlink r:id="rId900" ref="A1050"/>
    <hyperlink r:id="rId901" ref="A1051"/>
    <hyperlink r:id="rId902" ref="A1052"/>
    <hyperlink r:id="rId903" ref="A1053"/>
    <hyperlink r:id="rId904" ref="A1054"/>
    <hyperlink r:id="rId905" ref="A1055"/>
    <hyperlink r:id="rId906" ref="A1056"/>
    <hyperlink r:id="rId907" ref="A1057"/>
    <hyperlink r:id="rId908" ref="A1058"/>
    <hyperlink r:id="rId909" ref="A1059"/>
    <hyperlink r:id="rId910" ref="A1060"/>
    <hyperlink r:id="rId911" ref="A1061"/>
    <hyperlink r:id="rId912" ref="A1062"/>
    <hyperlink r:id="rId913" ref="A1063"/>
    <hyperlink r:id="rId914" ref="A1064"/>
    <hyperlink r:id="rId915" ref="A1065"/>
    <hyperlink r:id="rId916" ref="A1066"/>
    <hyperlink r:id="rId917" ref="A1067"/>
    <hyperlink r:id="rId918" ref="A1068"/>
    <hyperlink r:id="rId919" ref="A1069"/>
    <hyperlink r:id="rId920" ref="A1070"/>
    <hyperlink r:id="rId921" ref="A1071"/>
    <hyperlink r:id="rId922" ref="A1072"/>
    <hyperlink r:id="rId923" ref="A1073"/>
    <hyperlink r:id="rId924" ref="A1074"/>
    <hyperlink r:id="rId925" ref="A1075"/>
    <hyperlink r:id="rId926" ref="A1076"/>
    <hyperlink r:id="rId927" ref="A1077"/>
    <hyperlink r:id="rId928" ref="A1078"/>
    <hyperlink r:id="rId929" ref="A1079"/>
    <hyperlink r:id="rId930" ref="A1080"/>
    <hyperlink r:id="rId931" ref="A1081"/>
    <hyperlink r:id="rId932" ref="A1082"/>
    <hyperlink r:id="rId933" ref="A1083"/>
    <hyperlink r:id="rId934" ref="A1084"/>
    <hyperlink r:id="rId935" ref="A1085"/>
    <hyperlink r:id="rId936" ref="A1086"/>
    <hyperlink r:id="rId937" ref="A1087"/>
    <hyperlink r:id="rId938" ref="A1088"/>
    <hyperlink r:id="rId939" ref="A1089"/>
    <hyperlink r:id="rId940" ref="A1090"/>
    <hyperlink r:id="rId941" ref="A1091"/>
    <hyperlink r:id="rId942" ref="A1092"/>
    <hyperlink r:id="rId943" ref="A1093"/>
    <hyperlink r:id="rId944" ref="A1094"/>
    <hyperlink r:id="rId945" ref="A1095"/>
    <hyperlink r:id="rId946" ref="A1096"/>
    <hyperlink r:id="rId947" ref="A1097"/>
    <hyperlink r:id="rId948" ref="A1098"/>
    <hyperlink r:id="rId949" ref="A1099"/>
    <hyperlink r:id="rId950" ref="A1100"/>
    <hyperlink r:id="rId951" ref="A1101"/>
    <hyperlink r:id="rId952" ref="A1102"/>
    <hyperlink r:id="rId953" ref="A1103"/>
    <hyperlink r:id="rId954" ref="A1104"/>
    <hyperlink r:id="rId955" ref="A1105"/>
    <hyperlink r:id="rId956" ref="A1106"/>
    <hyperlink r:id="rId957" ref="A1107"/>
    <hyperlink r:id="rId958" ref="A1108"/>
    <hyperlink r:id="rId959" ref="A1109"/>
    <hyperlink r:id="rId960" ref="A1110"/>
    <hyperlink r:id="rId961" ref="A1111"/>
    <hyperlink r:id="rId962" ref="A1112"/>
    <hyperlink r:id="rId963" ref="A1113"/>
    <hyperlink r:id="rId964" ref="A1114"/>
    <hyperlink r:id="rId965" ref="A1115"/>
    <hyperlink r:id="rId966" ref="A1116"/>
    <hyperlink r:id="rId967" ref="A1117"/>
    <hyperlink r:id="rId968" ref="A1118"/>
    <hyperlink r:id="rId969" ref="A1121"/>
    <hyperlink r:id="rId970" ref="A1122"/>
    <hyperlink r:id="rId971" ref="A1137"/>
    <hyperlink r:id="rId972" ref="A1138"/>
    <hyperlink r:id="rId973" ref="A1139"/>
    <hyperlink r:id="rId974" ref="A1140"/>
    <hyperlink r:id="rId975" ref="A1141"/>
    <hyperlink r:id="rId976" ref="A1142"/>
    <hyperlink r:id="rId977" ref="A1143"/>
    <hyperlink r:id="rId978" ref="A1144"/>
    <hyperlink r:id="rId979" ref="A1145"/>
    <hyperlink r:id="rId980" ref="A1146"/>
    <hyperlink r:id="rId981" ref="A1147"/>
    <hyperlink r:id="rId982" ref="A1148"/>
    <hyperlink r:id="rId983" ref="A1149"/>
    <hyperlink r:id="rId984" ref="A1150"/>
    <hyperlink r:id="rId985" ref="A1151"/>
    <hyperlink r:id="rId986" ref="A1152"/>
    <hyperlink r:id="rId987" ref="A1153"/>
    <hyperlink r:id="rId988" ref="A1154"/>
    <hyperlink r:id="rId989" ref="A1155"/>
    <hyperlink r:id="rId990" ref="A1156"/>
    <hyperlink r:id="rId991" ref="A1157"/>
    <hyperlink r:id="rId992" ref="A1158"/>
    <hyperlink r:id="rId993" ref="A1159"/>
    <hyperlink r:id="rId994" ref="A1178"/>
    <hyperlink r:id="rId995" ref="A1179"/>
    <hyperlink r:id="rId996" ref="A1180"/>
    <hyperlink r:id="rId997" ref="A1181"/>
    <hyperlink r:id="rId998" ref="A1182"/>
    <hyperlink r:id="rId999" ref="A1184"/>
    <hyperlink r:id="rId1000" ref="A1185"/>
    <hyperlink r:id="rId1001" ref="A1186"/>
    <hyperlink r:id="rId1002" ref="A1187"/>
    <hyperlink r:id="rId1003" ref="A1188"/>
    <hyperlink r:id="rId1004" ref="A1189"/>
    <hyperlink r:id="rId1005" ref="A1190"/>
    <hyperlink r:id="rId1006" ref="A1191"/>
    <hyperlink r:id="rId1007" ref="A1192"/>
  </hyperlinks>
  <drawing r:id="rId100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1210</v>
      </c>
      <c r="B1" s="1" t="s">
        <v>1211</v>
      </c>
      <c r="C1" s="1" t="s">
        <v>1212</v>
      </c>
      <c r="D1" s="1" t="s">
        <v>1213</v>
      </c>
      <c r="E1" s="1" t="s">
        <v>1214</v>
      </c>
      <c r="F1" s="1" t="s">
        <v>1215</v>
      </c>
    </row>
    <row r="2">
      <c r="A2" s="2" t="s">
        <v>69</v>
      </c>
      <c r="B2" s="1" t="s">
        <v>22</v>
      </c>
      <c r="C2" s="1" t="s">
        <v>1216</v>
      </c>
      <c r="D2" s="2" t="s">
        <v>62</v>
      </c>
      <c r="E2" s="1" t="s">
        <v>22</v>
      </c>
      <c r="F2" s="1" t="s">
        <v>1217</v>
      </c>
    </row>
    <row r="3">
      <c r="A3" s="2" t="s">
        <v>133</v>
      </c>
      <c r="B3" s="1" t="s">
        <v>117</v>
      </c>
      <c r="C3" s="1" t="s">
        <v>1218</v>
      </c>
      <c r="D3" s="2" t="s">
        <v>228</v>
      </c>
      <c r="E3" s="1" t="s">
        <v>17</v>
      </c>
      <c r="F3" s="1" t="s">
        <v>1219</v>
      </c>
    </row>
    <row r="4">
      <c r="A4" s="2" t="s">
        <v>283</v>
      </c>
      <c r="B4" s="1" t="s">
        <v>22</v>
      </c>
      <c r="C4" s="1" t="s">
        <v>1220</v>
      </c>
      <c r="D4" s="2" t="s">
        <v>279</v>
      </c>
      <c r="E4" s="1" t="s">
        <v>13</v>
      </c>
      <c r="F4" s="1" t="s">
        <v>1221</v>
      </c>
    </row>
    <row r="5">
      <c r="A5" s="2" t="s">
        <v>299</v>
      </c>
      <c r="B5" s="1" t="s">
        <v>22</v>
      </c>
      <c r="C5" s="1" t="s">
        <v>1222</v>
      </c>
      <c r="D5" s="2" t="s">
        <v>293</v>
      </c>
      <c r="E5" s="1" t="s">
        <v>22</v>
      </c>
      <c r="F5" s="1" t="s">
        <v>1223</v>
      </c>
    </row>
    <row r="6">
      <c r="A6" s="2" t="s">
        <v>361</v>
      </c>
      <c r="B6" s="1" t="s">
        <v>22</v>
      </c>
      <c r="C6" s="1" t="s">
        <v>1224</v>
      </c>
      <c r="D6" s="2" t="s">
        <v>292</v>
      </c>
      <c r="E6" s="1" t="s">
        <v>22</v>
      </c>
      <c r="F6" s="1" t="s">
        <v>1225</v>
      </c>
    </row>
    <row r="7">
      <c r="A7" s="2" t="s">
        <v>363</v>
      </c>
      <c r="B7" s="1" t="s">
        <v>22</v>
      </c>
      <c r="C7" s="1" t="s">
        <v>1226</v>
      </c>
      <c r="D7" s="2" t="s">
        <v>292</v>
      </c>
      <c r="E7" s="1" t="s">
        <v>22</v>
      </c>
      <c r="F7" s="1" t="s">
        <v>1225</v>
      </c>
    </row>
    <row r="8">
      <c r="A8" s="2" t="s">
        <v>372</v>
      </c>
      <c r="B8" s="1" t="s">
        <v>22</v>
      </c>
      <c r="C8" s="1" t="s">
        <v>1227</v>
      </c>
      <c r="D8" s="2" t="s">
        <v>283</v>
      </c>
      <c r="E8" s="1" t="s">
        <v>22</v>
      </c>
      <c r="F8" s="1" t="s">
        <v>1220</v>
      </c>
    </row>
    <row r="9">
      <c r="A9" s="2" t="s">
        <v>429</v>
      </c>
      <c r="B9" s="1" t="s">
        <v>17</v>
      </c>
      <c r="C9" s="1" t="s">
        <v>1228</v>
      </c>
      <c r="D9" s="2" t="s">
        <v>430</v>
      </c>
      <c r="E9" s="1" t="s">
        <v>17</v>
      </c>
      <c r="F9" s="1" t="s">
        <v>1229</v>
      </c>
    </row>
    <row r="10">
      <c r="A10" s="2" t="s">
        <v>437</v>
      </c>
      <c r="B10" s="1" t="s">
        <v>22</v>
      </c>
      <c r="C10" s="1" t="s">
        <v>1230</v>
      </c>
      <c r="D10" s="2" t="s">
        <v>527</v>
      </c>
      <c r="E10" s="1" t="s">
        <v>22</v>
      </c>
      <c r="F10" s="1" t="s">
        <v>1231</v>
      </c>
    </row>
    <row r="11">
      <c r="A11" s="2" t="s">
        <v>438</v>
      </c>
      <c r="B11" s="1" t="s">
        <v>22</v>
      </c>
      <c r="C11" s="1" t="s">
        <v>1232</v>
      </c>
      <c r="D11" s="2" t="s">
        <v>527</v>
      </c>
      <c r="E11" s="1" t="s">
        <v>22</v>
      </c>
      <c r="F11" s="1" t="s">
        <v>1231</v>
      </c>
    </row>
    <row r="12">
      <c r="A12" s="2" t="s">
        <v>439</v>
      </c>
      <c r="B12" s="1" t="s">
        <v>22</v>
      </c>
      <c r="C12" s="1" t="s">
        <v>1233</v>
      </c>
      <c r="D12" s="2" t="s">
        <v>527</v>
      </c>
      <c r="E12" s="1" t="s">
        <v>22</v>
      </c>
      <c r="F12" s="1" t="s">
        <v>1231</v>
      </c>
    </row>
    <row r="13">
      <c r="A13" s="2" t="s">
        <v>440</v>
      </c>
      <c r="B13" s="1" t="s">
        <v>22</v>
      </c>
      <c r="C13" s="1" t="s">
        <v>1234</v>
      </c>
      <c r="D13" s="2" t="s">
        <v>482</v>
      </c>
      <c r="E13" s="1" t="s">
        <v>22</v>
      </c>
      <c r="F13" s="1" t="s">
        <v>1235</v>
      </c>
    </row>
    <row r="14">
      <c r="A14" s="2" t="s">
        <v>441</v>
      </c>
      <c r="B14" s="1" t="s">
        <v>22</v>
      </c>
      <c r="C14" s="1" t="s">
        <v>1236</v>
      </c>
      <c r="D14" s="2" t="s">
        <v>482</v>
      </c>
      <c r="E14" s="1" t="s">
        <v>22</v>
      </c>
      <c r="F14" s="1" t="s">
        <v>1235</v>
      </c>
    </row>
    <row r="15">
      <c r="A15" s="2" t="s">
        <v>442</v>
      </c>
      <c r="B15" s="1" t="s">
        <v>22</v>
      </c>
      <c r="C15" s="1" t="s">
        <v>1237</v>
      </c>
      <c r="D15" s="2" t="s">
        <v>482</v>
      </c>
      <c r="E15" s="1" t="s">
        <v>22</v>
      </c>
      <c r="F15" s="1" t="s">
        <v>1235</v>
      </c>
    </row>
    <row r="16">
      <c r="A16" s="2" t="s">
        <v>443</v>
      </c>
      <c r="B16" s="1" t="s">
        <v>22</v>
      </c>
      <c r="C16" s="1" t="s">
        <v>1238</v>
      </c>
      <c r="D16" s="2" t="s">
        <v>482</v>
      </c>
      <c r="E16" s="1" t="s">
        <v>22</v>
      </c>
      <c r="F16" s="1" t="s">
        <v>1235</v>
      </c>
    </row>
    <row r="17">
      <c r="A17" s="2" t="s">
        <v>444</v>
      </c>
      <c r="B17" s="1" t="s">
        <v>22</v>
      </c>
      <c r="C17" s="1" t="s">
        <v>1239</v>
      </c>
      <c r="D17" s="2" t="s">
        <v>482</v>
      </c>
      <c r="E17" s="1" t="s">
        <v>22</v>
      </c>
      <c r="F17" s="1" t="s">
        <v>1235</v>
      </c>
    </row>
    <row r="18">
      <c r="A18" s="2" t="s">
        <v>445</v>
      </c>
      <c r="B18" s="1" t="s">
        <v>22</v>
      </c>
      <c r="C18" s="1" t="s">
        <v>1240</v>
      </c>
      <c r="D18" s="2" t="s">
        <v>482</v>
      </c>
      <c r="E18" s="1" t="s">
        <v>22</v>
      </c>
      <c r="F18" s="1" t="s">
        <v>1235</v>
      </c>
    </row>
    <row r="19">
      <c r="A19" s="2" t="s">
        <v>446</v>
      </c>
      <c r="B19" s="1" t="s">
        <v>22</v>
      </c>
      <c r="C19" s="1" t="s">
        <v>1241</v>
      </c>
      <c r="D19" s="2" t="s">
        <v>482</v>
      </c>
      <c r="E19" s="1" t="s">
        <v>22</v>
      </c>
      <c r="F19" s="1" t="s">
        <v>1235</v>
      </c>
    </row>
    <row r="20">
      <c r="A20" s="2" t="s">
        <v>447</v>
      </c>
      <c r="B20" s="1" t="s">
        <v>22</v>
      </c>
      <c r="C20" s="1" t="s">
        <v>1242</v>
      </c>
      <c r="D20" s="2" t="s">
        <v>482</v>
      </c>
      <c r="E20" s="1" t="s">
        <v>22</v>
      </c>
      <c r="F20" s="1" t="s">
        <v>1235</v>
      </c>
    </row>
    <row r="21">
      <c r="A21" s="2" t="s">
        <v>448</v>
      </c>
      <c r="B21" s="1" t="s">
        <v>22</v>
      </c>
      <c r="C21" s="1" t="s">
        <v>1243</v>
      </c>
      <c r="D21" s="2" t="s">
        <v>482</v>
      </c>
      <c r="E21" s="1" t="s">
        <v>22</v>
      </c>
      <c r="F21" s="1" t="s">
        <v>1235</v>
      </c>
    </row>
    <row r="22">
      <c r="A22" s="2" t="s">
        <v>449</v>
      </c>
      <c r="B22" s="1" t="s">
        <v>22</v>
      </c>
      <c r="C22" s="1" t="s">
        <v>1244</v>
      </c>
      <c r="D22" s="2" t="s">
        <v>482</v>
      </c>
      <c r="E22" s="1" t="s">
        <v>22</v>
      </c>
      <c r="F22" s="1" t="s">
        <v>1235</v>
      </c>
    </row>
    <row r="23">
      <c r="A23" s="2" t="s">
        <v>450</v>
      </c>
      <c r="B23" s="1" t="s">
        <v>22</v>
      </c>
      <c r="C23" s="1" t="s">
        <v>1245</v>
      </c>
      <c r="D23" s="2" t="s">
        <v>482</v>
      </c>
      <c r="E23" s="1" t="s">
        <v>22</v>
      </c>
      <c r="F23" s="1" t="s">
        <v>1235</v>
      </c>
    </row>
    <row r="24">
      <c r="A24" s="2" t="s">
        <v>451</v>
      </c>
      <c r="B24" s="1" t="s">
        <v>22</v>
      </c>
      <c r="C24" s="1" t="s">
        <v>1246</v>
      </c>
      <c r="D24" s="2" t="s">
        <v>482</v>
      </c>
      <c r="E24" s="1" t="s">
        <v>22</v>
      </c>
      <c r="F24" s="1" t="s">
        <v>1235</v>
      </c>
    </row>
    <row r="25">
      <c r="A25" s="2" t="s">
        <v>452</v>
      </c>
      <c r="B25" s="1" t="s">
        <v>22</v>
      </c>
      <c r="C25" s="1" t="s">
        <v>1247</v>
      </c>
      <c r="D25" s="2" t="s">
        <v>482</v>
      </c>
      <c r="E25" s="1" t="s">
        <v>22</v>
      </c>
      <c r="F25" s="1" t="s">
        <v>1235</v>
      </c>
    </row>
    <row r="26">
      <c r="A26" s="2" t="s">
        <v>453</v>
      </c>
      <c r="B26" s="1" t="s">
        <v>22</v>
      </c>
      <c r="C26" s="1" t="s">
        <v>1248</v>
      </c>
      <c r="D26" s="2" t="s">
        <v>482</v>
      </c>
      <c r="E26" s="1" t="s">
        <v>22</v>
      </c>
      <c r="F26" s="1" t="s">
        <v>1235</v>
      </c>
    </row>
    <row r="27">
      <c r="A27" s="2" t="s">
        <v>454</v>
      </c>
      <c r="B27" s="1" t="s">
        <v>22</v>
      </c>
      <c r="C27" s="1" t="s">
        <v>1249</v>
      </c>
      <c r="D27" s="2" t="s">
        <v>482</v>
      </c>
      <c r="E27" s="1" t="s">
        <v>22</v>
      </c>
      <c r="F27" s="1" t="s">
        <v>1235</v>
      </c>
    </row>
    <row r="28">
      <c r="A28" s="2" t="s">
        <v>455</v>
      </c>
      <c r="B28" s="1" t="s">
        <v>22</v>
      </c>
      <c r="C28" s="1" t="s">
        <v>1250</v>
      </c>
      <c r="D28" s="2" t="s">
        <v>482</v>
      </c>
      <c r="E28" s="1" t="s">
        <v>22</v>
      </c>
      <c r="F28" s="1" t="s">
        <v>1235</v>
      </c>
    </row>
    <row r="29">
      <c r="A29" s="2" t="s">
        <v>456</v>
      </c>
      <c r="B29" s="1" t="s">
        <v>22</v>
      </c>
      <c r="C29" s="1" t="s">
        <v>1251</v>
      </c>
      <c r="D29" s="2" t="s">
        <v>482</v>
      </c>
      <c r="E29" s="1" t="s">
        <v>22</v>
      </c>
      <c r="F29" s="1" t="s">
        <v>1235</v>
      </c>
    </row>
    <row r="30">
      <c r="A30" s="2" t="s">
        <v>457</v>
      </c>
      <c r="B30" s="1" t="s">
        <v>22</v>
      </c>
      <c r="C30" s="1" t="s">
        <v>1252</v>
      </c>
      <c r="D30" s="2" t="s">
        <v>482</v>
      </c>
      <c r="E30" s="1" t="s">
        <v>22</v>
      </c>
      <c r="F30" s="1" t="s">
        <v>1235</v>
      </c>
    </row>
    <row r="31">
      <c r="A31" s="2" t="s">
        <v>458</v>
      </c>
      <c r="B31" s="1" t="s">
        <v>22</v>
      </c>
      <c r="C31" s="1" t="s">
        <v>1253</v>
      </c>
      <c r="D31" s="2" t="s">
        <v>482</v>
      </c>
      <c r="E31" s="1" t="s">
        <v>22</v>
      </c>
      <c r="F31" s="1" t="s">
        <v>1235</v>
      </c>
    </row>
    <row r="32">
      <c r="A32" s="2" t="s">
        <v>459</v>
      </c>
      <c r="B32" s="1" t="s">
        <v>22</v>
      </c>
      <c r="C32" s="1" t="s">
        <v>1254</v>
      </c>
      <c r="D32" s="2" t="s">
        <v>482</v>
      </c>
      <c r="E32" s="1" t="s">
        <v>22</v>
      </c>
      <c r="F32" s="1" t="s">
        <v>1235</v>
      </c>
    </row>
    <row r="33">
      <c r="A33" s="2" t="s">
        <v>460</v>
      </c>
      <c r="B33" s="1" t="s">
        <v>22</v>
      </c>
      <c r="C33" s="1" t="s">
        <v>1255</v>
      </c>
      <c r="D33" s="2" t="s">
        <v>482</v>
      </c>
      <c r="E33" s="1" t="s">
        <v>22</v>
      </c>
      <c r="F33" s="1" t="s">
        <v>1235</v>
      </c>
    </row>
    <row r="34">
      <c r="A34" s="2" t="s">
        <v>461</v>
      </c>
      <c r="B34" s="1" t="s">
        <v>22</v>
      </c>
      <c r="C34" s="1" t="s">
        <v>1256</v>
      </c>
      <c r="D34" s="2" t="s">
        <v>482</v>
      </c>
      <c r="E34" s="1" t="s">
        <v>22</v>
      </c>
      <c r="F34" s="1" t="s">
        <v>1235</v>
      </c>
    </row>
    <row r="35">
      <c r="A35" s="2" t="s">
        <v>462</v>
      </c>
      <c r="B35" s="1" t="s">
        <v>22</v>
      </c>
      <c r="C35" s="1" t="s">
        <v>1257</v>
      </c>
      <c r="D35" s="2" t="s">
        <v>482</v>
      </c>
      <c r="E35" s="1" t="s">
        <v>22</v>
      </c>
      <c r="F35" s="1" t="s">
        <v>1235</v>
      </c>
    </row>
    <row r="36">
      <c r="A36" s="2" t="s">
        <v>463</v>
      </c>
      <c r="B36" s="1" t="s">
        <v>22</v>
      </c>
      <c r="C36" s="1" t="s">
        <v>1258</v>
      </c>
      <c r="D36" s="2" t="s">
        <v>482</v>
      </c>
      <c r="E36" s="1" t="s">
        <v>22</v>
      </c>
      <c r="F36" s="1" t="s">
        <v>1235</v>
      </c>
    </row>
    <row r="37">
      <c r="A37" s="2" t="s">
        <v>464</v>
      </c>
      <c r="B37" s="1" t="s">
        <v>22</v>
      </c>
      <c r="C37" s="1" t="s">
        <v>1259</v>
      </c>
      <c r="D37" s="2" t="s">
        <v>482</v>
      </c>
      <c r="E37" s="1" t="s">
        <v>22</v>
      </c>
      <c r="F37" s="1" t="s">
        <v>1235</v>
      </c>
    </row>
    <row r="38">
      <c r="A38" s="2" t="s">
        <v>465</v>
      </c>
      <c r="B38" s="1" t="s">
        <v>22</v>
      </c>
      <c r="C38" s="1" t="s">
        <v>1260</v>
      </c>
      <c r="D38" s="2" t="s">
        <v>482</v>
      </c>
      <c r="E38" s="1" t="s">
        <v>22</v>
      </c>
      <c r="F38" s="1" t="s">
        <v>1235</v>
      </c>
    </row>
    <row r="39">
      <c r="A39" s="2" t="s">
        <v>466</v>
      </c>
      <c r="B39" s="1" t="s">
        <v>22</v>
      </c>
      <c r="C39" s="1" t="s">
        <v>1261</v>
      </c>
      <c r="D39" s="2" t="s">
        <v>482</v>
      </c>
      <c r="E39" s="1" t="s">
        <v>22</v>
      </c>
      <c r="F39" s="1" t="s">
        <v>1235</v>
      </c>
    </row>
    <row r="40">
      <c r="A40" s="2" t="s">
        <v>467</v>
      </c>
      <c r="B40" s="1" t="s">
        <v>22</v>
      </c>
      <c r="C40" s="1" t="s">
        <v>1262</v>
      </c>
      <c r="D40" s="2" t="s">
        <v>482</v>
      </c>
      <c r="E40" s="1" t="s">
        <v>22</v>
      </c>
      <c r="F40" s="1" t="s">
        <v>1235</v>
      </c>
    </row>
    <row r="41">
      <c r="A41" s="2" t="s">
        <v>468</v>
      </c>
      <c r="B41" s="1" t="s">
        <v>22</v>
      </c>
      <c r="C41" s="1" t="s">
        <v>1263</v>
      </c>
      <c r="D41" s="2" t="s">
        <v>482</v>
      </c>
      <c r="E41" s="1" t="s">
        <v>22</v>
      </c>
      <c r="F41" s="1" t="s">
        <v>1235</v>
      </c>
    </row>
    <row r="42">
      <c r="A42" s="2" t="s">
        <v>469</v>
      </c>
      <c r="B42" s="1" t="s">
        <v>22</v>
      </c>
      <c r="C42" s="1" t="s">
        <v>1264</v>
      </c>
      <c r="D42" s="2" t="s">
        <v>482</v>
      </c>
      <c r="E42" s="1" t="s">
        <v>22</v>
      </c>
      <c r="F42" s="1" t="s">
        <v>1235</v>
      </c>
    </row>
    <row r="43">
      <c r="A43" s="2" t="s">
        <v>470</v>
      </c>
      <c r="B43" s="1" t="s">
        <v>22</v>
      </c>
      <c r="C43" s="1" t="s">
        <v>1265</v>
      </c>
      <c r="D43" s="2" t="s">
        <v>482</v>
      </c>
      <c r="E43" s="1" t="s">
        <v>22</v>
      </c>
      <c r="F43" s="1" t="s">
        <v>1235</v>
      </c>
    </row>
    <row r="44">
      <c r="A44" s="2" t="s">
        <v>471</v>
      </c>
      <c r="B44" s="1" t="s">
        <v>22</v>
      </c>
      <c r="C44" s="1" t="s">
        <v>1266</v>
      </c>
      <c r="D44" s="2" t="s">
        <v>482</v>
      </c>
      <c r="E44" s="1" t="s">
        <v>22</v>
      </c>
      <c r="F44" s="1" t="s">
        <v>1235</v>
      </c>
    </row>
    <row r="45">
      <c r="A45" s="2" t="s">
        <v>472</v>
      </c>
      <c r="B45" s="1" t="s">
        <v>22</v>
      </c>
      <c r="C45" s="1" t="s">
        <v>1267</v>
      </c>
      <c r="D45" s="2" t="s">
        <v>482</v>
      </c>
      <c r="E45" s="1" t="s">
        <v>22</v>
      </c>
      <c r="F45" s="1" t="s">
        <v>1235</v>
      </c>
    </row>
    <row r="46">
      <c r="A46" s="2" t="s">
        <v>473</v>
      </c>
      <c r="B46" s="1" t="s">
        <v>22</v>
      </c>
      <c r="C46" s="1" t="s">
        <v>1268</v>
      </c>
      <c r="D46" s="2" t="s">
        <v>482</v>
      </c>
      <c r="E46" s="1" t="s">
        <v>22</v>
      </c>
      <c r="F46" s="1" t="s">
        <v>1235</v>
      </c>
    </row>
    <row r="47">
      <c r="A47" s="2" t="s">
        <v>474</v>
      </c>
      <c r="B47" s="1" t="s">
        <v>22</v>
      </c>
      <c r="C47" s="1" t="s">
        <v>1269</v>
      </c>
      <c r="D47" s="2" t="s">
        <v>482</v>
      </c>
      <c r="E47" s="1" t="s">
        <v>22</v>
      </c>
      <c r="F47" s="1" t="s">
        <v>1235</v>
      </c>
    </row>
    <row r="48">
      <c r="A48" s="2" t="s">
        <v>475</v>
      </c>
      <c r="B48" s="1" t="s">
        <v>22</v>
      </c>
      <c r="C48" s="1" t="s">
        <v>1270</v>
      </c>
      <c r="D48" s="2" t="s">
        <v>482</v>
      </c>
      <c r="E48" s="1" t="s">
        <v>22</v>
      </c>
      <c r="F48" s="1" t="s">
        <v>1235</v>
      </c>
    </row>
    <row r="49">
      <c r="A49" s="2" t="s">
        <v>476</v>
      </c>
      <c r="B49" s="1" t="s">
        <v>22</v>
      </c>
      <c r="C49" s="1" t="s">
        <v>1271</v>
      </c>
      <c r="D49" s="2" t="s">
        <v>482</v>
      </c>
      <c r="E49" s="1" t="s">
        <v>22</v>
      </c>
      <c r="F49" s="1" t="s">
        <v>1235</v>
      </c>
    </row>
    <row r="50">
      <c r="A50" s="2" t="s">
        <v>477</v>
      </c>
      <c r="B50" s="1" t="s">
        <v>22</v>
      </c>
      <c r="C50" s="1" t="s">
        <v>1272</v>
      </c>
      <c r="D50" s="2" t="s">
        <v>482</v>
      </c>
      <c r="E50" s="1" t="s">
        <v>22</v>
      </c>
      <c r="F50" s="1" t="s">
        <v>1235</v>
      </c>
    </row>
    <row r="51">
      <c r="A51" s="2" t="s">
        <v>478</v>
      </c>
      <c r="B51" s="1" t="s">
        <v>22</v>
      </c>
      <c r="C51" s="1" t="s">
        <v>1273</v>
      </c>
      <c r="D51" s="2" t="s">
        <v>482</v>
      </c>
      <c r="E51" s="1" t="s">
        <v>22</v>
      </c>
      <c r="F51" s="1" t="s">
        <v>1235</v>
      </c>
    </row>
    <row r="52">
      <c r="A52" s="2" t="s">
        <v>480</v>
      </c>
      <c r="B52" s="1" t="s">
        <v>22</v>
      </c>
      <c r="C52" s="1" t="s">
        <v>1274</v>
      </c>
      <c r="D52" s="2" t="s">
        <v>434</v>
      </c>
      <c r="E52" s="1" t="s">
        <v>13</v>
      </c>
      <c r="F52" s="1" t="s">
        <v>1275</v>
      </c>
    </row>
    <row r="53">
      <c r="A53" s="2" t="s">
        <v>481</v>
      </c>
      <c r="B53" s="1" t="s">
        <v>22</v>
      </c>
      <c r="C53" s="1" t="s">
        <v>1276</v>
      </c>
      <c r="D53" s="2" t="s">
        <v>434</v>
      </c>
      <c r="E53" s="1" t="s">
        <v>13</v>
      </c>
      <c r="F53" s="1" t="s">
        <v>1275</v>
      </c>
    </row>
    <row r="54">
      <c r="A54" s="2" t="s">
        <v>482</v>
      </c>
      <c r="B54" s="1" t="s">
        <v>22</v>
      </c>
      <c r="C54" s="1" t="s">
        <v>1235</v>
      </c>
      <c r="D54" s="2" t="s">
        <v>549</v>
      </c>
      <c r="E54" s="1" t="s">
        <v>22</v>
      </c>
      <c r="F54" s="1" t="s">
        <v>1277</v>
      </c>
    </row>
    <row r="55">
      <c r="A55" s="2" t="s">
        <v>483</v>
      </c>
      <c r="B55" s="1" t="s">
        <v>22</v>
      </c>
      <c r="C55" s="1" t="s">
        <v>1278</v>
      </c>
      <c r="D55" s="2" t="s">
        <v>527</v>
      </c>
      <c r="E55" s="1" t="s">
        <v>22</v>
      </c>
      <c r="F55" s="1" t="s">
        <v>1231</v>
      </c>
    </row>
    <row r="56">
      <c r="A56" s="2" t="s">
        <v>484</v>
      </c>
      <c r="B56" s="1" t="s">
        <v>22</v>
      </c>
      <c r="C56" s="1" t="s">
        <v>1279</v>
      </c>
      <c r="D56" s="2" t="s">
        <v>527</v>
      </c>
      <c r="E56" s="1" t="s">
        <v>22</v>
      </c>
      <c r="F56" s="1" t="s">
        <v>1231</v>
      </c>
    </row>
    <row r="57">
      <c r="A57" s="2" t="s">
        <v>485</v>
      </c>
      <c r="B57" s="1" t="s">
        <v>22</v>
      </c>
      <c r="C57" s="1" t="s">
        <v>1280</v>
      </c>
      <c r="D57" s="2" t="s">
        <v>527</v>
      </c>
      <c r="E57" s="1" t="s">
        <v>22</v>
      </c>
      <c r="F57" s="1" t="s">
        <v>1231</v>
      </c>
    </row>
    <row r="58">
      <c r="A58" s="2" t="s">
        <v>486</v>
      </c>
      <c r="B58" s="1" t="s">
        <v>22</v>
      </c>
      <c r="C58" s="1" t="s">
        <v>1281</v>
      </c>
      <c r="D58" s="2" t="s">
        <v>527</v>
      </c>
      <c r="E58" s="1" t="s">
        <v>22</v>
      </c>
      <c r="F58" s="1" t="s">
        <v>1231</v>
      </c>
    </row>
    <row r="59">
      <c r="A59" s="2" t="s">
        <v>487</v>
      </c>
      <c r="B59" s="1" t="s">
        <v>22</v>
      </c>
      <c r="C59" s="1" t="s">
        <v>1282</v>
      </c>
      <c r="D59" s="2" t="s">
        <v>527</v>
      </c>
      <c r="E59" s="1" t="s">
        <v>22</v>
      </c>
      <c r="F59" s="1" t="s">
        <v>1231</v>
      </c>
    </row>
    <row r="60">
      <c r="A60" s="2" t="s">
        <v>488</v>
      </c>
      <c r="B60" s="1" t="s">
        <v>22</v>
      </c>
      <c r="C60" s="1" t="s">
        <v>1283</v>
      </c>
      <c r="D60" s="2" t="s">
        <v>527</v>
      </c>
      <c r="E60" s="1" t="s">
        <v>22</v>
      </c>
      <c r="F60" s="1" t="s">
        <v>1231</v>
      </c>
    </row>
    <row r="61">
      <c r="A61" s="2" t="s">
        <v>489</v>
      </c>
      <c r="B61" s="1" t="s">
        <v>22</v>
      </c>
      <c r="C61" s="1" t="s">
        <v>1284</v>
      </c>
      <c r="D61" s="2" t="s">
        <v>527</v>
      </c>
      <c r="E61" s="1" t="s">
        <v>22</v>
      </c>
      <c r="F61" s="1" t="s">
        <v>1231</v>
      </c>
    </row>
    <row r="62">
      <c r="A62" s="2" t="s">
        <v>490</v>
      </c>
      <c r="B62" s="1" t="s">
        <v>22</v>
      </c>
      <c r="C62" s="1" t="s">
        <v>1285</v>
      </c>
      <c r="D62" s="2" t="s">
        <v>527</v>
      </c>
      <c r="E62" s="1" t="s">
        <v>22</v>
      </c>
      <c r="F62" s="1" t="s">
        <v>1231</v>
      </c>
    </row>
    <row r="63">
      <c r="A63" s="2" t="s">
        <v>491</v>
      </c>
      <c r="B63" s="1" t="s">
        <v>22</v>
      </c>
      <c r="C63" s="1" t="s">
        <v>1286</v>
      </c>
      <c r="D63" s="2" t="s">
        <v>527</v>
      </c>
      <c r="E63" s="1" t="s">
        <v>22</v>
      </c>
      <c r="F63" s="1" t="s">
        <v>1231</v>
      </c>
    </row>
    <row r="64">
      <c r="A64" s="2" t="s">
        <v>492</v>
      </c>
      <c r="B64" s="1" t="s">
        <v>22</v>
      </c>
      <c r="C64" s="1" t="s">
        <v>1287</v>
      </c>
      <c r="D64" s="2" t="s">
        <v>527</v>
      </c>
      <c r="E64" s="1" t="s">
        <v>22</v>
      </c>
      <c r="F64" s="1" t="s">
        <v>1231</v>
      </c>
    </row>
    <row r="65">
      <c r="A65" s="2" t="s">
        <v>493</v>
      </c>
      <c r="B65" s="1" t="s">
        <v>22</v>
      </c>
      <c r="C65" s="1" t="s">
        <v>1288</v>
      </c>
      <c r="D65" s="2" t="s">
        <v>527</v>
      </c>
      <c r="E65" s="1" t="s">
        <v>22</v>
      </c>
      <c r="F65" s="1" t="s">
        <v>1231</v>
      </c>
    </row>
    <row r="66">
      <c r="A66" s="2" t="s">
        <v>494</v>
      </c>
      <c r="B66" s="1" t="s">
        <v>22</v>
      </c>
      <c r="C66" s="1" t="s">
        <v>1289</v>
      </c>
      <c r="D66" s="2" t="s">
        <v>527</v>
      </c>
      <c r="E66" s="1" t="s">
        <v>22</v>
      </c>
      <c r="F66" s="1" t="s">
        <v>1231</v>
      </c>
    </row>
    <row r="67">
      <c r="A67" s="2" t="s">
        <v>495</v>
      </c>
      <c r="B67" s="1" t="s">
        <v>22</v>
      </c>
      <c r="C67" s="1" t="s">
        <v>1290</v>
      </c>
      <c r="D67" s="2" t="s">
        <v>527</v>
      </c>
      <c r="E67" s="1" t="s">
        <v>22</v>
      </c>
      <c r="F67" s="1" t="s">
        <v>1231</v>
      </c>
    </row>
    <row r="68">
      <c r="A68" s="2" t="s">
        <v>496</v>
      </c>
      <c r="B68" s="1" t="s">
        <v>22</v>
      </c>
      <c r="C68" s="1" t="s">
        <v>1291</v>
      </c>
      <c r="D68" s="2" t="s">
        <v>527</v>
      </c>
      <c r="E68" s="1" t="s">
        <v>22</v>
      </c>
      <c r="F68" s="1" t="s">
        <v>1231</v>
      </c>
    </row>
    <row r="69">
      <c r="A69" s="2" t="s">
        <v>497</v>
      </c>
      <c r="B69" s="1" t="s">
        <v>22</v>
      </c>
      <c r="C69" s="1" t="s">
        <v>1292</v>
      </c>
      <c r="D69" s="2" t="s">
        <v>527</v>
      </c>
      <c r="E69" s="1" t="s">
        <v>22</v>
      </c>
      <c r="F69" s="1" t="s">
        <v>1231</v>
      </c>
    </row>
    <row r="70">
      <c r="A70" s="2" t="s">
        <v>498</v>
      </c>
      <c r="B70" s="1" t="s">
        <v>22</v>
      </c>
      <c r="C70" s="1" t="s">
        <v>1293</v>
      </c>
      <c r="D70" s="2" t="s">
        <v>527</v>
      </c>
      <c r="E70" s="1" t="s">
        <v>22</v>
      </c>
      <c r="F70" s="1" t="s">
        <v>1231</v>
      </c>
    </row>
    <row r="71">
      <c r="A71" s="2" t="s">
        <v>499</v>
      </c>
      <c r="B71" s="1" t="s">
        <v>22</v>
      </c>
      <c r="C71" s="1" t="s">
        <v>1294</v>
      </c>
      <c r="D71" s="2" t="s">
        <v>527</v>
      </c>
      <c r="E71" s="1" t="s">
        <v>22</v>
      </c>
      <c r="F71" s="1" t="s">
        <v>1231</v>
      </c>
    </row>
    <row r="72">
      <c r="A72" s="2" t="s">
        <v>500</v>
      </c>
      <c r="B72" s="1" t="s">
        <v>22</v>
      </c>
      <c r="C72" s="1" t="s">
        <v>1295</v>
      </c>
      <c r="D72" s="2" t="s">
        <v>527</v>
      </c>
      <c r="E72" s="1" t="s">
        <v>22</v>
      </c>
      <c r="F72" s="1" t="s">
        <v>1231</v>
      </c>
    </row>
    <row r="73">
      <c r="A73" s="2" t="s">
        <v>501</v>
      </c>
      <c r="B73" s="1" t="s">
        <v>22</v>
      </c>
      <c r="C73" s="1" t="s">
        <v>1296</v>
      </c>
      <c r="D73" s="2" t="s">
        <v>527</v>
      </c>
      <c r="E73" s="1" t="s">
        <v>22</v>
      </c>
      <c r="F73" s="1" t="s">
        <v>1231</v>
      </c>
    </row>
    <row r="74">
      <c r="A74" s="2" t="s">
        <v>502</v>
      </c>
      <c r="B74" s="1" t="s">
        <v>22</v>
      </c>
      <c r="C74" s="1" t="s">
        <v>1297</v>
      </c>
      <c r="D74" s="2" t="s">
        <v>527</v>
      </c>
      <c r="E74" s="1" t="s">
        <v>22</v>
      </c>
      <c r="F74" s="1" t="s">
        <v>1231</v>
      </c>
    </row>
    <row r="75">
      <c r="A75" s="2" t="s">
        <v>503</v>
      </c>
      <c r="B75" s="1" t="s">
        <v>22</v>
      </c>
      <c r="C75" s="1" t="s">
        <v>1298</v>
      </c>
      <c r="D75" s="2" t="s">
        <v>527</v>
      </c>
      <c r="E75" s="1" t="s">
        <v>22</v>
      </c>
      <c r="F75" s="1" t="s">
        <v>1231</v>
      </c>
    </row>
    <row r="76">
      <c r="A76" s="2" t="s">
        <v>504</v>
      </c>
      <c r="B76" s="1" t="s">
        <v>22</v>
      </c>
      <c r="C76" s="1" t="s">
        <v>1299</v>
      </c>
      <c r="D76" s="2" t="s">
        <v>527</v>
      </c>
      <c r="E76" s="1" t="s">
        <v>22</v>
      </c>
      <c r="F76" s="1" t="s">
        <v>1231</v>
      </c>
    </row>
    <row r="77">
      <c r="A77" s="2" t="s">
        <v>505</v>
      </c>
      <c r="B77" s="1" t="s">
        <v>22</v>
      </c>
      <c r="C77" s="1" t="s">
        <v>1300</v>
      </c>
      <c r="D77" s="2" t="s">
        <v>527</v>
      </c>
      <c r="E77" s="1" t="s">
        <v>22</v>
      </c>
      <c r="F77" s="1" t="s">
        <v>1231</v>
      </c>
    </row>
    <row r="78">
      <c r="A78" s="2" t="s">
        <v>506</v>
      </c>
      <c r="B78" s="1" t="s">
        <v>22</v>
      </c>
      <c r="C78" s="1" t="s">
        <v>1301</v>
      </c>
      <c r="D78" s="2" t="s">
        <v>527</v>
      </c>
      <c r="E78" s="1" t="s">
        <v>22</v>
      </c>
      <c r="F78" s="1" t="s">
        <v>1231</v>
      </c>
    </row>
    <row r="79">
      <c r="A79" s="2" t="s">
        <v>507</v>
      </c>
      <c r="B79" s="1" t="s">
        <v>22</v>
      </c>
      <c r="C79" s="1" t="s">
        <v>1302</v>
      </c>
      <c r="D79" s="2" t="s">
        <v>527</v>
      </c>
      <c r="E79" s="1" t="s">
        <v>22</v>
      </c>
      <c r="F79" s="1" t="s">
        <v>1231</v>
      </c>
    </row>
    <row r="80">
      <c r="A80" s="2" t="s">
        <v>508</v>
      </c>
      <c r="B80" s="1" t="s">
        <v>22</v>
      </c>
      <c r="C80" s="1" t="s">
        <v>1303</v>
      </c>
      <c r="D80" s="2" t="s">
        <v>527</v>
      </c>
      <c r="E80" s="1" t="s">
        <v>22</v>
      </c>
      <c r="F80" s="1" t="s">
        <v>1231</v>
      </c>
    </row>
    <row r="81">
      <c r="A81" s="2" t="s">
        <v>509</v>
      </c>
      <c r="B81" s="1" t="s">
        <v>22</v>
      </c>
      <c r="C81" s="1" t="s">
        <v>1304</v>
      </c>
      <c r="D81" s="2" t="s">
        <v>527</v>
      </c>
      <c r="E81" s="1" t="s">
        <v>22</v>
      </c>
      <c r="F81" s="1" t="s">
        <v>1231</v>
      </c>
    </row>
    <row r="82">
      <c r="A82" s="2" t="s">
        <v>510</v>
      </c>
      <c r="B82" s="1" t="s">
        <v>22</v>
      </c>
      <c r="C82" s="1" t="s">
        <v>1305</v>
      </c>
      <c r="D82" s="2" t="s">
        <v>527</v>
      </c>
      <c r="E82" s="1" t="s">
        <v>22</v>
      </c>
      <c r="F82" s="1" t="s">
        <v>1231</v>
      </c>
    </row>
    <row r="83">
      <c r="A83" s="2" t="s">
        <v>511</v>
      </c>
      <c r="B83" s="1" t="s">
        <v>22</v>
      </c>
      <c r="C83" s="1" t="s">
        <v>1306</v>
      </c>
      <c r="D83" s="2" t="s">
        <v>527</v>
      </c>
      <c r="E83" s="1" t="s">
        <v>22</v>
      </c>
      <c r="F83" s="1" t="s">
        <v>1231</v>
      </c>
    </row>
    <row r="84">
      <c r="A84" s="2" t="s">
        <v>512</v>
      </c>
      <c r="B84" s="1" t="s">
        <v>22</v>
      </c>
      <c r="C84" s="1" t="s">
        <v>1307</v>
      </c>
      <c r="D84" s="2" t="s">
        <v>527</v>
      </c>
      <c r="E84" s="1" t="s">
        <v>22</v>
      </c>
      <c r="F84" s="1" t="s">
        <v>1231</v>
      </c>
    </row>
    <row r="85">
      <c r="A85" s="2" t="s">
        <v>513</v>
      </c>
      <c r="B85" s="1" t="s">
        <v>22</v>
      </c>
      <c r="C85" s="1" t="s">
        <v>1308</v>
      </c>
      <c r="D85" s="2" t="s">
        <v>527</v>
      </c>
      <c r="E85" s="1" t="s">
        <v>22</v>
      </c>
      <c r="F85" s="1" t="s">
        <v>1231</v>
      </c>
    </row>
    <row r="86">
      <c r="A86" s="2" t="s">
        <v>514</v>
      </c>
      <c r="B86" s="1" t="s">
        <v>22</v>
      </c>
      <c r="C86" s="1" t="s">
        <v>1309</v>
      </c>
      <c r="D86" s="2" t="s">
        <v>527</v>
      </c>
      <c r="E86" s="1" t="s">
        <v>22</v>
      </c>
      <c r="F86" s="1" t="s">
        <v>1231</v>
      </c>
    </row>
    <row r="87">
      <c r="A87" s="2" t="s">
        <v>515</v>
      </c>
      <c r="B87" s="1" t="s">
        <v>22</v>
      </c>
      <c r="C87" s="1" t="s">
        <v>1310</v>
      </c>
      <c r="D87" s="2" t="s">
        <v>527</v>
      </c>
      <c r="E87" s="1" t="s">
        <v>22</v>
      </c>
      <c r="F87" s="1" t="s">
        <v>1231</v>
      </c>
    </row>
    <row r="88">
      <c r="A88" s="2" t="s">
        <v>516</v>
      </c>
      <c r="B88" s="1" t="s">
        <v>22</v>
      </c>
      <c r="C88" s="1" t="s">
        <v>1311</v>
      </c>
      <c r="D88" s="2" t="s">
        <v>527</v>
      </c>
      <c r="E88" s="1" t="s">
        <v>22</v>
      </c>
      <c r="F88" s="1" t="s">
        <v>1231</v>
      </c>
    </row>
    <row r="89">
      <c r="A89" s="2" t="s">
        <v>517</v>
      </c>
      <c r="B89" s="1" t="s">
        <v>22</v>
      </c>
      <c r="C89" s="1" t="s">
        <v>1312</v>
      </c>
      <c r="D89" s="2" t="s">
        <v>527</v>
      </c>
      <c r="E89" s="1" t="s">
        <v>22</v>
      </c>
      <c r="F89" s="1" t="s">
        <v>1231</v>
      </c>
    </row>
    <row r="90">
      <c r="A90" s="2" t="s">
        <v>518</v>
      </c>
      <c r="B90" s="1" t="s">
        <v>22</v>
      </c>
      <c r="C90" s="1" t="s">
        <v>1313</v>
      </c>
      <c r="D90" s="2" t="s">
        <v>527</v>
      </c>
      <c r="E90" s="1" t="s">
        <v>22</v>
      </c>
      <c r="F90" s="1" t="s">
        <v>1231</v>
      </c>
    </row>
    <row r="91">
      <c r="A91" s="2" t="s">
        <v>519</v>
      </c>
      <c r="B91" s="1" t="s">
        <v>22</v>
      </c>
      <c r="C91" s="1" t="s">
        <v>1314</v>
      </c>
      <c r="D91" s="2" t="s">
        <v>527</v>
      </c>
      <c r="E91" s="1" t="s">
        <v>22</v>
      </c>
      <c r="F91" s="1" t="s">
        <v>1231</v>
      </c>
    </row>
    <row r="92">
      <c r="A92" s="2" t="s">
        <v>520</v>
      </c>
      <c r="B92" s="1" t="s">
        <v>22</v>
      </c>
      <c r="C92" s="1" t="s">
        <v>1315</v>
      </c>
      <c r="D92" s="2" t="s">
        <v>527</v>
      </c>
      <c r="E92" s="1" t="s">
        <v>22</v>
      </c>
      <c r="F92" s="1" t="s">
        <v>1231</v>
      </c>
    </row>
    <row r="93">
      <c r="A93" s="2" t="s">
        <v>521</v>
      </c>
      <c r="B93" s="1" t="s">
        <v>22</v>
      </c>
      <c r="C93" s="1" t="s">
        <v>1316</v>
      </c>
      <c r="D93" s="2" t="s">
        <v>527</v>
      </c>
      <c r="E93" s="1" t="s">
        <v>22</v>
      </c>
      <c r="F93" s="1" t="s">
        <v>1231</v>
      </c>
    </row>
    <row r="94">
      <c r="A94" s="2" t="s">
        <v>522</v>
      </c>
      <c r="B94" s="1" t="s">
        <v>22</v>
      </c>
      <c r="C94" s="1" t="s">
        <v>1317</v>
      </c>
      <c r="D94" s="2" t="s">
        <v>527</v>
      </c>
      <c r="E94" s="1" t="s">
        <v>22</v>
      </c>
      <c r="F94" s="1" t="s">
        <v>1231</v>
      </c>
    </row>
    <row r="95">
      <c r="A95" s="2" t="s">
        <v>523</v>
      </c>
      <c r="B95" s="1" t="s">
        <v>22</v>
      </c>
      <c r="C95" s="1" t="s">
        <v>1318</v>
      </c>
      <c r="D95" s="2" t="s">
        <v>527</v>
      </c>
      <c r="E95" s="1" t="s">
        <v>22</v>
      </c>
      <c r="F95" s="1" t="s">
        <v>1231</v>
      </c>
    </row>
    <row r="96">
      <c r="A96" s="2" t="s">
        <v>524</v>
      </c>
      <c r="B96" s="1" t="s">
        <v>22</v>
      </c>
      <c r="C96" s="1" t="s">
        <v>1319</v>
      </c>
      <c r="D96" s="2" t="s">
        <v>527</v>
      </c>
      <c r="E96" s="1" t="s">
        <v>22</v>
      </c>
      <c r="F96" s="1" t="s">
        <v>1231</v>
      </c>
    </row>
    <row r="97">
      <c r="A97" s="2" t="s">
        <v>525</v>
      </c>
      <c r="B97" s="1" t="s">
        <v>22</v>
      </c>
      <c r="C97" s="1" t="s">
        <v>1320</v>
      </c>
      <c r="D97" s="2" t="s">
        <v>527</v>
      </c>
      <c r="E97" s="1" t="s">
        <v>22</v>
      </c>
      <c r="F97" s="1" t="s">
        <v>1231</v>
      </c>
    </row>
    <row r="98">
      <c r="A98" s="2" t="s">
        <v>526</v>
      </c>
      <c r="B98" s="1" t="s">
        <v>22</v>
      </c>
      <c r="C98" s="1" t="s">
        <v>1321</v>
      </c>
      <c r="D98" s="2" t="s">
        <v>482</v>
      </c>
      <c r="E98" s="1" t="s">
        <v>22</v>
      </c>
      <c r="F98" s="1" t="s">
        <v>1235</v>
      </c>
    </row>
    <row r="99">
      <c r="A99" s="2" t="s">
        <v>527</v>
      </c>
      <c r="B99" s="1" t="s">
        <v>22</v>
      </c>
      <c r="C99" s="1" t="s">
        <v>1231</v>
      </c>
      <c r="D99" s="2" t="s">
        <v>549</v>
      </c>
      <c r="E99" s="1" t="s">
        <v>22</v>
      </c>
      <c r="F99" s="1" t="s">
        <v>1277</v>
      </c>
    </row>
    <row r="100">
      <c r="A100" s="2" t="s">
        <v>528</v>
      </c>
      <c r="B100" s="1" t="s">
        <v>22</v>
      </c>
      <c r="C100" s="1" t="s">
        <v>1322</v>
      </c>
      <c r="D100" s="2" t="s">
        <v>527</v>
      </c>
      <c r="E100" s="1" t="s">
        <v>22</v>
      </c>
      <c r="F100" s="1" t="s">
        <v>1231</v>
      </c>
    </row>
    <row r="101">
      <c r="A101" s="2" t="s">
        <v>529</v>
      </c>
      <c r="B101" s="1" t="s">
        <v>22</v>
      </c>
      <c r="C101" s="1" t="s">
        <v>1323</v>
      </c>
      <c r="D101" s="2" t="s">
        <v>527</v>
      </c>
      <c r="E101" s="1" t="s">
        <v>22</v>
      </c>
      <c r="F101" s="1" t="s">
        <v>1231</v>
      </c>
    </row>
    <row r="102">
      <c r="A102" s="2" t="s">
        <v>530</v>
      </c>
      <c r="B102" s="1" t="s">
        <v>22</v>
      </c>
      <c r="C102" s="1" t="s">
        <v>1324</v>
      </c>
      <c r="D102" s="2" t="s">
        <v>527</v>
      </c>
      <c r="E102" s="1" t="s">
        <v>22</v>
      </c>
      <c r="F102" s="1" t="s">
        <v>1231</v>
      </c>
    </row>
    <row r="103">
      <c r="A103" s="2" t="s">
        <v>531</v>
      </c>
      <c r="B103" s="1" t="s">
        <v>22</v>
      </c>
      <c r="C103" s="1" t="s">
        <v>1325</v>
      </c>
      <c r="D103" s="2" t="s">
        <v>527</v>
      </c>
      <c r="E103" s="1" t="s">
        <v>22</v>
      </c>
      <c r="F103" s="1" t="s">
        <v>1231</v>
      </c>
    </row>
    <row r="104">
      <c r="A104" s="2" t="s">
        <v>532</v>
      </c>
      <c r="B104" s="1" t="s">
        <v>22</v>
      </c>
      <c r="C104" s="1" t="s">
        <v>1326</v>
      </c>
      <c r="D104" s="2" t="s">
        <v>527</v>
      </c>
      <c r="E104" s="1" t="s">
        <v>22</v>
      </c>
      <c r="F104" s="1" t="s">
        <v>1231</v>
      </c>
    </row>
    <row r="105">
      <c r="A105" s="2" t="s">
        <v>533</v>
      </c>
      <c r="B105" s="1" t="s">
        <v>22</v>
      </c>
      <c r="C105" s="1" t="s">
        <v>1327</v>
      </c>
      <c r="D105" s="2" t="s">
        <v>527</v>
      </c>
      <c r="E105" s="1" t="s">
        <v>22</v>
      </c>
      <c r="F105" s="1" t="s">
        <v>1231</v>
      </c>
    </row>
    <row r="106">
      <c r="A106" s="2" t="s">
        <v>534</v>
      </c>
      <c r="B106" s="1" t="s">
        <v>22</v>
      </c>
      <c r="C106" s="1" t="s">
        <v>1328</v>
      </c>
      <c r="D106" s="2" t="s">
        <v>527</v>
      </c>
      <c r="E106" s="1" t="s">
        <v>22</v>
      </c>
      <c r="F106" s="1" t="s">
        <v>1231</v>
      </c>
    </row>
    <row r="107">
      <c r="A107" s="2" t="s">
        <v>535</v>
      </c>
      <c r="B107" s="1" t="s">
        <v>22</v>
      </c>
      <c r="C107" s="1" t="s">
        <v>1329</v>
      </c>
      <c r="D107" s="2" t="s">
        <v>527</v>
      </c>
      <c r="E107" s="1" t="s">
        <v>22</v>
      </c>
      <c r="F107" s="1" t="s">
        <v>1231</v>
      </c>
    </row>
    <row r="108">
      <c r="A108" s="2" t="s">
        <v>536</v>
      </c>
      <c r="B108" s="1" t="s">
        <v>22</v>
      </c>
      <c r="C108" s="1" t="s">
        <v>1330</v>
      </c>
      <c r="D108" s="2" t="s">
        <v>527</v>
      </c>
      <c r="E108" s="1" t="s">
        <v>22</v>
      </c>
      <c r="F108" s="1" t="s">
        <v>1231</v>
      </c>
    </row>
    <row r="109">
      <c r="A109" s="2" t="s">
        <v>537</v>
      </c>
      <c r="B109" s="1" t="s">
        <v>22</v>
      </c>
      <c r="C109" s="1" t="s">
        <v>1331</v>
      </c>
      <c r="D109" s="2" t="s">
        <v>527</v>
      </c>
      <c r="E109" s="1" t="s">
        <v>22</v>
      </c>
      <c r="F109" s="1" t="s">
        <v>1231</v>
      </c>
    </row>
    <row r="110">
      <c r="A110" s="2" t="s">
        <v>538</v>
      </c>
      <c r="B110" s="1" t="s">
        <v>22</v>
      </c>
      <c r="C110" s="1" t="s">
        <v>1332</v>
      </c>
      <c r="D110" s="2" t="s">
        <v>527</v>
      </c>
      <c r="E110" s="1" t="s">
        <v>22</v>
      </c>
      <c r="F110" s="1" t="s">
        <v>1231</v>
      </c>
    </row>
    <row r="111">
      <c r="A111" s="2" t="s">
        <v>539</v>
      </c>
      <c r="B111" s="1" t="s">
        <v>22</v>
      </c>
      <c r="C111" s="1" t="s">
        <v>1333</v>
      </c>
      <c r="D111" s="2" t="s">
        <v>527</v>
      </c>
      <c r="E111" s="1" t="s">
        <v>22</v>
      </c>
      <c r="F111" s="1" t="s">
        <v>1231</v>
      </c>
    </row>
    <row r="112">
      <c r="A112" s="2" t="s">
        <v>540</v>
      </c>
      <c r="B112" s="1" t="s">
        <v>22</v>
      </c>
      <c r="C112" s="1" t="s">
        <v>1334</v>
      </c>
      <c r="D112" s="2" t="s">
        <v>527</v>
      </c>
      <c r="E112" s="1" t="s">
        <v>22</v>
      </c>
      <c r="F112" s="1" t="s">
        <v>1231</v>
      </c>
    </row>
    <row r="113">
      <c r="A113" s="2" t="s">
        <v>541</v>
      </c>
      <c r="B113" s="1" t="s">
        <v>22</v>
      </c>
      <c r="C113" s="1" t="s">
        <v>1335</v>
      </c>
      <c r="D113" s="2" t="s">
        <v>527</v>
      </c>
      <c r="E113" s="1" t="s">
        <v>22</v>
      </c>
      <c r="F113" s="1" t="s">
        <v>1231</v>
      </c>
    </row>
    <row r="114">
      <c r="A114" s="2" t="s">
        <v>542</v>
      </c>
      <c r="B114" s="1" t="s">
        <v>22</v>
      </c>
      <c r="C114" s="1" t="s">
        <v>1336</v>
      </c>
      <c r="D114" s="2" t="s">
        <v>527</v>
      </c>
      <c r="E114" s="1" t="s">
        <v>22</v>
      </c>
      <c r="F114" s="1" t="s">
        <v>1231</v>
      </c>
    </row>
    <row r="115">
      <c r="A115" s="2" t="s">
        <v>543</v>
      </c>
      <c r="B115" s="1" t="s">
        <v>22</v>
      </c>
      <c r="C115" s="1" t="s">
        <v>1337</v>
      </c>
      <c r="D115" s="2" t="s">
        <v>527</v>
      </c>
      <c r="E115" s="1" t="s">
        <v>22</v>
      </c>
      <c r="F115" s="1" t="s">
        <v>1231</v>
      </c>
    </row>
    <row r="116">
      <c r="A116" s="2" t="s">
        <v>544</v>
      </c>
      <c r="B116" s="1" t="s">
        <v>22</v>
      </c>
      <c r="C116" s="1" t="s">
        <v>1338</v>
      </c>
      <c r="D116" s="2" t="s">
        <v>527</v>
      </c>
      <c r="E116" s="1" t="s">
        <v>22</v>
      </c>
      <c r="F116" s="1" t="s">
        <v>1231</v>
      </c>
    </row>
    <row r="117">
      <c r="A117" s="2" t="s">
        <v>545</v>
      </c>
      <c r="B117" s="1" t="s">
        <v>22</v>
      </c>
      <c r="C117" s="1" t="s">
        <v>1339</v>
      </c>
      <c r="D117" s="2" t="s">
        <v>527</v>
      </c>
      <c r="E117" s="1" t="s">
        <v>22</v>
      </c>
      <c r="F117" s="1" t="s">
        <v>1231</v>
      </c>
    </row>
    <row r="118">
      <c r="A118" s="2" t="s">
        <v>546</v>
      </c>
      <c r="B118" s="1" t="s">
        <v>22</v>
      </c>
      <c r="C118" s="1" t="s">
        <v>1340</v>
      </c>
      <c r="D118" s="2" t="s">
        <v>527</v>
      </c>
      <c r="E118" s="1" t="s">
        <v>22</v>
      </c>
      <c r="F118" s="1" t="s">
        <v>1231</v>
      </c>
    </row>
    <row r="119">
      <c r="A119" s="2" t="s">
        <v>547</v>
      </c>
      <c r="B119" s="1" t="s">
        <v>22</v>
      </c>
      <c r="C119" s="1" t="s">
        <v>1341</v>
      </c>
      <c r="D119" s="2" t="s">
        <v>527</v>
      </c>
      <c r="E119" s="1" t="s">
        <v>22</v>
      </c>
      <c r="F119" s="1" t="s">
        <v>1231</v>
      </c>
    </row>
    <row r="120">
      <c r="A120" s="2" t="s">
        <v>548</v>
      </c>
      <c r="B120" s="1" t="s">
        <v>22</v>
      </c>
      <c r="C120" s="1" t="s">
        <v>1342</v>
      </c>
      <c r="D120" s="2" t="s">
        <v>527</v>
      </c>
      <c r="E120" s="1" t="s">
        <v>22</v>
      </c>
      <c r="F120" s="1" t="s">
        <v>1231</v>
      </c>
    </row>
    <row r="121">
      <c r="A121" s="2" t="s">
        <v>549</v>
      </c>
      <c r="B121" s="1" t="s">
        <v>22</v>
      </c>
      <c r="C121" s="1" t="s">
        <v>1277</v>
      </c>
      <c r="D121" s="2" t="s">
        <v>434</v>
      </c>
      <c r="E121" s="1" t="s">
        <v>13</v>
      </c>
      <c r="F121" s="1" t="s">
        <v>1275</v>
      </c>
    </row>
    <row r="122">
      <c r="A122" s="2" t="s">
        <v>574</v>
      </c>
      <c r="B122" s="1" t="s">
        <v>17</v>
      </c>
      <c r="C122" s="1" t="s">
        <v>1343</v>
      </c>
      <c r="D122" s="2" t="s">
        <v>434</v>
      </c>
      <c r="E122" s="1" t="s">
        <v>13</v>
      </c>
      <c r="F122" s="1" t="s">
        <v>1275</v>
      </c>
    </row>
    <row r="123">
      <c r="A123" s="2" t="s">
        <v>575</v>
      </c>
      <c r="B123" s="1" t="s">
        <v>22</v>
      </c>
      <c r="C123" s="1" t="s">
        <v>1344</v>
      </c>
      <c r="D123" s="2" t="s">
        <v>434</v>
      </c>
      <c r="E123" s="1" t="s">
        <v>13</v>
      </c>
      <c r="F123" s="1" t="s">
        <v>1275</v>
      </c>
    </row>
    <row r="124">
      <c r="A124" s="2" t="s">
        <v>578</v>
      </c>
      <c r="B124" s="1" t="s">
        <v>22</v>
      </c>
      <c r="C124" s="1" t="s">
        <v>1345</v>
      </c>
      <c r="D124" s="2" t="s">
        <v>616</v>
      </c>
      <c r="E124" s="1" t="s">
        <v>20</v>
      </c>
      <c r="F124" s="1" t="s">
        <v>1346</v>
      </c>
    </row>
    <row r="125">
      <c r="A125" s="2" t="s">
        <v>580</v>
      </c>
      <c r="B125" s="1" t="s">
        <v>22</v>
      </c>
      <c r="C125" s="1" t="s">
        <v>1347</v>
      </c>
      <c r="D125" s="2" t="s">
        <v>648</v>
      </c>
      <c r="E125" s="1" t="s">
        <v>17</v>
      </c>
      <c r="F125" s="1" t="s">
        <v>1348</v>
      </c>
    </row>
    <row r="126">
      <c r="A126" s="2" t="s">
        <v>582</v>
      </c>
      <c r="B126" s="1" t="s">
        <v>117</v>
      </c>
      <c r="C126" s="1" t="s">
        <v>1349</v>
      </c>
      <c r="D126" s="2" t="s">
        <v>581</v>
      </c>
      <c r="E126" s="1" t="s">
        <v>20</v>
      </c>
      <c r="F126" s="1" t="s">
        <v>1350</v>
      </c>
    </row>
    <row r="127">
      <c r="A127" s="2" t="s">
        <v>583</v>
      </c>
      <c r="B127" s="1" t="s">
        <v>117</v>
      </c>
      <c r="C127" s="1" t="s">
        <v>1351</v>
      </c>
      <c r="D127" s="2" t="s">
        <v>581</v>
      </c>
      <c r="E127" s="1" t="s">
        <v>20</v>
      </c>
      <c r="F127" s="1" t="s">
        <v>1350</v>
      </c>
    </row>
    <row r="128">
      <c r="A128" s="2" t="s">
        <v>584</v>
      </c>
      <c r="B128" s="1" t="s">
        <v>117</v>
      </c>
      <c r="C128" s="1" t="s">
        <v>1352</v>
      </c>
      <c r="D128" s="2" t="s">
        <v>581</v>
      </c>
      <c r="E128" s="1" t="s">
        <v>20</v>
      </c>
      <c r="F128" s="1" t="s">
        <v>1350</v>
      </c>
    </row>
    <row r="129">
      <c r="A129" s="2" t="s">
        <v>585</v>
      </c>
      <c r="B129" s="1" t="s">
        <v>117</v>
      </c>
      <c r="C129" s="1" t="s">
        <v>1353</v>
      </c>
      <c r="D129" s="2" t="s">
        <v>581</v>
      </c>
      <c r="E129" s="1" t="s">
        <v>20</v>
      </c>
      <c r="F129" s="1" t="s">
        <v>1350</v>
      </c>
    </row>
    <row r="130">
      <c r="A130" s="2" t="s">
        <v>586</v>
      </c>
      <c r="B130" s="1" t="s">
        <v>117</v>
      </c>
      <c r="C130" s="1" t="s">
        <v>1354</v>
      </c>
      <c r="D130" s="2" t="s">
        <v>581</v>
      </c>
      <c r="E130" s="1" t="s">
        <v>20</v>
      </c>
      <c r="F130" s="1" t="s">
        <v>1350</v>
      </c>
    </row>
    <row r="131">
      <c r="A131" s="2" t="s">
        <v>587</v>
      </c>
      <c r="B131" s="1" t="s">
        <v>117</v>
      </c>
      <c r="C131" s="1" t="s">
        <v>1355</v>
      </c>
      <c r="D131" s="2" t="s">
        <v>581</v>
      </c>
      <c r="E131" s="1" t="s">
        <v>20</v>
      </c>
      <c r="F131" s="1" t="s">
        <v>1350</v>
      </c>
    </row>
    <row r="132">
      <c r="A132" s="2" t="s">
        <v>588</v>
      </c>
      <c r="B132" s="1" t="s">
        <v>117</v>
      </c>
      <c r="C132" s="1" t="s">
        <v>1356</v>
      </c>
      <c r="D132" s="2" t="s">
        <v>581</v>
      </c>
      <c r="E132" s="1" t="s">
        <v>20</v>
      </c>
      <c r="F132" s="1" t="s">
        <v>1350</v>
      </c>
    </row>
    <row r="133">
      <c r="A133" s="2" t="s">
        <v>589</v>
      </c>
      <c r="B133" s="1" t="s">
        <v>117</v>
      </c>
      <c r="C133" s="1" t="s">
        <v>1357</v>
      </c>
      <c r="D133" s="2" t="s">
        <v>581</v>
      </c>
      <c r="E133" s="1" t="s">
        <v>20</v>
      </c>
      <c r="F133" s="1" t="s">
        <v>1350</v>
      </c>
    </row>
    <row r="134">
      <c r="A134" s="2" t="s">
        <v>590</v>
      </c>
      <c r="B134" s="1" t="s">
        <v>117</v>
      </c>
      <c r="C134" s="1" t="s">
        <v>1358</v>
      </c>
      <c r="D134" s="2" t="s">
        <v>581</v>
      </c>
      <c r="E134" s="1" t="s">
        <v>20</v>
      </c>
      <c r="F134" s="1" t="s">
        <v>1350</v>
      </c>
    </row>
    <row r="135">
      <c r="A135" s="2" t="s">
        <v>591</v>
      </c>
      <c r="B135" s="1" t="s">
        <v>117</v>
      </c>
      <c r="C135" s="1" t="s">
        <v>1359</v>
      </c>
      <c r="D135" s="2" t="s">
        <v>581</v>
      </c>
      <c r="E135" s="1" t="s">
        <v>20</v>
      </c>
      <c r="F135" s="1" t="s">
        <v>1350</v>
      </c>
    </row>
    <row r="136">
      <c r="A136" s="2" t="s">
        <v>592</v>
      </c>
      <c r="B136" s="1" t="s">
        <v>117</v>
      </c>
      <c r="C136" s="1" t="s">
        <v>1360</v>
      </c>
      <c r="D136" s="2" t="s">
        <v>581</v>
      </c>
      <c r="E136" s="1" t="s">
        <v>20</v>
      </c>
      <c r="F136" s="1" t="s">
        <v>1350</v>
      </c>
    </row>
    <row r="137">
      <c r="A137" s="2" t="s">
        <v>593</v>
      </c>
      <c r="B137" s="1" t="s">
        <v>117</v>
      </c>
      <c r="C137" s="1" t="s">
        <v>1361</v>
      </c>
      <c r="D137" s="2" t="s">
        <v>581</v>
      </c>
      <c r="E137" s="1" t="s">
        <v>20</v>
      </c>
      <c r="F137" s="1" t="s">
        <v>1350</v>
      </c>
    </row>
    <row r="138">
      <c r="A138" s="2" t="s">
        <v>594</v>
      </c>
      <c r="B138" s="1" t="s">
        <v>117</v>
      </c>
      <c r="C138" s="1" t="s">
        <v>1362</v>
      </c>
      <c r="D138" s="2" t="s">
        <v>581</v>
      </c>
      <c r="E138" s="1" t="s">
        <v>20</v>
      </c>
      <c r="F138" s="1" t="s">
        <v>1350</v>
      </c>
    </row>
    <row r="139">
      <c r="A139" s="2" t="s">
        <v>595</v>
      </c>
      <c r="B139" s="1" t="s">
        <v>117</v>
      </c>
      <c r="C139" s="1" t="s">
        <v>1363</v>
      </c>
      <c r="D139" s="2" t="s">
        <v>581</v>
      </c>
      <c r="E139" s="1" t="s">
        <v>20</v>
      </c>
      <c r="F139" s="1" t="s">
        <v>1350</v>
      </c>
    </row>
    <row r="140">
      <c r="A140" s="2" t="s">
        <v>596</v>
      </c>
      <c r="B140" s="1" t="s">
        <v>117</v>
      </c>
      <c r="C140" s="1" t="s">
        <v>1364</v>
      </c>
      <c r="D140" s="2" t="s">
        <v>581</v>
      </c>
      <c r="E140" s="1" t="s">
        <v>20</v>
      </c>
      <c r="F140" s="1" t="s">
        <v>1350</v>
      </c>
    </row>
    <row r="141">
      <c r="A141" s="2" t="s">
        <v>597</v>
      </c>
      <c r="B141" s="1" t="s">
        <v>117</v>
      </c>
      <c r="C141" s="1" t="s">
        <v>1365</v>
      </c>
      <c r="D141" s="2" t="s">
        <v>581</v>
      </c>
      <c r="E141" s="1" t="s">
        <v>20</v>
      </c>
      <c r="F141" s="1" t="s">
        <v>1350</v>
      </c>
    </row>
    <row r="142">
      <c r="A142" s="2" t="s">
        <v>598</v>
      </c>
      <c r="B142" s="1" t="s">
        <v>117</v>
      </c>
      <c r="C142" s="1" t="s">
        <v>1366</v>
      </c>
      <c r="D142" s="2" t="s">
        <v>581</v>
      </c>
      <c r="E142" s="1" t="s">
        <v>20</v>
      </c>
      <c r="F142" s="1" t="s">
        <v>1350</v>
      </c>
    </row>
    <row r="143">
      <c r="A143" s="2" t="s">
        <v>599</v>
      </c>
      <c r="B143" s="1" t="s">
        <v>117</v>
      </c>
      <c r="C143" s="1" t="s">
        <v>1367</v>
      </c>
      <c r="D143" s="2" t="s">
        <v>581</v>
      </c>
      <c r="E143" s="1" t="s">
        <v>20</v>
      </c>
      <c r="F143" s="1" t="s">
        <v>1350</v>
      </c>
    </row>
    <row r="144">
      <c r="A144" s="2" t="s">
        <v>600</v>
      </c>
      <c r="B144" s="1" t="s">
        <v>117</v>
      </c>
      <c r="C144" s="1" t="s">
        <v>1368</v>
      </c>
      <c r="D144" s="2" t="s">
        <v>581</v>
      </c>
      <c r="E144" s="1" t="s">
        <v>20</v>
      </c>
      <c r="F144" s="1" t="s">
        <v>1350</v>
      </c>
    </row>
    <row r="145">
      <c r="A145" s="2" t="s">
        <v>601</v>
      </c>
      <c r="B145" s="1" t="s">
        <v>117</v>
      </c>
      <c r="C145" s="1" t="s">
        <v>1369</v>
      </c>
      <c r="D145" s="2" t="s">
        <v>581</v>
      </c>
      <c r="E145" s="1" t="s">
        <v>20</v>
      </c>
      <c r="F145" s="1" t="s">
        <v>1350</v>
      </c>
    </row>
    <row r="146">
      <c r="A146" s="2" t="s">
        <v>602</v>
      </c>
      <c r="B146" s="1" t="s">
        <v>117</v>
      </c>
      <c r="C146" s="1" t="s">
        <v>1370</v>
      </c>
      <c r="D146" s="2" t="s">
        <v>581</v>
      </c>
      <c r="E146" s="1" t="s">
        <v>20</v>
      </c>
      <c r="F146" s="1" t="s">
        <v>1350</v>
      </c>
    </row>
    <row r="147">
      <c r="A147" s="2" t="s">
        <v>603</v>
      </c>
      <c r="B147" s="1" t="s">
        <v>117</v>
      </c>
      <c r="C147" s="1" t="s">
        <v>1371</v>
      </c>
      <c r="D147" s="2" t="s">
        <v>581</v>
      </c>
      <c r="E147" s="1" t="s">
        <v>20</v>
      </c>
      <c r="F147" s="1" t="s">
        <v>1350</v>
      </c>
    </row>
    <row r="148">
      <c r="A148" s="2" t="s">
        <v>604</v>
      </c>
      <c r="B148" s="1" t="s">
        <v>117</v>
      </c>
      <c r="C148" s="1" t="s">
        <v>1372</v>
      </c>
      <c r="D148" s="2" t="s">
        <v>581</v>
      </c>
      <c r="E148" s="1" t="s">
        <v>20</v>
      </c>
      <c r="F148" s="1" t="s">
        <v>1350</v>
      </c>
    </row>
    <row r="149">
      <c r="A149" s="2" t="s">
        <v>605</v>
      </c>
      <c r="B149" s="1" t="s">
        <v>117</v>
      </c>
      <c r="C149" s="1" t="s">
        <v>1373</v>
      </c>
      <c r="D149" s="2" t="s">
        <v>581</v>
      </c>
      <c r="E149" s="1" t="s">
        <v>20</v>
      </c>
      <c r="F149" s="1" t="s">
        <v>1350</v>
      </c>
    </row>
    <row r="150">
      <c r="A150" s="2" t="s">
        <v>606</v>
      </c>
      <c r="B150" s="1" t="s">
        <v>117</v>
      </c>
      <c r="C150" s="1" t="s">
        <v>1374</v>
      </c>
      <c r="D150" s="2" t="s">
        <v>581</v>
      </c>
      <c r="E150" s="1" t="s">
        <v>20</v>
      </c>
      <c r="F150" s="1" t="s">
        <v>1350</v>
      </c>
    </row>
    <row r="151">
      <c r="A151" s="2" t="s">
        <v>607</v>
      </c>
      <c r="B151" s="1" t="s">
        <v>117</v>
      </c>
      <c r="C151" s="1" t="s">
        <v>1375</v>
      </c>
      <c r="D151" s="2" t="s">
        <v>581</v>
      </c>
      <c r="E151" s="1" t="s">
        <v>20</v>
      </c>
      <c r="F151" s="1" t="s">
        <v>1350</v>
      </c>
    </row>
    <row r="152">
      <c r="A152" s="2" t="s">
        <v>608</v>
      </c>
      <c r="B152" s="1" t="s">
        <v>117</v>
      </c>
      <c r="C152" s="1" t="s">
        <v>1376</v>
      </c>
      <c r="D152" s="2" t="s">
        <v>581</v>
      </c>
      <c r="E152" s="1" t="s">
        <v>20</v>
      </c>
      <c r="F152" s="1" t="s">
        <v>1350</v>
      </c>
    </row>
    <row r="153">
      <c r="A153" s="2" t="s">
        <v>609</v>
      </c>
      <c r="B153" s="1" t="s">
        <v>117</v>
      </c>
      <c r="C153" s="1" t="s">
        <v>1377</v>
      </c>
      <c r="D153" s="2" t="s">
        <v>581</v>
      </c>
      <c r="E153" s="1" t="s">
        <v>20</v>
      </c>
      <c r="F153" s="1" t="s">
        <v>1350</v>
      </c>
    </row>
    <row r="154">
      <c r="A154" s="2" t="s">
        <v>610</v>
      </c>
      <c r="B154" s="1" t="s">
        <v>117</v>
      </c>
      <c r="C154" s="1" t="s">
        <v>1378</v>
      </c>
      <c r="D154" s="2" t="s">
        <v>581</v>
      </c>
      <c r="E154" s="1" t="s">
        <v>20</v>
      </c>
      <c r="F154" s="1" t="s">
        <v>1350</v>
      </c>
    </row>
    <row r="155">
      <c r="A155" s="2" t="s">
        <v>611</v>
      </c>
      <c r="B155" s="1" t="s">
        <v>117</v>
      </c>
      <c r="C155" s="1" t="s">
        <v>1379</v>
      </c>
      <c r="D155" s="2" t="s">
        <v>581</v>
      </c>
      <c r="E155" s="1" t="s">
        <v>20</v>
      </c>
      <c r="F155" s="1" t="s">
        <v>1350</v>
      </c>
    </row>
    <row r="156">
      <c r="A156" s="2" t="s">
        <v>612</v>
      </c>
      <c r="B156" s="1" t="s">
        <v>117</v>
      </c>
      <c r="C156" s="1" t="s">
        <v>1380</v>
      </c>
      <c r="D156" s="2" t="s">
        <v>581</v>
      </c>
      <c r="E156" s="1" t="s">
        <v>20</v>
      </c>
      <c r="F156" s="1" t="s">
        <v>1350</v>
      </c>
    </row>
    <row r="157">
      <c r="A157" s="2" t="s">
        <v>613</v>
      </c>
      <c r="B157" s="1" t="s">
        <v>117</v>
      </c>
      <c r="C157" s="1" t="s">
        <v>1381</v>
      </c>
      <c r="D157" s="2" t="s">
        <v>581</v>
      </c>
      <c r="E157" s="1" t="s">
        <v>20</v>
      </c>
      <c r="F157" s="1" t="s">
        <v>1350</v>
      </c>
    </row>
    <row r="158">
      <c r="A158" s="2" t="s">
        <v>614</v>
      </c>
      <c r="B158" s="1" t="s">
        <v>117</v>
      </c>
      <c r="C158" s="1" t="s">
        <v>1382</v>
      </c>
      <c r="D158" s="2" t="s">
        <v>581</v>
      </c>
      <c r="E158" s="1" t="s">
        <v>20</v>
      </c>
      <c r="F158" s="1" t="s">
        <v>1350</v>
      </c>
    </row>
    <row r="159">
      <c r="A159" s="2" t="s">
        <v>615</v>
      </c>
      <c r="B159" s="1" t="s">
        <v>117</v>
      </c>
      <c r="C159" s="1" t="s">
        <v>1383</v>
      </c>
      <c r="D159" s="2" t="s">
        <v>581</v>
      </c>
      <c r="E159" s="1" t="s">
        <v>20</v>
      </c>
      <c r="F159" s="1" t="s">
        <v>1350</v>
      </c>
    </row>
    <row r="160">
      <c r="A160" s="2" t="s">
        <v>617</v>
      </c>
      <c r="B160" s="1" t="s">
        <v>22</v>
      </c>
      <c r="C160" s="1" t="s">
        <v>1384</v>
      </c>
      <c r="D160" s="2" t="s">
        <v>616</v>
      </c>
      <c r="E160" s="1" t="s">
        <v>20</v>
      </c>
      <c r="F160" s="1" t="s">
        <v>1346</v>
      </c>
    </row>
    <row r="161">
      <c r="A161" s="2" t="s">
        <v>618</v>
      </c>
      <c r="B161" s="1" t="s">
        <v>22</v>
      </c>
      <c r="C161" s="1" t="s">
        <v>1385</v>
      </c>
      <c r="D161" s="2" t="s">
        <v>616</v>
      </c>
      <c r="E161" s="1" t="s">
        <v>20</v>
      </c>
      <c r="F161" s="1" t="s">
        <v>1346</v>
      </c>
    </row>
    <row r="162">
      <c r="A162" s="2" t="s">
        <v>619</v>
      </c>
      <c r="B162" s="1" t="s">
        <v>22</v>
      </c>
      <c r="C162" s="1" t="s">
        <v>1386</v>
      </c>
      <c r="D162" s="2" t="s">
        <v>616</v>
      </c>
      <c r="E162" s="1" t="s">
        <v>20</v>
      </c>
      <c r="F162" s="1" t="s">
        <v>1346</v>
      </c>
    </row>
    <row r="163">
      <c r="A163" s="2" t="s">
        <v>620</v>
      </c>
      <c r="B163" s="1" t="s">
        <v>22</v>
      </c>
      <c r="C163" s="1" t="s">
        <v>1387</v>
      </c>
      <c r="D163" s="2" t="s">
        <v>616</v>
      </c>
      <c r="E163" s="1" t="s">
        <v>20</v>
      </c>
      <c r="F163" s="1" t="s">
        <v>1346</v>
      </c>
    </row>
    <row r="164">
      <c r="A164" s="2" t="s">
        <v>621</v>
      </c>
      <c r="B164" s="1" t="s">
        <v>22</v>
      </c>
      <c r="C164" s="1" t="s">
        <v>1388</v>
      </c>
      <c r="D164" s="2" t="s">
        <v>616</v>
      </c>
      <c r="E164" s="1" t="s">
        <v>20</v>
      </c>
      <c r="F164" s="1" t="s">
        <v>1346</v>
      </c>
    </row>
    <row r="165">
      <c r="A165" s="2" t="s">
        <v>622</v>
      </c>
      <c r="B165" s="1" t="s">
        <v>22</v>
      </c>
      <c r="C165" s="1" t="s">
        <v>1389</v>
      </c>
      <c r="D165" s="2" t="s">
        <v>616</v>
      </c>
      <c r="E165" s="1" t="s">
        <v>20</v>
      </c>
      <c r="F165" s="1" t="s">
        <v>1346</v>
      </c>
    </row>
    <row r="166">
      <c r="A166" s="2" t="s">
        <v>623</v>
      </c>
      <c r="B166" s="1" t="s">
        <v>22</v>
      </c>
      <c r="C166" s="1" t="s">
        <v>1390</v>
      </c>
      <c r="D166" s="2" t="s">
        <v>616</v>
      </c>
      <c r="E166" s="1" t="s">
        <v>20</v>
      </c>
      <c r="F166" s="1" t="s">
        <v>1346</v>
      </c>
    </row>
    <row r="167">
      <c r="A167" s="2" t="s">
        <v>624</v>
      </c>
      <c r="B167" s="1" t="s">
        <v>22</v>
      </c>
      <c r="C167" s="1" t="s">
        <v>1391</v>
      </c>
      <c r="D167" s="2" t="s">
        <v>616</v>
      </c>
      <c r="E167" s="1" t="s">
        <v>20</v>
      </c>
      <c r="F167" s="1" t="s">
        <v>1346</v>
      </c>
    </row>
    <row r="168">
      <c r="A168" s="2" t="s">
        <v>625</v>
      </c>
      <c r="B168" s="1" t="s">
        <v>22</v>
      </c>
      <c r="C168" s="1" t="s">
        <v>1392</v>
      </c>
      <c r="D168" s="2" t="s">
        <v>616</v>
      </c>
      <c r="E168" s="1" t="s">
        <v>20</v>
      </c>
      <c r="F168" s="1" t="s">
        <v>1346</v>
      </c>
    </row>
    <row r="169">
      <c r="A169" s="2" t="s">
        <v>626</v>
      </c>
      <c r="B169" s="1" t="s">
        <v>22</v>
      </c>
      <c r="C169" s="1" t="s">
        <v>1393</v>
      </c>
      <c r="D169" s="2" t="s">
        <v>616</v>
      </c>
      <c r="E169" s="1" t="s">
        <v>20</v>
      </c>
      <c r="F169" s="1" t="s">
        <v>1346</v>
      </c>
    </row>
    <row r="170">
      <c r="A170" s="2" t="s">
        <v>627</v>
      </c>
      <c r="B170" s="1" t="s">
        <v>22</v>
      </c>
      <c r="C170" s="1" t="s">
        <v>1394</v>
      </c>
      <c r="D170" s="2" t="s">
        <v>616</v>
      </c>
      <c r="E170" s="1" t="s">
        <v>20</v>
      </c>
      <c r="F170" s="1" t="s">
        <v>1346</v>
      </c>
    </row>
    <row r="171">
      <c r="A171" s="2" t="s">
        <v>628</v>
      </c>
      <c r="B171" s="1" t="s">
        <v>22</v>
      </c>
      <c r="C171" s="1" t="s">
        <v>1395</v>
      </c>
      <c r="D171" s="2" t="s">
        <v>616</v>
      </c>
      <c r="E171" s="1" t="s">
        <v>20</v>
      </c>
      <c r="F171" s="1" t="s">
        <v>1346</v>
      </c>
    </row>
    <row r="172">
      <c r="A172" s="2" t="s">
        <v>629</v>
      </c>
      <c r="B172" s="1" t="s">
        <v>22</v>
      </c>
      <c r="C172" s="1" t="s">
        <v>1396</v>
      </c>
      <c r="D172" s="2" t="s">
        <v>616</v>
      </c>
      <c r="E172" s="1" t="s">
        <v>20</v>
      </c>
      <c r="F172" s="1" t="s">
        <v>1346</v>
      </c>
    </row>
    <row r="173">
      <c r="A173" s="2" t="s">
        <v>630</v>
      </c>
      <c r="B173" s="1" t="s">
        <v>22</v>
      </c>
      <c r="C173" s="1" t="s">
        <v>1397</v>
      </c>
      <c r="D173" s="2" t="s">
        <v>616</v>
      </c>
      <c r="E173" s="1" t="s">
        <v>20</v>
      </c>
      <c r="F173" s="1" t="s">
        <v>1346</v>
      </c>
    </row>
    <row r="174">
      <c r="A174" s="2" t="s">
        <v>631</v>
      </c>
      <c r="B174" s="1" t="s">
        <v>22</v>
      </c>
      <c r="C174" s="1" t="s">
        <v>1398</v>
      </c>
      <c r="D174" s="2" t="s">
        <v>616</v>
      </c>
      <c r="E174" s="1" t="s">
        <v>20</v>
      </c>
      <c r="F174" s="1" t="s">
        <v>1346</v>
      </c>
    </row>
    <row r="175">
      <c r="A175" s="2" t="s">
        <v>632</v>
      </c>
      <c r="B175" s="1" t="s">
        <v>22</v>
      </c>
      <c r="C175" s="1" t="s">
        <v>1399</v>
      </c>
      <c r="D175" s="2" t="s">
        <v>616</v>
      </c>
      <c r="E175" s="1" t="s">
        <v>20</v>
      </c>
      <c r="F175" s="1" t="s">
        <v>1346</v>
      </c>
    </row>
    <row r="176">
      <c r="A176" s="2" t="s">
        <v>633</v>
      </c>
      <c r="B176" s="1" t="s">
        <v>22</v>
      </c>
      <c r="C176" s="1" t="s">
        <v>1400</v>
      </c>
      <c r="D176" s="2" t="s">
        <v>616</v>
      </c>
      <c r="E176" s="1" t="s">
        <v>20</v>
      </c>
      <c r="F176" s="1" t="s">
        <v>1346</v>
      </c>
    </row>
    <row r="177">
      <c r="A177" s="2" t="s">
        <v>634</v>
      </c>
      <c r="B177" s="1" t="s">
        <v>22</v>
      </c>
      <c r="C177" s="1" t="s">
        <v>1401</v>
      </c>
      <c r="D177" s="2" t="s">
        <v>616</v>
      </c>
      <c r="E177" s="1" t="s">
        <v>20</v>
      </c>
      <c r="F177" s="1" t="s">
        <v>1346</v>
      </c>
    </row>
    <row r="178">
      <c r="A178" s="2" t="s">
        <v>635</v>
      </c>
      <c r="B178" s="1" t="s">
        <v>22</v>
      </c>
      <c r="C178" s="1" t="s">
        <v>1402</v>
      </c>
      <c r="D178" s="2" t="s">
        <v>616</v>
      </c>
      <c r="E178" s="1" t="s">
        <v>20</v>
      </c>
      <c r="F178" s="1" t="s">
        <v>1346</v>
      </c>
    </row>
    <row r="179">
      <c r="A179" s="2" t="s">
        <v>636</v>
      </c>
      <c r="B179" s="1" t="s">
        <v>22</v>
      </c>
      <c r="C179" s="1" t="s">
        <v>1403</v>
      </c>
      <c r="D179" s="2" t="s">
        <v>616</v>
      </c>
      <c r="E179" s="1" t="s">
        <v>20</v>
      </c>
      <c r="F179" s="1" t="s">
        <v>1346</v>
      </c>
    </row>
    <row r="180">
      <c r="A180" s="2" t="s">
        <v>637</v>
      </c>
      <c r="B180" s="1" t="s">
        <v>22</v>
      </c>
      <c r="C180" s="1" t="s">
        <v>1404</v>
      </c>
      <c r="D180" s="2" t="s">
        <v>616</v>
      </c>
      <c r="E180" s="1" t="s">
        <v>20</v>
      </c>
      <c r="F180" s="1" t="s">
        <v>1346</v>
      </c>
    </row>
    <row r="181">
      <c r="A181" s="2" t="s">
        <v>638</v>
      </c>
      <c r="B181" s="1" t="s">
        <v>22</v>
      </c>
      <c r="C181" s="1" t="s">
        <v>1405</v>
      </c>
      <c r="D181" s="2" t="s">
        <v>616</v>
      </c>
      <c r="E181" s="1" t="s">
        <v>20</v>
      </c>
      <c r="F181" s="1" t="s">
        <v>1346</v>
      </c>
    </row>
    <row r="182">
      <c r="A182" s="2" t="s">
        <v>639</v>
      </c>
      <c r="B182" s="1" t="s">
        <v>22</v>
      </c>
      <c r="C182" s="1" t="s">
        <v>1406</v>
      </c>
      <c r="D182" s="2" t="s">
        <v>616</v>
      </c>
      <c r="E182" s="1" t="s">
        <v>20</v>
      </c>
      <c r="F182" s="1" t="s">
        <v>1346</v>
      </c>
    </row>
    <row r="183">
      <c r="A183" s="2" t="s">
        <v>640</v>
      </c>
      <c r="B183" s="1" t="s">
        <v>22</v>
      </c>
      <c r="C183" s="1" t="s">
        <v>1407</v>
      </c>
      <c r="D183" s="2" t="s">
        <v>616</v>
      </c>
      <c r="E183" s="1" t="s">
        <v>20</v>
      </c>
      <c r="F183" s="1" t="s">
        <v>1346</v>
      </c>
    </row>
    <row r="184">
      <c r="A184" s="2" t="s">
        <v>641</v>
      </c>
      <c r="B184" s="1" t="s">
        <v>22</v>
      </c>
      <c r="C184" s="1" t="s">
        <v>1408</v>
      </c>
      <c r="D184" s="2" t="s">
        <v>616</v>
      </c>
      <c r="E184" s="1" t="s">
        <v>20</v>
      </c>
      <c r="F184" s="1" t="s">
        <v>1346</v>
      </c>
    </row>
    <row r="185">
      <c r="A185" s="2" t="s">
        <v>642</v>
      </c>
      <c r="B185" s="1" t="s">
        <v>22</v>
      </c>
      <c r="C185" s="1" t="s">
        <v>1409</v>
      </c>
      <c r="D185" s="2" t="s">
        <v>616</v>
      </c>
      <c r="E185" s="1" t="s">
        <v>20</v>
      </c>
      <c r="F185" s="1" t="s">
        <v>1346</v>
      </c>
    </row>
    <row r="186">
      <c r="A186" s="2" t="s">
        <v>643</v>
      </c>
      <c r="B186" s="1" t="s">
        <v>22</v>
      </c>
      <c r="C186" s="1" t="s">
        <v>1410</v>
      </c>
      <c r="D186" s="2" t="s">
        <v>616</v>
      </c>
      <c r="E186" s="1" t="s">
        <v>20</v>
      </c>
      <c r="F186" s="1" t="s">
        <v>1346</v>
      </c>
    </row>
    <row r="187">
      <c r="A187" s="2" t="s">
        <v>644</v>
      </c>
      <c r="B187" s="1" t="s">
        <v>22</v>
      </c>
      <c r="C187" s="1" t="s">
        <v>1411</v>
      </c>
      <c r="D187" s="2" t="s">
        <v>616</v>
      </c>
      <c r="E187" s="1" t="s">
        <v>20</v>
      </c>
      <c r="F187" s="1" t="s">
        <v>1346</v>
      </c>
    </row>
    <row r="188">
      <c r="A188" s="2" t="s">
        <v>645</v>
      </c>
      <c r="B188" s="1" t="s">
        <v>22</v>
      </c>
      <c r="C188" s="1" t="s">
        <v>1412</v>
      </c>
      <c r="D188" s="2" t="s">
        <v>616</v>
      </c>
      <c r="E188" s="1" t="s">
        <v>20</v>
      </c>
      <c r="F188" s="1" t="s">
        <v>1346</v>
      </c>
    </row>
    <row r="189">
      <c r="A189" s="2" t="s">
        <v>648</v>
      </c>
      <c r="B189" s="1" t="s">
        <v>17</v>
      </c>
      <c r="C189" s="1" t="s">
        <v>1348</v>
      </c>
      <c r="D189" s="2" t="s">
        <v>708</v>
      </c>
      <c r="E189" s="1" t="s">
        <v>17</v>
      </c>
      <c r="F189" s="1" t="s">
        <v>1413</v>
      </c>
    </row>
    <row r="190">
      <c r="A190" s="2" t="s">
        <v>649</v>
      </c>
      <c r="B190" s="1" t="s">
        <v>17</v>
      </c>
      <c r="C190" s="1" t="s">
        <v>1414</v>
      </c>
      <c r="D190" s="2" t="s">
        <v>689</v>
      </c>
      <c r="E190" s="1" t="s">
        <v>20</v>
      </c>
      <c r="F190" s="1" t="s">
        <v>1415</v>
      </c>
    </row>
    <row r="191">
      <c r="A191" s="2" t="s">
        <v>688</v>
      </c>
      <c r="B191" s="1" t="s">
        <v>17</v>
      </c>
      <c r="C191" s="1" t="s">
        <v>1416</v>
      </c>
      <c r="D191" s="2" t="s">
        <v>708</v>
      </c>
      <c r="E191" s="1" t="s">
        <v>17</v>
      </c>
      <c r="F191" s="1" t="s">
        <v>1413</v>
      </c>
    </row>
    <row r="192">
      <c r="A192" s="2" t="s">
        <v>690</v>
      </c>
      <c r="B192" s="1" t="s">
        <v>17</v>
      </c>
      <c r="C192" s="1" t="s">
        <v>1417</v>
      </c>
      <c r="D192" s="2" t="s">
        <v>714</v>
      </c>
      <c r="E192" s="1" t="s">
        <v>20</v>
      </c>
      <c r="F192" s="1" t="s">
        <v>1418</v>
      </c>
    </row>
    <row r="193">
      <c r="A193" s="2" t="s">
        <v>691</v>
      </c>
      <c r="B193" s="1" t="s">
        <v>17</v>
      </c>
      <c r="C193" s="1" t="s">
        <v>1419</v>
      </c>
      <c r="D193" s="2" t="s">
        <v>716</v>
      </c>
      <c r="E193" s="1" t="s">
        <v>20</v>
      </c>
      <c r="F193" s="1" t="s">
        <v>1420</v>
      </c>
    </row>
    <row r="194">
      <c r="A194" s="2" t="s">
        <v>692</v>
      </c>
      <c r="B194" s="1" t="s">
        <v>17</v>
      </c>
      <c r="C194" s="1" t="s">
        <v>1421</v>
      </c>
      <c r="D194" s="2" t="s">
        <v>714</v>
      </c>
      <c r="E194" s="1" t="s">
        <v>20</v>
      </c>
      <c r="F194" s="1" t="s">
        <v>1418</v>
      </c>
    </row>
    <row r="195">
      <c r="A195" s="2" t="s">
        <v>693</v>
      </c>
      <c r="B195" s="1" t="s">
        <v>17</v>
      </c>
      <c r="C195" s="1" t="s">
        <v>1422</v>
      </c>
      <c r="D195" s="2" t="s">
        <v>716</v>
      </c>
      <c r="E195" s="1" t="s">
        <v>20</v>
      </c>
      <c r="F195" s="1" t="s">
        <v>1420</v>
      </c>
    </row>
    <row r="196">
      <c r="A196" s="2" t="s">
        <v>694</v>
      </c>
      <c r="B196" s="1" t="s">
        <v>17</v>
      </c>
      <c r="C196" s="1" t="s">
        <v>1423</v>
      </c>
      <c r="D196" s="2" t="s">
        <v>714</v>
      </c>
      <c r="E196" s="1" t="s">
        <v>20</v>
      </c>
      <c r="F196" s="1" t="s">
        <v>1418</v>
      </c>
    </row>
    <row r="197">
      <c r="A197" s="2" t="s">
        <v>695</v>
      </c>
      <c r="B197" s="1" t="s">
        <v>17</v>
      </c>
      <c r="C197" s="1" t="s">
        <v>1424</v>
      </c>
      <c r="D197" s="2" t="s">
        <v>716</v>
      </c>
      <c r="E197" s="1" t="s">
        <v>20</v>
      </c>
      <c r="F197" s="1" t="s">
        <v>1420</v>
      </c>
    </row>
    <row r="198">
      <c r="A198" s="2" t="s">
        <v>696</v>
      </c>
      <c r="B198" s="1" t="s">
        <v>17</v>
      </c>
      <c r="C198" s="1" t="s">
        <v>1425</v>
      </c>
      <c r="D198" s="2" t="s">
        <v>714</v>
      </c>
      <c r="E198" s="1" t="s">
        <v>20</v>
      </c>
      <c r="F198" s="1" t="s">
        <v>1418</v>
      </c>
    </row>
    <row r="199">
      <c r="A199" s="2" t="s">
        <v>697</v>
      </c>
      <c r="B199" s="1" t="s">
        <v>17</v>
      </c>
      <c r="C199" s="1" t="s">
        <v>1426</v>
      </c>
      <c r="D199" s="2" t="s">
        <v>716</v>
      </c>
      <c r="E199" s="1" t="s">
        <v>20</v>
      </c>
      <c r="F199" s="1" t="s">
        <v>1420</v>
      </c>
    </row>
    <row r="200">
      <c r="A200" s="2" t="s">
        <v>698</v>
      </c>
      <c r="B200" s="1" t="s">
        <v>17</v>
      </c>
      <c r="C200" s="1" t="s">
        <v>1427</v>
      </c>
      <c r="D200" s="2" t="s">
        <v>714</v>
      </c>
      <c r="E200" s="1" t="s">
        <v>20</v>
      </c>
      <c r="F200" s="1" t="s">
        <v>1418</v>
      </c>
    </row>
    <row r="201">
      <c r="A201" s="2" t="s">
        <v>699</v>
      </c>
      <c r="B201" s="1" t="s">
        <v>17</v>
      </c>
      <c r="C201" s="1" t="s">
        <v>1428</v>
      </c>
      <c r="D201" s="2" t="s">
        <v>715</v>
      </c>
      <c r="E201" s="1" t="s">
        <v>20</v>
      </c>
      <c r="F201" s="1" t="s">
        <v>1429</v>
      </c>
    </row>
    <row r="202">
      <c r="A202" s="2" t="s">
        <v>700</v>
      </c>
      <c r="B202" s="1" t="s">
        <v>17</v>
      </c>
      <c r="C202" s="1" t="s">
        <v>1430</v>
      </c>
      <c r="D202" s="2" t="s">
        <v>716</v>
      </c>
      <c r="E202" s="1" t="s">
        <v>20</v>
      </c>
      <c r="F202" s="1" t="s">
        <v>1420</v>
      </c>
    </row>
    <row r="203">
      <c r="A203" s="2" t="s">
        <v>702</v>
      </c>
      <c r="B203" s="1" t="s">
        <v>17</v>
      </c>
      <c r="C203" s="1" t="s">
        <v>1431</v>
      </c>
      <c r="D203" s="2" t="s">
        <v>708</v>
      </c>
      <c r="E203" s="1" t="s">
        <v>17</v>
      </c>
      <c r="F203" s="1" t="s">
        <v>1413</v>
      </c>
    </row>
    <row r="204">
      <c r="A204" s="2" t="s">
        <v>703</v>
      </c>
      <c r="B204" s="1" t="s">
        <v>22</v>
      </c>
      <c r="C204" s="1" t="s">
        <v>1432</v>
      </c>
      <c r="D204" s="2" t="s">
        <v>648</v>
      </c>
      <c r="E204" s="1" t="s">
        <v>17</v>
      </c>
      <c r="F204" s="1" t="s">
        <v>1348</v>
      </c>
    </row>
    <row r="205">
      <c r="A205" s="2" t="s">
        <v>704</v>
      </c>
      <c r="B205" s="1" t="s">
        <v>17</v>
      </c>
      <c r="C205" s="1" t="s">
        <v>1433</v>
      </c>
      <c r="D205" s="2" t="s">
        <v>577</v>
      </c>
      <c r="E205" s="1" t="s">
        <v>13</v>
      </c>
      <c r="F205" s="1" t="s">
        <v>1434</v>
      </c>
    </row>
    <row r="206">
      <c r="A206" s="2" t="s">
        <v>705</v>
      </c>
      <c r="B206" s="1" t="s">
        <v>17</v>
      </c>
      <c r="C206" s="1" t="s">
        <v>1435</v>
      </c>
      <c r="D206" s="2" t="s">
        <v>577</v>
      </c>
      <c r="E206" s="1" t="s">
        <v>13</v>
      </c>
      <c r="F206" s="1" t="s">
        <v>1434</v>
      </c>
    </row>
    <row r="207">
      <c r="A207" s="2" t="s">
        <v>707</v>
      </c>
      <c r="B207" s="1" t="s">
        <v>22</v>
      </c>
      <c r="C207" s="1" t="s">
        <v>1436</v>
      </c>
      <c r="D207" s="2" t="s">
        <v>648</v>
      </c>
      <c r="E207" s="1" t="s">
        <v>17</v>
      </c>
      <c r="F207" s="1" t="s">
        <v>1348</v>
      </c>
    </row>
    <row r="208">
      <c r="A208" s="2" t="s">
        <v>708</v>
      </c>
      <c r="B208" s="1" t="s">
        <v>17</v>
      </c>
      <c r="C208" s="1" t="s">
        <v>1413</v>
      </c>
      <c r="D208" s="2" t="s">
        <v>577</v>
      </c>
      <c r="E208" s="1" t="s">
        <v>13</v>
      </c>
      <c r="F208" s="1" t="s">
        <v>1434</v>
      </c>
    </row>
    <row r="209">
      <c r="A209" s="2" t="s">
        <v>713</v>
      </c>
      <c r="B209" s="1" t="s">
        <v>17</v>
      </c>
      <c r="C209" s="1" t="s">
        <v>1437</v>
      </c>
      <c r="D209" s="2" t="s">
        <v>577</v>
      </c>
      <c r="E209" s="1" t="s">
        <v>13</v>
      </c>
      <c r="F209" s="1" t="s">
        <v>1434</v>
      </c>
    </row>
    <row r="210">
      <c r="A210" s="2" t="s">
        <v>717</v>
      </c>
      <c r="B210" s="1" t="s">
        <v>22</v>
      </c>
      <c r="C210" s="1" t="s">
        <v>1438</v>
      </c>
      <c r="D210" s="2" t="s">
        <v>702</v>
      </c>
      <c r="E210" s="1" t="s">
        <v>17</v>
      </c>
      <c r="F210" s="1" t="s">
        <v>1431</v>
      </c>
    </row>
    <row r="211">
      <c r="A211" s="2" t="s">
        <v>766</v>
      </c>
      <c r="B211" s="1" t="s">
        <v>17</v>
      </c>
      <c r="C211" s="1" t="s">
        <v>1439</v>
      </c>
      <c r="D211" s="2" t="s">
        <v>723</v>
      </c>
      <c r="E211" s="1" t="s">
        <v>13</v>
      </c>
      <c r="F211" s="1" t="s">
        <v>1440</v>
      </c>
    </row>
    <row r="212">
      <c r="A212" s="2" t="s">
        <v>794</v>
      </c>
      <c r="B212" s="1" t="s">
        <v>22</v>
      </c>
      <c r="C212" s="1" t="s">
        <v>1441</v>
      </c>
      <c r="D212" s="2" t="s">
        <v>723</v>
      </c>
      <c r="E212" s="1" t="s">
        <v>13</v>
      </c>
      <c r="F212" s="1" t="s">
        <v>1440</v>
      </c>
    </row>
    <row r="213">
      <c r="A213" s="2" t="s">
        <v>795</v>
      </c>
      <c r="B213" s="1" t="s">
        <v>22</v>
      </c>
      <c r="C213" s="1" t="s">
        <v>1442</v>
      </c>
      <c r="D213" s="2" t="s">
        <v>723</v>
      </c>
      <c r="E213" s="1" t="s">
        <v>13</v>
      </c>
      <c r="F213" s="1" t="s">
        <v>1440</v>
      </c>
    </row>
    <row r="214">
      <c r="A214" s="2" t="s">
        <v>796</v>
      </c>
      <c r="B214" s="1" t="s">
        <v>22</v>
      </c>
      <c r="C214" s="1" t="s">
        <v>1443</v>
      </c>
      <c r="D214" s="2" t="s">
        <v>723</v>
      </c>
      <c r="E214" s="1" t="s">
        <v>13</v>
      </c>
      <c r="F214" s="1" t="s">
        <v>1440</v>
      </c>
    </row>
    <row r="215">
      <c r="A215" s="2" t="s">
        <v>826</v>
      </c>
      <c r="B215" s="1" t="s">
        <v>17</v>
      </c>
      <c r="C215" s="1" t="s">
        <v>1444</v>
      </c>
      <c r="D215" s="2" t="s">
        <v>858</v>
      </c>
      <c r="E215" s="1" t="s">
        <v>17</v>
      </c>
      <c r="F215" s="1" t="s">
        <v>1445</v>
      </c>
    </row>
    <row r="216">
      <c r="A216" s="2" t="s">
        <v>1163</v>
      </c>
      <c r="B216" s="1" t="s">
        <v>22</v>
      </c>
      <c r="C216" s="1" t="s">
        <v>1446</v>
      </c>
      <c r="D216" s="2" t="s">
        <v>1162</v>
      </c>
      <c r="E216" s="1" t="s">
        <v>20</v>
      </c>
      <c r="F216" s="1" t="s">
        <v>1447</v>
      </c>
    </row>
    <row r="217">
      <c r="A217" s="2" t="s">
        <v>1164</v>
      </c>
      <c r="B217" s="1" t="s">
        <v>22</v>
      </c>
      <c r="C217" s="1" t="s">
        <v>1448</v>
      </c>
      <c r="D217" s="2" t="s">
        <v>1162</v>
      </c>
      <c r="E217" s="1" t="s">
        <v>20</v>
      </c>
      <c r="F217" s="1" t="s">
        <v>1447</v>
      </c>
    </row>
    <row r="218">
      <c r="A218" s="2" t="s">
        <v>1165</v>
      </c>
      <c r="B218" s="1" t="s">
        <v>22</v>
      </c>
      <c r="C218" s="1" t="s">
        <v>1449</v>
      </c>
      <c r="D218" s="2" t="s">
        <v>1162</v>
      </c>
      <c r="E218" s="1" t="s">
        <v>20</v>
      </c>
      <c r="F218" s="1" t="s">
        <v>1447</v>
      </c>
    </row>
    <row r="219">
      <c r="A219" s="2" t="s">
        <v>1166</v>
      </c>
      <c r="B219" s="1" t="s">
        <v>22</v>
      </c>
      <c r="C219" s="1" t="s">
        <v>1450</v>
      </c>
      <c r="D219" s="2" t="s">
        <v>1162</v>
      </c>
      <c r="E219" s="1" t="s">
        <v>20</v>
      </c>
      <c r="F219" s="1" t="s">
        <v>1447</v>
      </c>
    </row>
    <row r="220">
      <c r="A220" s="2" t="s">
        <v>1167</v>
      </c>
      <c r="B220" s="1" t="s">
        <v>22</v>
      </c>
      <c r="C220" s="1" t="s">
        <v>1451</v>
      </c>
      <c r="D220" s="2" t="s">
        <v>1162</v>
      </c>
      <c r="E220" s="1" t="s">
        <v>20</v>
      </c>
      <c r="F220" s="1" t="s">
        <v>1447</v>
      </c>
    </row>
    <row r="221">
      <c r="A221" s="2" t="s">
        <v>1168</v>
      </c>
      <c r="B221" s="1" t="s">
        <v>22</v>
      </c>
      <c r="C221" s="1" t="s">
        <v>1452</v>
      </c>
      <c r="D221" s="2" t="s">
        <v>1162</v>
      </c>
      <c r="E221" s="1" t="s">
        <v>20</v>
      </c>
      <c r="F221" s="1" t="s">
        <v>1447</v>
      </c>
    </row>
    <row r="222">
      <c r="A222" s="2" t="s">
        <v>1169</v>
      </c>
      <c r="B222" s="1" t="s">
        <v>22</v>
      </c>
      <c r="C222" s="1" t="s">
        <v>1453</v>
      </c>
      <c r="D222" s="2" t="s">
        <v>1162</v>
      </c>
      <c r="E222" s="1" t="s">
        <v>20</v>
      </c>
      <c r="F222" s="1" t="s">
        <v>1447</v>
      </c>
    </row>
    <row r="223">
      <c r="A223" s="2" t="s">
        <v>1170</v>
      </c>
      <c r="B223" s="1" t="s">
        <v>22</v>
      </c>
      <c r="C223" s="1" t="s">
        <v>1454</v>
      </c>
      <c r="D223" s="2" t="s">
        <v>1162</v>
      </c>
      <c r="E223" s="1" t="s">
        <v>20</v>
      </c>
      <c r="F223" s="1" t="s">
        <v>1447</v>
      </c>
    </row>
    <row r="224">
      <c r="A224" s="2" t="s">
        <v>1197</v>
      </c>
      <c r="B224" s="1" t="s">
        <v>17</v>
      </c>
      <c r="C224" s="1" t="s">
        <v>1455</v>
      </c>
      <c r="D224" s="2" t="s">
        <v>1160</v>
      </c>
      <c r="E224" s="1" t="s">
        <v>13</v>
      </c>
      <c r="F224" s="1" t="s">
        <v>1456</v>
      </c>
    </row>
    <row r="225">
      <c r="A225" s="2" t="s">
        <v>1087</v>
      </c>
      <c r="B225" s="1" t="s">
        <v>22</v>
      </c>
      <c r="C225" s="1" t="s">
        <v>1457</v>
      </c>
      <c r="D225" s="2" t="s">
        <v>1120</v>
      </c>
      <c r="E225" s="1" t="s">
        <v>22</v>
      </c>
      <c r="F225" s="1" t="s">
        <v>1458</v>
      </c>
    </row>
    <row r="226">
      <c r="A226" s="2" t="s">
        <v>1083</v>
      </c>
      <c r="B226" s="1" t="s">
        <v>22</v>
      </c>
      <c r="C226" s="1" t="s">
        <v>1459</v>
      </c>
      <c r="D226" s="2" t="s">
        <v>1120</v>
      </c>
      <c r="E226" s="1" t="s">
        <v>22</v>
      </c>
      <c r="F226" s="1" t="s">
        <v>1458</v>
      </c>
    </row>
    <row r="227">
      <c r="A227" s="2" t="s">
        <v>936</v>
      </c>
      <c r="B227" s="1" t="s">
        <v>22</v>
      </c>
      <c r="C227" s="1" t="s">
        <v>1460</v>
      </c>
      <c r="D227" s="2" t="s">
        <v>1120</v>
      </c>
      <c r="E227" s="1" t="s">
        <v>22</v>
      </c>
      <c r="F227" s="1" t="s">
        <v>1458</v>
      </c>
    </row>
    <row r="228">
      <c r="A228" s="2" t="s">
        <v>1085</v>
      </c>
      <c r="B228" s="1" t="s">
        <v>22</v>
      </c>
      <c r="C228" s="1" t="s">
        <v>1461</v>
      </c>
      <c r="D228" s="2" t="s">
        <v>1120</v>
      </c>
      <c r="E228" s="1" t="s">
        <v>22</v>
      </c>
      <c r="F228" s="1" t="s">
        <v>1458</v>
      </c>
    </row>
    <row r="229">
      <c r="A229" s="2" t="s">
        <v>798</v>
      </c>
      <c r="B229" s="1" t="s">
        <v>22</v>
      </c>
      <c r="C229" s="1" t="s">
        <v>1462</v>
      </c>
      <c r="D229" s="2" t="s">
        <v>779</v>
      </c>
      <c r="E229" s="1" t="s">
        <v>22</v>
      </c>
      <c r="F229" s="1" t="s">
        <v>1463</v>
      </c>
    </row>
    <row r="230">
      <c r="A230" s="2" t="s">
        <v>789</v>
      </c>
      <c r="B230" s="1" t="s">
        <v>22</v>
      </c>
      <c r="C230" s="1" t="s">
        <v>1462</v>
      </c>
      <c r="D230" s="2" t="s">
        <v>779</v>
      </c>
      <c r="E230" s="1" t="s">
        <v>22</v>
      </c>
      <c r="F230" s="1" t="s">
        <v>1463</v>
      </c>
    </row>
    <row r="231">
      <c r="A231" s="2" t="s">
        <v>779</v>
      </c>
      <c r="B231" s="1" t="s">
        <v>22</v>
      </c>
      <c r="C231" s="1" t="s">
        <v>1463</v>
      </c>
      <c r="D231" s="2" t="s">
        <v>728</v>
      </c>
      <c r="E231" s="1" t="s">
        <v>17</v>
      </c>
      <c r="F231" s="1" t="s">
        <v>1464</v>
      </c>
    </row>
    <row r="232">
      <c r="A232" s="2" t="s">
        <v>779</v>
      </c>
      <c r="B232" s="1" t="s">
        <v>22</v>
      </c>
      <c r="C232" s="1" t="s">
        <v>1463</v>
      </c>
      <c r="D232" s="2" t="s">
        <v>764</v>
      </c>
      <c r="E232" s="1" t="s">
        <v>17</v>
      </c>
      <c r="F232" s="1" t="s">
        <v>1465</v>
      </c>
    </row>
    <row r="233">
      <c r="A233" s="2" t="s">
        <v>779</v>
      </c>
      <c r="B233" s="1" t="s">
        <v>22</v>
      </c>
      <c r="C233" s="1" t="s">
        <v>1463</v>
      </c>
      <c r="D233" s="2" t="s">
        <v>766</v>
      </c>
      <c r="E233" s="1" t="s">
        <v>17</v>
      </c>
      <c r="F233" s="1" t="s">
        <v>1439</v>
      </c>
    </row>
    <row r="234">
      <c r="A234" s="4"/>
      <c r="B234" s="4"/>
      <c r="C234" s="4"/>
      <c r="D234" s="4"/>
      <c r="E234" s="4"/>
      <c r="F234" s="4"/>
    </row>
    <row r="235">
      <c r="A235" s="4"/>
      <c r="B235" s="4"/>
      <c r="C235" s="4"/>
      <c r="D235" s="4"/>
      <c r="E235" s="4"/>
      <c r="F235" s="4"/>
    </row>
    <row r="236">
      <c r="A236" s="4"/>
      <c r="B236" s="4"/>
      <c r="C236" s="4"/>
      <c r="D236" s="4"/>
      <c r="E236" s="4"/>
      <c r="F236" s="4"/>
    </row>
    <row r="237">
      <c r="A237" s="4"/>
      <c r="B237" s="4"/>
      <c r="C237" s="4"/>
      <c r="D237" s="4"/>
      <c r="E237" s="4"/>
      <c r="F237" s="4"/>
    </row>
    <row r="238">
      <c r="A238" s="4"/>
      <c r="B238" s="4"/>
      <c r="C238" s="4"/>
      <c r="D238" s="4"/>
      <c r="E238" s="4"/>
      <c r="F238" s="4"/>
    </row>
    <row r="239">
      <c r="A239" s="4"/>
      <c r="B239" s="4"/>
      <c r="C239" s="4"/>
      <c r="D239" s="4"/>
      <c r="E239" s="4"/>
      <c r="F239" s="4"/>
    </row>
    <row r="240">
      <c r="A240" s="4"/>
      <c r="B240" s="4"/>
      <c r="C240" s="4"/>
      <c r="D240" s="4"/>
      <c r="E240" s="4"/>
      <c r="F240" s="4"/>
    </row>
    <row r="241">
      <c r="A241" s="4"/>
      <c r="B241" s="4"/>
      <c r="C241" s="4"/>
      <c r="D241" s="4"/>
      <c r="E241" s="4"/>
      <c r="F241" s="4"/>
    </row>
    <row r="242">
      <c r="A242" s="4"/>
      <c r="B242" s="4"/>
      <c r="C242" s="4"/>
      <c r="D242" s="4"/>
      <c r="E242" s="4"/>
      <c r="F242" s="4"/>
    </row>
    <row r="243">
      <c r="A243" s="4"/>
      <c r="B243" s="4"/>
      <c r="C243" s="4"/>
      <c r="D243" s="4"/>
      <c r="E243" s="4"/>
      <c r="F243" s="4"/>
    </row>
    <row r="244">
      <c r="A244" s="4"/>
      <c r="B244" s="4"/>
      <c r="C244" s="4"/>
      <c r="D244" s="4"/>
      <c r="E244" s="4"/>
      <c r="F244" s="4"/>
    </row>
    <row r="245">
      <c r="A245" s="4"/>
      <c r="B245" s="4"/>
      <c r="C245" s="4"/>
      <c r="D245" s="4"/>
      <c r="E245" s="4"/>
      <c r="F245" s="4"/>
    </row>
    <row r="246">
      <c r="A246" s="4"/>
      <c r="B246" s="4"/>
      <c r="C246" s="4"/>
      <c r="D246" s="4"/>
      <c r="E246" s="4"/>
      <c r="F246" s="4"/>
    </row>
    <row r="247">
      <c r="A247" s="4"/>
      <c r="B247" s="4"/>
      <c r="C247" s="4"/>
      <c r="D247" s="4"/>
      <c r="E247" s="4"/>
      <c r="F247" s="4"/>
    </row>
    <row r="248">
      <c r="A248" s="4"/>
      <c r="B248" s="4"/>
      <c r="C248" s="4"/>
      <c r="D248" s="4"/>
      <c r="E248" s="4"/>
      <c r="F248" s="4"/>
    </row>
    <row r="249">
      <c r="A249" s="4"/>
      <c r="B249" s="4"/>
      <c r="C249" s="4"/>
      <c r="D249" s="4"/>
      <c r="E249" s="4"/>
      <c r="F249" s="4"/>
    </row>
    <row r="250">
      <c r="A250" s="4"/>
      <c r="B250" s="4"/>
      <c r="C250" s="4"/>
      <c r="D250" s="4"/>
      <c r="E250" s="4"/>
      <c r="F250" s="4"/>
    </row>
    <row r="251">
      <c r="A251" s="4"/>
      <c r="B251" s="4"/>
      <c r="C251" s="4"/>
      <c r="D251" s="4"/>
      <c r="E251" s="4"/>
      <c r="F251" s="4"/>
    </row>
    <row r="252">
      <c r="A252" s="4"/>
      <c r="B252" s="4"/>
      <c r="C252" s="4"/>
      <c r="D252" s="4"/>
      <c r="E252" s="4"/>
      <c r="F252" s="4"/>
    </row>
    <row r="253">
      <c r="A253" s="4"/>
      <c r="B253" s="4"/>
      <c r="C253" s="4"/>
      <c r="D253" s="4"/>
      <c r="E253" s="4"/>
      <c r="F253" s="4"/>
    </row>
    <row r="254">
      <c r="A254" s="4"/>
      <c r="B254" s="4"/>
      <c r="C254" s="4"/>
      <c r="D254" s="4"/>
      <c r="E254" s="4"/>
      <c r="F254" s="4"/>
    </row>
    <row r="255">
      <c r="A255" s="4"/>
      <c r="B255" s="4"/>
      <c r="C255" s="4"/>
      <c r="D255" s="4"/>
      <c r="E255" s="4"/>
      <c r="F255" s="4"/>
    </row>
    <row r="256">
      <c r="A256" s="4"/>
      <c r="B256" s="4"/>
      <c r="C256" s="4"/>
      <c r="D256" s="4"/>
      <c r="E256" s="4"/>
      <c r="F256" s="4"/>
    </row>
    <row r="257">
      <c r="A257" s="4"/>
      <c r="B257" s="4"/>
      <c r="C257" s="4"/>
      <c r="D257" s="4"/>
      <c r="E257" s="4"/>
      <c r="F257" s="4"/>
    </row>
    <row r="258">
      <c r="A258" s="4"/>
      <c r="B258" s="4"/>
      <c r="C258" s="4"/>
      <c r="D258" s="4"/>
      <c r="E258" s="4"/>
      <c r="F258" s="4"/>
    </row>
    <row r="259">
      <c r="A259" s="4"/>
      <c r="B259" s="4"/>
      <c r="C259" s="4"/>
      <c r="D259" s="4"/>
      <c r="E259" s="4"/>
      <c r="F259" s="4"/>
    </row>
    <row r="260">
      <c r="A260" s="4"/>
      <c r="B260" s="4"/>
      <c r="C260" s="4"/>
      <c r="D260" s="4"/>
      <c r="E260" s="4"/>
      <c r="F260" s="4"/>
    </row>
    <row r="261">
      <c r="A261" s="4"/>
      <c r="B261" s="4"/>
      <c r="C261" s="4"/>
      <c r="D261" s="4"/>
      <c r="E261" s="4"/>
      <c r="F261" s="4"/>
    </row>
    <row r="262">
      <c r="A262" s="4"/>
      <c r="B262" s="4"/>
      <c r="C262" s="4"/>
      <c r="D262" s="4"/>
      <c r="E262" s="4"/>
      <c r="F262" s="4"/>
    </row>
    <row r="263">
      <c r="A263" s="4"/>
      <c r="B263" s="4"/>
      <c r="C263" s="4"/>
      <c r="D263" s="4"/>
      <c r="E263" s="4"/>
      <c r="F263" s="4"/>
    </row>
    <row r="264">
      <c r="A264" s="4"/>
      <c r="B264" s="4"/>
      <c r="C264" s="4"/>
      <c r="D264" s="4"/>
      <c r="E264" s="4"/>
      <c r="F264" s="4"/>
    </row>
    <row r="265">
      <c r="A265" s="4"/>
      <c r="B265" s="4"/>
      <c r="C265" s="4"/>
      <c r="D265" s="4"/>
      <c r="E265" s="4"/>
      <c r="F265" s="4"/>
    </row>
    <row r="266">
      <c r="A266" s="4"/>
      <c r="B266" s="4"/>
      <c r="C266" s="4"/>
      <c r="D266" s="4"/>
      <c r="E266" s="4"/>
      <c r="F266" s="4"/>
    </row>
    <row r="267">
      <c r="A267" s="4"/>
      <c r="B267" s="4"/>
      <c r="C267" s="4"/>
      <c r="D267" s="4"/>
      <c r="E267" s="4"/>
      <c r="F267" s="4"/>
    </row>
    <row r="268">
      <c r="A268" s="4"/>
      <c r="B268" s="4"/>
      <c r="C268" s="4"/>
      <c r="D268" s="4"/>
      <c r="E268" s="4"/>
      <c r="F268" s="4"/>
    </row>
    <row r="269">
      <c r="A269" s="4"/>
      <c r="B269" s="4"/>
      <c r="C269" s="4"/>
      <c r="D269" s="4"/>
      <c r="E269" s="4"/>
      <c r="F269" s="4"/>
    </row>
    <row r="270">
      <c r="A270" s="4"/>
      <c r="B270" s="4"/>
      <c r="C270" s="4"/>
      <c r="D270" s="4"/>
      <c r="E270" s="4"/>
      <c r="F270" s="4"/>
    </row>
    <row r="271">
      <c r="A271" s="4"/>
      <c r="B271" s="4"/>
      <c r="C271" s="4"/>
      <c r="D271" s="4"/>
      <c r="E271" s="4"/>
      <c r="F271" s="4"/>
    </row>
    <row r="272">
      <c r="A272" s="4"/>
      <c r="B272" s="4"/>
      <c r="C272" s="4"/>
      <c r="D272" s="4"/>
      <c r="E272" s="4"/>
      <c r="F272" s="4"/>
    </row>
    <row r="273">
      <c r="A273" s="4"/>
      <c r="B273" s="4"/>
      <c r="C273" s="4"/>
      <c r="D273" s="4"/>
      <c r="E273" s="4"/>
      <c r="F273" s="4"/>
    </row>
    <row r="274">
      <c r="A274" s="4"/>
      <c r="B274" s="4"/>
      <c r="C274" s="4"/>
      <c r="D274" s="4"/>
      <c r="E274" s="4"/>
      <c r="F274" s="4"/>
    </row>
    <row r="275">
      <c r="A275" s="4"/>
      <c r="B275" s="4"/>
      <c r="C275" s="4"/>
      <c r="D275" s="4"/>
      <c r="E275" s="4"/>
      <c r="F275" s="4"/>
    </row>
    <row r="276">
      <c r="A276" s="4"/>
      <c r="B276" s="4"/>
      <c r="C276" s="4"/>
      <c r="D276" s="4"/>
      <c r="E276" s="4"/>
      <c r="F276" s="4"/>
    </row>
    <row r="277">
      <c r="A277" s="4"/>
      <c r="B277" s="4"/>
      <c r="C277" s="4"/>
      <c r="D277" s="4"/>
      <c r="E277" s="4"/>
      <c r="F277" s="4"/>
    </row>
    <row r="278">
      <c r="A278" s="4"/>
      <c r="B278" s="4"/>
      <c r="C278" s="4"/>
      <c r="D278" s="4"/>
      <c r="E278" s="4"/>
      <c r="F278" s="4"/>
    </row>
    <row r="279">
      <c r="A279" s="4"/>
      <c r="B279" s="4"/>
      <c r="C279" s="4"/>
      <c r="D279" s="4"/>
      <c r="E279" s="4"/>
      <c r="F279" s="4"/>
    </row>
    <row r="280">
      <c r="A280" s="4"/>
      <c r="B280" s="4"/>
      <c r="C280" s="4"/>
      <c r="D280" s="4"/>
      <c r="E280" s="4"/>
      <c r="F280" s="4"/>
    </row>
    <row r="281">
      <c r="A281" s="4"/>
      <c r="B281" s="4"/>
      <c r="C281" s="4"/>
      <c r="D281" s="4"/>
      <c r="E281" s="4"/>
      <c r="F281" s="4"/>
    </row>
    <row r="282">
      <c r="A282" s="4"/>
      <c r="B282" s="4"/>
      <c r="C282" s="4"/>
      <c r="D282" s="4"/>
      <c r="E282" s="4"/>
      <c r="F282" s="4"/>
    </row>
    <row r="283">
      <c r="A283" s="4"/>
      <c r="B283" s="4"/>
      <c r="C283" s="4"/>
      <c r="D283" s="4"/>
      <c r="E283" s="4"/>
      <c r="F283" s="4"/>
    </row>
    <row r="284">
      <c r="A284" s="4"/>
      <c r="B284" s="4"/>
      <c r="C284" s="4"/>
      <c r="D284" s="4"/>
      <c r="E284" s="4"/>
      <c r="F284" s="4"/>
    </row>
    <row r="285">
      <c r="A285" s="4"/>
      <c r="B285" s="4"/>
      <c r="C285" s="4"/>
      <c r="D285" s="4"/>
      <c r="E285" s="4"/>
      <c r="F285" s="4"/>
    </row>
    <row r="286">
      <c r="A286" s="4"/>
      <c r="B286" s="4"/>
      <c r="C286" s="4"/>
      <c r="D286" s="4"/>
      <c r="E286" s="4"/>
      <c r="F286" s="4"/>
    </row>
    <row r="287">
      <c r="A287" s="4"/>
      <c r="B287" s="4"/>
      <c r="C287" s="4"/>
      <c r="D287" s="4"/>
      <c r="E287" s="4"/>
      <c r="F287" s="4"/>
    </row>
    <row r="288">
      <c r="A288" s="4"/>
      <c r="B288" s="4"/>
      <c r="C288" s="4"/>
      <c r="D288" s="4"/>
      <c r="E288" s="4"/>
      <c r="F288" s="4"/>
    </row>
    <row r="289">
      <c r="A289" s="4"/>
      <c r="B289" s="4"/>
      <c r="C289" s="4"/>
      <c r="D289" s="4"/>
      <c r="E289" s="4"/>
      <c r="F289" s="4"/>
    </row>
    <row r="290">
      <c r="A290" s="4"/>
      <c r="B290" s="4"/>
      <c r="C290" s="4"/>
      <c r="D290" s="4"/>
      <c r="E290" s="4"/>
      <c r="F290" s="4"/>
    </row>
    <row r="291">
      <c r="A291" s="4"/>
      <c r="B291" s="4"/>
      <c r="C291" s="4"/>
      <c r="D291" s="4"/>
      <c r="E291" s="4"/>
      <c r="F291" s="4"/>
    </row>
    <row r="292">
      <c r="A292" s="4"/>
      <c r="B292" s="4"/>
      <c r="C292" s="4"/>
      <c r="D292" s="4"/>
      <c r="E292" s="4"/>
      <c r="F292" s="4"/>
    </row>
    <row r="293">
      <c r="A293" s="4"/>
      <c r="B293" s="4"/>
      <c r="C293" s="4"/>
      <c r="D293" s="4"/>
      <c r="E293" s="4"/>
      <c r="F293" s="4"/>
    </row>
    <row r="294">
      <c r="A294" s="4"/>
      <c r="B294" s="4"/>
      <c r="C294" s="4"/>
      <c r="D294" s="4"/>
      <c r="E294" s="4"/>
      <c r="F294" s="4"/>
    </row>
    <row r="295">
      <c r="A295" s="4"/>
      <c r="B295" s="4"/>
      <c r="C295" s="4"/>
      <c r="D295" s="4"/>
      <c r="E295" s="4"/>
      <c r="F295" s="4"/>
    </row>
    <row r="296">
      <c r="A296" s="4"/>
      <c r="B296" s="4"/>
      <c r="C296" s="4"/>
      <c r="D296" s="4"/>
      <c r="E296" s="4"/>
      <c r="F296" s="4"/>
    </row>
    <row r="297">
      <c r="A297" s="4"/>
      <c r="B297" s="4"/>
      <c r="C297" s="4"/>
      <c r="D297" s="4"/>
      <c r="E297" s="4"/>
      <c r="F297" s="4"/>
    </row>
    <row r="298">
      <c r="A298" s="4"/>
      <c r="B298" s="4"/>
      <c r="C298" s="4"/>
      <c r="D298" s="4"/>
      <c r="E298" s="4"/>
      <c r="F298" s="4"/>
    </row>
    <row r="299">
      <c r="A299" s="4"/>
      <c r="B299" s="4"/>
      <c r="C299" s="4"/>
      <c r="D299" s="4"/>
      <c r="E299" s="4"/>
      <c r="F299" s="4"/>
    </row>
    <row r="300">
      <c r="A300" s="4"/>
      <c r="B300" s="4"/>
      <c r="C300" s="4"/>
      <c r="D300" s="4"/>
      <c r="E300" s="4"/>
      <c r="F300" s="4"/>
    </row>
    <row r="301">
      <c r="A301" s="4"/>
      <c r="B301" s="4"/>
      <c r="C301" s="4"/>
      <c r="D301" s="4"/>
      <c r="E301" s="4"/>
      <c r="F301" s="4"/>
    </row>
    <row r="302">
      <c r="A302" s="4"/>
      <c r="B302" s="4"/>
      <c r="C302" s="4"/>
      <c r="D302" s="4"/>
      <c r="E302" s="4"/>
      <c r="F302" s="4"/>
    </row>
    <row r="303">
      <c r="A303" s="4"/>
      <c r="B303" s="4"/>
      <c r="C303" s="4"/>
      <c r="D303" s="4"/>
      <c r="E303" s="4"/>
      <c r="F303" s="4"/>
    </row>
    <row r="304">
      <c r="A304" s="4"/>
      <c r="B304" s="4"/>
      <c r="C304" s="4"/>
      <c r="D304" s="4"/>
      <c r="E304" s="4"/>
      <c r="F304" s="4"/>
    </row>
    <row r="305">
      <c r="A305" s="4"/>
      <c r="B305" s="4"/>
      <c r="C305" s="4"/>
      <c r="D305" s="4"/>
      <c r="E305" s="4"/>
      <c r="F305" s="4"/>
    </row>
    <row r="306">
      <c r="A306" s="4"/>
      <c r="B306" s="4"/>
      <c r="C306" s="4"/>
      <c r="D306" s="4"/>
      <c r="E306" s="4"/>
      <c r="F306" s="4"/>
    </row>
    <row r="307">
      <c r="A307" s="4"/>
      <c r="B307" s="4"/>
      <c r="C307" s="4"/>
      <c r="D307" s="4"/>
      <c r="E307" s="4"/>
      <c r="F307" s="4"/>
    </row>
    <row r="308">
      <c r="A308" s="4"/>
      <c r="B308" s="4"/>
      <c r="C308" s="4"/>
      <c r="D308" s="4"/>
      <c r="E308" s="4"/>
      <c r="F308" s="4"/>
    </row>
    <row r="309">
      <c r="A309" s="4"/>
      <c r="B309" s="4"/>
      <c r="C309" s="4"/>
      <c r="D309" s="4"/>
      <c r="E309" s="4"/>
      <c r="F309" s="4"/>
    </row>
    <row r="310">
      <c r="A310" s="4"/>
      <c r="B310" s="4"/>
      <c r="C310" s="4"/>
      <c r="D310" s="4"/>
      <c r="E310" s="4"/>
      <c r="F310" s="4"/>
    </row>
    <row r="311">
      <c r="A311" s="4"/>
      <c r="B311" s="4"/>
      <c r="C311" s="4"/>
      <c r="D311" s="4"/>
      <c r="E311" s="4"/>
      <c r="F311" s="4"/>
    </row>
    <row r="312">
      <c r="A312" s="4"/>
      <c r="B312" s="4"/>
      <c r="C312" s="4"/>
      <c r="D312" s="4"/>
      <c r="E312" s="4"/>
      <c r="F312" s="4"/>
    </row>
    <row r="313">
      <c r="A313" s="4"/>
      <c r="B313" s="4"/>
      <c r="C313" s="4"/>
      <c r="D313" s="4"/>
      <c r="E313" s="4"/>
      <c r="F313" s="4"/>
    </row>
    <row r="314">
      <c r="A314" s="4"/>
      <c r="B314" s="4"/>
      <c r="C314" s="4"/>
      <c r="D314" s="4"/>
      <c r="E314" s="4"/>
      <c r="F314" s="4"/>
    </row>
    <row r="315">
      <c r="A315" s="4"/>
      <c r="B315" s="4"/>
      <c r="C315" s="4"/>
      <c r="D315" s="4"/>
      <c r="E315" s="4"/>
      <c r="F315" s="4"/>
    </row>
    <row r="316">
      <c r="A316" s="4"/>
      <c r="B316" s="4"/>
      <c r="C316" s="4"/>
      <c r="D316" s="4"/>
      <c r="E316" s="4"/>
      <c r="F316" s="4"/>
    </row>
    <row r="317">
      <c r="A317" s="4"/>
      <c r="B317" s="4"/>
      <c r="C317" s="4"/>
      <c r="D317" s="4"/>
      <c r="E317" s="4"/>
      <c r="F317" s="4"/>
    </row>
    <row r="318">
      <c r="A318" s="4"/>
      <c r="B318" s="4"/>
      <c r="C318" s="4"/>
      <c r="D318" s="4"/>
      <c r="E318" s="4"/>
      <c r="F318" s="4"/>
    </row>
    <row r="319">
      <c r="A319" s="4"/>
      <c r="B319" s="4"/>
      <c r="C319" s="4"/>
      <c r="D319" s="4"/>
      <c r="E319" s="4"/>
      <c r="F319" s="4"/>
    </row>
    <row r="320">
      <c r="A320" s="4"/>
      <c r="B320" s="4"/>
      <c r="C320" s="4"/>
      <c r="D320" s="4"/>
      <c r="E320" s="4"/>
      <c r="F320" s="4"/>
    </row>
    <row r="321">
      <c r="A321" s="4"/>
      <c r="B321" s="4"/>
      <c r="C321" s="4"/>
      <c r="D321" s="4"/>
      <c r="E321" s="4"/>
      <c r="F321" s="4"/>
    </row>
    <row r="322">
      <c r="A322" s="4"/>
      <c r="B322" s="4"/>
      <c r="C322" s="4"/>
      <c r="D322" s="4"/>
      <c r="E322" s="4"/>
      <c r="F322" s="4"/>
    </row>
    <row r="323">
      <c r="A323" s="4"/>
      <c r="B323" s="4"/>
      <c r="C323" s="4"/>
      <c r="D323" s="4"/>
      <c r="E323" s="4"/>
      <c r="F323" s="4"/>
    </row>
    <row r="324">
      <c r="A324" s="4"/>
      <c r="B324" s="4"/>
      <c r="C324" s="4"/>
      <c r="D324" s="4"/>
      <c r="E324" s="4"/>
      <c r="F324" s="4"/>
    </row>
    <row r="325">
      <c r="A325" s="4"/>
      <c r="B325" s="4"/>
      <c r="C325" s="4"/>
      <c r="D325" s="4"/>
      <c r="E325" s="4"/>
      <c r="F325" s="4"/>
    </row>
    <row r="326">
      <c r="A326" s="4"/>
      <c r="B326" s="4"/>
      <c r="C326" s="4"/>
      <c r="D326" s="4"/>
      <c r="E326" s="4"/>
      <c r="F326" s="4"/>
    </row>
    <row r="327">
      <c r="A327" s="4"/>
      <c r="B327" s="4"/>
      <c r="C327" s="4"/>
      <c r="D327" s="4"/>
      <c r="E327" s="4"/>
      <c r="F327" s="4"/>
    </row>
    <row r="328">
      <c r="A328" s="4"/>
      <c r="B328" s="4"/>
      <c r="C328" s="4"/>
      <c r="D328" s="4"/>
      <c r="E328" s="4"/>
      <c r="F328" s="4"/>
    </row>
    <row r="329">
      <c r="A329" s="4"/>
      <c r="B329" s="4"/>
      <c r="C329" s="4"/>
      <c r="D329" s="4"/>
      <c r="E329" s="4"/>
      <c r="F329" s="4"/>
    </row>
    <row r="330">
      <c r="A330" s="4"/>
      <c r="B330" s="4"/>
      <c r="C330" s="4"/>
      <c r="D330" s="4"/>
      <c r="E330" s="4"/>
      <c r="F330" s="4"/>
    </row>
    <row r="331">
      <c r="A331" s="4"/>
      <c r="B331" s="4"/>
      <c r="C331" s="4"/>
      <c r="D331" s="4"/>
      <c r="E331" s="4"/>
      <c r="F331" s="4"/>
    </row>
    <row r="332">
      <c r="A332" s="4"/>
      <c r="B332" s="4"/>
      <c r="C332" s="4"/>
      <c r="D332" s="4"/>
      <c r="E332" s="4"/>
      <c r="F332" s="4"/>
    </row>
    <row r="333">
      <c r="A333" s="4"/>
      <c r="B333" s="4"/>
      <c r="C333" s="4"/>
      <c r="D333" s="4"/>
      <c r="E333" s="4"/>
      <c r="F333" s="4"/>
    </row>
    <row r="334">
      <c r="A334" s="4"/>
      <c r="B334" s="4"/>
      <c r="C334" s="4"/>
      <c r="D334" s="4"/>
      <c r="E334" s="4"/>
      <c r="F334" s="4"/>
    </row>
    <row r="335">
      <c r="A335" s="4"/>
      <c r="B335" s="4"/>
      <c r="C335" s="4"/>
      <c r="D335" s="4"/>
      <c r="E335" s="4"/>
      <c r="F335" s="4"/>
    </row>
    <row r="336">
      <c r="A336" s="4"/>
      <c r="B336" s="4"/>
      <c r="C336" s="4"/>
      <c r="D336" s="4"/>
      <c r="E336" s="4"/>
      <c r="F336" s="4"/>
    </row>
    <row r="337">
      <c r="A337" s="4"/>
      <c r="B337" s="4"/>
      <c r="C337" s="4"/>
      <c r="D337" s="4"/>
      <c r="E337" s="4"/>
      <c r="F337" s="4"/>
    </row>
    <row r="338">
      <c r="A338" s="4"/>
      <c r="B338" s="4"/>
      <c r="C338" s="4"/>
      <c r="D338" s="4"/>
      <c r="E338" s="4"/>
      <c r="F338" s="4"/>
    </row>
    <row r="339">
      <c r="A339" s="4"/>
      <c r="B339" s="4"/>
      <c r="C339" s="4"/>
      <c r="D339" s="4"/>
      <c r="E339" s="4"/>
      <c r="F339" s="4"/>
    </row>
    <row r="340">
      <c r="A340" s="4"/>
      <c r="B340" s="4"/>
      <c r="C340" s="4"/>
      <c r="D340" s="4"/>
      <c r="E340" s="4"/>
      <c r="F340" s="4"/>
    </row>
    <row r="341">
      <c r="A341" s="4"/>
      <c r="B341" s="4"/>
      <c r="C341" s="4"/>
      <c r="D341" s="4"/>
      <c r="E341" s="4"/>
      <c r="F341" s="4"/>
    </row>
    <row r="342">
      <c r="A342" s="4"/>
      <c r="B342" s="4"/>
      <c r="C342" s="4"/>
      <c r="D342" s="4"/>
      <c r="E342" s="4"/>
      <c r="F342" s="4"/>
    </row>
    <row r="343">
      <c r="A343" s="4"/>
      <c r="B343" s="4"/>
      <c r="C343" s="4"/>
      <c r="D343" s="4"/>
      <c r="E343" s="4"/>
      <c r="F343" s="4"/>
    </row>
    <row r="344">
      <c r="A344" s="4"/>
      <c r="B344" s="4"/>
      <c r="C344" s="4"/>
      <c r="D344" s="4"/>
      <c r="E344" s="4"/>
      <c r="F344" s="4"/>
    </row>
    <row r="345">
      <c r="A345" s="4"/>
      <c r="B345" s="4"/>
      <c r="C345" s="4"/>
      <c r="D345" s="4"/>
      <c r="E345" s="4"/>
      <c r="F345" s="4"/>
    </row>
    <row r="346">
      <c r="A346" s="4"/>
      <c r="B346" s="4"/>
      <c r="C346" s="4"/>
      <c r="D346" s="4"/>
      <c r="E346" s="4"/>
      <c r="F346" s="4"/>
    </row>
    <row r="347">
      <c r="A347" s="4"/>
      <c r="B347" s="4"/>
      <c r="C347" s="4"/>
      <c r="D347" s="4"/>
      <c r="E347" s="4"/>
      <c r="F347" s="4"/>
    </row>
    <row r="348">
      <c r="A348" s="4"/>
      <c r="B348" s="4"/>
      <c r="C348" s="4"/>
      <c r="D348" s="4"/>
      <c r="E348" s="4"/>
      <c r="F348" s="4"/>
    </row>
    <row r="349">
      <c r="A349" s="4"/>
      <c r="B349" s="4"/>
      <c r="C349" s="4"/>
      <c r="D349" s="4"/>
      <c r="E349" s="4"/>
      <c r="F349" s="4"/>
    </row>
    <row r="350">
      <c r="A350" s="4"/>
      <c r="B350" s="4"/>
      <c r="C350" s="4"/>
      <c r="D350" s="4"/>
      <c r="E350" s="4"/>
      <c r="F350" s="4"/>
    </row>
    <row r="351">
      <c r="A351" s="4"/>
      <c r="B351" s="4"/>
      <c r="C351" s="4"/>
      <c r="D351" s="4"/>
      <c r="E351" s="4"/>
      <c r="F351" s="4"/>
    </row>
    <row r="352">
      <c r="A352" s="4"/>
      <c r="B352" s="4"/>
      <c r="C352" s="4"/>
      <c r="D352" s="4"/>
      <c r="E352" s="4"/>
      <c r="F352" s="4"/>
    </row>
    <row r="353">
      <c r="A353" s="4"/>
      <c r="B353" s="4"/>
      <c r="C353" s="4"/>
      <c r="D353" s="4"/>
      <c r="E353" s="4"/>
      <c r="F353" s="4"/>
    </row>
    <row r="354">
      <c r="A354" s="4"/>
      <c r="B354" s="4"/>
      <c r="C354" s="4"/>
      <c r="D354" s="4"/>
      <c r="E354" s="4"/>
      <c r="F354" s="4"/>
    </row>
    <row r="355">
      <c r="A355" s="4"/>
      <c r="B355" s="4"/>
      <c r="C355" s="4"/>
      <c r="D355" s="4"/>
      <c r="E355" s="4"/>
      <c r="F355" s="4"/>
    </row>
    <row r="356">
      <c r="A356" s="4"/>
      <c r="B356" s="4"/>
      <c r="C356" s="4"/>
      <c r="D356" s="4"/>
      <c r="E356" s="4"/>
      <c r="F356" s="4"/>
    </row>
    <row r="357">
      <c r="A357" s="4"/>
      <c r="B357" s="4"/>
      <c r="C357" s="4"/>
      <c r="D357" s="4"/>
      <c r="E357" s="4"/>
      <c r="F357" s="4"/>
    </row>
    <row r="358">
      <c r="A358" s="4"/>
      <c r="B358" s="4"/>
      <c r="C358" s="4"/>
      <c r="D358" s="4"/>
      <c r="E358" s="4"/>
      <c r="F358" s="4"/>
    </row>
    <row r="359">
      <c r="A359" s="4"/>
      <c r="B359" s="4"/>
      <c r="C359" s="4"/>
      <c r="D359" s="4"/>
      <c r="E359" s="4"/>
      <c r="F359" s="4"/>
    </row>
    <row r="360">
      <c r="A360" s="4"/>
      <c r="B360" s="4"/>
      <c r="C360" s="4"/>
      <c r="D360" s="4"/>
      <c r="E360" s="4"/>
      <c r="F360" s="4"/>
    </row>
    <row r="361">
      <c r="A361" s="4"/>
      <c r="B361" s="4"/>
      <c r="C361" s="4"/>
      <c r="D361" s="4"/>
      <c r="E361" s="4"/>
      <c r="F361" s="4"/>
    </row>
    <row r="362">
      <c r="A362" s="4"/>
      <c r="B362" s="4"/>
      <c r="C362" s="4"/>
      <c r="D362" s="4"/>
      <c r="E362" s="4"/>
      <c r="F362" s="4"/>
    </row>
    <row r="363">
      <c r="A363" s="4"/>
      <c r="B363" s="4"/>
      <c r="C363" s="4"/>
      <c r="D363" s="4"/>
      <c r="E363" s="4"/>
      <c r="F363" s="4"/>
    </row>
    <row r="364">
      <c r="A364" s="4"/>
      <c r="B364" s="4"/>
      <c r="C364" s="4"/>
      <c r="D364" s="4"/>
      <c r="E364" s="4"/>
      <c r="F364" s="4"/>
    </row>
    <row r="365">
      <c r="A365" s="4"/>
      <c r="B365" s="4"/>
      <c r="C365" s="4"/>
      <c r="D365" s="4"/>
      <c r="E365" s="4"/>
      <c r="F365" s="4"/>
    </row>
    <row r="366">
      <c r="A366" s="4"/>
      <c r="B366" s="4"/>
      <c r="C366" s="4"/>
      <c r="D366" s="4"/>
      <c r="E366" s="4"/>
      <c r="F366" s="4"/>
    </row>
    <row r="367">
      <c r="A367" s="4"/>
      <c r="B367" s="4"/>
      <c r="C367" s="4"/>
      <c r="D367" s="4"/>
      <c r="E367" s="4"/>
      <c r="F367" s="4"/>
    </row>
    <row r="368">
      <c r="A368" s="4"/>
      <c r="B368" s="4"/>
      <c r="C368" s="4"/>
      <c r="D368" s="4"/>
      <c r="E368" s="4"/>
      <c r="F368" s="4"/>
    </row>
    <row r="369">
      <c r="A369" s="4"/>
      <c r="B369" s="4"/>
      <c r="C369" s="4"/>
      <c r="D369" s="4"/>
      <c r="E369" s="4"/>
      <c r="F369" s="4"/>
    </row>
    <row r="370">
      <c r="A370" s="4"/>
      <c r="B370" s="4"/>
      <c r="C370" s="4"/>
      <c r="D370" s="4"/>
      <c r="E370" s="4"/>
      <c r="F370" s="4"/>
    </row>
    <row r="371">
      <c r="A371" s="4"/>
      <c r="B371" s="4"/>
      <c r="C371" s="4"/>
      <c r="D371" s="4"/>
      <c r="E371" s="4"/>
      <c r="F371" s="4"/>
    </row>
    <row r="372">
      <c r="A372" s="4"/>
      <c r="B372" s="4"/>
      <c r="C372" s="4"/>
      <c r="D372" s="4"/>
      <c r="E372" s="4"/>
      <c r="F372" s="4"/>
    </row>
    <row r="373">
      <c r="A373" s="4"/>
      <c r="B373" s="4"/>
      <c r="C373" s="4"/>
      <c r="D373" s="4"/>
      <c r="E373" s="4"/>
      <c r="F373" s="4"/>
    </row>
    <row r="374">
      <c r="A374" s="4"/>
      <c r="B374" s="4"/>
      <c r="C374" s="4"/>
      <c r="D374" s="4"/>
      <c r="E374" s="4"/>
      <c r="F374" s="4"/>
    </row>
    <row r="375">
      <c r="A375" s="4"/>
      <c r="B375" s="4"/>
      <c r="C375" s="4"/>
      <c r="D375" s="4"/>
      <c r="E375" s="4"/>
      <c r="F375" s="4"/>
    </row>
    <row r="376">
      <c r="A376" s="4"/>
      <c r="B376" s="4"/>
      <c r="C376" s="4"/>
      <c r="D376" s="4"/>
      <c r="E376" s="4"/>
      <c r="F376" s="4"/>
    </row>
    <row r="377">
      <c r="A377" s="4"/>
      <c r="B377" s="4"/>
      <c r="C377" s="4"/>
      <c r="D377" s="4"/>
      <c r="E377" s="4"/>
      <c r="F377" s="4"/>
    </row>
    <row r="378">
      <c r="A378" s="4"/>
      <c r="B378" s="4"/>
      <c r="C378" s="4"/>
      <c r="D378" s="4"/>
      <c r="E378" s="4"/>
      <c r="F378" s="4"/>
    </row>
    <row r="379">
      <c r="A379" s="4"/>
      <c r="B379" s="4"/>
      <c r="C379" s="4"/>
      <c r="D379" s="4"/>
      <c r="E379" s="4"/>
      <c r="F379" s="4"/>
    </row>
    <row r="380">
      <c r="A380" s="4"/>
      <c r="B380" s="4"/>
      <c r="C380" s="4"/>
      <c r="D380" s="4"/>
      <c r="E380" s="4"/>
      <c r="F380" s="4"/>
    </row>
    <row r="381">
      <c r="A381" s="4"/>
      <c r="B381" s="4"/>
      <c r="C381" s="4"/>
      <c r="D381" s="4"/>
      <c r="E381" s="4"/>
      <c r="F381" s="4"/>
    </row>
    <row r="382">
      <c r="A382" s="4"/>
      <c r="B382" s="4"/>
      <c r="C382" s="4"/>
      <c r="D382" s="4"/>
      <c r="E382" s="4"/>
      <c r="F382" s="4"/>
    </row>
    <row r="383">
      <c r="A383" s="4"/>
      <c r="B383" s="4"/>
      <c r="C383" s="4"/>
      <c r="D383" s="4"/>
      <c r="E383" s="4"/>
      <c r="F383" s="4"/>
    </row>
    <row r="384">
      <c r="A384" s="4"/>
      <c r="B384" s="4"/>
      <c r="C384" s="4"/>
      <c r="D384" s="4"/>
      <c r="E384" s="4"/>
      <c r="F384" s="4"/>
    </row>
    <row r="385">
      <c r="A385" s="4"/>
      <c r="B385" s="4"/>
      <c r="C385" s="4"/>
      <c r="D385" s="4"/>
      <c r="E385" s="4"/>
      <c r="F385" s="4"/>
    </row>
    <row r="386">
      <c r="A386" s="4"/>
      <c r="B386" s="4"/>
      <c r="C386" s="4"/>
      <c r="D386" s="4"/>
      <c r="E386" s="4"/>
      <c r="F386" s="4"/>
    </row>
    <row r="387">
      <c r="A387" s="4"/>
      <c r="B387" s="4"/>
      <c r="C387" s="4"/>
      <c r="D387" s="4"/>
      <c r="E387" s="4"/>
      <c r="F387" s="4"/>
    </row>
    <row r="388">
      <c r="A388" s="4"/>
      <c r="B388" s="4"/>
      <c r="C388" s="4"/>
      <c r="D388" s="4"/>
      <c r="E388" s="4"/>
      <c r="F388" s="4"/>
    </row>
    <row r="389">
      <c r="A389" s="4"/>
      <c r="B389" s="4"/>
      <c r="C389" s="4"/>
      <c r="D389" s="4"/>
      <c r="E389" s="4"/>
      <c r="F389" s="4"/>
    </row>
    <row r="390">
      <c r="A390" s="4"/>
      <c r="B390" s="4"/>
      <c r="C390" s="4"/>
      <c r="D390" s="4"/>
      <c r="E390" s="4"/>
      <c r="F390" s="4"/>
    </row>
    <row r="391">
      <c r="A391" s="4"/>
      <c r="B391" s="4"/>
      <c r="C391" s="4"/>
      <c r="D391" s="4"/>
      <c r="E391" s="4"/>
      <c r="F391" s="4"/>
    </row>
    <row r="392">
      <c r="A392" s="4"/>
      <c r="B392" s="4"/>
      <c r="C392" s="4"/>
      <c r="D392" s="4"/>
      <c r="E392" s="4"/>
      <c r="F392" s="4"/>
    </row>
    <row r="393">
      <c r="A393" s="4"/>
      <c r="B393" s="4"/>
      <c r="C393" s="4"/>
      <c r="D393" s="4"/>
      <c r="E393" s="4"/>
      <c r="F393" s="4"/>
    </row>
    <row r="394">
      <c r="A394" s="4"/>
      <c r="B394" s="4"/>
      <c r="C394" s="4"/>
      <c r="D394" s="4"/>
      <c r="E394" s="4"/>
      <c r="F394" s="4"/>
    </row>
    <row r="395">
      <c r="A395" s="4"/>
      <c r="B395" s="4"/>
      <c r="C395" s="4"/>
      <c r="D395" s="4"/>
      <c r="E395" s="4"/>
      <c r="F395" s="4"/>
    </row>
    <row r="396">
      <c r="A396" s="4"/>
      <c r="B396" s="4"/>
      <c r="C396" s="4"/>
      <c r="D396" s="4"/>
      <c r="E396" s="4"/>
      <c r="F396" s="4"/>
    </row>
    <row r="397">
      <c r="A397" s="4"/>
      <c r="B397" s="4"/>
      <c r="C397" s="4"/>
      <c r="D397" s="4"/>
      <c r="E397" s="4"/>
      <c r="F397" s="4"/>
    </row>
    <row r="398">
      <c r="A398" s="4"/>
      <c r="B398" s="4"/>
      <c r="C398" s="4"/>
      <c r="D398" s="4"/>
      <c r="E398" s="4"/>
      <c r="F398" s="4"/>
    </row>
    <row r="399">
      <c r="A399" s="4"/>
      <c r="B399" s="4"/>
      <c r="C399" s="4"/>
      <c r="D399" s="4"/>
      <c r="E399" s="4"/>
      <c r="F399" s="4"/>
    </row>
    <row r="400">
      <c r="A400" s="4"/>
      <c r="B400" s="4"/>
      <c r="C400" s="4"/>
      <c r="D400" s="4"/>
      <c r="E400" s="4"/>
      <c r="F400" s="4"/>
    </row>
    <row r="401">
      <c r="A401" s="4"/>
      <c r="B401" s="4"/>
      <c r="C401" s="4"/>
      <c r="D401" s="4"/>
      <c r="E401" s="4"/>
      <c r="F401" s="4"/>
    </row>
    <row r="402">
      <c r="A402" s="4"/>
      <c r="B402" s="4"/>
      <c r="C402" s="4"/>
      <c r="D402" s="4"/>
      <c r="E402" s="4"/>
      <c r="F402" s="4"/>
    </row>
    <row r="403">
      <c r="A403" s="4"/>
      <c r="B403" s="4"/>
      <c r="C403" s="4"/>
      <c r="D403" s="4"/>
      <c r="E403" s="4"/>
      <c r="F403" s="4"/>
    </row>
    <row r="404">
      <c r="A404" s="4"/>
      <c r="B404" s="4"/>
      <c r="C404" s="4"/>
      <c r="D404" s="4"/>
      <c r="E404" s="4"/>
      <c r="F404" s="4"/>
    </row>
    <row r="405">
      <c r="A405" s="4"/>
      <c r="B405" s="4"/>
      <c r="C405" s="4"/>
      <c r="D405" s="4"/>
      <c r="E405" s="4"/>
      <c r="F405" s="4"/>
    </row>
    <row r="406">
      <c r="A406" s="4"/>
      <c r="B406" s="4"/>
      <c r="C406" s="4"/>
      <c r="D406" s="4"/>
      <c r="E406" s="4"/>
      <c r="F406" s="4"/>
    </row>
    <row r="407">
      <c r="A407" s="4"/>
      <c r="B407" s="4"/>
      <c r="C407" s="4"/>
      <c r="D407" s="4"/>
      <c r="E407" s="4"/>
      <c r="F407" s="4"/>
    </row>
    <row r="408">
      <c r="A408" s="4"/>
      <c r="B408" s="4"/>
      <c r="C408" s="4"/>
      <c r="D408" s="4"/>
      <c r="E408" s="4"/>
      <c r="F408" s="4"/>
    </row>
    <row r="409">
      <c r="A409" s="4"/>
      <c r="B409" s="4"/>
      <c r="C409" s="4"/>
      <c r="D409" s="4"/>
      <c r="E409" s="4"/>
      <c r="F409" s="4"/>
    </row>
    <row r="410">
      <c r="A410" s="4"/>
      <c r="B410" s="4"/>
      <c r="C410" s="4"/>
      <c r="D410" s="4"/>
      <c r="E410" s="4"/>
      <c r="F410" s="4"/>
    </row>
    <row r="411">
      <c r="A411" s="4"/>
      <c r="B411" s="4"/>
      <c r="C411" s="4"/>
      <c r="D411" s="4"/>
      <c r="E411" s="4"/>
      <c r="F411" s="4"/>
    </row>
    <row r="412">
      <c r="A412" s="4"/>
      <c r="B412" s="4"/>
      <c r="C412" s="4"/>
      <c r="D412" s="4"/>
      <c r="E412" s="4"/>
      <c r="F412" s="4"/>
    </row>
    <row r="413">
      <c r="A413" s="4"/>
      <c r="B413" s="4"/>
      <c r="C413" s="4"/>
      <c r="D413" s="4"/>
      <c r="E413" s="4"/>
      <c r="F413" s="4"/>
    </row>
    <row r="414">
      <c r="A414" s="4"/>
      <c r="B414" s="4"/>
      <c r="C414" s="4"/>
      <c r="D414" s="4"/>
      <c r="E414" s="4"/>
      <c r="F414" s="4"/>
    </row>
    <row r="415">
      <c r="A415" s="4"/>
      <c r="B415" s="4"/>
      <c r="C415" s="4"/>
      <c r="D415" s="4"/>
      <c r="E415" s="4"/>
      <c r="F415" s="4"/>
    </row>
    <row r="416">
      <c r="A416" s="4"/>
      <c r="B416" s="4"/>
      <c r="C416" s="4"/>
      <c r="D416" s="4"/>
      <c r="E416" s="4"/>
      <c r="F416" s="4"/>
    </row>
    <row r="417">
      <c r="A417" s="4"/>
      <c r="B417" s="4"/>
      <c r="C417" s="4"/>
      <c r="D417" s="4"/>
      <c r="E417" s="4"/>
      <c r="F417" s="4"/>
    </row>
    <row r="418">
      <c r="A418" s="4"/>
      <c r="B418" s="4"/>
      <c r="C418" s="4"/>
      <c r="D418" s="4"/>
      <c r="E418" s="4"/>
      <c r="F418" s="4"/>
    </row>
    <row r="419">
      <c r="A419" s="4"/>
      <c r="B419" s="4"/>
      <c r="C419" s="4"/>
      <c r="D419" s="4"/>
      <c r="E419" s="4"/>
      <c r="F419" s="4"/>
    </row>
    <row r="420">
      <c r="A420" s="4"/>
      <c r="B420" s="4"/>
      <c r="C420" s="4"/>
      <c r="D420" s="4"/>
      <c r="E420" s="4"/>
      <c r="F420" s="4"/>
    </row>
    <row r="421">
      <c r="A421" s="4"/>
      <c r="B421" s="4"/>
      <c r="C421" s="4"/>
      <c r="D421" s="4"/>
      <c r="E421" s="4"/>
      <c r="F421" s="4"/>
    </row>
    <row r="422">
      <c r="A422" s="4"/>
      <c r="B422" s="4"/>
      <c r="C422" s="4"/>
      <c r="D422" s="4"/>
      <c r="E422" s="4"/>
      <c r="F422" s="4"/>
    </row>
    <row r="423">
      <c r="A423" s="4"/>
      <c r="B423" s="4"/>
      <c r="C423" s="4"/>
      <c r="D423" s="4"/>
      <c r="E423" s="4"/>
      <c r="F423" s="4"/>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B605" s="4"/>
      <c r="C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B615" s="4"/>
      <c r="C615" s="4"/>
      <c r="D615" s="4"/>
      <c r="E615" s="4"/>
      <c r="F615" s="4"/>
    </row>
    <row r="616">
      <c r="A616" s="4"/>
      <c r="B616" s="4"/>
      <c r="C616" s="4"/>
      <c r="D616" s="4"/>
      <c r="E616" s="4"/>
      <c r="F616" s="4"/>
    </row>
    <row r="617">
      <c r="A617" s="4"/>
      <c r="B617" s="4"/>
      <c r="C617" s="4"/>
      <c r="D617" s="4"/>
      <c r="E617" s="4"/>
      <c r="F617" s="4"/>
    </row>
    <row r="618">
      <c r="A618" s="4"/>
      <c r="B618" s="4"/>
      <c r="C618" s="4"/>
      <c r="D618" s="4"/>
      <c r="E618" s="4"/>
      <c r="F618" s="4"/>
    </row>
    <row r="619">
      <c r="A619" s="4"/>
      <c r="B619" s="4"/>
      <c r="C619" s="4"/>
      <c r="D619" s="4"/>
      <c r="E619" s="4"/>
      <c r="F619" s="4"/>
    </row>
    <row r="620">
      <c r="A620" s="4"/>
      <c r="B620" s="4"/>
      <c r="C620" s="4"/>
      <c r="D620" s="4"/>
      <c r="E620" s="4"/>
      <c r="F620" s="4"/>
    </row>
    <row r="621">
      <c r="A621" s="4"/>
      <c r="B621" s="4"/>
      <c r="C621" s="4"/>
      <c r="D621" s="4"/>
      <c r="E621" s="4"/>
      <c r="F621" s="4"/>
    </row>
    <row r="622">
      <c r="A622" s="4"/>
      <c r="B622" s="4"/>
      <c r="C622" s="4"/>
      <c r="D622" s="4"/>
      <c r="E622" s="4"/>
      <c r="F622" s="4"/>
    </row>
    <row r="623">
      <c r="A623" s="4"/>
      <c r="B623" s="4"/>
      <c r="C623" s="4"/>
      <c r="D623" s="4"/>
      <c r="E623" s="4"/>
      <c r="F623" s="4"/>
    </row>
    <row r="624">
      <c r="A624" s="4"/>
      <c r="B624" s="4"/>
      <c r="C624" s="4"/>
      <c r="D624" s="4"/>
      <c r="E624" s="4"/>
      <c r="F624" s="4"/>
    </row>
    <row r="625">
      <c r="A625" s="4"/>
      <c r="B625" s="4"/>
      <c r="C625" s="4"/>
      <c r="D625" s="4"/>
      <c r="E625" s="4"/>
      <c r="F625" s="4"/>
    </row>
    <row r="626">
      <c r="A626" s="4"/>
      <c r="B626" s="4"/>
      <c r="C626" s="4"/>
      <c r="D626" s="4"/>
      <c r="E626" s="4"/>
      <c r="F626" s="4"/>
    </row>
    <row r="627">
      <c r="A627" s="4"/>
      <c r="B627" s="4"/>
      <c r="C627" s="4"/>
      <c r="D627" s="4"/>
      <c r="E627" s="4"/>
      <c r="F627" s="4"/>
    </row>
    <row r="628">
      <c r="A628" s="4"/>
      <c r="B628" s="4"/>
      <c r="C628" s="4"/>
      <c r="D628" s="4"/>
      <c r="E628" s="4"/>
      <c r="F628" s="4"/>
    </row>
    <row r="629">
      <c r="A629" s="4"/>
      <c r="B629" s="4"/>
      <c r="C629" s="4"/>
      <c r="D629" s="4"/>
      <c r="E629" s="4"/>
      <c r="F629" s="4"/>
    </row>
    <row r="630">
      <c r="A630" s="4"/>
      <c r="B630" s="4"/>
      <c r="C630" s="4"/>
      <c r="D630" s="4"/>
      <c r="E630" s="4"/>
      <c r="F630" s="4"/>
    </row>
    <row r="631">
      <c r="A631" s="4"/>
      <c r="B631" s="4"/>
      <c r="C631" s="4"/>
      <c r="D631" s="4"/>
      <c r="E631" s="4"/>
      <c r="F631" s="4"/>
    </row>
    <row r="632">
      <c r="A632" s="4"/>
      <c r="B632" s="4"/>
      <c r="C632" s="4"/>
      <c r="D632" s="4"/>
    </row>
    <row r="633">
      <c r="A633" s="4"/>
      <c r="B633" s="4"/>
      <c r="C633" s="4"/>
      <c r="D633" s="4"/>
      <c r="E633" s="4"/>
      <c r="F633" s="4"/>
    </row>
    <row r="634">
      <c r="A634" s="4"/>
      <c r="B634" s="4"/>
      <c r="C634" s="4"/>
      <c r="D634" s="4"/>
      <c r="E634" s="4"/>
      <c r="F634" s="4"/>
    </row>
    <row r="635">
      <c r="A635" s="4"/>
      <c r="B635" s="4"/>
      <c r="C635" s="4"/>
      <c r="D635" s="4"/>
      <c r="E635" s="4"/>
      <c r="F635" s="4"/>
    </row>
    <row r="636">
      <c r="A636" s="4"/>
      <c r="B636" s="4"/>
      <c r="C636" s="4"/>
      <c r="D636" s="4"/>
      <c r="E636" s="4"/>
      <c r="F636" s="4"/>
    </row>
    <row r="637">
      <c r="A637" s="4"/>
      <c r="B637" s="4"/>
      <c r="C637" s="4"/>
      <c r="D637" s="4"/>
      <c r="E637" s="4"/>
      <c r="F637" s="4"/>
    </row>
    <row r="638">
      <c r="A638" s="4"/>
      <c r="B638" s="4"/>
      <c r="C638" s="4"/>
      <c r="D638" s="4"/>
      <c r="E638" s="4"/>
      <c r="F638" s="4"/>
    </row>
    <row r="639">
      <c r="A639" s="4"/>
      <c r="B639" s="4"/>
      <c r="C639" s="4"/>
      <c r="D639" s="4"/>
      <c r="E639" s="4"/>
      <c r="F639" s="4"/>
    </row>
    <row r="640">
      <c r="A640" s="4"/>
      <c r="B640" s="4"/>
      <c r="C640" s="4"/>
      <c r="D640" s="4"/>
      <c r="E640" s="4"/>
      <c r="F640" s="4"/>
    </row>
    <row r="641">
      <c r="A641" s="4"/>
      <c r="B641" s="4"/>
      <c r="C641" s="4"/>
      <c r="D641" s="4"/>
      <c r="E641" s="4"/>
      <c r="F641" s="4"/>
    </row>
    <row r="642">
      <c r="A642" s="4"/>
      <c r="B642" s="4"/>
      <c r="C642" s="4"/>
      <c r="D642" s="4"/>
      <c r="E642" s="4"/>
      <c r="F642" s="4"/>
    </row>
    <row r="643">
      <c r="A643" s="4"/>
      <c r="B643" s="4"/>
      <c r="C643" s="4"/>
      <c r="D643" s="4"/>
    </row>
    <row r="644">
      <c r="A644" s="4"/>
      <c r="C644" s="4"/>
      <c r="D644" s="4"/>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 r:id="rId95" ref="A49"/>
    <hyperlink r:id="rId96" ref="D49"/>
    <hyperlink r:id="rId97" ref="A50"/>
    <hyperlink r:id="rId98" ref="D50"/>
    <hyperlink r:id="rId99" ref="A51"/>
    <hyperlink r:id="rId100" ref="D51"/>
    <hyperlink r:id="rId101" ref="A52"/>
    <hyperlink r:id="rId102" ref="D52"/>
    <hyperlink r:id="rId103" ref="A53"/>
    <hyperlink r:id="rId104" ref="D53"/>
    <hyperlink r:id="rId105" ref="A54"/>
    <hyperlink r:id="rId106" ref="D54"/>
    <hyperlink r:id="rId107" ref="A55"/>
    <hyperlink r:id="rId108" ref="D55"/>
    <hyperlink r:id="rId109" ref="A56"/>
    <hyperlink r:id="rId110" ref="D56"/>
    <hyperlink r:id="rId111" ref="A57"/>
    <hyperlink r:id="rId112" ref="D57"/>
    <hyperlink r:id="rId113" ref="A58"/>
    <hyperlink r:id="rId114" ref="D58"/>
    <hyperlink r:id="rId115" ref="A59"/>
    <hyperlink r:id="rId116" ref="D59"/>
    <hyperlink r:id="rId117" ref="A60"/>
    <hyperlink r:id="rId118" ref="D60"/>
    <hyperlink r:id="rId119" ref="A61"/>
    <hyperlink r:id="rId120" ref="D61"/>
    <hyperlink r:id="rId121" ref="A62"/>
    <hyperlink r:id="rId122" ref="D62"/>
    <hyperlink r:id="rId123" ref="A63"/>
    <hyperlink r:id="rId124" ref="D63"/>
    <hyperlink r:id="rId125" ref="A64"/>
    <hyperlink r:id="rId126" ref="D64"/>
    <hyperlink r:id="rId127" ref="A65"/>
    <hyperlink r:id="rId128" ref="D65"/>
    <hyperlink r:id="rId129" ref="A66"/>
    <hyperlink r:id="rId130" ref="D66"/>
    <hyperlink r:id="rId131" ref="A67"/>
    <hyperlink r:id="rId132" ref="D67"/>
    <hyperlink r:id="rId133" ref="A68"/>
    <hyperlink r:id="rId134" ref="D68"/>
    <hyperlink r:id="rId135" ref="A69"/>
    <hyperlink r:id="rId136" ref="D69"/>
    <hyperlink r:id="rId137" ref="A70"/>
    <hyperlink r:id="rId138" ref="D70"/>
    <hyperlink r:id="rId139" ref="A71"/>
    <hyperlink r:id="rId140" ref="D71"/>
    <hyperlink r:id="rId141" ref="A72"/>
    <hyperlink r:id="rId142" ref="D72"/>
    <hyperlink r:id="rId143" ref="A73"/>
    <hyperlink r:id="rId144" ref="D73"/>
    <hyperlink r:id="rId145" ref="A74"/>
    <hyperlink r:id="rId146" ref="D74"/>
    <hyperlink r:id="rId147" ref="A75"/>
    <hyperlink r:id="rId148" ref="D75"/>
    <hyperlink r:id="rId149" ref="A76"/>
    <hyperlink r:id="rId150" ref="D76"/>
    <hyperlink r:id="rId151" ref="A77"/>
    <hyperlink r:id="rId152" ref="D77"/>
    <hyperlink r:id="rId153" ref="A78"/>
    <hyperlink r:id="rId154" ref="D78"/>
    <hyperlink r:id="rId155" ref="A79"/>
    <hyperlink r:id="rId156" ref="D79"/>
    <hyperlink r:id="rId157" ref="A80"/>
    <hyperlink r:id="rId158" ref="D80"/>
    <hyperlink r:id="rId159" ref="A81"/>
    <hyperlink r:id="rId160" ref="D81"/>
    <hyperlink r:id="rId161" ref="A82"/>
    <hyperlink r:id="rId162" ref="D82"/>
    <hyperlink r:id="rId163" ref="A83"/>
    <hyperlink r:id="rId164" ref="D83"/>
    <hyperlink r:id="rId165" ref="A84"/>
    <hyperlink r:id="rId166" ref="D84"/>
    <hyperlink r:id="rId167" ref="A85"/>
    <hyperlink r:id="rId168" ref="D85"/>
    <hyperlink r:id="rId169" ref="A86"/>
    <hyperlink r:id="rId170" ref="D86"/>
    <hyperlink r:id="rId171" ref="A87"/>
    <hyperlink r:id="rId172" ref="D87"/>
    <hyperlink r:id="rId173" ref="A88"/>
    <hyperlink r:id="rId174" ref="D88"/>
    <hyperlink r:id="rId175" ref="A89"/>
    <hyperlink r:id="rId176" ref="D89"/>
    <hyperlink r:id="rId177" ref="A90"/>
    <hyperlink r:id="rId178" ref="D90"/>
    <hyperlink r:id="rId179" ref="A91"/>
    <hyperlink r:id="rId180" ref="D91"/>
    <hyperlink r:id="rId181" ref="A92"/>
    <hyperlink r:id="rId182" ref="D92"/>
    <hyperlink r:id="rId183" ref="A93"/>
    <hyperlink r:id="rId184" ref="D93"/>
    <hyperlink r:id="rId185" ref="A94"/>
    <hyperlink r:id="rId186" ref="D94"/>
    <hyperlink r:id="rId187" ref="A95"/>
    <hyperlink r:id="rId188" ref="D95"/>
    <hyperlink r:id="rId189" ref="A96"/>
    <hyperlink r:id="rId190" ref="D96"/>
    <hyperlink r:id="rId191" ref="A97"/>
    <hyperlink r:id="rId192" ref="D97"/>
    <hyperlink r:id="rId193" ref="A98"/>
    <hyperlink r:id="rId194" ref="D98"/>
    <hyperlink r:id="rId195" ref="A99"/>
    <hyperlink r:id="rId196" ref="D99"/>
    <hyperlink r:id="rId197" ref="A100"/>
    <hyperlink r:id="rId198" ref="D100"/>
    <hyperlink r:id="rId199" ref="A101"/>
    <hyperlink r:id="rId200" ref="D101"/>
    <hyperlink r:id="rId201" ref="A102"/>
    <hyperlink r:id="rId202" ref="D102"/>
    <hyperlink r:id="rId203" ref="A103"/>
    <hyperlink r:id="rId204" ref="D103"/>
    <hyperlink r:id="rId205" ref="A104"/>
    <hyperlink r:id="rId206" ref="D104"/>
    <hyperlink r:id="rId207" ref="A105"/>
    <hyperlink r:id="rId208" ref="D105"/>
    <hyperlink r:id="rId209" ref="A106"/>
    <hyperlink r:id="rId210" ref="D106"/>
    <hyperlink r:id="rId211" ref="A107"/>
    <hyperlink r:id="rId212" ref="D107"/>
    <hyperlink r:id="rId213" ref="A108"/>
    <hyperlink r:id="rId214" ref="D108"/>
    <hyperlink r:id="rId215" ref="A109"/>
    <hyperlink r:id="rId216" ref="D109"/>
    <hyperlink r:id="rId217" ref="A110"/>
    <hyperlink r:id="rId218" ref="D110"/>
    <hyperlink r:id="rId219" ref="A111"/>
    <hyperlink r:id="rId220" ref="D111"/>
    <hyperlink r:id="rId221" ref="A112"/>
    <hyperlink r:id="rId222" ref="D112"/>
    <hyperlink r:id="rId223" ref="A113"/>
    <hyperlink r:id="rId224" ref="D113"/>
    <hyperlink r:id="rId225" ref="A114"/>
    <hyperlink r:id="rId226" ref="D114"/>
    <hyperlink r:id="rId227" ref="A115"/>
    <hyperlink r:id="rId228" ref="D115"/>
    <hyperlink r:id="rId229" ref="A116"/>
    <hyperlink r:id="rId230" ref="D116"/>
    <hyperlink r:id="rId231" ref="A117"/>
    <hyperlink r:id="rId232" ref="D117"/>
    <hyperlink r:id="rId233" ref="A118"/>
    <hyperlink r:id="rId234" ref="D118"/>
    <hyperlink r:id="rId235" ref="A119"/>
    <hyperlink r:id="rId236" ref="D119"/>
    <hyperlink r:id="rId237" ref="A120"/>
    <hyperlink r:id="rId238" ref="D120"/>
    <hyperlink r:id="rId239" ref="A121"/>
    <hyperlink r:id="rId240" ref="D121"/>
    <hyperlink r:id="rId241" ref="A122"/>
    <hyperlink r:id="rId242" ref="D122"/>
    <hyperlink r:id="rId243" ref="A123"/>
    <hyperlink r:id="rId244" ref="D123"/>
    <hyperlink r:id="rId245" ref="A124"/>
    <hyperlink r:id="rId246" ref="D124"/>
    <hyperlink r:id="rId247" ref="A125"/>
    <hyperlink r:id="rId248" ref="D125"/>
    <hyperlink r:id="rId249" ref="A126"/>
    <hyperlink r:id="rId250" ref="D126"/>
    <hyperlink r:id="rId251" ref="A127"/>
    <hyperlink r:id="rId252" ref="D127"/>
    <hyperlink r:id="rId253" ref="A128"/>
    <hyperlink r:id="rId254" ref="D128"/>
    <hyperlink r:id="rId255" ref="A129"/>
    <hyperlink r:id="rId256" ref="D129"/>
    <hyperlink r:id="rId257" ref="A130"/>
    <hyperlink r:id="rId258" ref="D130"/>
    <hyperlink r:id="rId259" ref="A131"/>
    <hyperlink r:id="rId260" ref="D131"/>
    <hyperlink r:id="rId261" ref="A132"/>
    <hyperlink r:id="rId262" ref="D132"/>
    <hyperlink r:id="rId263" ref="A133"/>
    <hyperlink r:id="rId264" ref="D133"/>
    <hyperlink r:id="rId265" ref="A134"/>
    <hyperlink r:id="rId266" ref="D134"/>
    <hyperlink r:id="rId267" ref="A135"/>
    <hyperlink r:id="rId268" ref="D135"/>
    <hyperlink r:id="rId269" ref="A136"/>
    <hyperlink r:id="rId270" ref="D136"/>
    <hyperlink r:id="rId271" ref="A137"/>
    <hyperlink r:id="rId272" ref="D137"/>
    <hyperlink r:id="rId273" ref="A138"/>
    <hyperlink r:id="rId274" ref="D138"/>
    <hyperlink r:id="rId275" ref="A139"/>
    <hyperlink r:id="rId276" ref="D139"/>
    <hyperlink r:id="rId277" ref="A140"/>
    <hyperlink r:id="rId278" ref="D140"/>
    <hyperlink r:id="rId279" ref="A141"/>
    <hyperlink r:id="rId280" ref="D141"/>
    <hyperlink r:id="rId281" ref="A142"/>
    <hyperlink r:id="rId282" ref="D142"/>
    <hyperlink r:id="rId283" ref="A143"/>
    <hyperlink r:id="rId284" ref="D143"/>
    <hyperlink r:id="rId285" ref="A144"/>
    <hyperlink r:id="rId286" ref="D144"/>
    <hyperlink r:id="rId287" ref="A145"/>
    <hyperlink r:id="rId288" ref="D145"/>
    <hyperlink r:id="rId289" ref="A146"/>
    <hyperlink r:id="rId290" ref="D146"/>
    <hyperlink r:id="rId291" ref="A147"/>
    <hyperlink r:id="rId292" ref="D147"/>
    <hyperlink r:id="rId293" ref="A148"/>
    <hyperlink r:id="rId294" ref="D148"/>
    <hyperlink r:id="rId295" ref="A149"/>
    <hyperlink r:id="rId296" ref="D149"/>
    <hyperlink r:id="rId297" ref="A150"/>
    <hyperlink r:id="rId298" ref="D150"/>
    <hyperlink r:id="rId299" ref="A151"/>
    <hyperlink r:id="rId300" ref="D151"/>
    <hyperlink r:id="rId301" ref="A152"/>
    <hyperlink r:id="rId302" ref="D152"/>
    <hyperlink r:id="rId303" ref="A153"/>
    <hyperlink r:id="rId304" ref="D153"/>
    <hyperlink r:id="rId305" ref="A154"/>
    <hyperlink r:id="rId306" ref="D154"/>
    <hyperlink r:id="rId307" ref="A155"/>
    <hyperlink r:id="rId308" ref="D155"/>
    <hyperlink r:id="rId309" ref="A156"/>
    <hyperlink r:id="rId310" ref="D156"/>
    <hyperlink r:id="rId311" ref="A157"/>
    <hyperlink r:id="rId312" ref="D157"/>
    <hyperlink r:id="rId313" ref="A158"/>
    <hyperlink r:id="rId314" ref="D158"/>
    <hyperlink r:id="rId315" ref="A159"/>
    <hyperlink r:id="rId316" ref="D159"/>
    <hyperlink r:id="rId317" ref="A160"/>
    <hyperlink r:id="rId318" ref="D160"/>
    <hyperlink r:id="rId319" ref="A161"/>
    <hyperlink r:id="rId320" ref="D161"/>
    <hyperlink r:id="rId321" ref="A162"/>
    <hyperlink r:id="rId322" ref="D162"/>
    <hyperlink r:id="rId323" ref="A163"/>
    <hyperlink r:id="rId324" ref="D163"/>
    <hyperlink r:id="rId325" ref="A164"/>
    <hyperlink r:id="rId326" ref="D164"/>
    <hyperlink r:id="rId327" ref="A165"/>
    <hyperlink r:id="rId328" ref="D165"/>
    <hyperlink r:id="rId329" ref="A166"/>
    <hyperlink r:id="rId330" ref="D166"/>
    <hyperlink r:id="rId331" ref="A167"/>
    <hyperlink r:id="rId332" ref="D167"/>
    <hyperlink r:id="rId333" ref="A168"/>
    <hyperlink r:id="rId334" ref="D168"/>
    <hyperlink r:id="rId335" ref="A169"/>
    <hyperlink r:id="rId336" ref="D169"/>
    <hyperlink r:id="rId337" ref="A170"/>
    <hyperlink r:id="rId338" ref="D170"/>
    <hyperlink r:id="rId339" ref="A171"/>
    <hyperlink r:id="rId340" ref="D171"/>
    <hyperlink r:id="rId341" ref="A172"/>
    <hyperlink r:id="rId342" ref="D172"/>
    <hyperlink r:id="rId343" ref="A173"/>
    <hyperlink r:id="rId344" ref="D173"/>
    <hyperlink r:id="rId345" ref="A174"/>
    <hyperlink r:id="rId346" ref="D174"/>
    <hyperlink r:id="rId347" ref="A175"/>
    <hyperlink r:id="rId348" ref="D175"/>
    <hyperlink r:id="rId349" ref="A176"/>
    <hyperlink r:id="rId350" ref="D176"/>
    <hyperlink r:id="rId351" ref="A177"/>
    <hyperlink r:id="rId352" ref="D177"/>
    <hyperlink r:id="rId353" ref="A178"/>
    <hyperlink r:id="rId354" ref="D178"/>
    <hyperlink r:id="rId355" ref="A179"/>
    <hyperlink r:id="rId356" ref="D179"/>
    <hyperlink r:id="rId357" ref="A180"/>
    <hyperlink r:id="rId358" ref="D180"/>
    <hyperlink r:id="rId359" ref="A181"/>
    <hyperlink r:id="rId360" ref="D181"/>
    <hyperlink r:id="rId361" ref="A182"/>
    <hyperlink r:id="rId362" ref="D182"/>
    <hyperlink r:id="rId363" ref="A183"/>
    <hyperlink r:id="rId364" ref="D183"/>
    <hyperlink r:id="rId365" ref="A184"/>
    <hyperlink r:id="rId366" ref="D184"/>
    <hyperlink r:id="rId367" ref="A185"/>
    <hyperlink r:id="rId368" ref="D185"/>
    <hyperlink r:id="rId369" ref="A186"/>
    <hyperlink r:id="rId370" ref="D186"/>
    <hyperlink r:id="rId371" ref="A187"/>
    <hyperlink r:id="rId372" ref="D187"/>
    <hyperlink r:id="rId373" ref="A188"/>
    <hyperlink r:id="rId374" ref="D188"/>
    <hyperlink r:id="rId375" ref="A189"/>
    <hyperlink r:id="rId376" ref="D189"/>
    <hyperlink r:id="rId377" ref="A190"/>
    <hyperlink r:id="rId378" ref="D190"/>
    <hyperlink r:id="rId379" ref="A191"/>
    <hyperlink r:id="rId380" ref="D191"/>
    <hyperlink r:id="rId381" ref="A192"/>
    <hyperlink r:id="rId382" ref="D192"/>
    <hyperlink r:id="rId383" ref="A193"/>
    <hyperlink r:id="rId384" ref="D193"/>
    <hyperlink r:id="rId385" ref="A194"/>
    <hyperlink r:id="rId386" ref="D194"/>
    <hyperlink r:id="rId387" ref="A195"/>
    <hyperlink r:id="rId388" ref="D195"/>
    <hyperlink r:id="rId389" ref="A196"/>
    <hyperlink r:id="rId390" ref="D196"/>
    <hyperlink r:id="rId391" ref="A197"/>
    <hyperlink r:id="rId392" ref="D197"/>
    <hyperlink r:id="rId393" ref="A198"/>
    <hyperlink r:id="rId394" ref="D198"/>
    <hyperlink r:id="rId395" ref="A199"/>
    <hyperlink r:id="rId396" ref="D199"/>
    <hyperlink r:id="rId397" ref="A200"/>
    <hyperlink r:id="rId398" ref="D200"/>
    <hyperlink r:id="rId399" ref="A201"/>
    <hyperlink r:id="rId400" ref="D201"/>
    <hyperlink r:id="rId401" ref="A202"/>
    <hyperlink r:id="rId402" ref="D202"/>
    <hyperlink r:id="rId403" ref="A203"/>
    <hyperlink r:id="rId404" ref="D203"/>
    <hyperlink r:id="rId405" ref="A204"/>
    <hyperlink r:id="rId406" ref="D204"/>
    <hyperlink r:id="rId407" ref="A205"/>
    <hyperlink r:id="rId408" ref="D205"/>
    <hyperlink r:id="rId409" ref="A206"/>
    <hyperlink r:id="rId410" ref="D206"/>
    <hyperlink r:id="rId411" ref="A207"/>
    <hyperlink r:id="rId412" ref="D207"/>
    <hyperlink r:id="rId413" ref="A208"/>
    <hyperlink r:id="rId414" ref="D208"/>
    <hyperlink r:id="rId415" ref="A209"/>
    <hyperlink r:id="rId416" ref="D209"/>
    <hyperlink r:id="rId417" ref="A210"/>
    <hyperlink r:id="rId418" ref="D210"/>
    <hyperlink r:id="rId419" ref="A211"/>
    <hyperlink r:id="rId420" ref="D211"/>
    <hyperlink r:id="rId421" ref="A212"/>
    <hyperlink r:id="rId422" ref="D212"/>
    <hyperlink r:id="rId423" ref="A213"/>
    <hyperlink r:id="rId424" ref="D213"/>
    <hyperlink r:id="rId425" ref="A214"/>
    <hyperlink r:id="rId426" ref="D214"/>
    <hyperlink r:id="rId427" ref="A215"/>
    <hyperlink r:id="rId428" ref="D215"/>
    <hyperlink r:id="rId429" ref="A216"/>
    <hyperlink r:id="rId430" ref="D216"/>
    <hyperlink r:id="rId431" ref="A217"/>
    <hyperlink r:id="rId432" ref="D217"/>
    <hyperlink r:id="rId433" ref="A218"/>
    <hyperlink r:id="rId434" ref="D218"/>
    <hyperlink r:id="rId435" ref="A219"/>
    <hyperlink r:id="rId436" ref="D219"/>
    <hyperlink r:id="rId437" ref="A220"/>
    <hyperlink r:id="rId438" ref="D220"/>
    <hyperlink r:id="rId439" ref="A221"/>
    <hyperlink r:id="rId440" ref="D221"/>
    <hyperlink r:id="rId441" ref="A222"/>
    <hyperlink r:id="rId442" ref="D222"/>
    <hyperlink r:id="rId443" ref="A223"/>
    <hyperlink r:id="rId444" ref="D223"/>
    <hyperlink r:id="rId445" ref="A224"/>
    <hyperlink r:id="rId446" ref="D224"/>
    <hyperlink r:id="rId447" ref="A225"/>
    <hyperlink r:id="rId448" ref="D225"/>
    <hyperlink r:id="rId449" ref="A226"/>
    <hyperlink r:id="rId450" ref="D226"/>
    <hyperlink r:id="rId451" ref="A227"/>
    <hyperlink r:id="rId452" ref="D227"/>
    <hyperlink r:id="rId453" ref="A228"/>
    <hyperlink r:id="rId454" ref="D228"/>
    <hyperlink r:id="rId455" ref="A229"/>
    <hyperlink r:id="rId456" ref="D229"/>
    <hyperlink r:id="rId457" ref="A230"/>
    <hyperlink r:id="rId458" ref="D230"/>
    <hyperlink r:id="rId459" ref="A231"/>
    <hyperlink r:id="rId460" ref="D231"/>
    <hyperlink r:id="rId461" ref="A232"/>
    <hyperlink r:id="rId462" ref="D232"/>
    <hyperlink r:id="rId463" ref="A233"/>
    <hyperlink r:id="rId464" ref="D233"/>
  </hyperlinks>
  <drawing r:id="rId46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25"/>
    <col customWidth="1" min="6" max="6" width="14.5"/>
    <col customWidth="1" min="11" max="11" width="14.13"/>
  </cols>
  <sheetData>
    <row r="1" ht="16.5" customHeight="1">
      <c r="A1" s="1" t="s">
        <v>1466</v>
      </c>
      <c r="B1" s="1" t="s">
        <v>0</v>
      </c>
      <c r="C1" s="1" t="s">
        <v>1467</v>
      </c>
      <c r="D1" s="1" t="s">
        <v>1468</v>
      </c>
      <c r="E1" s="1" t="s">
        <v>1469</v>
      </c>
    </row>
    <row r="2" ht="16.5" customHeight="1">
      <c r="A2" s="2" t="s">
        <v>69</v>
      </c>
      <c r="B2" s="1" t="s">
        <v>1470</v>
      </c>
      <c r="C2" s="3">
        <v>1.0</v>
      </c>
      <c r="D2" s="1" t="s">
        <v>1471</v>
      </c>
      <c r="E2" s="1" t="s">
        <v>1472</v>
      </c>
      <c r="F2" s="5"/>
      <c r="K2" s="5"/>
    </row>
    <row r="3" ht="16.5" customHeight="1">
      <c r="A3" s="2" t="s">
        <v>133</v>
      </c>
      <c r="B3" s="1" t="s">
        <v>1473</v>
      </c>
      <c r="C3" s="3">
        <v>1.0</v>
      </c>
      <c r="D3" s="1" t="s">
        <v>1471</v>
      </c>
      <c r="E3" s="1" t="s">
        <v>1474</v>
      </c>
      <c r="K3" s="5"/>
    </row>
    <row r="4" ht="16.5" customHeight="1">
      <c r="A4" s="2" t="s">
        <v>283</v>
      </c>
      <c r="B4" s="1" t="s">
        <v>1475</v>
      </c>
      <c r="C4" s="3">
        <v>1.0</v>
      </c>
      <c r="D4" s="1" t="s">
        <v>1471</v>
      </c>
      <c r="E4" s="1" t="s">
        <v>1476</v>
      </c>
      <c r="K4" s="5"/>
    </row>
    <row r="5" ht="16.5" customHeight="1">
      <c r="A5" s="2" t="s">
        <v>287</v>
      </c>
      <c r="B5" s="1" t="s">
        <v>1477</v>
      </c>
      <c r="C5" s="1">
        <v>1.0</v>
      </c>
      <c r="D5" s="1" t="s">
        <v>1471</v>
      </c>
      <c r="E5" s="1" t="s">
        <v>1478</v>
      </c>
      <c r="K5" s="5"/>
    </row>
    <row r="6" ht="16.5" customHeight="1">
      <c r="A6" s="2" t="s">
        <v>293</v>
      </c>
      <c r="B6" s="1" t="s">
        <v>1479</v>
      </c>
      <c r="C6" s="1">
        <v>1.0</v>
      </c>
      <c r="D6" s="1" t="s">
        <v>1471</v>
      </c>
      <c r="E6" s="1" t="s">
        <v>1480</v>
      </c>
      <c r="K6" s="5"/>
    </row>
    <row r="7" ht="16.5" customHeight="1">
      <c r="A7" s="2" t="s">
        <v>299</v>
      </c>
      <c r="B7" s="1" t="s">
        <v>1481</v>
      </c>
      <c r="C7" s="3">
        <v>1.0</v>
      </c>
      <c r="D7" s="1" t="s">
        <v>1471</v>
      </c>
      <c r="E7" s="1" t="s">
        <v>1482</v>
      </c>
      <c r="K7" s="5"/>
    </row>
    <row r="8" ht="16.5" customHeight="1">
      <c r="A8" s="2" t="s">
        <v>361</v>
      </c>
      <c r="B8" s="1" t="s">
        <v>1483</v>
      </c>
      <c r="C8" s="3">
        <v>1.0</v>
      </c>
      <c r="D8" s="1" t="s">
        <v>1471</v>
      </c>
      <c r="E8" s="1" t="s">
        <v>1484</v>
      </c>
      <c r="K8" s="5"/>
    </row>
    <row r="9" ht="16.5" customHeight="1">
      <c r="A9" s="2" t="s">
        <v>363</v>
      </c>
      <c r="B9" s="1" t="s">
        <v>1485</v>
      </c>
      <c r="C9" s="3">
        <v>1.0</v>
      </c>
      <c r="D9" s="1" t="s">
        <v>1471</v>
      </c>
      <c r="E9" s="1" t="s">
        <v>1486</v>
      </c>
      <c r="K9" s="5"/>
    </row>
    <row r="10" ht="16.5" customHeight="1">
      <c r="A10" s="2" t="s">
        <v>372</v>
      </c>
      <c r="B10" s="1" t="s">
        <v>1487</v>
      </c>
      <c r="C10" s="3">
        <v>1.0</v>
      </c>
      <c r="D10" s="1" t="s">
        <v>1471</v>
      </c>
      <c r="E10" s="1" t="s">
        <v>1488</v>
      </c>
    </row>
    <row r="11" ht="16.5" customHeight="1">
      <c r="A11" s="2" t="s">
        <v>428</v>
      </c>
      <c r="B11" s="1" t="s">
        <v>1489</v>
      </c>
      <c r="C11" s="1">
        <v>1.0</v>
      </c>
      <c r="D11" s="1" t="s">
        <v>1471</v>
      </c>
      <c r="E11" s="1" t="s">
        <v>1490</v>
      </c>
    </row>
    <row r="12" ht="16.5" customHeight="1">
      <c r="A12" s="2" t="s">
        <v>429</v>
      </c>
      <c r="B12" s="1" t="s">
        <v>1491</v>
      </c>
      <c r="C12" s="3">
        <v>1.0</v>
      </c>
      <c r="D12" s="1" t="s">
        <v>1471</v>
      </c>
      <c r="E12" s="1" t="s">
        <v>1492</v>
      </c>
    </row>
    <row r="13" ht="16.5" customHeight="1">
      <c r="A13" s="2" t="s">
        <v>434</v>
      </c>
      <c r="B13" s="1" t="s">
        <v>1493</v>
      </c>
      <c r="C13" s="1">
        <v>1.0</v>
      </c>
      <c r="D13" s="1" t="s">
        <v>1471</v>
      </c>
      <c r="E13" s="1" t="s">
        <v>1494</v>
      </c>
    </row>
    <row r="14" ht="16.5" customHeight="1">
      <c r="A14" s="2" t="s">
        <v>437</v>
      </c>
      <c r="B14" s="1" t="s">
        <v>1495</v>
      </c>
      <c r="C14" s="3">
        <v>1.0</v>
      </c>
      <c r="D14" s="1" t="s">
        <v>1471</v>
      </c>
      <c r="E14" s="1" t="s">
        <v>1496</v>
      </c>
    </row>
    <row r="15" ht="16.5" customHeight="1">
      <c r="A15" s="2" t="s">
        <v>438</v>
      </c>
      <c r="B15" s="1" t="s">
        <v>1497</v>
      </c>
      <c r="C15" s="3">
        <v>1.0</v>
      </c>
      <c r="D15" s="1" t="s">
        <v>1471</v>
      </c>
      <c r="E15" s="1" t="s">
        <v>1498</v>
      </c>
    </row>
    <row r="16" ht="16.5" customHeight="1">
      <c r="A16" s="2" t="s">
        <v>439</v>
      </c>
      <c r="B16" s="1" t="s">
        <v>1499</v>
      </c>
      <c r="C16" s="3">
        <v>1.0</v>
      </c>
      <c r="D16" s="1" t="s">
        <v>1471</v>
      </c>
      <c r="E16" s="1" t="s">
        <v>1500</v>
      </c>
    </row>
    <row r="17" ht="16.5" customHeight="1">
      <c r="A17" s="2" t="s">
        <v>440</v>
      </c>
      <c r="B17" s="1" t="s">
        <v>1501</v>
      </c>
      <c r="C17" s="3">
        <v>1.0</v>
      </c>
      <c r="D17" s="1" t="s">
        <v>1471</v>
      </c>
      <c r="E17" s="1" t="s">
        <v>1502</v>
      </c>
    </row>
    <row r="18" ht="16.5" customHeight="1">
      <c r="A18" s="2" t="s">
        <v>441</v>
      </c>
      <c r="B18" s="1" t="s">
        <v>1503</v>
      </c>
      <c r="C18" s="3">
        <v>1.0</v>
      </c>
      <c r="D18" s="1" t="s">
        <v>1471</v>
      </c>
      <c r="E18" s="1" t="s">
        <v>1504</v>
      </c>
    </row>
    <row r="19" ht="16.5" customHeight="1">
      <c r="A19" s="2" t="s">
        <v>442</v>
      </c>
      <c r="B19" s="1" t="s">
        <v>1505</v>
      </c>
      <c r="C19" s="3">
        <v>1.0</v>
      </c>
      <c r="D19" s="1" t="s">
        <v>1471</v>
      </c>
      <c r="E19" s="1" t="s">
        <v>1506</v>
      </c>
    </row>
    <row r="20" ht="16.5" customHeight="1">
      <c r="A20" s="2" t="s">
        <v>443</v>
      </c>
      <c r="B20" s="1" t="s">
        <v>1507</v>
      </c>
      <c r="C20" s="3">
        <v>1.0</v>
      </c>
      <c r="D20" s="1" t="s">
        <v>1471</v>
      </c>
      <c r="E20" s="1" t="s">
        <v>1508</v>
      </c>
    </row>
    <row r="21" ht="16.5" customHeight="1">
      <c r="A21" s="2" t="s">
        <v>444</v>
      </c>
      <c r="B21" s="1" t="s">
        <v>1509</v>
      </c>
      <c r="C21" s="3">
        <v>1.0</v>
      </c>
      <c r="D21" s="1" t="s">
        <v>1471</v>
      </c>
      <c r="E21" s="1" t="s">
        <v>1510</v>
      </c>
    </row>
    <row r="22" ht="16.5" customHeight="1">
      <c r="A22" s="2" t="s">
        <v>445</v>
      </c>
      <c r="B22" s="1" t="s">
        <v>1511</v>
      </c>
      <c r="C22" s="3">
        <v>1.0</v>
      </c>
      <c r="D22" s="1" t="s">
        <v>1471</v>
      </c>
      <c r="E22" s="1" t="s">
        <v>1512</v>
      </c>
    </row>
    <row r="23" ht="16.5" customHeight="1">
      <c r="A23" s="2" t="s">
        <v>446</v>
      </c>
      <c r="B23" s="1" t="s">
        <v>1513</v>
      </c>
      <c r="C23" s="3">
        <v>1.0</v>
      </c>
      <c r="D23" s="1" t="s">
        <v>1471</v>
      </c>
      <c r="E23" s="1" t="s">
        <v>1514</v>
      </c>
    </row>
    <row r="24" ht="16.5" customHeight="1">
      <c r="A24" s="2" t="s">
        <v>447</v>
      </c>
      <c r="B24" s="1" t="s">
        <v>1515</v>
      </c>
      <c r="C24" s="3">
        <v>1.0</v>
      </c>
      <c r="D24" s="1" t="s">
        <v>1471</v>
      </c>
      <c r="E24" s="1" t="s">
        <v>1516</v>
      </c>
    </row>
    <row r="25" ht="16.5" customHeight="1">
      <c r="A25" s="2" t="s">
        <v>448</v>
      </c>
      <c r="B25" s="1" t="s">
        <v>1517</v>
      </c>
      <c r="C25" s="3">
        <v>1.0</v>
      </c>
      <c r="D25" s="1" t="s">
        <v>1471</v>
      </c>
      <c r="E25" s="1" t="s">
        <v>1518</v>
      </c>
      <c r="F25" s="5"/>
    </row>
    <row r="26" ht="16.5" customHeight="1">
      <c r="A26" s="2" t="s">
        <v>449</v>
      </c>
      <c r="B26" s="1" t="s">
        <v>1519</v>
      </c>
      <c r="C26" s="3">
        <v>1.0</v>
      </c>
      <c r="D26" s="1" t="s">
        <v>1471</v>
      </c>
      <c r="E26" s="1" t="s">
        <v>1520</v>
      </c>
      <c r="F26" s="5"/>
      <c r="K26" s="5"/>
    </row>
    <row r="27" ht="16.5" customHeight="1">
      <c r="A27" s="2" t="s">
        <v>450</v>
      </c>
      <c r="B27" s="1" t="s">
        <v>1521</v>
      </c>
      <c r="C27" s="3">
        <v>1.0</v>
      </c>
      <c r="D27" s="1" t="s">
        <v>1471</v>
      </c>
      <c r="E27" s="1" t="s">
        <v>1522</v>
      </c>
      <c r="F27" s="5"/>
    </row>
    <row r="28" ht="16.5" customHeight="1">
      <c r="A28" s="2" t="s">
        <v>451</v>
      </c>
      <c r="B28" s="1" t="s">
        <v>1523</v>
      </c>
      <c r="C28" s="3">
        <v>1.0</v>
      </c>
      <c r="D28" s="1" t="s">
        <v>1471</v>
      </c>
      <c r="E28" s="1" t="s">
        <v>1524</v>
      </c>
      <c r="F28" s="5"/>
    </row>
    <row r="29" ht="16.5" customHeight="1">
      <c r="A29" s="2" t="s">
        <v>452</v>
      </c>
      <c r="B29" s="1" t="s">
        <v>1525</v>
      </c>
      <c r="C29" s="3">
        <v>1.0</v>
      </c>
      <c r="D29" s="1" t="s">
        <v>1471</v>
      </c>
      <c r="E29" s="1" t="s">
        <v>1526</v>
      </c>
      <c r="F29" s="5"/>
      <c r="K29" s="5"/>
    </row>
    <row r="30" ht="16.5" customHeight="1">
      <c r="A30" s="2" t="s">
        <v>453</v>
      </c>
      <c r="B30" s="1" t="s">
        <v>1527</v>
      </c>
      <c r="C30" s="3">
        <v>1.0</v>
      </c>
      <c r="D30" s="1" t="s">
        <v>1471</v>
      </c>
      <c r="E30" s="1" t="s">
        <v>1528</v>
      </c>
      <c r="F30" s="5"/>
      <c r="K30" s="5"/>
    </row>
    <row r="31" ht="16.5" customHeight="1">
      <c r="A31" s="2" t="s">
        <v>454</v>
      </c>
      <c r="B31" s="1" t="s">
        <v>1529</v>
      </c>
      <c r="C31" s="3">
        <v>1.0</v>
      </c>
      <c r="D31" s="1" t="s">
        <v>1471</v>
      </c>
      <c r="E31" s="1" t="s">
        <v>1530</v>
      </c>
      <c r="F31" s="5"/>
      <c r="K31" s="5"/>
    </row>
    <row r="32" ht="16.5" customHeight="1">
      <c r="A32" s="2" t="s">
        <v>455</v>
      </c>
      <c r="B32" s="1" t="s">
        <v>1531</v>
      </c>
      <c r="C32" s="3">
        <v>1.0</v>
      </c>
      <c r="D32" s="1" t="s">
        <v>1471</v>
      </c>
      <c r="E32" s="1" t="s">
        <v>1532</v>
      </c>
      <c r="F32" s="5"/>
      <c r="K32" s="5"/>
    </row>
    <row r="33" ht="16.5" customHeight="1">
      <c r="A33" s="2" t="s">
        <v>456</v>
      </c>
      <c r="B33" s="1" t="s">
        <v>1533</v>
      </c>
      <c r="C33" s="3">
        <v>1.0</v>
      </c>
      <c r="D33" s="1" t="s">
        <v>1471</v>
      </c>
      <c r="E33" s="1" t="s">
        <v>1534</v>
      </c>
      <c r="F33" s="5"/>
      <c r="K33" s="5"/>
    </row>
    <row r="34" ht="16.5" customHeight="1">
      <c r="A34" s="2" t="s">
        <v>457</v>
      </c>
      <c r="B34" s="1" t="s">
        <v>1535</v>
      </c>
      <c r="C34" s="3">
        <v>1.0</v>
      </c>
      <c r="D34" s="1" t="s">
        <v>1471</v>
      </c>
      <c r="E34" s="1" t="s">
        <v>1536</v>
      </c>
      <c r="F34" s="5"/>
      <c r="K34" s="5"/>
    </row>
    <row r="35" ht="16.5" customHeight="1">
      <c r="A35" s="2" t="s">
        <v>458</v>
      </c>
      <c r="B35" s="1" t="s">
        <v>1537</v>
      </c>
      <c r="C35" s="3">
        <v>1.0</v>
      </c>
      <c r="D35" s="1" t="s">
        <v>1471</v>
      </c>
      <c r="E35" s="1" t="s">
        <v>1538</v>
      </c>
      <c r="F35" s="5"/>
      <c r="K35" s="5"/>
    </row>
    <row r="36" ht="16.5" customHeight="1">
      <c r="A36" s="2" t="s">
        <v>459</v>
      </c>
      <c r="B36" s="1" t="s">
        <v>1539</v>
      </c>
      <c r="C36" s="3">
        <v>1.0</v>
      </c>
      <c r="D36" s="1" t="s">
        <v>1471</v>
      </c>
      <c r="E36" s="1" t="s">
        <v>1540</v>
      </c>
      <c r="K36" s="5"/>
    </row>
    <row r="37" ht="16.5" customHeight="1">
      <c r="A37" s="2" t="s">
        <v>460</v>
      </c>
      <c r="B37" s="1" t="s">
        <v>1541</v>
      </c>
      <c r="C37" s="3">
        <v>1.0</v>
      </c>
      <c r="D37" s="1" t="s">
        <v>1471</v>
      </c>
      <c r="E37" s="1" t="s">
        <v>1542</v>
      </c>
      <c r="K37" s="5"/>
    </row>
    <row r="38" ht="16.5" customHeight="1">
      <c r="A38" s="2" t="s">
        <v>461</v>
      </c>
      <c r="B38" s="1" t="s">
        <v>1543</v>
      </c>
      <c r="C38" s="3">
        <v>1.0</v>
      </c>
      <c r="D38" s="1" t="s">
        <v>1471</v>
      </c>
      <c r="E38" s="1" t="s">
        <v>1544</v>
      </c>
      <c r="K38" s="5"/>
    </row>
    <row r="39" ht="16.5" customHeight="1">
      <c r="A39" s="2" t="s">
        <v>462</v>
      </c>
      <c r="B39" s="1" t="s">
        <v>1545</v>
      </c>
      <c r="C39" s="3">
        <v>1.0</v>
      </c>
      <c r="D39" s="1" t="s">
        <v>1471</v>
      </c>
      <c r="E39" s="1" t="s">
        <v>1546</v>
      </c>
      <c r="K39" s="5"/>
    </row>
    <row r="40" ht="16.5" customHeight="1">
      <c r="A40" s="2" t="s">
        <v>463</v>
      </c>
      <c r="B40" s="1" t="s">
        <v>1547</v>
      </c>
      <c r="C40" s="3">
        <v>1.0</v>
      </c>
      <c r="D40" s="1" t="s">
        <v>1471</v>
      </c>
      <c r="E40" s="1" t="s">
        <v>1548</v>
      </c>
      <c r="K40" s="5"/>
    </row>
    <row r="41" ht="16.5" customHeight="1">
      <c r="A41" s="2" t="s">
        <v>464</v>
      </c>
      <c r="B41" s="1" t="s">
        <v>1549</v>
      </c>
      <c r="C41" s="3">
        <v>1.0</v>
      </c>
      <c r="D41" s="1" t="s">
        <v>1471</v>
      </c>
      <c r="E41" s="1" t="s">
        <v>1550</v>
      </c>
      <c r="K41" s="5"/>
    </row>
    <row r="42" ht="16.5" customHeight="1">
      <c r="A42" s="2" t="s">
        <v>465</v>
      </c>
      <c r="B42" s="1" t="s">
        <v>1551</v>
      </c>
      <c r="C42" s="3">
        <v>1.0</v>
      </c>
      <c r="D42" s="1" t="s">
        <v>1471</v>
      </c>
      <c r="E42" s="1" t="s">
        <v>1552</v>
      </c>
      <c r="K42" s="5"/>
    </row>
    <row r="43" ht="16.5" customHeight="1">
      <c r="A43" s="2" t="s">
        <v>466</v>
      </c>
      <c r="B43" s="1" t="s">
        <v>1553</v>
      </c>
      <c r="C43" s="3">
        <v>1.0</v>
      </c>
      <c r="D43" s="1" t="s">
        <v>1471</v>
      </c>
      <c r="E43" s="1" t="s">
        <v>1554</v>
      </c>
      <c r="K43" s="5"/>
    </row>
    <row r="44" ht="16.5" customHeight="1">
      <c r="A44" s="2" t="s">
        <v>467</v>
      </c>
      <c r="B44" s="1" t="s">
        <v>1555</v>
      </c>
      <c r="C44" s="3">
        <v>1.0</v>
      </c>
      <c r="D44" s="1" t="s">
        <v>1471</v>
      </c>
      <c r="E44" s="1" t="s">
        <v>1556</v>
      </c>
      <c r="K44" s="5"/>
    </row>
    <row r="45" ht="16.5" customHeight="1">
      <c r="A45" s="2" t="s">
        <v>468</v>
      </c>
      <c r="B45" s="1" t="s">
        <v>1557</v>
      </c>
      <c r="C45" s="3">
        <v>1.0</v>
      </c>
      <c r="D45" s="1" t="s">
        <v>1471</v>
      </c>
      <c r="E45" s="1" t="s">
        <v>1558</v>
      </c>
      <c r="K45" s="5"/>
    </row>
    <row r="46" ht="16.5" customHeight="1">
      <c r="A46" s="2" t="s">
        <v>469</v>
      </c>
      <c r="B46" s="1" t="s">
        <v>1559</v>
      </c>
      <c r="C46" s="3">
        <v>1.0</v>
      </c>
      <c r="D46" s="1" t="s">
        <v>1471</v>
      </c>
      <c r="E46" s="1" t="s">
        <v>1560</v>
      </c>
      <c r="K46" s="5"/>
    </row>
    <row r="47" ht="16.5" customHeight="1">
      <c r="A47" s="2" t="s">
        <v>470</v>
      </c>
      <c r="B47" s="1" t="s">
        <v>1561</v>
      </c>
      <c r="C47" s="3">
        <v>1.0</v>
      </c>
      <c r="D47" s="1" t="s">
        <v>1471</v>
      </c>
      <c r="E47" s="1" t="s">
        <v>1562</v>
      </c>
      <c r="K47" s="5"/>
    </row>
    <row r="48" ht="16.5" customHeight="1">
      <c r="A48" s="2" t="s">
        <v>471</v>
      </c>
      <c r="B48" s="1" t="s">
        <v>1563</v>
      </c>
      <c r="C48" s="3">
        <v>1.0</v>
      </c>
      <c r="D48" s="1" t="s">
        <v>1471</v>
      </c>
      <c r="E48" s="1" t="s">
        <v>1564</v>
      </c>
      <c r="K48" s="5"/>
    </row>
    <row r="49" ht="16.5" customHeight="1">
      <c r="A49" s="2" t="s">
        <v>472</v>
      </c>
      <c r="B49" s="1" t="s">
        <v>1565</v>
      </c>
      <c r="C49" s="3">
        <v>1.0</v>
      </c>
      <c r="D49" s="1" t="s">
        <v>1471</v>
      </c>
      <c r="E49" s="1" t="s">
        <v>1566</v>
      </c>
      <c r="K49" s="5"/>
    </row>
    <row r="50" ht="16.5" customHeight="1">
      <c r="A50" s="2" t="s">
        <v>473</v>
      </c>
      <c r="B50" s="1" t="s">
        <v>1567</v>
      </c>
      <c r="C50" s="3">
        <v>1.0</v>
      </c>
      <c r="D50" s="1" t="s">
        <v>1471</v>
      </c>
      <c r="E50" s="1" t="s">
        <v>1568</v>
      </c>
      <c r="K50" s="5"/>
    </row>
    <row r="51" ht="16.5" customHeight="1">
      <c r="A51" s="2" t="s">
        <v>474</v>
      </c>
      <c r="B51" s="1" t="s">
        <v>1569</v>
      </c>
      <c r="C51" s="3">
        <v>1.0</v>
      </c>
      <c r="D51" s="1" t="s">
        <v>1471</v>
      </c>
      <c r="E51" s="1" t="s">
        <v>1570</v>
      </c>
      <c r="K51" s="5"/>
    </row>
    <row r="52" ht="16.5" customHeight="1">
      <c r="A52" s="2" t="s">
        <v>475</v>
      </c>
      <c r="B52" s="1" t="s">
        <v>1571</v>
      </c>
      <c r="C52" s="3">
        <v>1.0</v>
      </c>
      <c r="D52" s="1" t="s">
        <v>1471</v>
      </c>
      <c r="E52" s="1" t="s">
        <v>1572</v>
      </c>
      <c r="K52" s="5"/>
    </row>
    <row r="53" ht="16.5" customHeight="1">
      <c r="A53" s="2" t="s">
        <v>476</v>
      </c>
      <c r="B53" s="1" t="s">
        <v>1573</v>
      </c>
      <c r="C53" s="3">
        <v>1.0</v>
      </c>
      <c r="D53" s="1" t="s">
        <v>1471</v>
      </c>
      <c r="E53" s="1" t="s">
        <v>1574</v>
      </c>
      <c r="K53" s="5"/>
    </row>
    <row r="54" ht="16.5" customHeight="1">
      <c r="A54" s="2" t="s">
        <v>477</v>
      </c>
      <c r="B54" s="1" t="s">
        <v>1575</v>
      </c>
      <c r="C54" s="3">
        <v>1.0</v>
      </c>
      <c r="D54" s="1" t="s">
        <v>1471</v>
      </c>
      <c r="E54" s="1" t="s">
        <v>1576</v>
      </c>
      <c r="K54" s="5"/>
    </row>
    <row r="55" ht="16.5" customHeight="1">
      <c r="A55" s="2" t="s">
        <v>478</v>
      </c>
      <c r="B55" s="1" t="s">
        <v>1577</v>
      </c>
      <c r="C55" s="3">
        <v>1.0</v>
      </c>
      <c r="D55" s="1" t="s">
        <v>1471</v>
      </c>
      <c r="E55" s="1" t="s">
        <v>1578</v>
      </c>
      <c r="K55" s="5"/>
    </row>
    <row r="56" ht="16.5" customHeight="1">
      <c r="A56" s="2" t="s">
        <v>480</v>
      </c>
      <c r="B56" s="1" t="s">
        <v>1579</v>
      </c>
      <c r="C56" s="3">
        <v>1.0</v>
      </c>
      <c r="D56" s="1" t="s">
        <v>1471</v>
      </c>
      <c r="E56" s="1" t="s">
        <v>1580</v>
      </c>
      <c r="K56" s="5"/>
    </row>
    <row r="57" ht="16.5" customHeight="1">
      <c r="A57" s="2" t="s">
        <v>481</v>
      </c>
      <c r="B57" s="1" t="s">
        <v>1581</v>
      </c>
      <c r="C57" s="3">
        <v>1.0</v>
      </c>
      <c r="D57" s="1" t="s">
        <v>1471</v>
      </c>
      <c r="E57" s="1" t="s">
        <v>1582</v>
      </c>
      <c r="K57" s="5"/>
    </row>
    <row r="58" ht="16.5" customHeight="1">
      <c r="A58" s="2" t="s">
        <v>482</v>
      </c>
      <c r="B58" s="1" t="s">
        <v>1583</v>
      </c>
      <c r="C58" s="1">
        <v>1.0</v>
      </c>
      <c r="D58" s="1" t="s">
        <v>1471</v>
      </c>
      <c r="E58" s="1" t="s">
        <v>1584</v>
      </c>
      <c r="K58" s="5"/>
    </row>
    <row r="59" ht="16.5" customHeight="1">
      <c r="A59" s="2" t="s">
        <v>482</v>
      </c>
      <c r="B59" s="1" t="s">
        <v>1585</v>
      </c>
      <c r="C59" s="3">
        <v>1.0</v>
      </c>
      <c r="D59" s="1" t="s">
        <v>1471</v>
      </c>
      <c r="E59" s="1" t="s">
        <v>1586</v>
      </c>
      <c r="K59" s="5"/>
    </row>
    <row r="60" ht="16.5" customHeight="1">
      <c r="A60" s="2" t="s">
        <v>483</v>
      </c>
      <c r="B60" s="1" t="s">
        <v>1587</v>
      </c>
      <c r="C60" s="3">
        <v>1.0</v>
      </c>
      <c r="D60" s="1" t="s">
        <v>1471</v>
      </c>
      <c r="E60" s="1" t="s">
        <v>1588</v>
      </c>
      <c r="K60" s="5"/>
    </row>
    <row r="61" ht="16.5" customHeight="1">
      <c r="A61" s="2" t="s">
        <v>484</v>
      </c>
      <c r="B61" s="1" t="s">
        <v>1589</v>
      </c>
      <c r="C61" s="3">
        <v>1.0</v>
      </c>
      <c r="D61" s="1" t="s">
        <v>1471</v>
      </c>
      <c r="E61" s="1" t="s">
        <v>1590</v>
      </c>
      <c r="K61" s="5"/>
    </row>
    <row r="62" ht="16.5" customHeight="1">
      <c r="A62" s="2" t="s">
        <v>485</v>
      </c>
      <c r="B62" s="1" t="s">
        <v>1591</v>
      </c>
      <c r="C62" s="3">
        <v>1.0</v>
      </c>
      <c r="D62" s="1" t="s">
        <v>1471</v>
      </c>
      <c r="E62" s="1" t="s">
        <v>1592</v>
      </c>
      <c r="K62" s="5"/>
    </row>
    <row r="63" ht="16.5" customHeight="1">
      <c r="A63" s="2" t="s">
        <v>486</v>
      </c>
      <c r="B63" s="1" t="s">
        <v>1593</v>
      </c>
      <c r="C63" s="3">
        <v>1.0</v>
      </c>
      <c r="D63" s="1" t="s">
        <v>1471</v>
      </c>
      <c r="E63" s="1" t="s">
        <v>1594</v>
      </c>
      <c r="K63" s="5"/>
    </row>
    <row r="64" ht="16.5" customHeight="1">
      <c r="A64" s="2" t="s">
        <v>487</v>
      </c>
      <c r="B64" s="1" t="s">
        <v>1595</v>
      </c>
      <c r="C64" s="3">
        <v>1.0</v>
      </c>
      <c r="D64" s="1" t="s">
        <v>1471</v>
      </c>
      <c r="E64" s="1" t="s">
        <v>1596</v>
      </c>
      <c r="K64" s="5"/>
    </row>
    <row r="65" ht="16.5" customHeight="1">
      <c r="A65" s="2" t="s">
        <v>488</v>
      </c>
      <c r="B65" s="1" t="s">
        <v>1597</v>
      </c>
      <c r="C65" s="3">
        <v>1.0</v>
      </c>
      <c r="D65" s="1" t="s">
        <v>1471</v>
      </c>
      <c r="E65" s="1" t="s">
        <v>1598</v>
      </c>
      <c r="K65" s="5"/>
    </row>
    <row r="66" ht="16.5" customHeight="1">
      <c r="A66" s="2" t="s">
        <v>489</v>
      </c>
      <c r="B66" s="1" t="s">
        <v>1599</v>
      </c>
      <c r="C66" s="3">
        <v>1.0</v>
      </c>
      <c r="D66" s="1" t="s">
        <v>1471</v>
      </c>
      <c r="E66" s="1" t="s">
        <v>1600</v>
      </c>
      <c r="K66" s="5"/>
    </row>
    <row r="67" ht="16.5" customHeight="1">
      <c r="A67" s="2" t="s">
        <v>490</v>
      </c>
      <c r="B67" s="1" t="s">
        <v>1601</v>
      </c>
      <c r="C67" s="3">
        <v>1.0</v>
      </c>
      <c r="D67" s="1" t="s">
        <v>1471</v>
      </c>
      <c r="E67" s="1" t="s">
        <v>1602</v>
      </c>
      <c r="K67" s="5"/>
    </row>
    <row r="68" ht="16.5" customHeight="1">
      <c r="A68" s="2" t="s">
        <v>491</v>
      </c>
      <c r="B68" s="1" t="s">
        <v>1603</v>
      </c>
      <c r="C68" s="3">
        <v>1.0</v>
      </c>
      <c r="D68" s="1" t="s">
        <v>1471</v>
      </c>
      <c r="E68" s="1" t="s">
        <v>1604</v>
      </c>
      <c r="K68" s="5"/>
    </row>
    <row r="69" ht="16.5" customHeight="1">
      <c r="A69" s="2" t="s">
        <v>492</v>
      </c>
      <c r="B69" s="1" t="s">
        <v>1605</v>
      </c>
      <c r="C69" s="3">
        <v>1.0</v>
      </c>
      <c r="D69" s="1" t="s">
        <v>1471</v>
      </c>
      <c r="E69" s="1" t="s">
        <v>1606</v>
      </c>
      <c r="K69" s="5"/>
    </row>
    <row r="70" ht="16.5" customHeight="1">
      <c r="A70" s="2" t="s">
        <v>493</v>
      </c>
      <c r="B70" s="1" t="s">
        <v>1607</v>
      </c>
      <c r="C70" s="3">
        <v>1.0</v>
      </c>
      <c r="D70" s="1" t="s">
        <v>1471</v>
      </c>
      <c r="E70" s="1" t="s">
        <v>1608</v>
      </c>
      <c r="K70" s="5"/>
    </row>
    <row r="71" ht="16.5" customHeight="1">
      <c r="A71" s="2" t="s">
        <v>494</v>
      </c>
      <c r="B71" s="1" t="s">
        <v>1609</v>
      </c>
      <c r="C71" s="3">
        <v>1.0</v>
      </c>
      <c r="D71" s="1" t="s">
        <v>1471</v>
      </c>
      <c r="E71" s="1" t="s">
        <v>1610</v>
      </c>
      <c r="K71" s="5"/>
    </row>
    <row r="72" ht="16.5" customHeight="1">
      <c r="A72" s="2" t="s">
        <v>495</v>
      </c>
      <c r="B72" s="1" t="s">
        <v>1611</v>
      </c>
      <c r="C72" s="3">
        <v>1.0</v>
      </c>
      <c r="D72" s="1" t="s">
        <v>1471</v>
      </c>
      <c r="E72" s="1" t="s">
        <v>1612</v>
      </c>
      <c r="K72" s="5"/>
    </row>
    <row r="73" ht="16.5" customHeight="1">
      <c r="A73" s="2" t="s">
        <v>496</v>
      </c>
      <c r="B73" s="1" t="s">
        <v>1613</v>
      </c>
      <c r="C73" s="3">
        <v>1.0</v>
      </c>
      <c r="D73" s="1" t="s">
        <v>1471</v>
      </c>
      <c r="E73" s="1" t="s">
        <v>1614</v>
      </c>
      <c r="K73" s="5"/>
    </row>
    <row r="74" ht="16.5" customHeight="1">
      <c r="A74" s="2" t="s">
        <v>497</v>
      </c>
      <c r="B74" s="1" t="s">
        <v>1615</v>
      </c>
      <c r="C74" s="3">
        <v>1.0</v>
      </c>
      <c r="D74" s="1" t="s">
        <v>1471</v>
      </c>
      <c r="E74" s="1" t="s">
        <v>1616</v>
      </c>
      <c r="K74" s="5"/>
    </row>
    <row r="75" ht="16.5" customHeight="1">
      <c r="A75" s="2" t="s">
        <v>498</v>
      </c>
      <c r="B75" s="1" t="s">
        <v>1617</v>
      </c>
      <c r="C75" s="3">
        <v>1.0</v>
      </c>
      <c r="D75" s="1" t="s">
        <v>1471</v>
      </c>
      <c r="E75" s="1" t="s">
        <v>1618</v>
      </c>
      <c r="K75" s="5"/>
    </row>
    <row r="76" ht="16.5" customHeight="1">
      <c r="A76" s="2" t="s">
        <v>499</v>
      </c>
      <c r="B76" s="1" t="s">
        <v>1619</v>
      </c>
      <c r="C76" s="3">
        <v>1.0</v>
      </c>
      <c r="D76" s="1" t="s">
        <v>1471</v>
      </c>
      <c r="E76" s="1" t="s">
        <v>1620</v>
      </c>
      <c r="K76" s="5"/>
    </row>
    <row r="77" ht="16.5" customHeight="1">
      <c r="A77" s="2" t="s">
        <v>500</v>
      </c>
      <c r="B77" s="1" t="s">
        <v>1621</v>
      </c>
      <c r="C77" s="3">
        <v>1.0</v>
      </c>
      <c r="D77" s="1" t="s">
        <v>1471</v>
      </c>
      <c r="E77" s="1" t="s">
        <v>1622</v>
      </c>
      <c r="K77" s="5"/>
    </row>
    <row r="78" ht="16.5" customHeight="1">
      <c r="A78" s="2" t="s">
        <v>501</v>
      </c>
      <c r="B78" s="1" t="s">
        <v>1623</v>
      </c>
      <c r="C78" s="3">
        <v>1.0</v>
      </c>
      <c r="D78" s="1" t="s">
        <v>1471</v>
      </c>
      <c r="E78" s="1" t="s">
        <v>1624</v>
      </c>
      <c r="K78" s="5"/>
    </row>
    <row r="79" ht="16.5" customHeight="1">
      <c r="A79" s="2" t="s">
        <v>502</v>
      </c>
      <c r="B79" s="1" t="s">
        <v>1625</v>
      </c>
      <c r="C79" s="3">
        <v>1.0</v>
      </c>
      <c r="D79" s="1" t="s">
        <v>1471</v>
      </c>
      <c r="E79" s="1" t="s">
        <v>1626</v>
      </c>
      <c r="K79" s="5"/>
    </row>
    <row r="80" ht="16.5" customHeight="1">
      <c r="A80" s="2" t="s">
        <v>503</v>
      </c>
      <c r="B80" s="1" t="s">
        <v>1627</v>
      </c>
      <c r="C80" s="3">
        <v>1.0</v>
      </c>
      <c r="D80" s="1" t="s">
        <v>1471</v>
      </c>
      <c r="E80" s="1" t="s">
        <v>1628</v>
      </c>
      <c r="K80" s="5"/>
    </row>
    <row r="81" ht="16.5" customHeight="1">
      <c r="A81" s="2" t="s">
        <v>504</v>
      </c>
      <c r="B81" s="1" t="s">
        <v>1629</v>
      </c>
      <c r="C81" s="3">
        <v>1.0</v>
      </c>
      <c r="D81" s="1" t="s">
        <v>1471</v>
      </c>
      <c r="E81" s="1" t="s">
        <v>1630</v>
      </c>
      <c r="K81" s="5"/>
    </row>
    <row r="82" ht="16.5" customHeight="1">
      <c r="A82" s="2" t="s">
        <v>505</v>
      </c>
      <c r="B82" s="1" t="s">
        <v>1631</v>
      </c>
      <c r="C82" s="3">
        <v>1.0</v>
      </c>
      <c r="D82" s="1" t="s">
        <v>1471</v>
      </c>
      <c r="E82" s="1" t="s">
        <v>1632</v>
      </c>
      <c r="K82" s="5"/>
    </row>
    <row r="83" ht="16.5" customHeight="1">
      <c r="A83" s="2" t="s">
        <v>506</v>
      </c>
      <c r="B83" s="1" t="s">
        <v>1633</v>
      </c>
      <c r="C83" s="3">
        <v>1.0</v>
      </c>
      <c r="D83" s="1" t="s">
        <v>1471</v>
      </c>
      <c r="E83" s="1" t="s">
        <v>1634</v>
      </c>
      <c r="K83" s="5"/>
    </row>
    <row r="84" ht="16.5" customHeight="1">
      <c r="A84" s="2" t="s">
        <v>507</v>
      </c>
      <c r="B84" s="1" t="s">
        <v>1635</v>
      </c>
      <c r="C84" s="3">
        <v>1.0</v>
      </c>
      <c r="D84" s="1" t="s">
        <v>1471</v>
      </c>
      <c r="E84" s="1" t="s">
        <v>1636</v>
      </c>
      <c r="K84" s="5"/>
    </row>
    <row r="85" ht="16.5" customHeight="1">
      <c r="A85" s="2" t="s">
        <v>508</v>
      </c>
      <c r="B85" s="1" t="s">
        <v>1637</v>
      </c>
      <c r="C85" s="3">
        <v>1.0</v>
      </c>
      <c r="D85" s="1" t="s">
        <v>1471</v>
      </c>
      <c r="E85" s="1" t="s">
        <v>1638</v>
      </c>
      <c r="K85" s="5"/>
    </row>
    <row r="86" ht="16.5" customHeight="1">
      <c r="A86" s="2" t="s">
        <v>509</v>
      </c>
      <c r="B86" s="1" t="s">
        <v>1639</v>
      </c>
      <c r="C86" s="3">
        <v>1.0</v>
      </c>
      <c r="D86" s="1" t="s">
        <v>1471</v>
      </c>
      <c r="E86" s="1" t="s">
        <v>1640</v>
      </c>
      <c r="K86" s="5"/>
    </row>
    <row r="87" ht="16.5" customHeight="1">
      <c r="A87" s="2" t="s">
        <v>510</v>
      </c>
      <c r="B87" s="1" t="s">
        <v>1641</v>
      </c>
      <c r="C87" s="3">
        <v>1.0</v>
      </c>
      <c r="D87" s="1" t="s">
        <v>1471</v>
      </c>
      <c r="E87" s="1" t="s">
        <v>1642</v>
      </c>
      <c r="K87" s="5"/>
    </row>
    <row r="88" ht="16.5" customHeight="1">
      <c r="A88" s="2" t="s">
        <v>511</v>
      </c>
      <c r="B88" s="1" t="s">
        <v>1643</v>
      </c>
      <c r="C88" s="3">
        <v>1.0</v>
      </c>
      <c r="D88" s="1" t="s">
        <v>1471</v>
      </c>
      <c r="E88" s="1" t="s">
        <v>1644</v>
      </c>
      <c r="K88" s="5"/>
    </row>
    <row r="89" ht="16.5" customHeight="1">
      <c r="A89" s="2" t="s">
        <v>512</v>
      </c>
      <c r="B89" s="1" t="s">
        <v>1645</v>
      </c>
      <c r="C89" s="3">
        <v>1.0</v>
      </c>
      <c r="D89" s="1" t="s">
        <v>1471</v>
      </c>
      <c r="E89" s="1" t="s">
        <v>1646</v>
      </c>
      <c r="K89" s="5"/>
    </row>
    <row r="90" ht="16.5" customHeight="1">
      <c r="A90" s="2" t="s">
        <v>513</v>
      </c>
      <c r="B90" s="1" t="s">
        <v>1647</v>
      </c>
      <c r="C90" s="3">
        <v>1.0</v>
      </c>
      <c r="D90" s="1" t="s">
        <v>1471</v>
      </c>
      <c r="E90" s="1" t="s">
        <v>1648</v>
      </c>
      <c r="K90" s="5"/>
    </row>
    <row r="91" ht="16.5" customHeight="1">
      <c r="A91" s="2" t="s">
        <v>514</v>
      </c>
      <c r="B91" s="1" t="s">
        <v>1649</v>
      </c>
      <c r="C91" s="3">
        <v>1.0</v>
      </c>
      <c r="D91" s="1" t="s">
        <v>1471</v>
      </c>
      <c r="E91" s="1" t="s">
        <v>1650</v>
      </c>
      <c r="K91" s="5"/>
    </row>
    <row r="92" ht="16.5" customHeight="1">
      <c r="A92" s="2" t="s">
        <v>515</v>
      </c>
      <c r="B92" s="1" t="s">
        <v>1651</v>
      </c>
      <c r="C92" s="3">
        <v>1.0</v>
      </c>
      <c r="D92" s="1" t="s">
        <v>1471</v>
      </c>
      <c r="E92" s="1" t="s">
        <v>1652</v>
      </c>
      <c r="K92" s="5"/>
    </row>
    <row r="93" ht="16.5" customHeight="1">
      <c r="A93" s="2" t="s">
        <v>516</v>
      </c>
      <c r="B93" s="1" t="s">
        <v>1653</v>
      </c>
      <c r="C93" s="3">
        <v>1.0</v>
      </c>
      <c r="D93" s="1" t="s">
        <v>1471</v>
      </c>
      <c r="E93" s="1" t="s">
        <v>1654</v>
      </c>
      <c r="K93" s="5"/>
    </row>
    <row r="94" ht="16.5" customHeight="1">
      <c r="A94" s="2" t="s">
        <v>517</v>
      </c>
      <c r="B94" s="1" t="s">
        <v>1655</v>
      </c>
      <c r="C94" s="3">
        <v>1.0</v>
      </c>
      <c r="D94" s="1" t="s">
        <v>1471</v>
      </c>
      <c r="E94" s="1" t="s">
        <v>1656</v>
      </c>
      <c r="K94" s="5"/>
    </row>
    <row r="95" ht="16.5" customHeight="1">
      <c r="A95" s="2" t="s">
        <v>518</v>
      </c>
      <c r="B95" s="1" t="s">
        <v>1657</v>
      </c>
      <c r="C95" s="3">
        <v>1.0</v>
      </c>
      <c r="D95" s="1" t="s">
        <v>1471</v>
      </c>
      <c r="E95" s="1" t="s">
        <v>1658</v>
      </c>
      <c r="K95" s="5"/>
    </row>
    <row r="96" ht="16.5" customHeight="1">
      <c r="A96" s="2" t="s">
        <v>519</v>
      </c>
      <c r="B96" s="1" t="s">
        <v>1659</v>
      </c>
      <c r="C96" s="3">
        <v>1.0</v>
      </c>
      <c r="D96" s="1" t="s">
        <v>1471</v>
      </c>
      <c r="E96" s="1" t="s">
        <v>1660</v>
      </c>
      <c r="K96" s="5"/>
    </row>
    <row r="97" ht="16.5" customHeight="1">
      <c r="A97" s="2" t="s">
        <v>520</v>
      </c>
      <c r="B97" s="1" t="s">
        <v>1661</v>
      </c>
      <c r="C97" s="3">
        <v>1.0</v>
      </c>
      <c r="D97" s="1" t="s">
        <v>1471</v>
      </c>
      <c r="E97" s="1" t="s">
        <v>1662</v>
      </c>
      <c r="K97" s="5"/>
    </row>
    <row r="98" ht="16.5" customHeight="1">
      <c r="A98" s="2" t="s">
        <v>521</v>
      </c>
      <c r="B98" s="1" t="s">
        <v>1663</v>
      </c>
      <c r="C98" s="3">
        <v>1.0</v>
      </c>
      <c r="D98" s="1" t="s">
        <v>1471</v>
      </c>
      <c r="E98" s="1" t="s">
        <v>1664</v>
      </c>
      <c r="K98" s="5"/>
    </row>
    <row r="99" ht="16.5" customHeight="1">
      <c r="A99" s="2" t="s">
        <v>522</v>
      </c>
      <c r="B99" s="1" t="s">
        <v>1665</v>
      </c>
      <c r="C99" s="3">
        <v>1.0</v>
      </c>
      <c r="D99" s="1" t="s">
        <v>1471</v>
      </c>
      <c r="E99" s="1" t="s">
        <v>1666</v>
      </c>
      <c r="K99" s="5"/>
    </row>
    <row r="100" ht="16.5" customHeight="1">
      <c r="A100" s="2" t="s">
        <v>523</v>
      </c>
      <c r="B100" s="1" t="s">
        <v>1667</v>
      </c>
      <c r="C100" s="3">
        <v>1.0</v>
      </c>
      <c r="D100" s="1" t="s">
        <v>1471</v>
      </c>
      <c r="E100" s="1" t="s">
        <v>1668</v>
      </c>
      <c r="K100" s="5"/>
    </row>
    <row r="101" ht="16.5" customHeight="1">
      <c r="A101" s="2" t="s">
        <v>524</v>
      </c>
      <c r="B101" s="1" t="s">
        <v>1669</v>
      </c>
      <c r="C101" s="3">
        <v>1.0</v>
      </c>
      <c r="D101" s="1" t="s">
        <v>1471</v>
      </c>
      <c r="E101" s="1" t="s">
        <v>1670</v>
      </c>
      <c r="K101" s="5"/>
    </row>
    <row r="102" ht="16.5" customHeight="1">
      <c r="A102" s="2" t="s">
        <v>525</v>
      </c>
      <c r="B102" s="1" t="s">
        <v>1671</v>
      </c>
      <c r="C102" s="3">
        <v>1.0</v>
      </c>
      <c r="D102" s="1" t="s">
        <v>1471</v>
      </c>
      <c r="E102" s="1" t="s">
        <v>1672</v>
      </c>
      <c r="K102" s="5"/>
    </row>
    <row r="103" ht="16.5" customHeight="1">
      <c r="A103" s="2" t="s">
        <v>526</v>
      </c>
      <c r="B103" s="1" t="s">
        <v>1673</v>
      </c>
      <c r="C103" s="3">
        <v>1.0</v>
      </c>
      <c r="D103" s="1" t="s">
        <v>1471</v>
      </c>
      <c r="E103" s="1" t="s">
        <v>1674</v>
      </c>
      <c r="K103" s="5"/>
    </row>
    <row r="104" ht="16.5" customHeight="1">
      <c r="A104" s="2" t="s">
        <v>527</v>
      </c>
      <c r="B104" s="1" t="s">
        <v>1675</v>
      </c>
      <c r="C104" s="1">
        <v>1.0</v>
      </c>
      <c r="D104" s="1" t="s">
        <v>1471</v>
      </c>
      <c r="E104" s="1" t="s">
        <v>1676</v>
      </c>
      <c r="K104" s="5"/>
    </row>
    <row r="105" ht="16.5" customHeight="1">
      <c r="A105" s="2" t="s">
        <v>527</v>
      </c>
      <c r="B105" s="1" t="s">
        <v>1677</v>
      </c>
      <c r="C105" s="3">
        <v>1.0</v>
      </c>
      <c r="D105" s="1" t="s">
        <v>1471</v>
      </c>
      <c r="E105" s="1" t="s">
        <v>1678</v>
      </c>
      <c r="K105" s="5"/>
    </row>
    <row r="106" ht="16.5" customHeight="1">
      <c r="A106" s="2" t="s">
        <v>528</v>
      </c>
      <c r="B106" s="1" t="s">
        <v>1679</v>
      </c>
      <c r="C106" s="3">
        <v>1.0</v>
      </c>
      <c r="D106" s="1" t="s">
        <v>1471</v>
      </c>
      <c r="E106" s="1" t="s">
        <v>1680</v>
      </c>
      <c r="K106" s="5"/>
    </row>
    <row r="107" ht="16.5" customHeight="1">
      <c r="A107" s="2" t="s">
        <v>529</v>
      </c>
      <c r="B107" s="1" t="s">
        <v>1681</v>
      </c>
      <c r="C107" s="3">
        <v>1.0</v>
      </c>
      <c r="D107" s="1" t="s">
        <v>1471</v>
      </c>
      <c r="E107" s="1" t="s">
        <v>1682</v>
      </c>
      <c r="K107" s="5"/>
    </row>
    <row r="108" ht="16.5" customHeight="1">
      <c r="A108" s="2" t="s">
        <v>530</v>
      </c>
      <c r="B108" s="1" t="s">
        <v>1683</v>
      </c>
      <c r="C108" s="3">
        <v>1.0</v>
      </c>
      <c r="D108" s="1" t="s">
        <v>1471</v>
      </c>
      <c r="E108" s="1" t="s">
        <v>1684</v>
      </c>
      <c r="K108" s="5"/>
    </row>
    <row r="109" ht="16.5" customHeight="1">
      <c r="A109" s="2" t="s">
        <v>531</v>
      </c>
      <c r="B109" s="1" t="s">
        <v>1685</v>
      </c>
      <c r="C109" s="3">
        <v>1.0</v>
      </c>
      <c r="D109" s="1" t="s">
        <v>1471</v>
      </c>
      <c r="E109" s="1" t="s">
        <v>1686</v>
      </c>
      <c r="K109" s="5"/>
    </row>
    <row r="110" ht="16.5" customHeight="1">
      <c r="A110" s="2" t="s">
        <v>532</v>
      </c>
      <c r="B110" s="1" t="s">
        <v>1687</v>
      </c>
      <c r="C110" s="3">
        <v>1.0</v>
      </c>
      <c r="D110" s="1" t="s">
        <v>1471</v>
      </c>
      <c r="E110" s="1" t="s">
        <v>1688</v>
      </c>
      <c r="K110" s="5"/>
    </row>
    <row r="111" ht="16.5" customHeight="1">
      <c r="A111" s="2" t="s">
        <v>533</v>
      </c>
      <c r="B111" s="1" t="s">
        <v>1689</v>
      </c>
      <c r="C111" s="3">
        <v>1.0</v>
      </c>
      <c r="D111" s="1" t="s">
        <v>1471</v>
      </c>
      <c r="E111" s="1" t="s">
        <v>1690</v>
      </c>
      <c r="K111" s="5"/>
    </row>
    <row r="112" ht="16.5" customHeight="1">
      <c r="A112" s="2" t="s">
        <v>534</v>
      </c>
      <c r="B112" s="1" t="s">
        <v>1691</v>
      </c>
      <c r="C112" s="3">
        <v>1.0</v>
      </c>
      <c r="D112" s="1" t="s">
        <v>1471</v>
      </c>
      <c r="E112" s="1" t="s">
        <v>1692</v>
      </c>
      <c r="K112" s="5"/>
    </row>
    <row r="113" ht="16.5" customHeight="1">
      <c r="A113" s="2" t="s">
        <v>535</v>
      </c>
      <c r="B113" s="1" t="s">
        <v>1693</v>
      </c>
      <c r="C113" s="3">
        <v>1.0</v>
      </c>
      <c r="D113" s="1" t="s">
        <v>1471</v>
      </c>
      <c r="E113" s="1" t="s">
        <v>1694</v>
      </c>
      <c r="K113" s="5"/>
    </row>
    <row r="114" ht="16.5" customHeight="1">
      <c r="A114" s="2" t="s">
        <v>536</v>
      </c>
      <c r="B114" s="1" t="s">
        <v>1695</v>
      </c>
      <c r="C114" s="3">
        <v>1.0</v>
      </c>
      <c r="D114" s="1" t="s">
        <v>1471</v>
      </c>
      <c r="E114" s="1" t="s">
        <v>1696</v>
      </c>
      <c r="K114" s="5"/>
    </row>
    <row r="115" ht="16.5" customHeight="1">
      <c r="A115" s="2" t="s">
        <v>537</v>
      </c>
      <c r="B115" s="1" t="s">
        <v>1697</v>
      </c>
      <c r="C115" s="3">
        <v>1.0</v>
      </c>
      <c r="D115" s="1" t="s">
        <v>1471</v>
      </c>
      <c r="E115" s="1" t="s">
        <v>1698</v>
      </c>
      <c r="K115" s="5"/>
    </row>
    <row r="116" ht="16.5" customHeight="1">
      <c r="A116" s="2" t="s">
        <v>538</v>
      </c>
      <c r="B116" s="1" t="s">
        <v>1699</v>
      </c>
      <c r="C116" s="3">
        <v>1.0</v>
      </c>
      <c r="D116" s="1" t="s">
        <v>1471</v>
      </c>
      <c r="E116" s="1" t="s">
        <v>1700</v>
      </c>
      <c r="K116" s="5"/>
    </row>
    <row r="117" ht="16.5" customHeight="1">
      <c r="A117" s="2" t="s">
        <v>539</v>
      </c>
      <c r="B117" s="1" t="s">
        <v>1701</v>
      </c>
      <c r="C117" s="3">
        <v>1.0</v>
      </c>
      <c r="D117" s="1" t="s">
        <v>1471</v>
      </c>
      <c r="E117" s="1" t="s">
        <v>1702</v>
      </c>
      <c r="K117" s="5"/>
    </row>
    <row r="118" ht="16.5" customHeight="1">
      <c r="A118" s="2" t="s">
        <v>540</v>
      </c>
      <c r="B118" s="1" t="s">
        <v>1703</v>
      </c>
      <c r="C118" s="3">
        <v>1.0</v>
      </c>
      <c r="D118" s="1" t="s">
        <v>1471</v>
      </c>
      <c r="E118" s="1" t="s">
        <v>1704</v>
      </c>
      <c r="K118" s="5"/>
    </row>
    <row r="119" ht="16.5" customHeight="1">
      <c r="A119" s="2" t="s">
        <v>541</v>
      </c>
      <c r="B119" s="1" t="s">
        <v>1705</v>
      </c>
      <c r="C119" s="3">
        <v>1.0</v>
      </c>
      <c r="D119" s="1" t="s">
        <v>1471</v>
      </c>
      <c r="E119" s="1" t="s">
        <v>1706</v>
      </c>
      <c r="K119" s="5"/>
    </row>
    <row r="120" ht="16.5" customHeight="1">
      <c r="A120" s="2" t="s">
        <v>542</v>
      </c>
      <c r="B120" s="1" t="s">
        <v>1707</v>
      </c>
      <c r="C120" s="3">
        <v>1.0</v>
      </c>
      <c r="D120" s="1" t="s">
        <v>1471</v>
      </c>
      <c r="E120" s="1" t="s">
        <v>1708</v>
      </c>
      <c r="K120" s="5"/>
    </row>
    <row r="121" ht="16.5" customHeight="1">
      <c r="A121" s="2" t="s">
        <v>543</v>
      </c>
      <c r="B121" s="1" t="s">
        <v>1709</v>
      </c>
      <c r="C121" s="3">
        <v>1.0</v>
      </c>
      <c r="D121" s="1" t="s">
        <v>1471</v>
      </c>
      <c r="E121" s="1" t="s">
        <v>1710</v>
      </c>
      <c r="K121" s="5"/>
    </row>
    <row r="122" ht="16.5" customHeight="1">
      <c r="A122" s="2" t="s">
        <v>544</v>
      </c>
      <c r="B122" s="1" t="s">
        <v>1711</v>
      </c>
      <c r="C122" s="3">
        <v>1.0</v>
      </c>
      <c r="D122" s="1" t="s">
        <v>1471</v>
      </c>
      <c r="E122" s="1" t="s">
        <v>1712</v>
      </c>
      <c r="K122" s="5"/>
    </row>
    <row r="123" ht="16.5" customHeight="1">
      <c r="A123" s="2" t="s">
        <v>545</v>
      </c>
      <c r="B123" s="1" t="s">
        <v>1713</v>
      </c>
      <c r="C123" s="3">
        <v>1.0</v>
      </c>
      <c r="D123" s="1" t="s">
        <v>1471</v>
      </c>
      <c r="E123" s="1" t="s">
        <v>1714</v>
      </c>
      <c r="K123" s="5"/>
    </row>
    <row r="124" ht="16.5" customHeight="1">
      <c r="A124" s="2" t="s">
        <v>546</v>
      </c>
      <c r="B124" s="1" t="s">
        <v>1715</v>
      </c>
      <c r="C124" s="3">
        <v>1.0</v>
      </c>
      <c r="D124" s="1" t="s">
        <v>1471</v>
      </c>
      <c r="E124" s="1" t="s">
        <v>1716</v>
      </c>
      <c r="K124" s="5"/>
    </row>
    <row r="125" ht="16.5" customHeight="1">
      <c r="A125" s="2" t="s">
        <v>547</v>
      </c>
      <c r="B125" s="1" t="s">
        <v>1717</v>
      </c>
      <c r="C125" s="3">
        <v>1.0</v>
      </c>
      <c r="D125" s="1" t="s">
        <v>1471</v>
      </c>
      <c r="E125" s="1" t="s">
        <v>1718</v>
      </c>
      <c r="K125" s="5"/>
    </row>
    <row r="126" ht="16.5" customHeight="1">
      <c r="A126" s="2" t="s">
        <v>548</v>
      </c>
      <c r="B126" s="1" t="s">
        <v>1719</v>
      </c>
      <c r="C126" s="3">
        <v>1.0</v>
      </c>
      <c r="D126" s="1" t="s">
        <v>1471</v>
      </c>
      <c r="E126" s="1" t="s">
        <v>1720</v>
      </c>
      <c r="K126" s="5"/>
    </row>
    <row r="127" ht="16.5" customHeight="1">
      <c r="A127" s="2" t="s">
        <v>549</v>
      </c>
      <c r="B127" s="1" t="s">
        <v>1721</v>
      </c>
      <c r="C127" s="1">
        <v>1.0</v>
      </c>
      <c r="D127" s="1" t="s">
        <v>1471</v>
      </c>
      <c r="E127" s="1" t="s">
        <v>1722</v>
      </c>
      <c r="K127" s="5"/>
    </row>
    <row r="128" ht="16.5" customHeight="1">
      <c r="A128" s="2" t="s">
        <v>549</v>
      </c>
      <c r="B128" s="1" t="s">
        <v>1723</v>
      </c>
      <c r="C128" s="3">
        <v>1.0</v>
      </c>
      <c r="D128" s="1" t="s">
        <v>1471</v>
      </c>
      <c r="E128" s="1" t="s">
        <v>1724</v>
      </c>
      <c r="K128" s="5"/>
    </row>
    <row r="129" ht="16.5" customHeight="1">
      <c r="A129" s="2" t="s">
        <v>574</v>
      </c>
      <c r="B129" s="1" t="s">
        <v>1725</v>
      </c>
      <c r="C129" s="3">
        <v>1.0</v>
      </c>
      <c r="D129" s="1" t="s">
        <v>1471</v>
      </c>
      <c r="E129" s="1" t="s">
        <v>1726</v>
      </c>
      <c r="K129" s="5"/>
    </row>
    <row r="130" ht="16.5" customHeight="1">
      <c r="A130" s="2" t="s">
        <v>575</v>
      </c>
      <c r="B130" s="1" t="s">
        <v>1727</v>
      </c>
      <c r="C130" s="3">
        <v>1.0</v>
      </c>
      <c r="D130" s="1" t="s">
        <v>1471</v>
      </c>
      <c r="E130" s="1" t="s">
        <v>1728</v>
      </c>
      <c r="K130" s="5"/>
    </row>
    <row r="131" ht="16.5" customHeight="1">
      <c r="A131" s="2" t="s">
        <v>577</v>
      </c>
      <c r="B131" s="1" t="s">
        <v>1729</v>
      </c>
      <c r="C131" s="1">
        <v>1.0</v>
      </c>
      <c r="D131" s="1" t="s">
        <v>1471</v>
      </c>
      <c r="E131" s="1" t="s">
        <v>1730</v>
      </c>
      <c r="K131" s="5"/>
    </row>
    <row r="132" ht="16.5" customHeight="1">
      <c r="A132" s="2" t="s">
        <v>578</v>
      </c>
      <c r="B132" s="1" t="s">
        <v>1731</v>
      </c>
      <c r="C132" s="3">
        <v>1.0</v>
      </c>
      <c r="D132" s="1" t="s">
        <v>1471</v>
      </c>
      <c r="E132" s="1" t="s">
        <v>1732</v>
      </c>
      <c r="K132" s="5"/>
    </row>
    <row r="133" ht="16.5" customHeight="1">
      <c r="A133" s="2" t="s">
        <v>580</v>
      </c>
      <c r="B133" s="1" t="s">
        <v>1733</v>
      </c>
      <c r="C133" s="3">
        <v>1.0</v>
      </c>
      <c r="D133" s="1" t="s">
        <v>1471</v>
      </c>
      <c r="E133" s="1" t="s">
        <v>1734</v>
      </c>
      <c r="K133" s="5"/>
    </row>
    <row r="134" ht="16.5" customHeight="1">
      <c r="A134" s="2" t="s">
        <v>581</v>
      </c>
      <c r="B134" s="1" t="s">
        <v>1735</v>
      </c>
      <c r="C134" s="1">
        <v>1.0</v>
      </c>
      <c r="D134" s="1" t="s">
        <v>1471</v>
      </c>
      <c r="E134" s="1" t="s">
        <v>1736</v>
      </c>
      <c r="K134" s="5"/>
    </row>
    <row r="135" ht="16.5" customHeight="1">
      <c r="A135" s="2" t="s">
        <v>582</v>
      </c>
      <c r="B135" s="1" t="s">
        <v>1737</v>
      </c>
      <c r="C135" s="3">
        <v>1.0</v>
      </c>
      <c r="D135" s="1" t="s">
        <v>1471</v>
      </c>
      <c r="E135" s="1" t="s">
        <v>1738</v>
      </c>
      <c r="K135" s="5"/>
    </row>
    <row r="136" ht="16.5" customHeight="1">
      <c r="A136" s="2" t="s">
        <v>583</v>
      </c>
      <c r="B136" s="1" t="s">
        <v>1739</v>
      </c>
      <c r="C136" s="3">
        <v>1.0</v>
      </c>
      <c r="D136" s="1" t="s">
        <v>1471</v>
      </c>
      <c r="E136" s="1" t="s">
        <v>1740</v>
      </c>
      <c r="K136" s="5"/>
    </row>
    <row r="137" ht="16.5" customHeight="1">
      <c r="A137" s="2" t="s">
        <v>584</v>
      </c>
      <c r="B137" s="1" t="s">
        <v>1741</v>
      </c>
      <c r="C137" s="3">
        <v>1.0</v>
      </c>
      <c r="D137" s="1" t="s">
        <v>1471</v>
      </c>
      <c r="E137" s="1" t="s">
        <v>1742</v>
      </c>
      <c r="K137" s="5"/>
    </row>
    <row r="138" ht="16.5" customHeight="1">
      <c r="A138" s="2" t="s">
        <v>585</v>
      </c>
      <c r="B138" s="1" t="s">
        <v>1743</v>
      </c>
      <c r="C138" s="3">
        <v>1.0</v>
      </c>
      <c r="D138" s="1" t="s">
        <v>1471</v>
      </c>
      <c r="E138" s="1" t="s">
        <v>1744</v>
      </c>
      <c r="K138" s="5"/>
    </row>
    <row r="139" ht="16.5" customHeight="1">
      <c r="A139" s="2" t="s">
        <v>586</v>
      </c>
      <c r="B139" s="1" t="s">
        <v>1745</v>
      </c>
      <c r="C139" s="3">
        <v>1.0</v>
      </c>
      <c r="D139" s="1" t="s">
        <v>1471</v>
      </c>
      <c r="E139" s="1" t="s">
        <v>1746</v>
      </c>
      <c r="K139" s="5"/>
    </row>
    <row r="140" ht="16.5" customHeight="1">
      <c r="A140" s="2" t="s">
        <v>587</v>
      </c>
      <c r="B140" s="1" t="s">
        <v>1747</v>
      </c>
      <c r="C140" s="3">
        <v>1.0</v>
      </c>
      <c r="D140" s="1" t="s">
        <v>1471</v>
      </c>
      <c r="E140" s="1" t="s">
        <v>1748</v>
      </c>
      <c r="K140" s="5"/>
    </row>
    <row r="141" ht="16.5" customHeight="1">
      <c r="A141" s="2" t="s">
        <v>588</v>
      </c>
      <c r="B141" s="1" t="s">
        <v>1749</v>
      </c>
      <c r="C141" s="3">
        <v>1.0</v>
      </c>
      <c r="D141" s="1" t="s">
        <v>1471</v>
      </c>
      <c r="E141" s="1" t="s">
        <v>1750</v>
      </c>
      <c r="K141" s="5"/>
    </row>
    <row r="142" ht="16.5" customHeight="1">
      <c r="A142" s="2" t="s">
        <v>589</v>
      </c>
      <c r="B142" s="1" t="s">
        <v>1751</v>
      </c>
      <c r="C142" s="3">
        <v>1.0</v>
      </c>
      <c r="D142" s="1" t="s">
        <v>1471</v>
      </c>
      <c r="E142" s="1" t="s">
        <v>1752</v>
      </c>
      <c r="K142" s="5"/>
    </row>
    <row r="143" ht="16.5" customHeight="1">
      <c r="A143" s="2" t="s">
        <v>590</v>
      </c>
      <c r="B143" s="1" t="s">
        <v>1753</v>
      </c>
      <c r="C143" s="3">
        <v>1.0</v>
      </c>
      <c r="D143" s="1" t="s">
        <v>1471</v>
      </c>
      <c r="E143" s="1" t="s">
        <v>1754</v>
      </c>
      <c r="K143" s="5"/>
    </row>
    <row r="144" ht="16.5" customHeight="1">
      <c r="A144" s="2" t="s">
        <v>591</v>
      </c>
      <c r="B144" s="1" t="s">
        <v>1755</v>
      </c>
      <c r="C144" s="3">
        <v>1.0</v>
      </c>
      <c r="D144" s="1" t="s">
        <v>1471</v>
      </c>
      <c r="E144" s="1" t="s">
        <v>1756</v>
      </c>
      <c r="K144" s="5"/>
    </row>
    <row r="145" ht="16.5" customHeight="1">
      <c r="A145" s="2" t="s">
        <v>592</v>
      </c>
      <c r="B145" s="1" t="s">
        <v>1757</v>
      </c>
      <c r="C145" s="3">
        <v>1.0</v>
      </c>
      <c r="D145" s="1" t="s">
        <v>1471</v>
      </c>
      <c r="E145" s="1" t="s">
        <v>1758</v>
      </c>
      <c r="K145" s="5"/>
    </row>
    <row r="146" ht="16.5" customHeight="1">
      <c r="A146" s="2" t="s">
        <v>593</v>
      </c>
      <c r="B146" s="1" t="s">
        <v>1759</v>
      </c>
      <c r="C146" s="3">
        <v>1.0</v>
      </c>
      <c r="D146" s="1" t="s">
        <v>1471</v>
      </c>
      <c r="E146" s="1" t="s">
        <v>1760</v>
      </c>
      <c r="K146" s="5"/>
    </row>
    <row r="147" ht="16.5" customHeight="1">
      <c r="A147" s="2" t="s">
        <v>594</v>
      </c>
      <c r="B147" s="1" t="s">
        <v>1761</v>
      </c>
      <c r="C147" s="3">
        <v>1.0</v>
      </c>
      <c r="D147" s="1" t="s">
        <v>1471</v>
      </c>
      <c r="E147" s="1" t="s">
        <v>1762</v>
      </c>
      <c r="K147" s="5"/>
    </row>
    <row r="148" ht="16.5" customHeight="1">
      <c r="A148" s="2" t="s">
        <v>595</v>
      </c>
      <c r="B148" s="1" t="s">
        <v>1763</v>
      </c>
      <c r="C148" s="3">
        <v>1.0</v>
      </c>
      <c r="D148" s="1" t="s">
        <v>1471</v>
      </c>
      <c r="E148" s="1" t="s">
        <v>1764</v>
      </c>
      <c r="K148" s="5"/>
    </row>
    <row r="149" ht="16.5" customHeight="1">
      <c r="A149" s="2" t="s">
        <v>596</v>
      </c>
      <c r="B149" s="1" t="s">
        <v>1765</v>
      </c>
      <c r="C149" s="3">
        <v>1.0</v>
      </c>
      <c r="D149" s="1" t="s">
        <v>1471</v>
      </c>
      <c r="E149" s="1" t="s">
        <v>1766</v>
      </c>
      <c r="K149" s="5"/>
    </row>
    <row r="150" ht="16.5" customHeight="1">
      <c r="A150" s="2" t="s">
        <v>597</v>
      </c>
      <c r="B150" s="1" t="s">
        <v>1767</v>
      </c>
      <c r="C150" s="3">
        <v>1.0</v>
      </c>
      <c r="D150" s="1" t="s">
        <v>1471</v>
      </c>
      <c r="E150" s="1" t="s">
        <v>1768</v>
      </c>
      <c r="K150" s="5"/>
    </row>
    <row r="151" ht="16.5" customHeight="1">
      <c r="A151" s="2" t="s">
        <v>598</v>
      </c>
      <c r="B151" s="1" t="s">
        <v>1769</v>
      </c>
      <c r="C151" s="3">
        <v>1.0</v>
      </c>
      <c r="D151" s="1" t="s">
        <v>1471</v>
      </c>
      <c r="E151" s="1" t="s">
        <v>1770</v>
      </c>
    </row>
    <row r="152" ht="16.5" customHeight="1">
      <c r="A152" s="2" t="s">
        <v>599</v>
      </c>
      <c r="B152" s="1" t="s">
        <v>1771</v>
      </c>
      <c r="C152" s="3">
        <v>1.0</v>
      </c>
      <c r="D152" s="1" t="s">
        <v>1471</v>
      </c>
      <c r="E152" s="1" t="s">
        <v>1772</v>
      </c>
    </row>
    <row r="153" ht="16.5" customHeight="1">
      <c r="A153" s="2" t="s">
        <v>600</v>
      </c>
      <c r="B153" s="1" t="s">
        <v>1773</v>
      </c>
      <c r="C153" s="3">
        <v>1.0</v>
      </c>
      <c r="D153" s="1" t="s">
        <v>1471</v>
      </c>
      <c r="E153" s="1" t="s">
        <v>1774</v>
      </c>
    </row>
    <row r="154" ht="16.5" customHeight="1">
      <c r="A154" s="2" t="s">
        <v>601</v>
      </c>
      <c r="B154" s="1" t="s">
        <v>1775</v>
      </c>
      <c r="C154" s="3">
        <v>1.0</v>
      </c>
      <c r="D154" s="1" t="s">
        <v>1471</v>
      </c>
      <c r="E154" s="1" t="s">
        <v>1776</v>
      </c>
    </row>
    <row r="155" ht="16.5" customHeight="1">
      <c r="A155" s="2" t="s">
        <v>602</v>
      </c>
      <c r="B155" s="1" t="s">
        <v>1777</v>
      </c>
      <c r="C155" s="3">
        <v>1.0</v>
      </c>
      <c r="D155" s="1" t="s">
        <v>1471</v>
      </c>
      <c r="E155" s="1" t="s">
        <v>1778</v>
      </c>
    </row>
    <row r="156" ht="16.5" customHeight="1">
      <c r="A156" s="2" t="s">
        <v>603</v>
      </c>
      <c r="B156" s="1" t="s">
        <v>1779</v>
      </c>
      <c r="C156" s="3">
        <v>1.0</v>
      </c>
      <c r="D156" s="1" t="s">
        <v>1471</v>
      </c>
      <c r="E156" s="1" t="s">
        <v>1780</v>
      </c>
    </row>
    <row r="157" ht="16.5" customHeight="1">
      <c r="A157" s="2" t="s">
        <v>604</v>
      </c>
      <c r="B157" s="1" t="s">
        <v>1781</v>
      </c>
      <c r="C157" s="3">
        <v>1.0</v>
      </c>
      <c r="D157" s="1" t="s">
        <v>1471</v>
      </c>
      <c r="E157" s="1" t="s">
        <v>1782</v>
      </c>
    </row>
    <row r="158" ht="16.5" customHeight="1">
      <c r="A158" s="2" t="s">
        <v>605</v>
      </c>
      <c r="B158" s="1" t="s">
        <v>1783</v>
      </c>
      <c r="C158" s="3">
        <v>1.0</v>
      </c>
      <c r="D158" s="1" t="s">
        <v>1471</v>
      </c>
      <c r="E158" s="1" t="s">
        <v>1784</v>
      </c>
    </row>
    <row r="159" ht="16.5" customHeight="1">
      <c r="A159" s="2" t="s">
        <v>606</v>
      </c>
      <c r="B159" s="1" t="s">
        <v>1785</v>
      </c>
      <c r="C159" s="3">
        <v>1.0</v>
      </c>
      <c r="D159" s="1" t="s">
        <v>1471</v>
      </c>
      <c r="E159" s="1" t="s">
        <v>1786</v>
      </c>
    </row>
    <row r="160" ht="16.5" customHeight="1">
      <c r="A160" s="2" t="s">
        <v>607</v>
      </c>
      <c r="B160" s="1" t="s">
        <v>1787</v>
      </c>
      <c r="C160" s="3">
        <v>1.0</v>
      </c>
      <c r="D160" s="1" t="s">
        <v>1471</v>
      </c>
      <c r="E160" s="1" t="s">
        <v>1788</v>
      </c>
    </row>
    <row r="161" ht="16.5" customHeight="1">
      <c r="A161" s="2" t="s">
        <v>608</v>
      </c>
      <c r="B161" s="1" t="s">
        <v>1789</v>
      </c>
      <c r="C161" s="3">
        <v>1.0</v>
      </c>
      <c r="D161" s="1" t="s">
        <v>1471</v>
      </c>
      <c r="E161" s="1" t="s">
        <v>1790</v>
      </c>
    </row>
    <row r="162" ht="16.5" customHeight="1">
      <c r="A162" s="2" t="s">
        <v>609</v>
      </c>
      <c r="B162" s="1" t="s">
        <v>1791</v>
      </c>
      <c r="C162" s="3">
        <v>1.0</v>
      </c>
      <c r="D162" s="1" t="s">
        <v>1471</v>
      </c>
      <c r="E162" s="1" t="s">
        <v>1792</v>
      </c>
    </row>
    <row r="163" ht="16.5" customHeight="1">
      <c r="A163" s="2" t="s">
        <v>610</v>
      </c>
      <c r="B163" s="1" t="s">
        <v>1793</v>
      </c>
      <c r="C163" s="3">
        <v>1.0</v>
      </c>
      <c r="D163" s="1" t="s">
        <v>1471</v>
      </c>
      <c r="E163" s="1" t="s">
        <v>1794</v>
      </c>
    </row>
    <row r="164" ht="16.5" customHeight="1">
      <c r="A164" s="2" t="s">
        <v>611</v>
      </c>
      <c r="B164" s="1" t="s">
        <v>1795</v>
      </c>
      <c r="C164" s="3">
        <v>1.0</v>
      </c>
      <c r="D164" s="1" t="s">
        <v>1471</v>
      </c>
      <c r="E164" s="1" t="s">
        <v>1796</v>
      </c>
    </row>
    <row r="165" ht="16.5" customHeight="1">
      <c r="A165" s="2" t="s">
        <v>612</v>
      </c>
      <c r="B165" s="1" t="s">
        <v>1797</v>
      </c>
      <c r="C165" s="3">
        <v>1.0</v>
      </c>
      <c r="D165" s="1" t="s">
        <v>1471</v>
      </c>
      <c r="E165" s="1" t="s">
        <v>1798</v>
      </c>
    </row>
    <row r="166" ht="16.5" customHeight="1">
      <c r="A166" s="2" t="s">
        <v>613</v>
      </c>
      <c r="B166" s="1" t="s">
        <v>1799</v>
      </c>
      <c r="C166" s="3">
        <v>1.0</v>
      </c>
      <c r="D166" s="1" t="s">
        <v>1471</v>
      </c>
      <c r="E166" s="1" t="s">
        <v>1800</v>
      </c>
    </row>
    <row r="167" ht="16.5" customHeight="1">
      <c r="A167" s="2" t="s">
        <v>614</v>
      </c>
      <c r="B167" s="1" t="s">
        <v>1801</v>
      </c>
      <c r="C167" s="3">
        <v>1.0</v>
      </c>
      <c r="D167" s="1" t="s">
        <v>1471</v>
      </c>
      <c r="E167" s="1" t="s">
        <v>1802</v>
      </c>
    </row>
    <row r="168" ht="16.5" customHeight="1">
      <c r="A168" s="2" t="s">
        <v>615</v>
      </c>
      <c r="B168" s="1" t="s">
        <v>1803</v>
      </c>
      <c r="C168" s="3">
        <v>1.0</v>
      </c>
      <c r="D168" s="1" t="s">
        <v>1471</v>
      </c>
      <c r="E168" s="1" t="s">
        <v>1804</v>
      </c>
    </row>
    <row r="169" ht="16.5" customHeight="1">
      <c r="A169" s="2" t="s">
        <v>616</v>
      </c>
      <c r="B169" s="1" t="s">
        <v>1805</v>
      </c>
      <c r="C169" s="1">
        <v>1.0</v>
      </c>
      <c r="D169" s="1" t="s">
        <v>1471</v>
      </c>
      <c r="E169" s="1" t="s">
        <v>1806</v>
      </c>
    </row>
    <row r="170" ht="16.5" customHeight="1">
      <c r="A170" s="2" t="s">
        <v>617</v>
      </c>
      <c r="B170" s="1" t="s">
        <v>1807</v>
      </c>
      <c r="C170" s="3">
        <v>1.0</v>
      </c>
      <c r="D170" s="1" t="s">
        <v>1471</v>
      </c>
      <c r="E170" s="1" t="s">
        <v>1808</v>
      </c>
    </row>
    <row r="171" ht="16.5" customHeight="1">
      <c r="A171" s="2" t="s">
        <v>618</v>
      </c>
      <c r="B171" s="1" t="s">
        <v>1809</v>
      </c>
      <c r="C171" s="3">
        <v>1.0</v>
      </c>
      <c r="D171" s="1" t="s">
        <v>1471</v>
      </c>
      <c r="E171" s="1" t="s">
        <v>1810</v>
      </c>
    </row>
    <row r="172" ht="16.5" customHeight="1">
      <c r="A172" s="2" t="s">
        <v>619</v>
      </c>
      <c r="B172" s="1" t="s">
        <v>1811</v>
      </c>
      <c r="C172" s="3">
        <v>1.0</v>
      </c>
      <c r="D172" s="1" t="s">
        <v>1471</v>
      </c>
      <c r="E172" s="1" t="s">
        <v>1812</v>
      </c>
    </row>
    <row r="173" ht="16.5" customHeight="1">
      <c r="A173" s="2" t="s">
        <v>620</v>
      </c>
      <c r="B173" s="1" t="s">
        <v>1813</v>
      </c>
      <c r="C173" s="3">
        <v>1.0</v>
      </c>
      <c r="D173" s="1" t="s">
        <v>1471</v>
      </c>
      <c r="E173" s="1" t="s">
        <v>1814</v>
      </c>
    </row>
    <row r="174" ht="16.5" customHeight="1">
      <c r="A174" s="2" t="s">
        <v>621</v>
      </c>
      <c r="B174" s="1" t="s">
        <v>1815</v>
      </c>
      <c r="C174" s="3">
        <v>1.0</v>
      </c>
      <c r="D174" s="1" t="s">
        <v>1471</v>
      </c>
      <c r="E174" s="1" t="s">
        <v>1816</v>
      </c>
    </row>
    <row r="175" ht="16.5" customHeight="1">
      <c r="A175" s="2" t="s">
        <v>622</v>
      </c>
      <c r="B175" s="1" t="s">
        <v>1817</v>
      </c>
      <c r="C175" s="3">
        <v>1.0</v>
      </c>
      <c r="D175" s="1" t="s">
        <v>1471</v>
      </c>
      <c r="E175" s="1" t="s">
        <v>1818</v>
      </c>
    </row>
    <row r="176" ht="16.5" customHeight="1">
      <c r="A176" s="2" t="s">
        <v>623</v>
      </c>
      <c r="B176" s="1" t="s">
        <v>1819</v>
      </c>
      <c r="C176" s="3">
        <v>1.0</v>
      </c>
      <c r="D176" s="1" t="s">
        <v>1471</v>
      </c>
      <c r="E176" s="1" t="s">
        <v>1820</v>
      </c>
    </row>
    <row r="177" ht="16.5" customHeight="1">
      <c r="A177" s="2" t="s">
        <v>624</v>
      </c>
      <c r="B177" s="1" t="s">
        <v>1821</v>
      </c>
      <c r="C177" s="3">
        <v>1.0</v>
      </c>
      <c r="D177" s="1" t="s">
        <v>1471</v>
      </c>
      <c r="E177" s="1" t="s">
        <v>1822</v>
      </c>
    </row>
    <row r="178" ht="16.5" customHeight="1">
      <c r="A178" s="2" t="s">
        <v>625</v>
      </c>
      <c r="B178" s="1" t="s">
        <v>1823</v>
      </c>
      <c r="C178" s="3">
        <v>1.0</v>
      </c>
      <c r="D178" s="1" t="s">
        <v>1471</v>
      </c>
      <c r="E178" s="1" t="s">
        <v>1824</v>
      </c>
    </row>
    <row r="179" ht="16.5" customHeight="1">
      <c r="A179" s="2" t="s">
        <v>626</v>
      </c>
      <c r="B179" s="1" t="s">
        <v>1825</v>
      </c>
      <c r="C179" s="3">
        <v>1.0</v>
      </c>
      <c r="D179" s="1" t="s">
        <v>1471</v>
      </c>
      <c r="E179" s="1" t="s">
        <v>1826</v>
      </c>
    </row>
    <row r="180" ht="16.5" customHeight="1">
      <c r="A180" s="2" t="s">
        <v>627</v>
      </c>
      <c r="B180" s="1" t="s">
        <v>1827</v>
      </c>
      <c r="C180" s="3">
        <v>1.0</v>
      </c>
      <c r="D180" s="1" t="s">
        <v>1471</v>
      </c>
      <c r="E180" s="1" t="s">
        <v>1828</v>
      </c>
    </row>
    <row r="181" ht="16.5" customHeight="1">
      <c r="A181" s="2" t="s">
        <v>628</v>
      </c>
      <c r="B181" s="1" t="s">
        <v>1829</v>
      </c>
      <c r="C181" s="3">
        <v>1.0</v>
      </c>
      <c r="D181" s="1" t="s">
        <v>1471</v>
      </c>
      <c r="E181" s="1" t="s">
        <v>1830</v>
      </c>
    </row>
    <row r="182" ht="16.5" customHeight="1">
      <c r="A182" s="2" t="s">
        <v>629</v>
      </c>
      <c r="B182" s="1" t="s">
        <v>1831</v>
      </c>
      <c r="C182" s="3">
        <v>1.0</v>
      </c>
      <c r="D182" s="1" t="s">
        <v>1471</v>
      </c>
      <c r="E182" s="1" t="s">
        <v>1832</v>
      </c>
    </row>
    <row r="183" ht="16.5" customHeight="1">
      <c r="A183" s="2" t="s">
        <v>630</v>
      </c>
      <c r="B183" s="1" t="s">
        <v>1833</v>
      </c>
      <c r="C183" s="3">
        <v>1.0</v>
      </c>
      <c r="D183" s="1" t="s">
        <v>1471</v>
      </c>
      <c r="E183" s="1" t="s">
        <v>1834</v>
      </c>
    </row>
    <row r="184" ht="16.5" customHeight="1">
      <c r="A184" s="2" t="s">
        <v>631</v>
      </c>
      <c r="B184" s="1" t="s">
        <v>1835</v>
      </c>
      <c r="C184" s="3">
        <v>1.0</v>
      </c>
      <c r="D184" s="1" t="s">
        <v>1471</v>
      </c>
      <c r="E184" s="1" t="s">
        <v>1836</v>
      </c>
    </row>
    <row r="185" ht="16.5" customHeight="1">
      <c r="A185" s="2" t="s">
        <v>632</v>
      </c>
      <c r="B185" s="1" t="s">
        <v>1837</v>
      </c>
      <c r="C185" s="3">
        <v>1.0</v>
      </c>
      <c r="D185" s="1" t="s">
        <v>1471</v>
      </c>
      <c r="E185" s="1" t="s">
        <v>1838</v>
      </c>
    </row>
    <row r="186" ht="16.5" customHeight="1">
      <c r="A186" s="2" t="s">
        <v>633</v>
      </c>
      <c r="B186" s="1" t="s">
        <v>1839</v>
      </c>
      <c r="C186" s="3">
        <v>1.0</v>
      </c>
      <c r="D186" s="1" t="s">
        <v>1471</v>
      </c>
      <c r="E186" s="1" t="s">
        <v>1840</v>
      </c>
    </row>
    <row r="187" ht="16.5" customHeight="1">
      <c r="A187" s="2" t="s">
        <v>634</v>
      </c>
      <c r="B187" s="1" t="s">
        <v>1841</v>
      </c>
      <c r="C187" s="3">
        <v>1.0</v>
      </c>
      <c r="D187" s="1" t="s">
        <v>1471</v>
      </c>
      <c r="E187" s="1" t="s">
        <v>1842</v>
      </c>
    </row>
    <row r="188" ht="16.5" customHeight="1">
      <c r="A188" s="2" t="s">
        <v>635</v>
      </c>
      <c r="B188" s="1" t="s">
        <v>1843</v>
      </c>
      <c r="C188" s="3">
        <v>1.0</v>
      </c>
      <c r="D188" s="1" t="s">
        <v>1471</v>
      </c>
      <c r="E188" s="1" t="s">
        <v>1844</v>
      </c>
    </row>
    <row r="189" ht="16.5" customHeight="1">
      <c r="A189" s="2" t="s">
        <v>636</v>
      </c>
      <c r="B189" s="1" t="s">
        <v>1845</v>
      </c>
      <c r="C189" s="3">
        <v>1.0</v>
      </c>
      <c r="D189" s="1" t="s">
        <v>1471</v>
      </c>
      <c r="E189" s="1" t="s">
        <v>1846</v>
      </c>
    </row>
    <row r="190" ht="16.5" customHeight="1">
      <c r="A190" s="2" t="s">
        <v>637</v>
      </c>
      <c r="B190" s="1" t="s">
        <v>1847</v>
      </c>
      <c r="C190" s="3">
        <v>1.0</v>
      </c>
      <c r="D190" s="1" t="s">
        <v>1471</v>
      </c>
      <c r="E190" s="1" t="s">
        <v>1848</v>
      </c>
    </row>
    <row r="191" ht="16.5" customHeight="1">
      <c r="A191" s="2" t="s">
        <v>638</v>
      </c>
      <c r="B191" s="1" t="s">
        <v>1849</v>
      </c>
      <c r="C191" s="3">
        <v>1.0</v>
      </c>
      <c r="D191" s="1" t="s">
        <v>1471</v>
      </c>
      <c r="E191" s="1" t="s">
        <v>1850</v>
      </c>
    </row>
    <row r="192" ht="16.5" customHeight="1">
      <c r="A192" s="2" t="s">
        <v>639</v>
      </c>
      <c r="B192" s="1" t="s">
        <v>1851</v>
      </c>
      <c r="C192" s="3">
        <v>1.0</v>
      </c>
      <c r="D192" s="1" t="s">
        <v>1471</v>
      </c>
      <c r="E192" s="1" t="s">
        <v>1852</v>
      </c>
    </row>
    <row r="193" ht="16.5" customHeight="1">
      <c r="A193" s="2" t="s">
        <v>640</v>
      </c>
      <c r="B193" s="1" t="s">
        <v>1853</v>
      </c>
      <c r="C193" s="3">
        <v>1.0</v>
      </c>
      <c r="D193" s="1" t="s">
        <v>1471</v>
      </c>
      <c r="E193" s="1" t="s">
        <v>1854</v>
      </c>
    </row>
    <row r="194" ht="16.5" customHeight="1">
      <c r="A194" s="2" t="s">
        <v>641</v>
      </c>
      <c r="B194" s="1" t="s">
        <v>1855</v>
      </c>
      <c r="C194" s="3">
        <v>1.0</v>
      </c>
      <c r="D194" s="1" t="s">
        <v>1471</v>
      </c>
      <c r="E194" s="1" t="s">
        <v>1856</v>
      </c>
    </row>
    <row r="195" ht="16.5" customHeight="1">
      <c r="A195" s="2" t="s">
        <v>642</v>
      </c>
      <c r="B195" s="1" t="s">
        <v>1857</v>
      </c>
      <c r="C195" s="3">
        <v>1.0</v>
      </c>
      <c r="D195" s="1" t="s">
        <v>1471</v>
      </c>
      <c r="E195" s="1" t="s">
        <v>1858</v>
      </c>
    </row>
    <row r="196" ht="16.5" customHeight="1">
      <c r="A196" s="2" t="s">
        <v>643</v>
      </c>
      <c r="B196" s="1" t="s">
        <v>1859</v>
      </c>
      <c r="C196" s="3">
        <v>1.0</v>
      </c>
      <c r="D196" s="1" t="s">
        <v>1471</v>
      </c>
      <c r="E196" s="1" t="s">
        <v>1860</v>
      </c>
    </row>
    <row r="197" ht="16.5" customHeight="1">
      <c r="A197" s="2" t="s">
        <v>644</v>
      </c>
      <c r="B197" s="1" t="s">
        <v>1861</v>
      </c>
      <c r="C197" s="3">
        <v>1.0</v>
      </c>
      <c r="D197" s="1" t="s">
        <v>1471</v>
      </c>
      <c r="E197" s="1" t="s">
        <v>1862</v>
      </c>
    </row>
    <row r="198" ht="16.5" customHeight="1">
      <c r="A198" s="2" t="s">
        <v>645</v>
      </c>
      <c r="B198" s="1" t="s">
        <v>1863</v>
      </c>
      <c r="C198" s="3">
        <v>1.0</v>
      </c>
      <c r="D198" s="1" t="s">
        <v>1471</v>
      </c>
      <c r="E198" s="1" t="s">
        <v>1864</v>
      </c>
    </row>
    <row r="199" ht="16.5" customHeight="1">
      <c r="A199" s="2" t="s">
        <v>648</v>
      </c>
      <c r="B199" s="1" t="s">
        <v>1865</v>
      </c>
      <c r="C199" s="3">
        <v>1.0</v>
      </c>
      <c r="D199" s="1" t="s">
        <v>1471</v>
      </c>
      <c r="E199" s="1" t="s">
        <v>1866</v>
      </c>
    </row>
    <row r="200" ht="16.5" customHeight="1">
      <c r="A200" s="2" t="s">
        <v>649</v>
      </c>
      <c r="B200" s="1" t="s">
        <v>1867</v>
      </c>
      <c r="C200" s="3">
        <v>1.0</v>
      </c>
      <c r="D200" s="1" t="s">
        <v>1471</v>
      </c>
      <c r="E200" s="1" t="s">
        <v>1868</v>
      </c>
    </row>
    <row r="201" ht="16.5" customHeight="1">
      <c r="A201" s="2" t="s">
        <v>688</v>
      </c>
      <c r="B201" s="1" t="s">
        <v>1869</v>
      </c>
      <c r="C201" s="3">
        <v>1.0</v>
      </c>
      <c r="D201" s="1" t="s">
        <v>1471</v>
      </c>
      <c r="E201" s="1" t="s">
        <v>1870</v>
      </c>
    </row>
    <row r="202" ht="16.5" customHeight="1">
      <c r="A202" s="2" t="s">
        <v>689</v>
      </c>
      <c r="B202" s="1" t="s">
        <v>1871</v>
      </c>
      <c r="C202" s="1">
        <v>1.0</v>
      </c>
      <c r="D202" s="1" t="s">
        <v>1471</v>
      </c>
      <c r="E202" s="1" t="s">
        <v>1872</v>
      </c>
    </row>
    <row r="203" ht="16.5" customHeight="1">
      <c r="A203" s="2" t="s">
        <v>690</v>
      </c>
      <c r="B203" s="1" t="s">
        <v>1873</v>
      </c>
      <c r="C203" s="3">
        <v>1.0</v>
      </c>
      <c r="D203" s="1" t="s">
        <v>1471</v>
      </c>
      <c r="E203" s="1" t="s">
        <v>1874</v>
      </c>
    </row>
    <row r="204" ht="16.5" customHeight="1">
      <c r="A204" s="2" t="s">
        <v>691</v>
      </c>
      <c r="B204" s="1" t="s">
        <v>1875</v>
      </c>
      <c r="C204" s="3">
        <v>1.0</v>
      </c>
      <c r="D204" s="1" t="s">
        <v>1471</v>
      </c>
      <c r="E204" s="1" t="s">
        <v>1876</v>
      </c>
    </row>
    <row r="205" ht="16.5" customHeight="1">
      <c r="A205" s="2" t="s">
        <v>692</v>
      </c>
      <c r="B205" s="1" t="s">
        <v>1877</v>
      </c>
      <c r="C205" s="3">
        <v>1.0</v>
      </c>
      <c r="D205" s="1" t="s">
        <v>1471</v>
      </c>
      <c r="E205" s="1" t="s">
        <v>1878</v>
      </c>
    </row>
    <row r="206" ht="16.5" customHeight="1">
      <c r="A206" s="2" t="s">
        <v>693</v>
      </c>
      <c r="B206" s="1" t="s">
        <v>1879</v>
      </c>
      <c r="C206" s="3">
        <v>1.0</v>
      </c>
      <c r="D206" s="1" t="s">
        <v>1471</v>
      </c>
      <c r="E206" s="1" t="s">
        <v>1880</v>
      </c>
    </row>
    <row r="207" ht="16.5" customHeight="1">
      <c r="A207" s="2" t="s">
        <v>694</v>
      </c>
      <c r="B207" s="1" t="s">
        <v>1881</v>
      </c>
      <c r="C207" s="3">
        <v>1.0</v>
      </c>
      <c r="D207" s="1" t="s">
        <v>1471</v>
      </c>
      <c r="E207" s="1" t="s">
        <v>1882</v>
      </c>
    </row>
    <row r="208" ht="16.5" customHeight="1">
      <c r="A208" s="2" t="s">
        <v>695</v>
      </c>
      <c r="B208" s="1" t="s">
        <v>1883</v>
      </c>
      <c r="C208" s="3">
        <v>1.0</v>
      </c>
      <c r="D208" s="1" t="s">
        <v>1471</v>
      </c>
      <c r="E208" s="1" t="s">
        <v>1884</v>
      </c>
    </row>
    <row r="209" ht="16.5" customHeight="1">
      <c r="A209" s="2" t="s">
        <v>696</v>
      </c>
      <c r="B209" s="1" t="s">
        <v>1885</v>
      </c>
      <c r="C209" s="3">
        <v>1.0</v>
      </c>
      <c r="D209" s="1" t="s">
        <v>1471</v>
      </c>
      <c r="E209" s="1" t="s">
        <v>1886</v>
      </c>
    </row>
    <row r="210" ht="16.5" customHeight="1">
      <c r="A210" s="2" t="s">
        <v>697</v>
      </c>
      <c r="B210" s="1" t="s">
        <v>1887</v>
      </c>
      <c r="C210" s="3">
        <v>1.0</v>
      </c>
      <c r="D210" s="1" t="s">
        <v>1471</v>
      </c>
      <c r="E210" s="1" t="s">
        <v>1888</v>
      </c>
    </row>
    <row r="211" ht="16.5" customHeight="1">
      <c r="A211" s="2" t="s">
        <v>698</v>
      </c>
      <c r="B211" s="1" t="s">
        <v>1889</v>
      </c>
      <c r="C211" s="3">
        <v>1.0</v>
      </c>
      <c r="D211" s="1" t="s">
        <v>1471</v>
      </c>
      <c r="E211" s="1" t="s">
        <v>1890</v>
      </c>
    </row>
    <row r="212" ht="16.5" customHeight="1">
      <c r="A212" s="2" t="s">
        <v>699</v>
      </c>
      <c r="B212" s="1" t="s">
        <v>1891</v>
      </c>
      <c r="C212" s="3">
        <v>1.0</v>
      </c>
      <c r="D212" s="1" t="s">
        <v>1471</v>
      </c>
      <c r="E212" s="1" t="s">
        <v>1892</v>
      </c>
    </row>
    <row r="213" ht="16.5" customHeight="1">
      <c r="A213" s="2" t="s">
        <v>700</v>
      </c>
      <c r="B213" s="1" t="s">
        <v>1893</v>
      </c>
      <c r="C213" s="3">
        <v>1.0</v>
      </c>
      <c r="D213" s="1" t="s">
        <v>1471</v>
      </c>
      <c r="E213" s="1" t="s">
        <v>1894</v>
      </c>
    </row>
    <row r="214" ht="16.5" customHeight="1">
      <c r="A214" s="2" t="s">
        <v>702</v>
      </c>
      <c r="B214" s="1" t="s">
        <v>1895</v>
      </c>
      <c r="C214" s="1">
        <v>1.0</v>
      </c>
      <c r="D214" s="1" t="s">
        <v>1471</v>
      </c>
      <c r="E214" s="1" t="s">
        <v>1896</v>
      </c>
    </row>
    <row r="215" ht="16.5" customHeight="1">
      <c r="A215" s="2" t="s">
        <v>702</v>
      </c>
      <c r="B215" s="1" t="s">
        <v>1897</v>
      </c>
      <c r="C215" s="3">
        <v>1.0</v>
      </c>
      <c r="D215" s="1" t="s">
        <v>1471</v>
      </c>
      <c r="E215" s="1" t="s">
        <v>1898</v>
      </c>
    </row>
    <row r="216" ht="16.5" customHeight="1">
      <c r="A216" s="2" t="s">
        <v>703</v>
      </c>
      <c r="B216" s="1" t="s">
        <v>1899</v>
      </c>
      <c r="C216" s="3">
        <v>1.0</v>
      </c>
      <c r="D216" s="1" t="s">
        <v>1471</v>
      </c>
      <c r="E216" s="1" t="s">
        <v>1900</v>
      </c>
    </row>
    <row r="217" ht="16.5" customHeight="1">
      <c r="A217" s="2" t="s">
        <v>704</v>
      </c>
      <c r="B217" s="1" t="s">
        <v>1901</v>
      </c>
      <c r="C217" s="3">
        <v>1.0</v>
      </c>
      <c r="D217" s="1" t="s">
        <v>1471</v>
      </c>
      <c r="E217" s="1" t="s">
        <v>1902</v>
      </c>
    </row>
    <row r="218" ht="16.5" customHeight="1">
      <c r="A218" s="2" t="s">
        <v>705</v>
      </c>
      <c r="B218" s="1" t="s">
        <v>1903</v>
      </c>
      <c r="C218" s="3">
        <v>1.0</v>
      </c>
      <c r="D218" s="1" t="s">
        <v>1471</v>
      </c>
      <c r="E218" s="1" t="s">
        <v>1904</v>
      </c>
    </row>
    <row r="219" ht="16.5" customHeight="1">
      <c r="A219" s="2" t="s">
        <v>707</v>
      </c>
      <c r="B219" s="1" t="s">
        <v>1905</v>
      </c>
      <c r="C219" s="3">
        <v>1.0</v>
      </c>
      <c r="D219" s="1" t="s">
        <v>1471</v>
      </c>
      <c r="E219" s="1" t="s">
        <v>1906</v>
      </c>
    </row>
    <row r="220" ht="16.5" customHeight="1">
      <c r="A220" s="2" t="s">
        <v>708</v>
      </c>
      <c r="B220" s="1" t="s">
        <v>1907</v>
      </c>
      <c r="C220" s="3">
        <v>1.0</v>
      </c>
      <c r="D220" s="1" t="s">
        <v>1471</v>
      </c>
      <c r="E220" s="1" t="s">
        <v>1908</v>
      </c>
    </row>
    <row r="221" ht="16.5" customHeight="1">
      <c r="A221" s="2" t="s">
        <v>713</v>
      </c>
      <c r="B221" s="1" t="s">
        <v>1909</v>
      </c>
      <c r="C221" s="3">
        <v>1.0</v>
      </c>
      <c r="D221" s="1" t="s">
        <v>1471</v>
      </c>
      <c r="E221" s="1" t="s">
        <v>1910</v>
      </c>
    </row>
    <row r="222" ht="16.5" customHeight="1">
      <c r="A222" s="2" t="s">
        <v>714</v>
      </c>
      <c r="B222" s="1" t="s">
        <v>1911</v>
      </c>
      <c r="C222" s="1">
        <v>1.0</v>
      </c>
      <c r="D222" s="1" t="s">
        <v>1471</v>
      </c>
      <c r="E222" s="1" t="s">
        <v>1912</v>
      </c>
    </row>
    <row r="223" ht="16.5" customHeight="1">
      <c r="A223" s="2" t="s">
        <v>715</v>
      </c>
      <c r="B223" s="1" t="s">
        <v>1913</v>
      </c>
      <c r="C223" s="1">
        <v>1.0</v>
      </c>
      <c r="D223" s="1" t="s">
        <v>1471</v>
      </c>
      <c r="E223" s="1" t="s">
        <v>1914</v>
      </c>
    </row>
    <row r="224" ht="16.5" customHeight="1">
      <c r="A224" s="2" t="s">
        <v>716</v>
      </c>
      <c r="B224" s="1" t="s">
        <v>1915</v>
      </c>
      <c r="C224" s="1">
        <v>1.0</v>
      </c>
      <c r="D224" s="1" t="s">
        <v>1471</v>
      </c>
      <c r="E224" s="1" t="s">
        <v>1916</v>
      </c>
    </row>
    <row r="225" ht="16.5" customHeight="1">
      <c r="A225" s="2" t="s">
        <v>717</v>
      </c>
      <c r="B225" s="1" t="s">
        <v>1917</v>
      </c>
      <c r="C225" s="3">
        <v>1.0</v>
      </c>
      <c r="D225" s="1" t="s">
        <v>1471</v>
      </c>
      <c r="E225" s="1" t="s">
        <v>1918</v>
      </c>
    </row>
    <row r="226" ht="16.5" customHeight="1">
      <c r="A226" s="2" t="s">
        <v>764</v>
      </c>
      <c r="B226" s="1" t="s">
        <v>1919</v>
      </c>
      <c r="C226" s="3">
        <v>1.0</v>
      </c>
      <c r="D226" s="1" t="s">
        <v>1471</v>
      </c>
      <c r="E226" s="1" t="s">
        <v>1920</v>
      </c>
    </row>
    <row r="227" ht="16.5" customHeight="1">
      <c r="A227" s="2" t="s">
        <v>766</v>
      </c>
      <c r="B227" s="1" t="s">
        <v>1921</v>
      </c>
      <c r="C227" s="1">
        <v>1.0</v>
      </c>
      <c r="D227" s="1" t="s">
        <v>1471</v>
      </c>
      <c r="E227" s="1" t="s">
        <v>1922</v>
      </c>
    </row>
    <row r="228" ht="16.5" customHeight="1">
      <c r="A228" s="2" t="s">
        <v>766</v>
      </c>
      <c r="B228" s="1" t="s">
        <v>1923</v>
      </c>
      <c r="C228" s="3">
        <v>1.0</v>
      </c>
      <c r="D228" s="1" t="s">
        <v>1471</v>
      </c>
      <c r="E228" s="1" t="s">
        <v>1924</v>
      </c>
    </row>
    <row r="229" ht="16.5" customHeight="1">
      <c r="A229" s="2" t="s">
        <v>779</v>
      </c>
      <c r="B229" s="1" t="s">
        <v>1925</v>
      </c>
      <c r="C229" s="3">
        <v>1.0</v>
      </c>
      <c r="D229" s="1" t="s">
        <v>1471</v>
      </c>
      <c r="E229" s="1" t="s">
        <v>1926</v>
      </c>
    </row>
    <row r="230" ht="16.5" customHeight="1">
      <c r="A230" s="2" t="s">
        <v>789</v>
      </c>
      <c r="B230" s="1" t="s">
        <v>1927</v>
      </c>
      <c r="C230" s="3">
        <v>1.0</v>
      </c>
      <c r="D230" s="1" t="s">
        <v>1471</v>
      </c>
      <c r="E230" s="1" t="s">
        <v>1928</v>
      </c>
    </row>
    <row r="231" ht="16.5" customHeight="1">
      <c r="A231" s="2" t="s">
        <v>794</v>
      </c>
      <c r="B231" s="1" t="s">
        <v>1929</v>
      </c>
      <c r="C231" s="3">
        <v>1.0</v>
      </c>
      <c r="D231" s="1" t="s">
        <v>1471</v>
      </c>
      <c r="E231" s="1" t="s">
        <v>1930</v>
      </c>
    </row>
    <row r="232" ht="16.5" customHeight="1">
      <c r="A232" s="2" t="s">
        <v>795</v>
      </c>
      <c r="B232" s="1" t="s">
        <v>1931</v>
      </c>
      <c r="C232" s="3">
        <v>1.0</v>
      </c>
      <c r="D232" s="1" t="s">
        <v>1471</v>
      </c>
      <c r="E232" s="1" t="s">
        <v>1932</v>
      </c>
    </row>
    <row r="233" ht="16.5" customHeight="1">
      <c r="A233" s="2" t="s">
        <v>796</v>
      </c>
      <c r="B233" s="1" t="s">
        <v>1933</v>
      </c>
      <c r="C233" s="3">
        <v>1.0</v>
      </c>
      <c r="D233" s="1" t="s">
        <v>1471</v>
      </c>
      <c r="E233" s="1" t="s">
        <v>1934</v>
      </c>
    </row>
    <row r="234" ht="16.5" customHeight="1">
      <c r="A234" s="2" t="s">
        <v>798</v>
      </c>
      <c r="B234" s="1" t="s">
        <v>1935</v>
      </c>
      <c r="C234" s="3">
        <v>1.0</v>
      </c>
      <c r="D234" s="1" t="s">
        <v>1471</v>
      </c>
      <c r="E234" s="1" t="s">
        <v>1936</v>
      </c>
    </row>
    <row r="235" ht="16.5" customHeight="1">
      <c r="A235" s="2" t="s">
        <v>802</v>
      </c>
      <c r="B235" s="1" t="s">
        <v>1937</v>
      </c>
      <c r="C235" s="1">
        <v>1.0</v>
      </c>
      <c r="D235" s="1" t="s">
        <v>1471</v>
      </c>
      <c r="E235" s="1" t="s">
        <v>1938</v>
      </c>
    </row>
    <row r="236" ht="16.5" customHeight="1">
      <c r="A236" s="2" t="s">
        <v>817</v>
      </c>
      <c r="B236" s="1" t="s">
        <v>1939</v>
      </c>
      <c r="C236" s="1">
        <v>1.0</v>
      </c>
      <c r="D236" s="1" t="s">
        <v>1471</v>
      </c>
      <c r="E236" s="1" t="s">
        <v>1940</v>
      </c>
    </row>
    <row r="237" ht="16.5" customHeight="1">
      <c r="A237" s="2" t="s">
        <v>826</v>
      </c>
      <c r="B237" s="1" t="s">
        <v>1941</v>
      </c>
      <c r="C237" s="1">
        <v>1.0</v>
      </c>
      <c r="D237" s="1" t="s">
        <v>1471</v>
      </c>
      <c r="E237" s="1" t="s">
        <v>1942</v>
      </c>
    </row>
    <row r="238" ht="16.5" customHeight="1">
      <c r="A238" s="2" t="s">
        <v>826</v>
      </c>
      <c r="B238" s="1" t="s">
        <v>1943</v>
      </c>
      <c r="C238" s="3">
        <v>1.0</v>
      </c>
      <c r="D238" s="1" t="s">
        <v>1471</v>
      </c>
      <c r="E238" s="1" t="s">
        <v>1944</v>
      </c>
    </row>
    <row r="239" ht="16.5" customHeight="1">
      <c r="A239" s="2" t="s">
        <v>860</v>
      </c>
      <c r="B239" s="1" t="s">
        <v>1945</v>
      </c>
      <c r="C239" s="1">
        <v>1.0</v>
      </c>
      <c r="D239" s="1" t="s">
        <v>1471</v>
      </c>
      <c r="E239" s="1" t="s">
        <v>1946</v>
      </c>
    </row>
    <row r="240" ht="16.5" customHeight="1">
      <c r="A240" s="2" t="s">
        <v>932</v>
      </c>
      <c r="B240" s="1" t="s">
        <v>1947</v>
      </c>
      <c r="C240" s="3">
        <v>1.0</v>
      </c>
      <c r="D240" s="1" t="s">
        <v>1471</v>
      </c>
      <c r="E240" s="1" t="s">
        <v>1948</v>
      </c>
    </row>
    <row r="241" ht="16.5" customHeight="1">
      <c r="A241" s="2" t="s">
        <v>936</v>
      </c>
      <c r="B241" s="1" t="s">
        <v>1949</v>
      </c>
      <c r="C241" s="3">
        <v>1.0</v>
      </c>
      <c r="D241" s="1" t="s">
        <v>1471</v>
      </c>
      <c r="E241" s="1" t="s">
        <v>1950</v>
      </c>
    </row>
    <row r="242" ht="16.5" customHeight="1">
      <c r="A242" s="2" t="s">
        <v>1083</v>
      </c>
      <c r="B242" s="1" t="s">
        <v>1951</v>
      </c>
      <c r="C242" s="3">
        <v>1.0</v>
      </c>
      <c r="D242" s="1" t="s">
        <v>1471</v>
      </c>
      <c r="E242" s="1" t="s">
        <v>1952</v>
      </c>
    </row>
    <row r="243" ht="16.5" customHeight="1">
      <c r="A243" s="2" t="s">
        <v>1085</v>
      </c>
      <c r="B243" s="1" t="s">
        <v>1953</v>
      </c>
      <c r="C243" s="3">
        <v>1.0</v>
      </c>
      <c r="D243" s="1" t="s">
        <v>1471</v>
      </c>
      <c r="E243" s="1" t="s">
        <v>1954</v>
      </c>
    </row>
    <row r="244" ht="16.5" customHeight="1">
      <c r="A244" s="2" t="s">
        <v>1087</v>
      </c>
      <c r="B244" s="1" t="s">
        <v>1955</v>
      </c>
      <c r="C244" s="3">
        <v>1.0</v>
      </c>
      <c r="D244" s="1" t="s">
        <v>1471</v>
      </c>
      <c r="E244" s="1" t="s">
        <v>1956</v>
      </c>
    </row>
    <row r="245" ht="16.5" customHeight="1">
      <c r="A245" s="2" t="s">
        <v>1120</v>
      </c>
      <c r="B245" s="1" t="s">
        <v>1957</v>
      </c>
      <c r="C245" s="3">
        <v>1.0</v>
      </c>
      <c r="D245" s="1" t="s">
        <v>1471</v>
      </c>
      <c r="E245" s="1" t="s">
        <v>1958</v>
      </c>
    </row>
    <row r="246" ht="16.5" customHeight="1">
      <c r="A246" s="2" t="s">
        <v>1162</v>
      </c>
      <c r="B246" s="1" t="s">
        <v>1959</v>
      </c>
      <c r="C246" s="3">
        <v>1.0</v>
      </c>
      <c r="D246" s="1" t="s">
        <v>1471</v>
      </c>
      <c r="E246" s="1" t="s">
        <v>1960</v>
      </c>
    </row>
    <row r="247" ht="16.5" customHeight="1">
      <c r="A247" s="2" t="s">
        <v>1163</v>
      </c>
      <c r="B247" s="1" t="s">
        <v>1961</v>
      </c>
      <c r="C247" s="3">
        <v>1.0</v>
      </c>
      <c r="D247" s="1" t="s">
        <v>1471</v>
      </c>
      <c r="E247" s="1" t="s">
        <v>1962</v>
      </c>
    </row>
    <row r="248" ht="16.5" customHeight="1">
      <c r="A248" s="2" t="s">
        <v>1164</v>
      </c>
      <c r="B248" s="1" t="s">
        <v>1963</v>
      </c>
      <c r="C248" s="3">
        <v>1.0</v>
      </c>
      <c r="D248" s="1" t="s">
        <v>1471</v>
      </c>
      <c r="E248" s="1" t="s">
        <v>1964</v>
      </c>
    </row>
    <row r="249" ht="16.5" customHeight="1">
      <c r="A249" s="2" t="s">
        <v>1165</v>
      </c>
      <c r="B249" s="1" t="s">
        <v>1965</v>
      </c>
      <c r="C249" s="3">
        <v>1.0</v>
      </c>
      <c r="D249" s="1" t="s">
        <v>1471</v>
      </c>
      <c r="E249" s="1" t="s">
        <v>1966</v>
      </c>
    </row>
    <row r="250" ht="16.5" customHeight="1">
      <c r="A250" s="2" t="s">
        <v>1166</v>
      </c>
      <c r="B250" s="1" t="s">
        <v>1967</v>
      </c>
      <c r="C250" s="3">
        <v>1.0</v>
      </c>
      <c r="D250" s="1" t="s">
        <v>1471</v>
      </c>
      <c r="E250" s="1" t="s">
        <v>1968</v>
      </c>
    </row>
    <row r="251" ht="16.5" customHeight="1">
      <c r="A251" s="2" t="s">
        <v>1167</v>
      </c>
      <c r="B251" s="1" t="s">
        <v>1969</v>
      </c>
      <c r="C251" s="3">
        <v>1.0</v>
      </c>
      <c r="D251" s="1" t="s">
        <v>1471</v>
      </c>
      <c r="E251" s="1" t="s">
        <v>1970</v>
      </c>
    </row>
    <row r="252" ht="16.5" customHeight="1">
      <c r="A252" s="2" t="s">
        <v>1168</v>
      </c>
      <c r="B252" s="1" t="s">
        <v>1971</v>
      </c>
      <c r="C252" s="3">
        <v>1.0</v>
      </c>
      <c r="D252" s="1" t="s">
        <v>1471</v>
      </c>
      <c r="E252" s="1" t="s">
        <v>1972</v>
      </c>
    </row>
    <row r="253" ht="16.5" customHeight="1">
      <c r="A253" s="2" t="s">
        <v>1169</v>
      </c>
      <c r="B253" s="1" t="s">
        <v>1973</v>
      </c>
      <c r="C253" s="3">
        <v>1.0</v>
      </c>
      <c r="D253" s="1" t="s">
        <v>1471</v>
      </c>
      <c r="E253" s="1" t="s">
        <v>1974</v>
      </c>
    </row>
    <row r="254" ht="16.5" customHeight="1">
      <c r="A254" s="2" t="s">
        <v>1170</v>
      </c>
      <c r="B254" s="1" t="s">
        <v>1975</v>
      </c>
      <c r="C254" s="3">
        <v>1.0</v>
      </c>
      <c r="D254" s="1" t="s">
        <v>1471</v>
      </c>
      <c r="E254" s="1" t="s">
        <v>1976</v>
      </c>
    </row>
    <row r="255" ht="16.5" customHeight="1">
      <c r="A255" s="2" t="s">
        <v>1197</v>
      </c>
      <c r="B255" s="1" t="s">
        <v>1977</v>
      </c>
      <c r="C255" s="3">
        <v>1.0</v>
      </c>
      <c r="D255" s="1" t="s">
        <v>1471</v>
      </c>
      <c r="E255" s="1" t="s">
        <v>1978</v>
      </c>
    </row>
    <row r="256" ht="16.5" customHeight="1">
      <c r="A256" s="4"/>
      <c r="B256" s="4"/>
      <c r="D256" s="4"/>
      <c r="E256" s="4"/>
    </row>
    <row r="257" ht="16.5" customHeight="1">
      <c r="A257" s="4"/>
      <c r="B257" s="4"/>
      <c r="D257" s="4"/>
      <c r="E257" s="4"/>
    </row>
    <row r="258" ht="16.5" customHeight="1">
      <c r="A258" s="4"/>
      <c r="B258" s="4"/>
      <c r="D258" s="4"/>
      <c r="E258" s="4"/>
    </row>
    <row r="259" ht="16.5" customHeight="1">
      <c r="A259" s="4"/>
      <c r="B259" s="4"/>
      <c r="D259" s="4"/>
      <c r="E259" s="4"/>
    </row>
    <row r="260" ht="16.5" customHeight="1">
      <c r="A260" s="4"/>
      <c r="B260" s="4"/>
      <c r="D260" s="4"/>
      <c r="E260" s="4"/>
    </row>
    <row r="261" ht="16.5" customHeight="1">
      <c r="A261" s="4"/>
      <c r="B261" s="4"/>
      <c r="D261" s="4"/>
      <c r="E261" s="4"/>
    </row>
    <row r="262" ht="16.5" customHeight="1">
      <c r="A262" s="4"/>
      <c r="B262" s="4"/>
      <c r="D262" s="4"/>
      <c r="E262" s="4"/>
    </row>
    <row r="263" ht="16.5" customHeight="1">
      <c r="A263" s="4"/>
      <c r="B263" s="4"/>
      <c r="D263" s="4"/>
      <c r="E263" s="4"/>
    </row>
    <row r="264" ht="16.5" customHeight="1">
      <c r="A264" s="4"/>
      <c r="B264" s="4"/>
      <c r="D264" s="4"/>
      <c r="E264" s="4"/>
    </row>
    <row r="265" ht="16.5" customHeight="1">
      <c r="A265" s="4"/>
      <c r="B265" s="4"/>
      <c r="D265" s="4"/>
      <c r="E265" s="4"/>
    </row>
    <row r="266" ht="16.5" customHeight="1">
      <c r="A266" s="4"/>
      <c r="B266" s="4"/>
      <c r="D266" s="4"/>
      <c r="E266" s="4"/>
    </row>
    <row r="267" ht="16.5" customHeight="1">
      <c r="A267" s="4"/>
      <c r="B267" s="4"/>
      <c r="D267" s="4"/>
      <c r="E267" s="4"/>
    </row>
    <row r="268" ht="16.5" customHeight="1">
      <c r="A268" s="4"/>
      <c r="B268" s="4"/>
      <c r="D268" s="4"/>
      <c r="E268" s="4"/>
    </row>
    <row r="269" ht="16.5" customHeight="1">
      <c r="A269" s="4"/>
      <c r="B269" s="4"/>
      <c r="D269" s="4"/>
      <c r="E269" s="4"/>
    </row>
    <row r="270" ht="16.5" customHeight="1">
      <c r="A270" s="4"/>
      <c r="B270" s="4"/>
      <c r="D270" s="4"/>
      <c r="E270" s="4"/>
    </row>
    <row r="271" ht="16.5" customHeight="1">
      <c r="A271" s="4"/>
      <c r="B271" s="4"/>
      <c r="D271" s="4"/>
      <c r="E271" s="4"/>
    </row>
    <row r="272" ht="16.5" customHeight="1">
      <c r="A272" s="4"/>
      <c r="B272" s="4"/>
      <c r="D272" s="4"/>
      <c r="E272" s="4"/>
    </row>
    <row r="273" ht="16.5" customHeight="1">
      <c r="A273" s="4"/>
      <c r="B273" s="4"/>
      <c r="D273" s="4"/>
      <c r="E273" s="4"/>
    </row>
    <row r="274" ht="16.5" customHeight="1">
      <c r="A274" s="4"/>
      <c r="B274" s="4"/>
      <c r="D274" s="4"/>
      <c r="E274" s="4"/>
    </row>
    <row r="275" ht="16.5" customHeight="1">
      <c r="A275" s="4"/>
      <c r="B275" s="4"/>
      <c r="D275" s="4"/>
      <c r="E275" s="4"/>
    </row>
    <row r="276" ht="16.5" customHeight="1">
      <c r="A276" s="4"/>
      <c r="B276" s="4"/>
      <c r="D276" s="4"/>
      <c r="E276" s="4"/>
    </row>
    <row r="277" ht="16.5" customHeight="1">
      <c r="A277" s="4"/>
      <c r="B277" s="4"/>
      <c r="D277" s="4"/>
      <c r="E277" s="4"/>
    </row>
    <row r="278" ht="16.5" customHeight="1">
      <c r="A278" s="4"/>
      <c r="B278" s="4"/>
      <c r="D278" s="4"/>
      <c r="E278" s="4"/>
    </row>
    <row r="279" ht="16.5" customHeight="1">
      <c r="A279" s="4"/>
      <c r="B279" s="4"/>
      <c r="D279" s="4"/>
      <c r="E279" s="4"/>
    </row>
    <row r="280" ht="16.5" customHeight="1">
      <c r="A280" s="4"/>
      <c r="B280" s="4"/>
      <c r="D280" s="4"/>
      <c r="E280" s="4"/>
    </row>
    <row r="281" ht="16.5" customHeight="1">
      <c r="A281" s="4"/>
      <c r="B281" s="4"/>
      <c r="D281" s="4"/>
      <c r="E281" s="4"/>
    </row>
    <row r="282" ht="16.5" customHeight="1">
      <c r="A282" s="4"/>
      <c r="B282" s="4"/>
      <c r="D282" s="4"/>
      <c r="E282" s="4"/>
    </row>
    <row r="283" ht="16.5" customHeight="1">
      <c r="A283" s="4"/>
      <c r="B283" s="4"/>
      <c r="D283" s="4"/>
      <c r="E283" s="4"/>
    </row>
    <row r="284" ht="16.5" customHeight="1">
      <c r="A284" s="4"/>
      <c r="B284" s="4"/>
      <c r="D284" s="4"/>
      <c r="E284" s="4"/>
    </row>
    <row r="285" ht="16.5" customHeight="1">
      <c r="A285" s="4"/>
      <c r="B285" s="4"/>
      <c r="D285" s="4"/>
      <c r="E285" s="4"/>
    </row>
    <row r="286" ht="16.5" customHeight="1">
      <c r="A286" s="4"/>
      <c r="B286" s="4"/>
      <c r="D286" s="4"/>
      <c r="E286" s="4"/>
    </row>
    <row r="287" ht="16.5" customHeight="1">
      <c r="A287" s="4"/>
      <c r="B287" s="4"/>
      <c r="D287" s="4"/>
      <c r="E287" s="4"/>
    </row>
    <row r="288" ht="16.5" customHeight="1">
      <c r="A288" s="4"/>
      <c r="B288" s="4"/>
      <c r="D288" s="4"/>
      <c r="E288" s="4"/>
    </row>
    <row r="289" ht="16.5" customHeight="1">
      <c r="A289" s="4"/>
      <c r="B289" s="4"/>
      <c r="D289" s="4"/>
      <c r="E289" s="4"/>
    </row>
    <row r="290" ht="16.5" customHeight="1">
      <c r="A290" s="4"/>
      <c r="B290" s="4"/>
      <c r="D290" s="4"/>
      <c r="E290" s="4"/>
    </row>
    <row r="291" ht="16.5" customHeight="1">
      <c r="A291" s="4"/>
      <c r="B291" s="4"/>
      <c r="D291" s="4"/>
      <c r="E291" s="4"/>
    </row>
    <row r="292" ht="16.5" customHeight="1">
      <c r="A292" s="4"/>
      <c r="B292" s="4"/>
      <c r="D292" s="4"/>
      <c r="E292" s="4"/>
    </row>
    <row r="293" ht="16.5" customHeight="1">
      <c r="A293" s="4"/>
      <c r="B293" s="4"/>
      <c r="D293" s="4"/>
      <c r="E293" s="4"/>
    </row>
    <row r="294" ht="16.5" customHeight="1">
      <c r="A294" s="4"/>
      <c r="B294" s="4"/>
      <c r="D294" s="4"/>
      <c r="E294" s="4"/>
    </row>
    <row r="295" ht="16.5" customHeight="1">
      <c r="A295" s="4"/>
      <c r="B295" s="4"/>
      <c r="D295" s="4"/>
      <c r="E295" s="4"/>
    </row>
    <row r="296" ht="16.5" customHeight="1">
      <c r="A296" s="4"/>
      <c r="B296" s="4"/>
      <c r="D296" s="4"/>
      <c r="E296" s="4"/>
    </row>
    <row r="297" ht="16.5" customHeight="1">
      <c r="A297" s="4"/>
      <c r="B297" s="4"/>
      <c r="D297" s="4"/>
      <c r="E297" s="4"/>
    </row>
    <row r="298" ht="16.5" customHeight="1">
      <c r="A298" s="4"/>
      <c r="B298" s="4"/>
      <c r="D298" s="4"/>
      <c r="E298" s="4"/>
    </row>
    <row r="299" ht="16.5" customHeight="1">
      <c r="A299" s="4"/>
      <c r="B299" s="4"/>
      <c r="D299" s="4"/>
      <c r="E299" s="4"/>
    </row>
    <row r="300" ht="16.5" customHeight="1">
      <c r="A300" s="4"/>
      <c r="B300" s="4"/>
      <c r="D300" s="4"/>
      <c r="E300" s="4"/>
    </row>
    <row r="301" ht="16.5" customHeight="1">
      <c r="A301" s="4"/>
      <c r="B301" s="4"/>
      <c r="D301" s="4"/>
      <c r="E301" s="4"/>
    </row>
    <row r="302" ht="16.5" customHeight="1">
      <c r="A302" s="4"/>
      <c r="B302" s="4"/>
      <c r="D302" s="4"/>
      <c r="E302" s="4"/>
    </row>
    <row r="303" ht="16.5" customHeight="1">
      <c r="A303" s="4"/>
      <c r="B303" s="4"/>
      <c r="D303" s="4"/>
      <c r="E303" s="4"/>
    </row>
    <row r="304" ht="16.5" customHeight="1">
      <c r="A304" s="4"/>
      <c r="B304" s="4"/>
      <c r="D304" s="4"/>
      <c r="E304" s="4"/>
    </row>
    <row r="305" ht="16.5" customHeight="1">
      <c r="A305" s="4"/>
      <c r="B305" s="4"/>
      <c r="D305" s="4"/>
      <c r="E305" s="4"/>
    </row>
    <row r="306" ht="16.5" customHeight="1">
      <c r="A306" s="4"/>
      <c r="B306" s="4"/>
      <c r="D306" s="4"/>
      <c r="E306" s="4"/>
    </row>
    <row r="307" ht="16.5" customHeight="1">
      <c r="A307" s="4"/>
      <c r="B307" s="4"/>
      <c r="D307" s="4"/>
      <c r="E307" s="4"/>
    </row>
    <row r="308" ht="16.5" customHeight="1">
      <c r="A308" s="4"/>
      <c r="B308" s="4"/>
      <c r="D308" s="4"/>
      <c r="E308" s="4"/>
    </row>
    <row r="309" ht="16.5" customHeight="1">
      <c r="A309" s="4"/>
      <c r="B309" s="4"/>
      <c r="D309" s="4"/>
      <c r="E309" s="4"/>
    </row>
    <row r="310" ht="16.5" customHeight="1">
      <c r="A310" s="4"/>
      <c r="B310" s="4"/>
      <c r="D310" s="4"/>
      <c r="E310" s="4"/>
    </row>
    <row r="311" ht="16.5" customHeight="1">
      <c r="A311" s="4"/>
      <c r="B311" s="4"/>
      <c r="D311" s="4"/>
      <c r="E311" s="4"/>
    </row>
    <row r="312" ht="16.5" customHeight="1">
      <c r="A312" s="4"/>
      <c r="B312" s="4"/>
      <c r="D312" s="4"/>
      <c r="E312" s="4"/>
    </row>
    <row r="313" ht="16.5" customHeight="1">
      <c r="A313" s="4"/>
      <c r="B313" s="4"/>
      <c r="D313" s="4"/>
      <c r="E313" s="4"/>
    </row>
    <row r="314" ht="16.5" customHeight="1">
      <c r="A314" s="4"/>
      <c r="B314" s="4"/>
      <c r="D314" s="4"/>
      <c r="E314" s="4"/>
    </row>
    <row r="315" ht="16.5" customHeight="1">
      <c r="A315" s="4"/>
      <c r="B315" s="4"/>
      <c r="D315" s="4"/>
      <c r="E315" s="4"/>
    </row>
    <row r="316" ht="16.5" customHeight="1">
      <c r="A316" s="4"/>
      <c r="B316" s="4"/>
      <c r="D316" s="4"/>
      <c r="E316" s="4"/>
    </row>
    <row r="317" ht="16.5" customHeight="1">
      <c r="A317" s="4"/>
      <c r="B317" s="4"/>
      <c r="D317" s="4"/>
      <c r="E317" s="4"/>
    </row>
    <row r="318" ht="16.5" customHeight="1">
      <c r="A318" s="4"/>
      <c r="B318" s="4"/>
      <c r="D318" s="4"/>
      <c r="E318" s="4"/>
    </row>
    <row r="319" ht="16.5" customHeight="1">
      <c r="A319" s="4"/>
      <c r="B319" s="4"/>
      <c r="D319" s="4"/>
      <c r="E319" s="4"/>
    </row>
    <row r="320" ht="16.5" customHeight="1">
      <c r="A320" s="4"/>
      <c r="B320" s="4"/>
      <c r="D320" s="4"/>
      <c r="E320" s="4"/>
    </row>
    <row r="321" ht="16.5" customHeight="1">
      <c r="A321" s="4"/>
      <c r="B321" s="4"/>
      <c r="D321" s="4"/>
      <c r="E321" s="4"/>
    </row>
    <row r="322" ht="16.5" customHeight="1">
      <c r="A322" s="4"/>
      <c r="B322" s="4"/>
      <c r="D322" s="4"/>
      <c r="E322" s="4"/>
    </row>
    <row r="323" ht="16.5" customHeight="1">
      <c r="A323" s="4"/>
      <c r="B323" s="4"/>
      <c r="D323" s="4"/>
      <c r="E323" s="4"/>
    </row>
    <row r="324" ht="16.5" customHeight="1">
      <c r="A324" s="4"/>
      <c r="B324" s="4"/>
      <c r="D324" s="4"/>
      <c r="E324" s="4"/>
    </row>
    <row r="325" ht="16.5" customHeight="1">
      <c r="A325" s="4"/>
      <c r="B325" s="4"/>
      <c r="D325" s="4"/>
      <c r="E325" s="4"/>
    </row>
    <row r="326" ht="16.5" customHeight="1">
      <c r="A326" s="4"/>
      <c r="B326" s="4"/>
      <c r="D326" s="4"/>
      <c r="E326" s="4"/>
    </row>
    <row r="327" ht="16.5" customHeight="1">
      <c r="A327" s="4"/>
      <c r="B327" s="4"/>
      <c r="D327" s="4"/>
      <c r="E327" s="4"/>
    </row>
    <row r="328" ht="16.5" customHeight="1">
      <c r="A328" s="4"/>
      <c r="B328" s="4"/>
      <c r="D328" s="4"/>
      <c r="E328" s="4"/>
    </row>
    <row r="329" ht="16.5" customHeight="1">
      <c r="A329" s="4"/>
      <c r="B329" s="4"/>
      <c r="D329" s="4"/>
      <c r="E329" s="4"/>
    </row>
    <row r="330" ht="16.5" customHeight="1">
      <c r="A330" s="4"/>
      <c r="B330" s="4"/>
      <c r="D330" s="4"/>
      <c r="E330" s="4"/>
    </row>
    <row r="331" ht="16.5" customHeight="1">
      <c r="A331" s="4"/>
      <c r="B331" s="4"/>
      <c r="D331" s="4"/>
      <c r="E331" s="4"/>
    </row>
    <row r="332" ht="16.5" customHeight="1">
      <c r="A332" s="4"/>
      <c r="B332" s="4"/>
      <c r="D332" s="4"/>
      <c r="E332" s="4"/>
    </row>
    <row r="333" ht="16.5" customHeight="1">
      <c r="A333" s="4"/>
      <c r="B333" s="4"/>
      <c r="D333" s="4"/>
      <c r="E333" s="4"/>
    </row>
    <row r="334" ht="16.5" customHeight="1">
      <c r="A334" s="4"/>
      <c r="B334" s="4"/>
      <c r="D334" s="4"/>
      <c r="E334" s="4"/>
    </row>
    <row r="335" ht="16.5" customHeight="1">
      <c r="A335" s="4"/>
      <c r="B335" s="4"/>
      <c r="D335" s="4"/>
      <c r="E335" s="4"/>
    </row>
    <row r="336" ht="16.5" customHeight="1">
      <c r="A336" s="4"/>
      <c r="B336" s="4"/>
      <c r="D336" s="4"/>
      <c r="E336" s="4"/>
    </row>
    <row r="337" ht="16.5" customHeight="1">
      <c r="A337" s="4"/>
      <c r="B337" s="4"/>
      <c r="D337" s="4"/>
      <c r="E337" s="4"/>
    </row>
    <row r="338" ht="16.5" customHeight="1">
      <c r="A338" s="4"/>
      <c r="B338" s="4"/>
      <c r="D338" s="4"/>
      <c r="E338" s="4"/>
    </row>
    <row r="339" ht="16.5" customHeight="1">
      <c r="A339" s="4"/>
      <c r="B339" s="4"/>
      <c r="D339" s="4"/>
      <c r="E339" s="4"/>
    </row>
    <row r="340" ht="16.5" customHeight="1">
      <c r="A340" s="4"/>
      <c r="B340" s="4"/>
      <c r="D340" s="4"/>
      <c r="E340" s="4"/>
    </row>
    <row r="341" ht="16.5" customHeight="1">
      <c r="A341" s="4"/>
      <c r="B341" s="4"/>
      <c r="D341" s="4"/>
      <c r="E341" s="4"/>
    </row>
    <row r="342" ht="16.5" customHeight="1">
      <c r="A342" s="4"/>
      <c r="B342" s="4"/>
      <c r="D342" s="4"/>
      <c r="E342" s="4"/>
    </row>
    <row r="343" ht="16.5" customHeight="1">
      <c r="A343" s="4"/>
      <c r="B343" s="4"/>
      <c r="D343" s="4"/>
      <c r="E343" s="4"/>
    </row>
    <row r="344" ht="16.5" customHeight="1">
      <c r="A344" s="4"/>
      <c r="B344" s="4"/>
      <c r="D344" s="4"/>
      <c r="E344" s="4"/>
    </row>
    <row r="345" ht="16.5" customHeight="1">
      <c r="A345" s="4"/>
      <c r="B345" s="4"/>
      <c r="D345" s="4"/>
      <c r="E345" s="4"/>
    </row>
    <row r="346" ht="16.5" customHeight="1">
      <c r="A346" s="4"/>
      <c r="B346" s="4"/>
      <c r="D346" s="4"/>
      <c r="E346" s="4"/>
    </row>
    <row r="347" ht="16.5" customHeight="1">
      <c r="A347" s="4"/>
      <c r="B347" s="4"/>
      <c r="D347" s="4"/>
      <c r="E347" s="4"/>
    </row>
    <row r="348" ht="16.5" customHeight="1">
      <c r="A348" s="4"/>
      <c r="B348" s="4"/>
      <c r="D348" s="4"/>
      <c r="E348" s="4"/>
    </row>
    <row r="349" ht="16.5" customHeight="1">
      <c r="A349" s="4"/>
      <c r="B349" s="4"/>
      <c r="D349" s="4"/>
      <c r="E349" s="4"/>
    </row>
    <row r="350" ht="16.5" customHeight="1">
      <c r="A350" s="4"/>
      <c r="B350" s="4"/>
      <c r="D350" s="4"/>
      <c r="E350" s="4"/>
    </row>
    <row r="351" ht="16.5" customHeight="1">
      <c r="A351" s="4"/>
      <c r="B351" s="4"/>
      <c r="D351" s="4"/>
      <c r="E351" s="4"/>
    </row>
    <row r="352" ht="16.5" customHeight="1">
      <c r="A352" s="4"/>
      <c r="B352" s="4"/>
      <c r="D352" s="4"/>
      <c r="E352" s="4"/>
    </row>
    <row r="353" ht="16.5" customHeight="1">
      <c r="A353" s="4"/>
      <c r="B353" s="4"/>
      <c r="D353" s="4"/>
      <c r="E353" s="4"/>
    </row>
    <row r="354" ht="16.5" customHeight="1">
      <c r="A354" s="4"/>
      <c r="B354" s="4"/>
      <c r="D354" s="4"/>
      <c r="E354" s="4"/>
    </row>
    <row r="355" ht="16.5" customHeight="1">
      <c r="A355" s="4"/>
      <c r="B355" s="4"/>
      <c r="D355" s="4"/>
      <c r="E355" s="4"/>
    </row>
    <row r="356" ht="16.5" customHeight="1">
      <c r="A356" s="4"/>
      <c r="B356" s="4"/>
      <c r="D356" s="4"/>
      <c r="E356" s="4"/>
    </row>
    <row r="357" ht="16.5" customHeight="1">
      <c r="A357" s="4"/>
      <c r="B357" s="4"/>
      <c r="D357" s="4"/>
      <c r="E357" s="4"/>
    </row>
    <row r="358" ht="16.5" customHeight="1">
      <c r="A358" s="4"/>
      <c r="B358" s="4"/>
      <c r="D358" s="4"/>
      <c r="E358" s="4"/>
    </row>
    <row r="359" ht="16.5" customHeight="1">
      <c r="A359" s="4"/>
      <c r="B359" s="4"/>
      <c r="D359" s="4"/>
      <c r="E359" s="4"/>
    </row>
    <row r="360" ht="16.5" customHeight="1">
      <c r="A360" s="4"/>
      <c r="B360" s="4"/>
      <c r="D360" s="4"/>
      <c r="E360" s="4"/>
    </row>
    <row r="361" ht="16.5" customHeight="1">
      <c r="A361" s="4"/>
      <c r="B361" s="4"/>
      <c r="D361" s="4"/>
      <c r="E361" s="4"/>
    </row>
    <row r="362" ht="16.5" customHeight="1">
      <c r="A362" s="4"/>
      <c r="B362" s="4"/>
      <c r="D362" s="4"/>
      <c r="E362" s="4"/>
    </row>
    <row r="363" ht="16.5" customHeight="1">
      <c r="A363" s="4"/>
      <c r="B363" s="4"/>
      <c r="D363" s="4"/>
      <c r="E363" s="4"/>
      <c r="K363" s="5"/>
    </row>
    <row r="364" ht="16.5" customHeight="1">
      <c r="A364" s="4"/>
      <c r="B364" s="4"/>
      <c r="D364" s="4"/>
      <c r="E364" s="4"/>
      <c r="K364" s="5"/>
    </row>
    <row r="365" ht="16.5" customHeight="1">
      <c r="A365" s="4"/>
      <c r="B365" s="4"/>
      <c r="D365" s="4"/>
      <c r="E365" s="4"/>
    </row>
    <row r="366" ht="16.5" customHeight="1">
      <c r="A366" s="4"/>
      <c r="B366" s="4"/>
      <c r="D366" s="4"/>
      <c r="E366" s="4"/>
    </row>
    <row r="367" ht="16.5" customHeight="1">
      <c r="A367" s="4"/>
      <c r="B367" s="4"/>
      <c r="D367" s="4"/>
      <c r="E367" s="4"/>
    </row>
    <row r="368" ht="16.5" customHeight="1">
      <c r="A368" s="4"/>
      <c r="B368" s="4"/>
      <c r="D368" s="4"/>
      <c r="E368" s="4"/>
    </row>
    <row r="369" ht="16.5" customHeight="1">
      <c r="A369" s="4"/>
      <c r="B369" s="4"/>
      <c r="D369" s="4"/>
      <c r="E369" s="4"/>
    </row>
    <row r="370" ht="16.5" customHeight="1">
      <c r="A370" s="4"/>
      <c r="B370" s="4"/>
      <c r="D370" s="4"/>
      <c r="E370" s="4"/>
    </row>
    <row r="371" ht="16.5" customHeight="1">
      <c r="A371" s="4"/>
      <c r="B371" s="4"/>
      <c r="D371" s="4"/>
      <c r="E371" s="4"/>
      <c r="F371" s="5"/>
    </row>
    <row r="372" ht="16.5" customHeight="1">
      <c r="A372" s="4"/>
      <c r="B372" s="4"/>
      <c r="D372" s="4"/>
      <c r="E372" s="4"/>
      <c r="F372" s="5"/>
    </row>
    <row r="373" ht="16.5" customHeight="1">
      <c r="A373" s="4"/>
      <c r="B373" s="4"/>
      <c r="D373" s="4"/>
      <c r="E373" s="4"/>
      <c r="F373" s="5"/>
    </row>
    <row r="374" ht="16.5" customHeight="1">
      <c r="A374" s="4"/>
      <c r="B374" s="4"/>
      <c r="D374" s="4"/>
      <c r="E374" s="4"/>
      <c r="F374" s="5"/>
    </row>
    <row r="375" ht="16.5" customHeight="1">
      <c r="A375" s="4"/>
      <c r="B375" s="4"/>
      <c r="D375" s="4"/>
      <c r="E375" s="4"/>
      <c r="F375" s="5"/>
    </row>
    <row r="376" ht="16.5" customHeight="1">
      <c r="A376" s="4"/>
      <c r="B376" s="4"/>
      <c r="D376" s="4"/>
      <c r="E376" s="4"/>
      <c r="F376" s="5"/>
    </row>
    <row r="377" ht="16.5" customHeight="1">
      <c r="A377" s="4"/>
      <c r="B377" s="4"/>
      <c r="D377" s="4"/>
      <c r="E377" s="4"/>
      <c r="F377" s="5"/>
    </row>
    <row r="378" ht="16.5" customHeight="1">
      <c r="A378" s="4"/>
      <c r="B378" s="4"/>
      <c r="D378" s="4"/>
      <c r="E378" s="4"/>
      <c r="F378" s="5"/>
    </row>
    <row r="379" ht="16.5" customHeight="1">
      <c r="A379" s="4"/>
      <c r="B379" s="4"/>
      <c r="D379" s="4"/>
      <c r="E379" s="4"/>
      <c r="F379" s="5"/>
    </row>
    <row r="380" ht="16.5" customHeight="1">
      <c r="A380" s="4"/>
      <c r="B380" s="4"/>
      <c r="D380" s="4"/>
      <c r="E380" s="4"/>
      <c r="F380" s="5"/>
    </row>
    <row r="381" ht="16.5" customHeight="1">
      <c r="A381" s="4"/>
      <c r="B381" s="4"/>
      <c r="D381" s="4"/>
      <c r="E381" s="4"/>
      <c r="F381" s="5"/>
    </row>
    <row r="382" ht="16.5" customHeight="1">
      <c r="A382" s="4"/>
      <c r="B382" s="4"/>
      <c r="D382" s="4"/>
      <c r="E382" s="4"/>
      <c r="F382" s="5"/>
    </row>
    <row r="383" ht="16.5" customHeight="1">
      <c r="A383" s="4"/>
      <c r="B383" s="4"/>
      <c r="D383" s="4"/>
      <c r="E383" s="4"/>
      <c r="F383" s="5"/>
    </row>
    <row r="384" ht="16.5" customHeight="1">
      <c r="A384" s="4"/>
      <c r="B384" s="4"/>
      <c r="D384" s="4"/>
      <c r="E384" s="4"/>
      <c r="F384" s="5"/>
    </row>
    <row r="385" ht="16.5" customHeight="1">
      <c r="A385" s="4"/>
      <c r="B385" s="4"/>
      <c r="D385" s="4"/>
      <c r="E385" s="4"/>
      <c r="F385" s="5"/>
    </row>
    <row r="386" ht="16.5" customHeight="1">
      <c r="A386" s="4"/>
      <c r="B386" s="4"/>
      <c r="D386" s="4"/>
      <c r="E386" s="4"/>
      <c r="F386" s="5"/>
    </row>
    <row r="387" ht="16.5" customHeight="1">
      <c r="A387" s="4"/>
      <c r="B387" s="4"/>
      <c r="D387" s="4"/>
      <c r="E387" s="4"/>
      <c r="F387" s="5"/>
    </row>
    <row r="388" ht="16.5" customHeight="1">
      <c r="A388" s="4"/>
      <c r="B388" s="4"/>
      <c r="D388" s="4"/>
      <c r="E388" s="4"/>
      <c r="F388" s="5"/>
    </row>
    <row r="389" ht="16.5" customHeight="1">
      <c r="A389" s="4"/>
      <c r="B389" s="4"/>
      <c r="D389" s="4"/>
      <c r="E389" s="4"/>
      <c r="F389" s="5"/>
    </row>
    <row r="390" ht="16.5" customHeight="1">
      <c r="A390" s="4"/>
      <c r="B390" s="4"/>
      <c r="D390" s="4"/>
      <c r="E390" s="4"/>
      <c r="F390" s="5"/>
    </row>
    <row r="391" ht="16.5" customHeight="1">
      <c r="A391" s="4"/>
      <c r="B391" s="4"/>
      <c r="D391" s="4"/>
      <c r="E391" s="4"/>
      <c r="F391" s="5"/>
    </row>
    <row r="392" ht="16.5" customHeight="1">
      <c r="A392" s="4"/>
      <c r="B392" s="4"/>
      <c r="D392" s="4"/>
      <c r="E392" s="4"/>
      <c r="F392" s="5"/>
    </row>
    <row r="393" ht="16.5" customHeight="1">
      <c r="A393" s="4"/>
      <c r="B393" s="4"/>
      <c r="D393" s="4"/>
      <c r="E393" s="4"/>
      <c r="F393" s="5"/>
    </row>
    <row r="394" ht="16.5" customHeight="1">
      <c r="A394" s="4"/>
      <c r="B394" s="4"/>
      <c r="D394" s="4"/>
      <c r="E394" s="4"/>
      <c r="F394" s="5"/>
    </row>
    <row r="395" ht="16.5" customHeight="1">
      <c r="A395" s="4"/>
      <c r="B395" s="4"/>
      <c r="D395" s="4"/>
      <c r="E395" s="4"/>
      <c r="F395" s="5"/>
    </row>
    <row r="396" ht="16.5" customHeight="1">
      <c r="A396" s="4"/>
      <c r="B396" s="4"/>
      <c r="D396" s="4"/>
      <c r="E396" s="4"/>
      <c r="F396" s="5"/>
    </row>
    <row r="397" ht="16.5" customHeight="1">
      <c r="A397" s="4"/>
      <c r="B397" s="4"/>
      <c r="D397" s="4"/>
      <c r="E397" s="4"/>
      <c r="F397" s="5"/>
    </row>
    <row r="398" ht="16.5" customHeight="1">
      <c r="A398" s="4"/>
      <c r="B398" s="4"/>
      <c r="D398" s="4"/>
      <c r="E398" s="4"/>
      <c r="F398" s="5"/>
    </row>
    <row r="399" ht="16.5" customHeight="1">
      <c r="A399" s="4"/>
      <c r="B399" s="4"/>
      <c r="D399" s="4"/>
      <c r="E399" s="4"/>
      <c r="F399" s="5"/>
    </row>
    <row r="400" ht="16.5" customHeight="1">
      <c r="A400" s="4"/>
      <c r="B400" s="4"/>
      <c r="D400" s="4"/>
      <c r="E400" s="4"/>
      <c r="F400" s="5"/>
    </row>
    <row r="401" ht="16.5" customHeight="1">
      <c r="A401" s="4"/>
      <c r="B401" s="4"/>
      <c r="D401" s="4"/>
      <c r="E401" s="4"/>
      <c r="F401" s="5"/>
    </row>
    <row r="402" ht="16.5" customHeight="1">
      <c r="A402" s="4"/>
      <c r="B402" s="4"/>
      <c r="D402" s="4"/>
      <c r="E402" s="4"/>
      <c r="F402" s="5"/>
    </row>
    <row r="403" ht="16.5" customHeight="1">
      <c r="A403" s="4"/>
      <c r="B403" s="4"/>
      <c r="D403" s="4"/>
      <c r="E403" s="4"/>
      <c r="F403" s="5"/>
    </row>
    <row r="404" ht="16.5" customHeight="1">
      <c r="A404" s="4"/>
      <c r="B404" s="4"/>
      <c r="D404" s="4"/>
      <c r="E404" s="4"/>
      <c r="F404" s="5"/>
    </row>
    <row r="405" ht="16.5" customHeight="1">
      <c r="A405" s="4"/>
      <c r="B405" s="4"/>
      <c r="D405" s="4"/>
      <c r="E405" s="4"/>
      <c r="F405" s="5"/>
    </row>
    <row r="406" ht="16.5" customHeight="1">
      <c r="A406" s="4"/>
      <c r="B406" s="4"/>
      <c r="D406" s="4"/>
      <c r="E406" s="4"/>
      <c r="F406" s="5"/>
    </row>
    <row r="407" ht="16.5" customHeight="1">
      <c r="A407" s="4"/>
      <c r="B407" s="4"/>
      <c r="D407" s="4"/>
      <c r="E407" s="4"/>
      <c r="F407" s="5"/>
    </row>
    <row r="408" ht="16.5" customHeight="1">
      <c r="A408" s="4"/>
      <c r="B408" s="4"/>
      <c r="D408" s="4"/>
      <c r="E408" s="4"/>
      <c r="F408" s="5"/>
    </row>
    <row r="409" ht="16.5" customHeight="1">
      <c r="A409" s="4"/>
      <c r="B409" s="4"/>
      <c r="D409" s="4"/>
      <c r="E409" s="4"/>
      <c r="F409" s="5"/>
    </row>
    <row r="410" ht="16.5" customHeight="1">
      <c r="A410" s="4"/>
      <c r="B410" s="4"/>
      <c r="D410" s="4"/>
      <c r="E410" s="4"/>
      <c r="F410" s="5"/>
    </row>
    <row r="411" ht="16.5" customHeight="1">
      <c r="A411" s="4"/>
      <c r="B411" s="4"/>
      <c r="D411" s="4"/>
      <c r="E411" s="4"/>
      <c r="F411" s="5"/>
    </row>
    <row r="412" ht="16.5" customHeight="1">
      <c r="A412" s="4"/>
      <c r="B412" s="4"/>
      <c r="D412" s="4"/>
      <c r="E412" s="4"/>
      <c r="F412" s="5"/>
    </row>
    <row r="413" ht="16.5" customHeight="1">
      <c r="A413" s="4"/>
      <c r="B413" s="4"/>
      <c r="D413" s="4"/>
      <c r="E413" s="4"/>
      <c r="F413" s="5"/>
    </row>
    <row r="414" ht="16.5" customHeight="1">
      <c r="A414" s="4"/>
      <c r="B414" s="4"/>
      <c r="D414" s="4"/>
      <c r="E414" s="4"/>
      <c r="F414" s="5"/>
    </row>
    <row r="415" ht="16.5" customHeight="1">
      <c r="A415" s="4"/>
      <c r="B415" s="4"/>
      <c r="D415" s="4"/>
      <c r="E415" s="4"/>
      <c r="F415" s="5"/>
    </row>
    <row r="416" ht="16.5" customHeight="1">
      <c r="A416" s="4"/>
      <c r="B416" s="4"/>
      <c r="D416" s="4"/>
      <c r="E416" s="4"/>
      <c r="F416" s="5"/>
    </row>
    <row r="417" ht="16.5" customHeight="1">
      <c r="A417" s="4"/>
      <c r="B417" s="4"/>
      <c r="D417" s="4"/>
      <c r="E417" s="4"/>
      <c r="F417" s="5"/>
    </row>
    <row r="418" ht="16.5" customHeight="1">
      <c r="A418" s="4"/>
      <c r="B418" s="4"/>
      <c r="D418" s="4"/>
      <c r="E418" s="4"/>
      <c r="F418" s="5"/>
    </row>
    <row r="419" ht="16.5" customHeight="1">
      <c r="A419" s="4"/>
      <c r="B419" s="4"/>
      <c r="D419" s="4"/>
      <c r="E419" s="4"/>
      <c r="F419" s="5"/>
    </row>
    <row r="420" ht="16.5" customHeight="1">
      <c r="A420" s="4"/>
      <c r="B420" s="4"/>
      <c r="D420" s="4"/>
      <c r="E420" s="4"/>
      <c r="F420" s="5"/>
    </row>
    <row r="421" ht="16.5" customHeight="1">
      <c r="A421" s="4"/>
      <c r="B421" s="4"/>
      <c r="D421" s="4"/>
      <c r="E421" s="4"/>
      <c r="F421" s="5"/>
    </row>
    <row r="422" ht="16.5" customHeight="1">
      <c r="A422" s="4"/>
      <c r="B422" s="4"/>
      <c r="D422" s="4"/>
      <c r="E422" s="4"/>
      <c r="F422" s="5"/>
    </row>
    <row r="423" ht="16.5" customHeight="1">
      <c r="A423" s="4"/>
      <c r="B423" s="4"/>
      <c r="D423" s="4"/>
      <c r="E423" s="4"/>
      <c r="F423" s="5"/>
    </row>
    <row r="424" ht="16.5" customHeight="1">
      <c r="A424" s="4"/>
      <c r="B424" s="4"/>
      <c r="D424" s="4"/>
      <c r="E424" s="4"/>
      <c r="F424" s="5"/>
    </row>
    <row r="425" ht="16.5" customHeight="1">
      <c r="A425" s="4"/>
      <c r="B425" s="4"/>
      <c r="D425" s="4"/>
      <c r="E425" s="4"/>
      <c r="F425" s="5"/>
    </row>
    <row r="426" ht="16.5" customHeight="1">
      <c r="A426" s="4"/>
      <c r="B426" s="4"/>
      <c r="D426" s="4"/>
      <c r="E426" s="4"/>
      <c r="F426" s="5"/>
    </row>
    <row r="427" ht="16.5" customHeight="1">
      <c r="A427" s="4"/>
      <c r="B427" s="4"/>
      <c r="D427" s="4"/>
      <c r="E427" s="4"/>
      <c r="F427" s="5"/>
    </row>
    <row r="428" ht="16.5" customHeight="1">
      <c r="A428" s="4"/>
      <c r="B428" s="4"/>
      <c r="D428" s="4"/>
      <c r="E428" s="4"/>
      <c r="F428" s="5"/>
    </row>
    <row r="429" ht="16.5" customHeight="1">
      <c r="A429" s="4"/>
      <c r="B429" s="4"/>
      <c r="D429" s="4"/>
      <c r="E429" s="4"/>
      <c r="F429" s="5"/>
    </row>
    <row r="430" ht="16.5" customHeight="1">
      <c r="A430" s="4"/>
      <c r="B430" s="4"/>
      <c r="D430" s="4"/>
      <c r="E430" s="4"/>
      <c r="F430" s="5"/>
    </row>
    <row r="431" ht="16.5" customHeight="1">
      <c r="A431" s="4"/>
      <c r="B431" s="4"/>
      <c r="D431" s="4"/>
      <c r="E431" s="4"/>
      <c r="F431" s="5"/>
    </row>
    <row r="432" ht="16.5" customHeight="1">
      <c r="A432" s="4"/>
      <c r="B432" s="4"/>
      <c r="D432" s="4"/>
      <c r="E432" s="4"/>
      <c r="F432" s="5"/>
    </row>
    <row r="433" ht="16.5" customHeight="1">
      <c r="A433" s="4"/>
      <c r="B433" s="4"/>
      <c r="D433" s="4"/>
      <c r="E433" s="4"/>
      <c r="F433" s="5"/>
    </row>
    <row r="434" ht="16.5" customHeight="1">
      <c r="A434" s="4"/>
      <c r="B434" s="4"/>
      <c r="D434" s="4"/>
      <c r="E434" s="4"/>
      <c r="F434" s="5"/>
    </row>
    <row r="435" ht="16.5" customHeight="1">
      <c r="A435" s="4"/>
      <c r="B435" s="4"/>
      <c r="D435" s="4"/>
      <c r="E435" s="4"/>
      <c r="F435" s="5"/>
    </row>
    <row r="436" ht="16.5" customHeight="1">
      <c r="A436" s="4"/>
      <c r="B436" s="4"/>
      <c r="D436" s="4"/>
      <c r="E436" s="4"/>
      <c r="F436" s="5"/>
    </row>
    <row r="437" ht="16.5" customHeight="1">
      <c r="A437" s="4"/>
      <c r="B437" s="4"/>
      <c r="D437" s="4"/>
      <c r="E437" s="4"/>
      <c r="F437" s="5"/>
    </row>
    <row r="438" ht="16.5" customHeight="1">
      <c r="A438" s="4"/>
      <c r="B438" s="4"/>
      <c r="D438" s="4"/>
      <c r="E438" s="4"/>
      <c r="F438" s="5"/>
    </row>
    <row r="439" ht="16.5" customHeight="1">
      <c r="A439" s="4"/>
      <c r="B439" s="4"/>
      <c r="D439" s="4"/>
      <c r="E439" s="4"/>
      <c r="F439" s="5"/>
    </row>
    <row r="440" ht="16.5" customHeight="1">
      <c r="A440" s="4"/>
      <c r="B440" s="4"/>
      <c r="D440" s="4"/>
      <c r="E440" s="4"/>
      <c r="F440" s="5"/>
    </row>
    <row r="441" ht="16.5" customHeight="1">
      <c r="A441" s="4"/>
      <c r="B441" s="4"/>
      <c r="D441" s="4"/>
      <c r="E441" s="4"/>
      <c r="F441" s="5"/>
    </row>
    <row r="442" ht="16.5" customHeight="1">
      <c r="A442" s="4"/>
      <c r="B442" s="4"/>
      <c r="D442" s="4"/>
      <c r="E442" s="4"/>
      <c r="F442" s="5"/>
    </row>
    <row r="443" ht="16.5" customHeight="1">
      <c r="A443" s="4"/>
      <c r="B443" s="4"/>
      <c r="D443" s="4"/>
      <c r="E443" s="4"/>
      <c r="F443" s="5"/>
    </row>
    <row r="444" ht="16.5" customHeight="1">
      <c r="A444" s="4"/>
      <c r="B444" s="4"/>
      <c r="D444" s="4"/>
      <c r="E444" s="4"/>
      <c r="F444" s="5"/>
    </row>
    <row r="445" ht="16.5" customHeight="1">
      <c r="A445" s="4"/>
      <c r="B445" s="4"/>
      <c r="D445" s="4"/>
      <c r="E445" s="4"/>
      <c r="F445" s="5"/>
    </row>
    <row r="446" ht="16.5" customHeight="1">
      <c r="A446" s="4"/>
      <c r="B446" s="4"/>
      <c r="D446" s="4"/>
      <c r="E446" s="4"/>
      <c r="F446" s="5"/>
    </row>
    <row r="447" ht="16.5" customHeight="1">
      <c r="A447" s="4"/>
      <c r="B447" s="4"/>
      <c r="D447" s="4"/>
      <c r="E447" s="4"/>
      <c r="F447" s="5"/>
    </row>
    <row r="448" ht="16.5" customHeight="1">
      <c r="A448" s="4"/>
      <c r="B448" s="4"/>
      <c r="D448" s="4"/>
      <c r="E448" s="4"/>
      <c r="F448" s="5"/>
    </row>
    <row r="449" ht="16.5" customHeight="1">
      <c r="A449" s="4"/>
      <c r="B449" s="4"/>
      <c r="D449" s="4"/>
      <c r="E449" s="4"/>
      <c r="F449" s="5"/>
    </row>
    <row r="450" ht="16.5" customHeight="1">
      <c r="A450" s="4"/>
      <c r="B450" s="4"/>
      <c r="D450" s="4"/>
      <c r="E450" s="4"/>
      <c r="F450" s="5"/>
    </row>
    <row r="451" ht="16.5" customHeight="1">
      <c r="A451" s="4"/>
      <c r="B451" s="4"/>
      <c r="D451" s="4"/>
      <c r="E451" s="4"/>
      <c r="F451" s="5"/>
    </row>
    <row r="452" ht="16.5" customHeight="1">
      <c r="A452" s="4"/>
      <c r="B452" s="4"/>
      <c r="D452" s="4"/>
      <c r="E452" s="4"/>
      <c r="F452" s="5"/>
    </row>
    <row r="453" ht="16.5" customHeight="1">
      <c r="A453" s="4"/>
      <c r="B453" s="4"/>
      <c r="D453" s="4"/>
      <c r="E453" s="4"/>
      <c r="F453" s="5"/>
    </row>
    <row r="454" ht="16.5" customHeight="1">
      <c r="A454" s="4"/>
      <c r="B454" s="4"/>
      <c r="D454" s="4"/>
      <c r="E454" s="4"/>
      <c r="F454" s="5"/>
    </row>
    <row r="455" ht="16.5" customHeight="1">
      <c r="A455" s="4"/>
      <c r="B455" s="4"/>
      <c r="D455" s="4"/>
      <c r="E455" s="4"/>
      <c r="F455" s="5"/>
    </row>
    <row r="456" ht="16.5" customHeight="1">
      <c r="A456" s="4"/>
      <c r="B456" s="4"/>
      <c r="D456" s="4"/>
      <c r="E456" s="4"/>
      <c r="F456" s="5"/>
    </row>
    <row r="457" ht="16.5" customHeight="1">
      <c r="A457" s="4"/>
      <c r="B457" s="4"/>
      <c r="D457" s="4"/>
      <c r="E457" s="4"/>
      <c r="F457" s="5"/>
    </row>
    <row r="458" ht="16.5" customHeight="1">
      <c r="A458" s="4"/>
      <c r="B458" s="4"/>
      <c r="D458" s="4"/>
      <c r="E458" s="4"/>
      <c r="F458" s="5"/>
    </row>
    <row r="459" ht="16.5" customHeight="1">
      <c r="A459" s="4"/>
      <c r="B459" s="4"/>
      <c r="D459" s="4"/>
      <c r="E459" s="4"/>
      <c r="F459" s="5"/>
    </row>
    <row r="460" ht="16.5" customHeight="1">
      <c r="A460" s="4"/>
      <c r="B460" s="4"/>
      <c r="D460" s="4"/>
      <c r="E460" s="4"/>
      <c r="F460" s="5"/>
    </row>
    <row r="461" ht="16.5" customHeight="1">
      <c r="A461" s="4"/>
      <c r="B461" s="4"/>
      <c r="D461" s="4"/>
      <c r="E461" s="4"/>
      <c r="F461" s="5"/>
    </row>
    <row r="462" ht="16.5" customHeight="1">
      <c r="A462" s="4"/>
      <c r="B462" s="4"/>
      <c r="D462" s="4"/>
      <c r="E462" s="4"/>
      <c r="F462" s="5"/>
    </row>
    <row r="463" ht="16.5" customHeight="1">
      <c r="A463" s="4"/>
      <c r="B463" s="4"/>
      <c r="D463" s="4"/>
      <c r="E463" s="4"/>
      <c r="F463" s="5"/>
    </row>
    <row r="464" ht="16.5" customHeight="1">
      <c r="A464" s="4"/>
      <c r="B464" s="4"/>
      <c r="D464" s="4"/>
      <c r="E464" s="4"/>
      <c r="F464" s="5"/>
    </row>
    <row r="465" ht="16.5" customHeight="1">
      <c r="A465" s="4"/>
      <c r="B465" s="4"/>
      <c r="D465" s="4"/>
      <c r="E465" s="4"/>
      <c r="F465" s="5"/>
    </row>
    <row r="466" ht="16.5" customHeight="1">
      <c r="A466" s="4"/>
      <c r="B466" s="4"/>
      <c r="D466" s="4"/>
      <c r="E466" s="4"/>
      <c r="F466" s="5"/>
    </row>
    <row r="467" ht="16.5" customHeight="1">
      <c r="A467" s="4"/>
      <c r="B467" s="4"/>
      <c r="D467" s="4"/>
      <c r="E467" s="4"/>
      <c r="F467" s="5"/>
    </row>
    <row r="468" ht="16.5" customHeight="1">
      <c r="A468" s="4"/>
      <c r="B468" s="4"/>
      <c r="D468" s="4"/>
      <c r="E468" s="4"/>
      <c r="F468" s="5"/>
    </row>
    <row r="469" ht="16.5" customHeight="1">
      <c r="A469" s="4"/>
      <c r="B469" s="4"/>
      <c r="D469" s="4"/>
      <c r="E469" s="4"/>
      <c r="F469" s="5"/>
    </row>
    <row r="470" ht="16.5" customHeight="1">
      <c r="A470" s="4"/>
      <c r="B470" s="4"/>
      <c r="D470" s="4"/>
      <c r="E470" s="4"/>
      <c r="F470" s="5"/>
    </row>
    <row r="471" ht="16.5" customHeight="1">
      <c r="A471" s="4"/>
      <c r="B471" s="4"/>
      <c r="D471" s="4"/>
      <c r="E471" s="4"/>
      <c r="F471" s="5"/>
    </row>
    <row r="472" ht="16.5" customHeight="1">
      <c r="A472" s="4"/>
      <c r="B472" s="4"/>
      <c r="D472" s="4"/>
      <c r="E472" s="4"/>
      <c r="F472" s="5"/>
    </row>
    <row r="473" ht="16.5" customHeight="1">
      <c r="A473" s="4"/>
      <c r="B473" s="4"/>
      <c r="D473" s="4"/>
      <c r="E473" s="4"/>
      <c r="F473" s="5"/>
    </row>
    <row r="474" ht="16.5" customHeight="1">
      <c r="A474" s="4"/>
      <c r="B474" s="4"/>
      <c r="D474" s="4"/>
      <c r="E474" s="4"/>
      <c r="F474" s="5"/>
    </row>
    <row r="475" ht="16.5" customHeight="1">
      <c r="A475" s="4"/>
      <c r="B475" s="4"/>
      <c r="D475" s="4"/>
      <c r="E475" s="4"/>
      <c r="F475" s="5"/>
    </row>
    <row r="476" ht="16.5" customHeight="1">
      <c r="A476" s="4"/>
      <c r="B476" s="4"/>
      <c r="D476" s="4"/>
      <c r="E476" s="4"/>
      <c r="F476" s="5"/>
    </row>
    <row r="477" ht="16.5" customHeight="1">
      <c r="A477" s="4"/>
      <c r="B477" s="4"/>
      <c r="D477" s="4"/>
      <c r="E477" s="4"/>
      <c r="F477" s="5"/>
    </row>
    <row r="478" ht="16.5" customHeight="1">
      <c r="A478" s="4"/>
      <c r="B478" s="4"/>
      <c r="D478" s="4"/>
      <c r="E478" s="4"/>
      <c r="F478" s="5"/>
    </row>
    <row r="479" ht="16.5" customHeight="1">
      <c r="A479" s="4"/>
      <c r="B479" s="4"/>
      <c r="D479" s="4"/>
      <c r="E479" s="4"/>
      <c r="F479" s="5"/>
    </row>
    <row r="480" ht="16.5" customHeight="1">
      <c r="A480" s="4"/>
      <c r="B480" s="4"/>
      <c r="D480" s="4"/>
      <c r="E480" s="4"/>
      <c r="F480" s="5"/>
    </row>
    <row r="481" ht="16.5" customHeight="1">
      <c r="A481" s="4"/>
      <c r="B481" s="4"/>
      <c r="D481" s="4"/>
      <c r="E481" s="4"/>
      <c r="F481" s="5"/>
    </row>
    <row r="482" ht="16.5" customHeight="1">
      <c r="A482" s="4"/>
      <c r="B482" s="4"/>
      <c r="D482" s="4"/>
      <c r="E482" s="4"/>
      <c r="F482" s="5"/>
    </row>
    <row r="483" ht="16.5" customHeight="1">
      <c r="A483" s="4"/>
      <c r="B483" s="4"/>
      <c r="D483" s="4"/>
      <c r="E483" s="4"/>
      <c r="F483" s="5"/>
    </row>
    <row r="484" ht="16.5" customHeight="1">
      <c r="A484" s="4"/>
      <c r="B484" s="4"/>
      <c r="D484" s="4"/>
      <c r="E484" s="4"/>
      <c r="F484" s="5"/>
    </row>
    <row r="485" ht="16.5" customHeight="1">
      <c r="A485" s="4"/>
      <c r="B485" s="4"/>
      <c r="D485" s="4"/>
      <c r="E485" s="4"/>
      <c r="F485" s="5"/>
    </row>
    <row r="486" ht="16.5" customHeight="1">
      <c r="A486" s="4"/>
      <c r="B486" s="4"/>
      <c r="D486" s="4"/>
      <c r="E486" s="4"/>
      <c r="F486" s="5"/>
    </row>
    <row r="487" ht="16.5" customHeight="1">
      <c r="A487" s="4"/>
      <c r="B487" s="4"/>
      <c r="D487" s="4"/>
      <c r="E487" s="4"/>
      <c r="F487" s="5"/>
    </row>
    <row r="488" ht="16.5" customHeight="1">
      <c r="A488" s="4"/>
      <c r="B488" s="4"/>
      <c r="D488" s="4"/>
      <c r="E488" s="4"/>
      <c r="F488" s="5"/>
    </row>
    <row r="489" ht="16.5" customHeight="1">
      <c r="A489" s="4"/>
      <c r="B489" s="4"/>
      <c r="D489" s="4"/>
      <c r="E489" s="4"/>
      <c r="F489" s="5"/>
    </row>
    <row r="490" ht="16.5" customHeight="1">
      <c r="A490" s="4"/>
      <c r="B490" s="4"/>
      <c r="D490" s="4"/>
      <c r="E490" s="4"/>
      <c r="F490" s="5"/>
    </row>
    <row r="491" ht="16.5" customHeight="1">
      <c r="A491" s="4"/>
      <c r="B491" s="4"/>
      <c r="D491" s="4"/>
      <c r="E491" s="4"/>
      <c r="F491" s="5"/>
    </row>
    <row r="492" ht="16.5" customHeight="1">
      <c r="A492" s="4"/>
      <c r="B492" s="4"/>
      <c r="D492" s="4"/>
      <c r="E492" s="4"/>
      <c r="F492" s="5"/>
    </row>
    <row r="493" ht="16.5" customHeight="1">
      <c r="A493" s="4"/>
      <c r="B493" s="4"/>
      <c r="D493" s="4"/>
      <c r="E493" s="4"/>
      <c r="F493" s="5"/>
    </row>
    <row r="494" ht="16.5" customHeight="1">
      <c r="A494" s="4"/>
      <c r="B494" s="4"/>
      <c r="D494" s="4"/>
      <c r="E494" s="4"/>
    </row>
    <row r="495" ht="16.5" customHeight="1">
      <c r="A495" s="4"/>
      <c r="B495" s="4"/>
      <c r="D495" s="4"/>
      <c r="E495" s="4"/>
    </row>
    <row r="496" ht="16.5" customHeight="1">
      <c r="A496" s="4"/>
      <c r="B496" s="4"/>
      <c r="D496" s="4"/>
      <c r="E496" s="4"/>
    </row>
    <row r="497" ht="16.5" customHeight="1">
      <c r="A497" s="4"/>
      <c r="B497" s="4"/>
      <c r="D497" s="4"/>
      <c r="E497" s="4"/>
    </row>
    <row r="498" ht="16.5" customHeight="1">
      <c r="A498" s="4"/>
      <c r="B498" s="4"/>
      <c r="D498" s="4"/>
      <c r="E498" s="4"/>
    </row>
    <row r="499" ht="16.5" customHeight="1">
      <c r="A499" s="4"/>
      <c r="B499" s="4"/>
      <c r="D499" s="4"/>
      <c r="E499" s="4"/>
    </row>
    <row r="500" ht="16.5" customHeight="1">
      <c r="A500" s="4"/>
      <c r="B500" s="4"/>
      <c r="D500" s="4"/>
      <c r="E500" s="4"/>
    </row>
    <row r="501" ht="16.5" customHeight="1">
      <c r="A501" s="4"/>
      <c r="B501" s="4"/>
      <c r="D501" s="4"/>
      <c r="E501" s="4"/>
    </row>
    <row r="502" ht="16.5" customHeight="1">
      <c r="A502" s="4"/>
      <c r="B502" s="4"/>
      <c r="D502" s="4"/>
      <c r="E502" s="4"/>
    </row>
    <row r="503" ht="16.5" customHeight="1">
      <c r="A503" s="4"/>
      <c r="B503" s="4"/>
      <c r="D503" s="4"/>
      <c r="E503" s="4"/>
    </row>
    <row r="504" ht="16.5" customHeight="1">
      <c r="A504" s="4"/>
      <c r="B504" s="4"/>
      <c r="D504" s="4"/>
      <c r="E504" s="4"/>
    </row>
    <row r="505" ht="16.5" customHeight="1">
      <c r="A505" s="4"/>
      <c r="B505" s="4"/>
      <c r="D505" s="4"/>
      <c r="E505" s="4"/>
    </row>
    <row r="506" ht="16.5" customHeight="1">
      <c r="A506" s="4"/>
      <c r="B506" s="4"/>
      <c r="D506" s="4"/>
      <c r="E506" s="4"/>
    </row>
    <row r="507" ht="16.5" customHeight="1">
      <c r="A507" s="4"/>
      <c r="B507" s="4"/>
      <c r="D507" s="4"/>
      <c r="E507" s="4"/>
    </row>
    <row r="508" ht="16.5" customHeight="1">
      <c r="A508" s="4"/>
      <c r="B508" s="4"/>
      <c r="D508" s="4"/>
      <c r="E508" s="4"/>
    </row>
    <row r="509" ht="16.5" customHeight="1">
      <c r="A509" s="4"/>
      <c r="B509" s="4"/>
      <c r="D509" s="4"/>
      <c r="E509" s="4"/>
    </row>
    <row r="510" ht="16.5" customHeight="1">
      <c r="A510" s="4"/>
      <c r="B510" s="4"/>
      <c r="D510" s="4"/>
      <c r="E510" s="4"/>
    </row>
    <row r="511" ht="16.5" customHeight="1">
      <c r="A511" s="4"/>
      <c r="B511" s="4"/>
      <c r="D511" s="4"/>
      <c r="E511" s="4"/>
    </row>
    <row r="512" ht="16.5" customHeight="1">
      <c r="A512" s="4"/>
      <c r="B512" s="4"/>
      <c r="D512" s="4"/>
      <c r="E512" s="4"/>
    </row>
    <row r="513" ht="16.5" customHeight="1">
      <c r="A513" s="4"/>
      <c r="B513" s="4"/>
      <c r="D513" s="4"/>
      <c r="E513" s="4"/>
    </row>
    <row r="514" ht="16.5" customHeight="1">
      <c r="A514" s="4"/>
      <c r="B514" s="4"/>
      <c r="D514" s="4"/>
      <c r="E514" s="4"/>
    </row>
    <row r="515" ht="16.5" customHeight="1">
      <c r="A515" s="4"/>
      <c r="B515" s="4"/>
      <c r="D515" s="4"/>
      <c r="E515" s="4"/>
    </row>
    <row r="516" ht="16.5" customHeight="1">
      <c r="A516" s="4"/>
      <c r="B516" s="4"/>
      <c r="D516" s="4"/>
      <c r="E516" s="4"/>
    </row>
    <row r="517" ht="16.5" customHeight="1">
      <c r="A517" s="4"/>
      <c r="B517" s="4"/>
      <c r="D517" s="4"/>
      <c r="E517" s="4"/>
    </row>
    <row r="518" ht="16.5" customHeight="1">
      <c r="A518" s="4"/>
      <c r="B518" s="4"/>
      <c r="D518" s="4"/>
      <c r="E518" s="4"/>
    </row>
    <row r="519" ht="16.5" customHeight="1">
      <c r="A519" s="4"/>
      <c r="B519" s="4"/>
      <c r="D519" s="4"/>
      <c r="E519" s="4"/>
    </row>
    <row r="520" ht="16.5" customHeight="1">
      <c r="A520" s="4"/>
      <c r="B520" s="4"/>
      <c r="D520" s="4"/>
      <c r="E520" s="4"/>
    </row>
    <row r="521" ht="16.5" customHeight="1">
      <c r="A521" s="4"/>
      <c r="B521" s="4"/>
      <c r="D521" s="4"/>
      <c r="E521" s="4"/>
    </row>
    <row r="522" ht="16.5" customHeight="1">
      <c r="A522" s="4"/>
      <c r="B522" s="4"/>
      <c r="D522" s="4"/>
      <c r="E522" s="4"/>
    </row>
    <row r="523" ht="16.5" customHeight="1">
      <c r="A523" s="4"/>
      <c r="B523" s="4"/>
      <c r="D523" s="4"/>
      <c r="E523" s="4"/>
    </row>
    <row r="524" ht="16.5" customHeight="1">
      <c r="A524" s="4"/>
      <c r="B524" s="4"/>
      <c r="D524" s="4"/>
      <c r="E524" s="4"/>
    </row>
    <row r="525" ht="16.5" customHeight="1">
      <c r="A525" s="4"/>
      <c r="B525" s="4"/>
      <c r="D525" s="4"/>
      <c r="E525" s="4"/>
    </row>
    <row r="526" ht="16.5" customHeight="1">
      <c r="A526" s="4"/>
      <c r="B526" s="4"/>
      <c r="D526" s="4"/>
      <c r="E526" s="4"/>
    </row>
    <row r="527" ht="16.5" customHeight="1">
      <c r="A527" s="4"/>
      <c r="B527" s="4"/>
      <c r="D527" s="4"/>
      <c r="E527" s="4"/>
    </row>
  </sheetData>
  <autoFilter ref="$A$1:$E$255">
    <sortState ref="A1:E255">
      <sortCondition ref="A1:A255"/>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s>
  <drawing r:id="rId25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13"/>
    <col customWidth="1" min="2" max="2" width="6.0"/>
    <col customWidth="1" min="3" max="4" width="26.13"/>
    <col customWidth="1" min="5" max="5" width="6.0"/>
    <col customWidth="1" min="6" max="26" width="26.13"/>
  </cols>
  <sheetData>
    <row r="1" ht="15.0" customHeight="1">
      <c r="A1" s="1" t="s">
        <v>1210</v>
      </c>
      <c r="B1" s="1" t="s">
        <v>1211</v>
      </c>
      <c r="C1" s="1" t="s">
        <v>1212</v>
      </c>
      <c r="D1" s="1" t="s">
        <v>1213</v>
      </c>
      <c r="E1" s="1" t="s">
        <v>1214</v>
      </c>
      <c r="F1" s="1" t="s">
        <v>1215</v>
      </c>
      <c r="G1" s="1" t="s">
        <v>1979</v>
      </c>
      <c r="H1" s="1" t="s">
        <v>1980</v>
      </c>
    </row>
    <row r="2" ht="15.0" customHeight="1">
      <c r="A2" s="2" t="s">
        <v>69</v>
      </c>
      <c r="B2" s="1" t="s">
        <v>22</v>
      </c>
      <c r="C2" s="1" t="s">
        <v>1216</v>
      </c>
      <c r="D2" s="2" t="s">
        <v>62</v>
      </c>
      <c r="E2" s="1" t="s">
        <v>22</v>
      </c>
      <c r="F2" s="1" t="s">
        <v>1217</v>
      </c>
      <c r="G2" s="1" t="s">
        <v>1470</v>
      </c>
    </row>
    <row r="3" ht="15.0" customHeight="1">
      <c r="A3" s="2" t="s">
        <v>133</v>
      </c>
      <c r="B3" s="1" t="s">
        <v>117</v>
      </c>
      <c r="C3" s="1" t="s">
        <v>1218</v>
      </c>
      <c r="D3" s="2" t="s">
        <v>228</v>
      </c>
      <c r="E3" s="1" t="s">
        <v>17</v>
      </c>
      <c r="F3" s="1" t="s">
        <v>1219</v>
      </c>
      <c r="G3" s="1" t="s">
        <v>1473</v>
      </c>
    </row>
    <row r="4" ht="15.0" customHeight="1">
      <c r="A4" s="2" t="s">
        <v>283</v>
      </c>
      <c r="B4" s="1" t="s">
        <v>22</v>
      </c>
      <c r="C4" s="1" t="s">
        <v>1220</v>
      </c>
      <c r="D4" s="2" t="s">
        <v>279</v>
      </c>
      <c r="E4" s="1" t="s">
        <v>13</v>
      </c>
      <c r="F4" s="1" t="s">
        <v>1221</v>
      </c>
      <c r="G4" s="1" t="s">
        <v>1475</v>
      </c>
    </row>
    <row r="5" ht="15.0" customHeight="1">
      <c r="A5" s="2" t="s">
        <v>299</v>
      </c>
      <c r="B5" s="1" t="s">
        <v>22</v>
      </c>
      <c r="C5" s="1" t="s">
        <v>1222</v>
      </c>
      <c r="D5" s="2" t="s">
        <v>293</v>
      </c>
      <c r="E5" s="1" t="s">
        <v>22</v>
      </c>
      <c r="F5" s="1" t="s">
        <v>1223</v>
      </c>
      <c r="G5" s="1" t="s">
        <v>1481</v>
      </c>
    </row>
    <row r="6" ht="15.0" customHeight="1">
      <c r="A6" s="2" t="s">
        <v>361</v>
      </c>
      <c r="B6" s="1" t="s">
        <v>22</v>
      </c>
      <c r="C6" s="1" t="s">
        <v>1224</v>
      </c>
      <c r="D6" s="2" t="s">
        <v>292</v>
      </c>
      <c r="E6" s="1" t="s">
        <v>22</v>
      </c>
      <c r="F6" s="1" t="s">
        <v>1225</v>
      </c>
      <c r="G6" s="1" t="s">
        <v>1483</v>
      </c>
    </row>
    <row r="7" ht="15.0" customHeight="1">
      <c r="A7" s="2" t="s">
        <v>363</v>
      </c>
      <c r="B7" s="1" t="s">
        <v>22</v>
      </c>
      <c r="C7" s="1" t="s">
        <v>1226</v>
      </c>
      <c r="D7" s="2" t="s">
        <v>292</v>
      </c>
      <c r="E7" s="1" t="s">
        <v>22</v>
      </c>
      <c r="F7" s="1" t="s">
        <v>1225</v>
      </c>
      <c r="G7" s="1" t="s">
        <v>1485</v>
      </c>
    </row>
    <row r="8" ht="15.0" customHeight="1">
      <c r="A8" s="2" t="s">
        <v>372</v>
      </c>
      <c r="B8" s="1" t="s">
        <v>22</v>
      </c>
      <c r="C8" s="1" t="s">
        <v>1227</v>
      </c>
      <c r="D8" s="2" t="s">
        <v>283</v>
      </c>
      <c r="E8" s="1" t="s">
        <v>22</v>
      </c>
      <c r="F8" s="1" t="s">
        <v>1220</v>
      </c>
      <c r="G8" s="1" t="s">
        <v>1487</v>
      </c>
    </row>
    <row r="9" ht="15.0" customHeight="1">
      <c r="A9" s="2" t="s">
        <v>429</v>
      </c>
      <c r="B9" s="1" t="s">
        <v>17</v>
      </c>
      <c r="C9" s="1" t="s">
        <v>1228</v>
      </c>
      <c r="D9" s="2" t="s">
        <v>430</v>
      </c>
      <c r="E9" s="1" t="s">
        <v>17</v>
      </c>
      <c r="F9" s="1" t="s">
        <v>1229</v>
      </c>
      <c r="G9" s="1" t="s">
        <v>1491</v>
      </c>
    </row>
    <row r="10" ht="15.0" customHeight="1">
      <c r="A10" s="2" t="s">
        <v>437</v>
      </c>
      <c r="B10" s="1" t="s">
        <v>22</v>
      </c>
      <c r="C10" s="1" t="s">
        <v>1230</v>
      </c>
      <c r="D10" s="2" t="s">
        <v>527</v>
      </c>
      <c r="E10" s="1" t="s">
        <v>22</v>
      </c>
      <c r="F10" s="1" t="s">
        <v>1231</v>
      </c>
      <c r="G10" s="1" t="s">
        <v>1495</v>
      </c>
    </row>
    <row r="11" ht="15.0" customHeight="1">
      <c r="A11" s="2" t="s">
        <v>438</v>
      </c>
      <c r="B11" s="1" t="s">
        <v>22</v>
      </c>
      <c r="C11" s="1" t="s">
        <v>1232</v>
      </c>
      <c r="D11" s="2" t="s">
        <v>527</v>
      </c>
      <c r="E11" s="1" t="s">
        <v>22</v>
      </c>
      <c r="F11" s="1" t="s">
        <v>1231</v>
      </c>
      <c r="G11" s="1" t="s">
        <v>1497</v>
      </c>
    </row>
    <row r="12" ht="15.0" customHeight="1">
      <c r="A12" s="2" t="s">
        <v>439</v>
      </c>
      <c r="B12" s="1" t="s">
        <v>22</v>
      </c>
      <c r="C12" s="1" t="s">
        <v>1233</v>
      </c>
      <c r="D12" s="2" t="s">
        <v>527</v>
      </c>
      <c r="E12" s="1" t="s">
        <v>22</v>
      </c>
      <c r="F12" s="1" t="s">
        <v>1231</v>
      </c>
      <c r="G12" s="1" t="s">
        <v>1499</v>
      </c>
    </row>
    <row r="13" ht="15.0" customHeight="1">
      <c r="A13" s="2" t="s">
        <v>440</v>
      </c>
      <c r="B13" s="1" t="s">
        <v>22</v>
      </c>
      <c r="C13" s="1" t="s">
        <v>1234</v>
      </c>
      <c r="D13" s="2" t="s">
        <v>482</v>
      </c>
      <c r="E13" s="1" t="s">
        <v>22</v>
      </c>
      <c r="F13" s="1" t="s">
        <v>1235</v>
      </c>
      <c r="G13" s="1" t="s">
        <v>1501</v>
      </c>
    </row>
    <row r="14" ht="15.0" customHeight="1">
      <c r="A14" s="2" t="s">
        <v>441</v>
      </c>
      <c r="B14" s="1" t="s">
        <v>22</v>
      </c>
      <c r="C14" s="1" t="s">
        <v>1236</v>
      </c>
      <c r="D14" s="2" t="s">
        <v>482</v>
      </c>
      <c r="E14" s="1" t="s">
        <v>22</v>
      </c>
      <c r="F14" s="1" t="s">
        <v>1235</v>
      </c>
      <c r="G14" s="1" t="s">
        <v>1503</v>
      </c>
    </row>
    <row r="15" ht="15.0" customHeight="1">
      <c r="A15" s="2" t="s">
        <v>442</v>
      </c>
      <c r="B15" s="1" t="s">
        <v>22</v>
      </c>
      <c r="C15" s="1" t="s">
        <v>1237</v>
      </c>
      <c r="D15" s="2" t="s">
        <v>482</v>
      </c>
      <c r="E15" s="1" t="s">
        <v>22</v>
      </c>
      <c r="F15" s="1" t="s">
        <v>1235</v>
      </c>
      <c r="G15" s="1" t="s">
        <v>1505</v>
      </c>
    </row>
    <row r="16" ht="15.0" customHeight="1">
      <c r="A16" s="2" t="s">
        <v>443</v>
      </c>
      <c r="B16" s="1" t="s">
        <v>22</v>
      </c>
      <c r="C16" s="1" t="s">
        <v>1238</v>
      </c>
      <c r="D16" s="2" t="s">
        <v>482</v>
      </c>
      <c r="E16" s="1" t="s">
        <v>22</v>
      </c>
      <c r="F16" s="1" t="s">
        <v>1235</v>
      </c>
      <c r="G16" s="1" t="s">
        <v>1507</v>
      </c>
    </row>
    <row r="17" ht="15.0" customHeight="1">
      <c r="A17" s="2" t="s">
        <v>444</v>
      </c>
      <c r="B17" s="1" t="s">
        <v>22</v>
      </c>
      <c r="C17" s="1" t="s">
        <v>1239</v>
      </c>
      <c r="D17" s="2" t="s">
        <v>482</v>
      </c>
      <c r="E17" s="1" t="s">
        <v>22</v>
      </c>
      <c r="F17" s="1" t="s">
        <v>1235</v>
      </c>
      <c r="G17" s="1" t="s">
        <v>1509</v>
      </c>
    </row>
    <row r="18" ht="15.0" customHeight="1">
      <c r="A18" s="2" t="s">
        <v>445</v>
      </c>
      <c r="B18" s="1" t="s">
        <v>22</v>
      </c>
      <c r="C18" s="1" t="s">
        <v>1240</v>
      </c>
      <c r="D18" s="2" t="s">
        <v>482</v>
      </c>
      <c r="E18" s="1" t="s">
        <v>22</v>
      </c>
      <c r="F18" s="1" t="s">
        <v>1235</v>
      </c>
      <c r="G18" s="1" t="s">
        <v>1511</v>
      </c>
    </row>
    <row r="19" ht="15.0" customHeight="1">
      <c r="A19" s="2" t="s">
        <v>446</v>
      </c>
      <c r="B19" s="1" t="s">
        <v>22</v>
      </c>
      <c r="C19" s="1" t="s">
        <v>1241</v>
      </c>
      <c r="D19" s="2" t="s">
        <v>482</v>
      </c>
      <c r="E19" s="1" t="s">
        <v>22</v>
      </c>
      <c r="F19" s="1" t="s">
        <v>1235</v>
      </c>
      <c r="G19" s="1" t="s">
        <v>1513</v>
      </c>
    </row>
    <row r="20" ht="15.0" customHeight="1">
      <c r="A20" s="2" t="s">
        <v>447</v>
      </c>
      <c r="B20" s="1" t="s">
        <v>22</v>
      </c>
      <c r="C20" s="1" t="s">
        <v>1242</v>
      </c>
      <c r="D20" s="2" t="s">
        <v>482</v>
      </c>
      <c r="E20" s="1" t="s">
        <v>22</v>
      </c>
      <c r="F20" s="1" t="s">
        <v>1235</v>
      </c>
      <c r="G20" s="1" t="s">
        <v>1515</v>
      </c>
    </row>
    <row r="21" ht="15.0" customHeight="1">
      <c r="A21" s="2" t="s">
        <v>448</v>
      </c>
      <c r="B21" s="1" t="s">
        <v>22</v>
      </c>
      <c r="C21" s="1" t="s">
        <v>1243</v>
      </c>
      <c r="D21" s="2" t="s">
        <v>482</v>
      </c>
      <c r="E21" s="1" t="s">
        <v>22</v>
      </c>
      <c r="F21" s="1" t="s">
        <v>1235</v>
      </c>
      <c r="G21" s="1" t="s">
        <v>1517</v>
      </c>
    </row>
    <row r="22" ht="15.0" customHeight="1">
      <c r="A22" s="2" t="s">
        <v>449</v>
      </c>
      <c r="B22" s="1" t="s">
        <v>22</v>
      </c>
      <c r="C22" s="1" t="s">
        <v>1244</v>
      </c>
      <c r="D22" s="2" t="s">
        <v>482</v>
      </c>
      <c r="E22" s="1" t="s">
        <v>22</v>
      </c>
      <c r="F22" s="1" t="s">
        <v>1235</v>
      </c>
      <c r="G22" s="1" t="s">
        <v>1519</v>
      </c>
    </row>
    <row r="23" ht="15.0" customHeight="1">
      <c r="A23" s="2" t="s">
        <v>450</v>
      </c>
      <c r="B23" s="1" t="s">
        <v>22</v>
      </c>
      <c r="C23" s="1" t="s">
        <v>1245</v>
      </c>
      <c r="D23" s="2" t="s">
        <v>482</v>
      </c>
      <c r="E23" s="1" t="s">
        <v>22</v>
      </c>
      <c r="F23" s="1" t="s">
        <v>1235</v>
      </c>
      <c r="G23" s="1" t="s">
        <v>1521</v>
      </c>
    </row>
    <row r="24" ht="15.0" customHeight="1">
      <c r="A24" s="2" t="s">
        <v>451</v>
      </c>
      <c r="B24" s="1" t="s">
        <v>22</v>
      </c>
      <c r="C24" s="1" t="s">
        <v>1246</v>
      </c>
      <c r="D24" s="2" t="s">
        <v>482</v>
      </c>
      <c r="E24" s="1" t="s">
        <v>22</v>
      </c>
      <c r="F24" s="1" t="s">
        <v>1235</v>
      </c>
      <c r="G24" s="1" t="s">
        <v>1523</v>
      </c>
    </row>
    <row r="25" ht="15.0" customHeight="1">
      <c r="A25" s="2" t="s">
        <v>452</v>
      </c>
      <c r="B25" s="1" t="s">
        <v>22</v>
      </c>
      <c r="C25" s="1" t="s">
        <v>1247</v>
      </c>
      <c r="D25" s="2" t="s">
        <v>482</v>
      </c>
      <c r="E25" s="1" t="s">
        <v>22</v>
      </c>
      <c r="F25" s="1" t="s">
        <v>1235</v>
      </c>
      <c r="G25" s="1" t="s">
        <v>1525</v>
      </c>
    </row>
    <row r="26" ht="15.0" customHeight="1">
      <c r="A26" s="2" t="s">
        <v>453</v>
      </c>
      <c r="B26" s="1" t="s">
        <v>22</v>
      </c>
      <c r="C26" s="1" t="s">
        <v>1248</v>
      </c>
      <c r="D26" s="2" t="s">
        <v>482</v>
      </c>
      <c r="E26" s="1" t="s">
        <v>22</v>
      </c>
      <c r="F26" s="1" t="s">
        <v>1235</v>
      </c>
      <c r="G26" s="1" t="s">
        <v>1527</v>
      </c>
    </row>
    <row r="27" ht="15.0" customHeight="1">
      <c r="A27" s="2" t="s">
        <v>454</v>
      </c>
      <c r="B27" s="1" t="s">
        <v>22</v>
      </c>
      <c r="C27" s="1" t="s">
        <v>1249</v>
      </c>
      <c r="D27" s="2" t="s">
        <v>482</v>
      </c>
      <c r="E27" s="1" t="s">
        <v>22</v>
      </c>
      <c r="F27" s="1" t="s">
        <v>1235</v>
      </c>
      <c r="G27" s="1" t="s">
        <v>1529</v>
      </c>
    </row>
    <row r="28" ht="15.0" customHeight="1">
      <c r="A28" s="2" t="s">
        <v>455</v>
      </c>
      <c r="B28" s="1" t="s">
        <v>22</v>
      </c>
      <c r="C28" s="1" t="s">
        <v>1250</v>
      </c>
      <c r="D28" s="2" t="s">
        <v>482</v>
      </c>
      <c r="E28" s="1" t="s">
        <v>22</v>
      </c>
      <c r="F28" s="1" t="s">
        <v>1235</v>
      </c>
      <c r="G28" s="1" t="s">
        <v>1531</v>
      </c>
    </row>
    <row r="29" ht="15.0" customHeight="1">
      <c r="A29" s="2" t="s">
        <v>456</v>
      </c>
      <c r="B29" s="1" t="s">
        <v>22</v>
      </c>
      <c r="C29" s="1" t="s">
        <v>1251</v>
      </c>
      <c r="D29" s="2" t="s">
        <v>482</v>
      </c>
      <c r="E29" s="1" t="s">
        <v>22</v>
      </c>
      <c r="F29" s="1" t="s">
        <v>1235</v>
      </c>
      <c r="G29" s="1" t="s">
        <v>1533</v>
      </c>
    </row>
    <row r="30" ht="15.0" customHeight="1">
      <c r="A30" s="2" t="s">
        <v>457</v>
      </c>
      <c r="B30" s="1" t="s">
        <v>22</v>
      </c>
      <c r="C30" s="1" t="s">
        <v>1252</v>
      </c>
      <c r="D30" s="2" t="s">
        <v>482</v>
      </c>
      <c r="E30" s="1" t="s">
        <v>22</v>
      </c>
      <c r="F30" s="1" t="s">
        <v>1235</v>
      </c>
      <c r="G30" s="1" t="s">
        <v>1535</v>
      </c>
    </row>
    <row r="31" ht="15.0" customHeight="1">
      <c r="A31" s="2" t="s">
        <v>458</v>
      </c>
      <c r="B31" s="1" t="s">
        <v>22</v>
      </c>
      <c r="C31" s="1" t="s">
        <v>1253</v>
      </c>
      <c r="D31" s="2" t="s">
        <v>482</v>
      </c>
      <c r="E31" s="1" t="s">
        <v>22</v>
      </c>
      <c r="F31" s="1" t="s">
        <v>1235</v>
      </c>
      <c r="G31" s="1" t="s">
        <v>1537</v>
      </c>
    </row>
    <row r="32" ht="15.0" customHeight="1">
      <c r="A32" s="2" t="s">
        <v>459</v>
      </c>
      <c r="B32" s="1" t="s">
        <v>22</v>
      </c>
      <c r="C32" s="1" t="s">
        <v>1254</v>
      </c>
      <c r="D32" s="2" t="s">
        <v>482</v>
      </c>
      <c r="E32" s="1" t="s">
        <v>22</v>
      </c>
      <c r="F32" s="1" t="s">
        <v>1235</v>
      </c>
      <c r="G32" s="1" t="s">
        <v>1539</v>
      </c>
    </row>
    <row r="33" ht="15.0" customHeight="1">
      <c r="A33" s="2" t="s">
        <v>460</v>
      </c>
      <c r="B33" s="1" t="s">
        <v>22</v>
      </c>
      <c r="C33" s="1" t="s">
        <v>1255</v>
      </c>
      <c r="D33" s="2" t="s">
        <v>482</v>
      </c>
      <c r="E33" s="1" t="s">
        <v>22</v>
      </c>
      <c r="F33" s="1" t="s">
        <v>1235</v>
      </c>
      <c r="G33" s="1" t="s">
        <v>1541</v>
      </c>
    </row>
    <row r="34" ht="15.0" customHeight="1">
      <c r="A34" s="2" t="s">
        <v>461</v>
      </c>
      <c r="B34" s="1" t="s">
        <v>22</v>
      </c>
      <c r="C34" s="1" t="s">
        <v>1256</v>
      </c>
      <c r="D34" s="2" t="s">
        <v>482</v>
      </c>
      <c r="E34" s="1" t="s">
        <v>22</v>
      </c>
      <c r="F34" s="1" t="s">
        <v>1235</v>
      </c>
      <c r="G34" s="1" t="s">
        <v>1543</v>
      </c>
    </row>
    <row r="35" ht="15.0" customHeight="1">
      <c r="A35" s="2" t="s">
        <v>462</v>
      </c>
      <c r="B35" s="1" t="s">
        <v>22</v>
      </c>
      <c r="C35" s="1" t="s">
        <v>1257</v>
      </c>
      <c r="D35" s="2" t="s">
        <v>482</v>
      </c>
      <c r="E35" s="1" t="s">
        <v>22</v>
      </c>
      <c r="F35" s="1" t="s">
        <v>1235</v>
      </c>
      <c r="G35" s="1" t="s">
        <v>1545</v>
      </c>
    </row>
    <row r="36" ht="15.0" customHeight="1">
      <c r="A36" s="2" t="s">
        <v>463</v>
      </c>
      <c r="B36" s="1" t="s">
        <v>22</v>
      </c>
      <c r="C36" s="1" t="s">
        <v>1258</v>
      </c>
      <c r="D36" s="2" t="s">
        <v>482</v>
      </c>
      <c r="E36" s="1" t="s">
        <v>22</v>
      </c>
      <c r="F36" s="1" t="s">
        <v>1235</v>
      </c>
      <c r="G36" s="1" t="s">
        <v>1547</v>
      </c>
    </row>
    <row r="37" ht="15.0" customHeight="1">
      <c r="A37" s="2" t="s">
        <v>464</v>
      </c>
      <c r="B37" s="1" t="s">
        <v>22</v>
      </c>
      <c r="C37" s="1" t="s">
        <v>1259</v>
      </c>
      <c r="D37" s="2" t="s">
        <v>482</v>
      </c>
      <c r="E37" s="1" t="s">
        <v>22</v>
      </c>
      <c r="F37" s="1" t="s">
        <v>1235</v>
      </c>
      <c r="G37" s="1" t="s">
        <v>1549</v>
      </c>
    </row>
    <row r="38" ht="15.0" customHeight="1">
      <c r="A38" s="2" t="s">
        <v>465</v>
      </c>
      <c r="B38" s="1" t="s">
        <v>22</v>
      </c>
      <c r="C38" s="1" t="s">
        <v>1260</v>
      </c>
      <c r="D38" s="2" t="s">
        <v>482</v>
      </c>
      <c r="E38" s="1" t="s">
        <v>22</v>
      </c>
      <c r="F38" s="1" t="s">
        <v>1235</v>
      </c>
      <c r="G38" s="1" t="s">
        <v>1551</v>
      </c>
    </row>
    <row r="39" ht="15.0" customHeight="1">
      <c r="A39" s="2" t="s">
        <v>466</v>
      </c>
      <c r="B39" s="1" t="s">
        <v>22</v>
      </c>
      <c r="C39" s="1" t="s">
        <v>1261</v>
      </c>
      <c r="D39" s="2" t="s">
        <v>482</v>
      </c>
      <c r="E39" s="1" t="s">
        <v>22</v>
      </c>
      <c r="F39" s="1" t="s">
        <v>1235</v>
      </c>
      <c r="G39" s="1" t="s">
        <v>1553</v>
      </c>
    </row>
    <row r="40" ht="15.0" customHeight="1">
      <c r="A40" s="2" t="s">
        <v>467</v>
      </c>
      <c r="B40" s="1" t="s">
        <v>22</v>
      </c>
      <c r="C40" s="1" t="s">
        <v>1262</v>
      </c>
      <c r="D40" s="2" t="s">
        <v>482</v>
      </c>
      <c r="E40" s="1" t="s">
        <v>22</v>
      </c>
      <c r="F40" s="1" t="s">
        <v>1235</v>
      </c>
      <c r="G40" s="1" t="s">
        <v>1555</v>
      </c>
    </row>
    <row r="41" ht="15.0" customHeight="1">
      <c r="A41" s="2" t="s">
        <v>468</v>
      </c>
      <c r="B41" s="1" t="s">
        <v>22</v>
      </c>
      <c r="C41" s="1" t="s">
        <v>1263</v>
      </c>
      <c r="D41" s="2" t="s">
        <v>482</v>
      </c>
      <c r="E41" s="1" t="s">
        <v>22</v>
      </c>
      <c r="F41" s="1" t="s">
        <v>1235</v>
      </c>
      <c r="G41" s="1" t="s">
        <v>1557</v>
      </c>
    </row>
    <row r="42" ht="15.0" customHeight="1">
      <c r="A42" s="2" t="s">
        <v>469</v>
      </c>
      <c r="B42" s="1" t="s">
        <v>22</v>
      </c>
      <c r="C42" s="1" t="s">
        <v>1264</v>
      </c>
      <c r="D42" s="2" t="s">
        <v>482</v>
      </c>
      <c r="E42" s="1" t="s">
        <v>22</v>
      </c>
      <c r="F42" s="1" t="s">
        <v>1235</v>
      </c>
      <c r="G42" s="1" t="s">
        <v>1559</v>
      </c>
    </row>
    <row r="43" ht="15.0" customHeight="1">
      <c r="A43" s="2" t="s">
        <v>470</v>
      </c>
      <c r="B43" s="1" t="s">
        <v>22</v>
      </c>
      <c r="C43" s="1" t="s">
        <v>1265</v>
      </c>
      <c r="D43" s="2" t="s">
        <v>482</v>
      </c>
      <c r="E43" s="1" t="s">
        <v>22</v>
      </c>
      <c r="F43" s="1" t="s">
        <v>1235</v>
      </c>
      <c r="G43" s="1" t="s">
        <v>1561</v>
      </c>
    </row>
    <row r="44" ht="15.0" customHeight="1">
      <c r="A44" s="2" t="s">
        <v>471</v>
      </c>
      <c r="B44" s="1" t="s">
        <v>22</v>
      </c>
      <c r="C44" s="1" t="s">
        <v>1266</v>
      </c>
      <c r="D44" s="2" t="s">
        <v>482</v>
      </c>
      <c r="E44" s="1" t="s">
        <v>22</v>
      </c>
      <c r="F44" s="1" t="s">
        <v>1235</v>
      </c>
      <c r="G44" s="1" t="s">
        <v>1563</v>
      </c>
    </row>
    <row r="45" ht="15.0" customHeight="1">
      <c r="A45" s="2" t="s">
        <v>472</v>
      </c>
      <c r="B45" s="1" t="s">
        <v>22</v>
      </c>
      <c r="C45" s="1" t="s">
        <v>1267</v>
      </c>
      <c r="D45" s="2" t="s">
        <v>482</v>
      </c>
      <c r="E45" s="1" t="s">
        <v>22</v>
      </c>
      <c r="F45" s="1" t="s">
        <v>1235</v>
      </c>
      <c r="G45" s="1" t="s">
        <v>1565</v>
      </c>
    </row>
    <row r="46" ht="15.0" customHeight="1">
      <c r="A46" s="2" t="s">
        <v>473</v>
      </c>
      <c r="B46" s="1" t="s">
        <v>22</v>
      </c>
      <c r="C46" s="1" t="s">
        <v>1268</v>
      </c>
      <c r="D46" s="2" t="s">
        <v>482</v>
      </c>
      <c r="E46" s="1" t="s">
        <v>22</v>
      </c>
      <c r="F46" s="1" t="s">
        <v>1235</v>
      </c>
      <c r="G46" s="1" t="s">
        <v>1567</v>
      </c>
    </row>
    <row r="47" ht="15.0" customHeight="1">
      <c r="A47" s="2" t="s">
        <v>474</v>
      </c>
      <c r="B47" s="1" t="s">
        <v>22</v>
      </c>
      <c r="C47" s="1" t="s">
        <v>1269</v>
      </c>
      <c r="D47" s="2" t="s">
        <v>482</v>
      </c>
      <c r="E47" s="1" t="s">
        <v>22</v>
      </c>
      <c r="F47" s="1" t="s">
        <v>1235</v>
      </c>
      <c r="G47" s="1" t="s">
        <v>1569</v>
      </c>
    </row>
    <row r="48" ht="15.0" customHeight="1">
      <c r="A48" s="2" t="s">
        <v>475</v>
      </c>
      <c r="B48" s="1" t="s">
        <v>22</v>
      </c>
      <c r="C48" s="1" t="s">
        <v>1270</v>
      </c>
      <c r="D48" s="2" t="s">
        <v>482</v>
      </c>
      <c r="E48" s="1" t="s">
        <v>22</v>
      </c>
      <c r="F48" s="1" t="s">
        <v>1235</v>
      </c>
      <c r="G48" s="1" t="s">
        <v>1571</v>
      </c>
    </row>
    <row r="49" ht="15.0" customHeight="1">
      <c r="A49" s="2" t="s">
        <v>476</v>
      </c>
      <c r="B49" s="1" t="s">
        <v>22</v>
      </c>
      <c r="C49" s="1" t="s">
        <v>1271</v>
      </c>
      <c r="D49" s="2" t="s">
        <v>482</v>
      </c>
      <c r="E49" s="1" t="s">
        <v>22</v>
      </c>
      <c r="F49" s="1" t="s">
        <v>1235</v>
      </c>
      <c r="G49" s="1" t="s">
        <v>1573</v>
      </c>
    </row>
    <row r="50" ht="15.0" customHeight="1">
      <c r="A50" s="2" t="s">
        <v>477</v>
      </c>
      <c r="B50" s="1" t="s">
        <v>22</v>
      </c>
      <c r="C50" s="1" t="s">
        <v>1272</v>
      </c>
      <c r="D50" s="2" t="s">
        <v>482</v>
      </c>
      <c r="E50" s="1" t="s">
        <v>22</v>
      </c>
      <c r="F50" s="1" t="s">
        <v>1235</v>
      </c>
      <c r="G50" s="1" t="s">
        <v>1575</v>
      </c>
    </row>
    <row r="51" ht="15.0" customHeight="1">
      <c r="A51" s="2" t="s">
        <v>478</v>
      </c>
      <c r="B51" s="1" t="s">
        <v>22</v>
      </c>
      <c r="C51" s="1" t="s">
        <v>1273</v>
      </c>
      <c r="D51" s="2" t="s">
        <v>482</v>
      </c>
      <c r="E51" s="1" t="s">
        <v>22</v>
      </c>
      <c r="F51" s="1" t="s">
        <v>1235</v>
      </c>
      <c r="G51" s="1" t="s">
        <v>1577</v>
      </c>
    </row>
    <row r="52" ht="15.0" customHeight="1">
      <c r="A52" s="2" t="s">
        <v>480</v>
      </c>
      <c r="B52" s="1" t="s">
        <v>22</v>
      </c>
      <c r="C52" s="1" t="s">
        <v>1274</v>
      </c>
      <c r="D52" s="2" t="s">
        <v>434</v>
      </c>
      <c r="E52" s="1" t="s">
        <v>13</v>
      </c>
      <c r="F52" s="1" t="s">
        <v>1275</v>
      </c>
      <c r="G52" s="1" t="s">
        <v>1579</v>
      </c>
    </row>
    <row r="53" ht="15.0" customHeight="1">
      <c r="A53" s="2" t="s">
        <v>481</v>
      </c>
      <c r="B53" s="1" t="s">
        <v>22</v>
      </c>
      <c r="C53" s="1" t="s">
        <v>1276</v>
      </c>
      <c r="D53" s="2" t="s">
        <v>434</v>
      </c>
      <c r="E53" s="1" t="s">
        <v>13</v>
      </c>
      <c r="F53" s="1" t="s">
        <v>1275</v>
      </c>
      <c r="G53" s="1" t="s">
        <v>1581</v>
      </c>
    </row>
    <row r="54" ht="15.0" customHeight="1">
      <c r="A54" s="2" t="s">
        <v>482</v>
      </c>
      <c r="B54" s="1" t="s">
        <v>22</v>
      </c>
      <c r="C54" s="1" t="s">
        <v>1235</v>
      </c>
      <c r="D54" s="2" t="s">
        <v>549</v>
      </c>
      <c r="E54" s="1" t="s">
        <v>22</v>
      </c>
      <c r="F54" s="1" t="s">
        <v>1277</v>
      </c>
      <c r="G54" s="1" t="s">
        <v>1585</v>
      </c>
    </row>
    <row r="55" ht="15.0" customHeight="1">
      <c r="A55" s="2" t="s">
        <v>483</v>
      </c>
      <c r="B55" s="1" t="s">
        <v>22</v>
      </c>
      <c r="C55" s="1" t="s">
        <v>1278</v>
      </c>
      <c r="D55" s="2" t="s">
        <v>527</v>
      </c>
      <c r="E55" s="1" t="s">
        <v>22</v>
      </c>
      <c r="F55" s="1" t="s">
        <v>1231</v>
      </c>
      <c r="G55" s="1" t="s">
        <v>1587</v>
      </c>
    </row>
    <row r="56" ht="15.0" customHeight="1">
      <c r="A56" s="2" t="s">
        <v>484</v>
      </c>
      <c r="B56" s="1" t="s">
        <v>22</v>
      </c>
      <c r="C56" s="1" t="s">
        <v>1279</v>
      </c>
      <c r="D56" s="2" t="s">
        <v>527</v>
      </c>
      <c r="E56" s="1" t="s">
        <v>22</v>
      </c>
      <c r="F56" s="1" t="s">
        <v>1231</v>
      </c>
      <c r="G56" s="1" t="s">
        <v>1589</v>
      </c>
    </row>
    <row r="57" ht="15.0" customHeight="1">
      <c r="A57" s="2" t="s">
        <v>485</v>
      </c>
      <c r="B57" s="1" t="s">
        <v>22</v>
      </c>
      <c r="C57" s="1" t="s">
        <v>1280</v>
      </c>
      <c r="D57" s="2" t="s">
        <v>527</v>
      </c>
      <c r="E57" s="1" t="s">
        <v>22</v>
      </c>
      <c r="F57" s="1" t="s">
        <v>1231</v>
      </c>
      <c r="G57" s="1" t="s">
        <v>1591</v>
      </c>
    </row>
    <row r="58" ht="15.0" customHeight="1">
      <c r="A58" s="2" t="s">
        <v>486</v>
      </c>
      <c r="B58" s="1" t="s">
        <v>22</v>
      </c>
      <c r="C58" s="1" t="s">
        <v>1281</v>
      </c>
      <c r="D58" s="2" t="s">
        <v>527</v>
      </c>
      <c r="E58" s="1" t="s">
        <v>22</v>
      </c>
      <c r="F58" s="1" t="s">
        <v>1231</v>
      </c>
      <c r="G58" s="1" t="s">
        <v>1593</v>
      </c>
    </row>
    <row r="59" ht="15.0" customHeight="1">
      <c r="A59" s="2" t="s">
        <v>487</v>
      </c>
      <c r="B59" s="1" t="s">
        <v>22</v>
      </c>
      <c r="C59" s="1" t="s">
        <v>1282</v>
      </c>
      <c r="D59" s="2" t="s">
        <v>527</v>
      </c>
      <c r="E59" s="1" t="s">
        <v>22</v>
      </c>
      <c r="F59" s="1" t="s">
        <v>1231</v>
      </c>
      <c r="G59" s="1" t="s">
        <v>1595</v>
      </c>
    </row>
    <row r="60" ht="15.0" customHeight="1">
      <c r="A60" s="2" t="s">
        <v>488</v>
      </c>
      <c r="B60" s="1" t="s">
        <v>22</v>
      </c>
      <c r="C60" s="1" t="s">
        <v>1283</v>
      </c>
      <c r="D60" s="2" t="s">
        <v>527</v>
      </c>
      <c r="E60" s="1" t="s">
        <v>22</v>
      </c>
      <c r="F60" s="1" t="s">
        <v>1231</v>
      </c>
      <c r="G60" s="1" t="s">
        <v>1597</v>
      </c>
    </row>
    <row r="61" ht="15.0" customHeight="1">
      <c r="A61" s="2" t="s">
        <v>489</v>
      </c>
      <c r="B61" s="1" t="s">
        <v>22</v>
      </c>
      <c r="C61" s="1" t="s">
        <v>1284</v>
      </c>
      <c r="D61" s="2" t="s">
        <v>527</v>
      </c>
      <c r="E61" s="1" t="s">
        <v>22</v>
      </c>
      <c r="F61" s="1" t="s">
        <v>1231</v>
      </c>
      <c r="G61" s="1" t="s">
        <v>1599</v>
      </c>
    </row>
    <row r="62" ht="15.0" customHeight="1">
      <c r="A62" s="2" t="s">
        <v>490</v>
      </c>
      <c r="B62" s="1" t="s">
        <v>22</v>
      </c>
      <c r="C62" s="1" t="s">
        <v>1285</v>
      </c>
      <c r="D62" s="2" t="s">
        <v>527</v>
      </c>
      <c r="E62" s="1" t="s">
        <v>22</v>
      </c>
      <c r="F62" s="1" t="s">
        <v>1231</v>
      </c>
      <c r="G62" s="1" t="s">
        <v>1601</v>
      </c>
    </row>
    <row r="63" ht="15.0" customHeight="1">
      <c r="A63" s="2" t="s">
        <v>491</v>
      </c>
      <c r="B63" s="1" t="s">
        <v>22</v>
      </c>
      <c r="C63" s="1" t="s">
        <v>1286</v>
      </c>
      <c r="D63" s="2" t="s">
        <v>527</v>
      </c>
      <c r="E63" s="1" t="s">
        <v>22</v>
      </c>
      <c r="F63" s="1" t="s">
        <v>1231</v>
      </c>
      <c r="G63" s="1" t="s">
        <v>1603</v>
      </c>
    </row>
    <row r="64" ht="15.0" customHeight="1">
      <c r="A64" s="2" t="s">
        <v>492</v>
      </c>
      <c r="B64" s="1" t="s">
        <v>22</v>
      </c>
      <c r="C64" s="1" t="s">
        <v>1287</v>
      </c>
      <c r="D64" s="2" t="s">
        <v>527</v>
      </c>
      <c r="E64" s="1" t="s">
        <v>22</v>
      </c>
      <c r="F64" s="1" t="s">
        <v>1231</v>
      </c>
      <c r="G64" s="1" t="s">
        <v>1605</v>
      </c>
    </row>
    <row r="65" ht="15.0" customHeight="1">
      <c r="A65" s="2" t="s">
        <v>493</v>
      </c>
      <c r="B65" s="1" t="s">
        <v>22</v>
      </c>
      <c r="C65" s="1" t="s">
        <v>1288</v>
      </c>
      <c r="D65" s="2" t="s">
        <v>527</v>
      </c>
      <c r="E65" s="1" t="s">
        <v>22</v>
      </c>
      <c r="F65" s="1" t="s">
        <v>1231</v>
      </c>
      <c r="G65" s="1" t="s">
        <v>1607</v>
      </c>
    </row>
    <row r="66" ht="15.0" customHeight="1">
      <c r="A66" s="2" t="s">
        <v>494</v>
      </c>
      <c r="B66" s="1" t="s">
        <v>22</v>
      </c>
      <c r="C66" s="1" t="s">
        <v>1289</v>
      </c>
      <c r="D66" s="2" t="s">
        <v>527</v>
      </c>
      <c r="E66" s="1" t="s">
        <v>22</v>
      </c>
      <c r="F66" s="1" t="s">
        <v>1231</v>
      </c>
      <c r="G66" s="1" t="s">
        <v>1609</v>
      </c>
    </row>
    <row r="67" ht="15.0" customHeight="1">
      <c r="A67" s="2" t="s">
        <v>495</v>
      </c>
      <c r="B67" s="1" t="s">
        <v>22</v>
      </c>
      <c r="C67" s="1" t="s">
        <v>1290</v>
      </c>
      <c r="D67" s="2" t="s">
        <v>527</v>
      </c>
      <c r="E67" s="1" t="s">
        <v>22</v>
      </c>
      <c r="F67" s="1" t="s">
        <v>1231</v>
      </c>
      <c r="G67" s="1" t="s">
        <v>1611</v>
      </c>
    </row>
    <row r="68" ht="15.0" customHeight="1">
      <c r="A68" s="2" t="s">
        <v>496</v>
      </c>
      <c r="B68" s="1" t="s">
        <v>22</v>
      </c>
      <c r="C68" s="1" t="s">
        <v>1291</v>
      </c>
      <c r="D68" s="2" t="s">
        <v>527</v>
      </c>
      <c r="E68" s="1" t="s">
        <v>22</v>
      </c>
      <c r="F68" s="1" t="s">
        <v>1231</v>
      </c>
      <c r="G68" s="1" t="s">
        <v>1613</v>
      </c>
    </row>
    <row r="69" ht="15.0" customHeight="1">
      <c r="A69" s="2" t="s">
        <v>497</v>
      </c>
      <c r="B69" s="1" t="s">
        <v>22</v>
      </c>
      <c r="C69" s="1" t="s">
        <v>1292</v>
      </c>
      <c r="D69" s="2" t="s">
        <v>527</v>
      </c>
      <c r="E69" s="1" t="s">
        <v>22</v>
      </c>
      <c r="F69" s="1" t="s">
        <v>1231</v>
      </c>
      <c r="G69" s="1" t="s">
        <v>1615</v>
      </c>
    </row>
    <row r="70" ht="15.0" customHeight="1">
      <c r="A70" s="2" t="s">
        <v>498</v>
      </c>
      <c r="B70" s="1" t="s">
        <v>22</v>
      </c>
      <c r="C70" s="1" t="s">
        <v>1293</v>
      </c>
      <c r="D70" s="2" t="s">
        <v>527</v>
      </c>
      <c r="E70" s="1" t="s">
        <v>22</v>
      </c>
      <c r="F70" s="1" t="s">
        <v>1231</v>
      </c>
      <c r="G70" s="1" t="s">
        <v>1617</v>
      </c>
    </row>
    <row r="71" ht="15.0" customHeight="1">
      <c r="A71" s="2" t="s">
        <v>499</v>
      </c>
      <c r="B71" s="1" t="s">
        <v>22</v>
      </c>
      <c r="C71" s="1" t="s">
        <v>1294</v>
      </c>
      <c r="D71" s="2" t="s">
        <v>527</v>
      </c>
      <c r="E71" s="1" t="s">
        <v>22</v>
      </c>
      <c r="F71" s="1" t="s">
        <v>1231</v>
      </c>
      <c r="G71" s="1" t="s">
        <v>1619</v>
      </c>
    </row>
    <row r="72" ht="15.0" customHeight="1">
      <c r="A72" s="2" t="s">
        <v>500</v>
      </c>
      <c r="B72" s="1" t="s">
        <v>22</v>
      </c>
      <c r="C72" s="1" t="s">
        <v>1295</v>
      </c>
      <c r="D72" s="2" t="s">
        <v>527</v>
      </c>
      <c r="E72" s="1" t="s">
        <v>22</v>
      </c>
      <c r="F72" s="1" t="s">
        <v>1231</v>
      </c>
      <c r="G72" s="1" t="s">
        <v>1621</v>
      </c>
    </row>
    <row r="73" ht="15.0" customHeight="1">
      <c r="A73" s="2" t="s">
        <v>501</v>
      </c>
      <c r="B73" s="1" t="s">
        <v>22</v>
      </c>
      <c r="C73" s="1" t="s">
        <v>1296</v>
      </c>
      <c r="D73" s="2" t="s">
        <v>527</v>
      </c>
      <c r="E73" s="1" t="s">
        <v>22</v>
      </c>
      <c r="F73" s="1" t="s">
        <v>1231</v>
      </c>
      <c r="G73" s="1" t="s">
        <v>1623</v>
      </c>
    </row>
    <row r="74" ht="15.0" customHeight="1">
      <c r="A74" s="2" t="s">
        <v>502</v>
      </c>
      <c r="B74" s="1" t="s">
        <v>22</v>
      </c>
      <c r="C74" s="1" t="s">
        <v>1297</v>
      </c>
      <c r="D74" s="2" t="s">
        <v>527</v>
      </c>
      <c r="E74" s="1" t="s">
        <v>22</v>
      </c>
      <c r="F74" s="1" t="s">
        <v>1231</v>
      </c>
      <c r="G74" s="1" t="s">
        <v>1625</v>
      </c>
    </row>
    <row r="75" ht="15.0" customHeight="1">
      <c r="A75" s="2" t="s">
        <v>503</v>
      </c>
      <c r="B75" s="1" t="s">
        <v>22</v>
      </c>
      <c r="C75" s="1" t="s">
        <v>1298</v>
      </c>
      <c r="D75" s="2" t="s">
        <v>527</v>
      </c>
      <c r="E75" s="1" t="s">
        <v>22</v>
      </c>
      <c r="F75" s="1" t="s">
        <v>1231</v>
      </c>
      <c r="G75" s="1" t="s">
        <v>1627</v>
      </c>
    </row>
    <row r="76" ht="15.0" customHeight="1">
      <c r="A76" s="2" t="s">
        <v>504</v>
      </c>
      <c r="B76" s="1" t="s">
        <v>22</v>
      </c>
      <c r="C76" s="1" t="s">
        <v>1299</v>
      </c>
      <c r="D76" s="2" t="s">
        <v>527</v>
      </c>
      <c r="E76" s="1" t="s">
        <v>22</v>
      </c>
      <c r="F76" s="1" t="s">
        <v>1231</v>
      </c>
      <c r="G76" s="1" t="s">
        <v>1629</v>
      </c>
    </row>
    <row r="77" ht="15.0" customHeight="1">
      <c r="A77" s="2" t="s">
        <v>505</v>
      </c>
      <c r="B77" s="1" t="s">
        <v>22</v>
      </c>
      <c r="C77" s="1" t="s">
        <v>1300</v>
      </c>
      <c r="D77" s="2" t="s">
        <v>527</v>
      </c>
      <c r="E77" s="1" t="s">
        <v>22</v>
      </c>
      <c r="F77" s="1" t="s">
        <v>1231</v>
      </c>
      <c r="G77" s="1" t="s">
        <v>1631</v>
      </c>
    </row>
    <row r="78" ht="15.0" customHeight="1">
      <c r="A78" s="2" t="s">
        <v>506</v>
      </c>
      <c r="B78" s="1" t="s">
        <v>22</v>
      </c>
      <c r="C78" s="1" t="s">
        <v>1301</v>
      </c>
      <c r="D78" s="2" t="s">
        <v>527</v>
      </c>
      <c r="E78" s="1" t="s">
        <v>22</v>
      </c>
      <c r="F78" s="1" t="s">
        <v>1231</v>
      </c>
      <c r="G78" s="1" t="s">
        <v>1633</v>
      </c>
    </row>
    <row r="79" ht="15.0" customHeight="1">
      <c r="A79" s="2" t="s">
        <v>507</v>
      </c>
      <c r="B79" s="1" t="s">
        <v>22</v>
      </c>
      <c r="C79" s="1" t="s">
        <v>1302</v>
      </c>
      <c r="D79" s="2" t="s">
        <v>527</v>
      </c>
      <c r="E79" s="1" t="s">
        <v>22</v>
      </c>
      <c r="F79" s="1" t="s">
        <v>1231</v>
      </c>
      <c r="G79" s="1" t="s">
        <v>1635</v>
      </c>
    </row>
    <row r="80" ht="15.0" customHeight="1">
      <c r="A80" s="2" t="s">
        <v>508</v>
      </c>
      <c r="B80" s="1" t="s">
        <v>22</v>
      </c>
      <c r="C80" s="1" t="s">
        <v>1303</v>
      </c>
      <c r="D80" s="2" t="s">
        <v>527</v>
      </c>
      <c r="E80" s="1" t="s">
        <v>22</v>
      </c>
      <c r="F80" s="1" t="s">
        <v>1231</v>
      </c>
      <c r="G80" s="1" t="s">
        <v>1637</v>
      </c>
    </row>
    <row r="81" ht="15.0" customHeight="1">
      <c r="A81" s="2" t="s">
        <v>509</v>
      </c>
      <c r="B81" s="1" t="s">
        <v>22</v>
      </c>
      <c r="C81" s="1" t="s">
        <v>1304</v>
      </c>
      <c r="D81" s="2" t="s">
        <v>527</v>
      </c>
      <c r="E81" s="1" t="s">
        <v>22</v>
      </c>
      <c r="F81" s="1" t="s">
        <v>1231</v>
      </c>
      <c r="G81" s="1" t="s">
        <v>1639</v>
      </c>
    </row>
    <row r="82" ht="15.0" customHeight="1">
      <c r="A82" s="2" t="s">
        <v>510</v>
      </c>
      <c r="B82" s="1" t="s">
        <v>22</v>
      </c>
      <c r="C82" s="1" t="s">
        <v>1305</v>
      </c>
      <c r="D82" s="2" t="s">
        <v>527</v>
      </c>
      <c r="E82" s="1" t="s">
        <v>22</v>
      </c>
      <c r="F82" s="1" t="s">
        <v>1231</v>
      </c>
      <c r="G82" s="1" t="s">
        <v>1641</v>
      </c>
    </row>
    <row r="83" ht="15.0" customHeight="1">
      <c r="A83" s="2" t="s">
        <v>511</v>
      </c>
      <c r="B83" s="1" t="s">
        <v>22</v>
      </c>
      <c r="C83" s="1" t="s">
        <v>1306</v>
      </c>
      <c r="D83" s="2" t="s">
        <v>527</v>
      </c>
      <c r="E83" s="1" t="s">
        <v>22</v>
      </c>
      <c r="F83" s="1" t="s">
        <v>1231</v>
      </c>
      <c r="G83" s="1" t="s">
        <v>1643</v>
      </c>
    </row>
    <row r="84" ht="15.0" customHeight="1">
      <c r="A84" s="2" t="s">
        <v>512</v>
      </c>
      <c r="B84" s="1" t="s">
        <v>22</v>
      </c>
      <c r="C84" s="1" t="s">
        <v>1307</v>
      </c>
      <c r="D84" s="2" t="s">
        <v>527</v>
      </c>
      <c r="E84" s="1" t="s">
        <v>22</v>
      </c>
      <c r="F84" s="1" t="s">
        <v>1231</v>
      </c>
      <c r="G84" s="1" t="s">
        <v>1645</v>
      </c>
    </row>
    <row r="85" ht="15.0" customHeight="1">
      <c r="A85" s="2" t="s">
        <v>513</v>
      </c>
      <c r="B85" s="1" t="s">
        <v>22</v>
      </c>
      <c r="C85" s="1" t="s">
        <v>1308</v>
      </c>
      <c r="D85" s="2" t="s">
        <v>527</v>
      </c>
      <c r="E85" s="1" t="s">
        <v>22</v>
      </c>
      <c r="F85" s="1" t="s">
        <v>1231</v>
      </c>
      <c r="G85" s="1" t="s">
        <v>1647</v>
      </c>
    </row>
    <row r="86" ht="15.0" customHeight="1">
      <c r="A86" s="2" t="s">
        <v>514</v>
      </c>
      <c r="B86" s="1" t="s">
        <v>22</v>
      </c>
      <c r="C86" s="1" t="s">
        <v>1309</v>
      </c>
      <c r="D86" s="2" t="s">
        <v>527</v>
      </c>
      <c r="E86" s="1" t="s">
        <v>22</v>
      </c>
      <c r="F86" s="1" t="s">
        <v>1231</v>
      </c>
      <c r="G86" s="1" t="s">
        <v>1649</v>
      </c>
    </row>
    <row r="87" ht="15.0" customHeight="1">
      <c r="A87" s="2" t="s">
        <v>515</v>
      </c>
      <c r="B87" s="1" t="s">
        <v>22</v>
      </c>
      <c r="C87" s="1" t="s">
        <v>1310</v>
      </c>
      <c r="D87" s="2" t="s">
        <v>527</v>
      </c>
      <c r="E87" s="1" t="s">
        <v>22</v>
      </c>
      <c r="F87" s="1" t="s">
        <v>1231</v>
      </c>
      <c r="G87" s="1" t="s">
        <v>1651</v>
      </c>
    </row>
    <row r="88" ht="15.0" customHeight="1">
      <c r="A88" s="2" t="s">
        <v>516</v>
      </c>
      <c r="B88" s="1" t="s">
        <v>22</v>
      </c>
      <c r="C88" s="1" t="s">
        <v>1311</v>
      </c>
      <c r="D88" s="2" t="s">
        <v>527</v>
      </c>
      <c r="E88" s="1" t="s">
        <v>22</v>
      </c>
      <c r="F88" s="1" t="s">
        <v>1231</v>
      </c>
      <c r="G88" s="1" t="s">
        <v>1653</v>
      </c>
    </row>
    <row r="89" ht="15.0" customHeight="1">
      <c r="A89" s="2" t="s">
        <v>517</v>
      </c>
      <c r="B89" s="1" t="s">
        <v>22</v>
      </c>
      <c r="C89" s="1" t="s">
        <v>1312</v>
      </c>
      <c r="D89" s="2" t="s">
        <v>527</v>
      </c>
      <c r="E89" s="1" t="s">
        <v>22</v>
      </c>
      <c r="F89" s="1" t="s">
        <v>1231</v>
      </c>
      <c r="G89" s="1" t="s">
        <v>1655</v>
      </c>
    </row>
    <row r="90" ht="15.0" customHeight="1">
      <c r="A90" s="2" t="s">
        <v>518</v>
      </c>
      <c r="B90" s="1" t="s">
        <v>22</v>
      </c>
      <c r="C90" s="1" t="s">
        <v>1313</v>
      </c>
      <c r="D90" s="2" t="s">
        <v>527</v>
      </c>
      <c r="E90" s="1" t="s">
        <v>22</v>
      </c>
      <c r="F90" s="1" t="s">
        <v>1231</v>
      </c>
      <c r="G90" s="1" t="s">
        <v>1657</v>
      </c>
    </row>
    <row r="91" ht="15.0" customHeight="1">
      <c r="A91" s="2" t="s">
        <v>519</v>
      </c>
      <c r="B91" s="1" t="s">
        <v>22</v>
      </c>
      <c r="C91" s="1" t="s">
        <v>1314</v>
      </c>
      <c r="D91" s="2" t="s">
        <v>527</v>
      </c>
      <c r="E91" s="1" t="s">
        <v>22</v>
      </c>
      <c r="F91" s="1" t="s">
        <v>1231</v>
      </c>
      <c r="G91" s="1" t="s">
        <v>1659</v>
      </c>
    </row>
    <row r="92" ht="15.0" customHeight="1">
      <c r="A92" s="2" t="s">
        <v>520</v>
      </c>
      <c r="B92" s="1" t="s">
        <v>22</v>
      </c>
      <c r="C92" s="1" t="s">
        <v>1315</v>
      </c>
      <c r="D92" s="2" t="s">
        <v>527</v>
      </c>
      <c r="E92" s="1" t="s">
        <v>22</v>
      </c>
      <c r="F92" s="1" t="s">
        <v>1231</v>
      </c>
      <c r="G92" s="1" t="s">
        <v>1661</v>
      </c>
    </row>
    <row r="93" ht="15.0" customHeight="1">
      <c r="A93" s="2" t="s">
        <v>521</v>
      </c>
      <c r="B93" s="1" t="s">
        <v>22</v>
      </c>
      <c r="C93" s="1" t="s">
        <v>1316</v>
      </c>
      <c r="D93" s="2" t="s">
        <v>527</v>
      </c>
      <c r="E93" s="1" t="s">
        <v>22</v>
      </c>
      <c r="F93" s="1" t="s">
        <v>1231</v>
      </c>
      <c r="G93" s="1" t="s">
        <v>1663</v>
      </c>
    </row>
    <row r="94" ht="15.0" customHeight="1">
      <c r="A94" s="2" t="s">
        <v>522</v>
      </c>
      <c r="B94" s="1" t="s">
        <v>22</v>
      </c>
      <c r="C94" s="1" t="s">
        <v>1317</v>
      </c>
      <c r="D94" s="2" t="s">
        <v>527</v>
      </c>
      <c r="E94" s="1" t="s">
        <v>22</v>
      </c>
      <c r="F94" s="1" t="s">
        <v>1231</v>
      </c>
      <c r="G94" s="1" t="s">
        <v>1665</v>
      </c>
    </row>
    <row r="95" ht="15.0" customHeight="1">
      <c r="A95" s="2" t="s">
        <v>523</v>
      </c>
      <c r="B95" s="1" t="s">
        <v>22</v>
      </c>
      <c r="C95" s="1" t="s">
        <v>1318</v>
      </c>
      <c r="D95" s="2" t="s">
        <v>527</v>
      </c>
      <c r="E95" s="1" t="s">
        <v>22</v>
      </c>
      <c r="F95" s="1" t="s">
        <v>1231</v>
      </c>
      <c r="G95" s="1" t="s">
        <v>1667</v>
      </c>
    </row>
    <row r="96" ht="15.0" customHeight="1">
      <c r="A96" s="2" t="s">
        <v>524</v>
      </c>
      <c r="B96" s="1" t="s">
        <v>22</v>
      </c>
      <c r="C96" s="1" t="s">
        <v>1319</v>
      </c>
      <c r="D96" s="2" t="s">
        <v>527</v>
      </c>
      <c r="E96" s="1" t="s">
        <v>22</v>
      </c>
      <c r="F96" s="1" t="s">
        <v>1231</v>
      </c>
      <c r="G96" s="1" t="s">
        <v>1669</v>
      </c>
    </row>
    <row r="97" ht="15.0" customHeight="1">
      <c r="A97" s="2" t="s">
        <v>525</v>
      </c>
      <c r="B97" s="1" t="s">
        <v>22</v>
      </c>
      <c r="C97" s="1" t="s">
        <v>1320</v>
      </c>
      <c r="D97" s="2" t="s">
        <v>527</v>
      </c>
      <c r="E97" s="1" t="s">
        <v>22</v>
      </c>
      <c r="F97" s="1" t="s">
        <v>1231</v>
      </c>
      <c r="G97" s="1" t="s">
        <v>1671</v>
      </c>
    </row>
    <row r="98" ht="15.0" customHeight="1">
      <c r="A98" s="2" t="s">
        <v>526</v>
      </c>
      <c r="B98" s="1" t="s">
        <v>22</v>
      </c>
      <c r="C98" s="1" t="s">
        <v>1321</v>
      </c>
      <c r="D98" s="2" t="s">
        <v>482</v>
      </c>
      <c r="E98" s="1" t="s">
        <v>22</v>
      </c>
      <c r="F98" s="1" t="s">
        <v>1235</v>
      </c>
      <c r="G98" s="1" t="s">
        <v>1673</v>
      </c>
    </row>
    <row r="99" ht="15.0" customHeight="1">
      <c r="A99" s="2" t="s">
        <v>527</v>
      </c>
      <c r="B99" s="1" t="s">
        <v>22</v>
      </c>
      <c r="C99" s="1" t="s">
        <v>1231</v>
      </c>
      <c r="D99" s="2" t="s">
        <v>549</v>
      </c>
      <c r="E99" s="1" t="s">
        <v>22</v>
      </c>
      <c r="F99" s="1" t="s">
        <v>1277</v>
      </c>
      <c r="G99" s="1" t="s">
        <v>1677</v>
      </c>
    </row>
    <row r="100" ht="15.0" customHeight="1">
      <c r="A100" s="2" t="s">
        <v>528</v>
      </c>
      <c r="B100" s="1" t="s">
        <v>22</v>
      </c>
      <c r="C100" s="1" t="s">
        <v>1322</v>
      </c>
      <c r="D100" s="2" t="s">
        <v>527</v>
      </c>
      <c r="E100" s="1" t="s">
        <v>22</v>
      </c>
      <c r="F100" s="1" t="s">
        <v>1231</v>
      </c>
      <c r="G100" s="1" t="s">
        <v>1679</v>
      </c>
    </row>
    <row r="101" ht="15.0" customHeight="1">
      <c r="A101" s="2" t="s">
        <v>529</v>
      </c>
      <c r="B101" s="1" t="s">
        <v>22</v>
      </c>
      <c r="C101" s="1" t="s">
        <v>1323</v>
      </c>
      <c r="D101" s="2" t="s">
        <v>527</v>
      </c>
      <c r="E101" s="1" t="s">
        <v>22</v>
      </c>
      <c r="F101" s="1" t="s">
        <v>1231</v>
      </c>
      <c r="G101" s="1" t="s">
        <v>1681</v>
      </c>
    </row>
    <row r="102" ht="15.0" customHeight="1">
      <c r="A102" s="2" t="s">
        <v>530</v>
      </c>
      <c r="B102" s="1" t="s">
        <v>22</v>
      </c>
      <c r="C102" s="1" t="s">
        <v>1324</v>
      </c>
      <c r="D102" s="2" t="s">
        <v>527</v>
      </c>
      <c r="E102" s="1" t="s">
        <v>22</v>
      </c>
      <c r="F102" s="1" t="s">
        <v>1231</v>
      </c>
      <c r="G102" s="1" t="s">
        <v>1683</v>
      </c>
    </row>
    <row r="103" ht="15.0" customHeight="1">
      <c r="A103" s="2" t="s">
        <v>531</v>
      </c>
      <c r="B103" s="1" t="s">
        <v>22</v>
      </c>
      <c r="C103" s="1" t="s">
        <v>1325</v>
      </c>
      <c r="D103" s="2" t="s">
        <v>527</v>
      </c>
      <c r="E103" s="1" t="s">
        <v>22</v>
      </c>
      <c r="F103" s="1" t="s">
        <v>1231</v>
      </c>
      <c r="G103" s="1" t="s">
        <v>1685</v>
      </c>
    </row>
    <row r="104" ht="15.0" customHeight="1">
      <c r="A104" s="2" t="s">
        <v>532</v>
      </c>
      <c r="B104" s="1" t="s">
        <v>22</v>
      </c>
      <c r="C104" s="1" t="s">
        <v>1326</v>
      </c>
      <c r="D104" s="2" t="s">
        <v>527</v>
      </c>
      <c r="E104" s="1" t="s">
        <v>22</v>
      </c>
      <c r="F104" s="1" t="s">
        <v>1231</v>
      </c>
      <c r="G104" s="1" t="s">
        <v>1687</v>
      </c>
    </row>
    <row r="105" ht="15.0" customHeight="1">
      <c r="A105" s="2" t="s">
        <v>533</v>
      </c>
      <c r="B105" s="1" t="s">
        <v>22</v>
      </c>
      <c r="C105" s="1" t="s">
        <v>1327</v>
      </c>
      <c r="D105" s="2" t="s">
        <v>527</v>
      </c>
      <c r="E105" s="1" t="s">
        <v>22</v>
      </c>
      <c r="F105" s="1" t="s">
        <v>1231</v>
      </c>
      <c r="G105" s="1" t="s">
        <v>1689</v>
      </c>
    </row>
    <row r="106" ht="15.0" customHeight="1">
      <c r="A106" s="2" t="s">
        <v>534</v>
      </c>
      <c r="B106" s="1" t="s">
        <v>22</v>
      </c>
      <c r="C106" s="1" t="s">
        <v>1328</v>
      </c>
      <c r="D106" s="2" t="s">
        <v>527</v>
      </c>
      <c r="E106" s="1" t="s">
        <v>22</v>
      </c>
      <c r="F106" s="1" t="s">
        <v>1231</v>
      </c>
      <c r="G106" s="1" t="s">
        <v>1691</v>
      </c>
    </row>
    <row r="107" ht="15.0" customHeight="1">
      <c r="A107" s="2" t="s">
        <v>535</v>
      </c>
      <c r="B107" s="1" t="s">
        <v>22</v>
      </c>
      <c r="C107" s="1" t="s">
        <v>1329</v>
      </c>
      <c r="D107" s="2" t="s">
        <v>527</v>
      </c>
      <c r="E107" s="1" t="s">
        <v>22</v>
      </c>
      <c r="F107" s="1" t="s">
        <v>1231</v>
      </c>
      <c r="G107" s="1" t="s">
        <v>1693</v>
      </c>
    </row>
    <row r="108" ht="15.0" customHeight="1">
      <c r="A108" s="2" t="s">
        <v>536</v>
      </c>
      <c r="B108" s="1" t="s">
        <v>22</v>
      </c>
      <c r="C108" s="1" t="s">
        <v>1330</v>
      </c>
      <c r="D108" s="2" t="s">
        <v>527</v>
      </c>
      <c r="E108" s="1" t="s">
        <v>22</v>
      </c>
      <c r="F108" s="1" t="s">
        <v>1231</v>
      </c>
      <c r="G108" s="1" t="s">
        <v>1695</v>
      </c>
    </row>
    <row r="109" ht="15.0" customHeight="1">
      <c r="A109" s="2" t="s">
        <v>537</v>
      </c>
      <c r="B109" s="1" t="s">
        <v>22</v>
      </c>
      <c r="C109" s="1" t="s">
        <v>1331</v>
      </c>
      <c r="D109" s="2" t="s">
        <v>527</v>
      </c>
      <c r="E109" s="1" t="s">
        <v>22</v>
      </c>
      <c r="F109" s="1" t="s">
        <v>1231</v>
      </c>
      <c r="G109" s="1" t="s">
        <v>1697</v>
      </c>
    </row>
    <row r="110" ht="15.0" customHeight="1">
      <c r="A110" s="2" t="s">
        <v>538</v>
      </c>
      <c r="B110" s="1" t="s">
        <v>22</v>
      </c>
      <c r="C110" s="1" t="s">
        <v>1332</v>
      </c>
      <c r="D110" s="2" t="s">
        <v>527</v>
      </c>
      <c r="E110" s="1" t="s">
        <v>22</v>
      </c>
      <c r="F110" s="1" t="s">
        <v>1231</v>
      </c>
      <c r="G110" s="1" t="s">
        <v>1699</v>
      </c>
    </row>
    <row r="111" ht="15.0" customHeight="1">
      <c r="A111" s="2" t="s">
        <v>539</v>
      </c>
      <c r="B111" s="1" t="s">
        <v>22</v>
      </c>
      <c r="C111" s="1" t="s">
        <v>1333</v>
      </c>
      <c r="D111" s="2" t="s">
        <v>527</v>
      </c>
      <c r="E111" s="1" t="s">
        <v>22</v>
      </c>
      <c r="F111" s="1" t="s">
        <v>1231</v>
      </c>
      <c r="G111" s="1" t="s">
        <v>1701</v>
      </c>
    </row>
    <row r="112" ht="15.0" customHeight="1">
      <c r="A112" s="2" t="s">
        <v>540</v>
      </c>
      <c r="B112" s="1" t="s">
        <v>22</v>
      </c>
      <c r="C112" s="1" t="s">
        <v>1334</v>
      </c>
      <c r="D112" s="2" t="s">
        <v>527</v>
      </c>
      <c r="E112" s="1" t="s">
        <v>22</v>
      </c>
      <c r="F112" s="1" t="s">
        <v>1231</v>
      </c>
      <c r="G112" s="1" t="s">
        <v>1703</v>
      </c>
    </row>
    <row r="113" ht="15.0" customHeight="1">
      <c r="A113" s="2" t="s">
        <v>541</v>
      </c>
      <c r="B113" s="1" t="s">
        <v>22</v>
      </c>
      <c r="C113" s="1" t="s">
        <v>1335</v>
      </c>
      <c r="D113" s="2" t="s">
        <v>527</v>
      </c>
      <c r="E113" s="1" t="s">
        <v>22</v>
      </c>
      <c r="F113" s="1" t="s">
        <v>1231</v>
      </c>
      <c r="G113" s="1" t="s">
        <v>1705</v>
      </c>
    </row>
    <row r="114" ht="15.0" customHeight="1">
      <c r="A114" s="2" t="s">
        <v>542</v>
      </c>
      <c r="B114" s="1" t="s">
        <v>22</v>
      </c>
      <c r="C114" s="1" t="s">
        <v>1336</v>
      </c>
      <c r="D114" s="2" t="s">
        <v>527</v>
      </c>
      <c r="E114" s="1" t="s">
        <v>22</v>
      </c>
      <c r="F114" s="1" t="s">
        <v>1231</v>
      </c>
      <c r="G114" s="1" t="s">
        <v>1707</v>
      </c>
    </row>
    <row r="115" ht="15.0" customHeight="1">
      <c r="A115" s="2" t="s">
        <v>543</v>
      </c>
      <c r="B115" s="1" t="s">
        <v>22</v>
      </c>
      <c r="C115" s="1" t="s">
        <v>1337</v>
      </c>
      <c r="D115" s="2" t="s">
        <v>527</v>
      </c>
      <c r="E115" s="1" t="s">
        <v>22</v>
      </c>
      <c r="F115" s="1" t="s">
        <v>1231</v>
      </c>
      <c r="G115" s="1" t="s">
        <v>1709</v>
      </c>
    </row>
    <row r="116" ht="15.0" customHeight="1">
      <c r="A116" s="2" t="s">
        <v>544</v>
      </c>
      <c r="B116" s="1" t="s">
        <v>22</v>
      </c>
      <c r="C116" s="1" t="s">
        <v>1338</v>
      </c>
      <c r="D116" s="2" t="s">
        <v>527</v>
      </c>
      <c r="E116" s="1" t="s">
        <v>22</v>
      </c>
      <c r="F116" s="1" t="s">
        <v>1231</v>
      </c>
      <c r="G116" s="1" t="s">
        <v>1711</v>
      </c>
    </row>
    <row r="117" ht="15.0" customHeight="1">
      <c r="A117" s="2" t="s">
        <v>545</v>
      </c>
      <c r="B117" s="1" t="s">
        <v>22</v>
      </c>
      <c r="C117" s="1" t="s">
        <v>1339</v>
      </c>
      <c r="D117" s="2" t="s">
        <v>527</v>
      </c>
      <c r="E117" s="1" t="s">
        <v>22</v>
      </c>
      <c r="F117" s="1" t="s">
        <v>1231</v>
      </c>
      <c r="G117" s="1" t="s">
        <v>1713</v>
      </c>
    </row>
    <row r="118" ht="15.0" customHeight="1">
      <c r="A118" s="2" t="s">
        <v>546</v>
      </c>
      <c r="B118" s="1" t="s">
        <v>22</v>
      </c>
      <c r="C118" s="1" t="s">
        <v>1340</v>
      </c>
      <c r="D118" s="2" t="s">
        <v>527</v>
      </c>
      <c r="E118" s="1" t="s">
        <v>22</v>
      </c>
      <c r="F118" s="1" t="s">
        <v>1231</v>
      </c>
      <c r="G118" s="1" t="s">
        <v>1715</v>
      </c>
    </row>
    <row r="119" ht="15.0" customHeight="1">
      <c r="A119" s="2" t="s">
        <v>547</v>
      </c>
      <c r="B119" s="1" t="s">
        <v>22</v>
      </c>
      <c r="C119" s="1" t="s">
        <v>1341</v>
      </c>
      <c r="D119" s="2" t="s">
        <v>527</v>
      </c>
      <c r="E119" s="1" t="s">
        <v>22</v>
      </c>
      <c r="F119" s="1" t="s">
        <v>1231</v>
      </c>
      <c r="G119" s="1" t="s">
        <v>1717</v>
      </c>
    </row>
    <row r="120" ht="15.0" customHeight="1">
      <c r="A120" s="2" t="s">
        <v>548</v>
      </c>
      <c r="B120" s="1" t="s">
        <v>22</v>
      </c>
      <c r="C120" s="1" t="s">
        <v>1342</v>
      </c>
      <c r="D120" s="2" t="s">
        <v>527</v>
      </c>
      <c r="E120" s="1" t="s">
        <v>22</v>
      </c>
      <c r="F120" s="1" t="s">
        <v>1231</v>
      </c>
      <c r="G120" s="1" t="s">
        <v>1719</v>
      </c>
    </row>
    <row r="121" ht="15.0" customHeight="1">
      <c r="A121" s="2" t="s">
        <v>549</v>
      </c>
      <c r="B121" s="1" t="s">
        <v>22</v>
      </c>
      <c r="C121" s="1" t="s">
        <v>1277</v>
      </c>
      <c r="D121" s="2" t="s">
        <v>434</v>
      </c>
      <c r="E121" s="1" t="s">
        <v>13</v>
      </c>
      <c r="F121" s="1" t="s">
        <v>1275</v>
      </c>
      <c r="G121" s="1" t="s">
        <v>1723</v>
      </c>
    </row>
    <row r="122" ht="15.0" customHeight="1">
      <c r="A122" s="2" t="s">
        <v>574</v>
      </c>
      <c r="B122" s="1" t="s">
        <v>17</v>
      </c>
      <c r="C122" s="1" t="s">
        <v>1343</v>
      </c>
      <c r="D122" s="2" t="s">
        <v>434</v>
      </c>
      <c r="E122" s="1" t="s">
        <v>13</v>
      </c>
      <c r="F122" s="1" t="s">
        <v>1275</v>
      </c>
      <c r="G122" s="1" t="s">
        <v>1725</v>
      </c>
    </row>
    <row r="123" ht="15.0" customHeight="1">
      <c r="A123" s="2" t="s">
        <v>575</v>
      </c>
      <c r="B123" s="1" t="s">
        <v>22</v>
      </c>
      <c r="C123" s="1" t="s">
        <v>1344</v>
      </c>
      <c r="D123" s="2" t="s">
        <v>434</v>
      </c>
      <c r="E123" s="1" t="s">
        <v>13</v>
      </c>
      <c r="F123" s="1" t="s">
        <v>1275</v>
      </c>
      <c r="G123" s="1" t="s">
        <v>1727</v>
      </c>
    </row>
    <row r="124" ht="15.0" customHeight="1">
      <c r="A124" s="2" t="s">
        <v>578</v>
      </c>
      <c r="B124" s="1" t="s">
        <v>22</v>
      </c>
      <c r="C124" s="1" t="s">
        <v>1345</v>
      </c>
      <c r="D124" s="2" t="s">
        <v>616</v>
      </c>
      <c r="E124" s="1" t="s">
        <v>20</v>
      </c>
      <c r="F124" s="1" t="s">
        <v>1346</v>
      </c>
      <c r="G124" s="1" t="s">
        <v>1731</v>
      </c>
    </row>
    <row r="125" ht="15.0" customHeight="1">
      <c r="A125" s="2" t="s">
        <v>580</v>
      </c>
      <c r="B125" s="1" t="s">
        <v>22</v>
      </c>
      <c r="C125" s="1" t="s">
        <v>1347</v>
      </c>
      <c r="D125" s="2" t="s">
        <v>648</v>
      </c>
      <c r="E125" s="1" t="s">
        <v>17</v>
      </c>
      <c r="F125" s="1" t="s">
        <v>1348</v>
      </c>
      <c r="G125" s="1" t="s">
        <v>1733</v>
      </c>
    </row>
    <row r="126" ht="15.0" customHeight="1">
      <c r="A126" s="2" t="s">
        <v>582</v>
      </c>
      <c r="B126" s="1" t="s">
        <v>117</v>
      </c>
      <c r="C126" s="1" t="s">
        <v>1349</v>
      </c>
      <c r="D126" s="2" t="s">
        <v>581</v>
      </c>
      <c r="E126" s="1" t="s">
        <v>20</v>
      </c>
      <c r="F126" s="1" t="s">
        <v>1350</v>
      </c>
      <c r="G126" s="1" t="s">
        <v>1737</v>
      </c>
    </row>
    <row r="127" ht="15.0" customHeight="1">
      <c r="A127" s="2" t="s">
        <v>583</v>
      </c>
      <c r="B127" s="1" t="s">
        <v>117</v>
      </c>
      <c r="C127" s="1" t="s">
        <v>1351</v>
      </c>
      <c r="D127" s="2" t="s">
        <v>581</v>
      </c>
      <c r="E127" s="1" t="s">
        <v>20</v>
      </c>
      <c r="F127" s="1" t="s">
        <v>1350</v>
      </c>
      <c r="G127" s="1" t="s">
        <v>1739</v>
      </c>
    </row>
    <row r="128" ht="15.0" customHeight="1">
      <c r="A128" s="2" t="s">
        <v>584</v>
      </c>
      <c r="B128" s="1" t="s">
        <v>117</v>
      </c>
      <c r="C128" s="1" t="s">
        <v>1352</v>
      </c>
      <c r="D128" s="2" t="s">
        <v>581</v>
      </c>
      <c r="E128" s="1" t="s">
        <v>20</v>
      </c>
      <c r="F128" s="1" t="s">
        <v>1350</v>
      </c>
      <c r="G128" s="1" t="s">
        <v>1741</v>
      </c>
    </row>
    <row r="129" ht="15.0" customHeight="1">
      <c r="A129" s="2" t="s">
        <v>585</v>
      </c>
      <c r="B129" s="1" t="s">
        <v>117</v>
      </c>
      <c r="C129" s="1" t="s">
        <v>1353</v>
      </c>
      <c r="D129" s="2" t="s">
        <v>581</v>
      </c>
      <c r="E129" s="1" t="s">
        <v>20</v>
      </c>
      <c r="F129" s="1" t="s">
        <v>1350</v>
      </c>
      <c r="G129" s="1" t="s">
        <v>1743</v>
      </c>
    </row>
    <row r="130" ht="15.0" customHeight="1">
      <c r="A130" s="2" t="s">
        <v>586</v>
      </c>
      <c r="B130" s="1" t="s">
        <v>117</v>
      </c>
      <c r="C130" s="1" t="s">
        <v>1354</v>
      </c>
      <c r="D130" s="2" t="s">
        <v>581</v>
      </c>
      <c r="E130" s="1" t="s">
        <v>20</v>
      </c>
      <c r="F130" s="1" t="s">
        <v>1350</v>
      </c>
      <c r="G130" s="1" t="s">
        <v>1745</v>
      </c>
    </row>
    <row r="131" ht="15.0" customHeight="1">
      <c r="A131" s="2" t="s">
        <v>587</v>
      </c>
      <c r="B131" s="1" t="s">
        <v>117</v>
      </c>
      <c r="C131" s="1" t="s">
        <v>1355</v>
      </c>
      <c r="D131" s="2" t="s">
        <v>581</v>
      </c>
      <c r="E131" s="1" t="s">
        <v>20</v>
      </c>
      <c r="F131" s="1" t="s">
        <v>1350</v>
      </c>
      <c r="G131" s="1" t="s">
        <v>1747</v>
      </c>
    </row>
    <row r="132" ht="15.0" customHeight="1">
      <c r="A132" s="2" t="s">
        <v>588</v>
      </c>
      <c r="B132" s="1" t="s">
        <v>117</v>
      </c>
      <c r="C132" s="1" t="s">
        <v>1356</v>
      </c>
      <c r="D132" s="2" t="s">
        <v>581</v>
      </c>
      <c r="E132" s="1" t="s">
        <v>20</v>
      </c>
      <c r="F132" s="1" t="s">
        <v>1350</v>
      </c>
      <c r="G132" s="1" t="s">
        <v>1749</v>
      </c>
    </row>
    <row r="133" ht="15.0" customHeight="1">
      <c r="A133" s="2" t="s">
        <v>589</v>
      </c>
      <c r="B133" s="1" t="s">
        <v>117</v>
      </c>
      <c r="C133" s="1" t="s">
        <v>1357</v>
      </c>
      <c r="D133" s="2" t="s">
        <v>581</v>
      </c>
      <c r="E133" s="1" t="s">
        <v>20</v>
      </c>
      <c r="F133" s="1" t="s">
        <v>1350</v>
      </c>
      <c r="G133" s="1" t="s">
        <v>1751</v>
      </c>
    </row>
    <row r="134" ht="15.0" customHeight="1">
      <c r="A134" s="2" t="s">
        <v>590</v>
      </c>
      <c r="B134" s="1" t="s">
        <v>117</v>
      </c>
      <c r="C134" s="1" t="s">
        <v>1358</v>
      </c>
      <c r="D134" s="2" t="s">
        <v>581</v>
      </c>
      <c r="E134" s="1" t="s">
        <v>20</v>
      </c>
      <c r="F134" s="1" t="s">
        <v>1350</v>
      </c>
      <c r="G134" s="1" t="s">
        <v>1753</v>
      </c>
    </row>
    <row r="135" ht="15.0" customHeight="1">
      <c r="A135" s="2" t="s">
        <v>591</v>
      </c>
      <c r="B135" s="1" t="s">
        <v>117</v>
      </c>
      <c r="C135" s="1" t="s">
        <v>1359</v>
      </c>
      <c r="D135" s="2" t="s">
        <v>581</v>
      </c>
      <c r="E135" s="1" t="s">
        <v>20</v>
      </c>
      <c r="F135" s="1" t="s">
        <v>1350</v>
      </c>
      <c r="G135" s="1" t="s">
        <v>1755</v>
      </c>
    </row>
    <row r="136" ht="15.0" customHeight="1">
      <c r="A136" s="2" t="s">
        <v>592</v>
      </c>
      <c r="B136" s="1" t="s">
        <v>117</v>
      </c>
      <c r="C136" s="1" t="s">
        <v>1360</v>
      </c>
      <c r="D136" s="2" t="s">
        <v>581</v>
      </c>
      <c r="E136" s="1" t="s">
        <v>20</v>
      </c>
      <c r="F136" s="1" t="s">
        <v>1350</v>
      </c>
      <c r="G136" s="1" t="s">
        <v>1757</v>
      </c>
    </row>
    <row r="137" ht="15.0" customHeight="1">
      <c r="A137" s="2" t="s">
        <v>593</v>
      </c>
      <c r="B137" s="1" t="s">
        <v>117</v>
      </c>
      <c r="C137" s="1" t="s">
        <v>1361</v>
      </c>
      <c r="D137" s="2" t="s">
        <v>581</v>
      </c>
      <c r="E137" s="1" t="s">
        <v>20</v>
      </c>
      <c r="F137" s="1" t="s">
        <v>1350</v>
      </c>
      <c r="G137" s="1" t="s">
        <v>1759</v>
      </c>
    </row>
    <row r="138" ht="15.0" customHeight="1">
      <c r="A138" s="2" t="s">
        <v>594</v>
      </c>
      <c r="B138" s="1" t="s">
        <v>117</v>
      </c>
      <c r="C138" s="1" t="s">
        <v>1362</v>
      </c>
      <c r="D138" s="2" t="s">
        <v>581</v>
      </c>
      <c r="E138" s="1" t="s">
        <v>20</v>
      </c>
      <c r="F138" s="1" t="s">
        <v>1350</v>
      </c>
      <c r="G138" s="1" t="s">
        <v>1761</v>
      </c>
    </row>
    <row r="139" ht="15.0" customHeight="1">
      <c r="A139" s="2" t="s">
        <v>595</v>
      </c>
      <c r="B139" s="1" t="s">
        <v>117</v>
      </c>
      <c r="C139" s="1" t="s">
        <v>1363</v>
      </c>
      <c r="D139" s="2" t="s">
        <v>581</v>
      </c>
      <c r="E139" s="1" t="s">
        <v>20</v>
      </c>
      <c r="F139" s="1" t="s">
        <v>1350</v>
      </c>
      <c r="G139" s="1" t="s">
        <v>1763</v>
      </c>
    </row>
    <row r="140" ht="15.0" customHeight="1">
      <c r="A140" s="2" t="s">
        <v>596</v>
      </c>
      <c r="B140" s="1" t="s">
        <v>117</v>
      </c>
      <c r="C140" s="1" t="s">
        <v>1364</v>
      </c>
      <c r="D140" s="2" t="s">
        <v>581</v>
      </c>
      <c r="E140" s="1" t="s">
        <v>20</v>
      </c>
      <c r="F140" s="1" t="s">
        <v>1350</v>
      </c>
      <c r="G140" s="1" t="s">
        <v>1765</v>
      </c>
    </row>
    <row r="141" ht="15.0" customHeight="1">
      <c r="A141" s="2" t="s">
        <v>597</v>
      </c>
      <c r="B141" s="1" t="s">
        <v>117</v>
      </c>
      <c r="C141" s="1" t="s">
        <v>1365</v>
      </c>
      <c r="D141" s="2" t="s">
        <v>581</v>
      </c>
      <c r="E141" s="1" t="s">
        <v>20</v>
      </c>
      <c r="F141" s="1" t="s">
        <v>1350</v>
      </c>
      <c r="G141" s="1" t="s">
        <v>1767</v>
      </c>
    </row>
    <row r="142" ht="15.0" customHeight="1">
      <c r="A142" s="2" t="s">
        <v>598</v>
      </c>
      <c r="B142" s="1" t="s">
        <v>117</v>
      </c>
      <c r="C142" s="1" t="s">
        <v>1366</v>
      </c>
      <c r="D142" s="2" t="s">
        <v>581</v>
      </c>
      <c r="E142" s="1" t="s">
        <v>20</v>
      </c>
      <c r="F142" s="1" t="s">
        <v>1350</v>
      </c>
      <c r="G142" s="1" t="s">
        <v>1769</v>
      </c>
    </row>
    <row r="143" ht="15.0" customHeight="1">
      <c r="A143" s="2" t="s">
        <v>599</v>
      </c>
      <c r="B143" s="1" t="s">
        <v>117</v>
      </c>
      <c r="C143" s="1" t="s">
        <v>1367</v>
      </c>
      <c r="D143" s="2" t="s">
        <v>581</v>
      </c>
      <c r="E143" s="1" t="s">
        <v>20</v>
      </c>
      <c r="F143" s="1" t="s">
        <v>1350</v>
      </c>
      <c r="G143" s="1" t="s">
        <v>1771</v>
      </c>
    </row>
    <row r="144" ht="15.0" customHeight="1">
      <c r="A144" s="2" t="s">
        <v>600</v>
      </c>
      <c r="B144" s="1" t="s">
        <v>117</v>
      </c>
      <c r="C144" s="1" t="s">
        <v>1368</v>
      </c>
      <c r="D144" s="2" t="s">
        <v>581</v>
      </c>
      <c r="E144" s="1" t="s">
        <v>20</v>
      </c>
      <c r="F144" s="1" t="s">
        <v>1350</v>
      </c>
      <c r="G144" s="1" t="s">
        <v>1773</v>
      </c>
    </row>
    <row r="145" ht="15.0" customHeight="1">
      <c r="A145" s="2" t="s">
        <v>601</v>
      </c>
      <c r="B145" s="1" t="s">
        <v>117</v>
      </c>
      <c r="C145" s="1" t="s">
        <v>1369</v>
      </c>
      <c r="D145" s="2" t="s">
        <v>581</v>
      </c>
      <c r="E145" s="1" t="s">
        <v>20</v>
      </c>
      <c r="F145" s="1" t="s">
        <v>1350</v>
      </c>
      <c r="G145" s="1" t="s">
        <v>1775</v>
      </c>
    </row>
    <row r="146" ht="15.0" customHeight="1">
      <c r="A146" s="2" t="s">
        <v>602</v>
      </c>
      <c r="B146" s="1" t="s">
        <v>117</v>
      </c>
      <c r="C146" s="1" t="s">
        <v>1370</v>
      </c>
      <c r="D146" s="2" t="s">
        <v>581</v>
      </c>
      <c r="E146" s="1" t="s">
        <v>20</v>
      </c>
      <c r="F146" s="1" t="s">
        <v>1350</v>
      </c>
      <c r="G146" s="1" t="s">
        <v>1777</v>
      </c>
    </row>
    <row r="147" ht="15.0" customHeight="1">
      <c r="A147" s="2" t="s">
        <v>603</v>
      </c>
      <c r="B147" s="1" t="s">
        <v>117</v>
      </c>
      <c r="C147" s="1" t="s">
        <v>1371</v>
      </c>
      <c r="D147" s="2" t="s">
        <v>581</v>
      </c>
      <c r="E147" s="1" t="s">
        <v>20</v>
      </c>
      <c r="F147" s="1" t="s">
        <v>1350</v>
      </c>
      <c r="G147" s="1" t="s">
        <v>1779</v>
      </c>
    </row>
    <row r="148" ht="15.0" customHeight="1">
      <c r="A148" s="2" t="s">
        <v>604</v>
      </c>
      <c r="B148" s="1" t="s">
        <v>117</v>
      </c>
      <c r="C148" s="1" t="s">
        <v>1372</v>
      </c>
      <c r="D148" s="2" t="s">
        <v>581</v>
      </c>
      <c r="E148" s="1" t="s">
        <v>20</v>
      </c>
      <c r="F148" s="1" t="s">
        <v>1350</v>
      </c>
      <c r="G148" s="1" t="s">
        <v>1781</v>
      </c>
    </row>
    <row r="149" ht="15.0" customHeight="1">
      <c r="A149" s="2" t="s">
        <v>605</v>
      </c>
      <c r="B149" s="1" t="s">
        <v>117</v>
      </c>
      <c r="C149" s="1" t="s">
        <v>1373</v>
      </c>
      <c r="D149" s="2" t="s">
        <v>581</v>
      </c>
      <c r="E149" s="1" t="s">
        <v>20</v>
      </c>
      <c r="F149" s="1" t="s">
        <v>1350</v>
      </c>
      <c r="G149" s="1" t="s">
        <v>1783</v>
      </c>
    </row>
    <row r="150" ht="15.0" customHeight="1">
      <c r="A150" s="2" t="s">
        <v>606</v>
      </c>
      <c r="B150" s="1" t="s">
        <v>117</v>
      </c>
      <c r="C150" s="1" t="s">
        <v>1374</v>
      </c>
      <c r="D150" s="2" t="s">
        <v>581</v>
      </c>
      <c r="E150" s="1" t="s">
        <v>20</v>
      </c>
      <c r="F150" s="1" t="s">
        <v>1350</v>
      </c>
      <c r="G150" s="1" t="s">
        <v>1785</v>
      </c>
    </row>
    <row r="151" ht="15.0" customHeight="1">
      <c r="A151" s="2" t="s">
        <v>607</v>
      </c>
      <c r="B151" s="1" t="s">
        <v>117</v>
      </c>
      <c r="C151" s="1" t="s">
        <v>1375</v>
      </c>
      <c r="D151" s="2" t="s">
        <v>581</v>
      </c>
      <c r="E151" s="1" t="s">
        <v>20</v>
      </c>
      <c r="F151" s="1" t="s">
        <v>1350</v>
      </c>
      <c r="G151" s="1" t="s">
        <v>1787</v>
      </c>
    </row>
    <row r="152" ht="15.0" customHeight="1">
      <c r="A152" s="2" t="s">
        <v>608</v>
      </c>
      <c r="B152" s="1" t="s">
        <v>117</v>
      </c>
      <c r="C152" s="1" t="s">
        <v>1376</v>
      </c>
      <c r="D152" s="2" t="s">
        <v>581</v>
      </c>
      <c r="E152" s="1" t="s">
        <v>20</v>
      </c>
      <c r="F152" s="1" t="s">
        <v>1350</v>
      </c>
      <c r="G152" s="1" t="s">
        <v>1789</v>
      </c>
    </row>
    <row r="153" ht="15.0" customHeight="1">
      <c r="A153" s="2" t="s">
        <v>609</v>
      </c>
      <c r="B153" s="1" t="s">
        <v>117</v>
      </c>
      <c r="C153" s="1" t="s">
        <v>1377</v>
      </c>
      <c r="D153" s="2" t="s">
        <v>581</v>
      </c>
      <c r="E153" s="1" t="s">
        <v>20</v>
      </c>
      <c r="F153" s="1" t="s">
        <v>1350</v>
      </c>
      <c r="G153" s="1" t="s">
        <v>1791</v>
      </c>
    </row>
    <row r="154" ht="15.0" customHeight="1">
      <c r="A154" s="2" t="s">
        <v>610</v>
      </c>
      <c r="B154" s="1" t="s">
        <v>117</v>
      </c>
      <c r="C154" s="1" t="s">
        <v>1378</v>
      </c>
      <c r="D154" s="2" t="s">
        <v>581</v>
      </c>
      <c r="E154" s="1" t="s">
        <v>20</v>
      </c>
      <c r="F154" s="1" t="s">
        <v>1350</v>
      </c>
      <c r="G154" s="1" t="s">
        <v>1793</v>
      </c>
    </row>
    <row r="155" ht="15.0" customHeight="1">
      <c r="A155" s="2" t="s">
        <v>611</v>
      </c>
      <c r="B155" s="1" t="s">
        <v>117</v>
      </c>
      <c r="C155" s="1" t="s">
        <v>1379</v>
      </c>
      <c r="D155" s="2" t="s">
        <v>581</v>
      </c>
      <c r="E155" s="1" t="s">
        <v>20</v>
      </c>
      <c r="F155" s="1" t="s">
        <v>1350</v>
      </c>
      <c r="G155" s="1" t="s">
        <v>1795</v>
      </c>
    </row>
    <row r="156" ht="15.0" customHeight="1">
      <c r="A156" s="2" t="s">
        <v>612</v>
      </c>
      <c r="B156" s="1" t="s">
        <v>117</v>
      </c>
      <c r="C156" s="1" t="s">
        <v>1380</v>
      </c>
      <c r="D156" s="2" t="s">
        <v>581</v>
      </c>
      <c r="E156" s="1" t="s">
        <v>20</v>
      </c>
      <c r="F156" s="1" t="s">
        <v>1350</v>
      </c>
      <c r="G156" s="1" t="s">
        <v>1797</v>
      </c>
    </row>
    <row r="157" ht="15.0" customHeight="1">
      <c r="A157" s="2" t="s">
        <v>613</v>
      </c>
      <c r="B157" s="1" t="s">
        <v>117</v>
      </c>
      <c r="C157" s="1" t="s">
        <v>1381</v>
      </c>
      <c r="D157" s="2" t="s">
        <v>581</v>
      </c>
      <c r="E157" s="1" t="s">
        <v>20</v>
      </c>
      <c r="F157" s="1" t="s">
        <v>1350</v>
      </c>
      <c r="G157" s="1" t="s">
        <v>1799</v>
      </c>
    </row>
    <row r="158" ht="15.0" customHeight="1">
      <c r="A158" s="2" t="s">
        <v>614</v>
      </c>
      <c r="B158" s="1" t="s">
        <v>117</v>
      </c>
      <c r="C158" s="1" t="s">
        <v>1382</v>
      </c>
      <c r="D158" s="2" t="s">
        <v>581</v>
      </c>
      <c r="E158" s="1" t="s">
        <v>20</v>
      </c>
      <c r="F158" s="1" t="s">
        <v>1350</v>
      </c>
      <c r="G158" s="1" t="s">
        <v>1801</v>
      </c>
    </row>
    <row r="159" ht="15.0" customHeight="1">
      <c r="A159" s="2" t="s">
        <v>615</v>
      </c>
      <c r="B159" s="1" t="s">
        <v>117</v>
      </c>
      <c r="C159" s="1" t="s">
        <v>1383</v>
      </c>
      <c r="D159" s="2" t="s">
        <v>581</v>
      </c>
      <c r="E159" s="1" t="s">
        <v>20</v>
      </c>
      <c r="F159" s="1" t="s">
        <v>1350</v>
      </c>
      <c r="G159" s="1" t="s">
        <v>1803</v>
      </c>
    </row>
    <row r="160" ht="15.0" customHeight="1">
      <c r="A160" s="2" t="s">
        <v>617</v>
      </c>
      <c r="B160" s="1" t="s">
        <v>22</v>
      </c>
      <c r="C160" s="1" t="s">
        <v>1384</v>
      </c>
      <c r="D160" s="2" t="s">
        <v>616</v>
      </c>
      <c r="E160" s="1" t="s">
        <v>20</v>
      </c>
      <c r="F160" s="1" t="s">
        <v>1346</v>
      </c>
      <c r="G160" s="1" t="s">
        <v>1807</v>
      </c>
    </row>
    <row r="161" ht="15.0" customHeight="1">
      <c r="A161" s="2" t="s">
        <v>618</v>
      </c>
      <c r="B161" s="1" t="s">
        <v>22</v>
      </c>
      <c r="C161" s="1" t="s">
        <v>1385</v>
      </c>
      <c r="D161" s="2" t="s">
        <v>616</v>
      </c>
      <c r="E161" s="1" t="s">
        <v>20</v>
      </c>
      <c r="F161" s="1" t="s">
        <v>1346</v>
      </c>
      <c r="G161" s="1" t="s">
        <v>1809</v>
      </c>
    </row>
    <row r="162" ht="15.0" customHeight="1">
      <c r="A162" s="2" t="s">
        <v>619</v>
      </c>
      <c r="B162" s="1" t="s">
        <v>22</v>
      </c>
      <c r="C162" s="1" t="s">
        <v>1386</v>
      </c>
      <c r="D162" s="2" t="s">
        <v>616</v>
      </c>
      <c r="E162" s="1" t="s">
        <v>20</v>
      </c>
      <c r="F162" s="1" t="s">
        <v>1346</v>
      </c>
      <c r="G162" s="1" t="s">
        <v>1811</v>
      </c>
    </row>
    <row r="163" ht="15.0" customHeight="1">
      <c r="A163" s="2" t="s">
        <v>620</v>
      </c>
      <c r="B163" s="1" t="s">
        <v>22</v>
      </c>
      <c r="C163" s="1" t="s">
        <v>1387</v>
      </c>
      <c r="D163" s="2" t="s">
        <v>616</v>
      </c>
      <c r="E163" s="1" t="s">
        <v>20</v>
      </c>
      <c r="F163" s="1" t="s">
        <v>1346</v>
      </c>
      <c r="G163" s="1" t="s">
        <v>1813</v>
      </c>
    </row>
    <row r="164" ht="15.0" customHeight="1">
      <c r="A164" s="2" t="s">
        <v>621</v>
      </c>
      <c r="B164" s="1" t="s">
        <v>22</v>
      </c>
      <c r="C164" s="1" t="s">
        <v>1388</v>
      </c>
      <c r="D164" s="2" t="s">
        <v>616</v>
      </c>
      <c r="E164" s="1" t="s">
        <v>20</v>
      </c>
      <c r="F164" s="1" t="s">
        <v>1346</v>
      </c>
      <c r="G164" s="1" t="s">
        <v>1815</v>
      </c>
    </row>
    <row r="165" ht="15.0" customHeight="1">
      <c r="A165" s="2" t="s">
        <v>622</v>
      </c>
      <c r="B165" s="1" t="s">
        <v>22</v>
      </c>
      <c r="C165" s="1" t="s">
        <v>1389</v>
      </c>
      <c r="D165" s="2" t="s">
        <v>616</v>
      </c>
      <c r="E165" s="1" t="s">
        <v>20</v>
      </c>
      <c r="F165" s="1" t="s">
        <v>1346</v>
      </c>
      <c r="G165" s="1" t="s">
        <v>1817</v>
      </c>
    </row>
    <row r="166" ht="15.0" customHeight="1">
      <c r="A166" s="2" t="s">
        <v>623</v>
      </c>
      <c r="B166" s="1" t="s">
        <v>22</v>
      </c>
      <c r="C166" s="1" t="s">
        <v>1390</v>
      </c>
      <c r="D166" s="2" t="s">
        <v>616</v>
      </c>
      <c r="E166" s="1" t="s">
        <v>20</v>
      </c>
      <c r="F166" s="1" t="s">
        <v>1346</v>
      </c>
      <c r="G166" s="1" t="s">
        <v>1819</v>
      </c>
    </row>
    <row r="167" ht="15.0" customHeight="1">
      <c r="A167" s="2" t="s">
        <v>624</v>
      </c>
      <c r="B167" s="1" t="s">
        <v>22</v>
      </c>
      <c r="C167" s="1" t="s">
        <v>1391</v>
      </c>
      <c r="D167" s="2" t="s">
        <v>616</v>
      </c>
      <c r="E167" s="1" t="s">
        <v>20</v>
      </c>
      <c r="F167" s="1" t="s">
        <v>1346</v>
      </c>
      <c r="G167" s="1" t="s">
        <v>1821</v>
      </c>
    </row>
    <row r="168" ht="15.0" customHeight="1">
      <c r="A168" s="2" t="s">
        <v>625</v>
      </c>
      <c r="B168" s="1" t="s">
        <v>22</v>
      </c>
      <c r="C168" s="1" t="s">
        <v>1392</v>
      </c>
      <c r="D168" s="2" t="s">
        <v>616</v>
      </c>
      <c r="E168" s="1" t="s">
        <v>20</v>
      </c>
      <c r="F168" s="1" t="s">
        <v>1346</v>
      </c>
      <c r="G168" s="1" t="s">
        <v>1823</v>
      </c>
    </row>
    <row r="169" ht="15.0" customHeight="1">
      <c r="A169" s="2" t="s">
        <v>626</v>
      </c>
      <c r="B169" s="1" t="s">
        <v>22</v>
      </c>
      <c r="C169" s="1" t="s">
        <v>1393</v>
      </c>
      <c r="D169" s="2" t="s">
        <v>616</v>
      </c>
      <c r="E169" s="1" t="s">
        <v>20</v>
      </c>
      <c r="F169" s="1" t="s">
        <v>1346</v>
      </c>
      <c r="G169" s="1" t="s">
        <v>1825</v>
      </c>
    </row>
    <row r="170" ht="15.0" customHeight="1">
      <c r="A170" s="2" t="s">
        <v>627</v>
      </c>
      <c r="B170" s="1" t="s">
        <v>22</v>
      </c>
      <c r="C170" s="1" t="s">
        <v>1394</v>
      </c>
      <c r="D170" s="2" t="s">
        <v>616</v>
      </c>
      <c r="E170" s="1" t="s">
        <v>20</v>
      </c>
      <c r="F170" s="1" t="s">
        <v>1346</v>
      </c>
      <c r="G170" s="1" t="s">
        <v>1827</v>
      </c>
    </row>
    <row r="171" ht="15.0" customHeight="1">
      <c r="A171" s="2" t="s">
        <v>628</v>
      </c>
      <c r="B171" s="1" t="s">
        <v>22</v>
      </c>
      <c r="C171" s="1" t="s">
        <v>1395</v>
      </c>
      <c r="D171" s="2" t="s">
        <v>616</v>
      </c>
      <c r="E171" s="1" t="s">
        <v>20</v>
      </c>
      <c r="F171" s="1" t="s">
        <v>1346</v>
      </c>
      <c r="G171" s="1" t="s">
        <v>1829</v>
      </c>
    </row>
    <row r="172" ht="15.0" customHeight="1">
      <c r="A172" s="2" t="s">
        <v>629</v>
      </c>
      <c r="B172" s="1" t="s">
        <v>22</v>
      </c>
      <c r="C172" s="1" t="s">
        <v>1396</v>
      </c>
      <c r="D172" s="2" t="s">
        <v>616</v>
      </c>
      <c r="E172" s="1" t="s">
        <v>20</v>
      </c>
      <c r="F172" s="1" t="s">
        <v>1346</v>
      </c>
      <c r="G172" s="1" t="s">
        <v>1831</v>
      </c>
    </row>
    <row r="173" ht="15.0" customHeight="1">
      <c r="A173" s="2" t="s">
        <v>630</v>
      </c>
      <c r="B173" s="1" t="s">
        <v>22</v>
      </c>
      <c r="C173" s="1" t="s">
        <v>1397</v>
      </c>
      <c r="D173" s="2" t="s">
        <v>616</v>
      </c>
      <c r="E173" s="1" t="s">
        <v>20</v>
      </c>
      <c r="F173" s="1" t="s">
        <v>1346</v>
      </c>
      <c r="G173" s="1" t="s">
        <v>1833</v>
      </c>
    </row>
    <row r="174" ht="15.0" customHeight="1">
      <c r="A174" s="2" t="s">
        <v>631</v>
      </c>
      <c r="B174" s="1" t="s">
        <v>22</v>
      </c>
      <c r="C174" s="1" t="s">
        <v>1398</v>
      </c>
      <c r="D174" s="2" t="s">
        <v>616</v>
      </c>
      <c r="E174" s="1" t="s">
        <v>20</v>
      </c>
      <c r="F174" s="1" t="s">
        <v>1346</v>
      </c>
      <c r="G174" s="1" t="s">
        <v>1835</v>
      </c>
    </row>
    <row r="175" ht="15.0" customHeight="1">
      <c r="A175" s="2" t="s">
        <v>632</v>
      </c>
      <c r="B175" s="1" t="s">
        <v>22</v>
      </c>
      <c r="C175" s="1" t="s">
        <v>1399</v>
      </c>
      <c r="D175" s="2" t="s">
        <v>616</v>
      </c>
      <c r="E175" s="1" t="s">
        <v>20</v>
      </c>
      <c r="F175" s="1" t="s">
        <v>1346</v>
      </c>
      <c r="G175" s="1" t="s">
        <v>1837</v>
      </c>
    </row>
    <row r="176" ht="15.0" customHeight="1">
      <c r="A176" s="2" t="s">
        <v>633</v>
      </c>
      <c r="B176" s="1" t="s">
        <v>22</v>
      </c>
      <c r="C176" s="1" t="s">
        <v>1400</v>
      </c>
      <c r="D176" s="2" t="s">
        <v>616</v>
      </c>
      <c r="E176" s="1" t="s">
        <v>20</v>
      </c>
      <c r="F176" s="1" t="s">
        <v>1346</v>
      </c>
      <c r="G176" s="1" t="s">
        <v>1839</v>
      </c>
    </row>
    <row r="177" ht="15.0" customHeight="1">
      <c r="A177" s="2" t="s">
        <v>634</v>
      </c>
      <c r="B177" s="1" t="s">
        <v>22</v>
      </c>
      <c r="C177" s="1" t="s">
        <v>1401</v>
      </c>
      <c r="D177" s="2" t="s">
        <v>616</v>
      </c>
      <c r="E177" s="1" t="s">
        <v>20</v>
      </c>
      <c r="F177" s="1" t="s">
        <v>1346</v>
      </c>
      <c r="G177" s="1" t="s">
        <v>1841</v>
      </c>
    </row>
    <row r="178" ht="15.0" customHeight="1">
      <c r="A178" s="2" t="s">
        <v>635</v>
      </c>
      <c r="B178" s="1" t="s">
        <v>22</v>
      </c>
      <c r="C178" s="1" t="s">
        <v>1402</v>
      </c>
      <c r="D178" s="2" t="s">
        <v>616</v>
      </c>
      <c r="E178" s="1" t="s">
        <v>20</v>
      </c>
      <c r="F178" s="1" t="s">
        <v>1346</v>
      </c>
      <c r="G178" s="1" t="s">
        <v>1843</v>
      </c>
    </row>
    <row r="179" ht="15.0" customHeight="1">
      <c r="A179" s="2" t="s">
        <v>636</v>
      </c>
      <c r="B179" s="1" t="s">
        <v>22</v>
      </c>
      <c r="C179" s="1" t="s">
        <v>1403</v>
      </c>
      <c r="D179" s="2" t="s">
        <v>616</v>
      </c>
      <c r="E179" s="1" t="s">
        <v>20</v>
      </c>
      <c r="F179" s="1" t="s">
        <v>1346</v>
      </c>
      <c r="G179" s="1" t="s">
        <v>1845</v>
      </c>
    </row>
    <row r="180" ht="15.0" customHeight="1">
      <c r="A180" s="2" t="s">
        <v>637</v>
      </c>
      <c r="B180" s="1" t="s">
        <v>22</v>
      </c>
      <c r="C180" s="1" t="s">
        <v>1404</v>
      </c>
      <c r="D180" s="2" t="s">
        <v>616</v>
      </c>
      <c r="E180" s="1" t="s">
        <v>20</v>
      </c>
      <c r="F180" s="1" t="s">
        <v>1346</v>
      </c>
      <c r="G180" s="1" t="s">
        <v>1847</v>
      </c>
    </row>
    <row r="181" ht="15.0" customHeight="1">
      <c r="A181" s="2" t="s">
        <v>638</v>
      </c>
      <c r="B181" s="1" t="s">
        <v>22</v>
      </c>
      <c r="C181" s="1" t="s">
        <v>1405</v>
      </c>
      <c r="D181" s="2" t="s">
        <v>616</v>
      </c>
      <c r="E181" s="1" t="s">
        <v>20</v>
      </c>
      <c r="F181" s="1" t="s">
        <v>1346</v>
      </c>
      <c r="G181" s="1" t="s">
        <v>1849</v>
      </c>
    </row>
    <row r="182" ht="15.0" customHeight="1">
      <c r="A182" s="2" t="s">
        <v>639</v>
      </c>
      <c r="B182" s="1" t="s">
        <v>22</v>
      </c>
      <c r="C182" s="1" t="s">
        <v>1406</v>
      </c>
      <c r="D182" s="2" t="s">
        <v>616</v>
      </c>
      <c r="E182" s="1" t="s">
        <v>20</v>
      </c>
      <c r="F182" s="1" t="s">
        <v>1346</v>
      </c>
      <c r="G182" s="1" t="s">
        <v>1851</v>
      </c>
    </row>
    <row r="183" ht="15.0" customHeight="1">
      <c r="A183" s="2" t="s">
        <v>640</v>
      </c>
      <c r="B183" s="1" t="s">
        <v>22</v>
      </c>
      <c r="C183" s="1" t="s">
        <v>1407</v>
      </c>
      <c r="D183" s="2" t="s">
        <v>616</v>
      </c>
      <c r="E183" s="1" t="s">
        <v>20</v>
      </c>
      <c r="F183" s="1" t="s">
        <v>1346</v>
      </c>
      <c r="G183" s="1" t="s">
        <v>1853</v>
      </c>
    </row>
    <row r="184" ht="15.0" customHeight="1">
      <c r="A184" s="2" t="s">
        <v>641</v>
      </c>
      <c r="B184" s="1" t="s">
        <v>22</v>
      </c>
      <c r="C184" s="1" t="s">
        <v>1408</v>
      </c>
      <c r="D184" s="2" t="s">
        <v>616</v>
      </c>
      <c r="E184" s="1" t="s">
        <v>20</v>
      </c>
      <c r="F184" s="1" t="s">
        <v>1346</v>
      </c>
      <c r="G184" s="1" t="s">
        <v>1855</v>
      </c>
    </row>
    <row r="185" ht="15.0" customHeight="1">
      <c r="A185" s="2" t="s">
        <v>642</v>
      </c>
      <c r="B185" s="1" t="s">
        <v>22</v>
      </c>
      <c r="C185" s="1" t="s">
        <v>1409</v>
      </c>
      <c r="D185" s="2" t="s">
        <v>616</v>
      </c>
      <c r="E185" s="1" t="s">
        <v>20</v>
      </c>
      <c r="F185" s="1" t="s">
        <v>1346</v>
      </c>
      <c r="G185" s="1" t="s">
        <v>1857</v>
      </c>
    </row>
    <row r="186" ht="15.0" customHeight="1">
      <c r="A186" s="2" t="s">
        <v>643</v>
      </c>
      <c r="B186" s="1" t="s">
        <v>22</v>
      </c>
      <c r="C186" s="1" t="s">
        <v>1410</v>
      </c>
      <c r="D186" s="2" t="s">
        <v>616</v>
      </c>
      <c r="E186" s="1" t="s">
        <v>20</v>
      </c>
      <c r="F186" s="1" t="s">
        <v>1346</v>
      </c>
      <c r="G186" s="1" t="s">
        <v>1859</v>
      </c>
    </row>
    <row r="187" ht="15.0" customHeight="1">
      <c r="A187" s="2" t="s">
        <v>644</v>
      </c>
      <c r="B187" s="1" t="s">
        <v>22</v>
      </c>
      <c r="C187" s="1" t="s">
        <v>1411</v>
      </c>
      <c r="D187" s="2" t="s">
        <v>616</v>
      </c>
      <c r="E187" s="1" t="s">
        <v>20</v>
      </c>
      <c r="F187" s="1" t="s">
        <v>1346</v>
      </c>
      <c r="G187" s="1" t="s">
        <v>1861</v>
      </c>
    </row>
    <row r="188" ht="15.0" customHeight="1">
      <c r="A188" s="2" t="s">
        <v>645</v>
      </c>
      <c r="B188" s="1" t="s">
        <v>22</v>
      </c>
      <c r="C188" s="1" t="s">
        <v>1412</v>
      </c>
      <c r="D188" s="2" t="s">
        <v>616</v>
      </c>
      <c r="E188" s="1" t="s">
        <v>20</v>
      </c>
      <c r="F188" s="1" t="s">
        <v>1346</v>
      </c>
      <c r="G188" s="1" t="s">
        <v>1863</v>
      </c>
    </row>
    <row r="189" ht="15.0" customHeight="1">
      <c r="A189" s="2" t="s">
        <v>648</v>
      </c>
      <c r="B189" s="1" t="s">
        <v>17</v>
      </c>
      <c r="C189" s="1" t="s">
        <v>1348</v>
      </c>
      <c r="D189" s="2" t="s">
        <v>708</v>
      </c>
      <c r="E189" s="1" t="s">
        <v>17</v>
      </c>
      <c r="F189" s="1" t="s">
        <v>1413</v>
      </c>
      <c r="G189" s="1" t="s">
        <v>1865</v>
      </c>
    </row>
    <row r="190" ht="15.0" customHeight="1">
      <c r="A190" s="2" t="s">
        <v>649</v>
      </c>
      <c r="B190" s="1" t="s">
        <v>17</v>
      </c>
      <c r="C190" s="1" t="s">
        <v>1414</v>
      </c>
      <c r="D190" s="2" t="s">
        <v>689</v>
      </c>
      <c r="E190" s="1" t="s">
        <v>20</v>
      </c>
      <c r="F190" s="1" t="s">
        <v>1415</v>
      </c>
      <c r="G190" s="1" t="s">
        <v>1867</v>
      </c>
    </row>
    <row r="191" ht="15.0" customHeight="1">
      <c r="A191" s="2" t="s">
        <v>688</v>
      </c>
      <c r="B191" s="1" t="s">
        <v>17</v>
      </c>
      <c r="C191" s="1" t="s">
        <v>1416</v>
      </c>
      <c r="D191" s="2" t="s">
        <v>708</v>
      </c>
      <c r="E191" s="1" t="s">
        <v>17</v>
      </c>
      <c r="F191" s="1" t="s">
        <v>1413</v>
      </c>
      <c r="G191" s="1" t="s">
        <v>1869</v>
      </c>
    </row>
    <row r="192" ht="15.0" customHeight="1">
      <c r="A192" s="2" t="s">
        <v>690</v>
      </c>
      <c r="B192" s="1" t="s">
        <v>17</v>
      </c>
      <c r="C192" s="1" t="s">
        <v>1417</v>
      </c>
      <c r="D192" s="2" t="s">
        <v>714</v>
      </c>
      <c r="E192" s="1" t="s">
        <v>20</v>
      </c>
      <c r="F192" s="1" t="s">
        <v>1418</v>
      </c>
      <c r="G192" s="1" t="s">
        <v>1873</v>
      </c>
    </row>
    <row r="193" ht="15.0" customHeight="1">
      <c r="A193" s="2" t="s">
        <v>691</v>
      </c>
      <c r="B193" s="1" t="s">
        <v>17</v>
      </c>
      <c r="C193" s="1" t="s">
        <v>1419</v>
      </c>
      <c r="D193" s="2" t="s">
        <v>716</v>
      </c>
      <c r="E193" s="1" t="s">
        <v>20</v>
      </c>
      <c r="F193" s="1" t="s">
        <v>1420</v>
      </c>
      <c r="G193" s="1" t="s">
        <v>1875</v>
      </c>
    </row>
    <row r="194" ht="15.0" customHeight="1">
      <c r="A194" s="2" t="s">
        <v>692</v>
      </c>
      <c r="B194" s="1" t="s">
        <v>17</v>
      </c>
      <c r="C194" s="1" t="s">
        <v>1421</v>
      </c>
      <c r="D194" s="2" t="s">
        <v>714</v>
      </c>
      <c r="E194" s="1" t="s">
        <v>20</v>
      </c>
      <c r="F194" s="1" t="s">
        <v>1418</v>
      </c>
      <c r="G194" s="1" t="s">
        <v>1877</v>
      </c>
    </row>
    <row r="195" ht="15.0" customHeight="1">
      <c r="A195" s="2" t="s">
        <v>693</v>
      </c>
      <c r="B195" s="1" t="s">
        <v>17</v>
      </c>
      <c r="C195" s="1" t="s">
        <v>1422</v>
      </c>
      <c r="D195" s="2" t="s">
        <v>716</v>
      </c>
      <c r="E195" s="1" t="s">
        <v>20</v>
      </c>
      <c r="F195" s="1" t="s">
        <v>1420</v>
      </c>
      <c r="G195" s="1" t="s">
        <v>1879</v>
      </c>
    </row>
    <row r="196" ht="15.0" customHeight="1">
      <c r="A196" s="2" t="s">
        <v>694</v>
      </c>
      <c r="B196" s="1" t="s">
        <v>17</v>
      </c>
      <c r="C196" s="1" t="s">
        <v>1423</v>
      </c>
      <c r="D196" s="2" t="s">
        <v>714</v>
      </c>
      <c r="E196" s="1" t="s">
        <v>20</v>
      </c>
      <c r="F196" s="1" t="s">
        <v>1418</v>
      </c>
      <c r="G196" s="1" t="s">
        <v>1881</v>
      </c>
    </row>
    <row r="197" ht="15.0" customHeight="1">
      <c r="A197" s="2" t="s">
        <v>695</v>
      </c>
      <c r="B197" s="1" t="s">
        <v>17</v>
      </c>
      <c r="C197" s="1" t="s">
        <v>1424</v>
      </c>
      <c r="D197" s="2" t="s">
        <v>716</v>
      </c>
      <c r="E197" s="1" t="s">
        <v>20</v>
      </c>
      <c r="F197" s="1" t="s">
        <v>1420</v>
      </c>
      <c r="G197" s="1" t="s">
        <v>1883</v>
      </c>
    </row>
    <row r="198" ht="15.0" customHeight="1">
      <c r="A198" s="2" t="s">
        <v>696</v>
      </c>
      <c r="B198" s="1" t="s">
        <v>17</v>
      </c>
      <c r="C198" s="1" t="s">
        <v>1425</v>
      </c>
      <c r="D198" s="2" t="s">
        <v>714</v>
      </c>
      <c r="E198" s="1" t="s">
        <v>20</v>
      </c>
      <c r="F198" s="1" t="s">
        <v>1418</v>
      </c>
      <c r="G198" s="1" t="s">
        <v>1885</v>
      </c>
    </row>
    <row r="199" ht="15.0" customHeight="1">
      <c r="A199" s="2" t="s">
        <v>697</v>
      </c>
      <c r="B199" s="1" t="s">
        <v>17</v>
      </c>
      <c r="C199" s="1" t="s">
        <v>1426</v>
      </c>
      <c r="D199" s="2" t="s">
        <v>716</v>
      </c>
      <c r="E199" s="1" t="s">
        <v>20</v>
      </c>
      <c r="F199" s="1" t="s">
        <v>1420</v>
      </c>
      <c r="G199" s="1" t="s">
        <v>1887</v>
      </c>
    </row>
    <row r="200" ht="15.0" customHeight="1">
      <c r="A200" s="2" t="s">
        <v>698</v>
      </c>
      <c r="B200" s="1" t="s">
        <v>17</v>
      </c>
      <c r="C200" s="1" t="s">
        <v>1427</v>
      </c>
      <c r="D200" s="2" t="s">
        <v>714</v>
      </c>
      <c r="E200" s="1" t="s">
        <v>20</v>
      </c>
      <c r="F200" s="1" t="s">
        <v>1418</v>
      </c>
      <c r="G200" s="1" t="s">
        <v>1889</v>
      </c>
    </row>
    <row r="201" ht="15.0" customHeight="1">
      <c r="A201" s="2" t="s">
        <v>699</v>
      </c>
      <c r="B201" s="1" t="s">
        <v>17</v>
      </c>
      <c r="C201" s="1" t="s">
        <v>1428</v>
      </c>
      <c r="D201" s="2" t="s">
        <v>715</v>
      </c>
      <c r="E201" s="1" t="s">
        <v>20</v>
      </c>
      <c r="F201" s="1" t="s">
        <v>1429</v>
      </c>
      <c r="G201" s="1" t="s">
        <v>1891</v>
      </c>
    </row>
    <row r="202" ht="15.0" customHeight="1">
      <c r="A202" s="2" t="s">
        <v>700</v>
      </c>
      <c r="B202" s="1" t="s">
        <v>17</v>
      </c>
      <c r="C202" s="1" t="s">
        <v>1430</v>
      </c>
      <c r="D202" s="2" t="s">
        <v>716</v>
      </c>
      <c r="E202" s="1" t="s">
        <v>20</v>
      </c>
      <c r="F202" s="1" t="s">
        <v>1420</v>
      </c>
      <c r="G202" s="1" t="s">
        <v>1893</v>
      </c>
    </row>
    <row r="203" ht="15.0" customHeight="1">
      <c r="A203" s="2" t="s">
        <v>702</v>
      </c>
      <c r="B203" s="1" t="s">
        <v>17</v>
      </c>
      <c r="C203" s="1" t="s">
        <v>1431</v>
      </c>
      <c r="D203" s="2" t="s">
        <v>708</v>
      </c>
      <c r="E203" s="1" t="s">
        <v>17</v>
      </c>
      <c r="F203" s="1" t="s">
        <v>1413</v>
      </c>
      <c r="G203" s="1" t="s">
        <v>1897</v>
      </c>
    </row>
    <row r="204" ht="15.0" customHeight="1">
      <c r="A204" s="2" t="s">
        <v>703</v>
      </c>
      <c r="B204" s="1" t="s">
        <v>22</v>
      </c>
      <c r="C204" s="1" t="s">
        <v>1432</v>
      </c>
      <c r="D204" s="2" t="s">
        <v>648</v>
      </c>
      <c r="E204" s="1" t="s">
        <v>17</v>
      </c>
      <c r="F204" s="1" t="s">
        <v>1348</v>
      </c>
      <c r="G204" s="1" t="s">
        <v>1899</v>
      </c>
    </row>
    <row r="205" ht="15.0" customHeight="1">
      <c r="A205" s="2" t="s">
        <v>704</v>
      </c>
      <c r="B205" s="1" t="s">
        <v>17</v>
      </c>
      <c r="C205" s="1" t="s">
        <v>1433</v>
      </c>
      <c r="D205" s="2" t="s">
        <v>577</v>
      </c>
      <c r="E205" s="1" t="s">
        <v>13</v>
      </c>
      <c r="F205" s="1" t="s">
        <v>1434</v>
      </c>
      <c r="G205" s="1" t="s">
        <v>1901</v>
      </c>
    </row>
    <row r="206" ht="15.0" customHeight="1">
      <c r="A206" s="2" t="s">
        <v>705</v>
      </c>
      <c r="B206" s="1" t="s">
        <v>17</v>
      </c>
      <c r="C206" s="1" t="s">
        <v>1435</v>
      </c>
      <c r="D206" s="2" t="s">
        <v>577</v>
      </c>
      <c r="E206" s="1" t="s">
        <v>13</v>
      </c>
      <c r="F206" s="1" t="s">
        <v>1434</v>
      </c>
      <c r="G206" s="1" t="s">
        <v>1903</v>
      </c>
    </row>
    <row r="207" ht="15.0" customHeight="1">
      <c r="A207" s="2" t="s">
        <v>707</v>
      </c>
      <c r="B207" s="1" t="s">
        <v>22</v>
      </c>
      <c r="C207" s="1" t="s">
        <v>1436</v>
      </c>
      <c r="D207" s="2" t="s">
        <v>648</v>
      </c>
      <c r="E207" s="1" t="s">
        <v>17</v>
      </c>
      <c r="F207" s="1" t="s">
        <v>1348</v>
      </c>
      <c r="G207" s="1" t="s">
        <v>1905</v>
      </c>
    </row>
    <row r="208" ht="15.0" customHeight="1">
      <c r="A208" s="2" t="s">
        <v>708</v>
      </c>
      <c r="B208" s="1" t="s">
        <v>17</v>
      </c>
      <c r="C208" s="1" t="s">
        <v>1413</v>
      </c>
      <c r="D208" s="2" t="s">
        <v>577</v>
      </c>
      <c r="E208" s="1" t="s">
        <v>13</v>
      </c>
      <c r="F208" s="1" t="s">
        <v>1434</v>
      </c>
      <c r="G208" s="1" t="s">
        <v>1907</v>
      </c>
    </row>
    <row r="209" ht="15.0" customHeight="1">
      <c r="A209" s="2" t="s">
        <v>713</v>
      </c>
      <c r="B209" s="1" t="s">
        <v>17</v>
      </c>
      <c r="C209" s="1" t="s">
        <v>1437</v>
      </c>
      <c r="D209" s="2" t="s">
        <v>577</v>
      </c>
      <c r="E209" s="1" t="s">
        <v>13</v>
      </c>
      <c r="F209" s="1" t="s">
        <v>1434</v>
      </c>
      <c r="G209" s="1" t="s">
        <v>1909</v>
      </c>
    </row>
    <row r="210" ht="15.0" customHeight="1">
      <c r="A210" s="2" t="s">
        <v>717</v>
      </c>
      <c r="B210" s="1" t="s">
        <v>22</v>
      </c>
      <c r="C210" s="1" t="s">
        <v>1438</v>
      </c>
      <c r="D210" s="2" t="s">
        <v>702</v>
      </c>
      <c r="E210" s="1" t="s">
        <v>17</v>
      </c>
      <c r="F210" s="1" t="s">
        <v>1431</v>
      </c>
      <c r="G210" s="1" t="s">
        <v>1917</v>
      </c>
    </row>
    <row r="211" ht="15.0" customHeight="1">
      <c r="A211" s="2" t="s">
        <v>766</v>
      </c>
      <c r="B211" s="1" t="s">
        <v>17</v>
      </c>
      <c r="C211" s="1" t="s">
        <v>1439</v>
      </c>
      <c r="D211" s="2" t="s">
        <v>723</v>
      </c>
      <c r="E211" s="1" t="s">
        <v>13</v>
      </c>
      <c r="F211" s="1" t="s">
        <v>1440</v>
      </c>
      <c r="G211" s="1" t="s">
        <v>1923</v>
      </c>
    </row>
    <row r="212" ht="15.0" customHeight="1">
      <c r="A212" s="2" t="s">
        <v>794</v>
      </c>
      <c r="B212" s="1" t="s">
        <v>22</v>
      </c>
      <c r="C212" s="1" t="s">
        <v>1441</v>
      </c>
      <c r="D212" s="2" t="s">
        <v>723</v>
      </c>
      <c r="E212" s="1" t="s">
        <v>13</v>
      </c>
      <c r="F212" s="1" t="s">
        <v>1440</v>
      </c>
      <c r="G212" s="1" t="s">
        <v>1929</v>
      </c>
    </row>
    <row r="213" ht="15.0" customHeight="1">
      <c r="A213" s="2" t="s">
        <v>795</v>
      </c>
      <c r="B213" s="1" t="s">
        <v>22</v>
      </c>
      <c r="C213" s="1" t="s">
        <v>1442</v>
      </c>
      <c r="D213" s="2" t="s">
        <v>723</v>
      </c>
      <c r="E213" s="1" t="s">
        <v>13</v>
      </c>
      <c r="F213" s="1" t="s">
        <v>1440</v>
      </c>
      <c r="G213" s="1" t="s">
        <v>1931</v>
      </c>
    </row>
    <row r="214" ht="15.0" customHeight="1">
      <c r="A214" s="2" t="s">
        <v>796</v>
      </c>
      <c r="B214" s="1" t="s">
        <v>22</v>
      </c>
      <c r="C214" s="1" t="s">
        <v>1443</v>
      </c>
      <c r="D214" s="2" t="s">
        <v>723</v>
      </c>
      <c r="E214" s="1" t="s">
        <v>13</v>
      </c>
      <c r="F214" s="1" t="s">
        <v>1440</v>
      </c>
      <c r="G214" s="1" t="s">
        <v>1933</v>
      </c>
    </row>
    <row r="215" ht="15.0" customHeight="1">
      <c r="A215" s="2" t="s">
        <v>826</v>
      </c>
      <c r="B215" s="1" t="s">
        <v>17</v>
      </c>
      <c r="C215" s="1" t="s">
        <v>1444</v>
      </c>
      <c r="D215" s="2" t="s">
        <v>858</v>
      </c>
      <c r="E215" s="1" t="s">
        <v>17</v>
      </c>
      <c r="F215" s="1" t="s">
        <v>1445</v>
      </c>
      <c r="G215" s="1" t="s">
        <v>1943</v>
      </c>
    </row>
    <row r="216" ht="15.0" customHeight="1">
      <c r="A216" s="2" t="s">
        <v>1163</v>
      </c>
      <c r="B216" s="1" t="s">
        <v>22</v>
      </c>
      <c r="C216" s="1" t="s">
        <v>1446</v>
      </c>
      <c r="D216" s="2" t="s">
        <v>1162</v>
      </c>
      <c r="E216" s="1" t="s">
        <v>20</v>
      </c>
      <c r="F216" s="1" t="s">
        <v>1447</v>
      </c>
      <c r="G216" s="1" t="s">
        <v>1961</v>
      </c>
    </row>
    <row r="217" ht="15.0" customHeight="1">
      <c r="A217" s="2" t="s">
        <v>1164</v>
      </c>
      <c r="B217" s="1" t="s">
        <v>22</v>
      </c>
      <c r="C217" s="1" t="s">
        <v>1448</v>
      </c>
      <c r="D217" s="2" t="s">
        <v>1162</v>
      </c>
      <c r="E217" s="1" t="s">
        <v>20</v>
      </c>
      <c r="F217" s="1" t="s">
        <v>1447</v>
      </c>
      <c r="G217" s="1" t="s">
        <v>1963</v>
      </c>
    </row>
    <row r="218" ht="15.0" customHeight="1">
      <c r="A218" s="2" t="s">
        <v>1165</v>
      </c>
      <c r="B218" s="1" t="s">
        <v>22</v>
      </c>
      <c r="C218" s="1" t="s">
        <v>1449</v>
      </c>
      <c r="D218" s="2" t="s">
        <v>1162</v>
      </c>
      <c r="E218" s="1" t="s">
        <v>20</v>
      </c>
      <c r="F218" s="1" t="s">
        <v>1447</v>
      </c>
      <c r="G218" s="1" t="s">
        <v>1965</v>
      </c>
    </row>
    <row r="219" ht="15.0" customHeight="1">
      <c r="A219" s="2" t="s">
        <v>1166</v>
      </c>
      <c r="B219" s="1" t="s">
        <v>22</v>
      </c>
      <c r="C219" s="1" t="s">
        <v>1450</v>
      </c>
      <c r="D219" s="2" t="s">
        <v>1162</v>
      </c>
      <c r="E219" s="1" t="s">
        <v>20</v>
      </c>
      <c r="F219" s="1" t="s">
        <v>1447</v>
      </c>
      <c r="G219" s="1" t="s">
        <v>1967</v>
      </c>
    </row>
    <row r="220" ht="15.0" customHeight="1">
      <c r="A220" s="2" t="s">
        <v>1167</v>
      </c>
      <c r="B220" s="1" t="s">
        <v>22</v>
      </c>
      <c r="C220" s="1" t="s">
        <v>1451</v>
      </c>
      <c r="D220" s="2" t="s">
        <v>1162</v>
      </c>
      <c r="E220" s="1" t="s">
        <v>20</v>
      </c>
      <c r="F220" s="1" t="s">
        <v>1447</v>
      </c>
      <c r="G220" s="1" t="s">
        <v>1969</v>
      </c>
    </row>
    <row r="221" ht="15.0" customHeight="1">
      <c r="A221" s="2" t="s">
        <v>1168</v>
      </c>
      <c r="B221" s="1" t="s">
        <v>22</v>
      </c>
      <c r="C221" s="1" t="s">
        <v>1452</v>
      </c>
      <c r="D221" s="2" t="s">
        <v>1162</v>
      </c>
      <c r="E221" s="1" t="s">
        <v>20</v>
      </c>
      <c r="F221" s="1" t="s">
        <v>1447</v>
      </c>
      <c r="G221" s="1" t="s">
        <v>1971</v>
      </c>
    </row>
    <row r="222" ht="15.0" customHeight="1">
      <c r="A222" s="2" t="s">
        <v>1169</v>
      </c>
      <c r="B222" s="1" t="s">
        <v>22</v>
      </c>
      <c r="C222" s="1" t="s">
        <v>1453</v>
      </c>
      <c r="D222" s="2" t="s">
        <v>1162</v>
      </c>
      <c r="E222" s="1" t="s">
        <v>20</v>
      </c>
      <c r="F222" s="1" t="s">
        <v>1447</v>
      </c>
      <c r="G222" s="1" t="s">
        <v>1973</v>
      </c>
    </row>
    <row r="223" ht="15.0" customHeight="1">
      <c r="A223" s="2" t="s">
        <v>1170</v>
      </c>
      <c r="B223" s="1" t="s">
        <v>22</v>
      </c>
      <c r="C223" s="1" t="s">
        <v>1454</v>
      </c>
      <c r="D223" s="2" t="s">
        <v>1162</v>
      </c>
      <c r="E223" s="1" t="s">
        <v>20</v>
      </c>
      <c r="F223" s="1" t="s">
        <v>1447</v>
      </c>
      <c r="G223" s="1" t="s">
        <v>1975</v>
      </c>
    </row>
    <row r="224" ht="15.0" customHeight="1">
      <c r="A224" s="2" t="s">
        <v>1197</v>
      </c>
      <c r="B224" s="1" t="s">
        <v>17</v>
      </c>
      <c r="C224" s="1" t="s">
        <v>1455</v>
      </c>
      <c r="D224" s="2" t="s">
        <v>1160</v>
      </c>
      <c r="E224" s="1" t="s">
        <v>13</v>
      </c>
      <c r="F224" s="1" t="s">
        <v>1456</v>
      </c>
      <c r="G224" s="1" t="s">
        <v>1977</v>
      </c>
    </row>
    <row r="225" ht="15.0" customHeight="1">
      <c r="A225" s="2" t="s">
        <v>1087</v>
      </c>
      <c r="B225" s="1" t="s">
        <v>22</v>
      </c>
      <c r="C225" s="1" t="s">
        <v>1457</v>
      </c>
      <c r="D225" s="2" t="s">
        <v>1120</v>
      </c>
      <c r="E225" s="1" t="s">
        <v>22</v>
      </c>
      <c r="F225" s="1" t="s">
        <v>1458</v>
      </c>
      <c r="G225" s="1" t="s">
        <v>1955</v>
      </c>
    </row>
    <row r="226" ht="15.0" customHeight="1">
      <c r="A226" s="2" t="s">
        <v>1083</v>
      </c>
      <c r="B226" s="1" t="s">
        <v>22</v>
      </c>
      <c r="C226" s="1" t="s">
        <v>1459</v>
      </c>
      <c r="D226" s="2" t="s">
        <v>1120</v>
      </c>
      <c r="E226" s="1" t="s">
        <v>22</v>
      </c>
      <c r="F226" s="1" t="s">
        <v>1458</v>
      </c>
      <c r="G226" s="1" t="s">
        <v>1951</v>
      </c>
    </row>
    <row r="227" ht="15.0" customHeight="1">
      <c r="A227" s="2" t="s">
        <v>936</v>
      </c>
      <c r="B227" s="1" t="s">
        <v>22</v>
      </c>
      <c r="C227" s="1" t="s">
        <v>1460</v>
      </c>
      <c r="D227" s="2" t="s">
        <v>1120</v>
      </c>
      <c r="E227" s="1" t="s">
        <v>22</v>
      </c>
      <c r="F227" s="1" t="s">
        <v>1458</v>
      </c>
      <c r="G227" s="1" t="s">
        <v>1949</v>
      </c>
    </row>
    <row r="228" ht="15.0" customHeight="1">
      <c r="A228" s="2" t="s">
        <v>1085</v>
      </c>
      <c r="B228" s="1" t="s">
        <v>22</v>
      </c>
      <c r="C228" s="1" t="s">
        <v>1461</v>
      </c>
      <c r="D228" s="2" t="s">
        <v>1120</v>
      </c>
      <c r="E228" s="1" t="s">
        <v>22</v>
      </c>
      <c r="F228" s="1" t="s">
        <v>1458</v>
      </c>
      <c r="G228" s="1" t="s">
        <v>1953</v>
      </c>
    </row>
    <row r="229" ht="15.0" customHeight="1">
      <c r="A229" s="2" t="s">
        <v>798</v>
      </c>
      <c r="B229" s="1" t="s">
        <v>22</v>
      </c>
      <c r="C229" s="1" t="s">
        <v>1462</v>
      </c>
      <c r="D229" s="2" t="s">
        <v>779</v>
      </c>
      <c r="E229" s="1" t="s">
        <v>22</v>
      </c>
      <c r="F229" s="1" t="s">
        <v>1463</v>
      </c>
      <c r="G229" s="1" t="s">
        <v>1935</v>
      </c>
    </row>
    <row r="230" ht="15.0" customHeight="1">
      <c r="A230" s="2" t="s">
        <v>789</v>
      </c>
      <c r="B230" s="1" t="s">
        <v>22</v>
      </c>
      <c r="C230" s="1" t="s">
        <v>1462</v>
      </c>
      <c r="D230" s="2" t="s">
        <v>779</v>
      </c>
      <c r="E230" s="1" t="s">
        <v>22</v>
      </c>
      <c r="F230" s="1" t="s">
        <v>1463</v>
      </c>
      <c r="G230" s="1" t="s">
        <v>1927</v>
      </c>
    </row>
    <row r="231" ht="15.0" customHeight="1">
      <c r="A231" s="2" t="s">
        <v>779</v>
      </c>
      <c r="B231" s="1" t="s">
        <v>22</v>
      </c>
      <c r="C231" s="1" t="s">
        <v>1463</v>
      </c>
      <c r="D231" s="2" t="s">
        <v>728</v>
      </c>
      <c r="E231" s="1" t="s">
        <v>17</v>
      </c>
      <c r="F231" s="1" t="s">
        <v>1464</v>
      </c>
      <c r="G231" s="1" t="s">
        <v>1925</v>
      </c>
    </row>
    <row r="232" ht="15.0" customHeight="1">
      <c r="A232" s="4"/>
      <c r="B232" s="4"/>
      <c r="C232" s="4"/>
      <c r="D232" s="4"/>
      <c r="E232" s="4"/>
      <c r="F232" s="4"/>
      <c r="G232" s="4"/>
    </row>
    <row r="233" ht="15.0" customHeight="1">
      <c r="A233" s="4"/>
      <c r="B233" s="4"/>
      <c r="C233" s="4"/>
      <c r="D233" s="4"/>
      <c r="E233" s="4"/>
      <c r="F233" s="4"/>
      <c r="G233" s="4"/>
    </row>
    <row r="234" ht="15.0" customHeight="1">
      <c r="A234" s="4"/>
      <c r="B234" s="4"/>
      <c r="C234" s="4"/>
      <c r="D234" s="4"/>
      <c r="E234" s="4"/>
      <c r="F234" s="4"/>
      <c r="G234" s="4"/>
    </row>
    <row r="235" ht="15.0" customHeight="1">
      <c r="A235" s="4"/>
      <c r="B235" s="4"/>
      <c r="C235" s="4"/>
      <c r="D235" s="4"/>
      <c r="E235" s="4"/>
      <c r="F235" s="4"/>
      <c r="G235" s="4"/>
    </row>
    <row r="236" ht="15.0" customHeight="1">
      <c r="A236" s="4"/>
      <c r="B236" s="4"/>
      <c r="C236" s="4"/>
      <c r="D236" s="4"/>
      <c r="E236" s="4"/>
      <c r="F236" s="4"/>
      <c r="G236" s="4"/>
    </row>
    <row r="237" ht="15.0" customHeight="1">
      <c r="A237" s="4"/>
      <c r="B237" s="4"/>
      <c r="C237" s="4"/>
      <c r="D237" s="4"/>
      <c r="E237" s="4"/>
      <c r="F237" s="4"/>
      <c r="G237" s="4"/>
    </row>
    <row r="238" ht="15.0" customHeight="1">
      <c r="A238" s="4"/>
      <c r="B238" s="4"/>
      <c r="C238" s="4"/>
      <c r="D238" s="4"/>
      <c r="E238" s="4"/>
      <c r="F238" s="4"/>
      <c r="G238" s="4"/>
    </row>
    <row r="239" ht="15.0" customHeight="1">
      <c r="A239" s="4"/>
      <c r="B239" s="4"/>
      <c r="C239" s="4"/>
      <c r="D239" s="4"/>
      <c r="E239" s="4"/>
      <c r="F239" s="4"/>
      <c r="G239" s="4"/>
    </row>
    <row r="240" ht="15.0" customHeight="1">
      <c r="A240" s="4"/>
      <c r="B240" s="4"/>
      <c r="C240" s="4"/>
      <c r="D240" s="4"/>
      <c r="E240" s="4"/>
      <c r="F240" s="4"/>
      <c r="G240" s="4"/>
    </row>
    <row r="241" ht="15.0" customHeight="1">
      <c r="A241" s="4"/>
      <c r="B241" s="4"/>
      <c r="C241" s="4"/>
      <c r="D241" s="4"/>
      <c r="E241" s="4"/>
      <c r="F241" s="4"/>
      <c r="G241" s="4"/>
    </row>
    <row r="242" ht="15.0" customHeight="1">
      <c r="A242" s="4"/>
      <c r="B242" s="4"/>
      <c r="C242" s="4"/>
      <c r="D242" s="4"/>
      <c r="E242" s="4"/>
      <c r="F242" s="4"/>
      <c r="G242" s="4"/>
    </row>
    <row r="243" ht="15.0" customHeight="1">
      <c r="A243" s="4"/>
      <c r="B243" s="4"/>
      <c r="C243" s="4"/>
      <c r="D243" s="4"/>
      <c r="E243" s="4"/>
      <c r="F243" s="4"/>
      <c r="G243" s="4"/>
    </row>
    <row r="244" ht="15.0" customHeight="1">
      <c r="A244" s="4"/>
      <c r="B244" s="4"/>
      <c r="C244" s="4"/>
      <c r="D244" s="4"/>
      <c r="E244" s="4"/>
      <c r="F244" s="4"/>
      <c r="G244" s="4"/>
    </row>
    <row r="245" ht="15.0" customHeight="1">
      <c r="A245" s="4"/>
      <c r="B245" s="4"/>
      <c r="C245" s="4"/>
      <c r="D245" s="4"/>
      <c r="E245" s="4"/>
      <c r="F245" s="4"/>
      <c r="G245" s="4"/>
    </row>
    <row r="246" ht="15.0" customHeight="1">
      <c r="A246" s="4"/>
      <c r="B246" s="4"/>
      <c r="C246" s="4"/>
      <c r="D246" s="4"/>
      <c r="E246" s="4"/>
      <c r="F246" s="4"/>
      <c r="G246" s="4"/>
    </row>
    <row r="247" ht="15.0" customHeight="1">
      <c r="A247" s="4"/>
      <c r="B247" s="4"/>
      <c r="C247" s="4"/>
      <c r="D247" s="4"/>
      <c r="E247" s="4"/>
      <c r="F247" s="4"/>
      <c r="G247" s="4"/>
    </row>
    <row r="248" ht="15.0" customHeight="1">
      <c r="A248" s="4"/>
      <c r="B248" s="4"/>
      <c r="C248" s="4"/>
      <c r="D248" s="4"/>
      <c r="E248" s="4"/>
      <c r="F248" s="4"/>
      <c r="G248" s="4"/>
    </row>
    <row r="249" ht="15.0" customHeight="1">
      <c r="A249" s="4"/>
      <c r="B249" s="4"/>
      <c r="C249" s="4"/>
      <c r="D249" s="4"/>
      <c r="E249" s="4"/>
      <c r="F249" s="4"/>
      <c r="G249" s="4"/>
    </row>
    <row r="250" ht="15.0" customHeight="1">
      <c r="A250" s="4"/>
      <c r="B250" s="4"/>
      <c r="C250" s="4"/>
      <c r="D250" s="4"/>
      <c r="E250" s="4"/>
      <c r="F250" s="4"/>
      <c r="G250" s="4"/>
    </row>
    <row r="251" ht="15.0" customHeight="1">
      <c r="A251" s="4"/>
      <c r="B251" s="4"/>
      <c r="C251" s="4"/>
      <c r="D251" s="4"/>
      <c r="E251" s="4"/>
      <c r="F251" s="4"/>
      <c r="G251" s="4"/>
    </row>
    <row r="252" ht="15.0" customHeight="1">
      <c r="A252" s="4"/>
      <c r="B252" s="4"/>
      <c r="C252" s="4"/>
      <c r="D252" s="4"/>
      <c r="E252" s="4"/>
      <c r="F252" s="4"/>
      <c r="G252" s="4"/>
    </row>
    <row r="253" ht="15.0" customHeight="1">
      <c r="A253" s="4"/>
      <c r="B253" s="4"/>
      <c r="C253" s="4"/>
      <c r="D253" s="4"/>
      <c r="E253" s="4"/>
      <c r="F253" s="4"/>
      <c r="G253" s="4"/>
    </row>
    <row r="254" ht="15.0" customHeight="1">
      <c r="A254" s="4"/>
      <c r="B254" s="4"/>
      <c r="C254" s="4"/>
      <c r="D254" s="4"/>
      <c r="E254" s="4"/>
      <c r="F254" s="4"/>
      <c r="G254" s="4"/>
    </row>
    <row r="255" ht="15.0" customHeight="1">
      <c r="A255" s="4"/>
      <c r="B255" s="4"/>
      <c r="C255" s="4"/>
      <c r="D255" s="4"/>
      <c r="E255" s="4"/>
      <c r="F255" s="4"/>
      <c r="G255" s="4"/>
    </row>
    <row r="256" ht="15.0" customHeight="1">
      <c r="A256" s="4"/>
      <c r="B256" s="4"/>
      <c r="C256" s="4"/>
      <c r="D256" s="4"/>
      <c r="E256" s="4"/>
      <c r="F256" s="4"/>
      <c r="G256" s="4"/>
    </row>
    <row r="257" ht="15.0" customHeight="1">
      <c r="A257" s="4"/>
      <c r="B257" s="4"/>
      <c r="C257" s="4"/>
      <c r="D257" s="4"/>
      <c r="E257" s="4"/>
      <c r="F257" s="4"/>
      <c r="G257" s="4"/>
    </row>
    <row r="258" ht="15.0" customHeight="1">
      <c r="A258" s="4"/>
      <c r="B258" s="4"/>
      <c r="C258" s="4"/>
      <c r="D258" s="4"/>
      <c r="E258" s="4"/>
      <c r="F258" s="4"/>
      <c r="G258" s="4"/>
    </row>
    <row r="259" ht="15.0" customHeight="1">
      <c r="A259" s="4"/>
      <c r="B259" s="4"/>
      <c r="C259" s="4"/>
      <c r="D259" s="4"/>
      <c r="E259" s="4"/>
      <c r="F259" s="4"/>
      <c r="G259" s="4"/>
    </row>
    <row r="260" ht="15.0" customHeight="1">
      <c r="A260" s="4"/>
      <c r="B260" s="4"/>
      <c r="C260" s="4"/>
      <c r="D260" s="4"/>
      <c r="E260" s="4"/>
      <c r="F260" s="4"/>
      <c r="G260" s="4"/>
    </row>
    <row r="261" ht="15.0" customHeight="1">
      <c r="A261" s="4"/>
      <c r="B261" s="4"/>
      <c r="C261" s="4"/>
      <c r="D261" s="4"/>
      <c r="E261" s="4"/>
      <c r="F261" s="4"/>
      <c r="G261" s="4"/>
    </row>
    <row r="262" ht="15.0" customHeight="1">
      <c r="A262" s="4"/>
      <c r="B262" s="4"/>
      <c r="C262" s="4"/>
      <c r="D262" s="4"/>
      <c r="E262" s="4"/>
      <c r="F262" s="4"/>
      <c r="G262" s="4"/>
    </row>
    <row r="263" ht="15.0" customHeight="1">
      <c r="A263" s="4"/>
      <c r="B263" s="4"/>
      <c r="C263" s="4"/>
      <c r="D263" s="4"/>
      <c r="E263" s="4"/>
      <c r="F263" s="4"/>
      <c r="G263" s="4"/>
    </row>
    <row r="264" ht="15.0" customHeight="1">
      <c r="A264" s="4"/>
      <c r="B264" s="4"/>
      <c r="C264" s="4"/>
      <c r="D264" s="4"/>
      <c r="E264" s="4"/>
      <c r="F264" s="4"/>
      <c r="G264" s="4"/>
    </row>
    <row r="265" ht="15.0" customHeight="1">
      <c r="A265" s="4"/>
      <c r="B265" s="4"/>
      <c r="C265" s="4"/>
      <c r="D265" s="4"/>
      <c r="E265" s="4"/>
      <c r="F265" s="4"/>
      <c r="G265" s="4"/>
    </row>
    <row r="266" ht="15.0" customHeight="1">
      <c r="A266" s="4"/>
      <c r="B266" s="4"/>
      <c r="C266" s="4"/>
      <c r="D266" s="4"/>
      <c r="E266" s="4"/>
      <c r="F266" s="4"/>
      <c r="G266" s="4"/>
    </row>
    <row r="267" ht="15.0" customHeight="1">
      <c r="A267" s="4"/>
      <c r="B267" s="4"/>
      <c r="C267" s="4"/>
      <c r="D267" s="4"/>
      <c r="E267" s="4"/>
      <c r="F267" s="4"/>
      <c r="G267" s="4"/>
    </row>
    <row r="268" ht="15.0" customHeight="1">
      <c r="A268" s="4"/>
      <c r="B268" s="4"/>
      <c r="C268" s="4"/>
      <c r="D268" s="4"/>
      <c r="E268" s="4"/>
      <c r="F268" s="4"/>
      <c r="G268" s="4"/>
    </row>
    <row r="269" ht="15.0" customHeight="1">
      <c r="A269" s="4"/>
      <c r="B269" s="4"/>
      <c r="C269" s="4"/>
      <c r="D269" s="4"/>
      <c r="E269" s="4"/>
      <c r="F269" s="4"/>
      <c r="G269" s="4"/>
    </row>
    <row r="270" ht="15.0" customHeight="1">
      <c r="A270" s="4"/>
      <c r="B270" s="4"/>
      <c r="C270" s="4"/>
      <c r="D270" s="4"/>
      <c r="E270" s="4"/>
      <c r="F270" s="4"/>
      <c r="G270" s="4"/>
    </row>
    <row r="271" ht="15.0" customHeight="1">
      <c r="A271" s="4"/>
      <c r="B271" s="4"/>
      <c r="C271" s="4"/>
      <c r="D271" s="4"/>
      <c r="E271" s="4"/>
      <c r="F271" s="4"/>
      <c r="G271" s="4"/>
    </row>
    <row r="272" ht="15.0" customHeight="1">
      <c r="A272" s="4"/>
      <c r="B272" s="4"/>
      <c r="C272" s="4"/>
      <c r="D272" s="4"/>
      <c r="E272" s="4"/>
      <c r="F272" s="4"/>
      <c r="G272" s="4"/>
    </row>
    <row r="273" ht="15.0" customHeight="1">
      <c r="A273" s="4"/>
      <c r="B273" s="4"/>
      <c r="C273" s="4"/>
      <c r="D273" s="4"/>
      <c r="E273" s="4"/>
      <c r="F273" s="4"/>
      <c r="G273" s="4"/>
    </row>
    <row r="274" ht="15.0" customHeight="1">
      <c r="A274" s="4"/>
      <c r="B274" s="4"/>
      <c r="C274" s="4"/>
      <c r="D274" s="4"/>
      <c r="E274" s="4"/>
      <c r="F274" s="4"/>
      <c r="G274" s="4"/>
    </row>
    <row r="275" ht="15.0" customHeight="1">
      <c r="A275" s="4"/>
      <c r="B275" s="4"/>
      <c r="C275" s="4"/>
      <c r="D275" s="4"/>
      <c r="E275" s="4"/>
      <c r="F275" s="4"/>
      <c r="G275" s="4"/>
    </row>
    <row r="276" ht="15.0" customHeight="1">
      <c r="A276" s="4"/>
      <c r="B276" s="4"/>
      <c r="C276" s="4"/>
      <c r="D276" s="4"/>
      <c r="E276" s="4"/>
      <c r="F276" s="4"/>
      <c r="G276" s="4"/>
    </row>
    <row r="277" ht="15.0" customHeight="1">
      <c r="A277" s="4"/>
      <c r="B277" s="4"/>
      <c r="C277" s="4"/>
      <c r="D277" s="4"/>
      <c r="E277" s="4"/>
      <c r="F277" s="4"/>
      <c r="G277" s="4"/>
    </row>
    <row r="278" ht="15.0" customHeight="1">
      <c r="A278" s="4"/>
      <c r="B278" s="4"/>
      <c r="C278" s="4"/>
      <c r="D278" s="4"/>
      <c r="E278" s="4"/>
      <c r="F278" s="4"/>
      <c r="G278" s="4"/>
    </row>
    <row r="279" ht="15.0" customHeight="1">
      <c r="A279" s="4"/>
      <c r="B279" s="4"/>
      <c r="C279" s="4"/>
      <c r="D279" s="4"/>
      <c r="E279" s="4"/>
      <c r="F279" s="4"/>
      <c r="G279" s="4"/>
    </row>
    <row r="280" ht="15.0" customHeight="1">
      <c r="A280" s="4"/>
      <c r="B280" s="4"/>
      <c r="C280" s="4"/>
      <c r="D280" s="4"/>
      <c r="E280" s="4"/>
      <c r="F280" s="4"/>
      <c r="G280" s="4"/>
    </row>
    <row r="281" ht="15.0" customHeight="1">
      <c r="A281" s="4"/>
      <c r="B281" s="4"/>
      <c r="C281" s="4"/>
      <c r="D281" s="4"/>
      <c r="E281" s="4"/>
      <c r="F281" s="4"/>
      <c r="G281" s="4"/>
    </row>
    <row r="282" ht="15.0" customHeight="1">
      <c r="A282" s="4"/>
      <c r="B282" s="4"/>
      <c r="C282" s="4"/>
      <c r="D282" s="4"/>
      <c r="E282" s="4"/>
      <c r="F282" s="4"/>
      <c r="G282" s="4"/>
    </row>
    <row r="283" ht="15.0" customHeight="1">
      <c r="A283" s="4"/>
      <c r="B283" s="4"/>
      <c r="C283" s="4"/>
      <c r="D283" s="4"/>
      <c r="E283" s="4"/>
      <c r="F283" s="4"/>
      <c r="G283" s="4"/>
    </row>
    <row r="284" ht="15.0" customHeight="1">
      <c r="A284" s="4"/>
      <c r="B284" s="4"/>
      <c r="C284" s="4"/>
      <c r="D284" s="4"/>
      <c r="E284" s="4"/>
      <c r="F284" s="4"/>
      <c r="G284" s="4"/>
    </row>
    <row r="285" ht="15.0" customHeight="1">
      <c r="A285" s="4"/>
      <c r="B285" s="4"/>
      <c r="C285" s="4"/>
      <c r="D285" s="4"/>
      <c r="E285" s="4"/>
      <c r="F285" s="4"/>
      <c r="G285" s="4"/>
    </row>
    <row r="286" ht="15.0" customHeight="1">
      <c r="A286" s="4"/>
      <c r="B286" s="4"/>
      <c r="C286" s="4"/>
      <c r="D286" s="4"/>
      <c r="E286" s="4"/>
      <c r="F286" s="4"/>
      <c r="G286" s="4"/>
    </row>
    <row r="287" ht="15.0" customHeight="1">
      <c r="A287" s="4"/>
      <c r="B287" s="4"/>
      <c r="C287" s="4"/>
      <c r="D287" s="4"/>
      <c r="E287" s="4"/>
      <c r="F287" s="4"/>
      <c r="G287" s="4"/>
    </row>
    <row r="288" ht="15.0" customHeight="1">
      <c r="A288" s="4"/>
      <c r="B288" s="4"/>
      <c r="C288" s="4"/>
      <c r="D288" s="4"/>
      <c r="E288" s="4"/>
      <c r="F288" s="4"/>
      <c r="G288" s="4"/>
    </row>
    <row r="289" ht="15.0" customHeight="1">
      <c r="A289" s="4"/>
      <c r="B289" s="4"/>
      <c r="C289" s="4"/>
      <c r="D289" s="4"/>
      <c r="E289" s="4"/>
      <c r="F289" s="4"/>
      <c r="G289" s="4"/>
    </row>
    <row r="290" ht="15.0" customHeight="1">
      <c r="A290" s="4"/>
      <c r="B290" s="4"/>
      <c r="C290" s="4"/>
      <c r="D290" s="4"/>
      <c r="E290" s="4"/>
      <c r="F290" s="4"/>
      <c r="G290" s="4"/>
    </row>
    <row r="291" ht="15.0" customHeight="1">
      <c r="A291" s="4"/>
      <c r="B291" s="4"/>
      <c r="C291" s="4"/>
      <c r="D291" s="4"/>
      <c r="E291" s="4"/>
      <c r="F291" s="4"/>
      <c r="G291" s="4"/>
    </row>
    <row r="292" ht="15.0" customHeight="1">
      <c r="A292" s="4"/>
      <c r="B292" s="4"/>
      <c r="C292" s="4"/>
      <c r="D292" s="4"/>
      <c r="E292" s="4"/>
      <c r="F292" s="4"/>
      <c r="G292" s="4"/>
    </row>
    <row r="293" ht="15.0" customHeight="1">
      <c r="A293" s="4"/>
      <c r="B293" s="4"/>
      <c r="C293" s="4"/>
      <c r="D293" s="4"/>
      <c r="E293" s="4"/>
      <c r="F293" s="4"/>
      <c r="G293" s="4"/>
    </row>
    <row r="294" ht="15.0" customHeight="1">
      <c r="A294" s="4"/>
      <c r="B294" s="4"/>
      <c r="C294" s="4"/>
      <c r="D294" s="4"/>
      <c r="E294" s="4"/>
      <c r="F294" s="4"/>
      <c r="G294" s="4"/>
    </row>
    <row r="295" ht="15.0" customHeight="1">
      <c r="A295" s="4"/>
      <c r="B295" s="4"/>
      <c r="C295" s="4"/>
      <c r="D295" s="4"/>
      <c r="E295" s="4"/>
      <c r="F295" s="4"/>
      <c r="G295" s="4"/>
    </row>
    <row r="296" ht="15.0" customHeight="1">
      <c r="A296" s="4"/>
      <c r="B296" s="4"/>
      <c r="C296" s="4"/>
      <c r="D296" s="4"/>
      <c r="E296" s="4"/>
      <c r="F296" s="4"/>
      <c r="G296" s="4"/>
    </row>
    <row r="297" ht="15.0" customHeight="1">
      <c r="A297" s="4"/>
      <c r="B297" s="4"/>
      <c r="C297" s="4"/>
      <c r="D297" s="4"/>
      <c r="E297" s="4"/>
      <c r="F297" s="4"/>
      <c r="G297" s="4"/>
    </row>
    <row r="298" ht="15.0" customHeight="1">
      <c r="A298" s="4"/>
      <c r="B298" s="4"/>
      <c r="C298" s="4"/>
      <c r="D298" s="4"/>
      <c r="E298" s="4"/>
      <c r="F298" s="4"/>
      <c r="G298" s="4"/>
    </row>
    <row r="299" ht="15.0" customHeight="1">
      <c r="A299" s="4"/>
      <c r="B299" s="4"/>
      <c r="C299" s="4"/>
      <c r="D299" s="4"/>
      <c r="E299" s="4"/>
      <c r="F299" s="4"/>
      <c r="G299" s="4"/>
    </row>
    <row r="300" ht="15.0" customHeight="1">
      <c r="A300" s="4"/>
      <c r="B300" s="4"/>
      <c r="C300" s="4"/>
      <c r="D300" s="4"/>
      <c r="E300" s="4"/>
      <c r="F300" s="4"/>
      <c r="G300" s="4"/>
    </row>
    <row r="301" ht="15.0" customHeight="1">
      <c r="A301" s="4"/>
      <c r="B301" s="4"/>
      <c r="C301" s="4"/>
      <c r="D301" s="4"/>
      <c r="E301" s="4"/>
      <c r="F301" s="4"/>
      <c r="G301" s="4"/>
    </row>
    <row r="302" ht="15.0" customHeight="1">
      <c r="A302" s="4"/>
      <c r="B302" s="4"/>
      <c r="C302" s="4"/>
      <c r="D302" s="4"/>
      <c r="E302" s="4"/>
      <c r="F302" s="4"/>
      <c r="G302" s="4"/>
    </row>
    <row r="303" ht="15.0" customHeight="1">
      <c r="A303" s="4"/>
      <c r="B303" s="4"/>
      <c r="C303" s="4"/>
      <c r="D303" s="4"/>
      <c r="E303" s="4"/>
      <c r="F303" s="4"/>
      <c r="G303" s="4"/>
    </row>
    <row r="304" ht="15.0" customHeight="1">
      <c r="A304" s="4"/>
      <c r="B304" s="4"/>
      <c r="C304" s="4"/>
      <c r="D304" s="4"/>
      <c r="E304" s="4"/>
      <c r="F304" s="4"/>
      <c r="G304" s="4"/>
    </row>
    <row r="305" ht="15.0" customHeight="1">
      <c r="A305" s="4"/>
      <c r="B305" s="4"/>
      <c r="C305" s="4"/>
      <c r="D305" s="4"/>
      <c r="E305" s="4"/>
      <c r="F305" s="4"/>
      <c r="G305" s="4"/>
    </row>
    <row r="306" ht="15.0" customHeight="1">
      <c r="A306" s="4"/>
      <c r="B306" s="4"/>
      <c r="C306" s="4"/>
      <c r="D306" s="4"/>
      <c r="E306" s="4"/>
      <c r="F306" s="4"/>
      <c r="G306" s="4"/>
    </row>
    <row r="307" ht="15.0" customHeight="1">
      <c r="A307" s="4"/>
      <c r="B307" s="4"/>
      <c r="C307" s="4"/>
      <c r="D307" s="4"/>
      <c r="E307" s="4"/>
      <c r="F307" s="4"/>
      <c r="G307" s="4"/>
    </row>
    <row r="308" ht="15.0" customHeight="1">
      <c r="A308" s="4"/>
      <c r="B308" s="4"/>
      <c r="C308" s="4"/>
      <c r="D308" s="4"/>
      <c r="E308" s="4"/>
      <c r="F308" s="4"/>
      <c r="G308" s="4"/>
    </row>
    <row r="309" ht="15.0" customHeight="1">
      <c r="A309" s="4"/>
      <c r="B309" s="4"/>
      <c r="C309" s="4"/>
      <c r="D309" s="4"/>
      <c r="E309" s="4"/>
      <c r="F309" s="4"/>
      <c r="G309" s="4"/>
    </row>
    <row r="310" ht="15.0" customHeight="1">
      <c r="A310" s="4"/>
      <c r="B310" s="4"/>
      <c r="C310" s="4"/>
      <c r="D310" s="4"/>
      <c r="E310" s="4"/>
      <c r="F310" s="4"/>
      <c r="G310" s="4"/>
    </row>
    <row r="311" ht="15.0" customHeight="1">
      <c r="A311" s="4"/>
      <c r="B311" s="4"/>
      <c r="C311" s="4"/>
      <c r="D311" s="4"/>
      <c r="E311" s="4"/>
      <c r="F311" s="4"/>
      <c r="G311" s="4"/>
    </row>
    <row r="312" ht="15.0" customHeight="1">
      <c r="A312" s="4"/>
      <c r="B312" s="4"/>
      <c r="C312" s="4"/>
      <c r="D312" s="4"/>
      <c r="E312" s="4"/>
      <c r="F312" s="4"/>
      <c r="G312" s="4"/>
    </row>
    <row r="313" ht="15.0" customHeight="1">
      <c r="A313" s="4"/>
      <c r="B313" s="4"/>
      <c r="C313" s="4"/>
      <c r="D313" s="4"/>
      <c r="E313" s="4"/>
      <c r="F313" s="4"/>
      <c r="G313" s="4"/>
    </row>
    <row r="314" ht="15.0" customHeight="1">
      <c r="A314" s="4"/>
      <c r="B314" s="4"/>
      <c r="C314" s="4"/>
      <c r="D314" s="4"/>
      <c r="E314" s="4"/>
      <c r="F314" s="4"/>
      <c r="G314" s="4"/>
    </row>
    <row r="315" ht="15.0" customHeight="1">
      <c r="A315" s="4"/>
      <c r="B315" s="4"/>
      <c r="C315" s="4"/>
      <c r="D315" s="4"/>
      <c r="E315" s="4"/>
      <c r="F315" s="4"/>
      <c r="G315" s="4"/>
    </row>
    <row r="316" ht="15.0" customHeight="1">
      <c r="A316" s="4"/>
      <c r="B316" s="4"/>
      <c r="C316" s="4"/>
      <c r="D316" s="4"/>
      <c r="E316" s="4"/>
      <c r="F316" s="4"/>
      <c r="G316" s="4"/>
    </row>
    <row r="317" ht="15.0" customHeight="1">
      <c r="A317" s="4"/>
      <c r="B317" s="4"/>
      <c r="C317" s="4"/>
      <c r="D317" s="4"/>
      <c r="E317" s="4"/>
      <c r="F317" s="4"/>
      <c r="G317" s="4"/>
    </row>
    <row r="318" ht="15.0" customHeight="1">
      <c r="A318" s="4"/>
      <c r="B318" s="4"/>
      <c r="C318" s="4"/>
      <c r="D318" s="4"/>
      <c r="E318" s="4"/>
      <c r="F318" s="4"/>
      <c r="G318" s="4"/>
    </row>
    <row r="319" ht="15.0" customHeight="1">
      <c r="A319" s="4"/>
      <c r="B319" s="4"/>
      <c r="C319" s="4"/>
      <c r="D319" s="4"/>
      <c r="E319" s="4"/>
      <c r="F319" s="4"/>
      <c r="G319" s="4"/>
    </row>
    <row r="320" ht="15.0" customHeight="1">
      <c r="A320" s="4"/>
      <c r="B320" s="4"/>
      <c r="C320" s="4"/>
      <c r="D320" s="4"/>
      <c r="E320" s="4"/>
      <c r="F320" s="4"/>
      <c r="G320" s="4"/>
    </row>
    <row r="321" ht="15.0" customHeight="1">
      <c r="A321" s="4"/>
      <c r="B321" s="4"/>
      <c r="C321" s="4"/>
      <c r="D321" s="4"/>
      <c r="E321" s="4"/>
      <c r="F321" s="4"/>
      <c r="G321" s="4"/>
    </row>
    <row r="322" ht="15.0" customHeight="1">
      <c r="A322" s="4"/>
      <c r="B322" s="4"/>
      <c r="C322" s="4"/>
      <c r="D322" s="4"/>
      <c r="E322" s="4"/>
      <c r="F322" s="4"/>
      <c r="G322" s="4"/>
    </row>
    <row r="323" ht="15.0" customHeight="1">
      <c r="A323" s="4"/>
      <c r="B323" s="4"/>
      <c r="C323" s="4"/>
      <c r="D323" s="4"/>
      <c r="E323" s="4"/>
      <c r="F323" s="4"/>
      <c r="G323" s="4"/>
    </row>
    <row r="324" ht="15.0" customHeight="1">
      <c r="A324" s="4"/>
      <c r="B324" s="4"/>
      <c r="C324" s="4"/>
      <c r="D324" s="4"/>
      <c r="E324" s="4"/>
      <c r="F324" s="4"/>
      <c r="G324" s="4"/>
    </row>
    <row r="325" ht="15.0" customHeight="1">
      <c r="A325" s="4"/>
      <c r="B325" s="4"/>
      <c r="C325" s="4"/>
      <c r="D325" s="4"/>
      <c r="E325" s="4"/>
      <c r="F325" s="4"/>
      <c r="G325" s="4"/>
    </row>
    <row r="326" ht="15.0" customHeight="1">
      <c r="A326" s="4"/>
      <c r="B326" s="4"/>
      <c r="C326" s="4"/>
      <c r="D326" s="4"/>
      <c r="E326" s="4"/>
      <c r="F326" s="4"/>
      <c r="G326" s="4"/>
    </row>
    <row r="327" ht="15.0" customHeight="1">
      <c r="A327" s="4"/>
      <c r="B327" s="4"/>
      <c r="C327" s="4"/>
      <c r="D327" s="4"/>
      <c r="E327" s="4"/>
      <c r="F327" s="4"/>
      <c r="G327" s="4"/>
    </row>
    <row r="328" ht="15.0" customHeight="1">
      <c r="A328" s="4"/>
      <c r="B328" s="4"/>
      <c r="C328" s="4"/>
      <c r="D328" s="4"/>
      <c r="E328" s="4"/>
      <c r="F328" s="4"/>
      <c r="G328" s="4"/>
    </row>
    <row r="329" ht="15.0" customHeight="1">
      <c r="A329" s="4"/>
      <c r="B329" s="4"/>
      <c r="C329" s="4"/>
      <c r="D329" s="4"/>
      <c r="E329" s="4"/>
      <c r="F329" s="4"/>
      <c r="G329" s="4"/>
    </row>
    <row r="330" ht="15.0" customHeight="1">
      <c r="A330" s="4"/>
      <c r="B330" s="4"/>
      <c r="C330" s="4"/>
      <c r="D330" s="4"/>
      <c r="E330" s="4"/>
      <c r="F330" s="4"/>
      <c r="G330" s="4"/>
    </row>
    <row r="331" ht="15.0" customHeight="1">
      <c r="A331" s="4"/>
      <c r="B331" s="4"/>
      <c r="C331" s="4"/>
      <c r="D331" s="4"/>
      <c r="E331" s="4"/>
      <c r="F331" s="4"/>
      <c r="G331" s="4"/>
    </row>
    <row r="332" ht="15.0" customHeight="1">
      <c r="A332" s="4"/>
      <c r="B332" s="4"/>
      <c r="C332" s="4"/>
      <c r="D332" s="4"/>
      <c r="E332" s="4"/>
      <c r="F332" s="4"/>
      <c r="G332" s="4"/>
    </row>
    <row r="333" ht="15.0" customHeight="1">
      <c r="A333" s="4"/>
      <c r="B333" s="4"/>
      <c r="C333" s="4"/>
      <c r="D333" s="4"/>
      <c r="E333" s="4"/>
      <c r="F333" s="4"/>
      <c r="G333" s="4"/>
    </row>
    <row r="334" ht="15.0" customHeight="1">
      <c r="A334" s="4"/>
      <c r="B334" s="4"/>
      <c r="C334" s="4"/>
      <c r="D334" s="4"/>
      <c r="E334" s="4"/>
      <c r="F334" s="4"/>
      <c r="G334" s="4"/>
    </row>
    <row r="335" ht="15.0" customHeight="1">
      <c r="A335" s="4"/>
      <c r="B335" s="4"/>
      <c r="C335" s="4"/>
      <c r="D335" s="4"/>
      <c r="E335" s="4"/>
      <c r="F335" s="4"/>
      <c r="G335" s="4"/>
    </row>
    <row r="336" ht="15.0" customHeight="1">
      <c r="A336" s="4"/>
      <c r="B336" s="4"/>
      <c r="C336" s="4"/>
      <c r="D336" s="4"/>
      <c r="E336" s="4"/>
      <c r="F336" s="4"/>
      <c r="G336" s="4"/>
    </row>
    <row r="337" ht="15.0" customHeight="1">
      <c r="A337" s="4"/>
      <c r="B337" s="4"/>
      <c r="C337" s="4"/>
      <c r="D337" s="4"/>
      <c r="E337" s="4"/>
      <c r="F337" s="4"/>
      <c r="G337" s="4"/>
    </row>
    <row r="338" ht="15.0" customHeight="1">
      <c r="A338" s="4"/>
      <c r="B338" s="4"/>
      <c r="C338" s="4"/>
      <c r="D338" s="4"/>
      <c r="E338" s="4"/>
      <c r="F338" s="4"/>
      <c r="G338" s="4"/>
    </row>
    <row r="339" ht="15.0" customHeight="1">
      <c r="A339" s="4"/>
      <c r="B339" s="4"/>
      <c r="C339" s="4"/>
      <c r="D339" s="4"/>
      <c r="E339" s="4"/>
      <c r="F339" s="4"/>
      <c r="G339" s="4"/>
    </row>
    <row r="340" ht="15.0" customHeight="1">
      <c r="A340" s="4"/>
      <c r="B340" s="4"/>
      <c r="C340" s="4"/>
      <c r="D340" s="4"/>
      <c r="E340" s="4"/>
      <c r="F340" s="4"/>
      <c r="G340" s="4"/>
    </row>
    <row r="341" ht="15.0" customHeight="1">
      <c r="A341" s="4"/>
      <c r="B341" s="4"/>
      <c r="C341" s="4"/>
      <c r="D341" s="4"/>
      <c r="E341" s="4"/>
      <c r="F341" s="4"/>
      <c r="G341" s="4"/>
    </row>
    <row r="342" ht="15.0" customHeight="1">
      <c r="A342" s="4"/>
      <c r="B342" s="4"/>
      <c r="C342" s="4"/>
      <c r="D342" s="4"/>
      <c r="E342" s="4"/>
      <c r="F342" s="4"/>
      <c r="G342" s="4"/>
    </row>
    <row r="343" ht="15.0" customHeight="1">
      <c r="A343" s="4"/>
      <c r="B343" s="4"/>
      <c r="C343" s="4"/>
      <c r="D343" s="4"/>
      <c r="E343" s="4"/>
      <c r="F343" s="4"/>
      <c r="G343" s="4"/>
    </row>
    <row r="344" ht="15.0" customHeight="1">
      <c r="A344" s="4"/>
      <c r="B344" s="4"/>
      <c r="C344" s="4"/>
      <c r="D344" s="4"/>
      <c r="E344" s="4"/>
      <c r="F344" s="4"/>
      <c r="G344" s="4"/>
    </row>
    <row r="345" ht="15.0" customHeight="1">
      <c r="A345" s="4"/>
      <c r="B345" s="4"/>
      <c r="C345" s="4"/>
      <c r="D345" s="4"/>
      <c r="E345" s="4"/>
      <c r="F345" s="4"/>
      <c r="G345" s="4"/>
    </row>
    <row r="346" ht="15.0" customHeight="1">
      <c r="A346" s="4"/>
      <c r="B346" s="4"/>
      <c r="C346" s="4"/>
      <c r="D346" s="4"/>
      <c r="E346" s="4"/>
      <c r="F346" s="4"/>
      <c r="G346" s="4"/>
    </row>
    <row r="347" ht="15.0" customHeight="1">
      <c r="A347" s="4"/>
      <c r="B347" s="4"/>
      <c r="C347" s="4"/>
      <c r="D347" s="4"/>
      <c r="E347" s="4"/>
      <c r="F347" s="4"/>
      <c r="G347" s="4"/>
    </row>
    <row r="348" ht="15.0" customHeight="1">
      <c r="A348" s="4"/>
      <c r="B348" s="4"/>
      <c r="C348" s="4"/>
      <c r="D348" s="4"/>
      <c r="E348" s="4"/>
      <c r="F348" s="4"/>
      <c r="G348" s="4"/>
    </row>
    <row r="349" ht="15.0" customHeight="1">
      <c r="A349" s="4"/>
      <c r="B349" s="4"/>
      <c r="C349" s="4"/>
      <c r="D349" s="4"/>
      <c r="E349" s="4"/>
      <c r="F349" s="4"/>
      <c r="G349" s="4"/>
    </row>
    <row r="350" ht="15.0" customHeight="1">
      <c r="A350" s="4"/>
      <c r="B350" s="4"/>
      <c r="C350" s="4"/>
      <c r="D350" s="4"/>
      <c r="E350" s="4"/>
      <c r="F350" s="4"/>
      <c r="G350" s="4"/>
    </row>
    <row r="351" ht="15.0" customHeight="1">
      <c r="A351" s="4"/>
      <c r="B351" s="4"/>
      <c r="C351" s="4"/>
      <c r="D351" s="4"/>
      <c r="E351" s="4"/>
      <c r="F351" s="4"/>
      <c r="G351" s="4"/>
    </row>
    <row r="352" ht="15.0" customHeight="1">
      <c r="A352" s="4"/>
      <c r="B352" s="4"/>
      <c r="C352" s="4"/>
      <c r="D352" s="4"/>
      <c r="E352" s="4"/>
      <c r="F352" s="4"/>
      <c r="G352" s="4"/>
    </row>
    <row r="353" ht="15.0" customHeight="1">
      <c r="A353" s="4"/>
      <c r="B353" s="4"/>
      <c r="C353" s="4"/>
      <c r="D353" s="4"/>
      <c r="E353" s="4"/>
      <c r="F353" s="4"/>
      <c r="G353" s="4"/>
    </row>
    <row r="354" ht="15.0" customHeight="1">
      <c r="A354" s="4"/>
      <c r="B354" s="4"/>
      <c r="C354" s="4"/>
      <c r="D354" s="4"/>
      <c r="E354" s="4"/>
      <c r="F354" s="4"/>
      <c r="G354" s="4"/>
    </row>
    <row r="355" ht="15.0" customHeight="1">
      <c r="A355" s="4"/>
      <c r="B355" s="4"/>
      <c r="C355" s="4"/>
      <c r="D355" s="4"/>
      <c r="E355" s="4"/>
      <c r="F355" s="4"/>
      <c r="G355" s="4"/>
    </row>
    <row r="356" ht="15.0" customHeight="1">
      <c r="A356" s="4"/>
      <c r="B356" s="4"/>
      <c r="C356" s="4"/>
      <c r="D356" s="4"/>
      <c r="E356" s="4"/>
      <c r="F356" s="4"/>
      <c r="G356" s="4"/>
    </row>
    <row r="357" ht="15.0" customHeight="1">
      <c r="A357" s="4"/>
      <c r="B357" s="4"/>
      <c r="C357" s="4"/>
      <c r="D357" s="4"/>
      <c r="E357" s="4"/>
      <c r="F357" s="4"/>
      <c r="G357" s="4"/>
    </row>
    <row r="358" ht="15.0" customHeight="1">
      <c r="A358" s="4"/>
      <c r="B358" s="4"/>
      <c r="C358" s="4"/>
      <c r="D358" s="4"/>
      <c r="E358" s="4"/>
      <c r="F358" s="4"/>
      <c r="G358" s="4"/>
    </row>
    <row r="359" ht="15.0" customHeight="1">
      <c r="A359" s="4"/>
      <c r="B359" s="4"/>
      <c r="C359" s="4"/>
      <c r="D359" s="4"/>
      <c r="E359" s="4"/>
      <c r="F359" s="4"/>
      <c r="G359" s="4"/>
    </row>
    <row r="360" ht="15.0" customHeight="1">
      <c r="A360" s="4"/>
      <c r="B360" s="4"/>
      <c r="C360" s="4"/>
      <c r="D360" s="4"/>
      <c r="E360" s="4"/>
      <c r="F360" s="4"/>
      <c r="G360" s="4"/>
    </row>
    <row r="361" ht="15.0" customHeight="1">
      <c r="A361" s="4"/>
      <c r="B361" s="4"/>
      <c r="C361" s="4"/>
      <c r="D361" s="4"/>
      <c r="E361" s="4"/>
      <c r="F361" s="4"/>
      <c r="G361" s="4"/>
    </row>
    <row r="362" ht="15.0" customHeight="1">
      <c r="A362" s="4"/>
      <c r="B362" s="4"/>
      <c r="C362" s="4"/>
      <c r="D362" s="4"/>
      <c r="E362" s="4"/>
      <c r="F362" s="4"/>
      <c r="G362" s="4"/>
    </row>
    <row r="363" ht="15.0" customHeight="1">
      <c r="A363" s="4"/>
      <c r="B363" s="4"/>
      <c r="C363" s="4"/>
      <c r="D363" s="4"/>
      <c r="E363" s="4"/>
      <c r="F363" s="4"/>
      <c r="G363" s="4"/>
    </row>
    <row r="364" ht="15.0" customHeight="1">
      <c r="A364" s="4"/>
      <c r="B364" s="4"/>
      <c r="C364" s="4"/>
      <c r="D364" s="4"/>
      <c r="E364" s="4"/>
      <c r="F364" s="4"/>
      <c r="G364" s="4"/>
    </row>
    <row r="365" ht="15.0" customHeight="1">
      <c r="A365" s="4"/>
      <c r="B365" s="4"/>
      <c r="C365" s="4"/>
      <c r="D365" s="4"/>
      <c r="E365" s="4"/>
      <c r="F365" s="4"/>
      <c r="G365" s="4"/>
    </row>
    <row r="366" ht="15.0" customHeight="1">
      <c r="A366" s="4"/>
      <c r="B366" s="4"/>
      <c r="C366" s="4"/>
      <c r="D366" s="4"/>
      <c r="E366" s="4"/>
      <c r="F366" s="4"/>
      <c r="G366" s="4"/>
    </row>
    <row r="367" ht="15.0" customHeight="1">
      <c r="A367" s="4"/>
      <c r="B367" s="4"/>
      <c r="C367" s="4"/>
      <c r="D367" s="4"/>
      <c r="E367" s="4"/>
      <c r="F367" s="4"/>
      <c r="G367" s="4"/>
    </row>
    <row r="368" ht="15.0" customHeight="1">
      <c r="A368" s="4"/>
      <c r="B368" s="4"/>
      <c r="C368" s="4"/>
      <c r="D368" s="4"/>
      <c r="E368" s="4"/>
      <c r="F368" s="4"/>
      <c r="G368" s="4"/>
    </row>
    <row r="369" ht="15.0" customHeight="1">
      <c r="A369" s="4"/>
      <c r="B369" s="4"/>
      <c r="C369" s="4"/>
      <c r="D369" s="4"/>
      <c r="E369" s="4"/>
      <c r="F369" s="4"/>
      <c r="G369" s="4"/>
    </row>
    <row r="370" ht="15.0" customHeight="1">
      <c r="A370" s="4"/>
      <c r="B370" s="4"/>
      <c r="C370" s="4"/>
      <c r="D370" s="4"/>
      <c r="E370" s="4"/>
      <c r="F370" s="4"/>
      <c r="G370" s="4"/>
    </row>
    <row r="371" ht="15.0" customHeight="1">
      <c r="A371" s="4"/>
      <c r="B371" s="4"/>
      <c r="C371" s="4"/>
      <c r="D371" s="4"/>
      <c r="E371" s="4"/>
      <c r="F371" s="4"/>
      <c r="G371" s="4"/>
    </row>
    <row r="372" ht="15.0" customHeight="1">
      <c r="A372" s="4"/>
      <c r="B372" s="4"/>
      <c r="C372" s="4"/>
      <c r="D372" s="4"/>
      <c r="E372" s="4"/>
      <c r="F372" s="4"/>
      <c r="G372" s="4"/>
    </row>
    <row r="373" ht="15.0" customHeight="1">
      <c r="A373" s="4"/>
      <c r="B373" s="4"/>
      <c r="C373" s="4"/>
      <c r="D373" s="4"/>
      <c r="E373" s="4"/>
      <c r="F373" s="4"/>
      <c r="G373" s="4"/>
    </row>
    <row r="374" ht="15.0" customHeight="1">
      <c r="A374" s="4"/>
      <c r="B374" s="4"/>
      <c r="C374" s="4"/>
      <c r="D374" s="4"/>
      <c r="E374" s="4"/>
      <c r="F374" s="4"/>
      <c r="G374" s="4"/>
    </row>
    <row r="375" ht="15.0" customHeight="1">
      <c r="A375" s="4"/>
      <c r="B375" s="4"/>
      <c r="C375" s="4"/>
      <c r="D375" s="4"/>
      <c r="E375" s="4"/>
      <c r="F375" s="4"/>
      <c r="G375" s="4"/>
    </row>
    <row r="376" ht="15.0" customHeight="1">
      <c r="A376" s="4"/>
      <c r="B376" s="4"/>
      <c r="C376" s="4"/>
      <c r="D376" s="4"/>
      <c r="E376" s="4"/>
      <c r="F376" s="4"/>
      <c r="G376" s="4"/>
    </row>
    <row r="377" ht="15.0" customHeight="1">
      <c r="A377" s="4"/>
      <c r="B377" s="4"/>
      <c r="C377" s="4"/>
      <c r="D377" s="4"/>
      <c r="E377" s="4"/>
      <c r="F377" s="4"/>
      <c r="G377" s="4"/>
    </row>
    <row r="378" ht="15.0" customHeight="1">
      <c r="A378" s="4"/>
      <c r="B378" s="4"/>
      <c r="C378" s="4"/>
      <c r="D378" s="4"/>
      <c r="E378" s="4"/>
      <c r="F378" s="4"/>
      <c r="G378" s="4"/>
    </row>
    <row r="379" ht="15.0" customHeight="1">
      <c r="A379" s="4"/>
      <c r="B379" s="4"/>
      <c r="C379" s="4"/>
      <c r="D379" s="4"/>
      <c r="E379" s="4"/>
      <c r="F379" s="4"/>
      <c r="G379" s="4"/>
    </row>
    <row r="380" ht="15.0" customHeight="1">
      <c r="A380" s="4"/>
      <c r="B380" s="4"/>
      <c r="C380" s="4"/>
      <c r="D380" s="4"/>
      <c r="E380" s="4"/>
      <c r="F380" s="4"/>
      <c r="G380" s="4"/>
    </row>
    <row r="381" ht="15.0" customHeight="1">
      <c r="A381" s="4"/>
      <c r="B381" s="4"/>
      <c r="C381" s="4"/>
      <c r="D381" s="4"/>
      <c r="E381" s="4"/>
      <c r="F381" s="4"/>
      <c r="G381" s="4"/>
    </row>
    <row r="382" ht="15.0" customHeight="1">
      <c r="A382" s="4"/>
      <c r="B382" s="4"/>
      <c r="C382" s="4"/>
      <c r="D382" s="4"/>
      <c r="E382" s="4"/>
      <c r="F382" s="4"/>
      <c r="G382" s="4"/>
    </row>
    <row r="383" ht="15.0" customHeight="1">
      <c r="A383" s="4"/>
      <c r="B383" s="4"/>
      <c r="C383" s="4"/>
      <c r="D383" s="4"/>
      <c r="E383" s="4"/>
      <c r="F383" s="4"/>
      <c r="G383" s="4"/>
    </row>
    <row r="384" ht="15.0" customHeight="1">
      <c r="A384" s="4"/>
      <c r="B384" s="4"/>
      <c r="C384" s="4"/>
      <c r="D384" s="4"/>
      <c r="E384" s="4"/>
      <c r="F384" s="4"/>
      <c r="G384" s="4"/>
    </row>
    <row r="385" ht="15.0" customHeight="1">
      <c r="A385" s="4"/>
      <c r="B385" s="4"/>
      <c r="C385" s="4"/>
      <c r="D385" s="4"/>
      <c r="E385" s="4"/>
      <c r="F385" s="4"/>
      <c r="G385" s="4"/>
    </row>
    <row r="386" ht="15.0" customHeight="1">
      <c r="A386" s="4"/>
      <c r="B386" s="4"/>
      <c r="C386" s="4"/>
      <c r="D386" s="4"/>
      <c r="E386" s="4"/>
      <c r="F386" s="4"/>
      <c r="G386" s="4"/>
    </row>
    <row r="387" ht="15.0" customHeight="1">
      <c r="A387" s="4"/>
      <c r="B387" s="4"/>
      <c r="C387" s="4"/>
      <c r="D387" s="4"/>
      <c r="E387" s="4"/>
      <c r="F387" s="4"/>
      <c r="G387" s="4"/>
    </row>
    <row r="388" ht="15.0" customHeight="1">
      <c r="A388" s="4"/>
      <c r="B388" s="4"/>
      <c r="C388" s="4"/>
      <c r="D388" s="4"/>
      <c r="E388" s="4"/>
      <c r="F388" s="4"/>
      <c r="G388" s="4"/>
    </row>
    <row r="389" ht="15.0" customHeight="1">
      <c r="A389" s="4"/>
      <c r="B389" s="4"/>
      <c r="C389" s="4"/>
      <c r="D389" s="4"/>
      <c r="E389" s="4"/>
      <c r="F389" s="4"/>
      <c r="G389" s="4"/>
    </row>
    <row r="390" ht="15.0" customHeight="1">
      <c r="A390" s="4"/>
      <c r="B390" s="4"/>
      <c r="C390" s="4"/>
      <c r="D390" s="4"/>
      <c r="E390" s="4"/>
      <c r="F390" s="4"/>
      <c r="G390" s="4"/>
    </row>
    <row r="391" ht="15.0" customHeight="1">
      <c r="A391" s="4"/>
      <c r="B391" s="4"/>
      <c r="C391" s="4"/>
      <c r="D391" s="4"/>
      <c r="E391" s="4"/>
      <c r="F391" s="4"/>
      <c r="G391" s="4"/>
    </row>
    <row r="392" ht="15.0" customHeight="1">
      <c r="A392" s="4"/>
      <c r="B392" s="4"/>
      <c r="C392" s="4"/>
      <c r="D392" s="4"/>
      <c r="E392" s="4"/>
      <c r="F392" s="4"/>
      <c r="G392" s="4"/>
    </row>
    <row r="393" ht="15.0" customHeight="1">
      <c r="A393" s="4"/>
      <c r="B393" s="4"/>
      <c r="C393" s="4"/>
      <c r="D393" s="4"/>
      <c r="E393" s="4"/>
      <c r="F393" s="4"/>
      <c r="G393" s="4"/>
    </row>
    <row r="394" ht="15.0" customHeight="1">
      <c r="A394" s="4"/>
      <c r="B394" s="4"/>
      <c r="C394" s="4"/>
      <c r="D394" s="4"/>
      <c r="E394" s="4"/>
      <c r="F394" s="4"/>
      <c r="G394" s="4"/>
    </row>
    <row r="395" ht="15.0" customHeight="1">
      <c r="A395" s="4"/>
      <c r="B395" s="4"/>
      <c r="C395" s="4"/>
      <c r="D395" s="4"/>
      <c r="E395" s="4"/>
      <c r="F395" s="4"/>
      <c r="G395" s="4"/>
    </row>
    <row r="396" ht="15.0" customHeight="1">
      <c r="A396" s="4"/>
      <c r="B396" s="4"/>
      <c r="C396" s="4"/>
      <c r="D396" s="4"/>
      <c r="E396" s="4"/>
      <c r="F396" s="4"/>
      <c r="G396" s="4"/>
    </row>
    <row r="397" ht="15.0" customHeight="1">
      <c r="A397" s="4"/>
      <c r="B397" s="4"/>
      <c r="C397" s="4"/>
      <c r="D397" s="4"/>
      <c r="E397" s="4"/>
      <c r="F397" s="4"/>
      <c r="G397" s="4"/>
    </row>
    <row r="398" ht="15.0" customHeight="1">
      <c r="A398" s="4"/>
      <c r="B398" s="4"/>
      <c r="C398" s="4"/>
      <c r="D398" s="4"/>
      <c r="E398" s="4"/>
      <c r="F398" s="4"/>
      <c r="G398" s="4"/>
    </row>
    <row r="399" ht="15.0" customHeight="1">
      <c r="A399" s="4"/>
      <c r="B399" s="4"/>
      <c r="C399" s="4"/>
      <c r="D399" s="4"/>
      <c r="E399" s="4"/>
      <c r="F399" s="4"/>
      <c r="G399" s="4"/>
    </row>
    <row r="400" ht="15.0" customHeight="1">
      <c r="A400" s="4"/>
      <c r="B400" s="4"/>
      <c r="C400" s="4"/>
      <c r="D400" s="4"/>
      <c r="E400" s="4"/>
      <c r="F400" s="4"/>
      <c r="G400" s="4"/>
    </row>
    <row r="401" ht="15.0" customHeight="1">
      <c r="A401" s="4"/>
      <c r="B401" s="4"/>
      <c r="C401" s="4"/>
      <c r="D401" s="4"/>
      <c r="E401" s="4"/>
      <c r="F401" s="4"/>
      <c r="G401" s="4"/>
    </row>
    <row r="402" ht="15.0" customHeight="1">
      <c r="A402" s="4"/>
      <c r="B402" s="4"/>
      <c r="C402" s="4"/>
      <c r="D402" s="4"/>
      <c r="E402" s="4"/>
      <c r="F402" s="4"/>
      <c r="G402" s="4"/>
    </row>
    <row r="403" ht="15.0" customHeight="1">
      <c r="A403" s="4"/>
      <c r="B403" s="4"/>
      <c r="C403" s="4"/>
      <c r="D403" s="4"/>
      <c r="E403" s="4"/>
      <c r="F403" s="4"/>
      <c r="G403" s="4"/>
    </row>
    <row r="404" ht="15.0" customHeight="1">
      <c r="A404" s="4"/>
      <c r="B404" s="4"/>
      <c r="C404" s="4"/>
      <c r="D404" s="4"/>
      <c r="E404" s="4"/>
      <c r="F404" s="4"/>
      <c r="G404" s="4"/>
    </row>
    <row r="405" ht="15.0" customHeight="1">
      <c r="A405" s="4"/>
      <c r="B405" s="4"/>
      <c r="C405" s="4"/>
      <c r="D405" s="4"/>
      <c r="E405" s="4"/>
      <c r="F405" s="4"/>
      <c r="G405" s="4"/>
    </row>
    <row r="406" ht="15.0" customHeight="1">
      <c r="A406" s="4"/>
      <c r="B406" s="4"/>
      <c r="C406" s="4"/>
      <c r="D406" s="4"/>
      <c r="E406" s="4"/>
      <c r="F406" s="4"/>
      <c r="G406" s="4"/>
    </row>
    <row r="407" ht="15.0" customHeight="1">
      <c r="A407" s="4"/>
      <c r="B407" s="4"/>
      <c r="C407" s="4"/>
      <c r="D407" s="4"/>
      <c r="E407" s="4"/>
      <c r="F407" s="4"/>
      <c r="G407" s="4"/>
    </row>
    <row r="408" ht="15.0" customHeight="1">
      <c r="A408" s="4"/>
      <c r="B408" s="4"/>
      <c r="C408" s="4"/>
      <c r="D408" s="4"/>
      <c r="E408" s="4"/>
      <c r="F408" s="4"/>
      <c r="G408" s="4"/>
    </row>
    <row r="409" ht="15.0" customHeight="1">
      <c r="A409" s="4"/>
      <c r="B409" s="4"/>
      <c r="C409" s="4"/>
      <c r="D409" s="4"/>
      <c r="E409" s="4"/>
      <c r="F409" s="4"/>
      <c r="G409" s="4"/>
    </row>
    <row r="410" ht="15.0" customHeight="1">
      <c r="A410" s="4"/>
      <c r="B410" s="4"/>
      <c r="C410" s="4"/>
      <c r="D410" s="4"/>
      <c r="E410" s="4"/>
      <c r="F410" s="4"/>
      <c r="G410" s="4"/>
    </row>
    <row r="411" ht="15.0" customHeight="1">
      <c r="A411" s="4"/>
      <c r="B411" s="4"/>
      <c r="C411" s="4"/>
      <c r="D411" s="4"/>
      <c r="E411" s="4"/>
      <c r="F411" s="4"/>
      <c r="G411" s="4"/>
    </row>
    <row r="412" ht="15.0" customHeight="1">
      <c r="A412" s="4"/>
      <c r="B412" s="4"/>
      <c r="C412" s="4"/>
      <c r="D412" s="4"/>
      <c r="E412" s="4"/>
      <c r="F412" s="4"/>
      <c r="G412" s="4"/>
    </row>
    <row r="413" ht="15.0" customHeight="1">
      <c r="A413" s="4"/>
      <c r="B413" s="4"/>
      <c r="C413" s="4"/>
      <c r="D413" s="4"/>
      <c r="E413" s="4"/>
      <c r="F413" s="4"/>
      <c r="G413" s="4"/>
    </row>
    <row r="414" ht="15.0" customHeight="1">
      <c r="A414" s="4"/>
      <c r="B414" s="4"/>
      <c r="C414" s="4"/>
      <c r="D414" s="4"/>
      <c r="E414" s="4"/>
      <c r="F414" s="4"/>
      <c r="G414" s="4"/>
    </row>
    <row r="415" ht="15.0" customHeight="1">
      <c r="A415" s="4"/>
      <c r="B415" s="4"/>
      <c r="C415" s="4"/>
      <c r="D415" s="4"/>
      <c r="E415" s="4"/>
      <c r="F415" s="4"/>
      <c r="G415" s="4"/>
    </row>
    <row r="416" ht="15.0" customHeight="1">
      <c r="A416" s="4"/>
      <c r="B416" s="4"/>
      <c r="C416" s="4"/>
      <c r="D416" s="4"/>
      <c r="E416" s="4"/>
      <c r="F416" s="4"/>
      <c r="G416" s="4"/>
    </row>
    <row r="417" ht="15.0" customHeight="1">
      <c r="A417" s="4"/>
      <c r="B417" s="4"/>
      <c r="C417" s="4"/>
      <c r="D417" s="4"/>
      <c r="E417" s="4"/>
      <c r="F417" s="4"/>
      <c r="G417" s="4"/>
    </row>
    <row r="418" ht="15.0" customHeight="1">
      <c r="A418" s="4"/>
      <c r="B418" s="4"/>
      <c r="C418" s="4"/>
      <c r="D418" s="4"/>
      <c r="E418" s="4"/>
      <c r="F418" s="4"/>
      <c r="G418" s="4"/>
    </row>
    <row r="419" ht="15.0" customHeight="1">
      <c r="A419" s="4"/>
      <c r="B419" s="4"/>
      <c r="C419" s="4"/>
      <c r="D419" s="4"/>
      <c r="E419" s="4"/>
      <c r="F419" s="4"/>
      <c r="G419" s="4"/>
    </row>
    <row r="420" ht="15.0" customHeight="1">
      <c r="A420" s="4"/>
      <c r="B420" s="4"/>
      <c r="C420" s="4"/>
      <c r="D420" s="4"/>
      <c r="E420" s="4"/>
      <c r="F420" s="4"/>
      <c r="G420" s="4"/>
    </row>
    <row r="421" ht="15.0" customHeight="1">
      <c r="A421" s="4"/>
      <c r="B421" s="4"/>
      <c r="C421" s="4"/>
      <c r="D421" s="4"/>
      <c r="E421" s="4"/>
      <c r="F421" s="4"/>
      <c r="G421" s="4"/>
    </row>
    <row r="422" ht="15.0" customHeight="1">
      <c r="A422" s="4"/>
      <c r="B422" s="4"/>
      <c r="C422" s="4"/>
      <c r="D422" s="4"/>
      <c r="E422" s="4"/>
      <c r="F422" s="4"/>
      <c r="G422" s="4"/>
    </row>
    <row r="423" ht="15.0" customHeight="1">
      <c r="A423" s="4"/>
      <c r="B423" s="4"/>
      <c r="C423" s="4"/>
      <c r="D423" s="4"/>
      <c r="E423" s="4"/>
      <c r="F423" s="4"/>
      <c r="G423" s="4"/>
    </row>
    <row r="424" ht="15.0" customHeight="1">
      <c r="A424" s="4"/>
      <c r="B424" s="4"/>
      <c r="C424" s="4"/>
      <c r="D424" s="4"/>
      <c r="E424" s="4"/>
      <c r="F424" s="4"/>
      <c r="G424" s="4"/>
    </row>
    <row r="425" ht="15.0" customHeight="1">
      <c r="A425" s="4"/>
      <c r="B425" s="4"/>
      <c r="C425" s="4"/>
      <c r="D425" s="4"/>
      <c r="E425" s="4"/>
      <c r="F425" s="4"/>
      <c r="G425" s="4"/>
    </row>
    <row r="426" ht="15.0" customHeight="1">
      <c r="A426" s="4"/>
      <c r="B426" s="4"/>
      <c r="C426" s="4"/>
      <c r="D426" s="4"/>
      <c r="E426" s="4"/>
      <c r="F426" s="4"/>
      <c r="G426" s="4"/>
    </row>
    <row r="427" ht="15.0" customHeight="1">
      <c r="A427" s="4"/>
      <c r="B427" s="4"/>
      <c r="C427" s="4"/>
      <c r="D427" s="4"/>
      <c r="E427" s="4"/>
      <c r="F427" s="4"/>
      <c r="G427" s="4"/>
    </row>
    <row r="428" ht="15.0" customHeight="1">
      <c r="A428" s="4"/>
      <c r="B428" s="4"/>
      <c r="C428" s="4"/>
      <c r="D428" s="4"/>
      <c r="E428" s="4"/>
      <c r="F428" s="4"/>
      <c r="G428" s="4"/>
    </row>
    <row r="429" ht="15.0" customHeight="1">
      <c r="A429" s="4"/>
      <c r="B429" s="4"/>
      <c r="C429" s="4"/>
      <c r="D429" s="4"/>
      <c r="E429" s="4"/>
      <c r="F429" s="4"/>
      <c r="G429" s="4"/>
    </row>
    <row r="430" ht="15.0" customHeight="1">
      <c r="A430" s="4"/>
      <c r="B430" s="4"/>
      <c r="C430" s="4"/>
      <c r="D430" s="4"/>
      <c r="E430" s="4"/>
      <c r="F430" s="4"/>
      <c r="G430" s="4"/>
    </row>
    <row r="431" ht="15.0" customHeight="1">
      <c r="A431" s="4"/>
      <c r="B431" s="4"/>
      <c r="C431" s="4"/>
      <c r="D431" s="4"/>
      <c r="E431" s="4"/>
      <c r="F431" s="4"/>
      <c r="G431" s="4"/>
    </row>
    <row r="432" ht="15.0" customHeight="1">
      <c r="A432" s="4"/>
      <c r="B432" s="4"/>
      <c r="C432" s="4"/>
      <c r="D432" s="4"/>
      <c r="E432" s="4"/>
      <c r="F432" s="4"/>
      <c r="G432" s="4"/>
    </row>
    <row r="433" ht="15.0" customHeight="1">
      <c r="A433" s="4"/>
      <c r="B433" s="4"/>
      <c r="C433" s="4"/>
      <c r="D433" s="4"/>
      <c r="E433" s="4"/>
      <c r="F433" s="4"/>
      <c r="G433" s="4"/>
    </row>
    <row r="434" ht="15.0" customHeight="1">
      <c r="A434" s="4"/>
      <c r="B434" s="4"/>
      <c r="C434" s="4"/>
      <c r="D434" s="4"/>
      <c r="E434" s="4"/>
      <c r="F434" s="4"/>
      <c r="G434" s="4"/>
    </row>
    <row r="435" ht="15.0" customHeight="1">
      <c r="A435" s="4"/>
      <c r="B435" s="4"/>
      <c r="C435" s="4"/>
      <c r="D435" s="4"/>
      <c r="E435" s="4"/>
      <c r="F435" s="4"/>
      <c r="G435" s="4"/>
    </row>
    <row r="436" ht="15.0" customHeight="1">
      <c r="A436" s="4"/>
      <c r="B436" s="4"/>
      <c r="C436" s="4"/>
      <c r="D436" s="4"/>
      <c r="E436" s="4"/>
      <c r="F436" s="4"/>
      <c r="G436" s="4"/>
    </row>
    <row r="437" ht="15.0" customHeight="1">
      <c r="A437" s="4"/>
      <c r="B437" s="4"/>
      <c r="C437" s="4"/>
      <c r="D437" s="4"/>
      <c r="E437" s="4"/>
      <c r="F437" s="4"/>
      <c r="G437" s="4"/>
    </row>
    <row r="438" ht="15.0" customHeight="1">
      <c r="A438" s="4"/>
      <c r="B438" s="4"/>
      <c r="C438" s="4"/>
      <c r="D438" s="4"/>
      <c r="E438" s="4"/>
      <c r="F438" s="4"/>
      <c r="G438" s="4"/>
    </row>
    <row r="439" ht="15.0" customHeight="1">
      <c r="A439" s="4"/>
      <c r="B439" s="4"/>
      <c r="C439" s="4"/>
      <c r="D439" s="4"/>
      <c r="E439" s="4"/>
      <c r="F439" s="4"/>
      <c r="G439" s="4"/>
    </row>
    <row r="440" ht="15.0" customHeight="1">
      <c r="A440" s="4"/>
      <c r="B440" s="4"/>
      <c r="C440" s="4"/>
      <c r="D440" s="4"/>
      <c r="E440" s="4"/>
      <c r="F440" s="4"/>
      <c r="G440" s="4"/>
    </row>
    <row r="441" ht="15.0" customHeight="1">
      <c r="A441" s="4"/>
      <c r="B441" s="4"/>
      <c r="C441" s="4"/>
      <c r="D441" s="4"/>
      <c r="E441" s="4"/>
      <c r="F441" s="4"/>
      <c r="G441" s="4"/>
    </row>
    <row r="442" ht="15.0" customHeight="1">
      <c r="A442" s="4"/>
      <c r="B442" s="4"/>
      <c r="C442" s="4"/>
      <c r="D442" s="4"/>
      <c r="E442" s="4"/>
      <c r="F442" s="4"/>
      <c r="G442" s="4"/>
    </row>
    <row r="443" ht="15.0" customHeight="1">
      <c r="A443" s="4"/>
      <c r="B443" s="4"/>
      <c r="C443" s="4"/>
      <c r="D443" s="4"/>
      <c r="E443" s="4"/>
      <c r="F443" s="4"/>
      <c r="G443" s="4"/>
    </row>
    <row r="444" ht="15.0" customHeight="1">
      <c r="A444" s="4"/>
      <c r="B444" s="4"/>
      <c r="C444" s="4"/>
      <c r="D444" s="4"/>
      <c r="E444" s="4"/>
      <c r="F444" s="4"/>
      <c r="G444" s="4"/>
    </row>
    <row r="445" ht="15.0" customHeight="1">
      <c r="A445" s="4"/>
      <c r="B445" s="4"/>
      <c r="C445" s="4"/>
      <c r="D445" s="4"/>
      <c r="E445" s="4"/>
      <c r="F445" s="4"/>
      <c r="G445" s="4"/>
    </row>
    <row r="446" ht="15.0" customHeight="1">
      <c r="A446" s="4"/>
      <c r="B446" s="4"/>
      <c r="C446" s="4"/>
      <c r="D446" s="4"/>
      <c r="E446" s="4"/>
      <c r="F446" s="4"/>
      <c r="G446" s="4"/>
    </row>
    <row r="447" ht="15.0" customHeight="1">
      <c r="A447" s="4"/>
      <c r="B447" s="4"/>
      <c r="C447" s="4"/>
      <c r="D447" s="4"/>
      <c r="E447" s="4"/>
      <c r="F447" s="4"/>
      <c r="G447" s="4"/>
    </row>
    <row r="448" ht="15.0" customHeight="1">
      <c r="A448" s="4"/>
      <c r="B448" s="4"/>
      <c r="C448" s="4"/>
      <c r="D448" s="4"/>
      <c r="E448" s="4"/>
      <c r="F448" s="4"/>
      <c r="G448" s="4"/>
    </row>
    <row r="449" ht="15.0" customHeight="1">
      <c r="A449" s="4"/>
      <c r="B449" s="4"/>
      <c r="C449" s="4"/>
      <c r="D449" s="4"/>
      <c r="E449" s="4"/>
      <c r="F449" s="4"/>
      <c r="G449" s="4"/>
    </row>
    <row r="450" ht="15.0" customHeight="1">
      <c r="A450" s="4"/>
      <c r="B450" s="4"/>
      <c r="C450" s="4"/>
      <c r="D450" s="4"/>
      <c r="E450" s="4"/>
      <c r="F450" s="4"/>
      <c r="G450" s="4"/>
    </row>
    <row r="451" ht="15.0" customHeight="1">
      <c r="A451" s="4"/>
      <c r="B451" s="4"/>
      <c r="C451" s="4"/>
      <c r="D451" s="4"/>
      <c r="E451" s="4"/>
      <c r="F451" s="4"/>
      <c r="G451" s="4"/>
    </row>
    <row r="452" ht="15.0" customHeight="1">
      <c r="A452" s="4"/>
      <c r="B452" s="4"/>
      <c r="C452" s="4"/>
      <c r="D452" s="4"/>
      <c r="E452" s="4"/>
      <c r="F452" s="4"/>
      <c r="G452" s="4"/>
    </row>
    <row r="453" ht="15.0" customHeight="1">
      <c r="A453" s="4"/>
      <c r="B453" s="4"/>
      <c r="C453" s="4"/>
      <c r="D453" s="4"/>
      <c r="E453" s="4"/>
      <c r="F453" s="4"/>
      <c r="G453" s="4"/>
    </row>
    <row r="454" ht="15.0" customHeight="1">
      <c r="A454" s="4"/>
      <c r="B454" s="4"/>
      <c r="C454" s="4"/>
      <c r="D454" s="4"/>
      <c r="E454" s="4"/>
      <c r="F454" s="4"/>
      <c r="G454" s="4"/>
    </row>
    <row r="455" ht="15.0" customHeight="1">
      <c r="A455" s="4"/>
      <c r="B455" s="4"/>
      <c r="C455" s="4"/>
      <c r="D455" s="4"/>
      <c r="E455" s="4"/>
      <c r="F455" s="4"/>
      <c r="G455" s="4"/>
    </row>
    <row r="456" ht="15.0" customHeight="1">
      <c r="A456" s="4"/>
      <c r="B456" s="4"/>
      <c r="C456" s="4"/>
      <c r="D456" s="4"/>
      <c r="E456" s="4"/>
      <c r="F456" s="4"/>
      <c r="G456" s="4"/>
    </row>
    <row r="457" ht="15.0" customHeight="1">
      <c r="A457" s="4"/>
      <c r="B457" s="4"/>
      <c r="C457" s="4"/>
      <c r="D457" s="4"/>
      <c r="E457" s="4"/>
      <c r="F457" s="4"/>
      <c r="G457" s="4"/>
    </row>
    <row r="458" ht="15.0" customHeight="1">
      <c r="A458" s="4"/>
      <c r="B458" s="4"/>
      <c r="C458" s="4"/>
      <c r="D458" s="4"/>
      <c r="E458" s="4"/>
      <c r="F458" s="4"/>
      <c r="G458" s="4"/>
    </row>
    <row r="459" ht="15.0" customHeight="1">
      <c r="A459" s="4"/>
      <c r="B459" s="4"/>
      <c r="C459" s="4"/>
      <c r="D459" s="4"/>
      <c r="E459" s="4"/>
      <c r="F459" s="4"/>
      <c r="G459" s="4"/>
    </row>
    <row r="460" ht="15.0" customHeight="1">
      <c r="A460" s="4"/>
      <c r="B460" s="4"/>
      <c r="C460" s="4"/>
      <c r="D460" s="4"/>
      <c r="E460" s="4"/>
      <c r="F460" s="4"/>
      <c r="G460" s="4"/>
    </row>
    <row r="461" ht="15.0" customHeight="1">
      <c r="A461" s="4"/>
      <c r="B461" s="4"/>
      <c r="C461" s="4"/>
      <c r="D461" s="4"/>
      <c r="E461" s="4"/>
      <c r="F461" s="4"/>
      <c r="G461" s="4"/>
    </row>
    <row r="462" ht="15.0" customHeight="1">
      <c r="A462" s="4"/>
      <c r="B462" s="4"/>
      <c r="C462" s="4"/>
      <c r="D462" s="4"/>
      <c r="E462" s="4"/>
      <c r="F462" s="4"/>
      <c r="G462" s="4"/>
    </row>
    <row r="463" ht="15.0" customHeight="1">
      <c r="A463" s="4"/>
      <c r="B463" s="4"/>
      <c r="C463" s="4"/>
      <c r="D463" s="4"/>
      <c r="E463" s="4"/>
      <c r="F463" s="4"/>
      <c r="G463" s="4"/>
    </row>
    <row r="464" ht="15.0" customHeight="1">
      <c r="A464" s="4"/>
      <c r="B464" s="4"/>
      <c r="C464" s="4"/>
      <c r="D464" s="4"/>
      <c r="E464" s="4"/>
      <c r="F464" s="4"/>
      <c r="G464" s="4"/>
    </row>
    <row r="465" ht="15.0" customHeight="1">
      <c r="A465" s="4"/>
      <c r="B465" s="4"/>
      <c r="C465" s="4"/>
      <c r="D465" s="4"/>
      <c r="E465" s="4"/>
      <c r="F465" s="4"/>
      <c r="G465" s="4"/>
    </row>
    <row r="466" ht="15.0" customHeight="1">
      <c r="A466" s="4"/>
      <c r="B466" s="4"/>
      <c r="C466" s="4"/>
      <c r="D466" s="4"/>
      <c r="E466" s="4"/>
      <c r="F466" s="4"/>
      <c r="G466" s="4"/>
    </row>
    <row r="467" ht="15.0" customHeight="1">
      <c r="A467" s="4"/>
      <c r="B467" s="4"/>
      <c r="C467" s="4"/>
      <c r="D467" s="4"/>
      <c r="E467" s="4"/>
      <c r="F467" s="4"/>
      <c r="G467" s="4"/>
    </row>
    <row r="468" ht="15.0" customHeight="1">
      <c r="A468" s="4"/>
      <c r="B468" s="4"/>
      <c r="C468" s="4"/>
      <c r="D468" s="4"/>
      <c r="E468" s="4"/>
      <c r="F468" s="4"/>
      <c r="G468" s="4"/>
    </row>
    <row r="469" ht="15.0" customHeight="1">
      <c r="A469" s="4"/>
      <c r="B469" s="4"/>
      <c r="C469" s="4"/>
      <c r="D469" s="4"/>
      <c r="E469" s="4"/>
      <c r="F469" s="4"/>
      <c r="G469" s="4"/>
    </row>
    <row r="470" ht="15.0" customHeight="1">
      <c r="A470" s="4"/>
      <c r="B470" s="4"/>
      <c r="C470" s="4"/>
      <c r="D470" s="4"/>
      <c r="E470" s="4"/>
      <c r="F470" s="4"/>
      <c r="G470" s="4"/>
    </row>
    <row r="471" ht="15.0" customHeight="1">
      <c r="A471" s="4"/>
      <c r="B471" s="4"/>
      <c r="C471" s="4"/>
      <c r="D471" s="4"/>
      <c r="E471" s="4"/>
      <c r="F471" s="4"/>
      <c r="G471" s="4"/>
    </row>
    <row r="472" ht="15.0" customHeight="1">
      <c r="A472" s="4"/>
      <c r="B472" s="4"/>
      <c r="C472" s="4"/>
      <c r="D472" s="4"/>
      <c r="E472" s="4"/>
      <c r="F472" s="4"/>
      <c r="G472" s="4"/>
    </row>
    <row r="473" ht="15.0" customHeight="1">
      <c r="A473" s="4"/>
      <c r="B473" s="4"/>
      <c r="C473" s="4"/>
      <c r="D473" s="4"/>
      <c r="E473" s="4"/>
      <c r="F473" s="4"/>
      <c r="G473" s="4"/>
    </row>
    <row r="474" ht="15.0" customHeight="1">
      <c r="A474" s="4"/>
      <c r="B474" s="4"/>
      <c r="C474" s="4"/>
      <c r="D474" s="4"/>
      <c r="E474" s="4"/>
      <c r="F474" s="4"/>
      <c r="G474" s="4"/>
    </row>
    <row r="475" ht="15.0" customHeight="1">
      <c r="A475" s="4"/>
      <c r="B475" s="4"/>
      <c r="C475" s="4"/>
      <c r="D475" s="4"/>
      <c r="E475" s="4"/>
      <c r="F475" s="4"/>
      <c r="G475" s="4"/>
    </row>
    <row r="476" ht="15.0" customHeight="1">
      <c r="A476" s="4"/>
      <c r="B476" s="4"/>
      <c r="C476" s="4"/>
      <c r="D476" s="4"/>
      <c r="E476" s="4"/>
      <c r="F476" s="4"/>
      <c r="G476" s="4"/>
    </row>
    <row r="477" ht="15.0" customHeight="1">
      <c r="A477" s="4"/>
      <c r="B477" s="4"/>
      <c r="C477" s="4"/>
      <c r="D477" s="4"/>
      <c r="E477" s="4"/>
      <c r="F477" s="4"/>
      <c r="G477" s="4"/>
    </row>
    <row r="478" ht="15.0" customHeight="1">
      <c r="A478" s="4"/>
      <c r="B478" s="4"/>
      <c r="C478" s="4"/>
      <c r="D478" s="4"/>
      <c r="E478" s="4"/>
      <c r="F478" s="4"/>
      <c r="G478" s="4"/>
    </row>
    <row r="479" ht="15.0" customHeight="1">
      <c r="A479" s="4"/>
      <c r="B479" s="4"/>
      <c r="C479" s="4"/>
      <c r="D479" s="4"/>
      <c r="E479" s="4"/>
      <c r="F479" s="4"/>
      <c r="G479" s="4"/>
    </row>
    <row r="480" ht="15.0" customHeight="1">
      <c r="A480" s="4"/>
      <c r="B480" s="4"/>
      <c r="C480" s="4"/>
      <c r="D480" s="4"/>
      <c r="E480" s="4"/>
      <c r="F480" s="4"/>
      <c r="G480" s="4"/>
    </row>
    <row r="481" ht="15.0" customHeight="1">
      <c r="A481" s="4"/>
      <c r="B481" s="4"/>
      <c r="C481" s="4"/>
      <c r="D481" s="4"/>
      <c r="E481" s="4"/>
      <c r="F481" s="4"/>
      <c r="G481" s="4"/>
    </row>
    <row r="482" ht="15.0" customHeight="1">
      <c r="A482" s="4"/>
      <c r="B482" s="4"/>
      <c r="C482" s="4"/>
      <c r="D482" s="4"/>
      <c r="E482" s="4"/>
      <c r="F482" s="4"/>
      <c r="G482" s="4"/>
    </row>
    <row r="483" ht="15.0" customHeight="1">
      <c r="A483" s="4"/>
      <c r="B483" s="4"/>
      <c r="C483" s="4"/>
      <c r="D483" s="4"/>
      <c r="E483" s="4"/>
      <c r="F483" s="4"/>
      <c r="G483" s="4"/>
    </row>
    <row r="484" ht="15.0" customHeight="1">
      <c r="A484" s="4"/>
      <c r="B484" s="4"/>
      <c r="C484" s="4"/>
      <c r="D484" s="4"/>
      <c r="E484" s="4"/>
      <c r="F484" s="4"/>
      <c r="G484" s="4"/>
    </row>
    <row r="485" ht="15.0" customHeight="1">
      <c r="A485" s="4"/>
      <c r="B485" s="4"/>
      <c r="C485" s="4"/>
      <c r="D485" s="4"/>
      <c r="E485" s="4"/>
      <c r="F485" s="4"/>
      <c r="G485" s="4"/>
    </row>
    <row r="486" ht="15.0" customHeight="1">
      <c r="A486" s="4"/>
      <c r="B486" s="4"/>
      <c r="C486" s="4"/>
      <c r="D486" s="4"/>
      <c r="E486" s="4"/>
      <c r="F486" s="4"/>
      <c r="G486" s="4"/>
    </row>
    <row r="487" ht="15.0" customHeight="1">
      <c r="A487" s="4"/>
      <c r="B487" s="4"/>
      <c r="C487" s="4"/>
      <c r="D487" s="4"/>
      <c r="E487" s="4"/>
      <c r="F487" s="4"/>
      <c r="G487" s="4"/>
    </row>
    <row r="488" ht="15.0" customHeight="1">
      <c r="A488" s="4"/>
      <c r="B488" s="4"/>
      <c r="C488" s="4"/>
      <c r="D488" s="4"/>
      <c r="E488" s="4"/>
      <c r="F488" s="4"/>
      <c r="G488" s="4"/>
    </row>
    <row r="489" ht="15.0" customHeight="1">
      <c r="A489" s="4"/>
      <c r="B489" s="4"/>
      <c r="C489" s="4"/>
      <c r="D489" s="4"/>
      <c r="E489" s="4"/>
      <c r="F489" s="4"/>
      <c r="G489" s="4"/>
    </row>
    <row r="490" ht="15.0" customHeight="1">
      <c r="A490" s="4"/>
      <c r="B490" s="4"/>
      <c r="C490" s="4"/>
      <c r="D490" s="4"/>
      <c r="E490" s="4"/>
      <c r="F490" s="4"/>
      <c r="G490" s="4"/>
    </row>
    <row r="491" ht="15.0" customHeight="1">
      <c r="A491" s="4"/>
      <c r="B491" s="4"/>
      <c r="C491" s="4"/>
      <c r="D491" s="4"/>
      <c r="E491" s="4"/>
      <c r="F491" s="4"/>
      <c r="G491" s="4"/>
    </row>
    <row r="492" ht="15.0" customHeight="1">
      <c r="A492" s="4"/>
      <c r="B492" s="4"/>
      <c r="C492" s="4"/>
      <c r="D492" s="4"/>
      <c r="E492" s="4"/>
      <c r="F492" s="4"/>
      <c r="G492" s="4"/>
    </row>
    <row r="493" ht="15.0" customHeight="1">
      <c r="A493" s="4"/>
      <c r="B493" s="4"/>
      <c r="C493" s="4"/>
      <c r="D493" s="4"/>
      <c r="E493" s="4"/>
      <c r="F493" s="4"/>
      <c r="G493" s="4"/>
    </row>
    <row r="494" ht="15.0" customHeight="1">
      <c r="A494" s="4"/>
      <c r="B494" s="4"/>
      <c r="C494" s="4"/>
      <c r="D494" s="4"/>
      <c r="E494" s="4"/>
      <c r="F494" s="4"/>
      <c r="G494" s="4"/>
    </row>
    <row r="495" ht="15.0" customHeight="1">
      <c r="A495" s="4"/>
      <c r="B495" s="4"/>
      <c r="C495" s="4"/>
      <c r="D495" s="4"/>
      <c r="E495" s="4"/>
      <c r="F495" s="4"/>
      <c r="G495" s="4"/>
    </row>
    <row r="496" ht="15.0" customHeight="1">
      <c r="A496" s="4"/>
      <c r="B496" s="4"/>
      <c r="C496" s="4"/>
      <c r="D496" s="4"/>
      <c r="E496" s="4"/>
      <c r="F496" s="4"/>
      <c r="G496" s="4"/>
    </row>
    <row r="497" ht="15.0" customHeight="1">
      <c r="A497" s="4"/>
      <c r="B497" s="4"/>
      <c r="C497" s="4"/>
      <c r="D497" s="4"/>
      <c r="E497" s="4"/>
      <c r="F497" s="4"/>
      <c r="G497" s="4"/>
    </row>
    <row r="498" ht="15.0" customHeight="1">
      <c r="A498" s="4"/>
      <c r="B498" s="4"/>
      <c r="C498" s="4"/>
      <c r="D498" s="4"/>
      <c r="E498" s="4"/>
      <c r="F498" s="4"/>
      <c r="G498" s="4"/>
    </row>
    <row r="499" ht="15.0" customHeight="1">
      <c r="A499" s="4"/>
      <c r="B499" s="4"/>
      <c r="C499" s="4"/>
      <c r="D499" s="4"/>
      <c r="E499" s="4"/>
      <c r="F499" s="4"/>
      <c r="G499" s="4"/>
    </row>
    <row r="500" ht="15.0" customHeight="1">
      <c r="A500" s="4"/>
      <c r="B500" s="4"/>
      <c r="C500" s="4"/>
      <c r="D500" s="4"/>
      <c r="E500" s="4"/>
      <c r="F500" s="4"/>
      <c r="G500" s="4"/>
    </row>
    <row r="501" ht="15.0" customHeight="1">
      <c r="A501" s="4"/>
      <c r="B501" s="4"/>
      <c r="C501" s="4"/>
      <c r="D501" s="4"/>
      <c r="E501" s="4"/>
      <c r="F501" s="4"/>
      <c r="G501" s="4"/>
    </row>
    <row r="502" ht="15.0" customHeight="1">
      <c r="A502" s="4"/>
      <c r="B502" s="4"/>
      <c r="C502" s="4"/>
      <c r="D502" s="4"/>
      <c r="E502" s="4"/>
      <c r="F502" s="4"/>
      <c r="G502" s="4"/>
    </row>
    <row r="503" ht="15.0" customHeight="1">
      <c r="A503" s="4"/>
      <c r="B503" s="4"/>
      <c r="C503" s="4"/>
      <c r="D503" s="4"/>
      <c r="E503" s="4"/>
      <c r="F503" s="4"/>
      <c r="G503" s="4"/>
    </row>
    <row r="504" ht="15.0" customHeight="1">
      <c r="A504" s="4"/>
      <c r="B504" s="4"/>
      <c r="C504" s="4"/>
      <c r="D504" s="4"/>
      <c r="E504" s="4"/>
      <c r="F504" s="4"/>
      <c r="G504" s="4"/>
    </row>
    <row r="505" ht="15.0" customHeight="1">
      <c r="A505" s="4"/>
      <c r="B505" s="4"/>
      <c r="C505" s="4"/>
      <c r="D505" s="4"/>
      <c r="E505" s="4"/>
      <c r="F505" s="4"/>
      <c r="G505" s="4"/>
    </row>
    <row r="506" ht="15.0" customHeight="1">
      <c r="A506" s="4"/>
      <c r="B506" s="4"/>
      <c r="C506" s="4"/>
      <c r="D506" s="4"/>
      <c r="E506" s="4"/>
      <c r="F506" s="4"/>
      <c r="G506" s="4"/>
    </row>
    <row r="507" ht="15.0" customHeight="1">
      <c r="A507" s="4"/>
      <c r="B507" s="4"/>
      <c r="C507" s="4"/>
      <c r="D507" s="4"/>
      <c r="E507" s="4"/>
      <c r="F507" s="4"/>
      <c r="G507" s="4"/>
    </row>
    <row r="508" ht="15.0" customHeight="1">
      <c r="A508" s="4"/>
      <c r="B508" s="4"/>
      <c r="C508" s="4"/>
      <c r="D508" s="4"/>
      <c r="E508" s="4"/>
      <c r="F508" s="4"/>
      <c r="G508" s="4"/>
    </row>
    <row r="509" ht="15.0" customHeight="1">
      <c r="A509" s="4"/>
      <c r="B509" s="4"/>
      <c r="C509" s="4"/>
      <c r="D509" s="4"/>
      <c r="E509" s="4"/>
      <c r="F509" s="4"/>
      <c r="G509" s="4"/>
    </row>
    <row r="510" ht="15.0" customHeight="1">
      <c r="A510" s="4"/>
      <c r="B510" s="4"/>
      <c r="C510" s="4"/>
      <c r="D510" s="4"/>
      <c r="E510" s="4"/>
      <c r="F510" s="4"/>
      <c r="G510" s="4"/>
    </row>
    <row r="511" ht="15.0" customHeight="1">
      <c r="A511" s="4"/>
      <c r="B511" s="4"/>
      <c r="C511" s="4"/>
      <c r="D511" s="4"/>
      <c r="E511" s="4"/>
      <c r="F511" s="4"/>
      <c r="G511" s="4"/>
    </row>
    <row r="512" ht="15.0" customHeight="1">
      <c r="A512" s="4"/>
      <c r="B512" s="4"/>
      <c r="C512" s="4"/>
      <c r="D512" s="4"/>
      <c r="E512" s="4"/>
      <c r="F512" s="4"/>
      <c r="G512" s="4"/>
    </row>
    <row r="513" ht="15.0" customHeight="1">
      <c r="A513" s="4"/>
      <c r="B513" s="4"/>
      <c r="C513" s="4"/>
      <c r="D513" s="4"/>
      <c r="E513" s="4"/>
      <c r="F513" s="4"/>
      <c r="G513" s="4"/>
    </row>
    <row r="514" ht="15.0" customHeight="1">
      <c r="A514" s="4"/>
      <c r="B514" s="4"/>
      <c r="C514" s="4"/>
      <c r="D514" s="4"/>
      <c r="E514" s="4"/>
      <c r="F514" s="4"/>
      <c r="G514" s="4"/>
    </row>
    <row r="515" ht="15.0" customHeight="1">
      <c r="A515" s="4"/>
      <c r="B515" s="4"/>
      <c r="C515" s="4"/>
      <c r="D515" s="4"/>
      <c r="E515" s="4"/>
      <c r="F515" s="4"/>
      <c r="G515" s="4"/>
    </row>
    <row r="516" ht="15.0" customHeight="1">
      <c r="A516" s="4"/>
      <c r="B516" s="4"/>
      <c r="C516" s="4"/>
      <c r="D516" s="4"/>
      <c r="E516" s="4"/>
      <c r="F516" s="4"/>
      <c r="G516" s="4"/>
    </row>
    <row r="517" ht="15.0" customHeight="1">
      <c r="A517" s="4"/>
      <c r="B517" s="4"/>
      <c r="C517" s="4"/>
      <c r="D517" s="4"/>
      <c r="E517" s="4"/>
      <c r="F517" s="4"/>
      <c r="G517" s="4"/>
    </row>
    <row r="518" ht="15.0" customHeight="1">
      <c r="A518" s="4"/>
      <c r="B518" s="4"/>
      <c r="C518" s="4"/>
      <c r="D518" s="4"/>
      <c r="E518" s="4"/>
      <c r="F518" s="4"/>
      <c r="G518" s="4"/>
    </row>
    <row r="519" ht="15.0" customHeight="1">
      <c r="A519" s="4"/>
      <c r="B519" s="4"/>
      <c r="C519" s="4"/>
      <c r="D519" s="4"/>
      <c r="E519" s="4"/>
      <c r="F519" s="4"/>
      <c r="G519" s="4"/>
    </row>
    <row r="520" ht="15.0" customHeight="1">
      <c r="A520" s="4"/>
      <c r="B520" s="4"/>
      <c r="C520" s="4"/>
      <c r="D520" s="4"/>
      <c r="E520" s="4"/>
      <c r="F520" s="4"/>
      <c r="G520" s="4"/>
    </row>
    <row r="521" ht="15.0" customHeight="1">
      <c r="A521" s="4"/>
      <c r="B521" s="4"/>
      <c r="C521" s="4"/>
      <c r="D521" s="4"/>
      <c r="E521" s="4"/>
      <c r="F521" s="4"/>
      <c r="G521" s="4"/>
    </row>
    <row r="522" ht="15.0" customHeight="1">
      <c r="A522" s="4"/>
      <c r="B522" s="4"/>
      <c r="C522" s="4"/>
      <c r="D522" s="4"/>
      <c r="E522" s="4"/>
      <c r="F522" s="4"/>
      <c r="G522" s="4"/>
    </row>
    <row r="523" ht="15.0" customHeight="1">
      <c r="A523" s="4"/>
      <c r="B523" s="4"/>
      <c r="C523" s="4"/>
      <c r="D523" s="4"/>
      <c r="E523" s="4"/>
      <c r="F523" s="4"/>
      <c r="G523" s="4"/>
    </row>
    <row r="524" ht="15.0" customHeight="1">
      <c r="A524" s="4"/>
      <c r="B524" s="4"/>
      <c r="C524" s="4"/>
      <c r="D524" s="4"/>
      <c r="E524" s="4"/>
      <c r="F524" s="4"/>
      <c r="G524" s="4"/>
    </row>
    <row r="525" ht="15.0" customHeight="1">
      <c r="A525" s="4"/>
      <c r="B525" s="4"/>
      <c r="C525" s="4"/>
      <c r="D525" s="4"/>
      <c r="E525" s="4"/>
      <c r="F525" s="4"/>
      <c r="G525" s="4"/>
    </row>
    <row r="526" ht="15.0" customHeight="1">
      <c r="A526" s="4"/>
      <c r="B526" s="4"/>
      <c r="C526" s="4"/>
      <c r="D526" s="4"/>
      <c r="E526" s="4"/>
      <c r="F526" s="4"/>
      <c r="G526" s="4"/>
    </row>
    <row r="527" ht="15.0" customHeight="1">
      <c r="A527" s="4"/>
      <c r="B527" s="4"/>
      <c r="C527" s="4"/>
      <c r="D527" s="4"/>
      <c r="E527" s="4"/>
      <c r="F527" s="4"/>
      <c r="G527" s="4"/>
    </row>
    <row r="528" ht="15.0" customHeight="1">
      <c r="A528" s="4"/>
      <c r="B528" s="4"/>
      <c r="C528" s="4"/>
      <c r="D528" s="4"/>
      <c r="E528" s="4"/>
      <c r="F528" s="4"/>
      <c r="G528" s="4"/>
    </row>
    <row r="529" ht="15.0" customHeight="1">
      <c r="A529" s="4"/>
      <c r="B529" s="4"/>
      <c r="C529" s="4"/>
      <c r="D529" s="4"/>
      <c r="E529" s="4"/>
      <c r="F529" s="4"/>
      <c r="G529" s="4"/>
    </row>
    <row r="530" ht="15.0" customHeight="1">
      <c r="A530" s="4"/>
      <c r="B530" s="4"/>
      <c r="C530" s="4"/>
      <c r="D530" s="4"/>
      <c r="E530" s="4"/>
      <c r="F530" s="4"/>
      <c r="G530" s="4"/>
    </row>
    <row r="531" ht="15.0" customHeight="1">
      <c r="A531" s="4"/>
      <c r="B531" s="4"/>
      <c r="C531" s="4"/>
      <c r="D531" s="4"/>
      <c r="E531" s="4"/>
      <c r="F531" s="4"/>
      <c r="G531" s="4"/>
    </row>
    <row r="532" ht="15.0" customHeight="1">
      <c r="A532" s="4"/>
      <c r="B532" s="4"/>
      <c r="C532" s="4"/>
      <c r="D532" s="4"/>
      <c r="E532" s="4"/>
      <c r="F532" s="4"/>
      <c r="G532" s="4"/>
    </row>
    <row r="533" ht="15.0" customHeight="1">
      <c r="A533" s="4"/>
      <c r="B533" s="4"/>
      <c r="C533" s="4"/>
      <c r="D533" s="4"/>
      <c r="E533" s="4"/>
      <c r="F533" s="4"/>
      <c r="G533" s="4"/>
    </row>
    <row r="534" ht="15.0" customHeight="1">
      <c r="A534" s="4"/>
      <c r="B534" s="4"/>
      <c r="C534" s="4"/>
      <c r="D534" s="4"/>
      <c r="E534" s="4"/>
      <c r="F534" s="4"/>
      <c r="G534" s="4"/>
    </row>
    <row r="535" ht="15.0" customHeight="1">
      <c r="A535" s="4"/>
      <c r="B535" s="4"/>
      <c r="C535" s="4"/>
      <c r="D535" s="4"/>
      <c r="E535" s="4"/>
      <c r="F535" s="4"/>
      <c r="G535" s="4"/>
    </row>
    <row r="536" ht="15.0" customHeight="1">
      <c r="A536" s="4"/>
      <c r="B536" s="4"/>
      <c r="C536" s="4"/>
      <c r="D536" s="4"/>
      <c r="E536" s="4"/>
      <c r="F536" s="4"/>
      <c r="G536" s="4"/>
    </row>
    <row r="537" ht="15.0" customHeight="1">
      <c r="A537" s="4"/>
      <c r="B537" s="4"/>
      <c r="C537" s="4"/>
      <c r="D537" s="4"/>
      <c r="E537" s="4"/>
      <c r="F537" s="4"/>
      <c r="G537" s="4"/>
    </row>
    <row r="538" ht="15.0" customHeight="1">
      <c r="A538" s="4"/>
      <c r="B538" s="4"/>
      <c r="C538" s="4"/>
      <c r="D538" s="4"/>
      <c r="E538" s="4"/>
      <c r="F538" s="4"/>
      <c r="G538" s="4"/>
    </row>
    <row r="539" ht="15.0" customHeight="1">
      <c r="A539" s="4"/>
      <c r="B539" s="4"/>
      <c r="C539" s="4"/>
      <c r="D539" s="4"/>
      <c r="E539" s="4"/>
      <c r="F539" s="4"/>
      <c r="G539" s="4"/>
    </row>
    <row r="540" ht="15.0" customHeight="1">
      <c r="A540" s="4"/>
      <c r="B540" s="4"/>
      <c r="C540" s="4"/>
      <c r="D540" s="4"/>
      <c r="E540" s="4"/>
      <c r="F540" s="4"/>
      <c r="G540" s="4"/>
    </row>
    <row r="541" ht="15.0" customHeight="1">
      <c r="A541" s="4"/>
      <c r="B541" s="4"/>
      <c r="C541" s="4"/>
      <c r="D541" s="4"/>
      <c r="E541" s="4"/>
      <c r="F541" s="4"/>
      <c r="G541" s="4"/>
    </row>
    <row r="542" ht="15.0" customHeight="1">
      <c r="A542" s="4"/>
      <c r="B542" s="4"/>
      <c r="C542" s="4"/>
      <c r="D542" s="4"/>
      <c r="E542" s="4"/>
      <c r="F542" s="4"/>
      <c r="G542" s="4"/>
    </row>
    <row r="543" ht="15.0" customHeight="1">
      <c r="A543" s="4"/>
      <c r="B543" s="4"/>
      <c r="C543" s="4"/>
      <c r="D543" s="4"/>
      <c r="E543" s="4"/>
      <c r="F543" s="4"/>
      <c r="G543" s="4"/>
    </row>
    <row r="544" ht="15.0" customHeight="1">
      <c r="A544" s="4"/>
      <c r="B544" s="4"/>
      <c r="C544" s="4"/>
      <c r="D544" s="4"/>
      <c r="E544" s="4"/>
      <c r="F544" s="4"/>
      <c r="G544" s="4"/>
    </row>
    <row r="545" ht="15.0" customHeight="1">
      <c r="A545" s="4"/>
      <c r="B545" s="4"/>
      <c r="C545" s="4"/>
      <c r="D545" s="4"/>
      <c r="E545" s="4"/>
      <c r="F545" s="4"/>
      <c r="G545" s="4"/>
    </row>
    <row r="546" ht="15.0" customHeight="1">
      <c r="A546" s="4"/>
      <c r="B546" s="4"/>
      <c r="C546" s="4"/>
      <c r="D546" s="4"/>
      <c r="E546" s="4"/>
      <c r="F546" s="4"/>
      <c r="G546" s="4"/>
    </row>
    <row r="547" ht="15.0" customHeight="1">
      <c r="A547" s="4"/>
      <c r="B547" s="4"/>
      <c r="C547" s="4"/>
      <c r="D547" s="4"/>
      <c r="E547" s="4"/>
      <c r="F547" s="4"/>
      <c r="G547" s="4"/>
    </row>
    <row r="548" ht="15.0" customHeight="1">
      <c r="A548" s="4"/>
      <c r="B548" s="4"/>
      <c r="C548" s="4"/>
      <c r="D548" s="4"/>
      <c r="E548" s="4"/>
      <c r="F548" s="4"/>
      <c r="G548" s="4"/>
    </row>
    <row r="549" ht="15.0" customHeight="1">
      <c r="A549" s="4"/>
      <c r="B549" s="4"/>
      <c r="C549" s="4"/>
      <c r="D549" s="4"/>
      <c r="E549" s="4"/>
      <c r="F549" s="4"/>
      <c r="G549" s="4"/>
    </row>
    <row r="550" ht="15.0" customHeight="1">
      <c r="A550" s="4"/>
      <c r="B550" s="4"/>
      <c r="C550" s="4"/>
      <c r="D550" s="4"/>
      <c r="E550" s="4"/>
      <c r="F550" s="4"/>
      <c r="G550" s="4"/>
    </row>
    <row r="551" ht="15.0" customHeight="1">
      <c r="A551" s="4"/>
      <c r="B551" s="4"/>
      <c r="C551" s="4"/>
      <c r="D551" s="4"/>
      <c r="E551" s="4"/>
      <c r="F551" s="4"/>
      <c r="G551" s="4"/>
    </row>
    <row r="552" ht="15.0" customHeight="1">
      <c r="A552" s="4"/>
      <c r="B552" s="4"/>
      <c r="C552" s="4"/>
      <c r="D552" s="4"/>
      <c r="E552" s="4"/>
      <c r="F552" s="4"/>
      <c r="G552" s="4"/>
    </row>
    <row r="553" ht="15.0" customHeight="1">
      <c r="A553" s="4"/>
      <c r="B553" s="4"/>
      <c r="C553" s="4"/>
      <c r="D553" s="4"/>
      <c r="E553" s="4"/>
      <c r="F553" s="4"/>
      <c r="G553" s="4"/>
    </row>
    <row r="554" ht="15.0" customHeight="1">
      <c r="A554" s="4"/>
      <c r="B554" s="4"/>
      <c r="C554" s="4"/>
      <c r="D554" s="4"/>
      <c r="E554" s="4"/>
      <c r="F554" s="4"/>
      <c r="G554" s="4"/>
    </row>
    <row r="555" ht="15.0" customHeight="1">
      <c r="A555" s="4"/>
      <c r="B555" s="4"/>
      <c r="C555" s="4"/>
      <c r="D555" s="4"/>
      <c r="E555" s="4"/>
      <c r="F555" s="4"/>
      <c r="G555" s="4"/>
    </row>
    <row r="556" ht="15.0" customHeight="1">
      <c r="A556" s="4"/>
      <c r="B556" s="4"/>
      <c r="C556" s="4"/>
      <c r="D556" s="4"/>
      <c r="E556" s="4"/>
      <c r="F556" s="4"/>
      <c r="G556" s="4"/>
    </row>
    <row r="557" ht="15.0" customHeight="1">
      <c r="A557" s="4"/>
      <c r="B557" s="4"/>
      <c r="C557" s="4"/>
      <c r="D557" s="4"/>
      <c r="E557" s="4"/>
      <c r="F557" s="4"/>
      <c r="G557" s="4"/>
    </row>
    <row r="558" ht="15.0" customHeight="1">
      <c r="A558" s="4"/>
      <c r="B558" s="4"/>
      <c r="C558" s="4"/>
      <c r="D558" s="4"/>
      <c r="E558" s="4"/>
      <c r="F558" s="4"/>
      <c r="G558" s="4"/>
    </row>
    <row r="559" ht="15.0" customHeight="1">
      <c r="A559" s="4"/>
      <c r="B559" s="4"/>
      <c r="C559" s="4"/>
      <c r="D559" s="4"/>
      <c r="E559" s="4"/>
      <c r="F559" s="4"/>
      <c r="G559" s="4"/>
    </row>
    <row r="560" ht="15.0" customHeight="1">
      <c r="A560" s="4"/>
      <c r="B560" s="4"/>
      <c r="C560" s="4"/>
      <c r="D560" s="4"/>
      <c r="E560" s="4"/>
      <c r="F560" s="4"/>
      <c r="G560" s="4"/>
    </row>
    <row r="561" ht="15.0" customHeight="1">
      <c r="A561" s="4"/>
      <c r="B561" s="4"/>
      <c r="C561" s="4"/>
      <c r="D561" s="4"/>
      <c r="E561" s="4"/>
      <c r="F561" s="4"/>
      <c r="G561" s="4"/>
    </row>
    <row r="562" ht="15.0" customHeight="1">
      <c r="A562" s="4"/>
      <c r="B562" s="4"/>
      <c r="C562" s="4"/>
      <c r="D562" s="4"/>
      <c r="E562" s="4"/>
      <c r="F562" s="4"/>
      <c r="G562" s="4"/>
    </row>
    <row r="563" ht="15.0" customHeight="1">
      <c r="A563" s="4"/>
      <c r="B563" s="4"/>
      <c r="C563" s="4"/>
      <c r="D563" s="4"/>
      <c r="E563" s="4"/>
      <c r="F563" s="4"/>
      <c r="G563" s="4"/>
    </row>
    <row r="564" ht="15.0" customHeight="1">
      <c r="A564" s="4"/>
      <c r="B564" s="4"/>
      <c r="C564" s="4"/>
      <c r="D564" s="4"/>
      <c r="E564" s="4"/>
      <c r="F564" s="4"/>
      <c r="G564" s="4"/>
    </row>
    <row r="565" ht="15.0" customHeight="1">
      <c r="A565" s="4"/>
      <c r="B565" s="4"/>
      <c r="C565" s="4"/>
      <c r="D565" s="4"/>
      <c r="E565" s="4"/>
      <c r="F565" s="4"/>
      <c r="G565" s="4"/>
    </row>
    <row r="566" ht="15.0" customHeight="1">
      <c r="A566" s="4"/>
      <c r="B566" s="4"/>
      <c r="C566" s="4"/>
      <c r="D566" s="4"/>
      <c r="E566" s="4"/>
      <c r="F566" s="4"/>
      <c r="G566" s="4"/>
    </row>
    <row r="567" ht="15.0" customHeight="1">
      <c r="A567" s="4"/>
      <c r="B567" s="4"/>
      <c r="C567" s="4"/>
      <c r="D567" s="4"/>
      <c r="E567" s="4"/>
      <c r="F567" s="4"/>
      <c r="G567" s="4"/>
    </row>
    <row r="568" ht="15.0" customHeight="1">
      <c r="A568" s="4"/>
      <c r="B568" s="4"/>
      <c r="C568" s="4"/>
      <c r="D568" s="4"/>
      <c r="E568" s="4"/>
      <c r="F568" s="4"/>
      <c r="G568" s="4"/>
    </row>
    <row r="569" ht="15.0" customHeight="1">
      <c r="A569" s="4"/>
      <c r="B569" s="4"/>
      <c r="C569" s="4"/>
      <c r="D569" s="4"/>
      <c r="E569" s="4"/>
      <c r="F569" s="4"/>
      <c r="G569" s="4"/>
    </row>
    <row r="570" ht="15.0" customHeight="1">
      <c r="A570" s="4"/>
      <c r="B570" s="4"/>
      <c r="C570" s="4"/>
      <c r="D570" s="4"/>
      <c r="E570" s="4"/>
      <c r="F570" s="4"/>
      <c r="G570" s="4"/>
    </row>
    <row r="571" ht="15.0" customHeight="1">
      <c r="A571" s="4"/>
      <c r="B571" s="4"/>
      <c r="C571" s="4"/>
      <c r="D571" s="4"/>
      <c r="E571" s="4"/>
      <c r="F571" s="4"/>
      <c r="G571" s="4"/>
    </row>
    <row r="572" ht="15.0" customHeight="1">
      <c r="A572" s="4"/>
      <c r="B572" s="4"/>
      <c r="C572" s="4"/>
      <c r="D572" s="4"/>
      <c r="E572" s="4"/>
      <c r="F572" s="4"/>
      <c r="G572" s="4"/>
    </row>
    <row r="573" ht="15.0" customHeight="1">
      <c r="A573" s="4"/>
      <c r="B573" s="4"/>
      <c r="C573" s="4"/>
      <c r="D573" s="4"/>
      <c r="E573" s="4"/>
      <c r="F573" s="4"/>
      <c r="G573" s="4"/>
    </row>
    <row r="574" ht="15.0" customHeight="1">
      <c r="A574" s="4"/>
      <c r="B574" s="4"/>
      <c r="C574" s="4"/>
      <c r="D574" s="4"/>
      <c r="E574" s="4"/>
      <c r="F574" s="4"/>
      <c r="G574" s="4"/>
    </row>
    <row r="575" ht="15.0" customHeight="1">
      <c r="A575" s="4"/>
      <c r="B575" s="4"/>
      <c r="C575" s="4"/>
      <c r="D575" s="4"/>
      <c r="E575" s="4"/>
      <c r="F575" s="4"/>
      <c r="G575" s="4"/>
    </row>
    <row r="576" ht="15.0" customHeight="1">
      <c r="A576" s="4"/>
      <c r="B576" s="4"/>
      <c r="C576" s="4"/>
      <c r="D576" s="4"/>
      <c r="E576" s="4"/>
      <c r="F576" s="4"/>
      <c r="G576" s="4"/>
    </row>
    <row r="577" ht="15.0" customHeight="1">
      <c r="A577" s="4"/>
      <c r="B577" s="4"/>
      <c r="C577" s="4"/>
      <c r="D577" s="4"/>
      <c r="E577" s="4"/>
      <c r="F577" s="4"/>
      <c r="G577" s="4"/>
    </row>
    <row r="578" ht="15.0" customHeight="1">
      <c r="A578" s="4"/>
      <c r="B578" s="4"/>
      <c r="C578" s="4"/>
      <c r="D578" s="4"/>
      <c r="E578" s="4"/>
      <c r="F578" s="4"/>
      <c r="G578" s="4"/>
    </row>
    <row r="579" ht="15.0" customHeight="1">
      <c r="A579" s="4"/>
      <c r="B579" s="4"/>
      <c r="C579" s="4"/>
      <c r="D579" s="4"/>
      <c r="E579" s="4"/>
      <c r="F579" s="4"/>
      <c r="G579" s="4"/>
    </row>
    <row r="580" ht="15.0" customHeight="1">
      <c r="A580" s="4"/>
      <c r="B580" s="4"/>
      <c r="C580" s="4"/>
      <c r="D580" s="4"/>
      <c r="E580" s="4"/>
      <c r="F580" s="4"/>
      <c r="G580" s="4"/>
    </row>
    <row r="581" ht="15.0" customHeight="1">
      <c r="A581" s="4"/>
      <c r="B581" s="4"/>
      <c r="C581" s="4"/>
      <c r="D581" s="4"/>
      <c r="E581" s="4"/>
      <c r="F581" s="4"/>
      <c r="G581" s="4"/>
    </row>
    <row r="582" ht="15.0" customHeight="1">
      <c r="A582" s="4"/>
      <c r="B582" s="4"/>
      <c r="C582" s="4"/>
      <c r="D582" s="4"/>
      <c r="E582" s="4"/>
      <c r="F582" s="4"/>
      <c r="G582" s="4"/>
    </row>
    <row r="583" ht="15.0" customHeight="1">
      <c r="A583" s="4"/>
      <c r="B583" s="4"/>
      <c r="C583" s="4"/>
      <c r="D583" s="4"/>
      <c r="E583" s="4"/>
      <c r="F583" s="4"/>
      <c r="G583" s="4"/>
    </row>
    <row r="584" ht="15.0" customHeight="1">
      <c r="A584" s="4"/>
      <c r="B584" s="4"/>
      <c r="C584" s="4"/>
      <c r="D584" s="4"/>
      <c r="E584" s="4"/>
      <c r="F584" s="4"/>
      <c r="G584" s="4"/>
    </row>
    <row r="585" ht="15.0" customHeight="1">
      <c r="A585" s="4"/>
      <c r="B585" s="4"/>
      <c r="C585" s="4"/>
      <c r="D585" s="4"/>
      <c r="E585" s="4"/>
      <c r="F585" s="4"/>
      <c r="G585" s="4"/>
    </row>
    <row r="586" ht="15.0" customHeight="1">
      <c r="A586" s="4"/>
      <c r="B586" s="4"/>
      <c r="C586" s="4"/>
      <c r="D586" s="4"/>
      <c r="E586" s="4"/>
      <c r="F586" s="4"/>
      <c r="G586" s="4"/>
    </row>
    <row r="587" ht="15.0" customHeight="1">
      <c r="A587" s="4"/>
      <c r="B587" s="4"/>
      <c r="C587" s="4"/>
      <c r="D587" s="4"/>
      <c r="E587" s="4"/>
      <c r="F587" s="4"/>
      <c r="G587" s="4"/>
    </row>
    <row r="588" ht="15.0" customHeight="1">
      <c r="A588" s="4"/>
      <c r="B588" s="4"/>
      <c r="C588" s="4"/>
      <c r="D588" s="4"/>
      <c r="E588" s="4"/>
      <c r="F588" s="4"/>
      <c r="G588" s="4"/>
    </row>
    <row r="589" ht="15.0" customHeight="1">
      <c r="A589" s="4"/>
      <c r="B589" s="4"/>
      <c r="C589" s="4"/>
      <c r="D589" s="4"/>
      <c r="E589" s="4"/>
      <c r="F589" s="4"/>
      <c r="G589" s="4"/>
    </row>
    <row r="590" ht="15.0" customHeight="1">
      <c r="A590" s="4"/>
      <c r="B590" s="4"/>
      <c r="C590" s="4"/>
      <c r="D590" s="4"/>
      <c r="E590" s="4"/>
      <c r="F590" s="4"/>
      <c r="G590" s="4"/>
    </row>
    <row r="591" ht="15.0" customHeight="1">
      <c r="A591" s="4"/>
      <c r="B591" s="4"/>
      <c r="C591" s="4"/>
      <c r="D591" s="4"/>
      <c r="E591" s="4"/>
      <c r="F591" s="4"/>
      <c r="G591" s="4"/>
    </row>
    <row r="592" ht="15.0" customHeight="1">
      <c r="A592" s="4"/>
      <c r="B592" s="4"/>
      <c r="C592" s="4"/>
      <c r="D592" s="4"/>
      <c r="E592" s="4"/>
      <c r="F592" s="4"/>
      <c r="G592" s="4"/>
    </row>
    <row r="593" ht="15.0" customHeight="1">
      <c r="A593" s="4"/>
      <c r="B593" s="4"/>
      <c r="C593" s="4"/>
      <c r="D593" s="4"/>
      <c r="E593" s="4"/>
      <c r="F593" s="4"/>
      <c r="G593" s="4"/>
    </row>
    <row r="594" ht="15.0" customHeight="1">
      <c r="A594" s="4"/>
      <c r="B594" s="4"/>
      <c r="C594" s="4"/>
      <c r="D594" s="4"/>
      <c r="E594" s="4"/>
      <c r="F594" s="4"/>
      <c r="G594" s="4"/>
    </row>
    <row r="595" ht="15.0" customHeight="1">
      <c r="A595" s="4"/>
      <c r="B595" s="4"/>
      <c r="C595" s="4"/>
      <c r="D595" s="4"/>
      <c r="E595" s="4"/>
      <c r="F595" s="4"/>
      <c r="G595" s="4"/>
    </row>
    <row r="596" ht="15.0" customHeight="1">
      <c r="A596" s="4"/>
      <c r="B596" s="4"/>
      <c r="C596" s="4"/>
      <c r="D596" s="4"/>
      <c r="E596" s="4"/>
      <c r="F596" s="4"/>
      <c r="G596" s="4"/>
    </row>
    <row r="597" ht="15.0" customHeight="1">
      <c r="A597" s="4"/>
      <c r="B597" s="4"/>
      <c r="C597" s="4"/>
      <c r="D597" s="4"/>
      <c r="E597" s="4"/>
      <c r="F597" s="4"/>
      <c r="G597" s="4"/>
    </row>
    <row r="598" ht="15.0" customHeight="1">
      <c r="A598" s="4"/>
      <c r="B598" s="4"/>
      <c r="C598" s="4"/>
      <c r="D598" s="4"/>
      <c r="E598" s="4"/>
      <c r="F598" s="4"/>
      <c r="G598" s="4"/>
    </row>
    <row r="599" ht="15.0" customHeight="1">
      <c r="A599" s="4"/>
      <c r="B599" s="4"/>
      <c r="C599" s="4"/>
      <c r="D599" s="4"/>
      <c r="E599" s="4"/>
      <c r="F599" s="4"/>
      <c r="G599" s="4"/>
    </row>
    <row r="600" ht="15.0" customHeight="1">
      <c r="A600" s="4"/>
      <c r="B600" s="4"/>
      <c r="C600" s="4"/>
      <c r="D600" s="4"/>
      <c r="E600" s="4"/>
      <c r="F600" s="4"/>
      <c r="G600" s="4"/>
    </row>
    <row r="601" ht="15.0" customHeight="1">
      <c r="A601" s="4"/>
      <c r="B601" s="4"/>
      <c r="C601" s="4"/>
      <c r="D601" s="4"/>
      <c r="E601" s="4"/>
      <c r="F601" s="4"/>
      <c r="G601" s="4"/>
    </row>
    <row r="602" ht="15.0" customHeight="1">
      <c r="A602" s="4"/>
      <c r="B602" s="4"/>
      <c r="C602" s="4"/>
      <c r="D602" s="4"/>
      <c r="E602" s="4"/>
      <c r="F602" s="4"/>
      <c r="G602" s="4"/>
    </row>
    <row r="603" ht="15.0" customHeight="1">
      <c r="A603" s="4"/>
      <c r="B603" s="4"/>
      <c r="C603" s="4"/>
      <c r="D603" s="4"/>
      <c r="E603" s="4"/>
      <c r="F603" s="4"/>
      <c r="G603" s="4"/>
    </row>
    <row r="604" ht="15.0" customHeight="1">
      <c r="A604" s="4"/>
      <c r="B604" s="4"/>
      <c r="C604" s="4"/>
      <c r="D604" s="4"/>
      <c r="E604" s="4"/>
      <c r="F604" s="4"/>
      <c r="G604" s="4"/>
    </row>
    <row r="605" ht="15.0" customHeight="1">
      <c r="A605" s="4"/>
      <c r="B605" s="4"/>
      <c r="C605" s="4"/>
      <c r="D605" s="4"/>
      <c r="E605" s="4"/>
      <c r="F605" s="4"/>
      <c r="G605" s="4"/>
    </row>
    <row r="606" ht="15.0" customHeight="1">
      <c r="A606" s="4"/>
      <c r="B606" s="4"/>
      <c r="C606" s="4"/>
      <c r="D606" s="4"/>
      <c r="E606" s="4"/>
      <c r="F606" s="4"/>
      <c r="G606" s="4"/>
    </row>
    <row r="607" ht="15.0" customHeight="1">
      <c r="A607" s="4"/>
      <c r="B607" s="4"/>
      <c r="C607" s="4"/>
      <c r="D607" s="4"/>
      <c r="E607" s="4"/>
      <c r="F607" s="4"/>
      <c r="G607" s="4"/>
    </row>
    <row r="608" ht="15.0" customHeight="1">
      <c r="A608" s="4"/>
      <c r="B608" s="4"/>
      <c r="C608" s="4"/>
      <c r="D608" s="4"/>
      <c r="E608" s="4"/>
      <c r="F608" s="4"/>
      <c r="G608" s="4"/>
    </row>
    <row r="609" ht="15.0" customHeight="1">
      <c r="A609" s="4"/>
      <c r="B609" s="4"/>
      <c r="C609" s="4"/>
      <c r="D609" s="4"/>
      <c r="E609" s="4"/>
      <c r="F609" s="4"/>
      <c r="G609" s="4"/>
    </row>
    <row r="610" ht="15.0" customHeight="1">
      <c r="A610" s="4"/>
      <c r="B610" s="4"/>
      <c r="C610" s="4"/>
      <c r="D610" s="4"/>
      <c r="E610" s="4"/>
      <c r="F610" s="4"/>
      <c r="G610" s="4"/>
    </row>
    <row r="611" ht="15.0" customHeight="1">
      <c r="A611" s="4"/>
      <c r="B611" s="4"/>
      <c r="C611" s="4"/>
      <c r="D611" s="4"/>
      <c r="E611" s="4"/>
      <c r="F611" s="4"/>
      <c r="G611" s="4"/>
    </row>
    <row r="612" ht="15.0" customHeight="1">
      <c r="A612" s="4"/>
      <c r="B612" s="4"/>
      <c r="C612" s="4"/>
      <c r="D612" s="4"/>
      <c r="E612" s="4"/>
      <c r="F612" s="4"/>
      <c r="G612" s="4"/>
    </row>
    <row r="613" ht="15.0" customHeight="1">
      <c r="A613" s="4"/>
      <c r="B613" s="4"/>
      <c r="C613" s="4"/>
      <c r="D613" s="4"/>
      <c r="E613" s="4"/>
      <c r="F613" s="4"/>
      <c r="G613" s="4"/>
    </row>
    <row r="614" ht="15.0" customHeight="1">
      <c r="A614" s="4"/>
      <c r="B614" s="4"/>
      <c r="C614" s="4"/>
      <c r="D614" s="4"/>
      <c r="E614" s="4"/>
      <c r="F614" s="4"/>
      <c r="G614" s="4"/>
    </row>
    <row r="615" ht="15.0" customHeight="1">
      <c r="A615" s="4"/>
      <c r="B615" s="4"/>
      <c r="C615" s="4"/>
      <c r="D615" s="4"/>
      <c r="E615" s="4"/>
      <c r="F615" s="4"/>
      <c r="G615" s="4"/>
    </row>
    <row r="616" ht="15.0" customHeight="1">
      <c r="A616" s="4"/>
      <c r="B616" s="4"/>
      <c r="C616" s="4"/>
      <c r="D616" s="4"/>
      <c r="E616" s="4"/>
      <c r="F616" s="4"/>
      <c r="G616" s="4"/>
    </row>
    <row r="617" ht="15.0" customHeight="1">
      <c r="A617" s="4"/>
      <c r="B617" s="4"/>
      <c r="C617" s="4"/>
      <c r="D617" s="4"/>
      <c r="E617" s="4"/>
      <c r="F617" s="4"/>
      <c r="G617" s="4"/>
    </row>
    <row r="618" ht="15.0" customHeight="1">
      <c r="A618" s="4"/>
      <c r="B618" s="4"/>
      <c r="C618" s="4"/>
      <c r="D618" s="4"/>
      <c r="E618" s="4"/>
      <c r="F618" s="4"/>
      <c r="G618" s="4"/>
    </row>
    <row r="619" ht="15.0" customHeight="1">
      <c r="A619" s="4"/>
      <c r="B619" s="4"/>
      <c r="C619" s="4"/>
      <c r="D619" s="4"/>
      <c r="E619" s="4"/>
      <c r="F619" s="4"/>
      <c r="G619" s="4"/>
    </row>
    <row r="620" ht="15.0" customHeight="1">
      <c r="A620" s="4"/>
      <c r="B620" s="4"/>
      <c r="C620" s="4"/>
      <c r="D620" s="4"/>
      <c r="E620" s="4"/>
      <c r="F620" s="4"/>
      <c r="G620" s="4"/>
    </row>
    <row r="621" ht="15.0" customHeight="1">
      <c r="A621" s="4"/>
      <c r="B621" s="4"/>
      <c r="C621" s="4"/>
      <c r="D621" s="4"/>
      <c r="E621" s="4"/>
      <c r="F621" s="4"/>
      <c r="G621" s="4"/>
    </row>
    <row r="622" ht="15.0" customHeight="1">
      <c r="A622" s="4"/>
      <c r="B622" s="4"/>
      <c r="C622" s="4"/>
      <c r="D622" s="4"/>
      <c r="E622" s="4"/>
      <c r="F622" s="4"/>
      <c r="G622" s="4"/>
    </row>
    <row r="623" ht="15.0" customHeight="1">
      <c r="A623" s="4"/>
      <c r="B623" s="4"/>
      <c r="C623" s="4"/>
      <c r="D623" s="4"/>
      <c r="E623" s="4"/>
      <c r="F623" s="4"/>
      <c r="G623" s="4"/>
    </row>
    <row r="624" ht="15.0" customHeight="1">
      <c r="A624" s="4"/>
      <c r="B624" s="4"/>
      <c r="C624" s="4"/>
      <c r="D624" s="4"/>
      <c r="E624" s="4"/>
      <c r="F624" s="4"/>
      <c r="G624" s="4"/>
    </row>
    <row r="625" ht="15.0" customHeight="1">
      <c r="A625" s="4"/>
      <c r="B625" s="4"/>
      <c r="C625" s="4"/>
      <c r="D625" s="4"/>
      <c r="E625" s="4"/>
      <c r="F625" s="4"/>
      <c r="G625" s="4"/>
    </row>
    <row r="626" ht="15.0" customHeight="1">
      <c r="A626" s="4"/>
      <c r="B626" s="4"/>
      <c r="C626" s="4"/>
      <c r="D626" s="4"/>
      <c r="E626" s="4"/>
      <c r="F626" s="4"/>
      <c r="G626" s="4"/>
    </row>
    <row r="627" ht="15.0" customHeight="1">
      <c r="A627" s="4"/>
      <c r="B627" s="4"/>
      <c r="C627" s="4"/>
      <c r="D627" s="4"/>
      <c r="E627" s="4"/>
      <c r="F627" s="4"/>
      <c r="G627" s="4"/>
    </row>
    <row r="628" ht="15.0" customHeight="1">
      <c r="A628" s="4"/>
      <c r="B628" s="4"/>
      <c r="C628" s="4"/>
      <c r="D628" s="4"/>
      <c r="E628" s="4"/>
      <c r="F628" s="4"/>
      <c r="G628" s="4"/>
    </row>
    <row r="629" ht="15.0" customHeight="1">
      <c r="A629" s="4"/>
      <c r="B629" s="4"/>
      <c r="C629" s="4"/>
      <c r="D629" s="4"/>
      <c r="E629" s="4"/>
      <c r="F629" s="4"/>
      <c r="G629" s="4"/>
    </row>
    <row r="630" ht="15.0" customHeight="1">
      <c r="A630" s="4"/>
      <c r="B630" s="4"/>
      <c r="C630" s="4"/>
      <c r="D630" s="4"/>
      <c r="E630" s="4"/>
      <c r="F630" s="4"/>
      <c r="G630" s="4"/>
    </row>
    <row r="631" ht="15.0" customHeight="1">
      <c r="A631" s="4"/>
      <c r="B631" s="4"/>
      <c r="C631" s="4"/>
      <c r="D631" s="4"/>
      <c r="E631" s="4"/>
      <c r="F631" s="4"/>
      <c r="G631" s="4"/>
    </row>
    <row r="632" ht="15.0" customHeight="1">
      <c r="A632" s="4"/>
      <c r="B632" s="4"/>
      <c r="C632" s="4"/>
      <c r="D632" s="4"/>
      <c r="G632" s="4"/>
    </row>
    <row r="633" ht="15.0" customHeight="1">
      <c r="A633" s="4"/>
      <c r="B633" s="4"/>
      <c r="C633" s="4"/>
      <c r="D633" s="4"/>
      <c r="E633" s="4"/>
      <c r="F633" s="4"/>
      <c r="G633" s="4"/>
    </row>
    <row r="634" ht="15.0" customHeight="1">
      <c r="A634" s="4"/>
      <c r="B634" s="4"/>
      <c r="C634" s="4"/>
      <c r="D634" s="4"/>
      <c r="E634" s="4"/>
      <c r="F634" s="4"/>
      <c r="G634" s="4"/>
    </row>
    <row r="635" ht="15.0" customHeight="1">
      <c r="A635" s="4"/>
      <c r="B635" s="4"/>
      <c r="C635" s="4"/>
      <c r="D635" s="4"/>
      <c r="E635" s="4"/>
      <c r="F635" s="4"/>
      <c r="G635" s="4"/>
    </row>
    <row r="636" ht="15.0" customHeight="1">
      <c r="A636" s="4"/>
      <c r="B636" s="4"/>
      <c r="C636" s="4"/>
      <c r="D636" s="4"/>
      <c r="E636" s="4"/>
      <c r="F636" s="4"/>
      <c r="G636" s="4"/>
    </row>
    <row r="637" ht="15.0" customHeight="1">
      <c r="A637" s="4"/>
      <c r="B637" s="4"/>
      <c r="C637" s="4"/>
      <c r="D637" s="4"/>
      <c r="E637" s="4"/>
      <c r="F637" s="4"/>
      <c r="G637" s="4"/>
    </row>
    <row r="638" ht="15.0" customHeight="1">
      <c r="A638" s="4"/>
      <c r="B638" s="4"/>
      <c r="C638" s="4"/>
      <c r="D638" s="4"/>
      <c r="E638" s="4"/>
      <c r="F638" s="4"/>
      <c r="G638" s="4"/>
    </row>
    <row r="639" ht="15.0" customHeight="1">
      <c r="A639" s="4"/>
      <c r="B639" s="4"/>
      <c r="C639" s="4"/>
      <c r="D639" s="4"/>
      <c r="E639" s="4"/>
      <c r="F639" s="4"/>
      <c r="G639" s="4"/>
    </row>
    <row r="640" ht="15.0" customHeight="1">
      <c r="A640" s="4"/>
      <c r="B640" s="4"/>
      <c r="C640" s="4"/>
      <c r="D640" s="4"/>
      <c r="E640" s="4"/>
      <c r="F640" s="4"/>
      <c r="G640" s="4"/>
    </row>
    <row r="641" ht="15.0" customHeight="1">
      <c r="A641" s="4"/>
      <c r="B641" s="4"/>
      <c r="C641" s="4"/>
      <c r="D641" s="4"/>
      <c r="E641" s="4"/>
      <c r="F641" s="4"/>
      <c r="G641" s="4"/>
    </row>
    <row r="642" ht="15.0" customHeight="1">
      <c r="A642" s="4"/>
      <c r="B642" s="4"/>
      <c r="C642" s="4"/>
      <c r="D642" s="4"/>
      <c r="E642" s="4"/>
      <c r="F642" s="4"/>
      <c r="G642" s="4"/>
    </row>
    <row r="643" ht="15.0" customHeight="1">
      <c r="A643" s="4"/>
      <c r="B643" s="4"/>
      <c r="C643" s="4"/>
      <c r="D643" s="4"/>
      <c r="G643" s="4"/>
    </row>
    <row r="644" ht="15.0" customHeight="1">
      <c r="A644" s="4"/>
      <c r="C644" s="4"/>
      <c r="D644" s="4"/>
      <c r="G644" s="4"/>
    </row>
    <row r="645" ht="15.0" customHeight="1"/>
    <row r="646" ht="15.0" customHeight="1"/>
    <row r="647" ht="15.0" customHeight="1"/>
    <row r="648" ht="15.0" customHeight="1"/>
    <row r="649" ht="15.0" customHeight="1"/>
    <row r="650" ht="15.0" customHeight="1"/>
    <row r="651" ht="15.0" customHeight="1"/>
    <row r="652" ht="15.0" customHeight="1"/>
    <row r="653" ht="15.0" customHeight="1"/>
    <row r="654" ht="15.0" customHeight="1"/>
    <row r="655" ht="15.0" customHeight="1"/>
    <row r="656" ht="15.0" customHeight="1"/>
    <row r="657" ht="15.0" customHeight="1"/>
    <row r="658" ht="15.0" customHeight="1"/>
    <row r="659" ht="15.0" customHeight="1"/>
    <row r="660" ht="15.0" customHeight="1"/>
    <row r="661" ht="15.0" customHeight="1"/>
    <row r="662" ht="15.0" customHeight="1"/>
    <row r="663" ht="15.0" customHeight="1"/>
    <row r="664" ht="15.0" customHeight="1"/>
    <row r="665" ht="15.0" customHeight="1"/>
    <row r="666" ht="15.0" customHeight="1"/>
    <row r="667" ht="15.0" customHeight="1"/>
    <row r="668" ht="15.0" customHeight="1"/>
    <row r="669" ht="15.0" customHeight="1"/>
    <row r="670" ht="15.0" customHeight="1"/>
    <row r="671" ht="15.0" customHeight="1"/>
    <row r="672" ht="15.0" customHeight="1"/>
    <row r="673" ht="15.0" customHeight="1"/>
    <row r="674" ht="15.0" customHeight="1"/>
    <row r="675" ht="15.0" customHeight="1"/>
    <row r="676" ht="15.0" customHeight="1"/>
    <row r="677" ht="15.0" customHeight="1"/>
    <row r="678" ht="15.0" customHeight="1"/>
    <row r="679" ht="15.0" customHeight="1"/>
    <row r="680" ht="15.0" customHeight="1"/>
    <row r="681" ht="15.0" customHeight="1"/>
    <row r="682" ht="15.0" customHeight="1"/>
    <row r="683" ht="15.0" customHeight="1"/>
    <row r="684" ht="15.0" customHeight="1"/>
    <row r="685" ht="15.0" customHeight="1"/>
    <row r="686" ht="15.0" customHeight="1"/>
    <row r="687" ht="15.0" customHeight="1"/>
    <row r="688" ht="15.0" customHeight="1"/>
    <row r="689" ht="15.0" customHeight="1"/>
    <row r="690" ht="15.0" customHeight="1"/>
    <row r="691" ht="15.0" customHeight="1"/>
    <row r="692" ht="15.0" customHeight="1"/>
    <row r="693" ht="15.0" customHeight="1"/>
    <row r="694" ht="15.0" customHeight="1"/>
    <row r="695" ht="15.0" customHeight="1"/>
    <row r="696" ht="15.0" customHeight="1"/>
    <row r="697" ht="15.0" customHeight="1"/>
    <row r="698" ht="15.0" customHeight="1"/>
    <row r="699" ht="15.0" customHeight="1"/>
    <row r="700" ht="15.0" customHeight="1"/>
    <row r="701" ht="15.0" customHeight="1"/>
    <row r="702" ht="15.0" customHeight="1"/>
    <row r="703" ht="15.0" customHeight="1"/>
    <row r="704" ht="15.0" customHeight="1"/>
    <row r="705" ht="15.0" customHeight="1"/>
    <row r="706" ht="15.0" customHeight="1"/>
    <row r="707" ht="15.0" customHeight="1"/>
    <row r="708" ht="15.0" customHeight="1"/>
    <row r="709" ht="15.0" customHeight="1"/>
    <row r="710" ht="15.0" customHeight="1"/>
    <row r="711" ht="15.0" customHeight="1"/>
    <row r="712" ht="15.0" customHeight="1"/>
    <row r="713" ht="15.0" customHeight="1"/>
    <row r="714" ht="15.0" customHeight="1"/>
    <row r="715" ht="15.0" customHeight="1"/>
    <row r="716" ht="15.0" customHeight="1"/>
    <row r="717" ht="15.0" customHeight="1"/>
    <row r="718" ht="15.0" customHeight="1"/>
    <row r="719" ht="15.0" customHeight="1"/>
    <row r="720" ht="15.0" customHeight="1"/>
    <row r="721" ht="15.0" customHeight="1"/>
    <row r="722" ht="15.0" customHeight="1"/>
    <row r="723" ht="15.0" customHeight="1"/>
    <row r="724" ht="15.0" customHeight="1"/>
    <row r="725" ht="15.0" customHeight="1"/>
    <row r="726" ht="15.0" customHeight="1"/>
    <row r="727" ht="15.0" customHeight="1"/>
    <row r="728" ht="15.0" customHeight="1"/>
    <row r="729" ht="15.0" customHeight="1"/>
    <row r="730" ht="15.0" customHeight="1"/>
    <row r="731" ht="15.0" customHeight="1"/>
    <row r="732" ht="15.0" customHeight="1"/>
    <row r="733" ht="15.0" customHeight="1"/>
    <row r="734" ht="15.0" customHeight="1"/>
    <row r="735" ht="15.0" customHeight="1"/>
    <row r="736" ht="15.0" customHeight="1"/>
    <row r="737" ht="15.0" customHeight="1"/>
    <row r="738" ht="15.0" customHeight="1"/>
    <row r="739" ht="15.0" customHeight="1"/>
    <row r="740" ht="15.0" customHeight="1"/>
    <row r="741" ht="15.0" customHeight="1"/>
    <row r="742" ht="15.0" customHeight="1"/>
    <row r="743" ht="15.0" customHeight="1"/>
    <row r="744" ht="15.0" customHeight="1"/>
    <row r="745" ht="15.0" customHeight="1"/>
    <row r="746" ht="15.0" customHeight="1"/>
    <row r="747" ht="15.0" customHeight="1"/>
    <row r="748" ht="15.0" customHeight="1"/>
    <row r="749" ht="15.0" customHeight="1"/>
    <row r="750" ht="15.0" customHeight="1"/>
    <row r="751" ht="15.0" customHeight="1"/>
    <row r="752" ht="15.0" customHeight="1"/>
    <row r="753" ht="15.0" customHeight="1"/>
    <row r="754" ht="15.0" customHeight="1"/>
    <row r="755" ht="15.0" customHeight="1"/>
    <row r="756" ht="15.0" customHeight="1"/>
    <row r="757" ht="15.0" customHeight="1"/>
    <row r="758" ht="15.0" customHeight="1"/>
    <row r="759" ht="15.0" customHeight="1"/>
    <row r="760" ht="15.0" customHeight="1"/>
    <row r="761" ht="15.0" customHeight="1"/>
    <row r="762" ht="15.0" customHeight="1"/>
    <row r="763" ht="15.0" customHeight="1"/>
    <row r="764" ht="15.0" customHeight="1"/>
    <row r="765" ht="15.0" customHeight="1"/>
    <row r="766" ht="15.0" customHeight="1"/>
    <row r="767" ht="15.0" customHeight="1"/>
    <row r="768" ht="15.0" customHeight="1"/>
    <row r="769" ht="15.0" customHeight="1"/>
    <row r="770" ht="15.0" customHeight="1"/>
    <row r="771" ht="15.0" customHeight="1"/>
    <row r="772" ht="15.0" customHeight="1"/>
    <row r="773" ht="15.0" customHeight="1"/>
    <row r="774" ht="15.0" customHeight="1"/>
    <row r="775" ht="15.0" customHeight="1"/>
    <row r="776" ht="15.0" customHeight="1"/>
    <row r="777" ht="15.0" customHeight="1"/>
    <row r="778" ht="15.0" customHeight="1"/>
    <row r="779" ht="15.0" customHeight="1"/>
    <row r="780" ht="15.0" customHeight="1"/>
    <row r="781" ht="15.0" customHeight="1"/>
    <row r="782" ht="15.0" customHeight="1"/>
    <row r="783" ht="15.0" customHeight="1"/>
    <row r="784" ht="15.0" customHeight="1"/>
    <row r="785" ht="15.0" customHeight="1"/>
    <row r="786" ht="15.0" customHeight="1"/>
    <row r="787" ht="15.0" customHeight="1"/>
    <row r="788" ht="15.0" customHeight="1"/>
    <row r="789" ht="15.0" customHeight="1"/>
    <row r="790" ht="15.0" customHeight="1"/>
    <row r="791" ht="15.0" customHeight="1"/>
    <row r="792" ht="15.0" customHeight="1"/>
    <row r="793" ht="15.0" customHeight="1"/>
    <row r="794" ht="15.0" customHeight="1"/>
    <row r="795" ht="15.0" customHeight="1"/>
    <row r="796" ht="15.0" customHeight="1"/>
    <row r="797" ht="15.0" customHeight="1"/>
    <row r="798" ht="15.0" customHeight="1"/>
    <row r="799" ht="15.0" customHeight="1"/>
    <row r="800" ht="15.0" customHeight="1"/>
    <row r="801" ht="15.0" customHeight="1"/>
    <row r="802" ht="15.0" customHeight="1"/>
    <row r="803" ht="15.0" customHeight="1"/>
    <row r="804" ht="15.0" customHeight="1"/>
    <row r="805" ht="15.0" customHeight="1"/>
    <row r="806" ht="15.0" customHeight="1"/>
    <row r="807" ht="15.0" customHeight="1"/>
    <row r="808" ht="15.0" customHeight="1"/>
    <row r="809" ht="15.0" customHeight="1"/>
    <row r="810" ht="15.0" customHeight="1"/>
    <row r="811" ht="15.0" customHeight="1"/>
    <row r="812" ht="15.0" customHeight="1"/>
    <row r="813" ht="15.0" customHeight="1"/>
    <row r="814" ht="15.0" customHeight="1"/>
    <row r="815" ht="15.0" customHeight="1"/>
    <row r="816" ht="15.0" customHeight="1"/>
    <row r="817" ht="15.0" customHeight="1"/>
    <row r="818" ht="15.0" customHeight="1"/>
    <row r="819" ht="15.0" customHeight="1"/>
    <row r="820" ht="15.0" customHeight="1"/>
    <row r="821" ht="15.0" customHeight="1"/>
    <row r="822" ht="15.0" customHeight="1"/>
    <row r="823" ht="15.0" customHeight="1"/>
    <row r="824" ht="15.0" customHeight="1"/>
    <row r="825" ht="15.0" customHeight="1"/>
    <row r="826" ht="15.0" customHeight="1"/>
    <row r="827" ht="15.0" customHeight="1"/>
    <row r="828" ht="15.0" customHeight="1"/>
    <row r="829" ht="15.0" customHeight="1"/>
    <row r="830" ht="15.0" customHeight="1"/>
    <row r="831" ht="15.0" customHeight="1"/>
    <row r="832" ht="15.0" customHeight="1"/>
    <row r="833" ht="15.0" customHeight="1"/>
    <row r="834" ht="15.0" customHeight="1"/>
    <row r="835" ht="15.0" customHeight="1"/>
    <row r="836" ht="15.0" customHeight="1"/>
    <row r="837" ht="15.0" customHeight="1"/>
    <row r="838" ht="15.0" customHeight="1"/>
    <row r="839" ht="15.0" customHeight="1"/>
    <row r="840" ht="15.0" customHeight="1"/>
    <row r="841" ht="15.0" customHeight="1"/>
    <row r="842" ht="15.0" customHeight="1"/>
    <row r="843" ht="15.0" customHeight="1"/>
    <row r="844" ht="15.0" customHeight="1"/>
    <row r="845" ht="15.0" customHeight="1"/>
    <row r="846" ht="15.0" customHeight="1"/>
    <row r="847" ht="15.0" customHeight="1"/>
    <row r="848" ht="15.0" customHeight="1"/>
    <row r="849" ht="15.0" customHeight="1"/>
    <row r="850" ht="15.0" customHeight="1"/>
    <row r="851" ht="15.0" customHeight="1"/>
    <row r="852" ht="15.0" customHeight="1"/>
    <row r="853" ht="15.0" customHeight="1"/>
    <row r="854" ht="15.0" customHeight="1"/>
    <row r="855" ht="15.0" customHeight="1"/>
    <row r="856" ht="15.0" customHeight="1"/>
    <row r="857" ht="15.0" customHeight="1"/>
    <row r="858" ht="15.0" customHeight="1"/>
    <row r="859" ht="15.0" customHeight="1"/>
    <row r="860" ht="15.0" customHeight="1"/>
    <row r="861" ht="15.0" customHeight="1"/>
    <row r="862" ht="15.0" customHeight="1"/>
    <row r="863" ht="15.0" customHeight="1"/>
    <row r="864" ht="15.0" customHeight="1"/>
    <row r="865" ht="15.0" customHeight="1"/>
    <row r="866" ht="15.0" customHeight="1"/>
    <row r="867" ht="15.0" customHeight="1"/>
    <row r="868" ht="15.0" customHeight="1"/>
    <row r="869" ht="15.0" customHeight="1"/>
    <row r="870" ht="15.0" customHeight="1"/>
    <row r="871" ht="15.0" customHeight="1"/>
    <row r="872" ht="15.0" customHeight="1"/>
    <row r="873" ht="15.0" customHeight="1"/>
    <row r="874" ht="15.0" customHeight="1"/>
    <row r="875" ht="15.0" customHeight="1"/>
    <row r="876" ht="15.0" customHeight="1"/>
    <row r="877" ht="15.0" customHeight="1"/>
    <row r="878" ht="15.0" customHeight="1"/>
    <row r="879" ht="15.0" customHeight="1"/>
    <row r="880" ht="15.0" customHeight="1"/>
    <row r="881" ht="15.0" customHeight="1"/>
    <row r="882" ht="15.0" customHeight="1"/>
    <row r="883" ht="15.0" customHeight="1"/>
    <row r="884" ht="15.0" customHeight="1"/>
    <row r="885" ht="15.0" customHeight="1"/>
    <row r="886" ht="15.0" customHeight="1"/>
    <row r="887" ht="15.0" customHeight="1"/>
    <row r="888" ht="15.0" customHeight="1"/>
    <row r="889" ht="15.0" customHeight="1"/>
    <row r="890" ht="15.0" customHeight="1"/>
    <row r="891" ht="15.0" customHeight="1"/>
    <row r="892" ht="15.0" customHeight="1"/>
    <row r="893" ht="15.0" customHeight="1"/>
    <row r="894" ht="15.0" customHeight="1"/>
    <row r="895" ht="15.0" customHeight="1"/>
    <row r="896" ht="15.0" customHeight="1"/>
    <row r="897" ht="15.0" customHeight="1"/>
    <row r="898" ht="15.0" customHeight="1"/>
    <row r="899" ht="15.0" customHeight="1"/>
    <row r="900" ht="15.0" customHeight="1"/>
    <row r="901" ht="15.0" customHeight="1"/>
    <row r="902" ht="15.0" customHeight="1"/>
    <row r="903" ht="15.0" customHeight="1"/>
    <row r="904" ht="15.0" customHeight="1"/>
    <row r="905" ht="15.0" customHeight="1"/>
    <row r="906" ht="15.0" customHeight="1"/>
    <row r="907" ht="15.0" customHeight="1"/>
    <row r="908" ht="15.0" customHeight="1"/>
    <row r="909" ht="15.0" customHeight="1"/>
    <row r="910" ht="15.0" customHeight="1"/>
    <row r="911" ht="15.0" customHeight="1"/>
    <row r="912" ht="15.0" customHeight="1"/>
    <row r="913" ht="15.0" customHeight="1"/>
    <row r="914" ht="15.0" customHeight="1"/>
    <row r="915" ht="15.0" customHeight="1"/>
    <row r="916" ht="15.0" customHeight="1"/>
    <row r="917" ht="15.0" customHeight="1"/>
    <row r="918" ht="15.0" customHeight="1"/>
    <row r="919" ht="15.0" customHeight="1"/>
    <row r="920" ht="15.0" customHeight="1"/>
    <row r="921" ht="15.0" customHeight="1"/>
    <row r="922" ht="15.0" customHeight="1"/>
    <row r="923" ht="15.0" customHeight="1"/>
    <row r="924" ht="15.0" customHeight="1"/>
    <row r="925" ht="15.0" customHeight="1"/>
    <row r="926" ht="15.0" customHeight="1"/>
    <row r="927" ht="15.0" customHeight="1"/>
    <row r="928" ht="15.0" customHeight="1"/>
    <row r="929" ht="15.0" customHeight="1"/>
    <row r="930" ht="15.0" customHeight="1"/>
    <row r="931" ht="15.0" customHeight="1"/>
    <row r="932" ht="15.0" customHeight="1"/>
    <row r="933" ht="15.0" customHeight="1"/>
    <row r="934" ht="15.0" customHeight="1"/>
    <row r="935" ht="15.0" customHeight="1"/>
    <row r="936" ht="15.0" customHeight="1"/>
    <row r="937" ht="15.0" customHeight="1"/>
    <row r="938" ht="15.0" customHeight="1"/>
    <row r="939" ht="15.0" customHeight="1"/>
    <row r="940" ht="15.0" customHeight="1"/>
    <row r="941" ht="15.0" customHeight="1"/>
    <row r="942" ht="15.0" customHeight="1"/>
    <row r="943" ht="15.0" customHeight="1"/>
    <row r="944" ht="15.0" customHeight="1"/>
    <row r="945" ht="15.0" customHeight="1"/>
    <row r="946" ht="15.0" customHeight="1"/>
    <row r="947" ht="15.0" customHeight="1"/>
    <row r="948" ht="15.0" customHeight="1"/>
    <row r="949" ht="15.0" customHeight="1"/>
    <row r="950" ht="15.0" customHeight="1"/>
    <row r="951" ht="15.0" customHeight="1"/>
    <row r="952" ht="15.0" customHeight="1"/>
    <row r="953" ht="15.0" customHeight="1"/>
    <row r="954" ht="15.0" customHeight="1"/>
    <row r="955" ht="15.0" customHeight="1"/>
    <row r="956" ht="15.0" customHeight="1"/>
    <row r="957" ht="15.0" customHeight="1"/>
    <row r="958" ht="15.0" customHeight="1"/>
    <row r="959" ht="15.0" customHeight="1"/>
    <row r="960" ht="15.0" customHeight="1"/>
    <row r="961" ht="15.0" customHeight="1"/>
    <row r="962" ht="15.0" customHeight="1"/>
    <row r="963" ht="15.0" customHeight="1"/>
    <row r="964" ht="15.0" customHeight="1"/>
    <row r="965" ht="15.0" customHeight="1"/>
    <row r="966" ht="15.0" customHeight="1"/>
    <row r="967" ht="15.0" customHeight="1"/>
    <row r="968" ht="15.0" customHeight="1"/>
    <row r="969" ht="15.0" customHeight="1"/>
    <row r="970" ht="15.0" customHeight="1"/>
    <row r="971" ht="15.0" customHeight="1"/>
    <row r="972" ht="15.0" customHeight="1"/>
    <row r="973" ht="15.0" customHeight="1"/>
    <row r="974" ht="15.0" customHeight="1"/>
    <row r="975" ht="15.0" customHeight="1"/>
    <row r="976" ht="15.0" customHeight="1"/>
    <row r="977" ht="15.0" customHeight="1"/>
    <row r="978" ht="15.0" customHeight="1"/>
    <row r="979" ht="15.0" customHeight="1"/>
    <row r="980" ht="15.0" customHeight="1"/>
    <row r="981" ht="15.0" customHeight="1"/>
    <row r="982" ht="15.0" customHeight="1"/>
    <row r="983" ht="15.0" customHeight="1"/>
    <row r="984" ht="15.0" customHeight="1"/>
    <row r="985" ht="15.0" customHeight="1"/>
    <row r="986" ht="15.0" customHeight="1"/>
    <row r="987" ht="15.0" customHeight="1"/>
    <row r="988" ht="15.0" customHeight="1"/>
    <row r="989" ht="15.0" customHeight="1"/>
    <row r="990" ht="15.0" customHeight="1"/>
    <row r="991" ht="15.0" customHeight="1"/>
    <row r="992" ht="15.0" customHeight="1"/>
    <row r="993" ht="15.0" customHeight="1"/>
    <row r="994" ht="15.0" customHeight="1"/>
    <row r="995" ht="15.0" customHeight="1"/>
    <row r="996" ht="15.0" customHeight="1"/>
    <row r="997" ht="15.0" customHeight="1"/>
    <row r="998" ht="15.0" customHeight="1"/>
    <row r="999" ht="15.0" customHeight="1"/>
    <row r="1000" ht="15.0" customHeight="1"/>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 r:id="rId95" ref="A49"/>
    <hyperlink r:id="rId96" ref="D49"/>
    <hyperlink r:id="rId97" ref="A50"/>
    <hyperlink r:id="rId98" ref="D50"/>
    <hyperlink r:id="rId99" ref="A51"/>
    <hyperlink r:id="rId100" ref="D51"/>
    <hyperlink r:id="rId101" ref="A52"/>
    <hyperlink r:id="rId102" ref="D52"/>
    <hyperlink r:id="rId103" ref="A53"/>
    <hyperlink r:id="rId104" ref="D53"/>
    <hyperlink r:id="rId105" ref="A54"/>
    <hyperlink r:id="rId106" ref="D54"/>
    <hyperlink r:id="rId107" ref="A55"/>
    <hyperlink r:id="rId108" ref="D55"/>
    <hyperlink r:id="rId109" ref="A56"/>
    <hyperlink r:id="rId110" ref="D56"/>
    <hyperlink r:id="rId111" ref="A57"/>
    <hyperlink r:id="rId112" ref="D57"/>
    <hyperlink r:id="rId113" ref="A58"/>
    <hyperlink r:id="rId114" ref="D58"/>
    <hyperlink r:id="rId115" ref="A59"/>
    <hyperlink r:id="rId116" ref="D59"/>
    <hyperlink r:id="rId117" ref="A60"/>
    <hyperlink r:id="rId118" ref="D60"/>
    <hyperlink r:id="rId119" ref="A61"/>
    <hyperlink r:id="rId120" ref="D61"/>
    <hyperlink r:id="rId121" ref="A62"/>
    <hyperlink r:id="rId122" ref="D62"/>
    <hyperlink r:id="rId123" ref="A63"/>
    <hyperlink r:id="rId124" ref="D63"/>
    <hyperlink r:id="rId125" ref="A64"/>
    <hyperlink r:id="rId126" ref="D64"/>
    <hyperlink r:id="rId127" ref="A65"/>
    <hyperlink r:id="rId128" ref="D65"/>
    <hyperlink r:id="rId129" ref="A66"/>
    <hyperlink r:id="rId130" ref="D66"/>
    <hyperlink r:id="rId131" ref="A67"/>
    <hyperlink r:id="rId132" ref="D67"/>
    <hyperlink r:id="rId133" ref="A68"/>
    <hyperlink r:id="rId134" ref="D68"/>
    <hyperlink r:id="rId135" ref="A69"/>
    <hyperlink r:id="rId136" ref="D69"/>
    <hyperlink r:id="rId137" ref="A70"/>
    <hyperlink r:id="rId138" ref="D70"/>
    <hyperlink r:id="rId139" ref="A71"/>
    <hyperlink r:id="rId140" ref="D71"/>
    <hyperlink r:id="rId141" ref="A72"/>
    <hyperlink r:id="rId142" ref="D72"/>
    <hyperlink r:id="rId143" ref="A73"/>
    <hyperlink r:id="rId144" ref="D73"/>
    <hyperlink r:id="rId145" ref="A74"/>
    <hyperlink r:id="rId146" ref="D74"/>
    <hyperlink r:id="rId147" ref="A75"/>
    <hyperlink r:id="rId148" ref="D75"/>
    <hyperlink r:id="rId149" ref="A76"/>
    <hyperlink r:id="rId150" ref="D76"/>
    <hyperlink r:id="rId151" ref="A77"/>
    <hyperlink r:id="rId152" ref="D77"/>
    <hyperlink r:id="rId153" ref="A78"/>
    <hyperlink r:id="rId154" ref="D78"/>
    <hyperlink r:id="rId155" ref="A79"/>
    <hyperlink r:id="rId156" ref="D79"/>
    <hyperlink r:id="rId157" ref="A80"/>
    <hyperlink r:id="rId158" ref="D80"/>
    <hyperlink r:id="rId159" ref="A81"/>
    <hyperlink r:id="rId160" ref="D81"/>
    <hyperlink r:id="rId161" ref="A82"/>
    <hyperlink r:id="rId162" ref="D82"/>
    <hyperlink r:id="rId163" ref="A83"/>
    <hyperlink r:id="rId164" ref="D83"/>
    <hyperlink r:id="rId165" ref="A84"/>
    <hyperlink r:id="rId166" ref="D84"/>
    <hyperlink r:id="rId167" ref="A85"/>
    <hyperlink r:id="rId168" ref="D85"/>
    <hyperlink r:id="rId169" ref="A86"/>
    <hyperlink r:id="rId170" ref="D86"/>
    <hyperlink r:id="rId171" ref="A87"/>
    <hyperlink r:id="rId172" ref="D87"/>
    <hyperlink r:id="rId173" ref="A88"/>
    <hyperlink r:id="rId174" ref="D88"/>
    <hyperlink r:id="rId175" ref="A89"/>
    <hyperlink r:id="rId176" ref="D89"/>
    <hyperlink r:id="rId177" ref="A90"/>
    <hyperlink r:id="rId178" ref="D90"/>
    <hyperlink r:id="rId179" ref="A91"/>
    <hyperlink r:id="rId180" ref="D91"/>
    <hyperlink r:id="rId181" ref="A92"/>
    <hyperlink r:id="rId182" ref="D92"/>
    <hyperlink r:id="rId183" ref="A93"/>
    <hyperlink r:id="rId184" ref="D93"/>
    <hyperlink r:id="rId185" ref="A94"/>
    <hyperlink r:id="rId186" ref="D94"/>
    <hyperlink r:id="rId187" ref="A95"/>
    <hyperlink r:id="rId188" ref="D95"/>
    <hyperlink r:id="rId189" ref="A96"/>
    <hyperlink r:id="rId190" ref="D96"/>
    <hyperlink r:id="rId191" ref="A97"/>
    <hyperlink r:id="rId192" ref="D97"/>
    <hyperlink r:id="rId193" ref="A98"/>
    <hyperlink r:id="rId194" ref="D98"/>
    <hyperlink r:id="rId195" ref="A99"/>
    <hyperlink r:id="rId196" ref="D99"/>
    <hyperlink r:id="rId197" ref="A100"/>
    <hyperlink r:id="rId198" ref="D100"/>
    <hyperlink r:id="rId199" ref="A101"/>
    <hyperlink r:id="rId200" ref="D101"/>
    <hyperlink r:id="rId201" ref="A102"/>
    <hyperlink r:id="rId202" ref="D102"/>
    <hyperlink r:id="rId203" ref="A103"/>
    <hyperlink r:id="rId204" ref="D103"/>
    <hyperlink r:id="rId205" ref="A104"/>
    <hyperlink r:id="rId206" ref="D104"/>
    <hyperlink r:id="rId207" ref="A105"/>
    <hyperlink r:id="rId208" ref="D105"/>
    <hyperlink r:id="rId209" ref="A106"/>
    <hyperlink r:id="rId210" ref="D106"/>
    <hyperlink r:id="rId211" ref="A107"/>
    <hyperlink r:id="rId212" ref="D107"/>
    <hyperlink r:id="rId213" ref="A108"/>
    <hyperlink r:id="rId214" ref="D108"/>
    <hyperlink r:id="rId215" ref="A109"/>
    <hyperlink r:id="rId216" ref="D109"/>
    <hyperlink r:id="rId217" ref="A110"/>
    <hyperlink r:id="rId218" ref="D110"/>
    <hyperlink r:id="rId219" ref="A111"/>
    <hyperlink r:id="rId220" ref="D111"/>
    <hyperlink r:id="rId221" ref="A112"/>
    <hyperlink r:id="rId222" ref="D112"/>
    <hyperlink r:id="rId223" ref="A113"/>
    <hyperlink r:id="rId224" ref="D113"/>
    <hyperlink r:id="rId225" ref="A114"/>
    <hyperlink r:id="rId226" ref="D114"/>
    <hyperlink r:id="rId227" ref="A115"/>
    <hyperlink r:id="rId228" ref="D115"/>
    <hyperlink r:id="rId229" ref="A116"/>
    <hyperlink r:id="rId230" ref="D116"/>
    <hyperlink r:id="rId231" ref="A117"/>
    <hyperlink r:id="rId232" ref="D117"/>
    <hyperlink r:id="rId233" ref="A118"/>
    <hyperlink r:id="rId234" ref="D118"/>
    <hyperlink r:id="rId235" ref="A119"/>
    <hyperlink r:id="rId236" ref="D119"/>
    <hyperlink r:id="rId237" ref="A120"/>
    <hyperlink r:id="rId238" ref="D120"/>
    <hyperlink r:id="rId239" ref="A121"/>
    <hyperlink r:id="rId240" ref="D121"/>
    <hyperlink r:id="rId241" ref="A122"/>
    <hyperlink r:id="rId242" ref="D122"/>
    <hyperlink r:id="rId243" ref="A123"/>
    <hyperlink r:id="rId244" ref="D123"/>
    <hyperlink r:id="rId245" ref="A124"/>
    <hyperlink r:id="rId246" ref="D124"/>
    <hyperlink r:id="rId247" ref="A125"/>
    <hyperlink r:id="rId248" ref="D125"/>
    <hyperlink r:id="rId249" ref="A126"/>
    <hyperlink r:id="rId250" ref="D126"/>
    <hyperlink r:id="rId251" ref="A127"/>
    <hyperlink r:id="rId252" ref="D127"/>
    <hyperlink r:id="rId253" ref="A128"/>
    <hyperlink r:id="rId254" ref="D128"/>
    <hyperlink r:id="rId255" ref="A129"/>
    <hyperlink r:id="rId256" ref="D129"/>
    <hyperlink r:id="rId257" ref="A130"/>
    <hyperlink r:id="rId258" ref="D130"/>
    <hyperlink r:id="rId259" ref="A131"/>
    <hyperlink r:id="rId260" ref="D131"/>
    <hyperlink r:id="rId261" ref="A132"/>
    <hyperlink r:id="rId262" ref="D132"/>
    <hyperlink r:id="rId263" ref="A133"/>
    <hyperlink r:id="rId264" ref="D133"/>
    <hyperlink r:id="rId265" ref="A134"/>
    <hyperlink r:id="rId266" ref="D134"/>
    <hyperlink r:id="rId267" ref="A135"/>
    <hyperlink r:id="rId268" ref="D135"/>
    <hyperlink r:id="rId269" ref="A136"/>
    <hyperlink r:id="rId270" ref="D136"/>
    <hyperlink r:id="rId271" ref="A137"/>
    <hyperlink r:id="rId272" ref="D137"/>
    <hyperlink r:id="rId273" ref="A138"/>
    <hyperlink r:id="rId274" ref="D138"/>
    <hyperlink r:id="rId275" ref="A139"/>
    <hyperlink r:id="rId276" ref="D139"/>
    <hyperlink r:id="rId277" ref="A140"/>
    <hyperlink r:id="rId278" ref="D140"/>
    <hyperlink r:id="rId279" ref="A141"/>
    <hyperlink r:id="rId280" ref="D141"/>
    <hyperlink r:id="rId281" ref="A142"/>
    <hyperlink r:id="rId282" ref="D142"/>
    <hyperlink r:id="rId283" ref="A143"/>
    <hyperlink r:id="rId284" ref="D143"/>
    <hyperlink r:id="rId285" ref="A144"/>
    <hyperlink r:id="rId286" ref="D144"/>
    <hyperlink r:id="rId287" ref="A145"/>
    <hyperlink r:id="rId288" ref="D145"/>
    <hyperlink r:id="rId289" ref="A146"/>
    <hyperlink r:id="rId290" ref="D146"/>
    <hyperlink r:id="rId291" ref="A147"/>
    <hyperlink r:id="rId292" ref="D147"/>
    <hyperlink r:id="rId293" ref="A148"/>
    <hyperlink r:id="rId294" ref="D148"/>
    <hyperlink r:id="rId295" ref="A149"/>
    <hyperlink r:id="rId296" ref="D149"/>
    <hyperlink r:id="rId297" ref="A150"/>
    <hyperlink r:id="rId298" ref="D150"/>
    <hyperlink r:id="rId299" ref="A151"/>
    <hyperlink r:id="rId300" ref="D151"/>
    <hyperlink r:id="rId301" ref="A152"/>
    <hyperlink r:id="rId302" ref="D152"/>
    <hyperlink r:id="rId303" ref="A153"/>
    <hyperlink r:id="rId304" ref="D153"/>
    <hyperlink r:id="rId305" ref="A154"/>
    <hyperlink r:id="rId306" ref="D154"/>
    <hyperlink r:id="rId307" ref="A155"/>
    <hyperlink r:id="rId308" ref="D155"/>
    <hyperlink r:id="rId309" ref="A156"/>
    <hyperlink r:id="rId310" ref="D156"/>
    <hyperlink r:id="rId311" ref="A157"/>
    <hyperlink r:id="rId312" ref="D157"/>
    <hyperlink r:id="rId313" ref="A158"/>
    <hyperlink r:id="rId314" ref="D158"/>
    <hyperlink r:id="rId315" ref="A159"/>
    <hyperlink r:id="rId316" ref="D159"/>
    <hyperlink r:id="rId317" ref="A160"/>
    <hyperlink r:id="rId318" ref="D160"/>
    <hyperlink r:id="rId319" ref="A161"/>
    <hyperlink r:id="rId320" ref="D161"/>
    <hyperlink r:id="rId321" ref="A162"/>
    <hyperlink r:id="rId322" ref="D162"/>
    <hyperlink r:id="rId323" ref="A163"/>
    <hyperlink r:id="rId324" ref="D163"/>
    <hyperlink r:id="rId325" ref="A164"/>
    <hyperlink r:id="rId326" ref="D164"/>
    <hyperlink r:id="rId327" ref="A165"/>
    <hyperlink r:id="rId328" ref="D165"/>
    <hyperlink r:id="rId329" ref="A166"/>
    <hyperlink r:id="rId330" ref="D166"/>
    <hyperlink r:id="rId331" ref="A167"/>
    <hyperlink r:id="rId332" ref="D167"/>
    <hyperlink r:id="rId333" ref="A168"/>
    <hyperlink r:id="rId334" ref="D168"/>
    <hyperlink r:id="rId335" ref="A169"/>
    <hyperlink r:id="rId336" ref="D169"/>
    <hyperlink r:id="rId337" ref="A170"/>
    <hyperlink r:id="rId338" ref="D170"/>
    <hyperlink r:id="rId339" ref="A171"/>
    <hyperlink r:id="rId340" ref="D171"/>
    <hyperlink r:id="rId341" ref="A172"/>
    <hyperlink r:id="rId342" ref="D172"/>
    <hyperlink r:id="rId343" ref="A173"/>
    <hyperlink r:id="rId344" ref="D173"/>
    <hyperlink r:id="rId345" ref="A174"/>
    <hyperlink r:id="rId346" ref="D174"/>
    <hyperlink r:id="rId347" ref="A175"/>
    <hyperlink r:id="rId348" ref="D175"/>
    <hyperlink r:id="rId349" ref="A176"/>
    <hyperlink r:id="rId350" ref="D176"/>
    <hyperlink r:id="rId351" ref="A177"/>
    <hyperlink r:id="rId352" ref="D177"/>
    <hyperlink r:id="rId353" ref="A178"/>
    <hyperlink r:id="rId354" ref="D178"/>
    <hyperlink r:id="rId355" ref="A179"/>
    <hyperlink r:id="rId356" ref="D179"/>
    <hyperlink r:id="rId357" ref="A180"/>
    <hyperlink r:id="rId358" ref="D180"/>
    <hyperlink r:id="rId359" ref="A181"/>
    <hyperlink r:id="rId360" ref="D181"/>
    <hyperlink r:id="rId361" ref="A182"/>
    <hyperlink r:id="rId362" ref="D182"/>
    <hyperlink r:id="rId363" ref="A183"/>
    <hyperlink r:id="rId364" ref="D183"/>
    <hyperlink r:id="rId365" ref="A184"/>
    <hyperlink r:id="rId366" ref="D184"/>
    <hyperlink r:id="rId367" ref="A185"/>
    <hyperlink r:id="rId368" ref="D185"/>
    <hyperlink r:id="rId369" ref="A186"/>
    <hyperlink r:id="rId370" ref="D186"/>
    <hyperlink r:id="rId371" ref="A187"/>
    <hyperlink r:id="rId372" ref="D187"/>
    <hyperlink r:id="rId373" ref="A188"/>
    <hyperlink r:id="rId374" ref="D188"/>
    <hyperlink r:id="rId375" ref="A189"/>
    <hyperlink r:id="rId376" ref="D189"/>
    <hyperlink r:id="rId377" ref="A190"/>
    <hyperlink r:id="rId378" ref="D190"/>
    <hyperlink r:id="rId379" ref="A191"/>
    <hyperlink r:id="rId380" ref="D191"/>
    <hyperlink r:id="rId381" ref="A192"/>
    <hyperlink r:id="rId382" ref="D192"/>
    <hyperlink r:id="rId383" ref="A193"/>
    <hyperlink r:id="rId384" ref="D193"/>
    <hyperlink r:id="rId385" ref="A194"/>
    <hyperlink r:id="rId386" ref="D194"/>
    <hyperlink r:id="rId387" ref="A195"/>
    <hyperlink r:id="rId388" ref="D195"/>
    <hyperlink r:id="rId389" ref="A196"/>
    <hyperlink r:id="rId390" ref="D196"/>
    <hyperlink r:id="rId391" ref="A197"/>
    <hyperlink r:id="rId392" ref="D197"/>
    <hyperlink r:id="rId393" ref="A198"/>
    <hyperlink r:id="rId394" ref="D198"/>
    <hyperlink r:id="rId395" ref="A199"/>
    <hyperlink r:id="rId396" ref="D199"/>
    <hyperlink r:id="rId397" ref="A200"/>
    <hyperlink r:id="rId398" ref="D200"/>
    <hyperlink r:id="rId399" ref="A201"/>
    <hyperlink r:id="rId400" ref="D201"/>
    <hyperlink r:id="rId401" ref="A202"/>
    <hyperlink r:id="rId402" ref="D202"/>
    <hyperlink r:id="rId403" ref="A203"/>
    <hyperlink r:id="rId404" ref="D203"/>
    <hyperlink r:id="rId405" ref="A204"/>
    <hyperlink r:id="rId406" ref="D204"/>
    <hyperlink r:id="rId407" ref="A205"/>
    <hyperlink r:id="rId408" ref="D205"/>
    <hyperlink r:id="rId409" ref="A206"/>
    <hyperlink r:id="rId410" ref="D206"/>
    <hyperlink r:id="rId411" ref="A207"/>
    <hyperlink r:id="rId412" ref="D207"/>
    <hyperlink r:id="rId413" ref="A208"/>
    <hyperlink r:id="rId414" ref="D208"/>
    <hyperlink r:id="rId415" ref="A209"/>
    <hyperlink r:id="rId416" ref="D209"/>
    <hyperlink r:id="rId417" ref="A210"/>
    <hyperlink r:id="rId418" ref="D210"/>
    <hyperlink r:id="rId419" ref="A211"/>
    <hyperlink r:id="rId420" ref="D211"/>
    <hyperlink r:id="rId421" ref="A212"/>
    <hyperlink r:id="rId422" ref="D212"/>
    <hyperlink r:id="rId423" ref="A213"/>
    <hyperlink r:id="rId424" ref="D213"/>
    <hyperlink r:id="rId425" ref="A214"/>
    <hyperlink r:id="rId426" ref="D214"/>
    <hyperlink r:id="rId427" ref="A215"/>
    <hyperlink r:id="rId428" ref="D215"/>
    <hyperlink r:id="rId429" ref="A216"/>
    <hyperlink r:id="rId430" ref="D216"/>
    <hyperlink r:id="rId431" ref="A217"/>
    <hyperlink r:id="rId432" ref="D217"/>
    <hyperlink r:id="rId433" ref="A218"/>
    <hyperlink r:id="rId434" ref="D218"/>
    <hyperlink r:id="rId435" ref="A219"/>
    <hyperlink r:id="rId436" ref="D219"/>
    <hyperlink r:id="rId437" ref="A220"/>
    <hyperlink r:id="rId438" ref="D220"/>
    <hyperlink r:id="rId439" ref="A221"/>
    <hyperlink r:id="rId440" ref="D221"/>
    <hyperlink r:id="rId441" ref="A222"/>
    <hyperlink r:id="rId442" ref="D222"/>
    <hyperlink r:id="rId443" ref="A223"/>
    <hyperlink r:id="rId444" ref="D223"/>
    <hyperlink r:id="rId445" ref="A224"/>
    <hyperlink r:id="rId446" ref="D224"/>
    <hyperlink r:id="rId447" ref="A225"/>
    <hyperlink r:id="rId448" ref="D225"/>
    <hyperlink r:id="rId449" ref="A226"/>
    <hyperlink r:id="rId450" ref="D226"/>
    <hyperlink r:id="rId451" ref="A227"/>
    <hyperlink r:id="rId452" ref="D227"/>
    <hyperlink r:id="rId453" ref="A228"/>
    <hyperlink r:id="rId454" ref="D228"/>
    <hyperlink r:id="rId455" ref="A229"/>
    <hyperlink r:id="rId456" ref="D229"/>
    <hyperlink r:id="rId457" ref="A230"/>
    <hyperlink r:id="rId458" ref="D230"/>
    <hyperlink r:id="rId459" ref="A231"/>
    <hyperlink r:id="rId460" ref="D231"/>
  </hyperlinks>
  <drawing r:id="rId46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13"/>
    <col customWidth="1" min="2" max="2" width="3.38"/>
    <col customWidth="1" min="3" max="3" width="66.13"/>
    <col customWidth="1" min="4" max="4" width="3.88"/>
    <col customWidth="1" min="5" max="5" width="12.75"/>
    <col customWidth="1" min="6" max="6" width="21.38"/>
  </cols>
  <sheetData>
    <row r="1" ht="16.5" customHeight="1">
      <c r="A1" s="1" t="s">
        <v>1213</v>
      </c>
      <c r="B1" s="1" t="s">
        <v>1214</v>
      </c>
      <c r="C1" s="1" t="s">
        <v>1215</v>
      </c>
      <c r="D1" s="1" t="s">
        <v>1981</v>
      </c>
      <c r="E1" s="1" t="s">
        <v>1982</v>
      </c>
      <c r="F1" s="1" t="s">
        <v>1979</v>
      </c>
      <c r="G1" s="1" t="s">
        <v>1980</v>
      </c>
    </row>
    <row r="2" ht="16.5" customHeight="1">
      <c r="A2" s="2" t="s">
        <v>293</v>
      </c>
      <c r="B2" s="1" t="s">
        <v>22</v>
      </c>
      <c r="C2" s="1" t="s">
        <v>1223</v>
      </c>
      <c r="D2" s="3">
        <v>3.0</v>
      </c>
      <c r="E2" s="6" t="s">
        <v>1983</v>
      </c>
      <c r="F2" s="1" t="s">
        <v>1479</v>
      </c>
    </row>
    <row r="3" ht="16.5" customHeight="1">
      <c r="A3" s="2" t="s">
        <v>428</v>
      </c>
      <c r="B3" s="1" t="s">
        <v>17</v>
      </c>
      <c r="C3" s="1" t="s">
        <v>1984</v>
      </c>
      <c r="D3" s="3">
        <v>1.0</v>
      </c>
      <c r="E3" s="7" t="s">
        <v>293</v>
      </c>
      <c r="F3" s="1" t="s">
        <v>1489</v>
      </c>
    </row>
    <row r="4" ht="16.5" customHeight="1">
      <c r="A4" s="2" t="s">
        <v>287</v>
      </c>
      <c r="B4" s="1" t="s">
        <v>22</v>
      </c>
      <c r="C4" s="1" t="s">
        <v>1985</v>
      </c>
      <c r="D4" s="3">
        <v>4.0</v>
      </c>
      <c r="E4" s="6" t="s">
        <v>1986</v>
      </c>
      <c r="F4" s="1" t="s">
        <v>1477</v>
      </c>
    </row>
    <row r="5" ht="16.5" customHeight="1">
      <c r="A5" s="2" t="s">
        <v>527</v>
      </c>
      <c r="B5" s="1" t="s">
        <v>22</v>
      </c>
      <c r="C5" s="1" t="s">
        <v>1231</v>
      </c>
      <c r="D5" s="3">
        <v>67.0</v>
      </c>
      <c r="E5" s="6" t="s">
        <v>1987</v>
      </c>
      <c r="F5" s="1" t="s">
        <v>1675</v>
      </c>
    </row>
    <row r="6" ht="16.5" customHeight="1">
      <c r="A6" s="2" t="s">
        <v>482</v>
      </c>
      <c r="B6" s="1" t="s">
        <v>22</v>
      </c>
      <c r="C6" s="1" t="s">
        <v>1235</v>
      </c>
      <c r="D6" s="3">
        <v>40.0</v>
      </c>
      <c r="E6" s="6" t="s">
        <v>1988</v>
      </c>
      <c r="F6" s="1" t="s">
        <v>1583</v>
      </c>
    </row>
    <row r="7" ht="16.5" customHeight="1">
      <c r="A7" s="2" t="s">
        <v>549</v>
      </c>
      <c r="B7" s="1" t="s">
        <v>22</v>
      </c>
      <c r="C7" s="1" t="s">
        <v>1277</v>
      </c>
      <c r="D7" s="3">
        <v>2.0</v>
      </c>
      <c r="E7" s="6" t="s">
        <v>1989</v>
      </c>
      <c r="F7" s="1" t="s">
        <v>1721</v>
      </c>
    </row>
    <row r="8" ht="16.5" customHeight="1">
      <c r="A8" s="2" t="s">
        <v>434</v>
      </c>
      <c r="B8" s="1" t="s">
        <v>13</v>
      </c>
      <c r="C8" s="1" t="s">
        <v>1275</v>
      </c>
      <c r="D8" s="3">
        <v>1.0</v>
      </c>
      <c r="E8" s="7" t="s">
        <v>549</v>
      </c>
      <c r="F8" s="1" t="s">
        <v>1493</v>
      </c>
    </row>
    <row r="9" ht="16.5" customHeight="1">
      <c r="A9" s="2" t="s">
        <v>616</v>
      </c>
      <c r="B9" s="1" t="s">
        <v>20</v>
      </c>
      <c r="C9" s="1" t="s">
        <v>1346</v>
      </c>
      <c r="D9" s="3">
        <v>30.0</v>
      </c>
      <c r="E9" s="6" t="s">
        <v>1990</v>
      </c>
      <c r="F9" s="1" t="s">
        <v>1805</v>
      </c>
    </row>
    <row r="10" ht="16.5" customHeight="1">
      <c r="A10" s="2" t="s">
        <v>581</v>
      </c>
      <c r="B10" s="1" t="s">
        <v>20</v>
      </c>
      <c r="C10" s="1" t="s">
        <v>1350</v>
      </c>
      <c r="D10" s="3">
        <v>34.0</v>
      </c>
      <c r="E10" s="6" t="s">
        <v>1991</v>
      </c>
      <c r="F10" s="1" t="s">
        <v>1735</v>
      </c>
    </row>
    <row r="11" ht="16.5" customHeight="1">
      <c r="A11" s="2" t="s">
        <v>689</v>
      </c>
      <c r="B11" s="1" t="s">
        <v>20</v>
      </c>
      <c r="C11" s="1" t="s">
        <v>1415</v>
      </c>
      <c r="D11" s="3">
        <v>1.0</v>
      </c>
      <c r="E11" s="7" t="s">
        <v>649</v>
      </c>
      <c r="F11" s="1" t="s">
        <v>1871</v>
      </c>
    </row>
    <row r="12" ht="16.5" customHeight="1">
      <c r="A12" s="2" t="s">
        <v>714</v>
      </c>
      <c r="B12" s="1" t="s">
        <v>20</v>
      </c>
      <c r="C12" s="1" t="s">
        <v>1418</v>
      </c>
      <c r="D12" s="3">
        <v>5.0</v>
      </c>
      <c r="E12" s="6" t="s">
        <v>1992</v>
      </c>
      <c r="F12" s="1" t="s">
        <v>1911</v>
      </c>
    </row>
    <row r="13" ht="16.5" customHeight="1">
      <c r="A13" s="2" t="s">
        <v>716</v>
      </c>
      <c r="B13" s="1" t="s">
        <v>20</v>
      </c>
      <c r="C13" s="1" t="s">
        <v>1420</v>
      </c>
      <c r="D13" s="3">
        <v>5.0</v>
      </c>
      <c r="E13" s="6" t="s">
        <v>1993</v>
      </c>
      <c r="F13" s="1" t="s">
        <v>1915</v>
      </c>
    </row>
    <row r="14" ht="16.5" customHeight="1">
      <c r="A14" s="2" t="s">
        <v>715</v>
      </c>
      <c r="B14" s="1" t="s">
        <v>20</v>
      </c>
      <c r="C14" s="1" t="s">
        <v>1429</v>
      </c>
      <c r="D14" s="3">
        <v>1.0</v>
      </c>
      <c r="E14" s="7" t="s">
        <v>699</v>
      </c>
      <c r="F14" s="1" t="s">
        <v>1913</v>
      </c>
    </row>
    <row r="15" ht="16.5" customHeight="1">
      <c r="A15" s="2" t="s">
        <v>577</v>
      </c>
      <c r="B15" s="1" t="s">
        <v>13</v>
      </c>
      <c r="C15" s="1" t="s">
        <v>1434</v>
      </c>
      <c r="D15" s="3">
        <v>1.0</v>
      </c>
      <c r="E15" s="7" t="s">
        <v>705</v>
      </c>
      <c r="F15" s="1" t="s">
        <v>1729</v>
      </c>
    </row>
    <row r="16" ht="16.5" customHeight="1">
      <c r="A16" s="2" t="s">
        <v>702</v>
      </c>
      <c r="B16" s="1" t="s">
        <v>17</v>
      </c>
      <c r="C16" s="1" t="s">
        <v>1431</v>
      </c>
      <c r="D16" s="3">
        <v>1.0</v>
      </c>
      <c r="E16" s="7" t="s">
        <v>717</v>
      </c>
      <c r="F16" s="1" t="s">
        <v>1895</v>
      </c>
    </row>
    <row r="17" ht="16.5" customHeight="1">
      <c r="A17" s="2" t="s">
        <v>766</v>
      </c>
      <c r="B17" s="1" t="s">
        <v>17</v>
      </c>
      <c r="C17" s="1" t="s">
        <v>1439</v>
      </c>
      <c r="D17" s="3">
        <v>3.0</v>
      </c>
      <c r="E17" s="6" t="s">
        <v>1994</v>
      </c>
      <c r="F17" s="1" t="s">
        <v>1921</v>
      </c>
    </row>
    <row r="18" ht="16.5" customHeight="1">
      <c r="A18" s="2" t="s">
        <v>826</v>
      </c>
      <c r="B18" s="1" t="s">
        <v>17</v>
      </c>
      <c r="C18" s="1" t="s">
        <v>1444</v>
      </c>
      <c r="D18" s="3">
        <v>16.0</v>
      </c>
      <c r="E18" s="6" t="s">
        <v>1995</v>
      </c>
      <c r="F18" s="1" t="s">
        <v>1941</v>
      </c>
    </row>
    <row r="19" ht="16.5" customHeight="1">
      <c r="A19" s="2" t="s">
        <v>802</v>
      </c>
      <c r="B19" s="1" t="s">
        <v>20</v>
      </c>
      <c r="C19" s="1" t="s">
        <v>1996</v>
      </c>
      <c r="D19" s="3">
        <v>2.0</v>
      </c>
      <c r="E19" s="6" t="s">
        <v>1997</v>
      </c>
      <c r="F19" s="1" t="s">
        <v>1937</v>
      </c>
    </row>
    <row r="20" ht="16.5" customHeight="1">
      <c r="A20" s="2" t="s">
        <v>860</v>
      </c>
      <c r="B20" s="1" t="s">
        <v>17</v>
      </c>
      <c r="C20" s="1" t="s">
        <v>1998</v>
      </c>
      <c r="D20" s="3">
        <v>1.0</v>
      </c>
      <c r="E20" s="7" t="s">
        <v>823</v>
      </c>
      <c r="F20" s="1" t="s">
        <v>1945</v>
      </c>
    </row>
    <row r="21" ht="16.5" customHeight="1">
      <c r="A21" s="2" t="s">
        <v>817</v>
      </c>
      <c r="B21" s="1" t="s">
        <v>22</v>
      </c>
      <c r="C21" s="1" t="s">
        <v>1999</v>
      </c>
      <c r="D21" s="3">
        <v>1.0</v>
      </c>
      <c r="E21" s="6" t="s">
        <v>824</v>
      </c>
      <c r="F21" s="1" t="s">
        <v>1939</v>
      </c>
    </row>
    <row r="22" ht="16.5" customHeight="1">
      <c r="A22" s="2" t="s">
        <v>932</v>
      </c>
      <c r="B22" s="1" t="s">
        <v>22</v>
      </c>
      <c r="C22" s="1" t="s">
        <v>2000</v>
      </c>
      <c r="D22" s="3">
        <v>7.0</v>
      </c>
      <c r="E22" s="6" t="s">
        <v>2001</v>
      </c>
      <c r="F22" s="1" t="s">
        <v>1947</v>
      </c>
    </row>
    <row r="23" ht="16.5" customHeight="1">
      <c r="A23" s="2" t="s">
        <v>1162</v>
      </c>
      <c r="B23" s="1" t="s">
        <v>20</v>
      </c>
      <c r="C23" s="1" t="s">
        <v>1447</v>
      </c>
      <c r="D23" s="3">
        <v>8.0</v>
      </c>
      <c r="E23" s="6" t="s">
        <v>2002</v>
      </c>
      <c r="F23" s="1" t="s">
        <v>1959</v>
      </c>
    </row>
    <row r="24" ht="16.5" customHeight="1">
      <c r="A24" s="2" t="s">
        <v>1120</v>
      </c>
      <c r="B24" s="1" t="s">
        <v>22</v>
      </c>
      <c r="C24" s="1" t="s">
        <v>1458</v>
      </c>
      <c r="D24" s="3">
        <v>18.0</v>
      </c>
      <c r="E24" s="6" t="s">
        <v>2003</v>
      </c>
      <c r="F24" s="1" t="s">
        <v>1957</v>
      </c>
    </row>
    <row r="25" ht="16.5" customHeight="1">
      <c r="A25" s="2" t="s">
        <v>764</v>
      </c>
      <c r="B25" s="1" t="s">
        <v>17</v>
      </c>
      <c r="C25" s="1" t="s">
        <v>1465</v>
      </c>
      <c r="D25" s="3">
        <v>1.0</v>
      </c>
      <c r="E25" s="7" t="s">
        <v>779</v>
      </c>
      <c r="F25" s="1" t="s">
        <v>1919</v>
      </c>
    </row>
    <row r="26" ht="16.5" customHeight="1">
      <c r="A26" s="4"/>
      <c r="B26" s="4"/>
      <c r="C26" s="4"/>
      <c r="E26" s="4"/>
      <c r="F26" s="4"/>
    </row>
    <row r="27" ht="16.5" customHeight="1">
      <c r="A27" s="4"/>
      <c r="B27" s="4"/>
      <c r="C27" s="4"/>
      <c r="E27" s="4"/>
      <c r="F27" s="4"/>
    </row>
    <row r="28" ht="16.5" customHeight="1">
      <c r="A28" s="4"/>
      <c r="B28" s="4"/>
      <c r="C28" s="4"/>
      <c r="E28" s="4"/>
      <c r="F28" s="4"/>
    </row>
    <row r="29" ht="16.5" customHeight="1">
      <c r="A29" s="4"/>
      <c r="B29" s="4"/>
      <c r="C29" s="4"/>
      <c r="E29" s="4"/>
      <c r="F29" s="4"/>
    </row>
    <row r="30" ht="16.5" customHeight="1">
      <c r="A30" s="4"/>
      <c r="B30" s="4"/>
      <c r="C30" s="4"/>
      <c r="E30" s="4"/>
      <c r="F30" s="4"/>
    </row>
    <row r="31" ht="16.5" customHeight="1">
      <c r="A31" s="4"/>
      <c r="B31" s="4"/>
      <c r="C31" s="4"/>
      <c r="E31" s="4"/>
      <c r="F31" s="4"/>
    </row>
    <row r="32" ht="16.5" customHeight="1">
      <c r="A32" s="4"/>
      <c r="B32" s="4"/>
      <c r="C32" s="4"/>
      <c r="E32" s="4"/>
      <c r="F32" s="4"/>
    </row>
    <row r="33" ht="16.5" customHeight="1">
      <c r="A33" s="4"/>
      <c r="B33" s="4"/>
      <c r="C33" s="4"/>
      <c r="E33" s="4"/>
      <c r="F33" s="4"/>
    </row>
    <row r="34" ht="16.5" customHeight="1">
      <c r="A34" s="4"/>
      <c r="B34" s="4"/>
      <c r="C34" s="4"/>
      <c r="E34" s="4"/>
      <c r="F34" s="4"/>
    </row>
    <row r="35" ht="16.5" customHeight="1">
      <c r="A35" s="4"/>
      <c r="B35" s="4"/>
      <c r="C35" s="4"/>
      <c r="E35" s="4"/>
      <c r="F35" s="4"/>
    </row>
    <row r="36" ht="16.5" customHeight="1">
      <c r="A36" s="4"/>
      <c r="B36" s="4"/>
      <c r="C36" s="4"/>
      <c r="E36" s="4"/>
      <c r="F36" s="4"/>
    </row>
    <row r="37" ht="16.5" customHeight="1">
      <c r="A37" s="4"/>
      <c r="B37" s="4"/>
      <c r="C37" s="4"/>
      <c r="E37" s="4"/>
      <c r="F37" s="4"/>
    </row>
    <row r="38" ht="16.5" customHeight="1">
      <c r="A38" s="4"/>
      <c r="B38" s="4"/>
      <c r="C38" s="4"/>
      <c r="E38" s="4"/>
      <c r="F38" s="4"/>
    </row>
    <row r="39" ht="16.5" customHeight="1">
      <c r="A39" s="4"/>
      <c r="B39" s="4"/>
      <c r="C39" s="4"/>
      <c r="E39" s="4"/>
      <c r="F39" s="4"/>
    </row>
    <row r="40" ht="16.5" customHeight="1">
      <c r="A40" s="4"/>
      <c r="B40" s="4"/>
      <c r="C40" s="4"/>
      <c r="E40" s="4"/>
      <c r="F40" s="4"/>
    </row>
    <row r="41" ht="16.5" customHeight="1">
      <c r="A41" s="4"/>
      <c r="B41" s="4"/>
      <c r="C41" s="4"/>
      <c r="E41" s="4"/>
      <c r="F41" s="4"/>
    </row>
    <row r="42" ht="16.5" customHeight="1">
      <c r="A42" s="4"/>
      <c r="B42" s="4"/>
      <c r="C42" s="4"/>
      <c r="E42" s="4"/>
      <c r="F42" s="4"/>
    </row>
    <row r="43" ht="16.5" customHeight="1">
      <c r="A43" s="4"/>
      <c r="B43" s="4"/>
      <c r="C43" s="4"/>
      <c r="E43" s="4"/>
      <c r="F43" s="4"/>
    </row>
    <row r="44" ht="16.5" customHeight="1">
      <c r="A44" s="4"/>
      <c r="B44" s="4"/>
      <c r="C44" s="4"/>
      <c r="E44" s="4"/>
      <c r="F44" s="4"/>
    </row>
    <row r="45" ht="16.5" customHeight="1">
      <c r="A45" s="4"/>
      <c r="B45" s="4"/>
      <c r="C45" s="4"/>
      <c r="E45" s="4"/>
      <c r="F45" s="4"/>
    </row>
    <row r="46" ht="16.5" customHeight="1">
      <c r="A46" s="4"/>
      <c r="B46" s="4"/>
      <c r="C46" s="4"/>
      <c r="E46" s="4"/>
      <c r="F46" s="4"/>
    </row>
    <row r="47" ht="16.5" customHeight="1">
      <c r="A47" s="4"/>
      <c r="B47" s="4"/>
      <c r="C47" s="4"/>
      <c r="E47" s="4"/>
      <c r="F47" s="4"/>
    </row>
    <row r="48" ht="16.5" customHeight="1">
      <c r="A48" s="4"/>
      <c r="B48" s="4"/>
      <c r="C48" s="4"/>
      <c r="E48" s="4"/>
      <c r="F48" s="4"/>
    </row>
    <row r="49" ht="16.5" customHeight="1">
      <c r="A49" s="4"/>
      <c r="B49" s="4"/>
      <c r="C49" s="4"/>
      <c r="E49" s="4"/>
      <c r="F49" s="4"/>
    </row>
    <row r="50" ht="16.5" customHeight="1">
      <c r="A50" s="4"/>
      <c r="B50" s="4"/>
      <c r="C50" s="4"/>
      <c r="E50" s="4"/>
      <c r="F50" s="4"/>
    </row>
    <row r="51" ht="16.5" customHeight="1">
      <c r="A51" s="4"/>
      <c r="B51" s="4"/>
      <c r="C51" s="4"/>
      <c r="E51" s="4"/>
      <c r="F51" s="4"/>
    </row>
    <row r="52" ht="16.5" customHeight="1">
      <c r="A52" s="4"/>
      <c r="B52" s="4"/>
      <c r="C52" s="4"/>
      <c r="E52" s="4"/>
      <c r="F52" s="4"/>
    </row>
    <row r="53" ht="16.5" customHeight="1">
      <c r="A53" s="4"/>
      <c r="B53" s="4"/>
      <c r="C53" s="4"/>
      <c r="E53" s="4"/>
      <c r="F53" s="4"/>
    </row>
    <row r="54" ht="16.5" customHeight="1">
      <c r="A54" s="4"/>
      <c r="B54" s="4"/>
      <c r="C54" s="4"/>
      <c r="E54" s="4"/>
      <c r="F54" s="4"/>
    </row>
    <row r="55" ht="16.5" customHeight="1">
      <c r="A55" s="4"/>
      <c r="B55" s="4"/>
      <c r="C55" s="4"/>
      <c r="E55" s="4"/>
      <c r="F55" s="4"/>
    </row>
    <row r="56" ht="16.5" customHeight="1">
      <c r="A56" s="4"/>
      <c r="B56" s="4"/>
      <c r="C56" s="4"/>
      <c r="E56" s="4"/>
      <c r="F56" s="4"/>
    </row>
    <row r="57" ht="16.5" customHeight="1">
      <c r="A57" s="4"/>
      <c r="B57" s="4"/>
      <c r="C57" s="4"/>
      <c r="E57" s="4"/>
      <c r="F57" s="4"/>
    </row>
    <row r="58" ht="16.5" customHeight="1">
      <c r="A58" s="4"/>
      <c r="B58" s="4"/>
      <c r="C58" s="4"/>
      <c r="E58" s="4"/>
      <c r="F58" s="4"/>
    </row>
    <row r="59" ht="16.5" customHeight="1">
      <c r="A59" s="4"/>
      <c r="B59" s="4"/>
      <c r="C59" s="4"/>
      <c r="E59" s="4"/>
      <c r="F59" s="4"/>
    </row>
    <row r="60" ht="16.5" customHeight="1">
      <c r="A60" s="4"/>
      <c r="B60" s="4"/>
      <c r="C60" s="4"/>
      <c r="E60" s="4"/>
      <c r="F60" s="4"/>
    </row>
    <row r="61" ht="16.5" customHeight="1">
      <c r="A61" s="4"/>
      <c r="B61" s="4"/>
      <c r="C61" s="4"/>
      <c r="E61" s="4"/>
      <c r="F61" s="4"/>
    </row>
    <row r="62" ht="16.5" customHeight="1">
      <c r="A62" s="4"/>
      <c r="B62" s="4"/>
      <c r="C62" s="4"/>
      <c r="E62" s="4"/>
      <c r="F62" s="4"/>
    </row>
    <row r="63" ht="16.5" customHeight="1">
      <c r="A63" s="4"/>
      <c r="B63" s="4"/>
      <c r="C63" s="4"/>
      <c r="E63" s="4"/>
      <c r="F63" s="4"/>
    </row>
    <row r="64" ht="16.5" customHeight="1">
      <c r="A64" s="4"/>
      <c r="B64" s="4"/>
      <c r="C64" s="4"/>
      <c r="E64" s="4"/>
      <c r="F64" s="4"/>
    </row>
    <row r="65" ht="16.5" customHeight="1">
      <c r="A65" s="4"/>
      <c r="B65" s="4"/>
      <c r="C65" s="4"/>
      <c r="E65" s="4"/>
      <c r="F65" s="4"/>
    </row>
    <row r="66" ht="16.5" customHeight="1">
      <c r="A66" s="4"/>
      <c r="B66" s="4"/>
      <c r="C66" s="4"/>
      <c r="E66" s="4"/>
      <c r="F66" s="4"/>
    </row>
    <row r="67" ht="16.5" customHeight="1">
      <c r="A67" s="4"/>
      <c r="B67" s="4"/>
      <c r="C67" s="4"/>
      <c r="E67" s="4"/>
      <c r="F67" s="4"/>
    </row>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sheetData>
  <hyperlinks>
    <hyperlink r:id="rId1" ref="A2"/>
    <hyperlink r:id="rId2" ref="A3"/>
    <hyperlink r:id="rId3" ref="E3"/>
    <hyperlink r:id="rId4" ref="A4"/>
    <hyperlink r:id="rId5" ref="A5"/>
    <hyperlink r:id="rId6" ref="A6"/>
    <hyperlink r:id="rId7" ref="A7"/>
    <hyperlink r:id="rId8" ref="A8"/>
    <hyperlink r:id="rId9" ref="E8"/>
    <hyperlink r:id="rId10" ref="A9"/>
    <hyperlink r:id="rId11" ref="A10"/>
    <hyperlink r:id="rId12" ref="A11"/>
    <hyperlink r:id="rId13" ref="E11"/>
    <hyperlink r:id="rId14" ref="A12"/>
    <hyperlink r:id="rId15" ref="A13"/>
    <hyperlink r:id="rId16" ref="A14"/>
    <hyperlink r:id="rId17" ref="E14"/>
    <hyperlink r:id="rId18" ref="A15"/>
    <hyperlink r:id="rId19" ref="E15"/>
    <hyperlink r:id="rId20" ref="A16"/>
    <hyperlink r:id="rId21" ref="E16"/>
    <hyperlink r:id="rId22" ref="A17"/>
    <hyperlink r:id="rId23" ref="A18"/>
    <hyperlink r:id="rId24" ref="A19"/>
    <hyperlink r:id="rId25" ref="A20"/>
    <hyperlink r:id="rId26" ref="E20"/>
    <hyperlink r:id="rId27" ref="A21"/>
    <hyperlink r:id="rId28" ref="A22"/>
    <hyperlink r:id="rId29" ref="A23"/>
    <hyperlink r:id="rId30" ref="A24"/>
    <hyperlink r:id="rId31" ref="A25"/>
    <hyperlink r:id="rId32" ref="E25"/>
  </hyperlinks>
  <drawing r:id="rId3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6" width="9.63"/>
  </cols>
  <sheetData>
    <row r="1">
      <c r="A1" s="1" t="s">
        <v>1213</v>
      </c>
      <c r="B1" s="1" t="s">
        <v>1214</v>
      </c>
      <c r="C1" s="1" t="s">
        <v>1215</v>
      </c>
      <c r="D1" s="1" t="s">
        <v>2004</v>
      </c>
      <c r="E1" s="1" t="s">
        <v>1211</v>
      </c>
      <c r="F1" s="1" t="s">
        <v>1212</v>
      </c>
    </row>
    <row r="2">
      <c r="A2" s="2" t="s">
        <v>293</v>
      </c>
      <c r="B2" s="1" t="s">
        <v>22</v>
      </c>
      <c r="C2" s="1" t="s">
        <v>1223</v>
      </c>
      <c r="D2" s="2" t="s">
        <v>289</v>
      </c>
      <c r="E2" s="1" t="s">
        <v>22</v>
      </c>
      <c r="F2" s="1" t="s">
        <v>2005</v>
      </c>
    </row>
    <row r="3">
      <c r="A3" s="2" t="s">
        <v>428</v>
      </c>
      <c r="B3" s="1" t="s">
        <v>17</v>
      </c>
      <c r="C3" s="1" t="s">
        <v>1984</v>
      </c>
      <c r="D3" s="2" t="s">
        <v>293</v>
      </c>
      <c r="E3" s="1" t="s">
        <v>22</v>
      </c>
      <c r="F3" s="1" t="s">
        <v>1223</v>
      </c>
    </row>
    <row r="4">
      <c r="A4" s="2" t="s">
        <v>287</v>
      </c>
      <c r="B4" s="1" t="s">
        <v>22</v>
      </c>
      <c r="C4" s="1" t="s">
        <v>1985</v>
      </c>
      <c r="D4" s="2" t="s">
        <v>297</v>
      </c>
      <c r="E4" s="1" t="s">
        <v>22</v>
      </c>
      <c r="F4" s="1" t="s">
        <v>2006</v>
      </c>
    </row>
    <row r="5">
      <c r="A5" s="2" t="s">
        <v>293</v>
      </c>
      <c r="B5" s="1" t="s">
        <v>22</v>
      </c>
      <c r="C5" s="1" t="s">
        <v>1223</v>
      </c>
      <c r="D5" s="2" t="s">
        <v>298</v>
      </c>
      <c r="E5" s="1" t="s">
        <v>22</v>
      </c>
      <c r="F5" s="1" t="s">
        <v>2007</v>
      </c>
    </row>
    <row r="6">
      <c r="A6" s="2" t="s">
        <v>293</v>
      </c>
      <c r="B6" s="1" t="s">
        <v>22</v>
      </c>
      <c r="C6" s="1" t="s">
        <v>1223</v>
      </c>
      <c r="D6" s="2" t="s">
        <v>299</v>
      </c>
      <c r="E6" s="1" t="s">
        <v>22</v>
      </c>
      <c r="F6" s="1" t="s">
        <v>1222</v>
      </c>
    </row>
    <row r="7">
      <c r="A7" s="2" t="s">
        <v>287</v>
      </c>
      <c r="B7" s="1" t="s">
        <v>22</v>
      </c>
      <c r="C7" s="1" t="s">
        <v>1985</v>
      </c>
      <c r="D7" s="2" t="s">
        <v>300</v>
      </c>
      <c r="E7" s="1" t="s">
        <v>22</v>
      </c>
      <c r="F7" s="1" t="s">
        <v>2008</v>
      </c>
    </row>
    <row r="8">
      <c r="A8" s="2" t="s">
        <v>287</v>
      </c>
      <c r="B8" s="1" t="s">
        <v>22</v>
      </c>
      <c r="C8" s="1" t="s">
        <v>1985</v>
      </c>
      <c r="D8" s="2" t="s">
        <v>398</v>
      </c>
      <c r="E8" s="1" t="s">
        <v>22</v>
      </c>
      <c r="F8" s="1" t="s">
        <v>2009</v>
      </c>
    </row>
    <row r="9">
      <c r="A9" s="2" t="s">
        <v>287</v>
      </c>
      <c r="B9" s="1" t="s">
        <v>22</v>
      </c>
      <c r="C9" s="1" t="s">
        <v>1985</v>
      </c>
      <c r="D9" s="2" t="s">
        <v>399</v>
      </c>
      <c r="E9" s="1" t="s">
        <v>22</v>
      </c>
      <c r="F9" s="1" t="s">
        <v>2010</v>
      </c>
    </row>
    <row r="10">
      <c r="A10" s="2" t="s">
        <v>527</v>
      </c>
      <c r="B10" s="1" t="s">
        <v>22</v>
      </c>
      <c r="C10" s="1" t="s">
        <v>1231</v>
      </c>
      <c r="D10" s="2" t="s">
        <v>437</v>
      </c>
      <c r="E10" s="1" t="s">
        <v>22</v>
      </c>
      <c r="F10" s="1" t="s">
        <v>1230</v>
      </c>
    </row>
    <row r="11">
      <c r="A11" s="2" t="s">
        <v>527</v>
      </c>
      <c r="B11" s="1" t="s">
        <v>22</v>
      </c>
      <c r="C11" s="1" t="s">
        <v>1231</v>
      </c>
      <c r="D11" s="2" t="s">
        <v>438</v>
      </c>
      <c r="E11" s="1" t="s">
        <v>22</v>
      </c>
      <c r="F11" s="1" t="s">
        <v>1232</v>
      </c>
    </row>
    <row r="12">
      <c r="A12" s="2" t="s">
        <v>527</v>
      </c>
      <c r="B12" s="1" t="s">
        <v>22</v>
      </c>
      <c r="C12" s="1" t="s">
        <v>1231</v>
      </c>
      <c r="D12" s="2" t="s">
        <v>439</v>
      </c>
      <c r="E12" s="1" t="s">
        <v>22</v>
      </c>
      <c r="F12" s="1" t="s">
        <v>1233</v>
      </c>
    </row>
    <row r="13">
      <c r="A13" s="2" t="s">
        <v>482</v>
      </c>
      <c r="B13" s="1" t="s">
        <v>22</v>
      </c>
      <c r="C13" s="1" t="s">
        <v>1235</v>
      </c>
      <c r="D13" s="2" t="s">
        <v>440</v>
      </c>
      <c r="E13" s="1" t="s">
        <v>22</v>
      </c>
      <c r="F13" s="1" t="s">
        <v>1234</v>
      </c>
    </row>
    <row r="14">
      <c r="A14" s="2" t="s">
        <v>482</v>
      </c>
      <c r="B14" s="1" t="s">
        <v>22</v>
      </c>
      <c r="C14" s="1" t="s">
        <v>1235</v>
      </c>
      <c r="D14" s="2" t="s">
        <v>441</v>
      </c>
      <c r="E14" s="1" t="s">
        <v>22</v>
      </c>
      <c r="F14" s="1" t="s">
        <v>1236</v>
      </c>
    </row>
    <row r="15">
      <c r="A15" s="2" t="s">
        <v>482</v>
      </c>
      <c r="B15" s="1" t="s">
        <v>22</v>
      </c>
      <c r="C15" s="1" t="s">
        <v>1235</v>
      </c>
      <c r="D15" s="2" t="s">
        <v>442</v>
      </c>
      <c r="E15" s="1" t="s">
        <v>22</v>
      </c>
      <c r="F15" s="1" t="s">
        <v>1237</v>
      </c>
    </row>
    <row r="16">
      <c r="A16" s="2" t="s">
        <v>482</v>
      </c>
      <c r="B16" s="1" t="s">
        <v>22</v>
      </c>
      <c r="C16" s="1" t="s">
        <v>1235</v>
      </c>
      <c r="D16" s="2" t="s">
        <v>443</v>
      </c>
      <c r="E16" s="1" t="s">
        <v>22</v>
      </c>
      <c r="F16" s="1" t="s">
        <v>1238</v>
      </c>
    </row>
    <row r="17">
      <c r="A17" s="2" t="s">
        <v>482</v>
      </c>
      <c r="B17" s="1" t="s">
        <v>22</v>
      </c>
      <c r="C17" s="1" t="s">
        <v>1235</v>
      </c>
      <c r="D17" s="2" t="s">
        <v>444</v>
      </c>
      <c r="E17" s="1" t="s">
        <v>22</v>
      </c>
      <c r="F17" s="1" t="s">
        <v>1239</v>
      </c>
    </row>
    <row r="18">
      <c r="A18" s="2" t="s">
        <v>482</v>
      </c>
      <c r="B18" s="1" t="s">
        <v>22</v>
      </c>
      <c r="C18" s="1" t="s">
        <v>1235</v>
      </c>
      <c r="D18" s="2" t="s">
        <v>445</v>
      </c>
      <c r="E18" s="1" t="s">
        <v>22</v>
      </c>
      <c r="F18" s="1" t="s">
        <v>1240</v>
      </c>
    </row>
    <row r="19">
      <c r="A19" s="2" t="s">
        <v>482</v>
      </c>
      <c r="B19" s="1" t="s">
        <v>22</v>
      </c>
      <c r="C19" s="1" t="s">
        <v>1235</v>
      </c>
      <c r="D19" s="2" t="s">
        <v>446</v>
      </c>
      <c r="E19" s="1" t="s">
        <v>22</v>
      </c>
      <c r="F19" s="1" t="s">
        <v>1241</v>
      </c>
    </row>
    <row r="20">
      <c r="A20" s="2" t="s">
        <v>482</v>
      </c>
      <c r="B20" s="1" t="s">
        <v>22</v>
      </c>
      <c r="C20" s="1" t="s">
        <v>1235</v>
      </c>
      <c r="D20" s="2" t="s">
        <v>447</v>
      </c>
      <c r="E20" s="1" t="s">
        <v>22</v>
      </c>
      <c r="F20" s="1" t="s">
        <v>1242</v>
      </c>
    </row>
    <row r="21">
      <c r="A21" s="2" t="s">
        <v>482</v>
      </c>
      <c r="B21" s="1" t="s">
        <v>22</v>
      </c>
      <c r="C21" s="1" t="s">
        <v>1235</v>
      </c>
      <c r="D21" s="2" t="s">
        <v>448</v>
      </c>
      <c r="E21" s="1" t="s">
        <v>22</v>
      </c>
      <c r="F21" s="1" t="s">
        <v>1243</v>
      </c>
    </row>
    <row r="22">
      <c r="A22" s="2" t="s">
        <v>482</v>
      </c>
      <c r="B22" s="1" t="s">
        <v>22</v>
      </c>
      <c r="C22" s="1" t="s">
        <v>1235</v>
      </c>
      <c r="D22" s="2" t="s">
        <v>449</v>
      </c>
      <c r="E22" s="1" t="s">
        <v>22</v>
      </c>
      <c r="F22" s="1" t="s">
        <v>1244</v>
      </c>
    </row>
    <row r="23">
      <c r="A23" s="2" t="s">
        <v>482</v>
      </c>
      <c r="B23" s="1" t="s">
        <v>22</v>
      </c>
      <c r="C23" s="1" t="s">
        <v>1235</v>
      </c>
      <c r="D23" s="2" t="s">
        <v>450</v>
      </c>
      <c r="E23" s="1" t="s">
        <v>22</v>
      </c>
      <c r="F23" s="1" t="s">
        <v>1245</v>
      </c>
    </row>
    <row r="24">
      <c r="A24" s="2" t="s">
        <v>482</v>
      </c>
      <c r="B24" s="1" t="s">
        <v>22</v>
      </c>
      <c r="C24" s="1" t="s">
        <v>1235</v>
      </c>
      <c r="D24" s="2" t="s">
        <v>451</v>
      </c>
      <c r="E24" s="1" t="s">
        <v>22</v>
      </c>
      <c r="F24" s="1" t="s">
        <v>1246</v>
      </c>
    </row>
    <row r="25">
      <c r="A25" s="2" t="s">
        <v>482</v>
      </c>
      <c r="B25" s="1" t="s">
        <v>22</v>
      </c>
      <c r="C25" s="1" t="s">
        <v>1235</v>
      </c>
      <c r="D25" s="2" t="s">
        <v>452</v>
      </c>
      <c r="E25" s="1" t="s">
        <v>22</v>
      </c>
      <c r="F25" s="1" t="s">
        <v>1247</v>
      </c>
    </row>
    <row r="26">
      <c r="A26" s="2" t="s">
        <v>482</v>
      </c>
      <c r="B26" s="1" t="s">
        <v>22</v>
      </c>
      <c r="C26" s="1" t="s">
        <v>1235</v>
      </c>
      <c r="D26" s="2" t="s">
        <v>453</v>
      </c>
      <c r="E26" s="1" t="s">
        <v>22</v>
      </c>
      <c r="F26" s="1" t="s">
        <v>1248</v>
      </c>
    </row>
    <row r="27">
      <c r="A27" s="2" t="s">
        <v>482</v>
      </c>
      <c r="B27" s="1" t="s">
        <v>22</v>
      </c>
      <c r="C27" s="1" t="s">
        <v>1235</v>
      </c>
      <c r="D27" s="2" t="s">
        <v>454</v>
      </c>
      <c r="E27" s="1" t="s">
        <v>22</v>
      </c>
      <c r="F27" s="1" t="s">
        <v>1249</v>
      </c>
    </row>
    <row r="28">
      <c r="A28" s="2" t="s">
        <v>482</v>
      </c>
      <c r="B28" s="1" t="s">
        <v>22</v>
      </c>
      <c r="C28" s="1" t="s">
        <v>1235</v>
      </c>
      <c r="D28" s="2" t="s">
        <v>455</v>
      </c>
      <c r="E28" s="1" t="s">
        <v>22</v>
      </c>
      <c r="F28" s="1" t="s">
        <v>1250</v>
      </c>
    </row>
    <row r="29">
      <c r="A29" s="2" t="s">
        <v>482</v>
      </c>
      <c r="B29" s="1" t="s">
        <v>22</v>
      </c>
      <c r="C29" s="1" t="s">
        <v>1235</v>
      </c>
      <c r="D29" s="2" t="s">
        <v>456</v>
      </c>
      <c r="E29" s="1" t="s">
        <v>22</v>
      </c>
      <c r="F29" s="1" t="s">
        <v>1251</v>
      </c>
    </row>
    <row r="30">
      <c r="A30" s="2" t="s">
        <v>482</v>
      </c>
      <c r="B30" s="1" t="s">
        <v>22</v>
      </c>
      <c r="C30" s="1" t="s">
        <v>1235</v>
      </c>
      <c r="D30" s="2" t="s">
        <v>457</v>
      </c>
      <c r="E30" s="1" t="s">
        <v>22</v>
      </c>
      <c r="F30" s="1" t="s">
        <v>1252</v>
      </c>
    </row>
    <row r="31">
      <c r="A31" s="2" t="s">
        <v>482</v>
      </c>
      <c r="B31" s="1" t="s">
        <v>22</v>
      </c>
      <c r="C31" s="1" t="s">
        <v>1235</v>
      </c>
      <c r="D31" s="2" t="s">
        <v>458</v>
      </c>
      <c r="E31" s="1" t="s">
        <v>22</v>
      </c>
      <c r="F31" s="1" t="s">
        <v>1253</v>
      </c>
    </row>
    <row r="32">
      <c r="A32" s="2" t="s">
        <v>482</v>
      </c>
      <c r="B32" s="1" t="s">
        <v>22</v>
      </c>
      <c r="C32" s="1" t="s">
        <v>1235</v>
      </c>
      <c r="D32" s="2" t="s">
        <v>459</v>
      </c>
      <c r="E32" s="1" t="s">
        <v>22</v>
      </c>
      <c r="F32" s="1" t="s">
        <v>1254</v>
      </c>
    </row>
    <row r="33">
      <c r="A33" s="2" t="s">
        <v>482</v>
      </c>
      <c r="B33" s="1" t="s">
        <v>22</v>
      </c>
      <c r="C33" s="1" t="s">
        <v>1235</v>
      </c>
      <c r="D33" s="2" t="s">
        <v>460</v>
      </c>
      <c r="E33" s="1" t="s">
        <v>22</v>
      </c>
      <c r="F33" s="1" t="s">
        <v>1255</v>
      </c>
    </row>
    <row r="34">
      <c r="A34" s="2" t="s">
        <v>482</v>
      </c>
      <c r="B34" s="1" t="s">
        <v>22</v>
      </c>
      <c r="C34" s="1" t="s">
        <v>1235</v>
      </c>
      <c r="D34" s="2" t="s">
        <v>461</v>
      </c>
      <c r="E34" s="1" t="s">
        <v>22</v>
      </c>
      <c r="F34" s="1" t="s">
        <v>1256</v>
      </c>
    </row>
    <row r="35">
      <c r="A35" s="2" t="s">
        <v>482</v>
      </c>
      <c r="B35" s="1" t="s">
        <v>22</v>
      </c>
      <c r="C35" s="1" t="s">
        <v>1235</v>
      </c>
      <c r="D35" s="2" t="s">
        <v>462</v>
      </c>
      <c r="E35" s="1" t="s">
        <v>22</v>
      </c>
      <c r="F35" s="1" t="s">
        <v>1257</v>
      </c>
    </row>
    <row r="36">
      <c r="A36" s="2" t="s">
        <v>482</v>
      </c>
      <c r="B36" s="1" t="s">
        <v>22</v>
      </c>
      <c r="C36" s="1" t="s">
        <v>1235</v>
      </c>
      <c r="D36" s="2" t="s">
        <v>463</v>
      </c>
      <c r="E36" s="1" t="s">
        <v>22</v>
      </c>
      <c r="F36" s="1" t="s">
        <v>1258</v>
      </c>
    </row>
    <row r="37">
      <c r="A37" s="2" t="s">
        <v>482</v>
      </c>
      <c r="B37" s="1" t="s">
        <v>22</v>
      </c>
      <c r="C37" s="1" t="s">
        <v>1235</v>
      </c>
      <c r="D37" s="2" t="s">
        <v>464</v>
      </c>
      <c r="E37" s="1" t="s">
        <v>22</v>
      </c>
      <c r="F37" s="1" t="s">
        <v>1259</v>
      </c>
    </row>
    <row r="38">
      <c r="A38" s="2" t="s">
        <v>482</v>
      </c>
      <c r="B38" s="1" t="s">
        <v>22</v>
      </c>
      <c r="C38" s="1" t="s">
        <v>1235</v>
      </c>
      <c r="D38" s="2" t="s">
        <v>465</v>
      </c>
      <c r="E38" s="1" t="s">
        <v>22</v>
      </c>
      <c r="F38" s="1" t="s">
        <v>1260</v>
      </c>
    </row>
    <row r="39">
      <c r="A39" s="2" t="s">
        <v>482</v>
      </c>
      <c r="B39" s="1" t="s">
        <v>22</v>
      </c>
      <c r="C39" s="1" t="s">
        <v>1235</v>
      </c>
      <c r="D39" s="2" t="s">
        <v>466</v>
      </c>
      <c r="E39" s="1" t="s">
        <v>22</v>
      </c>
      <c r="F39" s="1" t="s">
        <v>1261</v>
      </c>
    </row>
    <row r="40">
      <c r="A40" s="2" t="s">
        <v>482</v>
      </c>
      <c r="B40" s="1" t="s">
        <v>22</v>
      </c>
      <c r="C40" s="1" t="s">
        <v>1235</v>
      </c>
      <c r="D40" s="2" t="s">
        <v>467</v>
      </c>
      <c r="E40" s="1" t="s">
        <v>22</v>
      </c>
      <c r="F40" s="1" t="s">
        <v>1262</v>
      </c>
    </row>
    <row r="41">
      <c r="A41" s="2" t="s">
        <v>482</v>
      </c>
      <c r="B41" s="1" t="s">
        <v>22</v>
      </c>
      <c r="C41" s="1" t="s">
        <v>1235</v>
      </c>
      <c r="D41" s="2" t="s">
        <v>468</v>
      </c>
      <c r="E41" s="1" t="s">
        <v>22</v>
      </c>
      <c r="F41" s="1" t="s">
        <v>1263</v>
      </c>
    </row>
    <row r="42">
      <c r="A42" s="2" t="s">
        <v>482</v>
      </c>
      <c r="B42" s="1" t="s">
        <v>22</v>
      </c>
      <c r="C42" s="1" t="s">
        <v>1235</v>
      </c>
      <c r="D42" s="2" t="s">
        <v>469</v>
      </c>
      <c r="E42" s="1" t="s">
        <v>22</v>
      </c>
      <c r="F42" s="1" t="s">
        <v>1264</v>
      </c>
    </row>
    <row r="43">
      <c r="A43" s="2" t="s">
        <v>482</v>
      </c>
      <c r="B43" s="1" t="s">
        <v>22</v>
      </c>
      <c r="C43" s="1" t="s">
        <v>1235</v>
      </c>
      <c r="D43" s="2" t="s">
        <v>470</v>
      </c>
      <c r="E43" s="1" t="s">
        <v>22</v>
      </c>
      <c r="F43" s="1" t="s">
        <v>1265</v>
      </c>
    </row>
    <row r="44">
      <c r="A44" s="2" t="s">
        <v>482</v>
      </c>
      <c r="B44" s="1" t="s">
        <v>22</v>
      </c>
      <c r="C44" s="1" t="s">
        <v>1235</v>
      </c>
      <c r="D44" s="2" t="s">
        <v>471</v>
      </c>
      <c r="E44" s="1" t="s">
        <v>22</v>
      </c>
      <c r="F44" s="1" t="s">
        <v>1266</v>
      </c>
    </row>
    <row r="45">
      <c r="A45" s="2" t="s">
        <v>482</v>
      </c>
      <c r="B45" s="1" t="s">
        <v>22</v>
      </c>
      <c r="C45" s="1" t="s">
        <v>1235</v>
      </c>
      <c r="D45" s="2" t="s">
        <v>472</v>
      </c>
      <c r="E45" s="1" t="s">
        <v>22</v>
      </c>
      <c r="F45" s="1" t="s">
        <v>1267</v>
      </c>
    </row>
    <row r="46">
      <c r="A46" s="2" t="s">
        <v>482</v>
      </c>
      <c r="B46" s="1" t="s">
        <v>22</v>
      </c>
      <c r="C46" s="1" t="s">
        <v>1235</v>
      </c>
      <c r="D46" s="2" t="s">
        <v>473</v>
      </c>
      <c r="E46" s="1" t="s">
        <v>22</v>
      </c>
      <c r="F46" s="1" t="s">
        <v>1268</v>
      </c>
    </row>
    <row r="47">
      <c r="A47" s="2" t="s">
        <v>482</v>
      </c>
      <c r="B47" s="1" t="s">
        <v>22</v>
      </c>
      <c r="C47" s="1" t="s">
        <v>1235</v>
      </c>
      <c r="D47" s="2" t="s">
        <v>474</v>
      </c>
      <c r="E47" s="1" t="s">
        <v>22</v>
      </c>
      <c r="F47" s="1" t="s">
        <v>1269</v>
      </c>
    </row>
    <row r="48">
      <c r="A48" s="2" t="s">
        <v>482</v>
      </c>
      <c r="B48" s="1" t="s">
        <v>22</v>
      </c>
      <c r="C48" s="1" t="s">
        <v>1235</v>
      </c>
      <c r="D48" s="2" t="s">
        <v>475</v>
      </c>
      <c r="E48" s="1" t="s">
        <v>22</v>
      </c>
      <c r="F48" s="1" t="s">
        <v>1270</v>
      </c>
    </row>
    <row r="49">
      <c r="A49" s="2" t="s">
        <v>482</v>
      </c>
      <c r="B49" s="1" t="s">
        <v>22</v>
      </c>
      <c r="C49" s="1" t="s">
        <v>1235</v>
      </c>
      <c r="D49" s="2" t="s">
        <v>476</v>
      </c>
      <c r="E49" s="1" t="s">
        <v>22</v>
      </c>
      <c r="F49" s="1" t="s">
        <v>1271</v>
      </c>
    </row>
    <row r="50">
      <c r="A50" s="2" t="s">
        <v>482</v>
      </c>
      <c r="B50" s="1" t="s">
        <v>22</v>
      </c>
      <c r="C50" s="1" t="s">
        <v>1235</v>
      </c>
      <c r="D50" s="2" t="s">
        <v>477</v>
      </c>
      <c r="E50" s="1" t="s">
        <v>22</v>
      </c>
      <c r="F50" s="1" t="s">
        <v>1272</v>
      </c>
    </row>
    <row r="51">
      <c r="A51" s="2" t="s">
        <v>482</v>
      </c>
      <c r="B51" s="1" t="s">
        <v>22</v>
      </c>
      <c r="C51" s="1" t="s">
        <v>1235</v>
      </c>
      <c r="D51" s="2" t="s">
        <v>478</v>
      </c>
      <c r="E51" s="1" t="s">
        <v>22</v>
      </c>
      <c r="F51" s="1" t="s">
        <v>1273</v>
      </c>
    </row>
    <row r="52">
      <c r="A52" s="2" t="s">
        <v>549</v>
      </c>
      <c r="B52" s="1" t="s">
        <v>22</v>
      </c>
      <c r="C52" s="1" t="s">
        <v>1277</v>
      </c>
      <c r="D52" s="2" t="s">
        <v>482</v>
      </c>
      <c r="E52" s="1" t="s">
        <v>22</v>
      </c>
      <c r="F52" s="1" t="s">
        <v>1235</v>
      </c>
    </row>
    <row r="53">
      <c r="A53" s="2" t="s">
        <v>527</v>
      </c>
      <c r="B53" s="1" t="s">
        <v>22</v>
      </c>
      <c r="C53" s="1" t="s">
        <v>1231</v>
      </c>
      <c r="D53" s="2" t="s">
        <v>483</v>
      </c>
      <c r="E53" s="1" t="s">
        <v>22</v>
      </c>
      <c r="F53" s="1" t="s">
        <v>1278</v>
      </c>
    </row>
    <row r="54">
      <c r="A54" s="2" t="s">
        <v>527</v>
      </c>
      <c r="B54" s="1" t="s">
        <v>22</v>
      </c>
      <c r="C54" s="1" t="s">
        <v>1231</v>
      </c>
      <c r="D54" s="2" t="s">
        <v>484</v>
      </c>
      <c r="E54" s="1" t="s">
        <v>22</v>
      </c>
      <c r="F54" s="1" t="s">
        <v>1279</v>
      </c>
    </row>
    <row r="55">
      <c r="A55" s="2" t="s">
        <v>527</v>
      </c>
      <c r="B55" s="1" t="s">
        <v>22</v>
      </c>
      <c r="C55" s="1" t="s">
        <v>1231</v>
      </c>
      <c r="D55" s="2" t="s">
        <v>485</v>
      </c>
      <c r="E55" s="1" t="s">
        <v>22</v>
      </c>
      <c r="F55" s="1" t="s">
        <v>1280</v>
      </c>
    </row>
    <row r="56">
      <c r="A56" s="2" t="s">
        <v>527</v>
      </c>
      <c r="B56" s="1" t="s">
        <v>22</v>
      </c>
      <c r="C56" s="1" t="s">
        <v>1231</v>
      </c>
      <c r="D56" s="2" t="s">
        <v>486</v>
      </c>
      <c r="E56" s="1" t="s">
        <v>22</v>
      </c>
      <c r="F56" s="1" t="s">
        <v>1281</v>
      </c>
    </row>
    <row r="57">
      <c r="A57" s="2" t="s">
        <v>527</v>
      </c>
      <c r="B57" s="1" t="s">
        <v>22</v>
      </c>
      <c r="C57" s="1" t="s">
        <v>1231</v>
      </c>
      <c r="D57" s="2" t="s">
        <v>487</v>
      </c>
      <c r="E57" s="1" t="s">
        <v>22</v>
      </c>
      <c r="F57" s="1" t="s">
        <v>1282</v>
      </c>
    </row>
    <row r="58">
      <c r="A58" s="2" t="s">
        <v>527</v>
      </c>
      <c r="B58" s="1" t="s">
        <v>22</v>
      </c>
      <c r="C58" s="1" t="s">
        <v>1231</v>
      </c>
      <c r="D58" s="2" t="s">
        <v>488</v>
      </c>
      <c r="E58" s="1" t="s">
        <v>22</v>
      </c>
      <c r="F58" s="1" t="s">
        <v>1283</v>
      </c>
    </row>
    <row r="59">
      <c r="A59" s="2" t="s">
        <v>527</v>
      </c>
      <c r="B59" s="1" t="s">
        <v>22</v>
      </c>
      <c r="C59" s="1" t="s">
        <v>1231</v>
      </c>
      <c r="D59" s="2" t="s">
        <v>489</v>
      </c>
      <c r="E59" s="1" t="s">
        <v>22</v>
      </c>
      <c r="F59" s="1" t="s">
        <v>1284</v>
      </c>
    </row>
    <row r="60">
      <c r="A60" s="2" t="s">
        <v>527</v>
      </c>
      <c r="B60" s="1" t="s">
        <v>22</v>
      </c>
      <c r="C60" s="1" t="s">
        <v>1231</v>
      </c>
      <c r="D60" s="2" t="s">
        <v>490</v>
      </c>
      <c r="E60" s="1" t="s">
        <v>22</v>
      </c>
      <c r="F60" s="1" t="s">
        <v>1285</v>
      </c>
    </row>
    <row r="61">
      <c r="A61" s="2" t="s">
        <v>527</v>
      </c>
      <c r="B61" s="1" t="s">
        <v>22</v>
      </c>
      <c r="C61" s="1" t="s">
        <v>1231</v>
      </c>
      <c r="D61" s="2" t="s">
        <v>491</v>
      </c>
      <c r="E61" s="1" t="s">
        <v>22</v>
      </c>
      <c r="F61" s="1" t="s">
        <v>1286</v>
      </c>
    </row>
    <row r="62">
      <c r="A62" s="2" t="s">
        <v>527</v>
      </c>
      <c r="B62" s="1" t="s">
        <v>22</v>
      </c>
      <c r="C62" s="1" t="s">
        <v>1231</v>
      </c>
      <c r="D62" s="2" t="s">
        <v>492</v>
      </c>
      <c r="E62" s="1" t="s">
        <v>22</v>
      </c>
      <c r="F62" s="1" t="s">
        <v>1287</v>
      </c>
    </row>
    <row r="63">
      <c r="A63" s="2" t="s">
        <v>527</v>
      </c>
      <c r="B63" s="1" t="s">
        <v>22</v>
      </c>
      <c r="C63" s="1" t="s">
        <v>1231</v>
      </c>
      <c r="D63" s="2" t="s">
        <v>493</v>
      </c>
      <c r="E63" s="1" t="s">
        <v>22</v>
      </c>
      <c r="F63" s="1" t="s">
        <v>1288</v>
      </c>
    </row>
    <row r="64">
      <c r="A64" s="2" t="s">
        <v>527</v>
      </c>
      <c r="B64" s="1" t="s">
        <v>22</v>
      </c>
      <c r="C64" s="1" t="s">
        <v>1231</v>
      </c>
      <c r="D64" s="2" t="s">
        <v>494</v>
      </c>
      <c r="E64" s="1" t="s">
        <v>22</v>
      </c>
      <c r="F64" s="1" t="s">
        <v>1289</v>
      </c>
    </row>
    <row r="65">
      <c r="A65" s="2" t="s">
        <v>527</v>
      </c>
      <c r="B65" s="1" t="s">
        <v>22</v>
      </c>
      <c r="C65" s="1" t="s">
        <v>1231</v>
      </c>
      <c r="D65" s="2" t="s">
        <v>495</v>
      </c>
      <c r="E65" s="1" t="s">
        <v>22</v>
      </c>
      <c r="F65" s="1" t="s">
        <v>1290</v>
      </c>
    </row>
    <row r="66">
      <c r="A66" s="2" t="s">
        <v>527</v>
      </c>
      <c r="B66" s="1" t="s">
        <v>22</v>
      </c>
      <c r="C66" s="1" t="s">
        <v>1231</v>
      </c>
      <c r="D66" s="2" t="s">
        <v>496</v>
      </c>
      <c r="E66" s="1" t="s">
        <v>22</v>
      </c>
      <c r="F66" s="1" t="s">
        <v>1291</v>
      </c>
    </row>
    <row r="67">
      <c r="A67" s="2" t="s">
        <v>527</v>
      </c>
      <c r="B67" s="1" t="s">
        <v>22</v>
      </c>
      <c r="C67" s="1" t="s">
        <v>1231</v>
      </c>
      <c r="D67" s="2" t="s">
        <v>497</v>
      </c>
      <c r="E67" s="1" t="s">
        <v>22</v>
      </c>
      <c r="F67" s="1" t="s">
        <v>1292</v>
      </c>
    </row>
    <row r="68">
      <c r="A68" s="2" t="s">
        <v>527</v>
      </c>
      <c r="B68" s="1" t="s">
        <v>22</v>
      </c>
      <c r="C68" s="1" t="s">
        <v>1231</v>
      </c>
      <c r="D68" s="2" t="s">
        <v>498</v>
      </c>
      <c r="E68" s="1" t="s">
        <v>22</v>
      </c>
      <c r="F68" s="1" t="s">
        <v>1293</v>
      </c>
    </row>
    <row r="69">
      <c r="A69" s="2" t="s">
        <v>527</v>
      </c>
      <c r="B69" s="1" t="s">
        <v>22</v>
      </c>
      <c r="C69" s="1" t="s">
        <v>1231</v>
      </c>
      <c r="D69" s="2" t="s">
        <v>499</v>
      </c>
      <c r="E69" s="1" t="s">
        <v>22</v>
      </c>
      <c r="F69" s="1" t="s">
        <v>1294</v>
      </c>
    </row>
    <row r="70">
      <c r="A70" s="2" t="s">
        <v>527</v>
      </c>
      <c r="B70" s="1" t="s">
        <v>22</v>
      </c>
      <c r="C70" s="1" t="s">
        <v>1231</v>
      </c>
      <c r="D70" s="2" t="s">
        <v>500</v>
      </c>
      <c r="E70" s="1" t="s">
        <v>22</v>
      </c>
      <c r="F70" s="1" t="s">
        <v>1295</v>
      </c>
    </row>
    <row r="71">
      <c r="A71" s="2" t="s">
        <v>527</v>
      </c>
      <c r="B71" s="1" t="s">
        <v>22</v>
      </c>
      <c r="C71" s="1" t="s">
        <v>1231</v>
      </c>
      <c r="D71" s="2" t="s">
        <v>501</v>
      </c>
      <c r="E71" s="1" t="s">
        <v>22</v>
      </c>
      <c r="F71" s="1" t="s">
        <v>1296</v>
      </c>
    </row>
    <row r="72">
      <c r="A72" s="2" t="s">
        <v>527</v>
      </c>
      <c r="B72" s="1" t="s">
        <v>22</v>
      </c>
      <c r="C72" s="1" t="s">
        <v>1231</v>
      </c>
      <c r="D72" s="2" t="s">
        <v>502</v>
      </c>
      <c r="E72" s="1" t="s">
        <v>22</v>
      </c>
      <c r="F72" s="1" t="s">
        <v>1297</v>
      </c>
    </row>
    <row r="73">
      <c r="A73" s="2" t="s">
        <v>527</v>
      </c>
      <c r="B73" s="1" t="s">
        <v>22</v>
      </c>
      <c r="C73" s="1" t="s">
        <v>1231</v>
      </c>
      <c r="D73" s="2" t="s">
        <v>503</v>
      </c>
      <c r="E73" s="1" t="s">
        <v>22</v>
      </c>
      <c r="F73" s="1" t="s">
        <v>1298</v>
      </c>
    </row>
    <row r="74">
      <c r="A74" s="2" t="s">
        <v>527</v>
      </c>
      <c r="B74" s="1" t="s">
        <v>22</v>
      </c>
      <c r="C74" s="1" t="s">
        <v>1231</v>
      </c>
      <c r="D74" s="2" t="s">
        <v>504</v>
      </c>
      <c r="E74" s="1" t="s">
        <v>22</v>
      </c>
      <c r="F74" s="1" t="s">
        <v>1299</v>
      </c>
    </row>
    <row r="75">
      <c r="A75" s="2" t="s">
        <v>527</v>
      </c>
      <c r="B75" s="1" t="s">
        <v>22</v>
      </c>
      <c r="C75" s="1" t="s">
        <v>1231</v>
      </c>
      <c r="D75" s="2" t="s">
        <v>505</v>
      </c>
      <c r="E75" s="1" t="s">
        <v>22</v>
      </c>
      <c r="F75" s="1" t="s">
        <v>1300</v>
      </c>
    </row>
    <row r="76">
      <c r="A76" s="2" t="s">
        <v>527</v>
      </c>
      <c r="B76" s="1" t="s">
        <v>22</v>
      </c>
      <c r="C76" s="1" t="s">
        <v>1231</v>
      </c>
      <c r="D76" s="2" t="s">
        <v>506</v>
      </c>
      <c r="E76" s="1" t="s">
        <v>22</v>
      </c>
      <c r="F76" s="1" t="s">
        <v>1301</v>
      </c>
    </row>
    <row r="77">
      <c r="A77" s="2" t="s">
        <v>527</v>
      </c>
      <c r="B77" s="1" t="s">
        <v>22</v>
      </c>
      <c r="C77" s="1" t="s">
        <v>1231</v>
      </c>
      <c r="D77" s="2" t="s">
        <v>507</v>
      </c>
      <c r="E77" s="1" t="s">
        <v>22</v>
      </c>
      <c r="F77" s="1" t="s">
        <v>1302</v>
      </c>
    </row>
    <row r="78">
      <c r="A78" s="2" t="s">
        <v>527</v>
      </c>
      <c r="B78" s="1" t="s">
        <v>22</v>
      </c>
      <c r="C78" s="1" t="s">
        <v>1231</v>
      </c>
      <c r="D78" s="2" t="s">
        <v>508</v>
      </c>
      <c r="E78" s="1" t="s">
        <v>22</v>
      </c>
      <c r="F78" s="1" t="s">
        <v>1303</v>
      </c>
    </row>
    <row r="79">
      <c r="A79" s="2" t="s">
        <v>527</v>
      </c>
      <c r="B79" s="1" t="s">
        <v>22</v>
      </c>
      <c r="C79" s="1" t="s">
        <v>1231</v>
      </c>
      <c r="D79" s="2" t="s">
        <v>509</v>
      </c>
      <c r="E79" s="1" t="s">
        <v>22</v>
      </c>
      <c r="F79" s="1" t="s">
        <v>1304</v>
      </c>
    </row>
    <row r="80">
      <c r="A80" s="2" t="s">
        <v>527</v>
      </c>
      <c r="B80" s="1" t="s">
        <v>22</v>
      </c>
      <c r="C80" s="1" t="s">
        <v>1231</v>
      </c>
      <c r="D80" s="2" t="s">
        <v>510</v>
      </c>
      <c r="E80" s="1" t="s">
        <v>22</v>
      </c>
      <c r="F80" s="1" t="s">
        <v>1305</v>
      </c>
    </row>
    <row r="81">
      <c r="A81" s="2" t="s">
        <v>527</v>
      </c>
      <c r="B81" s="1" t="s">
        <v>22</v>
      </c>
      <c r="C81" s="1" t="s">
        <v>1231</v>
      </c>
      <c r="D81" s="2" t="s">
        <v>511</v>
      </c>
      <c r="E81" s="1" t="s">
        <v>22</v>
      </c>
      <c r="F81" s="1" t="s">
        <v>1306</v>
      </c>
    </row>
    <row r="82">
      <c r="A82" s="2" t="s">
        <v>527</v>
      </c>
      <c r="B82" s="1" t="s">
        <v>22</v>
      </c>
      <c r="C82" s="1" t="s">
        <v>1231</v>
      </c>
      <c r="D82" s="2" t="s">
        <v>512</v>
      </c>
      <c r="E82" s="1" t="s">
        <v>22</v>
      </c>
      <c r="F82" s="1" t="s">
        <v>1307</v>
      </c>
    </row>
    <row r="83">
      <c r="A83" s="2" t="s">
        <v>527</v>
      </c>
      <c r="B83" s="1" t="s">
        <v>22</v>
      </c>
      <c r="C83" s="1" t="s">
        <v>1231</v>
      </c>
      <c r="D83" s="2" t="s">
        <v>513</v>
      </c>
      <c r="E83" s="1" t="s">
        <v>22</v>
      </c>
      <c r="F83" s="1" t="s">
        <v>1308</v>
      </c>
    </row>
    <row r="84">
      <c r="A84" s="2" t="s">
        <v>527</v>
      </c>
      <c r="B84" s="1" t="s">
        <v>22</v>
      </c>
      <c r="C84" s="1" t="s">
        <v>1231</v>
      </c>
      <c r="D84" s="2" t="s">
        <v>514</v>
      </c>
      <c r="E84" s="1" t="s">
        <v>22</v>
      </c>
      <c r="F84" s="1" t="s">
        <v>1309</v>
      </c>
    </row>
    <row r="85">
      <c r="A85" s="2" t="s">
        <v>527</v>
      </c>
      <c r="B85" s="1" t="s">
        <v>22</v>
      </c>
      <c r="C85" s="1" t="s">
        <v>1231</v>
      </c>
      <c r="D85" s="2" t="s">
        <v>515</v>
      </c>
      <c r="E85" s="1" t="s">
        <v>22</v>
      </c>
      <c r="F85" s="1" t="s">
        <v>1310</v>
      </c>
    </row>
    <row r="86">
      <c r="A86" s="2" t="s">
        <v>527</v>
      </c>
      <c r="B86" s="1" t="s">
        <v>22</v>
      </c>
      <c r="C86" s="1" t="s">
        <v>1231</v>
      </c>
      <c r="D86" s="2" t="s">
        <v>516</v>
      </c>
      <c r="E86" s="1" t="s">
        <v>22</v>
      </c>
      <c r="F86" s="1" t="s">
        <v>1311</v>
      </c>
    </row>
    <row r="87">
      <c r="A87" s="2" t="s">
        <v>527</v>
      </c>
      <c r="B87" s="1" t="s">
        <v>22</v>
      </c>
      <c r="C87" s="1" t="s">
        <v>1231</v>
      </c>
      <c r="D87" s="2" t="s">
        <v>517</v>
      </c>
      <c r="E87" s="1" t="s">
        <v>22</v>
      </c>
      <c r="F87" s="1" t="s">
        <v>1312</v>
      </c>
    </row>
    <row r="88">
      <c r="A88" s="2" t="s">
        <v>527</v>
      </c>
      <c r="B88" s="1" t="s">
        <v>22</v>
      </c>
      <c r="C88" s="1" t="s">
        <v>1231</v>
      </c>
      <c r="D88" s="2" t="s">
        <v>518</v>
      </c>
      <c r="E88" s="1" t="s">
        <v>22</v>
      </c>
      <c r="F88" s="1" t="s">
        <v>1313</v>
      </c>
    </row>
    <row r="89">
      <c r="A89" s="2" t="s">
        <v>527</v>
      </c>
      <c r="B89" s="1" t="s">
        <v>22</v>
      </c>
      <c r="C89" s="1" t="s">
        <v>1231</v>
      </c>
      <c r="D89" s="2" t="s">
        <v>519</v>
      </c>
      <c r="E89" s="1" t="s">
        <v>22</v>
      </c>
      <c r="F89" s="1" t="s">
        <v>1314</v>
      </c>
    </row>
    <row r="90">
      <c r="A90" s="2" t="s">
        <v>527</v>
      </c>
      <c r="B90" s="1" t="s">
        <v>22</v>
      </c>
      <c r="C90" s="1" t="s">
        <v>1231</v>
      </c>
      <c r="D90" s="2" t="s">
        <v>520</v>
      </c>
      <c r="E90" s="1" t="s">
        <v>22</v>
      </c>
      <c r="F90" s="1" t="s">
        <v>1315</v>
      </c>
    </row>
    <row r="91">
      <c r="A91" s="2" t="s">
        <v>527</v>
      </c>
      <c r="B91" s="1" t="s">
        <v>22</v>
      </c>
      <c r="C91" s="1" t="s">
        <v>1231</v>
      </c>
      <c r="D91" s="2" t="s">
        <v>521</v>
      </c>
      <c r="E91" s="1" t="s">
        <v>22</v>
      </c>
      <c r="F91" s="1" t="s">
        <v>1316</v>
      </c>
    </row>
    <row r="92">
      <c r="A92" s="2" t="s">
        <v>527</v>
      </c>
      <c r="B92" s="1" t="s">
        <v>22</v>
      </c>
      <c r="C92" s="1" t="s">
        <v>1231</v>
      </c>
      <c r="D92" s="2" t="s">
        <v>522</v>
      </c>
      <c r="E92" s="1" t="s">
        <v>22</v>
      </c>
      <c r="F92" s="1" t="s">
        <v>1317</v>
      </c>
    </row>
    <row r="93">
      <c r="A93" s="2" t="s">
        <v>527</v>
      </c>
      <c r="B93" s="1" t="s">
        <v>22</v>
      </c>
      <c r="C93" s="1" t="s">
        <v>1231</v>
      </c>
      <c r="D93" s="2" t="s">
        <v>523</v>
      </c>
      <c r="E93" s="1" t="s">
        <v>22</v>
      </c>
      <c r="F93" s="1" t="s">
        <v>1318</v>
      </c>
    </row>
    <row r="94">
      <c r="A94" s="2" t="s">
        <v>527</v>
      </c>
      <c r="B94" s="1" t="s">
        <v>22</v>
      </c>
      <c r="C94" s="1" t="s">
        <v>1231</v>
      </c>
      <c r="D94" s="2" t="s">
        <v>524</v>
      </c>
      <c r="E94" s="1" t="s">
        <v>22</v>
      </c>
      <c r="F94" s="1" t="s">
        <v>1319</v>
      </c>
    </row>
    <row r="95">
      <c r="A95" s="2" t="s">
        <v>527</v>
      </c>
      <c r="B95" s="1" t="s">
        <v>22</v>
      </c>
      <c r="C95" s="1" t="s">
        <v>1231</v>
      </c>
      <c r="D95" s="2" t="s">
        <v>525</v>
      </c>
      <c r="E95" s="1" t="s">
        <v>22</v>
      </c>
      <c r="F95" s="1" t="s">
        <v>1320</v>
      </c>
    </row>
    <row r="96">
      <c r="A96" s="2" t="s">
        <v>482</v>
      </c>
      <c r="B96" s="1" t="s">
        <v>22</v>
      </c>
      <c r="C96" s="1" t="s">
        <v>1235</v>
      </c>
      <c r="D96" s="2" t="s">
        <v>526</v>
      </c>
      <c r="E96" s="1" t="s">
        <v>22</v>
      </c>
      <c r="F96" s="1" t="s">
        <v>1321</v>
      </c>
    </row>
    <row r="97">
      <c r="A97" s="2" t="s">
        <v>549</v>
      </c>
      <c r="B97" s="1" t="s">
        <v>22</v>
      </c>
      <c r="C97" s="1" t="s">
        <v>1277</v>
      </c>
      <c r="D97" s="2" t="s">
        <v>527</v>
      </c>
      <c r="E97" s="1" t="s">
        <v>22</v>
      </c>
      <c r="F97" s="1" t="s">
        <v>1231</v>
      </c>
    </row>
    <row r="98">
      <c r="A98" s="2" t="s">
        <v>527</v>
      </c>
      <c r="B98" s="1" t="s">
        <v>22</v>
      </c>
      <c r="C98" s="1" t="s">
        <v>1231</v>
      </c>
      <c r="D98" s="2" t="s">
        <v>528</v>
      </c>
      <c r="E98" s="1" t="s">
        <v>22</v>
      </c>
      <c r="F98" s="1" t="s">
        <v>1322</v>
      </c>
    </row>
    <row r="99">
      <c r="A99" s="2" t="s">
        <v>527</v>
      </c>
      <c r="B99" s="1" t="s">
        <v>22</v>
      </c>
      <c r="C99" s="1" t="s">
        <v>1231</v>
      </c>
      <c r="D99" s="2" t="s">
        <v>529</v>
      </c>
      <c r="E99" s="1" t="s">
        <v>22</v>
      </c>
      <c r="F99" s="1" t="s">
        <v>1323</v>
      </c>
    </row>
    <row r="100">
      <c r="A100" s="2" t="s">
        <v>527</v>
      </c>
      <c r="B100" s="1" t="s">
        <v>22</v>
      </c>
      <c r="C100" s="1" t="s">
        <v>1231</v>
      </c>
      <c r="D100" s="2" t="s">
        <v>530</v>
      </c>
      <c r="E100" s="1" t="s">
        <v>22</v>
      </c>
      <c r="F100" s="1" t="s">
        <v>1324</v>
      </c>
    </row>
    <row r="101">
      <c r="A101" s="2" t="s">
        <v>527</v>
      </c>
      <c r="B101" s="1" t="s">
        <v>22</v>
      </c>
      <c r="C101" s="1" t="s">
        <v>1231</v>
      </c>
      <c r="D101" s="2" t="s">
        <v>531</v>
      </c>
      <c r="E101" s="1" t="s">
        <v>22</v>
      </c>
      <c r="F101" s="1" t="s">
        <v>1325</v>
      </c>
    </row>
    <row r="102">
      <c r="A102" s="2" t="s">
        <v>527</v>
      </c>
      <c r="B102" s="1" t="s">
        <v>22</v>
      </c>
      <c r="C102" s="1" t="s">
        <v>1231</v>
      </c>
      <c r="D102" s="2" t="s">
        <v>532</v>
      </c>
      <c r="E102" s="1" t="s">
        <v>22</v>
      </c>
      <c r="F102" s="1" t="s">
        <v>1326</v>
      </c>
    </row>
    <row r="103">
      <c r="A103" s="2" t="s">
        <v>527</v>
      </c>
      <c r="B103" s="1" t="s">
        <v>22</v>
      </c>
      <c r="C103" s="1" t="s">
        <v>1231</v>
      </c>
      <c r="D103" s="2" t="s">
        <v>533</v>
      </c>
      <c r="E103" s="1" t="s">
        <v>22</v>
      </c>
      <c r="F103" s="1" t="s">
        <v>1327</v>
      </c>
    </row>
    <row r="104">
      <c r="A104" s="2" t="s">
        <v>527</v>
      </c>
      <c r="B104" s="1" t="s">
        <v>22</v>
      </c>
      <c r="C104" s="1" t="s">
        <v>1231</v>
      </c>
      <c r="D104" s="2" t="s">
        <v>534</v>
      </c>
      <c r="E104" s="1" t="s">
        <v>22</v>
      </c>
      <c r="F104" s="1" t="s">
        <v>1328</v>
      </c>
    </row>
    <row r="105">
      <c r="A105" s="2" t="s">
        <v>527</v>
      </c>
      <c r="B105" s="1" t="s">
        <v>22</v>
      </c>
      <c r="C105" s="1" t="s">
        <v>1231</v>
      </c>
      <c r="D105" s="2" t="s">
        <v>535</v>
      </c>
      <c r="E105" s="1" t="s">
        <v>22</v>
      </c>
      <c r="F105" s="1" t="s">
        <v>1329</v>
      </c>
    </row>
    <row r="106">
      <c r="A106" s="2" t="s">
        <v>527</v>
      </c>
      <c r="B106" s="1" t="s">
        <v>22</v>
      </c>
      <c r="C106" s="1" t="s">
        <v>1231</v>
      </c>
      <c r="D106" s="2" t="s">
        <v>536</v>
      </c>
      <c r="E106" s="1" t="s">
        <v>22</v>
      </c>
      <c r="F106" s="1" t="s">
        <v>1330</v>
      </c>
    </row>
    <row r="107">
      <c r="A107" s="2" t="s">
        <v>527</v>
      </c>
      <c r="B107" s="1" t="s">
        <v>22</v>
      </c>
      <c r="C107" s="1" t="s">
        <v>1231</v>
      </c>
      <c r="D107" s="2" t="s">
        <v>537</v>
      </c>
      <c r="E107" s="1" t="s">
        <v>22</v>
      </c>
      <c r="F107" s="1" t="s">
        <v>1331</v>
      </c>
    </row>
    <row r="108">
      <c r="A108" s="2" t="s">
        <v>527</v>
      </c>
      <c r="B108" s="1" t="s">
        <v>22</v>
      </c>
      <c r="C108" s="1" t="s">
        <v>1231</v>
      </c>
      <c r="D108" s="2" t="s">
        <v>538</v>
      </c>
      <c r="E108" s="1" t="s">
        <v>22</v>
      </c>
      <c r="F108" s="1" t="s">
        <v>1332</v>
      </c>
    </row>
    <row r="109">
      <c r="A109" s="2" t="s">
        <v>527</v>
      </c>
      <c r="B109" s="1" t="s">
        <v>22</v>
      </c>
      <c r="C109" s="1" t="s">
        <v>1231</v>
      </c>
      <c r="D109" s="2" t="s">
        <v>539</v>
      </c>
      <c r="E109" s="1" t="s">
        <v>22</v>
      </c>
      <c r="F109" s="1" t="s">
        <v>1333</v>
      </c>
    </row>
    <row r="110">
      <c r="A110" s="2" t="s">
        <v>527</v>
      </c>
      <c r="B110" s="1" t="s">
        <v>22</v>
      </c>
      <c r="C110" s="1" t="s">
        <v>1231</v>
      </c>
      <c r="D110" s="2" t="s">
        <v>540</v>
      </c>
      <c r="E110" s="1" t="s">
        <v>22</v>
      </c>
      <c r="F110" s="1" t="s">
        <v>1334</v>
      </c>
    </row>
    <row r="111">
      <c r="A111" s="2" t="s">
        <v>527</v>
      </c>
      <c r="B111" s="1" t="s">
        <v>22</v>
      </c>
      <c r="C111" s="1" t="s">
        <v>1231</v>
      </c>
      <c r="D111" s="2" t="s">
        <v>541</v>
      </c>
      <c r="E111" s="1" t="s">
        <v>22</v>
      </c>
      <c r="F111" s="1" t="s">
        <v>1335</v>
      </c>
    </row>
    <row r="112">
      <c r="A112" s="2" t="s">
        <v>527</v>
      </c>
      <c r="B112" s="1" t="s">
        <v>22</v>
      </c>
      <c r="C112" s="1" t="s">
        <v>1231</v>
      </c>
      <c r="D112" s="2" t="s">
        <v>542</v>
      </c>
      <c r="E112" s="1" t="s">
        <v>22</v>
      </c>
      <c r="F112" s="1" t="s">
        <v>1336</v>
      </c>
    </row>
    <row r="113">
      <c r="A113" s="2" t="s">
        <v>527</v>
      </c>
      <c r="B113" s="1" t="s">
        <v>22</v>
      </c>
      <c r="C113" s="1" t="s">
        <v>1231</v>
      </c>
      <c r="D113" s="2" t="s">
        <v>543</v>
      </c>
      <c r="E113" s="1" t="s">
        <v>22</v>
      </c>
      <c r="F113" s="1" t="s">
        <v>1337</v>
      </c>
    </row>
    <row r="114">
      <c r="A114" s="2" t="s">
        <v>527</v>
      </c>
      <c r="B114" s="1" t="s">
        <v>22</v>
      </c>
      <c r="C114" s="1" t="s">
        <v>1231</v>
      </c>
      <c r="D114" s="2" t="s">
        <v>544</v>
      </c>
      <c r="E114" s="1" t="s">
        <v>22</v>
      </c>
      <c r="F114" s="1" t="s">
        <v>1338</v>
      </c>
    </row>
    <row r="115">
      <c r="A115" s="2" t="s">
        <v>527</v>
      </c>
      <c r="B115" s="1" t="s">
        <v>22</v>
      </c>
      <c r="C115" s="1" t="s">
        <v>1231</v>
      </c>
      <c r="D115" s="2" t="s">
        <v>545</v>
      </c>
      <c r="E115" s="1" t="s">
        <v>22</v>
      </c>
      <c r="F115" s="1" t="s">
        <v>1339</v>
      </c>
    </row>
    <row r="116">
      <c r="A116" s="2" t="s">
        <v>527</v>
      </c>
      <c r="B116" s="1" t="s">
        <v>22</v>
      </c>
      <c r="C116" s="1" t="s">
        <v>1231</v>
      </c>
      <c r="D116" s="2" t="s">
        <v>546</v>
      </c>
      <c r="E116" s="1" t="s">
        <v>22</v>
      </c>
      <c r="F116" s="1" t="s">
        <v>1340</v>
      </c>
    </row>
    <row r="117">
      <c r="A117" s="2" t="s">
        <v>527</v>
      </c>
      <c r="B117" s="1" t="s">
        <v>22</v>
      </c>
      <c r="C117" s="1" t="s">
        <v>1231</v>
      </c>
      <c r="D117" s="2" t="s">
        <v>547</v>
      </c>
      <c r="E117" s="1" t="s">
        <v>22</v>
      </c>
      <c r="F117" s="1" t="s">
        <v>1341</v>
      </c>
    </row>
    <row r="118">
      <c r="A118" s="2" t="s">
        <v>527</v>
      </c>
      <c r="B118" s="1" t="s">
        <v>22</v>
      </c>
      <c r="C118" s="1" t="s">
        <v>1231</v>
      </c>
      <c r="D118" s="2" t="s">
        <v>548</v>
      </c>
      <c r="E118" s="1" t="s">
        <v>22</v>
      </c>
      <c r="F118" s="1" t="s">
        <v>1342</v>
      </c>
    </row>
    <row r="119">
      <c r="A119" s="2" t="s">
        <v>434</v>
      </c>
      <c r="B119" s="1" t="s">
        <v>13</v>
      </c>
      <c r="C119" s="1" t="s">
        <v>1275</v>
      </c>
      <c r="D119" s="2" t="s">
        <v>549</v>
      </c>
      <c r="E119" s="1" t="s">
        <v>22</v>
      </c>
      <c r="F119" s="1" t="s">
        <v>1277</v>
      </c>
    </row>
    <row r="120">
      <c r="A120" s="2" t="s">
        <v>616</v>
      </c>
      <c r="B120" s="1" t="s">
        <v>20</v>
      </c>
      <c r="C120" s="1" t="s">
        <v>1346</v>
      </c>
      <c r="D120" s="2" t="s">
        <v>578</v>
      </c>
      <c r="E120" s="1" t="s">
        <v>22</v>
      </c>
      <c r="F120" s="1" t="s">
        <v>1345</v>
      </c>
    </row>
    <row r="121">
      <c r="A121" s="2" t="s">
        <v>581</v>
      </c>
      <c r="B121" s="1" t="s">
        <v>20</v>
      </c>
      <c r="C121" s="1" t="s">
        <v>1350</v>
      </c>
      <c r="D121" s="2" t="s">
        <v>582</v>
      </c>
      <c r="E121" s="1" t="s">
        <v>117</v>
      </c>
      <c r="F121" s="1" t="s">
        <v>1349</v>
      </c>
    </row>
    <row r="122">
      <c r="A122" s="2" t="s">
        <v>581</v>
      </c>
      <c r="B122" s="1" t="s">
        <v>20</v>
      </c>
      <c r="C122" s="1" t="s">
        <v>1350</v>
      </c>
      <c r="D122" s="2" t="s">
        <v>583</v>
      </c>
      <c r="E122" s="1" t="s">
        <v>117</v>
      </c>
      <c r="F122" s="1" t="s">
        <v>1351</v>
      </c>
    </row>
    <row r="123">
      <c r="A123" s="2" t="s">
        <v>581</v>
      </c>
      <c r="B123" s="1" t="s">
        <v>20</v>
      </c>
      <c r="C123" s="1" t="s">
        <v>1350</v>
      </c>
      <c r="D123" s="2" t="s">
        <v>584</v>
      </c>
      <c r="E123" s="1" t="s">
        <v>117</v>
      </c>
      <c r="F123" s="1" t="s">
        <v>1352</v>
      </c>
    </row>
    <row r="124">
      <c r="A124" s="2" t="s">
        <v>581</v>
      </c>
      <c r="B124" s="1" t="s">
        <v>20</v>
      </c>
      <c r="C124" s="1" t="s">
        <v>1350</v>
      </c>
      <c r="D124" s="2" t="s">
        <v>585</v>
      </c>
      <c r="E124" s="1" t="s">
        <v>117</v>
      </c>
      <c r="F124" s="1" t="s">
        <v>1353</v>
      </c>
    </row>
    <row r="125">
      <c r="A125" s="2" t="s">
        <v>581</v>
      </c>
      <c r="B125" s="1" t="s">
        <v>20</v>
      </c>
      <c r="C125" s="1" t="s">
        <v>1350</v>
      </c>
      <c r="D125" s="2" t="s">
        <v>586</v>
      </c>
      <c r="E125" s="1" t="s">
        <v>117</v>
      </c>
      <c r="F125" s="1" t="s">
        <v>1354</v>
      </c>
    </row>
    <row r="126">
      <c r="A126" s="2" t="s">
        <v>581</v>
      </c>
      <c r="B126" s="1" t="s">
        <v>20</v>
      </c>
      <c r="C126" s="1" t="s">
        <v>1350</v>
      </c>
      <c r="D126" s="2" t="s">
        <v>587</v>
      </c>
      <c r="E126" s="1" t="s">
        <v>117</v>
      </c>
      <c r="F126" s="1" t="s">
        <v>1355</v>
      </c>
    </row>
    <row r="127">
      <c r="A127" s="2" t="s">
        <v>581</v>
      </c>
      <c r="B127" s="1" t="s">
        <v>20</v>
      </c>
      <c r="C127" s="1" t="s">
        <v>1350</v>
      </c>
      <c r="D127" s="2" t="s">
        <v>588</v>
      </c>
      <c r="E127" s="1" t="s">
        <v>117</v>
      </c>
      <c r="F127" s="1" t="s">
        <v>1356</v>
      </c>
    </row>
    <row r="128">
      <c r="A128" s="2" t="s">
        <v>581</v>
      </c>
      <c r="B128" s="1" t="s">
        <v>20</v>
      </c>
      <c r="C128" s="1" t="s">
        <v>1350</v>
      </c>
      <c r="D128" s="2" t="s">
        <v>589</v>
      </c>
      <c r="E128" s="1" t="s">
        <v>117</v>
      </c>
      <c r="F128" s="1" t="s">
        <v>1357</v>
      </c>
    </row>
    <row r="129">
      <c r="A129" s="2" t="s">
        <v>581</v>
      </c>
      <c r="B129" s="1" t="s">
        <v>20</v>
      </c>
      <c r="C129" s="1" t="s">
        <v>1350</v>
      </c>
      <c r="D129" s="2" t="s">
        <v>590</v>
      </c>
      <c r="E129" s="1" t="s">
        <v>117</v>
      </c>
      <c r="F129" s="1" t="s">
        <v>1358</v>
      </c>
    </row>
    <row r="130">
      <c r="A130" s="2" t="s">
        <v>581</v>
      </c>
      <c r="B130" s="1" t="s">
        <v>20</v>
      </c>
      <c r="C130" s="1" t="s">
        <v>1350</v>
      </c>
      <c r="D130" s="2" t="s">
        <v>591</v>
      </c>
      <c r="E130" s="1" t="s">
        <v>117</v>
      </c>
      <c r="F130" s="1" t="s">
        <v>1359</v>
      </c>
    </row>
    <row r="131">
      <c r="A131" s="2" t="s">
        <v>581</v>
      </c>
      <c r="B131" s="1" t="s">
        <v>20</v>
      </c>
      <c r="C131" s="1" t="s">
        <v>1350</v>
      </c>
      <c r="D131" s="2" t="s">
        <v>592</v>
      </c>
      <c r="E131" s="1" t="s">
        <v>117</v>
      </c>
      <c r="F131" s="1" t="s">
        <v>1360</v>
      </c>
    </row>
    <row r="132">
      <c r="A132" s="2" t="s">
        <v>581</v>
      </c>
      <c r="B132" s="1" t="s">
        <v>20</v>
      </c>
      <c r="C132" s="1" t="s">
        <v>1350</v>
      </c>
      <c r="D132" s="2" t="s">
        <v>593</v>
      </c>
      <c r="E132" s="1" t="s">
        <v>117</v>
      </c>
      <c r="F132" s="1" t="s">
        <v>1361</v>
      </c>
    </row>
    <row r="133">
      <c r="A133" s="2" t="s">
        <v>581</v>
      </c>
      <c r="B133" s="1" t="s">
        <v>20</v>
      </c>
      <c r="C133" s="1" t="s">
        <v>1350</v>
      </c>
      <c r="D133" s="2" t="s">
        <v>594</v>
      </c>
      <c r="E133" s="1" t="s">
        <v>117</v>
      </c>
      <c r="F133" s="1" t="s">
        <v>1362</v>
      </c>
    </row>
    <row r="134">
      <c r="A134" s="2" t="s">
        <v>581</v>
      </c>
      <c r="B134" s="1" t="s">
        <v>20</v>
      </c>
      <c r="C134" s="1" t="s">
        <v>1350</v>
      </c>
      <c r="D134" s="2" t="s">
        <v>595</v>
      </c>
      <c r="E134" s="1" t="s">
        <v>117</v>
      </c>
      <c r="F134" s="1" t="s">
        <v>1363</v>
      </c>
    </row>
    <row r="135">
      <c r="A135" s="2" t="s">
        <v>581</v>
      </c>
      <c r="B135" s="1" t="s">
        <v>20</v>
      </c>
      <c r="C135" s="1" t="s">
        <v>1350</v>
      </c>
      <c r="D135" s="2" t="s">
        <v>596</v>
      </c>
      <c r="E135" s="1" t="s">
        <v>117</v>
      </c>
      <c r="F135" s="1" t="s">
        <v>1364</v>
      </c>
    </row>
    <row r="136">
      <c r="A136" s="2" t="s">
        <v>581</v>
      </c>
      <c r="B136" s="1" t="s">
        <v>20</v>
      </c>
      <c r="C136" s="1" t="s">
        <v>1350</v>
      </c>
      <c r="D136" s="2" t="s">
        <v>597</v>
      </c>
      <c r="E136" s="1" t="s">
        <v>117</v>
      </c>
      <c r="F136" s="1" t="s">
        <v>1365</v>
      </c>
    </row>
    <row r="137">
      <c r="A137" s="2" t="s">
        <v>581</v>
      </c>
      <c r="B137" s="1" t="s">
        <v>20</v>
      </c>
      <c r="C137" s="1" t="s">
        <v>1350</v>
      </c>
      <c r="D137" s="2" t="s">
        <v>598</v>
      </c>
      <c r="E137" s="1" t="s">
        <v>117</v>
      </c>
      <c r="F137" s="1" t="s">
        <v>1366</v>
      </c>
    </row>
    <row r="138">
      <c r="A138" s="2" t="s">
        <v>581</v>
      </c>
      <c r="B138" s="1" t="s">
        <v>20</v>
      </c>
      <c r="C138" s="1" t="s">
        <v>1350</v>
      </c>
      <c r="D138" s="2" t="s">
        <v>599</v>
      </c>
      <c r="E138" s="1" t="s">
        <v>117</v>
      </c>
      <c r="F138" s="1" t="s">
        <v>1367</v>
      </c>
    </row>
    <row r="139">
      <c r="A139" s="2" t="s">
        <v>581</v>
      </c>
      <c r="B139" s="1" t="s">
        <v>20</v>
      </c>
      <c r="C139" s="1" t="s">
        <v>1350</v>
      </c>
      <c r="D139" s="2" t="s">
        <v>600</v>
      </c>
      <c r="E139" s="1" t="s">
        <v>117</v>
      </c>
      <c r="F139" s="1" t="s">
        <v>1368</v>
      </c>
    </row>
    <row r="140">
      <c r="A140" s="2" t="s">
        <v>581</v>
      </c>
      <c r="B140" s="1" t="s">
        <v>20</v>
      </c>
      <c r="C140" s="1" t="s">
        <v>1350</v>
      </c>
      <c r="D140" s="2" t="s">
        <v>601</v>
      </c>
      <c r="E140" s="1" t="s">
        <v>117</v>
      </c>
      <c r="F140" s="1" t="s">
        <v>1369</v>
      </c>
    </row>
    <row r="141">
      <c r="A141" s="2" t="s">
        <v>581</v>
      </c>
      <c r="B141" s="1" t="s">
        <v>20</v>
      </c>
      <c r="C141" s="1" t="s">
        <v>1350</v>
      </c>
      <c r="D141" s="2" t="s">
        <v>602</v>
      </c>
      <c r="E141" s="1" t="s">
        <v>117</v>
      </c>
      <c r="F141" s="1" t="s">
        <v>1370</v>
      </c>
    </row>
    <row r="142">
      <c r="A142" s="2" t="s">
        <v>581</v>
      </c>
      <c r="B142" s="1" t="s">
        <v>20</v>
      </c>
      <c r="C142" s="1" t="s">
        <v>1350</v>
      </c>
      <c r="D142" s="2" t="s">
        <v>603</v>
      </c>
      <c r="E142" s="1" t="s">
        <v>117</v>
      </c>
      <c r="F142" s="1" t="s">
        <v>1371</v>
      </c>
    </row>
    <row r="143">
      <c r="A143" s="2" t="s">
        <v>581</v>
      </c>
      <c r="B143" s="1" t="s">
        <v>20</v>
      </c>
      <c r="C143" s="1" t="s">
        <v>1350</v>
      </c>
      <c r="D143" s="2" t="s">
        <v>604</v>
      </c>
      <c r="E143" s="1" t="s">
        <v>117</v>
      </c>
      <c r="F143" s="1" t="s">
        <v>1372</v>
      </c>
    </row>
    <row r="144">
      <c r="A144" s="2" t="s">
        <v>581</v>
      </c>
      <c r="B144" s="1" t="s">
        <v>20</v>
      </c>
      <c r="C144" s="1" t="s">
        <v>1350</v>
      </c>
      <c r="D144" s="2" t="s">
        <v>605</v>
      </c>
      <c r="E144" s="1" t="s">
        <v>117</v>
      </c>
      <c r="F144" s="1" t="s">
        <v>1373</v>
      </c>
    </row>
    <row r="145">
      <c r="A145" s="2" t="s">
        <v>581</v>
      </c>
      <c r="B145" s="1" t="s">
        <v>20</v>
      </c>
      <c r="C145" s="1" t="s">
        <v>1350</v>
      </c>
      <c r="D145" s="2" t="s">
        <v>606</v>
      </c>
      <c r="E145" s="1" t="s">
        <v>117</v>
      </c>
      <c r="F145" s="1" t="s">
        <v>1374</v>
      </c>
    </row>
    <row r="146">
      <c r="A146" s="2" t="s">
        <v>581</v>
      </c>
      <c r="B146" s="1" t="s">
        <v>20</v>
      </c>
      <c r="C146" s="1" t="s">
        <v>1350</v>
      </c>
      <c r="D146" s="2" t="s">
        <v>607</v>
      </c>
      <c r="E146" s="1" t="s">
        <v>117</v>
      </c>
      <c r="F146" s="1" t="s">
        <v>1375</v>
      </c>
    </row>
    <row r="147">
      <c r="A147" s="2" t="s">
        <v>581</v>
      </c>
      <c r="B147" s="1" t="s">
        <v>20</v>
      </c>
      <c r="C147" s="1" t="s">
        <v>1350</v>
      </c>
      <c r="D147" s="2" t="s">
        <v>608</v>
      </c>
      <c r="E147" s="1" t="s">
        <v>117</v>
      </c>
      <c r="F147" s="1" t="s">
        <v>1376</v>
      </c>
    </row>
    <row r="148">
      <c r="A148" s="2" t="s">
        <v>581</v>
      </c>
      <c r="B148" s="1" t="s">
        <v>20</v>
      </c>
      <c r="C148" s="1" t="s">
        <v>1350</v>
      </c>
      <c r="D148" s="2" t="s">
        <v>609</v>
      </c>
      <c r="E148" s="1" t="s">
        <v>117</v>
      </c>
      <c r="F148" s="1" t="s">
        <v>1377</v>
      </c>
    </row>
    <row r="149">
      <c r="A149" s="2" t="s">
        <v>581</v>
      </c>
      <c r="B149" s="1" t="s">
        <v>20</v>
      </c>
      <c r="C149" s="1" t="s">
        <v>1350</v>
      </c>
      <c r="D149" s="2" t="s">
        <v>610</v>
      </c>
      <c r="E149" s="1" t="s">
        <v>117</v>
      </c>
      <c r="F149" s="1" t="s">
        <v>1378</v>
      </c>
    </row>
    <row r="150">
      <c r="A150" s="2" t="s">
        <v>581</v>
      </c>
      <c r="B150" s="1" t="s">
        <v>20</v>
      </c>
      <c r="C150" s="1" t="s">
        <v>1350</v>
      </c>
      <c r="D150" s="2" t="s">
        <v>611</v>
      </c>
      <c r="E150" s="1" t="s">
        <v>117</v>
      </c>
      <c r="F150" s="1" t="s">
        <v>1379</v>
      </c>
    </row>
    <row r="151">
      <c r="A151" s="2" t="s">
        <v>581</v>
      </c>
      <c r="B151" s="1" t="s">
        <v>20</v>
      </c>
      <c r="C151" s="1" t="s">
        <v>1350</v>
      </c>
      <c r="D151" s="2" t="s">
        <v>612</v>
      </c>
      <c r="E151" s="1" t="s">
        <v>117</v>
      </c>
      <c r="F151" s="1" t="s">
        <v>1380</v>
      </c>
    </row>
    <row r="152">
      <c r="A152" s="2" t="s">
        <v>581</v>
      </c>
      <c r="B152" s="1" t="s">
        <v>20</v>
      </c>
      <c r="C152" s="1" t="s">
        <v>1350</v>
      </c>
      <c r="D152" s="2" t="s">
        <v>613</v>
      </c>
      <c r="E152" s="1" t="s">
        <v>117</v>
      </c>
      <c r="F152" s="1" t="s">
        <v>1381</v>
      </c>
    </row>
    <row r="153">
      <c r="A153" s="2" t="s">
        <v>581</v>
      </c>
      <c r="B153" s="1" t="s">
        <v>20</v>
      </c>
      <c r="C153" s="1" t="s">
        <v>1350</v>
      </c>
      <c r="D153" s="2" t="s">
        <v>614</v>
      </c>
      <c r="E153" s="1" t="s">
        <v>117</v>
      </c>
      <c r="F153" s="1" t="s">
        <v>1382</v>
      </c>
    </row>
    <row r="154">
      <c r="A154" s="2" t="s">
        <v>581</v>
      </c>
      <c r="B154" s="1" t="s">
        <v>20</v>
      </c>
      <c r="C154" s="1" t="s">
        <v>1350</v>
      </c>
      <c r="D154" s="2" t="s">
        <v>615</v>
      </c>
      <c r="E154" s="1" t="s">
        <v>117</v>
      </c>
      <c r="F154" s="1" t="s">
        <v>1383</v>
      </c>
    </row>
    <row r="155">
      <c r="A155" s="2" t="s">
        <v>616</v>
      </c>
      <c r="B155" s="1" t="s">
        <v>20</v>
      </c>
      <c r="C155" s="1" t="s">
        <v>1346</v>
      </c>
      <c r="D155" s="2" t="s">
        <v>617</v>
      </c>
      <c r="E155" s="1" t="s">
        <v>22</v>
      </c>
      <c r="F155" s="1" t="s">
        <v>1384</v>
      </c>
    </row>
    <row r="156">
      <c r="A156" s="2" t="s">
        <v>616</v>
      </c>
      <c r="B156" s="1" t="s">
        <v>20</v>
      </c>
      <c r="C156" s="1" t="s">
        <v>1346</v>
      </c>
      <c r="D156" s="2" t="s">
        <v>618</v>
      </c>
      <c r="E156" s="1" t="s">
        <v>22</v>
      </c>
      <c r="F156" s="1" t="s">
        <v>1385</v>
      </c>
    </row>
    <row r="157">
      <c r="A157" s="2" t="s">
        <v>616</v>
      </c>
      <c r="B157" s="1" t="s">
        <v>20</v>
      </c>
      <c r="C157" s="1" t="s">
        <v>1346</v>
      </c>
      <c r="D157" s="2" t="s">
        <v>619</v>
      </c>
      <c r="E157" s="1" t="s">
        <v>22</v>
      </c>
      <c r="F157" s="1" t="s">
        <v>1386</v>
      </c>
    </row>
    <row r="158">
      <c r="A158" s="2" t="s">
        <v>616</v>
      </c>
      <c r="B158" s="1" t="s">
        <v>20</v>
      </c>
      <c r="C158" s="1" t="s">
        <v>1346</v>
      </c>
      <c r="D158" s="2" t="s">
        <v>620</v>
      </c>
      <c r="E158" s="1" t="s">
        <v>22</v>
      </c>
      <c r="F158" s="1" t="s">
        <v>1387</v>
      </c>
    </row>
    <row r="159">
      <c r="A159" s="2" t="s">
        <v>616</v>
      </c>
      <c r="B159" s="1" t="s">
        <v>20</v>
      </c>
      <c r="C159" s="1" t="s">
        <v>1346</v>
      </c>
      <c r="D159" s="2" t="s">
        <v>621</v>
      </c>
      <c r="E159" s="1" t="s">
        <v>22</v>
      </c>
      <c r="F159" s="1" t="s">
        <v>1388</v>
      </c>
    </row>
    <row r="160">
      <c r="A160" s="2" t="s">
        <v>616</v>
      </c>
      <c r="B160" s="1" t="s">
        <v>20</v>
      </c>
      <c r="C160" s="1" t="s">
        <v>1346</v>
      </c>
      <c r="D160" s="2" t="s">
        <v>622</v>
      </c>
      <c r="E160" s="1" t="s">
        <v>22</v>
      </c>
      <c r="F160" s="1" t="s">
        <v>1389</v>
      </c>
    </row>
    <row r="161">
      <c r="A161" s="2" t="s">
        <v>616</v>
      </c>
      <c r="B161" s="1" t="s">
        <v>20</v>
      </c>
      <c r="C161" s="1" t="s">
        <v>1346</v>
      </c>
      <c r="D161" s="2" t="s">
        <v>623</v>
      </c>
      <c r="E161" s="1" t="s">
        <v>22</v>
      </c>
      <c r="F161" s="1" t="s">
        <v>1390</v>
      </c>
    </row>
    <row r="162">
      <c r="A162" s="2" t="s">
        <v>616</v>
      </c>
      <c r="B162" s="1" t="s">
        <v>20</v>
      </c>
      <c r="C162" s="1" t="s">
        <v>1346</v>
      </c>
      <c r="D162" s="2" t="s">
        <v>624</v>
      </c>
      <c r="E162" s="1" t="s">
        <v>22</v>
      </c>
      <c r="F162" s="1" t="s">
        <v>1391</v>
      </c>
    </row>
    <row r="163">
      <c r="A163" s="2" t="s">
        <v>616</v>
      </c>
      <c r="B163" s="1" t="s">
        <v>20</v>
      </c>
      <c r="C163" s="1" t="s">
        <v>1346</v>
      </c>
      <c r="D163" s="2" t="s">
        <v>625</v>
      </c>
      <c r="E163" s="1" t="s">
        <v>22</v>
      </c>
      <c r="F163" s="1" t="s">
        <v>1392</v>
      </c>
    </row>
    <row r="164">
      <c r="A164" s="2" t="s">
        <v>616</v>
      </c>
      <c r="B164" s="1" t="s">
        <v>20</v>
      </c>
      <c r="C164" s="1" t="s">
        <v>1346</v>
      </c>
      <c r="D164" s="2" t="s">
        <v>626</v>
      </c>
      <c r="E164" s="1" t="s">
        <v>22</v>
      </c>
      <c r="F164" s="1" t="s">
        <v>1393</v>
      </c>
    </row>
    <row r="165">
      <c r="A165" s="2" t="s">
        <v>616</v>
      </c>
      <c r="B165" s="1" t="s">
        <v>20</v>
      </c>
      <c r="C165" s="1" t="s">
        <v>1346</v>
      </c>
      <c r="D165" s="2" t="s">
        <v>627</v>
      </c>
      <c r="E165" s="1" t="s">
        <v>22</v>
      </c>
      <c r="F165" s="1" t="s">
        <v>1394</v>
      </c>
    </row>
    <row r="166">
      <c r="A166" s="2" t="s">
        <v>616</v>
      </c>
      <c r="B166" s="1" t="s">
        <v>20</v>
      </c>
      <c r="C166" s="1" t="s">
        <v>1346</v>
      </c>
      <c r="D166" s="2" t="s">
        <v>628</v>
      </c>
      <c r="E166" s="1" t="s">
        <v>22</v>
      </c>
      <c r="F166" s="1" t="s">
        <v>1395</v>
      </c>
    </row>
    <row r="167">
      <c r="A167" s="2" t="s">
        <v>616</v>
      </c>
      <c r="B167" s="1" t="s">
        <v>20</v>
      </c>
      <c r="C167" s="1" t="s">
        <v>1346</v>
      </c>
      <c r="D167" s="2" t="s">
        <v>629</v>
      </c>
      <c r="E167" s="1" t="s">
        <v>22</v>
      </c>
      <c r="F167" s="1" t="s">
        <v>1396</v>
      </c>
    </row>
    <row r="168">
      <c r="A168" s="2" t="s">
        <v>616</v>
      </c>
      <c r="B168" s="1" t="s">
        <v>20</v>
      </c>
      <c r="C168" s="1" t="s">
        <v>1346</v>
      </c>
      <c r="D168" s="2" t="s">
        <v>630</v>
      </c>
      <c r="E168" s="1" t="s">
        <v>22</v>
      </c>
      <c r="F168" s="1" t="s">
        <v>1397</v>
      </c>
    </row>
    <row r="169">
      <c r="A169" s="2" t="s">
        <v>616</v>
      </c>
      <c r="B169" s="1" t="s">
        <v>20</v>
      </c>
      <c r="C169" s="1" t="s">
        <v>1346</v>
      </c>
      <c r="D169" s="2" t="s">
        <v>631</v>
      </c>
      <c r="E169" s="1" t="s">
        <v>22</v>
      </c>
      <c r="F169" s="1" t="s">
        <v>1398</v>
      </c>
    </row>
    <row r="170">
      <c r="A170" s="2" t="s">
        <v>616</v>
      </c>
      <c r="B170" s="1" t="s">
        <v>20</v>
      </c>
      <c r="C170" s="1" t="s">
        <v>1346</v>
      </c>
      <c r="D170" s="2" t="s">
        <v>632</v>
      </c>
      <c r="E170" s="1" t="s">
        <v>22</v>
      </c>
      <c r="F170" s="1" t="s">
        <v>1399</v>
      </c>
    </row>
    <row r="171">
      <c r="A171" s="2" t="s">
        <v>616</v>
      </c>
      <c r="B171" s="1" t="s">
        <v>20</v>
      </c>
      <c r="C171" s="1" t="s">
        <v>1346</v>
      </c>
      <c r="D171" s="2" t="s">
        <v>633</v>
      </c>
      <c r="E171" s="1" t="s">
        <v>22</v>
      </c>
      <c r="F171" s="1" t="s">
        <v>1400</v>
      </c>
    </row>
    <row r="172">
      <c r="A172" s="2" t="s">
        <v>616</v>
      </c>
      <c r="B172" s="1" t="s">
        <v>20</v>
      </c>
      <c r="C172" s="1" t="s">
        <v>1346</v>
      </c>
      <c r="D172" s="2" t="s">
        <v>634</v>
      </c>
      <c r="E172" s="1" t="s">
        <v>22</v>
      </c>
      <c r="F172" s="1" t="s">
        <v>1401</v>
      </c>
    </row>
    <row r="173">
      <c r="A173" s="2" t="s">
        <v>616</v>
      </c>
      <c r="B173" s="1" t="s">
        <v>20</v>
      </c>
      <c r="C173" s="1" t="s">
        <v>1346</v>
      </c>
      <c r="D173" s="2" t="s">
        <v>635</v>
      </c>
      <c r="E173" s="1" t="s">
        <v>22</v>
      </c>
      <c r="F173" s="1" t="s">
        <v>1402</v>
      </c>
    </row>
    <row r="174">
      <c r="A174" s="2" t="s">
        <v>616</v>
      </c>
      <c r="B174" s="1" t="s">
        <v>20</v>
      </c>
      <c r="C174" s="1" t="s">
        <v>1346</v>
      </c>
      <c r="D174" s="2" t="s">
        <v>636</v>
      </c>
      <c r="E174" s="1" t="s">
        <v>22</v>
      </c>
      <c r="F174" s="1" t="s">
        <v>1403</v>
      </c>
    </row>
    <row r="175">
      <c r="A175" s="2" t="s">
        <v>616</v>
      </c>
      <c r="B175" s="1" t="s">
        <v>20</v>
      </c>
      <c r="C175" s="1" t="s">
        <v>1346</v>
      </c>
      <c r="D175" s="2" t="s">
        <v>637</v>
      </c>
      <c r="E175" s="1" t="s">
        <v>22</v>
      </c>
      <c r="F175" s="1" t="s">
        <v>1404</v>
      </c>
    </row>
    <row r="176">
      <c r="A176" s="2" t="s">
        <v>616</v>
      </c>
      <c r="B176" s="1" t="s">
        <v>20</v>
      </c>
      <c r="C176" s="1" t="s">
        <v>1346</v>
      </c>
      <c r="D176" s="2" t="s">
        <v>638</v>
      </c>
      <c r="E176" s="1" t="s">
        <v>22</v>
      </c>
      <c r="F176" s="1" t="s">
        <v>1405</v>
      </c>
    </row>
    <row r="177">
      <c r="A177" s="2" t="s">
        <v>616</v>
      </c>
      <c r="B177" s="1" t="s">
        <v>20</v>
      </c>
      <c r="C177" s="1" t="s">
        <v>1346</v>
      </c>
      <c r="D177" s="2" t="s">
        <v>639</v>
      </c>
      <c r="E177" s="1" t="s">
        <v>22</v>
      </c>
      <c r="F177" s="1" t="s">
        <v>1406</v>
      </c>
    </row>
    <row r="178">
      <c r="A178" s="2" t="s">
        <v>616</v>
      </c>
      <c r="B178" s="1" t="s">
        <v>20</v>
      </c>
      <c r="C178" s="1" t="s">
        <v>1346</v>
      </c>
      <c r="D178" s="2" t="s">
        <v>640</v>
      </c>
      <c r="E178" s="1" t="s">
        <v>22</v>
      </c>
      <c r="F178" s="1" t="s">
        <v>1407</v>
      </c>
    </row>
    <row r="179">
      <c r="A179" s="2" t="s">
        <v>616</v>
      </c>
      <c r="B179" s="1" t="s">
        <v>20</v>
      </c>
      <c r="C179" s="1" t="s">
        <v>1346</v>
      </c>
      <c r="D179" s="2" t="s">
        <v>641</v>
      </c>
      <c r="E179" s="1" t="s">
        <v>22</v>
      </c>
      <c r="F179" s="1" t="s">
        <v>1408</v>
      </c>
    </row>
    <row r="180">
      <c r="A180" s="2" t="s">
        <v>616</v>
      </c>
      <c r="B180" s="1" t="s">
        <v>20</v>
      </c>
      <c r="C180" s="1" t="s">
        <v>1346</v>
      </c>
      <c r="D180" s="2" t="s">
        <v>642</v>
      </c>
      <c r="E180" s="1" t="s">
        <v>22</v>
      </c>
      <c r="F180" s="1" t="s">
        <v>1409</v>
      </c>
    </row>
    <row r="181">
      <c r="A181" s="2" t="s">
        <v>616</v>
      </c>
      <c r="B181" s="1" t="s">
        <v>20</v>
      </c>
      <c r="C181" s="1" t="s">
        <v>1346</v>
      </c>
      <c r="D181" s="2" t="s">
        <v>643</v>
      </c>
      <c r="E181" s="1" t="s">
        <v>22</v>
      </c>
      <c r="F181" s="1" t="s">
        <v>1410</v>
      </c>
    </row>
    <row r="182">
      <c r="A182" s="2" t="s">
        <v>616</v>
      </c>
      <c r="B182" s="1" t="s">
        <v>20</v>
      </c>
      <c r="C182" s="1" t="s">
        <v>1346</v>
      </c>
      <c r="D182" s="2" t="s">
        <v>644</v>
      </c>
      <c r="E182" s="1" t="s">
        <v>22</v>
      </c>
      <c r="F182" s="1" t="s">
        <v>1411</v>
      </c>
    </row>
    <row r="183">
      <c r="A183" s="2" t="s">
        <v>616</v>
      </c>
      <c r="B183" s="1" t="s">
        <v>20</v>
      </c>
      <c r="C183" s="1" t="s">
        <v>1346</v>
      </c>
      <c r="D183" s="2" t="s">
        <v>645</v>
      </c>
      <c r="E183" s="1" t="s">
        <v>22</v>
      </c>
      <c r="F183" s="1" t="s">
        <v>1412</v>
      </c>
    </row>
    <row r="184">
      <c r="A184" s="2" t="s">
        <v>689</v>
      </c>
      <c r="B184" s="1" t="s">
        <v>20</v>
      </c>
      <c r="C184" s="1" t="s">
        <v>1415</v>
      </c>
      <c r="D184" s="2" t="s">
        <v>649</v>
      </c>
      <c r="E184" s="1" t="s">
        <v>17</v>
      </c>
      <c r="F184" s="1" t="s">
        <v>1414</v>
      </c>
    </row>
    <row r="185">
      <c r="A185" s="2" t="s">
        <v>714</v>
      </c>
      <c r="B185" s="1" t="s">
        <v>20</v>
      </c>
      <c r="C185" s="1" t="s">
        <v>1418</v>
      </c>
      <c r="D185" s="2" t="s">
        <v>690</v>
      </c>
      <c r="E185" s="1" t="s">
        <v>17</v>
      </c>
      <c r="F185" s="1" t="s">
        <v>1417</v>
      </c>
    </row>
    <row r="186">
      <c r="A186" s="2" t="s">
        <v>716</v>
      </c>
      <c r="B186" s="1" t="s">
        <v>20</v>
      </c>
      <c r="C186" s="1" t="s">
        <v>1420</v>
      </c>
      <c r="D186" s="2" t="s">
        <v>691</v>
      </c>
      <c r="E186" s="1" t="s">
        <v>17</v>
      </c>
      <c r="F186" s="1" t="s">
        <v>1419</v>
      </c>
    </row>
    <row r="187">
      <c r="A187" s="2" t="s">
        <v>714</v>
      </c>
      <c r="B187" s="1" t="s">
        <v>20</v>
      </c>
      <c r="C187" s="1" t="s">
        <v>1418</v>
      </c>
      <c r="D187" s="2" t="s">
        <v>692</v>
      </c>
      <c r="E187" s="1" t="s">
        <v>17</v>
      </c>
      <c r="F187" s="1" t="s">
        <v>1421</v>
      </c>
    </row>
    <row r="188">
      <c r="A188" s="2" t="s">
        <v>716</v>
      </c>
      <c r="B188" s="1" t="s">
        <v>20</v>
      </c>
      <c r="C188" s="1" t="s">
        <v>1420</v>
      </c>
      <c r="D188" s="2" t="s">
        <v>693</v>
      </c>
      <c r="E188" s="1" t="s">
        <v>17</v>
      </c>
      <c r="F188" s="1" t="s">
        <v>1422</v>
      </c>
    </row>
    <row r="189">
      <c r="A189" s="2" t="s">
        <v>714</v>
      </c>
      <c r="B189" s="1" t="s">
        <v>20</v>
      </c>
      <c r="C189" s="1" t="s">
        <v>1418</v>
      </c>
      <c r="D189" s="2" t="s">
        <v>694</v>
      </c>
      <c r="E189" s="1" t="s">
        <v>17</v>
      </c>
      <c r="F189" s="1" t="s">
        <v>1423</v>
      </c>
    </row>
    <row r="190">
      <c r="A190" s="2" t="s">
        <v>716</v>
      </c>
      <c r="B190" s="1" t="s">
        <v>20</v>
      </c>
      <c r="C190" s="1" t="s">
        <v>1420</v>
      </c>
      <c r="D190" s="2" t="s">
        <v>695</v>
      </c>
      <c r="E190" s="1" t="s">
        <v>17</v>
      </c>
      <c r="F190" s="1" t="s">
        <v>1424</v>
      </c>
    </row>
    <row r="191">
      <c r="A191" s="2" t="s">
        <v>714</v>
      </c>
      <c r="B191" s="1" t="s">
        <v>20</v>
      </c>
      <c r="C191" s="1" t="s">
        <v>1418</v>
      </c>
      <c r="D191" s="2" t="s">
        <v>696</v>
      </c>
      <c r="E191" s="1" t="s">
        <v>17</v>
      </c>
      <c r="F191" s="1" t="s">
        <v>1425</v>
      </c>
    </row>
    <row r="192">
      <c r="A192" s="2" t="s">
        <v>716</v>
      </c>
      <c r="B192" s="1" t="s">
        <v>20</v>
      </c>
      <c r="C192" s="1" t="s">
        <v>1420</v>
      </c>
      <c r="D192" s="2" t="s">
        <v>697</v>
      </c>
      <c r="E192" s="1" t="s">
        <v>17</v>
      </c>
      <c r="F192" s="1" t="s">
        <v>1426</v>
      </c>
    </row>
    <row r="193">
      <c r="A193" s="2" t="s">
        <v>714</v>
      </c>
      <c r="B193" s="1" t="s">
        <v>20</v>
      </c>
      <c r="C193" s="1" t="s">
        <v>1418</v>
      </c>
      <c r="D193" s="2" t="s">
        <v>698</v>
      </c>
      <c r="E193" s="1" t="s">
        <v>17</v>
      </c>
      <c r="F193" s="1" t="s">
        <v>1427</v>
      </c>
    </row>
    <row r="194">
      <c r="A194" s="2" t="s">
        <v>715</v>
      </c>
      <c r="B194" s="1" t="s">
        <v>20</v>
      </c>
      <c r="C194" s="1" t="s">
        <v>1429</v>
      </c>
      <c r="D194" s="2" t="s">
        <v>699</v>
      </c>
      <c r="E194" s="1" t="s">
        <v>17</v>
      </c>
      <c r="F194" s="1" t="s">
        <v>1428</v>
      </c>
    </row>
    <row r="195">
      <c r="A195" s="2" t="s">
        <v>716</v>
      </c>
      <c r="B195" s="1" t="s">
        <v>20</v>
      </c>
      <c r="C195" s="1" t="s">
        <v>1420</v>
      </c>
      <c r="D195" s="2" t="s">
        <v>700</v>
      </c>
      <c r="E195" s="1" t="s">
        <v>17</v>
      </c>
      <c r="F195" s="1" t="s">
        <v>1430</v>
      </c>
    </row>
    <row r="196">
      <c r="A196" s="2" t="s">
        <v>577</v>
      </c>
      <c r="B196" s="1" t="s">
        <v>13</v>
      </c>
      <c r="C196" s="1" t="s">
        <v>1434</v>
      </c>
      <c r="D196" s="2" t="s">
        <v>705</v>
      </c>
      <c r="E196" s="1" t="s">
        <v>17</v>
      </c>
      <c r="F196" s="1" t="s">
        <v>1435</v>
      </c>
    </row>
    <row r="197">
      <c r="A197" s="2" t="s">
        <v>702</v>
      </c>
      <c r="B197" s="1" t="s">
        <v>17</v>
      </c>
      <c r="C197" s="1" t="s">
        <v>1431</v>
      </c>
      <c r="D197" s="2" t="s">
        <v>717</v>
      </c>
      <c r="E197" s="1" t="s">
        <v>22</v>
      </c>
      <c r="F197" s="1" t="s">
        <v>1438</v>
      </c>
    </row>
    <row r="198">
      <c r="A198" s="2" t="s">
        <v>766</v>
      </c>
      <c r="B198" s="1" t="s">
        <v>17</v>
      </c>
      <c r="C198" s="1" t="s">
        <v>1439</v>
      </c>
      <c r="D198" s="2" t="s">
        <v>777</v>
      </c>
      <c r="E198" s="1" t="s">
        <v>22</v>
      </c>
      <c r="F198" s="1" t="s">
        <v>2011</v>
      </c>
    </row>
    <row r="199">
      <c r="A199" s="2" t="s">
        <v>766</v>
      </c>
      <c r="B199" s="1" t="s">
        <v>17</v>
      </c>
      <c r="C199" s="1" t="s">
        <v>1439</v>
      </c>
      <c r="D199" s="2" t="s">
        <v>778</v>
      </c>
      <c r="E199" s="1" t="s">
        <v>22</v>
      </c>
      <c r="F199" s="1" t="s">
        <v>2012</v>
      </c>
    </row>
    <row r="200">
      <c r="A200" s="2" t="s">
        <v>826</v>
      </c>
      <c r="B200" s="1" t="s">
        <v>17</v>
      </c>
      <c r="C200" s="1" t="s">
        <v>1444</v>
      </c>
      <c r="D200" s="1" t="s">
        <v>803</v>
      </c>
      <c r="E200" s="1" t="s">
        <v>22</v>
      </c>
      <c r="F200" s="1" t="s">
        <v>2013</v>
      </c>
    </row>
    <row r="201">
      <c r="A201" s="2" t="s">
        <v>826</v>
      </c>
      <c r="B201" s="1" t="s">
        <v>17</v>
      </c>
      <c r="C201" s="1" t="s">
        <v>1444</v>
      </c>
      <c r="D201" s="1" t="s">
        <v>804</v>
      </c>
      <c r="E201" s="1" t="s">
        <v>22</v>
      </c>
      <c r="F201" s="1" t="s">
        <v>2014</v>
      </c>
    </row>
    <row r="202">
      <c r="A202" s="2" t="s">
        <v>826</v>
      </c>
      <c r="B202" s="1" t="s">
        <v>17</v>
      </c>
      <c r="C202" s="1" t="s">
        <v>1444</v>
      </c>
      <c r="D202" s="1" t="s">
        <v>805</v>
      </c>
      <c r="E202" s="1" t="s">
        <v>22</v>
      </c>
      <c r="F202" s="1" t="s">
        <v>2015</v>
      </c>
    </row>
    <row r="203">
      <c r="A203" s="2" t="s">
        <v>802</v>
      </c>
      <c r="B203" s="1" t="s">
        <v>20</v>
      </c>
      <c r="C203" s="1" t="s">
        <v>1996</v>
      </c>
      <c r="D203" s="1" t="s">
        <v>806</v>
      </c>
      <c r="E203" s="1" t="s">
        <v>22</v>
      </c>
      <c r="F203" s="1" t="s">
        <v>2016</v>
      </c>
    </row>
    <row r="204">
      <c r="A204" s="2" t="s">
        <v>826</v>
      </c>
      <c r="B204" s="1" t="s">
        <v>17</v>
      </c>
      <c r="C204" s="1" t="s">
        <v>1444</v>
      </c>
      <c r="D204" s="1" t="s">
        <v>807</v>
      </c>
      <c r="E204" s="1" t="s">
        <v>22</v>
      </c>
      <c r="F204" s="1" t="s">
        <v>2017</v>
      </c>
    </row>
    <row r="205">
      <c r="A205" s="2" t="s">
        <v>826</v>
      </c>
      <c r="B205" s="1" t="s">
        <v>17</v>
      </c>
      <c r="C205" s="1" t="s">
        <v>1444</v>
      </c>
      <c r="D205" s="1" t="s">
        <v>808</v>
      </c>
      <c r="E205" s="1" t="s">
        <v>22</v>
      </c>
      <c r="F205" s="1" t="s">
        <v>2018</v>
      </c>
    </row>
    <row r="206">
      <c r="A206" s="2" t="s">
        <v>826</v>
      </c>
      <c r="B206" s="1" t="s">
        <v>17</v>
      </c>
      <c r="C206" s="1" t="s">
        <v>1444</v>
      </c>
      <c r="D206" s="2" t="s">
        <v>809</v>
      </c>
      <c r="E206" s="1" t="s">
        <v>22</v>
      </c>
      <c r="F206" s="1" t="s">
        <v>2019</v>
      </c>
    </row>
    <row r="207">
      <c r="A207" s="2" t="s">
        <v>826</v>
      </c>
      <c r="B207" s="1" t="s">
        <v>17</v>
      </c>
      <c r="C207" s="1" t="s">
        <v>1444</v>
      </c>
      <c r="D207" s="2" t="s">
        <v>810</v>
      </c>
      <c r="E207" s="1" t="s">
        <v>22</v>
      </c>
      <c r="F207" s="1" t="s">
        <v>2020</v>
      </c>
    </row>
    <row r="208">
      <c r="A208" s="2" t="s">
        <v>826</v>
      </c>
      <c r="B208" s="1" t="s">
        <v>17</v>
      </c>
      <c r="C208" s="1" t="s">
        <v>1444</v>
      </c>
      <c r="D208" s="2" t="s">
        <v>811</v>
      </c>
      <c r="E208" s="1" t="s">
        <v>22</v>
      </c>
      <c r="F208" s="1" t="s">
        <v>2021</v>
      </c>
    </row>
    <row r="209">
      <c r="A209" s="2" t="s">
        <v>826</v>
      </c>
      <c r="B209" s="1" t="s">
        <v>17</v>
      </c>
      <c r="C209" s="1" t="s">
        <v>1444</v>
      </c>
      <c r="D209" s="2" t="s">
        <v>812</v>
      </c>
      <c r="E209" s="1" t="s">
        <v>22</v>
      </c>
      <c r="F209" s="1" t="s">
        <v>2022</v>
      </c>
    </row>
    <row r="210">
      <c r="A210" s="2" t="s">
        <v>826</v>
      </c>
      <c r="B210" s="1" t="s">
        <v>17</v>
      </c>
      <c r="C210" s="1" t="s">
        <v>1444</v>
      </c>
      <c r="D210" s="2" t="s">
        <v>813</v>
      </c>
      <c r="E210" s="1" t="s">
        <v>22</v>
      </c>
      <c r="F210" s="1" t="s">
        <v>2023</v>
      </c>
    </row>
    <row r="211">
      <c r="A211" s="2" t="s">
        <v>802</v>
      </c>
      <c r="B211" s="1" t="s">
        <v>20</v>
      </c>
      <c r="C211" s="1" t="s">
        <v>1996</v>
      </c>
      <c r="D211" s="2" t="s">
        <v>814</v>
      </c>
      <c r="E211" s="1" t="s">
        <v>22</v>
      </c>
      <c r="F211" s="1" t="s">
        <v>2024</v>
      </c>
    </row>
    <row r="212">
      <c r="A212" s="2" t="s">
        <v>826</v>
      </c>
      <c r="B212" s="1" t="s">
        <v>17</v>
      </c>
      <c r="C212" s="1" t="s">
        <v>1444</v>
      </c>
      <c r="D212" s="2" t="s">
        <v>815</v>
      </c>
      <c r="E212" s="1" t="s">
        <v>22</v>
      </c>
      <c r="F212" s="1" t="s">
        <v>2025</v>
      </c>
    </row>
    <row r="213">
      <c r="A213" s="2" t="s">
        <v>826</v>
      </c>
      <c r="B213" s="1" t="s">
        <v>17</v>
      </c>
      <c r="C213" s="1" t="s">
        <v>1444</v>
      </c>
      <c r="D213" s="2" t="s">
        <v>816</v>
      </c>
      <c r="E213" s="1" t="s">
        <v>22</v>
      </c>
      <c r="F213" s="1" t="s">
        <v>2026</v>
      </c>
    </row>
    <row r="214">
      <c r="A214" s="2" t="s">
        <v>826</v>
      </c>
      <c r="B214" s="1" t="s">
        <v>17</v>
      </c>
      <c r="C214" s="1" t="s">
        <v>1444</v>
      </c>
      <c r="D214" s="2" t="s">
        <v>818</v>
      </c>
      <c r="E214" s="1" t="s">
        <v>22</v>
      </c>
      <c r="F214" s="1" t="s">
        <v>2027</v>
      </c>
    </row>
    <row r="215">
      <c r="A215" s="2" t="s">
        <v>826</v>
      </c>
      <c r="B215" s="1" t="s">
        <v>17</v>
      </c>
      <c r="C215" s="1" t="s">
        <v>1444</v>
      </c>
      <c r="D215" s="2" t="s">
        <v>819</v>
      </c>
      <c r="E215" s="1" t="s">
        <v>22</v>
      </c>
      <c r="F215" s="1" t="s">
        <v>2028</v>
      </c>
    </row>
    <row r="216">
      <c r="A216" s="2" t="s">
        <v>826</v>
      </c>
      <c r="B216" s="1" t="s">
        <v>17</v>
      </c>
      <c r="C216" s="1" t="s">
        <v>1444</v>
      </c>
      <c r="D216" s="2" t="s">
        <v>821</v>
      </c>
      <c r="E216" s="1" t="s">
        <v>22</v>
      </c>
      <c r="F216" s="1" t="s">
        <v>2029</v>
      </c>
    </row>
    <row r="217">
      <c r="A217" s="2" t="s">
        <v>826</v>
      </c>
      <c r="B217" s="1" t="s">
        <v>17</v>
      </c>
      <c r="C217" s="1" t="s">
        <v>1444</v>
      </c>
      <c r="D217" s="2" t="s">
        <v>822</v>
      </c>
      <c r="E217" s="1" t="s">
        <v>22</v>
      </c>
      <c r="F217" s="1" t="s">
        <v>2030</v>
      </c>
    </row>
    <row r="218">
      <c r="A218" s="2" t="s">
        <v>860</v>
      </c>
      <c r="B218" s="1" t="s">
        <v>17</v>
      </c>
      <c r="C218" s="1" t="s">
        <v>1998</v>
      </c>
      <c r="D218" s="2" t="s">
        <v>823</v>
      </c>
      <c r="E218" s="1" t="s">
        <v>22</v>
      </c>
      <c r="F218" s="1" t="s">
        <v>2031</v>
      </c>
    </row>
    <row r="219">
      <c r="A219" s="2" t="s">
        <v>817</v>
      </c>
      <c r="B219" s="1" t="s">
        <v>22</v>
      </c>
      <c r="C219" s="1" t="s">
        <v>1999</v>
      </c>
      <c r="D219" s="1" t="s">
        <v>824</v>
      </c>
      <c r="E219" s="1" t="s">
        <v>22</v>
      </c>
      <c r="F219" s="1" t="s">
        <v>2032</v>
      </c>
    </row>
    <row r="220">
      <c r="A220" s="2" t="s">
        <v>932</v>
      </c>
      <c r="B220" s="1" t="s">
        <v>22</v>
      </c>
      <c r="C220" s="1" t="s">
        <v>2000</v>
      </c>
      <c r="D220" s="2" t="s">
        <v>937</v>
      </c>
      <c r="E220" s="1" t="s">
        <v>22</v>
      </c>
      <c r="F220" s="1" t="s">
        <v>2033</v>
      </c>
    </row>
    <row r="221">
      <c r="A221" s="2" t="s">
        <v>932</v>
      </c>
      <c r="B221" s="1" t="s">
        <v>22</v>
      </c>
      <c r="C221" s="1" t="s">
        <v>2000</v>
      </c>
      <c r="D221" s="1" t="s">
        <v>941</v>
      </c>
      <c r="E221" s="1" t="s">
        <v>22</v>
      </c>
      <c r="F221" s="1" t="s">
        <v>2034</v>
      </c>
    </row>
    <row r="222">
      <c r="A222" s="2" t="s">
        <v>932</v>
      </c>
      <c r="B222" s="1" t="s">
        <v>22</v>
      </c>
      <c r="C222" s="1" t="s">
        <v>2000</v>
      </c>
      <c r="D222" s="2" t="s">
        <v>942</v>
      </c>
      <c r="E222" s="1" t="s">
        <v>22</v>
      </c>
      <c r="F222" s="1" t="s">
        <v>2035</v>
      </c>
    </row>
    <row r="223">
      <c r="A223" s="2" t="s">
        <v>932</v>
      </c>
      <c r="B223" s="1" t="s">
        <v>22</v>
      </c>
      <c r="C223" s="1" t="s">
        <v>2000</v>
      </c>
      <c r="D223" s="2" t="s">
        <v>943</v>
      </c>
      <c r="E223" s="1" t="s">
        <v>22</v>
      </c>
      <c r="F223" s="1" t="s">
        <v>2036</v>
      </c>
    </row>
    <row r="224">
      <c r="A224" s="2" t="s">
        <v>932</v>
      </c>
      <c r="B224" s="1" t="s">
        <v>22</v>
      </c>
      <c r="C224" s="1" t="s">
        <v>2000</v>
      </c>
      <c r="D224" s="2" t="s">
        <v>944</v>
      </c>
      <c r="E224" s="1" t="s">
        <v>22</v>
      </c>
      <c r="F224" s="1" t="s">
        <v>2037</v>
      </c>
    </row>
    <row r="225">
      <c r="A225" s="2" t="s">
        <v>932</v>
      </c>
      <c r="B225" s="1" t="s">
        <v>22</v>
      </c>
      <c r="C225" s="1" t="s">
        <v>2000</v>
      </c>
      <c r="D225" s="2" t="s">
        <v>945</v>
      </c>
      <c r="E225" s="1" t="s">
        <v>22</v>
      </c>
      <c r="F225" s="1" t="s">
        <v>2038</v>
      </c>
    </row>
    <row r="226">
      <c r="A226" s="2" t="s">
        <v>932</v>
      </c>
      <c r="B226" s="1" t="s">
        <v>22</v>
      </c>
      <c r="C226" s="1" t="s">
        <v>2000</v>
      </c>
      <c r="D226" s="2" t="s">
        <v>946</v>
      </c>
      <c r="E226" s="1" t="s">
        <v>22</v>
      </c>
      <c r="F226" s="1" t="s">
        <v>2039</v>
      </c>
    </row>
    <row r="227">
      <c r="A227" s="2" t="s">
        <v>1162</v>
      </c>
      <c r="B227" s="1" t="s">
        <v>20</v>
      </c>
      <c r="C227" s="1" t="s">
        <v>1447</v>
      </c>
      <c r="D227" s="2" t="s">
        <v>1163</v>
      </c>
      <c r="E227" s="1" t="s">
        <v>22</v>
      </c>
      <c r="F227" s="1" t="s">
        <v>1446</v>
      </c>
    </row>
    <row r="228">
      <c r="A228" s="2" t="s">
        <v>1162</v>
      </c>
      <c r="B228" s="1" t="s">
        <v>20</v>
      </c>
      <c r="C228" s="1" t="s">
        <v>1447</v>
      </c>
      <c r="D228" s="2" t="s">
        <v>1164</v>
      </c>
      <c r="E228" s="1" t="s">
        <v>22</v>
      </c>
      <c r="F228" s="1" t="s">
        <v>1448</v>
      </c>
    </row>
    <row r="229">
      <c r="A229" s="2" t="s">
        <v>1162</v>
      </c>
      <c r="B229" s="1" t="s">
        <v>20</v>
      </c>
      <c r="C229" s="1" t="s">
        <v>1447</v>
      </c>
      <c r="D229" s="2" t="s">
        <v>1165</v>
      </c>
      <c r="E229" s="1" t="s">
        <v>22</v>
      </c>
      <c r="F229" s="1" t="s">
        <v>1449</v>
      </c>
    </row>
    <row r="230">
      <c r="A230" s="2" t="s">
        <v>1162</v>
      </c>
      <c r="B230" s="1" t="s">
        <v>20</v>
      </c>
      <c r="C230" s="1" t="s">
        <v>1447</v>
      </c>
      <c r="D230" s="2" t="s">
        <v>1166</v>
      </c>
      <c r="E230" s="1" t="s">
        <v>22</v>
      </c>
      <c r="F230" s="1" t="s">
        <v>1450</v>
      </c>
    </row>
    <row r="231">
      <c r="A231" s="2" t="s">
        <v>1162</v>
      </c>
      <c r="B231" s="1" t="s">
        <v>20</v>
      </c>
      <c r="C231" s="1" t="s">
        <v>1447</v>
      </c>
      <c r="D231" s="2" t="s">
        <v>1167</v>
      </c>
      <c r="E231" s="1" t="s">
        <v>22</v>
      </c>
      <c r="F231" s="1" t="s">
        <v>1451</v>
      </c>
    </row>
    <row r="232">
      <c r="A232" s="2" t="s">
        <v>1162</v>
      </c>
      <c r="B232" s="1" t="s">
        <v>20</v>
      </c>
      <c r="C232" s="1" t="s">
        <v>1447</v>
      </c>
      <c r="D232" s="2" t="s">
        <v>1168</v>
      </c>
      <c r="E232" s="1" t="s">
        <v>22</v>
      </c>
      <c r="F232" s="1" t="s">
        <v>1452</v>
      </c>
    </row>
    <row r="233">
      <c r="A233" s="2" t="s">
        <v>1162</v>
      </c>
      <c r="B233" s="1" t="s">
        <v>20</v>
      </c>
      <c r="C233" s="1" t="s">
        <v>1447</v>
      </c>
      <c r="D233" s="2" t="s">
        <v>1169</v>
      </c>
      <c r="E233" s="1" t="s">
        <v>22</v>
      </c>
      <c r="F233" s="1" t="s">
        <v>1453</v>
      </c>
    </row>
    <row r="234">
      <c r="A234" s="2" t="s">
        <v>1162</v>
      </c>
      <c r="B234" s="1" t="s">
        <v>20</v>
      </c>
      <c r="C234" s="1" t="s">
        <v>1447</v>
      </c>
      <c r="D234" s="2" t="s">
        <v>1170</v>
      </c>
      <c r="E234" s="1" t="s">
        <v>22</v>
      </c>
      <c r="F234" s="1" t="s">
        <v>1454</v>
      </c>
    </row>
    <row r="235">
      <c r="A235" s="2" t="s">
        <v>1120</v>
      </c>
      <c r="B235" s="1" t="s">
        <v>22</v>
      </c>
      <c r="C235" s="1" t="s">
        <v>1458</v>
      </c>
      <c r="D235" s="2" t="s">
        <v>1102</v>
      </c>
      <c r="E235" s="1" t="s">
        <v>22</v>
      </c>
      <c r="F235" s="1" t="s">
        <v>2040</v>
      </c>
    </row>
    <row r="236">
      <c r="A236" s="2" t="s">
        <v>1120</v>
      </c>
      <c r="B236" s="1" t="s">
        <v>22</v>
      </c>
      <c r="C236" s="1" t="s">
        <v>1458</v>
      </c>
      <c r="D236" s="2" t="s">
        <v>1097</v>
      </c>
      <c r="E236" s="1" t="s">
        <v>22</v>
      </c>
      <c r="F236" s="1" t="s">
        <v>2041</v>
      </c>
    </row>
    <row r="237">
      <c r="A237" s="2" t="s">
        <v>1120</v>
      </c>
      <c r="B237" s="1" t="s">
        <v>22</v>
      </c>
      <c r="C237" s="1" t="s">
        <v>1458</v>
      </c>
      <c r="D237" s="2" t="s">
        <v>1090</v>
      </c>
      <c r="E237" s="1" t="s">
        <v>22</v>
      </c>
      <c r="F237" s="1" t="s">
        <v>2042</v>
      </c>
    </row>
    <row r="238">
      <c r="A238" s="2" t="s">
        <v>1120</v>
      </c>
      <c r="B238" s="1" t="s">
        <v>22</v>
      </c>
      <c r="C238" s="1" t="s">
        <v>1458</v>
      </c>
      <c r="D238" s="2" t="s">
        <v>1098</v>
      </c>
      <c r="E238" s="1" t="s">
        <v>22</v>
      </c>
      <c r="F238" s="1" t="s">
        <v>2043</v>
      </c>
    </row>
    <row r="239">
      <c r="A239" s="2" t="s">
        <v>1120</v>
      </c>
      <c r="B239" s="1" t="s">
        <v>22</v>
      </c>
      <c r="C239" s="1" t="s">
        <v>1458</v>
      </c>
      <c r="D239" s="2" t="s">
        <v>1104</v>
      </c>
      <c r="E239" s="1" t="s">
        <v>22</v>
      </c>
      <c r="F239" s="1" t="s">
        <v>2044</v>
      </c>
    </row>
    <row r="240">
      <c r="A240" s="2" t="s">
        <v>1120</v>
      </c>
      <c r="B240" s="1" t="s">
        <v>22</v>
      </c>
      <c r="C240" s="1" t="s">
        <v>1458</v>
      </c>
      <c r="D240" s="2" t="s">
        <v>936</v>
      </c>
      <c r="E240" s="1" t="s">
        <v>22</v>
      </c>
      <c r="F240" s="1" t="s">
        <v>1460</v>
      </c>
    </row>
    <row r="241">
      <c r="A241" s="2" t="s">
        <v>1120</v>
      </c>
      <c r="B241" s="1" t="s">
        <v>22</v>
      </c>
      <c r="C241" s="1" t="s">
        <v>1458</v>
      </c>
      <c r="D241" s="2" t="s">
        <v>1100</v>
      </c>
      <c r="E241" s="1" t="s">
        <v>22</v>
      </c>
      <c r="F241" s="1" t="s">
        <v>2045</v>
      </c>
    </row>
    <row r="242">
      <c r="A242" s="2" t="s">
        <v>1120</v>
      </c>
      <c r="B242" s="1" t="s">
        <v>22</v>
      </c>
      <c r="C242" s="1" t="s">
        <v>1458</v>
      </c>
      <c r="D242" s="2" t="s">
        <v>1092</v>
      </c>
      <c r="E242" s="1" t="s">
        <v>22</v>
      </c>
      <c r="F242" s="1" t="s">
        <v>2046</v>
      </c>
    </row>
    <row r="243">
      <c r="A243" s="2" t="s">
        <v>1120</v>
      </c>
      <c r="B243" s="1" t="s">
        <v>22</v>
      </c>
      <c r="C243" s="1" t="s">
        <v>1458</v>
      </c>
      <c r="D243" s="2" t="s">
        <v>1106</v>
      </c>
      <c r="E243" s="1" t="s">
        <v>22</v>
      </c>
      <c r="F243" s="1" t="s">
        <v>2047</v>
      </c>
    </row>
    <row r="244">
      <c r="A244" s="2" t="s">
        <v>1120</v>
      </c>
      <c r="B244" s="1" t="s">
        <v>22</v>
      </c>
      <c r="C244" s="1" t="s">
        <v>1458</v>
      </c>
      <c r="D244" s="2" t="s">
        <v>1086</v>
      </c>
      <c r="E244" s="1" t="s">
        <v>22</v>
      </c>
      <c r="F244" s="1" t="s">
        <v>2048</v>
      </c>
    </row>
    <row r="245">
      <c r="A245" s="2" t="s">
        <v>1120</v>
      </c>
      <c r="B245" s="1" t="s">
        <v>22</v>
      </c>
      <c r="C245" s="1" t="s">
        <v>1458</v>
      </c>
      <c r="D245" s="2" t="s">
        <v>1101</v>
      </c>
      <c r="E245" s="1" t="s">
        <v>22</v>
      </c>
      <c r="F245" s="1" t="s">
        <v>2049</v>
      </c>
    </row>
    <row r="246">
      <c r="A246" s="2" t="s">
        <v>1120</v>
      </c>
      <c r="B246" s="1" t="s">
        <v>22</v>
      </c>
      <c r="C246" s="1" t="s">
        <v>1458</v>
      </c>
      <c r="D246" s="2" t="s">
        <v>1082</v>
      </c>
      <c r="E246" s="1" t="s">
        <v>22</v>
      </c>
      <c r="F246" s="1" t="s">
        <v>2050</v>
      </c>
    </row>
    <row r="247">
      <c r="A247" s="2" t="s">
        <v>1120</v>
      </c>
      <c r="B247" s="1" t="s">
        <v>22</v>
      </c>
      <c r="C247" s="1" t="s">
        <v>1458</v>
      </c>
      <c r="D247" s="2" t="s">
        <v>1095</v>
      </c>
      <c r="E247" s="1" t="s">
        <v>22</v>
      </c>
      <c r="F247" s="1" t="s">
        <v>2051</v>
      </c>
    </row>
    <row r="248">
      <c r="A248" s="2" t="s">
        <v>1120</v>
      </c>
      <c r="B248" s="1" t="s">
        <v>22</v>
      </c>
      <c r="C248" s="1" t="s">
        <v>1458</v>
      </c>
      <c r="D248" s="2" t="s">
        <v>1089</v>
      </c>
      <c r="E248" s="1" t="s">
        <v>22</v>
      </c>
      <c r="F248" s="1" t="s">
        <v>2052</v>
      </c>
    </row>
    <row r="249">
      <c r="A249" s="2" t="s">
        <v>1120</v>
      </c>
      <c r="B249" s="1" t="s">
        <v>22</v>
      </c>
      <c r="C249" s="1" t="s">
        <v>1458</v>
      </c>
      <c r="D249" s="2" t="s">
        <v>1108</v>
      </c>
      <c r="E249" s="1" t="s">
        <v>22</v>
      </c>
      <c r="F249" s="1" t="s">
        <v>2053</v>
      </c>
    </row>
    <row r="250">
      <c r="A250" s="2" t="s">
        <v>1120</v>
      </c>
      <c r="B250" s="1" t="s">
        <v>22</v>
      </c>
      <c r="C250" s="1" t="s">
        <v>1458</v>
      </c>
      <c r="D250" s="2" t="s">
        <v>1109</v>
      </c>
      <c r="E250" s="1" t="s">
        <v>22</v>
      </c>
      <c r="F250" s="1" t="s">
        <v>2054</v>
      </c>
    </row>
    <row r="251">
      <c r="A251" s="2" t="s">
        <v>1120</v>
      </c>
      <c r="B251" s="1" t="s">
        <v>22</v>
      </c>
      <c r="C251" s="1" t="s">
        <v>1458</v>
      </c>
      <c r="D251" s="2" t="s">
        <v>1081</v>
      </c>
      <c r="E251" s="1" t="s">
        <v>22</v>
      </c>
      <c r="F251" s="1" t="s">
        <v>2055</v>
      </c>
    </row>
    <row r="252">
      <c r="A252" s="2" t="s">
        <v>1120</v>
      </c>
      <c r="B252" s="1" t="s">
        <v>22</v>
      </c>
      <c r="C252" s="1" t="s">
        <v>1458</v>
      </c>
      <c r="D252" s="2" t="s">
        <v>1088</v>
      </c>
      <c r="E252" s="1" t="s">
        <v>22</v>
      </c>
      <c r="F252" s="1" t="s">
        <v>2056</v>
      </c>
    </row>
    <row r="253">
      <c r="A253" s="2" t="s">
        <v>764</v>
      </c>
      <c r="B253" s="1" t="s">
        <v>17</v>
      </c>
      <c r="C253" s="1" t="s">
        <v>1465</v>
      </c>
      <c r="D253" s="2" t="s">
        <v>779</v>
      </c>
      <c r="E253" s="1" t="s">
        <v>22</v>
      </c>
      <c r="F253" s="1" t="s">
        <v>1463</v>
      </c>
    </row>
    <row r="254">
      <c r="A254" s="2" t="s">
        <v>766</v>
      </c>
      <c r="B254" s="1" t="s">
        <v>17</v>
      </c>
      <c r="C254" s="1" t="s">
        <v>1439</v>
      </c>
      <c r="D254" s="2" t="s">
        <v>779</v>
      </c>
      <c r="E254" s="1" t="s">
        <v>22</v>
      </c>
      <c r="F254" s="1" t="s">
        <v>1463</v>
      </c>
    </row>
    <row r="255">
      <c r="A255" s="4"/>
      <c r="B255" s="4"/>
      <c r="C255" s="4"/>
      <c r="D255" s="4"/>
      <c r="E255" s="4"/>
      <c r="F255" s="4"/>
    </row>
    <row r="256">
      <c r="A256" s="4"/>
      <c r="B256" s="4"/>
      <c r="C256" s="4"/>
      <c r="D256" s="4"/>
      <c r="E256" s="4"/>
      <c r="F256" s="4"/>
    </row>
    <row r="257">
      <c r="A257" s="4"/>
      <c r="B257" s="4"/>
      <c r="C257" s="4"/>
      <c r="D257" s="4"/>
      <c r="E257" s="4"/>
      <c r="F257" s="4"/>
    </row>
    <row r="258">
      <c r="A258" s="4"/>
      <c r="B258" s="4"/>
      <c r="C258" s="4"/>
      <c r="D258" s="4"/>
      <c r="E258" s="4"/>
      <c r="F258" s="4"/>
    </row>
    <row r="259">
      <c r="A259" s="4"/>
      <c r="B259" s="4"/>
      <c r="C259" s="4"/>
      <c r="D259" s="4"/>
      <c r="E259" s="4"/>
      <c r="F259" s="4"/>
    </row>
    <row r="260">
      <c r="A260" s="4"/>
      <c r="B260" s="4"/>
      <c r="C260" s="4"/>
      <c r="D260" s="4"/>
      <c r="E260" s="4"/>
      <c r="F260" s="4"/>
    </row>
    <row r="261">
      <c r="A261" s="4"/>
      <c r="B261" s="4"/>
      <c r="C261" s="4"/>
      <c r="D261" s="4"/>
      <c r="E261" s="4"/>
      <c r="F261" s="4"/>
    </row>
    <row r="262">
      <c r="A262" s="4"/>
      <c r="B262" s="4"/>
      <c r="C262" s="4"/>
      <c r="D262" s="4"/>
      <c r="E262" s="4"/>
      <c r="F262" s="4"/>
    </row>
    <row r="263">
      <c r="A263" s="4"/>
      <c r="B263" s="4"/>
      <c r="C263" s="4"/>
      <c r="D263" s="4"/>
      <c r="E263" s="4"/>
      <c r="F263" s="4"/>
    </row>
    <row r="264">
      <c r="A264" s="4"/>
      <c r="B264" s="4"/>
      <c r="C264" s="4"/>
      <c r="D264" s="4"/>
      <c r="E264" s="4"/>
      <c r="F264" s="4"/>
    </row>
    <row r="265">
      <c r="A265" s="4"/>
      <c r="B265" s="4"/>
      <c r="C265" s="4"/>
      <c r="D265" s="4"/>
      <c r="E265" s="4"/>
      <c r="F265" s="4"/>
    </row>
    <row r="266">
      <c r="A266" s="4"/>
      <c r="B266" s="4"/>
      <c r="C266" s="4"/>
      <c r="D266" s="4"/>
      <c r="E266" s="4"/>
      <c r="F266" s="4"/>
    </row>
    <row r="267">
      <c r="A267" s="4"/>
      <c r="B267" s="4"/>
      <c r="C267" s="4"/>
      <c r="D267" s="4"/>
      <c r="E267" s="4"/>
      <c r="F267" s="4"/>
    </row>
    <row r="268">
      <c r="A268" s="4"/>
      <c r="B268" s="4"/>
      <c r="C268" s="4"/>
      <c r="D268" s="4"/>
      <c r="E268" s="4"/>
      <c r="F268" s="4"/>
    </row>
    <row r="269">
      <c r="A269" s="4"/>
      <c r="B269" s="4"/>
      <c r="C269" s="4"/>
      <c r="D269" s="4"/>
      <c r="E269" s="4"/>
      <c r="F269" s="4"/>
    </row>
    <row r="270">
      <c r="A270" s="4"/>
      <c r="B270" s="4"/>
      <c r="C270" s="4"/>
      <c r="D270" s="4"/>
      <c r="E270" s="4"/>
      <c r="F270" s="4"/>
    </row>
    <row r="271">
      <c r="A271" s="4"/>
      <c r="B271" s="4"/>
      <c r="C271" s="4"/>
      <c r="D271" s="4"/>
      <c r="E271" s="4"/>
      <c r="F271" s="4"/>
    </row>
    <row r="272">
      <c r="A272" s="4"/>
      <c r="B272" s="4"/>
      <c r="C272" s="4"/>
      <c r="D272" s="4"/>
      <c r="E272" s="4"/>
      <c r="F272" s="4"/>
    </row>
    <row r="273">
      <c r="A273" s="4"/>
      <c r="B273" s="4"/>
      <c r="C273" s="4"/>
      <c r="D273" s="4"/>
      <c r="E273" s="4"/>
      <c r="F273" s="4"/>
    </row>
    <row r="274">
      <c r="A274" s="4"/>
      <c r="B274" s="4"/>
      <c r="C274" s="4"/>
      <c r="D274" s="4"/>
      <c r="E274" s="4"/>
      <c r="F274" s="4"/>
    </row>
    <row r="275">
      <c r="A275" s="4"/>
      <c r="B275" s="4"/>
      <c r="C275" s="4"/>
      <c r="D275" s="4"/>
      <c r="E275" s="4"/>
      <c r="F275" s="4"/>
    </row>
    <row r="276">
      <c r="A276" s="4"/>
      <c r="B276" s="4"/>
      <c r="C276" s="4"/>
      <c r="D276" s="4"/>
      <c r="E276" s="4"/>
      <c r="F276" s="4"/>
    </row>
    <row r="277">
      <c r="A277" s="4"/>
      <c r="B277" s="4"/>
      <c r="C277" s="4"/>
      <c r="D277" s="4"/>
      <c r="E277" s="4"/>
      <c r="F277" s="4"/>
    </row>
    <row r="278">
      <c r="A278" s="4"/>
      <c r="B278" s="4"/>
      <c r="C278" s="4"/>
      <c r="D278" s="4"/>
      <c r="E278" s="4"/>
      <c r="F278" s="4"/>
    </row>
    <row r="279">
      <c r="A279" s="4"/>
      <c r="B279" s="4"/>
      <c r="C279" s="4"/>
      <c r="D279" s="4"/>
      <c r="E279" s="4"/>
      <c r="F279" s="4"/>
    </row>
    <row r="280">
      <c r="A280" s="4"/>
      <c r="B280" s="4"/>
      <c r="C280" s="4"/>
      <c r="D280" s="4"/>
      <c r="E280" s="4"/>
      <c r="F280" s="4"/>
    </row>
    <row r="281">
      <c r="A281" s="4"/>
      <c r="B281" s="4"/>
      <c r="C281" s="4"/>
      <c r="D281" s="4"/>
      <c r="E281" s="4"/>
      <c r="F281" s="4"/>
    </row>
    <row r="282">
      <c r="A282" s="4"/>
      <c r="B282" s="4"/>
      <c r="C282" s="4"/>
      <c r="D282" s="4"/>
      <c r="E282" s="4"/>
      <c r="F282" s="4"/>
    </row>
    <row r="283">
      <c r="A283" s="4"/>
      <c r="B283" s="4"/>
      <c r="C283" s="4"/>
      <c r="D283" s="4"/>
      <c r="E283" s="4"/>
      <c r="F283" s="4"/>
    </row>
    <row r="284">
      <c r="A284" s="4"/>
      <c r="B284" s="4"/>
      <c r="C284" s="4"/>
      <c r="D284" s="4"/>
      <c r="E284" s="4"/>
      <c r="F284" s="4"/>
    </row>
    <row r="285">
      <c r="A285" s="4"/>
      <c r="B285" s="4"/>
      <c r="C285" s="4"/>
      <c r="D285" s="4"/>
      <c r="E285" s="4"/>
      <c r="F285" s="4"/>
    </row>
    <row r="286">
      <c r="A286" s="4"/>
      <c r="B286" s="4"/>
      <c r="C286" s="4"/>
      <c r="D286" s="4"/>
      <c r="E286" s="4"/>
      <c r="F286" s="4"/>
    </row>
    <row r="287">
      <c r="A287" s="4"/>
      <c r="B287" s="4"/>
      <c r="C287" s="4"/>
      <c r="D287" s="4"/>
      <c r="E287" s="4"/>
      <c r="F287" s="4"/>
    </row>
    <row r="288">
      <c r="A288" s="4"/>
      <c r="B288" s="4"/>
      <c r="C288" s="4"/>
      <c r="D288" s="4"/>
      <c r="E288" s="4"/>
      <c r="F288" s="4"/>
    </row>
    <row r="289">
      <c r="A289" s="4"/>
      <c r="B289" s="4"/>
      <c r="C289" s="4"/>
      <c r="D289" s="4"/>
      <c r="E289" s="4"/>
      <c r="F289" s="4"/>
    </row>
    <row r="290">
      <c r="A290" s="4"/>
      <c r="B290" s="4"/>
      <c r="C290" s="4"/>
      <c r="D290" s="4"/>
      <c r="E290" s="4"/>
      <c r="F290" s="4"/>
    </row>
    <row r="291">
      <c r="A291" s="4"/>
      <c r="B291" s="4"/>
      <c r="C291" s="4"/>
      <c r="D291" s="4"/>
      <c r="E291" s="4"/>
      <c r="F291" s="4"/>
    </row>
    <row r="292">
      <c r="A292" s="4"/>
      <c r="B292" s="4"/>
      <c r="C292" s="4"/>
      <c r="D292" s="4"/>
      <c r="E292" s="4"/>
      <c r="F292" s="4"/>
    </row>
    <row r="293">
      <c r="A293" s="4"/>
      <c r="B293" s="4"/>
      <c r="C293" s="4"/>
      <c r="D293" s="4"/>
      <c r="E293" s="4"/>
      <c r="F293" s="4"/>
    </row>
    <row r="294">
      <c r="A294" s="4"/>
      <c r="B294" s="4"/>
      <c r="C294" s="4"/>
      <c r="D294" s="4"/>
      <c r="E294" s="4"/>
      <c r="F294" s="4"/>
    </row>
    <row r="295">
      <c r="A295" s="4"/>
      <c r="B295" s="4"/>
      <c r="C295" s="4"/>
      <c r="D295" s="4"/>
      <c r="E295" s="4"/>
      <c r="F295" s="4"/>
    </row>
    <row r="296">
      <c r="A296" s="4"/>
      <c r="B296" s="4"/>
      <c r="C296" s="4"/>
      <c r="D296" s="4"/>
      <c r="E296" s="4"/>
      <c r="F296" s="4"/>
    </row>
    <row r="297">
      <c r="A297" s="4"/>
      <c r="B297" s="4"/>
      <c r="C297" s="4"/>
      <c r="D297" s="4"/>
      <c r="E297" s="4"/>
      <c r="F297" s="4"/>
    </row>
    <row r="298">
      <c r="A298" s="4"/>
      <c r="B298" s="4"/>
      <c r="C298" s="4"/>
      <c r="D298" s="4"/>
      <c r="E298" s="4"/>
      <c r="F298" s="4"/>
    </row>
    <row r="299">
      <c r="A299" s="4"/>
      <c r="B299" s="4"/>
      <c r="C299" s="4"/>
      <c r="D299" s="4"/>
      <c r="E299" s="4"/>
      <c r="F299" s="4"/>
    </row>
    <row r="300">
      <c r="A300" s="4"/>
      <c r="B300" s="4"/>
      <c r="C300" s="4"/>
      <c r="D300" s="4"/>
      <c r="E300" s="4"/>
      <c r="F300" s="4"/>
    </row>
    <row r="301">
      <c r="A301" s="4"/>
      <c r="B301" s="4"/>
      <c r="C301" s="4"/>
      <c r="D301" s="4"/>
      <c r="E301" s="4"/>
      <c r="F301" s="4"/>
    </row>
    <row r="302">
      <c r="A302" s="4"/>
      <c r="B302" s="4"/>
      <c r="C302" s="4"/>
      <c r="D302" s="4"/>
      <c r="E302" s="4"/>
      <c r="F302" s="4"/>
    </row>
    <row r="303">
      <c r="A303" s="4"/>
      <c r="B303" s="4"/>
      <c r="C303" s="4"/>
      <c r="D303" s="4"/>
      <c r="E303" s="4"/>
      <c r="F303" s="4"/>
    </row>
    <row r="304">
      <c r="A304" s="4"/>
      <c r="B304" s="4"/>
      <c r="C304" s="4"/>
      <c r="D304" s="4"/>
      <c r="E304" s="4"/>
      <c r="F304" s="4"/>
    </row>
    <row r="305">
      <c r="A305" s="4"/>
      <c r="B305" s="4"/>
      <c r="C305" s="4"/>
      <c r="D305" s="4"/>
      <c r="E305" s="4"/>
      <c r="F305" s="4"/>
    </row>
    <row r="306">
      <c r="A306" s="4"/>
      <c r="B306" s="4"/>
      <c r="C306" s="4"/>
      <c r="D306" s="4"/>
      <c r="E306" s="4"/>
      <c r="F306" s="4"/>
    </row>
    <row r="307">
      <c r="A307" s="4"/>
      <c r="B307" s="4"/>
      <c r="C307" s="4"/>
      <c r="D307" s="4"/>
      <c r="E307" s="4"/>
      <c r="F307" s="4"/>
    </row>
    <row r="308">
      <c r="A308" s="4"/>
      <c r="B308" s="4"/>
      <c r="C308" s="4"/>
      <c r="D308" s="4"/>
      <c r="E308" s="4"/>
      <c r="F308" s="4"/>
    </row>
    <row r="309">
      <c r="A309" s="4"/>
      <c r="B309" s="4"/>
      <c r="C309" s="4"/>
      <c r="D309" s="4"/>
      <c r="E309" s="4"/>
      <c r="F309" s="4"/>
    </row>
    <row r="310">
      <c r="A310" s="4"/>
      <c r="B310" s="4"/>
      <c r="C310" s="4"/>
      <c r="D310" s="4"/>
      <c r="E310" s="4"/>
      <c r="F310" s="4"/>
    </row>
    <row r="311">
      <c r="A311" s="4"/>
      <c r="B311" s="4"/>
      <c r="C311" s="4"/>
      <c r="D311" s="4"/>
      <c r="E311" s="4"/>
      <c r="F311" s="4"/>
    </row>
    <row r="312">
      <c r="A312" s="4"/>
      <c r="B312" s="4"/>
      <c r="C312" s="4"/>
      <c r="D312" s="4"/>
      <c r="E312" s="4"/>
      <c r="F312" s="4"/>
    </row>
    <row r="313">
      <c r="A313" s="4"/>
      <c r="B313" s="4"/>
      <c r="C313" s="4"/>
      <c r="D313" s="4"/>
      <c r="E313" s="4"/>
      <c r="F313" s="4"/>
    </row>
    <row r="314">
      <c r="A314" s="4"/>
      <c r="B314" s="4"/>
      <c r="C314" s="4"/>
      <c r="D314" s="4"/>
      <c r="E314" s="4"/>
      <c r="F314" s="4"/>
    </row>
    <row r="315">
      <c r="A315" s="4"/>
      <c r="B315" s="4"/>
      <c r="C315" s="4"/>
      <c r="D315" s="4"/>
      <c r="E315" s="4"/>
      <c r="F315" s="4"/>
    </row>
    <row r="316">
      <c r="A316" s="4"/>
      <c r="B316" s="4"/>
      <c r="C316" s="4"/>
      <c r="D316" s="4"/>
      <c r="E316" s="4"/>
      <c r="F316" s="4"/>
    </row>
    <row r="317">
      <c r="A317" s="4"/>
      <c r="B317" s="4"/>
      <c r="C317" s="4"/>
      <c r="D317" s="4"/>
      <c r="E317" s="4"/>
      <c r="F317" s="4"/>
    </row>
    <row r="318">
      <c r="A318" s="4"/>
      <c r="B318" s="4"/>
      <c r="C318" s="4"/>
      <c r="D318" s="4"/>
      <c r="E318" s="4"/>
      <c r="F318" s="4"/>
    </row>
    <row r="319">
      <c r="A319" s="4"/>
      <c r="B319" s="4"/>
      <c r="C319" s="4"/>
      <c r="D319" s="4"/>
      <c r="E319" s="4"/>
      <c r="F319" s="4"/>
    </row>
    <row r="320">
      <c r="A320" s="4"/>
      <c r="B320" s="4"/>
      <c r="C320" s="4"/>
      <c r="D320" s="4"/>
      <c r="E320" s="4"/>
      <c r="F320" s="4"/>
    </row>
    <row r="321">
      <c r="A321" s="4"/>
      <c r="B321" s="4"/>
      <c r="C321" s="4"/>
      <c r="D321" s="4"/>
      <c r="E321" s="4"/>
      <c r="F321" s="4"/>
    </row>
    <row r="322">
      <c r="A322" s="4"/>
      <c r="B322" s="4"/>
      <c r="C322" s="4"/>
      <c r="D322" s="4"/>
      <c r="E322" s="4"/>
      <c r="F322" s="4"/>
    </row>
    <row r="323">
      <c r="A323" s="4"/>
      <c r="B323" s="4"/>
      <c r="C323" s="4"/>
      <c r="D323" s="4"/>
      <c r="E323" s="4"/>
      <c r="F323" s="4"/>
    </row>
    <row r="324">
      <c r="A324" s="4"/>
      <c r="B324" s="4"/>
      <c r="C324" s="4"/>
      <c r="D324" s="4"/>
      <c r="E324" s="4"/>
      <c r="F324" s="4"/>
    </row>
    <row r="325">
      <c r="A325" s="4"/>
      <c r="B325" s="4"/>
      <c r="C325" s="4"/>
      <c r="D325" s="4"/>
      <c r="E325" s="4"/>
      <c r="F325" s="4"/>
    </row>
    <row r="326">
      <c r="A326" s="4"/>
      <c r="B326" s="4"/>
      <c r="C326" s="4"/>
      <c r="D326" s="4"/>
      <c r="E326" s="4"/>
      <c r="F326" s="4"/>
    </row>
    <row r="327">
      <c r="A327" s="4"/>
      <c r="B327" s="4"/>
      <c r="C327" s="4"/>
      <c r="D327" s="4"/>
      <c r="E327" s="4"/>
      <c r="F327" s="4"/>
    </row>
    <row r="328">
      <c r="A328" s="4"/>
      <c r="B328" s="4"/>
      <c r="C328" s="4"/>
      <c r="D328" s="4"/>
      <c r="E328" s="4"/>
      <c r="F328" s="4"/>
    </row>
    <row r="329">
      <c r="A329" s="4"/>
      <c r="B329" s="4"/>
      <c r="C329" s="4"/>
      <c r="D329" s="4"/>
      <c r="E329" s="4"/>
      <c r="F329" s="4"/>
    </row>
    <row r="330">
      <c r="A330" s="4"/>
      <c r="B330" s="4"/>
      <c r="C330" s="4"/>
      <c r="D330" s="4"/>
      <c r="E330" s="4"/>
      <c r="F330" s="4"/>
    </row>
    <row r="331">
      <c r="A331" s="4"/>
      <c r="B331" s="4"/>
      <c r="C331" s="4"/>
      <c r="D331" s="4"/>
      <c r="E331" s="4"/>
      <c r="F331" s="4"/>
    </row>
    <row r="332">
      <c r="A332" s="4"/>
      <c r="B332" s="4"/>
      <c r="C332" s="4"/>
      <c r="D332" s="4"/>
      <c r="E332" s="4"/>
      <c r="F332" s="4"/>
    </row>
    <row r="333">
      <c r="A333" s="4"/>
      <c r="B333" s="4"/>
      <c r="C333" s="4"/>
      <c r="D333" s="4"/>
      <c r="E333" s="4"/>
      <c r="F333" s="4"/>
    </row>
    <row r="334">
      <c r="A334" s="4"/>
      <c r="B334" s="4"/>
      <c r="C334" s="4"/>
      <c r="D334" s="4"/>
      <c r="E334" s="4"/>
      <c r="F334" s="4"/>
    </row>
    <row r="335">
      <c r="A335" s="4"/>
      <c r="B335" s="4"/>
      <c r="C335" s="4"/>
      <c r="D335" s="4"/>
      <c r="E335" s="4"/>
      <c r="F335" s="4"/>
    </row>
    <row r="336">
      <c r="A336" s="4"/>
      <c r="B336" s="4"/>
      <c r="C336" s="4"/>
      <c r="D336" s="4"/>
      <c r="E336" s="4"/>
      <c r="F336" s="4"/>
    </row>
    <row r="337">
      <c r="A337" s="4"/>
      <c r="B337" s="4"/>
      <c r="C337" s="4"/>
      <c r="D337" s="4"/>
      <c r="E337" s="4"/>
      <c r="F337" s="4"/>
    </row>
    <row r="338">
      <c r="A338" s="4"/>
      <c r="B338" s="4"/>
      <c r="C338" s="4"/>
      <c r="D338" s="4"/>
      <c r="E338" s="4"/>
      <c r="F338" s="4"/>
    </row>
    <row r="339">
      <c r="A339" s="4"/>
      <c r="B339" s="4"/>
      <c r="C339" s="4"/>
      <c r="D339" s="4"/>
      <c r="E339" s="4"/>
      <c r="F339" s="4"/>
    </row>
    <row r="340">
      <c r="A340" s="4"/>
      <c r="B340" s="4"/>
      <c r="C340" s="4"/>
      <c r="D340" s="4"/>
      <c r="E340" s="4"/>
      <c r="F340" s="4"/>
    </row>
    <row r="341">
      <c r="A341" s="4"/>
      <c r="B341" s="4"/>
      <c r="C341" s="4"/>
      <c r="D341" s="4"/>
      <c r="E341" s="4"/>
      <c r="F341" s="4"/>
    </row>
    <row r="342">
      <c r="A342" s="4"/>
      <c r="B342" s="4"/>
      <c r="C342" s="4"/>
      <c r="D342" s="4"/>
      <c r="E342" s="4"/>
      <c r="F342" s="4"/>
    </row>
    <row r="343">
      <c r="A343" s="4"/>
      <c r="B343" s="4"/>
      <c r="C343" s="4"/>
      <c r="D343" s="4"/>
      <c r="E343" s="4"/>
      <c r="F343" s="4"/>
    </row>
    <row r="344">
      <c r="A344" s="4"/>
      <c r="B344" s="4"/>
      <c r="C344" s="4"/>
      <c r="D344" s="4"/>
      <c r="E344" s="4"/>
      <c r="F344" s="4"/>
    </row>
    <row r="345">
      <c r="A345" s="4"/>
      <c r="B345" s="4"/>
      <c r="C345" s="4"/>
      <c r="D345" s="4"/>
      <c r="E345" s="4"/>
      <c r="F345" s="4"/>
    </row>
    <row r="346">
      <c r="A346" s="4"/>
      <c r="B346" s="4"/>
      <c r="C346" s="4"/>
      <c r="D346" s="4"/>
      <c r="E346" s="4"/>
      <c r="F346" s="4"/>
    </row>
    <row r="347">
      <c r="A347" s="4"/>
      <c r="B347" s="4"/>
      <c r="C347" s="4"/>
      <c r="D347" s="4"/>
      <c r="E347" s="4"/>
      <c r="F347" s="4"/>
    </row>
    <row r="348">
      <c r="A348" s="4"/>
      <c r="B348" s="4"/>
      <c r="C348" s="4"/>
      <c r="D348" s="4"/>
      <c r="E348" s="4"/>
      <c r="F348" s="4"/>
    </row>
    <row r="349">
      <c r="A349" s="4"/>
      <c r="B349" s="4"/>
      <c r="C349" s="4"/>
      <c r="D349" s="4"/>
      <c r="E349" s="4"/>
      <c r="F349" s="4"/>
    </row>
    <row r="350">
      <c r="A350" s="4"/>
      <c r="B350" s="4"/>
      <c r="C350" s="4"/>
      <c r="D350" s="4"/>
      <c r="E350" s="4"/>
      <c r="F350" s="4"/>
    </row>
    <row r="351">
      <c r="A351" s="4"/>
      <c r="B351" s="4"/>
      <c r="C351" s="4"/>
      <c r="D351" s="4"/>
      <c r="E351" s="4"/>
      <c r="F351" s="4"/>
    </row>
    <row r="352">
      <c r="A352" s="4"/>
      <c r="B352" s="4"/>
      <c r="C352" s="4"/>
      <c r="D352" s="4"/>
      <c r="E352" s="4"/>
      <c r="F352" s="4"/>
    </row>
    <row r="353">
      <c r="A353" s="4"/>
      <c r="B353" s="4"/>
      <c r="C353" s="4"/>
      <c r="D353" s="4"/>
      <c r="E353" s="4"/>
      <c r="F353" s="4"/>
    </row>
    <row r="354">
      <c r="A354" s="4"/>
      <c r="B354" s="4"/>
      <c r="C354" s="4"/>
      <c r="D354" s="4"/>
      <c r="E354" s="4"/>
      <c r="F354" s="4"/>
    </row>
    <row r="355">
      <c r="A355" s="4"/>
      <c r="B355" s="4"/>
      <c r="C355" s="4"/>
      <c r="D355" s="4"/>
      <c r="E355" s="4"/>
      <c r="F355" s="4"/>
    </row>
    <row r="356">
      <c r="A356" s="4"/>
      <c r="B356" s="4"/>
      <c r="C356" s="4"/>
      <c r="D356" s="4"/>
      <c r="E356" s="4"/>
      <c r="F356" s="4"/>
    </row>
    <row r="357">
      <c r="A357" s="4"/>
      <c r="B357" s="4"/>
      <c r="C357" s="4"/>
      <c r="D357" s="4"/>
      <c r="E357" s="4"/>
      <c r="F357" s="4"/>
    </row>
    <row r="358">
      <c r="A358" s="4"/>
      <c r="B358" s="4"/>
      <c r="C358" s="4"/>
      <c r="D358" s="4"/>
      <c r="E358" s="4"/>
      <c r="F358" s="4"/>
    </row>
    <row r="359">
      <c r="A359" s="4"/>
      <c r="B359" s="4"/>
      <c r="C359" s="4"/>
      <c r="D359" s="4"/>
      <c r="E359" s="4"/>
      <c r="F359" s="4"/>
    </row>
    <row r="360">
      <c r="A360" s="4"/>
      <c r="B360" s="4"/>
      <c r="C360" s="4"/>
      <c r="D360" s="4"/>
      <c r="E360" s="4"/>
      <c r="F360" s="4"/>
    </row>
    <row r="361">
      <c r="A361" s="4"/>
      <c r="B361" s="4"/>
      <c r="C361" s="4"/>
      <c r="D361" s="4"/>
      <c r="E361" s="4"/>
      <c r="F361" s="4"/>
    </row>
    <row r="362">
      <c r="A362" s="4"/>
      <c r="B362" s="4"/>
      <c r="C362" s="4"/>
      <c r="D362" s="4"/>
      <c r="E362" s="4"/>
      <c r="F362" s="4"/>
    </row>
    <row r="363">
      <c r="A363" s="4"/>
      <c r="B363" s="4"/>
      <c r="C363" s="4"/>
      <c r="D363" s="4"/>
      <c r="E363" s="4"/>
      <c r="F363" s="4"/>
    </row>
    <row r="364">
      <c r="A364" s="4"/>
      <c r="B364" s="4"/>
      <c r="C364" s="4"/>
      <c r="D364" s="4"/>
      <c r="E364" s="4"/>
      <c r="F364" s="4"/>
    </row>
    <row r="365">
      <c r="A365" s="4"/>
      <c r="B365" s="4"/>
      <c r="C365" s="4"/>
      <c r="D365" s="4"/>
      <c r="E365" s="4"/>
      <c r="F365" s="4"/>
    </row>
    <row r="366">
      <c r="A366" s="4"/>
      <c r="B366" s="4"/>
      <c r="C366" s="4"/>
      <c r="D366" s="4"/>
      <c r="E366" s="4"/>
      <c r="F366" s="4"/>
    </row>
    <row r="367">
      <c r="A367" s="4"/>
      <c r="B367" s="4"/>
      <c r="C367" s="4"/>
      <c r="D367" s="4"/>
      <c r="E367" s="4"/>
      <c r="F367" s="4"/>
    </row>
    <row r="368">
      <c r="A368" s="4"/>
      <c r="B368" s="4"/>
      <c r="C368" s="4"/>
      <c r="D368" s="4"/>
      <c r="E368" s="4"/>
      <c r="F368" s="4"/>
    </row>
    <row r="369">
      <c r="A369" s="4"/>
      <c r="B369" s="4"/>
      <c r="C369" s="4"/>
      <c r="D369" s="4"/>
      <c r="E369" s="4"/>
      <c r="F369" s="4"/>
    </row>
    <row r="370">
      <c r="A370" s="4"/>
      <c r="B370" s="4"/>
      <c r="C370" s="4"/>
      <c r="D370" s="4"/>
      <c r="E370" s="4"/>
      <c r="F370" s="4"/>
    </row>
    <row r="371">
      <c r="A371" s="4"/>
      <c r="B371" s="4"/>
      <c r="C371" s="4"/>
      <c r="D371" s="4"/>
      <c r="E371" s="4"/>
      <c r="F371" s="4"/>
    </row>
    <row r="372">
      <c r="A372" s="4"/>
      <c r="B372" s="4"/>
      <c r="C372" s="4"/>
      <c r="D372" s="4"/>
      <c r="E372" s="4"/>
      <c r="F372" s="4"/>
    </row>
    <row r="373">
      <c r="A373" s="4"/>
      <c r="B373" s="4"/>
      <c r="C373" s="4"/>
      <c r="D373" s="4"/>
      <c r="E373" s="4"/>
      <c r="F373" s="4"/>
    </row>
    <row r="374">
      <c r="A374" s="4"/>
      <c r="B374" s="4"/>
      <c r="C374" s="4"/>
      <c r="D374" s="4"/>
      <c r="E374" s="4"/>
      <c r="F374" s="4"/>
    </row>
    <row r="375">
      <c r="A375" s="4"/>
      <c r="B375" s="4"/>
      <c r="C375" s="4"/>
      <c r="D375" s="4"/>
      <c r="E375" s="4"/>
      <c r="F375" s="4"/>
    </row>
    <row r="376">
      <c r="A376" s="4"/>
      <c r="B376" s="4"/>
      <c r="C376" s="4"/>
      <c r="D376" s="4"/>
      <c r="E376" s="4"/>
      <c r="F376" s="4"/>
    </row>
    <row r="377">
      <c r="A377" s="4"/>
      <c r="B377" s="4"/>
      <c r="C377" s="4"/>
      <c r="D377" s="4"/>
      <c r="E377" s="4"/>
      <c r="F377" s="4"/>
    </row>
    <row r="378">
      <c r="A378" s="4"/>
      <c r="B378" s="4"/>
      <c r="C378" s="4"/>
      <c r="D378" s="4"/>
      <c r="E378" s="4"/>
      <c r="F378" s="4"/>
    </row>
    <row r="379">
      <c r="A379" s="4"/>
      <c r="B379" s="4"/>
      <c r="C379" s="4"/>
      <c r="D379" s="4"/>
      <c r="E379" s="4"/>
      <c r="F379" s="4"/>
    </row>
    <row r="380">
      <c r="A380" s="4"/>
      <c r="B380" s="4"/>
      <c r="C380" s="4"/>
      <c r="D380" s="4"/>
      <c r="E380" s="4"/>
      <c r="F380" s="4"/>
    </row>
    <row r="381">
      <c r="A381" s="4"/>
      <c r="B381" s="4"/>
      <c r="C381" s="4"/>
      <c r="D381" s="4"/>
      <c r="E381" s="4"/>
      <c r="F381" s="4"/>
    </row>
    <row r="382">
      <c r="A382" s="4"/>
      <c r="B382" s="4"/>
      <c r="C382" s="4"/>
      <c r="D382" s="4"/>
      <c r="E382" s="4"/>
      <c r="F382" s="4"/>
    </row>
    <row r="383">
      <c r="A383" s="4"/>
      <c r="B383" s="4"/>
      <c r="C383" s="4"/>
      <c r="D383" s="4"/>
      <c r="E383" s="4"/>
      <c r="F383" s="4"/>
    </row>
    <row r="384">
      <c r="A384" s="4"/>
      <c r="B384" s="4"/>
      <c r="C384" s="4"/>
      <c r="D384" s="4"/>
      <c r="E384" s="4"/>
      <c r="F384" s="4"/>
    </row>
    <row r="385">
      <c r="A385" s="4"/>
      <c r="B385" s="4"/>
      <c r="C385" s="4"/>
      <c r="D385" s="4"/>
      <c r="E385" s="4"/>
      <c r="F385" s="4"/>
    </row>
    <row r="386">
      <c r="A386" s="4"/>
      <c r="B386" s="4"/>
      <c r="C386" s="4"/>
      <c r="D386" s="4"/>
      <c r="E386" s="4"/>
      <c r="F386" s="4"/>
    </row>
    <row r="387">
      <c r="A387" s="4"/>
      <c r="B387" s="4"/>
      <c r="C387" s="4"/>
      <c r="D387" s="4"/>
      <c r="E387" s="4"/>
      <c r="F387" s="4"/>
    </row>
    <row r="388">
      <c r="A388" s="4"/>
      <c r="B388" s="4"/>
      <c r="C388" s="4"/>
      <c r="D388" s="4"/>
      <c r="E388" s="4"/>
      <c r="F388" s="4"/>
    </row>
    <row r="389">
      <c r="A389" s="4"/>
      <c r="B389" s="4"/>
      <c r="C389" s="4"/>
      <c r="D389" s="4"/>
      <c r="E389" s="4"/>
      <c r="F389" s="4"/>
    </row>
    <row r="390">
      <c r="A390" s="4"/>
      <c r="B390" s="4"/>
      <c r="C390" s="4"/>
      <c r="D390" s="4"/>
      <c r="E390" s="4"/>
      <c r="F390" s="4"/>
    </row>
    <row r="391">
      <c r="A391" s="4"/>
      <c r="B391" s="4"/>
      <c r="C391" s="4"/>
      <c r="D391" s="4"/>
      <c r="E391" s="4"/>
      <c r="F391" s="4"/>
    </row>
    <row r="392">
      <c r="A392" s="4"/>
      <c r="B392" s="4"/>
      <c r="C392" s="4"/>
      <c r="D392" s="4"/>
      <c r="E392" s="4"/>
      <c r="F392" s="4"/>
    </row>
    <row r="393">
      <c r="A393" s="4"/>
      <c r="B393" s="4"/>
      <c r="C393" s="4"/>
      <c r="D393" s="4"/>
      <c r="E393" s="4"/>
      <c r="F393" s="4"/>
    </row>
    <row r="394">
      <c r="A394" s="4"/>
      <c r="B394" s="4"/>
      <c r="C394" s="4"/>
      <c r="D394" s="4"/>
      <c r="E394" s="4"/>
      <c r="F394" s="4"/>
    </row>
    <row r="395">
      <c r="A395" s="4"/>
      <c r="B395" s="4"/>
      <c r="C395" s="4"/>
      <c r="D395" s="4"/>
      <c r="E395" s="4"/>
      <c r="F395" s="4"/>
    </row>
    <row r="396">
      <c r="A396" s="4"/>
      <c r="B396" s="4"/>
      <c r="C396" s="4"/>
      <c r="D396" s="4"/>
      <c r="E396" s="4"/>
      <c r="F396" s="4"/>
    </row>
    <row r="397">
      <c r="A397" s="4"/>
      <c r="B397" s="4"/>
      <c r="C397" s="4"/>
      <c r="D397" s="4"/>
      <c r="E397" s="4"/>
      <c r="F397" s="4"/>
    </row>
    <row r="398">
      <c r="A398" s="4"/>
      <c r="B398" s="4"/>
      <c r="C398" s="4"/>
      <c r="D398" s="4"/>
      <c r="E398" s="4"/>
      <c r="F398" s="4"/>
    </row>
    <row r="399">
      <c r="A399" s="4"/>
      <c r="B399" s="4"/>
      <c r="C399" s="4"/>
      <c r="D399" s="4"/>
      <c r="E399" s="4"/>
      <c r="F399" s="4"/>
    </row>
    <row r="400">
      <c r="A400" s="4"/>
      <c r="B400" s="4"/>
      <c r="C400" s="4"/>
      <c r="D400" s="4"/>
      <c r="E400" s="4"/>
      <c r="F400" s="4"/>
    </row>
    <row r="401">
      <c r="A401" s="4"/>
      <c r="B401" s="4"/>
      <c r="C401" s="4"/>
      <c r="D401" s="4"/>
      <c r="E401" s="4"/>
      <c r="F401" s="4"/>
    </row>
    <row r="402">
      <c r="A402" s="4"/>
      <c r="B402" s="4"/>
      <c r="C402" s="4"/>
      <c r="D402" s="4"/>
      <c r="E402" s="4"/>
      <c r="F402" s="4"/>
    </row>
    <row r="403">
      <c r="A403" s="4"/>
      <c r="B403" s="4"/>
      <c r="C403" s="4"/>
      <c r="D403" s="4"/>
      <c r="E403" s="4"/>
      <c r="F403" s="4"/>
    </row>
    <row r="404">
      <c r="A404" s="4"/>
      <c r="B404" s="4"/>
      <c r="C404" s="4"/>
      <c r="D404" s="4"/>
      <c r="E404" s="4"/>
      <c r="F404" s="4"/>
    </row>
    <row r="405">
      <c r="A405" s="4"/>
      <c r="B405" s="4"/>
      <c r="C405" s="4"/>
      <c r="D405" s="4"/>
      <c r="E405" s="4"/>
      <c r="F405" s="4"/>
    </row>
    <row r="406">
      <c r="A406" s="4"/>
      <c r="B406" s="4"/>
      <c r="C406" s="4"/>
      <c r="D406" s="4"/>
      <c r="E406" s="4"/>
      <c r="F406" s="4"/>
    </row>
    <row r="407">
      <c r="A407" s="4"/>
      <c r="B407" s="4"/>
      <c r="C407" s="4"/>
      <c r="D407" s="4"/>
      <c r="E407" s="4"/>
      <c r="F407" s="4"/>
    </row>
    <row r="408">
      <c r="A408" s="4"/>
      <c r="B408" s="4"/>
      <c r="C408" s="4"/>
      <c r="D408" s="4"/>
      <c r="E408" s="4"/>
      <c r="F408" s="4"/>
    </row>
    <row r="409">
      <c r="A409" s="4"/>
      <c r="B409" s="4"/>
      <c r="C409" s="4"/>
      <c r="D409" s="4"/>
      <c r="E409" s="4"/>
      <c r="F409" s="4"/>
    </row>
    <row r="410">
      <c r="A410" s="4"/>
      <c r="B410" s="4"/>
      <c r="C410" s="4"/>
      <c r="D410" s="4"/>
      <c r="E410" s="4"/>
      <c r="F410" s="4"/>
    </row>
    <row r="411">
      <c r="A411" s="4"/>
      <c r="B411" s="4"/>
      <c r="C411" s="4"/>
      <c r="D411" s="4"/>
      <c r="E411" s="4"/>
      <c r="F411" s="4"/>
    </row>
    <row r="412">
      <c r="A412" s="4"/>
      <c r="B412" s="4"/>
      <c r="C412" s="4"/>
      <c r="D412" s="4"/>
      <c r="E412" s="4"/>
      <c r="F412" s="4"/>
    </row>
    <row r="413">
      <c r="A413" s="4"/>
      <c r="B413" s="4"/>
      <c r="C413" s="4"/>
      <c r="D413" s="4"/>
      <c r="E413" s="4"/>
      <c r="F413" s="4"/>
    </row>
    <row r="414">
      <c r="A414" s="4"/>
      <c r="B414" s="4"/>
      <c r="C414" s="4"/>
      <c r="D414" s="4"/>
      <c r="E414" s="4"/>
      <c r="F414" s="4"/>
    </row>
    <row r="415">
      <c r="A415" s="4"/>
      <c r="B415" s="4"/>
      <c r="C415" s="4"/>
      <c r="D415" s="4"/>
      <c r="E415" s="4"/>
      <c r="F415" s="4"/>
    </row>
    <row r="416">
      <c r="A416" s="4"/>
      <c r="B416" s="4"/>
      <c r="C416" s="4"/>
      <c r="D416" s="4"/>
      <c r="E416" s="4"/>
      <c r="F416" s="4"/>
    </row>
    <row r="417">
      <c r="A417" s="4"/>
      <c r="B417" s="4"/>
      <c r="C417" s="4"/>
      <c r="D417" s="4"/>
      <c r="E417" s="4"/>
      <c r="F417" s="4"/>
    </row>
    <row r="418">
      <c r="A418" s="4"/>
      <c r="B418" s="4"/>
      <c r="C418" s="4"/>
      <c r="D418" s="4"/>
      <c r="E418" s="4"/>
      <c r="F418" s="4"/>
    </row>
    <row r="419">
      <c r="A419" s="4"/>
      <c r="B419" s="4"/>
      <c r="C419" s="4"/>
      <c r="D419" s="4"/>
      <c r="E419" s="4"/>
      <c r="F419" s="4"/>
    </row>
    <row r="420">
      <c r="A420" s="4"/>
      <c r="B420" s="4"/>
      <c r="C420" s="4"/>
      <c r="D420" s="4"/>
      <c r="E420" s="4"/>
      <c r="F420" s="4"/>
    </row>
    <row r="421">
      <c r="A421" s="4"/>
      <c r="B421" s="4"/>
      <c r="C421" s="4"/>
      <c r="D421" s="4"/>
      <c r="E421" s="4"/>
      <c r="F421" s="4"/>
    </row>
    <row r="422">
      <c r="A422" s="4"/>
      <c r="B422" s="4"/>
      <c r="C422" s="4"/>
      <c r="D422" s="4"/>
      <c r="E422" s="4"/>
      <c r="F422" s="4"/>
    </row>
    <row r="423">
      <c r="A423" s="4"/>
      <c r="B423" s="4"/>
      <c r="C423" s="4"/>
      <c r="D423" s="4"/>
      <c r="E423" s="4"/>
      <c r="F423" s="4"/>
    </row>
    <row r="424">
      <c r="A424" s="4"/>
      <c r="B424" s="4"/>
      <c r="C424" s="4"/>
      <c r="D424" s="4"/>
      <c r="E424" s="4"/>
      <c r="F424" s="4"/>
    </row>
    <row r="425">
      <c r="A425" s="4"/>
      <c r="B425" s="4"/>
      <c r="C425" s="4"/>
      <c r="D425" s="4"/>
      <c r="E425" s="4"/>
      <c r="F425" s="4"/>
    </row>
    <row r="426">
      <c r="A426" s="4"/>
      <c r="B426" s="4"/>
      <c r="C426" s="4"/>
      <c r="D426" s="4"/>
      <c r="E426" s="4"/>
      <c r="F426" s="4"/>
    </row>
    <row r="427">
      <c r="A427" s="4"/>
      <c r="B427" s="4"/>
      <c r="C427" s="4"/>
      <c r="D427" s="4"/>
      <c r="E427" s="4"/>
      <c r="F427" s="4"/>
    </row>
    <row r="428">
      <c r="A428" s="4"/>
      <c r="B428" s="4"/>
      <c r="C428" s="4"/>
      <c r="D428" s="4"/>
      <c r="E428" s="4"/>
      <c r="F428" s="4"/>
    </row>
    <row r="429">
      <c r="A429" s="4"/>
      <c r="B429" s="4"/>
      <c r="C429" s="4"/>
      <c r="D429" s="4"/>
      <c r="E429" s="4"/>
      <c r="F429" s="4"/>
    </row>
    <row r="430">
      <c r="A430" s="4"/>
      <c r="B430" s="4"/>
      <c r="C430" s="4"/>
      <c r="D430" s="4"/>
      <c r="E430" s="4"/>
      <c r="F430" s="4"/>
    </row>
    <row r="431">
      <c r="A431" s="4"/>
      <c r="B431" s="4"/>
      <c r="C431" s="4"/>
      <c r="D431" s="4"/>
      <c r="E431" s="4"/>
      <c r="F431" s="4"/>
    </row>
    <row r="432">
      <c r="A432" s="4"/>
      <c r="B432" s="4"/>
      <c r="C432" s="4"/>
      <c r="D432" s="4"/>
      <c r="E432" s="4"/>
      <c r="F432" s="4"/>
    </row>
    <row r="433">
      <c r="A433" s="4"/>
      <c r="B433" s="4"/>
      <c r="C433" s="4"/>
      <c r="D433" s="4"/>
      <c r="E433" s="4"/>
      <c r="F433" s="4"/>
    </row>
    <row r="434">
      <c r="A434" s="4"/>
      <c r="B434" s="4"/>
      <c r="C434" s="4"/>
      <c r="D434" s="4"/>
      <c r="E434" s="4"/>
      <c r="F434" s="4"/>
    </row>
    <row r="435">
      <c r="A435" s="4"/>
      <c r="B435" s="4"/>
      <c r="C435" s="4"/>
      <c r="D435" s="4"/>
      <c r="E435" s="4"/>
      <c r="F435" s="4"/>
    </row>
    <row r="436">
      <c r="A436" s="4"/>
      <c r="B436" s="4"/>
      <c r="C436" s="4"/>
      <c r="D436" s="4"/>
      <c r="E436" s="4"/>
      <c r="F436" s="4"/>
    </row>
    <row r="437">
      <c r="A437" s="4"/>
      <c r="B437" s="4"/>
      <c r="C437" s="4"/>
      <c r="D437" s="4"/>
      <c r="E437" s="4"/>
      <c r="F437" s="4"/>
    </row>
    <row r="438">
      <c r="A438" s="4"/>
      <c r="B438" s="4"/>
      <c r="C438" s="4"/>
      <c r="D438" s="4"/>
      <c r="E438" s="4"/>
      <c r="F438" s="4"/>
    </row>
    <row r="439">
      <c r="A439" s="4"/>
      <c r="B439" s="4"/>
      <c r="C439" s="4"/>
      <c r="D439" s="4"/>
      <c r="E439" s="4"/>
      <c r="F439" s="4"/>
    </row>
    <row r="440">
      <c r="A440" s="4"/>
      <c r="B440" s="4"/>
      <c r="C440" s="4"/>
      <c r="D440" s="4"/>
      <c r="E440" s="4"/>
      <c r="F440" s="4"/>
    </row>
    <row r="441">
      <c r="A441" s="4"/>
      <c r="B441" s="4"/>
      <c r="C441" s="4"/>
      <c r="D441" s="4"/>
      <c r="E441" s="4"/>
      <c r="F441" s="4"/>
    </row>
    <row r="442">
      <c r="A442" s="4"/>
      <c r="B442" s="4"/>
      <c r="C442" s="4"/>
      <c r="D442" s="4"/>
      <c r="E442" s="4"/>
      <c r="F442" s="4"/>
    </row>
    <row r="443">
      <c r="A443" s="4"/>
      <c r="B443" s="4"/>
      <c r="C443" s="4"/>
      <c r="D443" s="4"/>
      <c r="E443" s="4"/>
      <c r="F443" s="4"/>
    </row>
    <row r="444">
      <c r="A444" s="4"/>
      <c r="B444" s="4"/>
      <c r="C444" s="4"/>
      <c r="D444" s="4"/>
      <c r="E444" s="4"/>
      <c r="F444" s="4"/>
    </row>
    <row r="445">
      <c r="A445" s="4"/>
      <c r="B445" s="4"/>
      <c r="C445" s="4"/>
      <c r="D445" s="4"/>
      <c r="E445" s="4"/>
      <c r="F445" s="4"/>
    </row>
    <row r="446">
      <c r="A446" s="4"/>
      <c r="B446" s="4"/>
      <c r="C446" s="4"/>
      <c r="D446" s="4"/>
      <c r="E446" s="4"/>
      <c r="F446" s="4"/>
    </row>
    <row r="447">
      <c r="A447" s="4"/>
      <c r="B447" s="4"/>
      <c r="C447" s="4"/>
      <c r="D447" s="4"/>
      <c r="E447" s="4"/>
      <c r="F447" s="4"/>
    </row>
    <row r="448">
      <c r="A448" s="4"/>
      <c r="B448" s="4"/>
      <c r="C448" s="4"/>
      <c r="D448" s="4"/>
      <c r="E448" s="4"/>
      <c r="F448" s="4"/>
    </row>
    <row r="449">
      <c r="A449" s="4"/>
      <c r="B449" s="4"/>
      <c r="C449" s="4"/>
      <c r="D449" s="4"/>
      <c r="E449" s="4"/>
      <c r="F449" s="4"/>
    </row>
    <row r="450">
      <c r="A450" s="4"/>
      <c r="B450" s="4"/>
      <c r="C450" s="4"/>
      <c r="D450" s="4"/>
      <c r="E450" s="4"/>
      <c r="F450" s="4"/>
    </row>
    <row r="451">
      <c r="A451" s="4"/>
      <c r="B451" s="4"/>
      <c r="C451" s="4"/>
      <c r="D451" s="4"/>
      <c r="E451" s="4"/>
      <c r="F451" s="4"/>
    </row>
    <row r="452">
      <c r="A452" s="4"/>
      <c r="B452" s="4"/>
      <c r="C452" s="4"/>
      <c r="D452" s="4"/>
      <c r="E452" s="4"/>
      <c r="F452" s="4"/>
    </row>
    <row r="453">
      <c r="A453" s="4"/>
      <c r="B453" s="4"/>
      <c r="C453" s="4"/>
      <c r="D453" s="4"/>
      <c r="E453" s="4"/>
      <c r="F453" s="4"/>
    </row>
    <row r="454">
      <c r="A454" s="4"/>
      <c r="B454" s="4"/>
      <c r="C454" s="4"/>
      <c r="D454" s="4"/>
      <c r="E454" s="4"/>
      <c r="F454" s="4"/>
    </row>
    <row r="455">
      <c r="A455" s="4"/>
      <c r="B455" s="4"/>
      <c r="C455" s="4"/>
      <c r="D455" s="4"/>
      <c r="E455" s="4"/>
      <c r="F455" s="4"/>
    </row>
    <row r="456">
      <c r="A456" s="4"/>
      <c r="B456" s="4"/>
      <c r="C456" s="4"/>
      <c r="D456" s="4"/>
      <c r="E456" s="4"/>
      <c r="F456" s="4"/>
    </row>
    <row r="457">
      <c r="A457" s="4"/>
      <c r="B457" s="4"/>
      <c r="C457" s="4"/>
      <c r="D457" s="4"/>
      <c r="E457" s="4"/>
      <c r="F457" s="4"/>
    </row>
    <row r="458">
      <c r="A458" s="4"/>
      <c r="B458" s="4"/>
      <c r="C458" s="4"/>
      <c r="D458" s="4"/>
      <c r="E458" s="4"/>
      <c r="F458" s="4"/>
    </row>
    <row r="459">
      <c r="A459" s="4"/>
      <c r="B459" s="4"/>
      <c r="C459" s="4"/>
      <c r="D459" s="4"/>
      <c r="E459" s="4"/>
      <c r="F459" s="4"/>
    </row>
    <row r="460">
      <c r="A460" s="4"/>
      <c r="B460" s="4"/>
      <c r="C460" s="4"/>
      <c r="D460" s="4"/>
      <c r="E460" s="4"/>
      <c r="F460" s="4"/>
    </row>
    <row r="461">
      <c r="A461" s="4"/>
      <c r="B461" s="4"/>
      <c r="C461" s="4"/>
      <c r="D461" s="4"/>
      <c r="E461" s="4"/>
      <c r="F461" s="4"/>
    </row>
    <row r="462">
      <c r="A462" s="4"/>
      <c r="B462" s="4"/>
      <c r="C462" s="4"/>
      <c r="D462" s="4"/>
      <c r="E462" s="4"/>
      <c r="F462" s="4"/>
    </row>
    <row r="463">
      <c r="A463" s="4"/>
      <c r="B463" s="4"/>
      <c r="C463" s="4"/>
      <c r="D463" s="4"/>
      <c r="E463" s="4"/>
      <c r="F463" s="4"/>
    </row>
    <row r="464">
      <c r="A464" s="4"/>
      <c r="B464" s="4"/>
      <c r="C464" s="4"/>
      <c r="D464" s="4"/>
      <c r="E464" s="4"/>
      <c r="F464" s="4"/>
    </row>
    <row r="465">
      <c r="A465" s="4"/>
      <c r="B465" s="4"/>
      <c r="C465" s="4"/>
      <c r="D465" s="4"/>
      <c r="E465" s="4"/>
      <c r="F465" s="4"/>
    </row>
    <row r="466">
      <c r="A466" s="4"/>
      <c r="B466" s="4"/>
      <c r="C466" s="4"/>
      <c r="D466" s="4"/>
      <c r="E466" s="4"/>
      <c r="F466" s="4"/>
    </row>
    <row r="467">
      <c r="A467" s="4"/>
      <c r="B467" s="4"/>
      <c r="C467" s="4"/>
      <c r="D467" s="4"/>
      <c r="E467" s="4"/>
      <c r="F467" s="4"/>
    </row>
    <row r="468">
      <c r="A468" s="4"/>
      <c r="B468" s="4"/>
      <c r="C468" s="4"/>
      <c r="D468" s="4"/>
      <c r="E468" s="4"/>
      <c r="F468" s="4"/>
    </row>
    <row r="469">
      <c r="A469" s="4"/>
      <c r="B469" s="4"/>
      <c r="C469" s="4"/>
      <c r="D469" s="4"/>
      <c r="E469" s="4"/>
      <c r="F469" s="4"/>
    </row>
    <row r="470">
      <c r="A470" s="4"/>
      <c r="B470" s="4"/>
      <c r="C470" s="4"/>
      <c r="D470" s="4"/>
      <c r="E470" s="4"/>
      <c r="F470" s="4"/>
    </row>
    <row r="471">
      <c r="A471" s="4"/>
      <c r="B471" s="4"/>
      <c r="C471" s="4"/>
      <c r="D471" s="4"/>
      <c r="E471" s="4"/>
      <c r="F471" s="4"/>
    </row>
    <row r="472">
      <c r="A472" s="4"/>
      <c r="B472" s="4"/>
      <c r="C472" s="4"/>
      <c r="D472" s="4"/>
      <c r="E472" s="4"/>
      <c r="F472" s="4"/>
    </row>
    <row r="473">
      <c r="A473" s="4"/>
      <c r="B473" s="4"/>
      <c r="C473" s="4"/>
      <c r="D473" s="4"/>
      <c r="E473" s="4"/>
      <c r="F473" s="4"/>
    </row>
    <row r="474">
      <c r="A474" s="4"/>
      <c r="B474" s="4"/>
      <c r="C474" s="4"/>
      <c r="D474" s="4"/>
      <c r="E474" s="4"/>
      <c r="F474" s="4"/>
    </row>
    <row r="475">
      <c r="A475" s="4"/>
      <c r="B475" s="4"/>
      <c r="C475" s="4"/>
      <c r="D475" s="4"/>
      <c r="E475" s="4"/>
      <c r="F475" s="4"/>
    </row>
    <row r="476">
      <c r="A476" s="4"/>
      <c r="B476" s="4"/>
      <c r="C476" s="4"/>
      <c r="D476" s="4"/>
      <c r="E476" s="4"/>
      <c r="F476" s="4"/>
    </row>
    <row r="477">
      <c r="A477" s="4"/>
      <c r="B477" s="4"/>
      <c r="C477" s="4"/>
      <c r="D477" s="4"/>
      <c r="E477" s="4"/>
      <c r="F477" s="4"/>
    </row>
    <row r="478">
      <c r="A478" s="4"/>
      <c r="B478" s="4"/>
      <c r="C478" s="4"/>
      <c r="D478" s="4"/>
      <c r="E478" s="4"/>
      <c r="F478" s="4"/>
    </row>
    <row r="479">
      <c r="A479" s="4"/>
      <c r="B479" s="4"/>
      <c r="C479" s="4"/>
      <c r="D479" s="4"/>
      <c r="E479" s="4"/>
      <c r="F479" s="4"/>
    </row>
    <row r="480">
      <c r="A480" s="4"/>
      <c r="B480" s="4"/>
      <c r="C480" s="4"/>
      <c r="D480" s="4"/>
      <c r="E480" s="4"/>
      <c r="F480" s="4"/>
    </row>
    <row r="481">
      <c r="A481" s="4"/>
      <c r="B481" s="4"/>
      <c r="C481" s="4"/>
      <c r="D481" s="4"/>
      <c r="E481" s="4"/>
      <c r="F481" s="4"/>
    </row>
    <row r="482">
      <c r="A482" s="4"/>
      <c r="B482" s="4"/>
      <c r="C482" s="4"/>
      <c r="D482" s="4"/>
      <c r="E482" s="4"/>
      <c r="F482" s="4"/>
    </row>
    <row r="483">
      <c r="A483" s="4"/>
      <c r="B483" s="4"/>
      <c r="C483" s="4"/>
      <c r="D483" s="4"/>
      <c r="E483" s="4"/>
      <c r="F483" s="4"/>
    </row>
    <row r="484">
      <c r="A484" s="4"/>
      <c r="B484" s="4"/>
      <c r="C484" s="4"/>
      <c r="D484" s="4"/>
      <c r="E484" s="4"/>
      <c r="F484" s="4"/>
    </row>
    <row r="485">
      <c r="A485" s="4"/>
      <c r="B485" s="4"/>
      <c r="C485" s="4"/>
      <c r="D485" s="4"/>
      <c r="E485" s="4"/>
      <c r="F485" s="4"/>
    </row>
    <row r="486">
      <c r="A486" s="4"/>
      <c r="B486" s="4"/>
      <c r="C486" s="4"/>
      <c r="D486" s="4"/>
      <c r="E486" s="4"/>
      <c r="F486" s="4"/>
    </row>
    <row r="487">
      <c r="A487" s="4"/>
      <c r="B487" s="4"/>
      <c r="C487" s="4"/>
      <c r="D487" s="4"/>
      <c r="E487" s="4"/>
      <c r="F487" s="4"/>
    </row>
    <row r="488">
      <c r="A488" s="4"/>
      <c r="B488" s="4"/>
      <c r="C488" s="4"/>
      <c r="D488" s="4"/>
      <c r="E488" s="4"/>
      <c r="F488" s="4"/>
    </row>
    <row r="489">
      <c r="A489" s="4"/>
      <c r="B489" s="4"/>
      <c r="C489" s="4"/>
      <c r="D489" s="4"/>
      <c r="E489" s="4"/>
      <c r="F489" s="4"/>
    </row>
    <row r="490">
      <c r="A490" s="4"/>
      <c r="B490" s="4"/>
      <c r="C490" s="4"/>
      <c r="D490" s="4"/>
      <c r="E490" s="4"/>
      <c r="F490" s="4"/>
    </row>
    <row r="491">
      <c r="A491" s="4"/>
      <c r="B491" s="4"/>
      <c r="C491" s="4"/>
      <c r="D491" s="4"/>
      <c r="E491" s="4"/>
      <c r="F491" s="4"/>
    </row>
    <row r="492">
      <c r="A492" s="4"/>
      <c r="B492" s="4"/>
      <c r="C492" s="4"/>
      <c r="D492" s="4"/>
      <c r="E492" s="4"/>
      <c r="F492" s="4"/>
    </row>
    <row r="493">
      <c r="A493" s="4"/>
      <c r="B493" s="4"/>
      <c r="C493" s="4"/>
      <c r="D493" s="4"/>
      <c r="E493" s="4"/>
      <c r="F493" s="4"/>
    </row>
    <row r="494">
      <c r="A494" s="4"/>
      <c r="B494" s="4"/>
      <c r="C494" s="4"/>
      <c r="D494" s="4"/>
      <c r="E494" s="4"/>
      <c r="F494" s="4"/>
    </row>
    <row r="495">
      <c r="A495" s="4"/>
      <c r="B495" s="4"/>
      <c r="C495" s="4"/>
      <c r="D495" s="4"/>
      <c r="E495" s="4"/>
      <c r="F495" s="4"/>
    </row>
    <row r="496">
      <c r="A496" s="4"/>
      <c r="B496" s="4"/>
      <c r="C496" s="4"/>
      <c r="D496" s="4"/>
      <c r="E496" s="4"/>
      <c r="F496" s="4"/>
    </row>
    <row r="497">
      <c r="A497" s="4"/>
      <c r="B497" s="4"/>
      <c r="C497" s="4"/>
      <c r="D497" s="4"/>
      <c r="E497" s="4"/>
      <c r="F497" s="4"/>
    </row>
    <row r="498">
      <c r="A498" s="4"/>
      <c r="B498" s="4"/>
      <c r="C498" s="4"/>
      <c r="D498" s="4"/>
      <c r="E498" s="4"/>
      <c r="F498" s="4"/>
    </row>
    <row r="499">
      <c r="A499" s="4"/>
      <c r="B499" s="4"/>
      <c r="C499" s="4"/>
      <c r="D499" s="4"/>
      <c r="E499" s="4"/>
      <c r="F499" s="4"/>
    </row>
    <row r="500">
      <c r="A500" s="4"/>
      <c r="B500" s="4"/>
      <c r="C500" s="4"/>
      <c r="D500" s="4"/>
      <c r="E500" s="4"/>
      <c r="F500" s="4"/>
    </row>
    <row r="501">
      <c r="A501" s="4"/>
      <c r="B501" s="4"/>
      <c r="C501" s="4"/>
      <c r="D501" s="4"/>
      <c r="E501" s="4"/>
      <c r="F501" s="4"/>
    </row>
    <row r="502">
      <c r="A502" s="4"/>
      <c r="B502" s="4"/>
      <c r="C502" s="4"/>
      <c r="D502" s="4"/>
      <c r="E502" s="4"/>
      <c r="F502" s="4"/>
    </row>
    <row r="503">
      <c r="A503" s="4"/>
      <c r="B503" s="4"/>
      <c r="C503" s="4"/>
      <c r="D503" s="4"/>
      <c r="E503" s="4"/>
      <c r="F503" s="4"/>
    </row>
    <row r="504">
      <c r="A504" s="4"/>
      <c r="B504" s="4"/>
      <c r="C504" s="4"/>
      <c r="D504" s="4"/>
      <c r="E504" s="4"/>
      <c r="F504" s="4"/>
    </row>
    <row r="505">
      <c r="A505" s="4"/>
      <c r="B505" s="4"/>
      <c r="C505" s="4"/>
      <c r="D505" s="4"/>
      <c r="E505" s="4"/>
      <c r="F505" s="4"/>
    </row>
    <row r="506">
      <c r="A506" s="4"/>
      <c r="B506" s="4"/>
      <c r="C506" s="4"/>
      <c r="D506" s="4"/>
      <c r="E506" s="4"/>
      <c r="F506" s="4"/>
    </row>
    <row r="507">
      <c r="A507" s="4"/>
      <c r="B507" s="4"/>
      <c r="C507" s="4"/>
      <c r="D507" s="4"/>
      <c r="E507" s="4"/>
      <c r="F507" s="4"/>
    </row>
    <row r="508">
      <c r="A508" s="4"/>
      <c r="B508" s="4"/>
      <c r="C508" s="4"/>
      <c r="D508" s="4"/>
      <c r="E508" s="4"/>
      <c r="F508" s="4"/>
    </row>
    <row r="509">
      <c r="A509" s="4"/>
      <c r="B509" s="4"/>
      <c r="C509" s="4"/>
      <c r="D509" s="4"/>
      <c r="E509" s="4"/>
      <c r="F509" s="4"/>
    </row>
    <row r="510">
      <c r="A510" s="4"/>
      <c r="B510" s="4"/>
      <c r="C510" s="4"/>
      <c r="D510" s="4"/>
      <c r="E510" s="4"/>
      <c r="F510" s="4"/>
    </row>
    <row r="511">
      <c r="A511" s="4"/>
      <c r="B511" s="4"/>
      <c r="C511" s="4"/>
      <c r="D511" s="4"/>
      <c r="E511" s="4"/>
      <c r="F511" s="4"/>
    </row>
    <row r="512">
      <c r="A512" s="4"/>
      <c r="B512" s="4"/>
      <c r="C512" s="4"/>
      <c r="D512" s="4"/>
      <c r="E512" s="4"/>
      <c r="F512" s="4"/>
    </row>
    <row r="513">
      <c r="A513" s="4"/>
      <c r="B513" s="4"/>
      <c r="C513" s="4"/>
      <c r="D513" s="4"/>
      <c r="E513" s="4"/>
      <c r="F513" s="4"/>
    </row>
    <row r="514">
      <c r="A514" s="4"/>
      <c r="B514" s="4"/>
      <c r="C514" s="4"/>
      <c r="D514" s="4"/>
      <c r="E514" s="4"/>
      <c r="F514" s="4"/>
    </row>
    <row r="515">
      <c r="A515" s="4"/>
      <c r="B515" s="4"/>
      <c r="C515" s="4"/>
      <c r="D515" s="4"/>
      <c r="E515" s="4"/>
      <c r="F515" s="4"/>
    </row>
    <row r="516">
      <c r="A516" s="4"/>
      <c r="B516" s="4"/>
      <c r="C516" s="4"/>
      <c r="D516" s="4"/>
      <c r="E516" s="4"/>
      <c r="F516" s="4"/>
    </row>
    <row r="517">
      <c r="A517" s="4"/>
      <c r="B517" s="4"/>
      <c r="C517" s="4"/>
      <c r="D517" s="4"/>
      <c r="E517" s="4"/>
      <c r="F517" s="4"/>
    </row>
    <row r="518">
      <c r="A518" s="4"/>
      <c r="B518" s="4"/>
      <c r="C518" s="4"/>
      <c r="D518" s="4"/>
      <c r="E518" s="4"/>
      <c r="F518" s="4"/>
    </row>
    <row r="519">
      <c r="A519" s="4"/>
      <c r="B519" s="4"/>
      <c r="C519" s="4"/>
      <c r="D519" s="4"/>
      <c r="E519" s="4"/>
      <c r="F519" s="4"/>
    </row>
    <row r="520">
      <c r="A520" s="4"/>
      <c r="B520" s="4"/>
      <c r="C520" s="4"/>
      <c r="D520" s="4"/>
      <c r="E520" s="4"/>
      <c r="F520" s="4"/>
    </row>
    <row r="521">
      <c r="A521" s="4"/>
      <c r="B521" s="4"/>
      <c r="C521" s="4"/>
      <c r="D521" s="4"/>
      <c r="E521" s="4"/>
      <c r="F521" s="4"/>
    </row>
    <row r="522">
      <c r="A522" s="4"/>
      <c r="B522" s="4"/>
      <c r="C522" s="4"/>
      <c r="D522" s="4"/>
      <c r="E522" s="4"/>
      <c r="F522" s="4"/>
    </row>
    <row r="523">
      <c r="A523" s="4"/>
      <c r="B523" s="4"/>
      <c r="C523" s="4"/>
      <c r="D523" s="4"/>
      <c r="E523" s="4"/>
      <c r="F523" s="4"/>
    </row>
    <row r="524">
      <c r="A524" s="4"/>
      <c r="B524" s="4"/>
      <c r="C524" s="4"/>
      <c r="D524" s="4"/>
      <c r="E524" s="4"/>
      <c r="F524" s="4"/>
    </row>
    <row r="525">
      <c r="A525" s="4"/>
      <c r="B525" s="4"/>
      <c r="C525" s="4"/>
      <c r="D525" s="4"/>
      <c r="E525" s="4"/>
      <c r="F525" s="4"/>
    </row>
    <row r="526">
      <c r="A526" s="4"/>
      <c r="B526" s="4"/>
      <c r="C526" s="4"/>
      <c r="D526" s="4"/>
      <c r="E526" s="4"/>
      <c r="F526" s="4"/>
    </row>
    <row r="527">
      <c r="A527" s="4"/>
      <c r="B527" s="4"/>
      <c r="C527" s="4"/>
      <c r="D527" s="4"/>
      <c r="E527" s="4"/>
      <c r="F527" s="4"/>
    </row>
    <row r="528">
      <c r="A528" s="4"/>
      <c r="B528" s="4"/>
      <c r="C528" s="4"/>
      <c r="D528" s="4"/>
      <c r="E528" s="4"/>
      <c r="F528" s="4"/>
    </row>
    <row r="529">
      <c r="A529" s="4"/>
      <c r="B529" s="4"/>
      <c r="C529" s="4"/>
      <c r="D529" s="4"/>
      <c r="E529" s="4"/>
      <c r="F529" s="4"/>
    </row>
    <row r="530">
      <c r="A530" s="4"/>
      <c r="B530" s="4"/>
      <c r="C530" s="4"/>
      <c r="D530" s="4"/>
      <c r="E530" s="4"/>
      <c r="F530" s="4"/>
    </row>
    <row r="531">
      <c r="A531" s="4"/>
      <c r="B531" s="4"/>
      <c r="C531" s="4"/>
      <c r="D531" s="4"/>
      <c r="E531" s="4"/>
      <c r="F531" s="4"/>
    </row>
    <row r="532">
      <c r="A532" s="4"/>
      <c r="B532" s="4"/>
      <c r="C532" s="4"/>
      <c r="D532" s="4"/>
      <c r="E532" s="4"/>
      <c r="F532" s="4"/>
    </row>
    <row r="533">
      <c r="A533" s="4"/>
      <c r="B533" s="4"/>
      <c r="C533" s="4"/>
      <c r="D533" s="4"/>
      <c r="E533" s="4"/>
      <c r="F533" s="4"/>
    </row>
    <row r="534">
      <c r="A534" s="4"/>
      <c r="B534" s="4"/>
      <c r="C534" s="4"/>
      <c r="D534" s="4"/>
      <c r="E534" s="4"/>
      <c r="F534" s="4"/>
    </row>
    <row r="535">
      <c r="A535" s="4"/>
      <c r="B535" s="4"/>
      <c r="C535" s="4"/>
      <c r="D535" s="4"/>
      <c r="E535" s="4"/>
      <c r="F535" s="4"/>
    </row>
    <row r="536">
      <c r="A536" s="4"/>
      <c r="B536" s="4"/>
      <c r="C536" s="4"/>
      <c r="D536" s="4"/>
      <c r="E536" s="4"/>
      <c r="F536" s="4"/>
    </row>
    <row r="537">
      <c r="A537" s="4"/>
      <c r="B537" s="4"/>
      <c r="C537" s="4"/>
      <c r="D537" s="4"/>
      <c r="E537" s="4"/>
      <c r="F537" s="4"/>
    </row>
    <row r="538">
      <c r="A538" s="4"/>
      <c r="B538" s="4"/>
      <c r="C538" s="4"/>
      <c r="D538" s="4"/>
      <c r="E538" s="4"/>
      <c r="F538" s="4"/>
    </row>
    <row r="539">
      <c r="A539" s="4"/>
      <c r="B539" s="4"/>
      <c r="C539" s="4"/>
      <c r="D539" s="4"/>
      <c r="E539" s="4"/>
      <c r="F539" s="4"/>
    </row>
    <row r="540">
      <c r="A540" s="4"/>
      <c r="B540" s="4"/>
      <c r="C540" s="4"/>
      <c r="D540" s="4"/>
      <c r="E540" s="4"/>
      <c r="F540" s="4"/>
    </row>
    <row r="541">
      <c r="A541" s="4"/>
      <c r="B541" s="4"/>
      <c r="C541" s="4"/>
      <c r="D541" s="4"/>
      <c r="E541" s="4"/>
      <c r="F541" s="4"/>
    </row>
    <row r="542">
      <c r="A542" s="4"/>
      <c r="B542" s="4"/>
      <c r="C542" s="4"/>
      <c r="D542" s="4"/>
      <c r="E542" s="4"/>
      <c r="F542" s="4"/>
    </row>
    <row r="543">
      <c r="A543" s="4"/>
      <c r="B543" s="4"/>
      <c r="C543" s="4"/>
      <c r="D543" s="4"/>
      <c r="E543" s="4"/>
      <c r="F543" s="4"/>
    </row>
    <row r="544">
      <c r="A544" s="4"/>
      <c r="B544" s="4"/>
      <c r="C544" s="4"/>
      <c r="D544" s="4"/>
      <c r="E544" s="4"/>
      <c r="F544" s="4"/>
    </row>
    <row r="545">
      <c r="A545" s="4"/>
      <c r="B545" s="4"/>
      <c r="C545" s="4"/>
      <c r="D545" s="4"/>
      <c r="E545" s="4"/>
      <c r="F545" s="4"/>
    </row>
    <row r="546">
      <c r="A546" s="4"/>
      <c r="B546" s="4"/>
      <c r="C546" s="4"/>
      <c r="D546" s="4"/>
      <c r="E546" s="4"/>
      <c r="F546" s="4"/>
    </row>
    <row r="547">
      <c r="A547" s="4"/>
      <c r="B547" s="4"/>
      <c r="C547" s="4"/>
      <c r="D547" s="4"/>
      <c r="E547" s="4"/>
      <c r="F547" s="4"/>
    </row>
    <row r="548">
      <c r="A548" s="4"/>
      <c r="B548" s="4"/>
      <c r="C548" s="4"/>
      <c r="D548" s="4"/>
      <c r="E548" s="4"/>
      <c r="F548" s="4"/>
    </row>
    <row r="549">
      <c r="A549" s="4"/>
      <c r="B549" s="4"/>
      <c r="C549" s="4"/>
      <c r="D549" s="4"/>
      <c r="E549" s="4"/>
      <c r="F549" s="4"/>
    </row>
    <row r="550">
      <c r="A550" s="4"/>
      <c r="B550" s="4"/>
      <c r="C550" s="4"/>
      <c r="D550" s="4"/>
      <c r="E550" s="4"/>
      <c r="F550" s="4"/>
    </row>
    <row r="551">
      <c r="A551" s="4"/>
      <c r="B551" s="4"/>
      <c r="C551" s="4"/>
      <c r="D551" s="4"/>
      <c r="E551" s="4"/>
      <c r="F551" s="4"/>
    </row>
    <row r="552">
      <c r="A552" s="4"/>
      <c r="B552" s="4"/>
      <c r="C552" s="4"/>
      <c r="D552" s="4"/>
      <c r="E552" s="4"/>
      <c r="F552" s="4"/>
    </row>
    <row r="553">
      <c r="A553" s="4"/>
      <c r="B553" s="4"/>
      <c r="C553" s="4"/>
      <c r="D553" s="4"/>
      <c r="E553" s="4"/>
      <c r="F553" s="4"/>
    </row>
    <row r="554">
      <c r="A554" s="4"/>
      <c r="B554" s="4"/>
      <c r="C554" s="4"/>
      <c r="D554" s="4"/>
      <c r="E554" s="4"/>
      <c r="F554" s="4"/>
    </row>
    <row r="555">
      <c r="A555" s="4"/>
      <c r="B555" s="4"/>
      <c r="C555" s="4"/>
      <c r="D555" s="4"/>
      <c r="E555" s="4"/>
      <c r="F555" s="4"/>
    </row>
    <row r="556">
      <c r="A556" s="4"/>
      <c r="B556" s="4"/>
      <c r="C556" s="4"/>
      <c r="D556" s="4"/>
      <c r="E556" s="4"/>
      <c r="F556" s="4"/>
    </row>
    <row r="557">
      <c r="A557" s="4"/>
      <c r="B557" s="4"/>
      <c r="C557" s="4"/>
      <c r="D557" s="4"/>
      <c r="E557" s="4"/>
      <c r="F557" s="4"/>
    </row>
    <row r="558">
      <c r="A558" s="4"/>
      <c r="B558" s="4"/>
      <c r="C558" s="4"/>
      <c r="D558" s="4"/>
      <c r="E558" s="4"/>
      <c r="F558" s="4"/>
    </row>
    <row r="559">
      <c r="A559" s="4"/>
      <c r="B559" s="4"/>
      <c r="C559" s="4"/>
      <c r="D559" s="4"/>
      <c r="E559" s="4"/>
      <c r="F559" s="4"/>
    </row>
    <row r="560">
      <c r="A560" s="4"/>
      <c r="B560" s="4"/>
      <c r="C560" s="4"/>
      <c r="D560" s="4"/>
      <c r="E560" s="4"/>
      <c r="F560" s="4"/>
    </row>
    <row r="561">
      <c r="A561" s="4"/>
      <c r="B561" s="4"/>
      <c r="C561" s="4"/>
      <c r="D561" s="4"/>
      <c r="E561" s="4"/>
      <c r="F561" s="4"/>
    </row>
    <row r="562">
      <c r="A562" s="4"/>
      <c r="B562" s="4"/>
      <c r="C562" s="4"/>
      <c r="D562" s="4"/>
      <c r="E562" s="4"/>
      <c r="F562" s="4"/>
    </row>
    <row r="563">
      <c r="A563" s="4"/>
      <c r="B563" s="4"/>
      <c r="C563" s="4"/>
      <c r="D563" s="4"/>
      <c r="E563" s="4"/>
      <c r="F563" s="4"/>
    </row>
    <row r="564">
      <c r="A564" s="4"/>
      <c r="B564" s="4"/>
      <c r="C564" s="4"/>
      <c r="D564" s="4"/>
      <c r="E564" s="4"/>
      <c r="F564" s="4"/>
    </row>
    <row r="565">
      <c r="A565" s="4"/>
      <c r="B565" s="4"/>
      <c r="C565" s="4"/>
      <c r="D565" s="4"/>
      <c r="E565" s="4"/>
      <c r="F565" s="4"/>
    </row>
    <row r="566">
      <c r="A566" s="4"/>
      <c r="B566" s="4"/>
      <c r="C566" s="4"/>
      <c r="D566" s="4"/>
      <c r="E566" s="4"/>
      <c r="F566" s="4"/>
    </row>
    <row r="567">
      <c r="A567" s="4"/>
      <c r="B567" s="4"/>
      <c r="C567" s="4"/>
      <c r="D567" s="4"/>
      <c r="E567" s="4"/>
      <c r="F567" s="4"/>
    </row>
    <row r="568">
      <c r="A568" s="4"/>
      <c r="B568" s="4"/>
      <c r="C568" s="4"/>
      <c r="D568" s="4"/>
      <c r="E568" s="4"/>
      <c r="F568" s="4"/>
    </row>
    <row r="569">
      <c r="A569" s="4"/>
      <c r="B569" s="4"/>
      <c r="C569" s="4"/>
      <c r="D569" s="4"/>
      <c r="E569" s="4"/>
      <c r="F569" s="4"/>
    </row>
    <row r="570">
      <c r="A570" s="4"/>
      <c r="B570" s="4"/>
      <c r="C570" s="4"/>
      <c r="D570" s="4"/>
      <c r="E570" s="4"/>
      <c r="F570" s="4"/>
    </row>
    <row r="571">
      <c r="A571" s="4"/>
      <c r="B571" s="4"/>
      <c r="C571" s="4"/>
      <c r="D571" s="4"/>
      <c r="E571" s="4"/>
      <c r="F571" s="4"/>
    </row>
    <row r="572">
      <c r="A572" s="4"/>
      <c r="B572" s="4"/>
      <c r="C572" s="4"/>
      <c r="D572" s="4"/>
      <c r="E572" s="4"/>
      <c r="F572" s="4"/>
    </row>
    <row r="573">
      <c r="A573" s="4"/>
      <c r="B573" s="4"/>
      <c r="C573" s="4"/>
      <c r="D573" s="4"/>
      <c r="E573" s="4"/>
      <c r="F573" s="4"/>
    </row>
    <row r="574">
      <c r="A574" s="4"/>
      <c r="B574" s="4"/>
      <c r="C574" s="4"/>
      <c r="D574" s="4"/>
      <c r="E574" s="4"/>
      <c r="F574" s="4"/>
    </row>
    <row r="575">
      <c r="A575" s="4"/>
      <c r="B575" s="4"/>
      <c r="C575" s="4"/>
      <c r="D575" s="4"/>
      <c r="E575" s="4"/>
      <c r="F575" s="4"/>
    </row>
    <row r="576">
      <c r="A576" s="4"/>
      <c r="B576" s="4"/>
      <c r="C576" s="4"/>
      <c r="D576" s="4"/>
      <c r="E576" s="4"/>
      <c r="F576" s="4"/>
    </row>
    <row r="577">
      <c r="A577" s="4"/>
      <c r="B577" s="4"/>
      <c r="C577" s="4"/>
      <c r="D577" s="4"/>
      <c r="E577" s="4"/>
      <c r="F577" s="4"/>
    </row>
    <row r="578">
      <c r="A578" s="4"/>
      <c r="B578" s="4"/>
      <c r="C578" s="4"/>
      <c r="D578" s="4"/>
      <c r="E578" s="4"/>
      <c r="F578" s="4"/>
    </row>
    <row r="579">
      <c r="A579" s="4"/>
      <c r="B579" s="4"/>
      <c r="C579" s="4"/>
      <c r="D579" s="4"/>
      <c r="E579" s="4"/>
      <c r="F579" s="4"/>
    </row>
    <row r="580">
      <c r="A580" s="4"/>
      <c r="B580" s="4"/>
      <c r="C580" s="4"/>
      <c r="D580" s="4"/>
      <c r="E580" s="4"/>
      <c r="F580" s="4"/>
    </row>
    <row r="581">
      <c r="A581" s="4"/>
      <c r="B581" s="4"/>
      <c r="C581" s="4"/>
      <c r="D581" s="4"/>
      <c r="E581" s="4"/>
      <c r="F581" s="4"/>
    </row>
    <row r="582">
      <c r="A582" s="4"/>
      <c r="B582" s="4"/>
      <c r="C582" s="4"/>
      <c r="D582" s="4"/>
      <c r="E582" s="4"/>
      <c r="F582" s="4"/>
    </row>
    <row r="583">
      <c r="A583" s="4"/>
      <c r="B583" s="4"/>
      <c r="C583" s="4"/>
      <c r="D583" s="4"/>
      <c r="E583" s="4"/>
      <c r="F583" s="4"/>
    </row>
    <row r="584">
      <c r="A584" s="4"/>
      <c r="B584" s="4"/>
      <c r="C584" s="4"/>
      <c r="D584" s="4"/>
      <c r="E584" s="4"/>
      <c r="F584" s="4"/>
    </row>
    <row r="585">
      <c r="A585" s="4"/>
      <c r="B585" s="4"/>
      <c r="C585" s="4"/>
      <c r="D585" s="4"/>
      <c r="E585" s="4"/>
      <c r="F585" s="4"/>
    </row>
    <row r="586">
      <c r="A586" s="4"/>
      <c r="B586" s="4"/>
      <c r="C586" s="4"/>
      <c r="D586" s="4"/>
      <c r="E586" s="4"/>
      <c r="F586" s="4"/>
    </row>
    <row r="587">
      <c r="A587" s="4"/>
      <c r="B587" s="4"/>
      <c r="C587" s="4"/>
      <c r="D587" s="4"/>
      <c r="E587" s="4"/>
      <c r="F587" s="4"/>
    </row>
    <row r="588">
      <c r="A588" s="4"/>
      <c r="B588" s="4"/>
      <c r="C588" s="4"/>
      <c r="D588" s="4"/>
      <c r="E588" s="4"/>
      <c r="F588" s="4"/>
    </row>
    <row r="589">
      <c r="A589" s="4"/>
      <c r="B589" s="4"/>
      <c r="C589" s="4"/>
      <c r="D589" s="4"/>
      <c r="E589" s="4"/>
      <c r="F589" s="4"/>
    </row>
    <row r="590">
      <c r="A590" s="4"/>
      <c r="B590" s="4"/>
      <c r="C590" s="4"/>
      <c r="D590" s="4"/>
      <c r="E590" s="4"/>
      <c r="F590" s="4"/>
    </row>
    <row r="591">
      <c r="A591" s="4"/>
      <c r="B591" s="4"/>
      <c r="C591" s="4"/>
      <c r="D591" s="4"/>
      <c r="E591" s="4"/>
      <c r="F591" s="4"/>
    </row>
    <row r="592">
      <c r="A592" s="4"/>
      <c r="B592" s="4"/>
      <c r="C592" s="4"/>
      <c r="D592" s="4"/>
      <c r="E592" s="4"/>
      <c r="F592" s="4"/>
    </row>
    <row r="593">
      <c r="A593" s="4"/>
      <c r="B593" s="4"/>
      <c r="C593" s="4"/>
      <c r="D593" s="4"/>
      <c r="E593" s="4"/>
      <c r="F593" s="4"/>
    </row>
    <row r="594">
      <c r="A594" s="4"/>
      <c r="B594" s="4"/>
      <c r="C594" s="4"/>
      <c r="D594" s="4"/>
      <c r="E594" s="4"/>
      <c r="F594" s="4"/>
    </row>
    <row r="595">
      <c r="A595" s="4"/>
      <c r="B595" s="4"/>
      <c r="C595" s="4"/>
      <c r="D595" s="4"/>
      <c r="E595" s="4"/>
      <c r="F595" s="4"/>
    </row>
    <row r="596">
      <c r="A596" s="4"/>
      <c r="B596" s="4"/>
      <c r="C596" s="4"/>
      <c r="D596" s="4"/>
      <c r="E596" s="4"/>
      <c r="F596" s="4"/>
    </row>
    <row r="597">
      <c r="A597" s="4"/>
      <c r="B597" s="4"/>
      <c r="C597" s="4"/>
      <c r="D597" s="4"/>
      <c r="E597" s="4"/>
      <c r="F597" s="4"/>
    </row>
    <row r="598">
      <c r="A598" s="4"/>
      <c r="B598" s="4"/>
      <c r="C598" s="4"/>
      <c r="D598" s="4"/>
      <c r="E598" s="4"/>
      <c r="F598" s="4"/>
    </row>
    <row r="599">
      <c r="A599" s="4"/>
      <c r="B599" s="4"/>
      <c r="C599" s="4"/>
      <c r="D599" s="4"/>
      <c r="E599" s="4"/>
      <c r="F599" s="4"/>
    </row>
    <row r="600">
      <c r="A600" s="4"/>
      <c r="B600" s="4"/>
      <c r="C600" s="4"/>
      <c r="D600" s="4"/>
      <c r="E600" s="4"/>
      <c r="F600" s="4"/>
    </row>
    <row r="601">
      <c r="A601" s="4"/>
      <c r="B601" s="4"/>
      <c r="C601" s="4"/>
      <c r="D601" s="4"/>
      <c r="E601" s="4"/>
      <c r="F601" s="4"/>
    </row>
    <row r="602">
      <c r="A602" s="4"/>
      <c r="B602" s="4"/>
      <c r="C602" s="4"/>
      <c r="D602" s="4"/>
      <c r="E602" s="4"/>
      <c r="F602" s="4"/>
    </row>
    <row r="603">
      <c r="A603" s="4"/>
      <c r="B603" s="4"/>
      <c r="C603" s="4"/>
      <c r="D603" s="4"/>
      <c r="E603" s="4"/>
      <c r="F603" s="4"/>
    </row>
    <row r="604">
      <c r="A604" s="4"/>
      <c r="B604" s="4"/>
      <c r="C604" s="4"/>
      <c r="D604" s="4"/>
      <c r="E604" s="4"/>
      <c r="F604" s="4"/>
    </row>
    <row r="605">
      <c r="A605" s="4"/>
      <c r="D605" s="4"/>
      <c r="E605" s="4"/>
      <c r="F605" s="4"/>
    </row>
    <row r="606">
      <c r="A606" s="4"/>
      <c r="B606" s="4"/>
      <c r="C606" s="4"/>
      <c r="D606" s="4"/>
      <c r="E606" s="4"/>
      <c r="F606" s="4"/>
    </row>
    <row r="607">
      <c r="A607" s="4"/>
      <c r="B607" s="4"/>
      <c r="C607" s="4"/>
      <c r="D607" s="4"/>
      <c r="E607" s="4"/>
      <c r="F607" s="4"/>
    </row>
    <row r="608">
      <c r="A608" s="4"/>
      <c r="B608" s="4"/>
      <c r="C608" s="4"/>
      <c r="D608" s="4"/>
      <c r="E608" s="4"/>
      <c r="F608" s="4"/>
    </row>
    <row r="609">
      <c r="A609" s="4"/>
      <c r="B609" s="4"/>
      <c r="C609" s="4"/>
      <c r="D609" s="4"/>
      <c r="E609" s="4"/>
      <c r="F609" s="4"/>
    </row>
    <row r="610">
      <c r="A610" s="4"/>
      <c r="B610" s="4"/>
      <c r="C610" s="4"/>
      <c r="D610" s="4"/>
      <c r="E610" s="4"/>
      <c r="F610" s="4"/>
    </row>
    <row r="611">
      <c r="A611" s="4"/>
      <c r="B611" s="4"/>
      <c r="C611" s="4"/>
      <c r="D611" s="4"/>
      <c r="E611" s="4"/>
      <c r="F611" s="4"/>
    </row>
    <row r="612">
      <c r="A612" s="4"/>
      <c r="B612" s="4"/>
      <c r="C612" s="4"/>
      <c r="D612" s="4"/>
      <c r="E612" s="4"/>
      <c r="F612" s="4"/>
    </row>
    <row r="613">
      <c r="A613" s="4"/>
      <c r="B613" s="4"/>
      <c r="C613" s="4"/>
      <c r="D613" s="4"/>
      <c r="E613" s="4"/>
      <c r="F613" s="4"/>
    </row>
    <row r="614">
      <c r="A614" s="4"/>
      <c r="B614" s="4"/>
      <c r="C614" s="4"/>
      <c r="D614" s="4"/>
      <c r="E614" s="4"/>
      <c r="F614" s="4"/>
    </row>
    <row r="615">
      <c r="A615" s="4"/>
      <c r="D615" s="4"/>
      <c r="E615" s="4"/>
      <c r="F615" s="4"/>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 r:id="rId95" ref="A49"/>
    <hyperlink r:id="rId96" ref="D49"/>
    <hyperlink r:id="rId97" ref="A50"/>
    <hyperlink r:id="rId98" ref="D50"/>
    <hyperlink r:id="rId99" ref="A51"/>
    <hyperlink r:id="rId100" ref="D51"/>
    <hyperlink r:id="rId101" ref="A52"/>
    <hyperlink r:id="rId102" ref="D52"/>
    <hyperlink r:id="rId103" ref="A53"/>
    <hyperlink r:id="rId104" ref="D53"/>
    <hyperlink r:id="rId105" ref="A54"/>
    <hyperlink r:id="rId106" ref="D54"/>
    <hyperlink r:id="rId107" ref="A55"/>
    <hyperlink r:id="rId108" ref="D55"/>
    <hyperlink r:id="rId109" ref="A56"/>
    <hyperlink r:id="rId110" ref="D56"/>
    <hyperlink r:id="rId111" ref="A57"/>
    <hyperlink r:id="rId112" ref="D57"/>
    <hyperlink r:id="rId113" ref="A58"/>
    <hyperlink r:id="rId114" ref="D58"/>
    <hyperlink r:id="rId115" ref="A59"/>
    <hyperlink r:id="rId116" ref="D59"/>
    <hyperlink r:id="rId117" ref="A60"/>
    <hyperlink r:id="rId118" ref="D60"/>
    <hyperlink r:id="rId119" ref="A61"/>
    <hyperlink r:id="rId120" ref="D61"/>
    <hyperlink r:id="rId121" ref="A62"/>
    <hyperlink r:id="rId122" ref="D62"/>
    <hyperlink r:id="rId123" ref="A63"/>
    <hyperlink r:id="rId124" ref="D63"/>
    <hyperlink r:id="rId125" ref="A64"/>
    <hyperlink r:id="rId126" ref="D64"/>
    <hyperlink r:id="rId127" ref="A65"/>
    <hyperlink r:id="rId128" ref="D65"/>
    <hyperlink r:id="rId129" ref="A66"/>
    <hyperlink r:id="rId130" ref="D66"/>
    <hyperlink r:id="rId131" ref="A67"/>
    <hyperlink r:id="rId132" ref="D67"/>
    <hyperlink r:id="rId133" ref="A68"/>
    <hyperlink r:id="rId134" ref="D68"/>
    <hyperlink r:id="rId135" ref="A69"/>
    <hyperlink r:id="rId136" ref="D69"/>
    <hyperlink r:id="rId137" ref="A70"/>
    <hyperlink r:id="rId138" ref="D70"/>
    <hyperlink r:id="rId139" ref="A71"/>
    <hyperlink r:id="rId140" ref="D71"/>
    <hyperlink r:id="rId141" ref="A72"/>
    <hyperlink r:id="rId142" ref="D72"/>
    <hyperlink r:id="rId143" ref="A73"/>
    <hyperlink r:id="rId144" ref="D73"/>
    <hyperlink r:id="rId145" ref="A74"/>
    <hyperlink r:id="rId146" ref="D74"/>
    <hyperlink r:id="rId147" ref="A75"/>
    <hyperlink r:id="rId148" ref="D75"/>
    <hyperlink r:id="rId149" ref="A76"/>
    <hyperlink r:id="rId150" ref="D76"/>
    <hyperlink r:id="rId151" ref="A77"/>
    <hyperlink r:id="rId152" ref="D77"/>
    <hyperlink r:id="rId153" ref="A78"/>
    <hyperlink r:id="rId154" ref="D78"/>
    <hyperlink r:id="rId155" ref="A79"/>
    <hyperlink r:id="rId156" ref="D79"/>
    <hyperlink r:id="rId157" ref="A80"/>
    <hyperlink r:id="rId158" ref="D80"/>
    <hyperlink r:id="rId159" ref="A81"/>
    <hyperlink r:id="rId160" ref="D81"/>
    <hyperlink r:id="rId161" ref="A82"/>
    <hyperlink r:id="rId162" ref="D82"/>
    <hyperlink r:id="rId163" ref="A83"/>
    <hyperlink r:id="rId164" ref="D83"/>
    <hyperlink r:id="rId165" ref="A84"/>
    <hyperlink r:id="rId166" ref="D84"/>
    <hyperlink r:id="rId167" ref="A85"/>
    <hyperlink r:id="rId168" ref="D85"/>
    <hyperlink r:id="rId169" ref="A86"/>
    <hyperlink r:id="rId170" ref="D86"/>
    <hyperlink r:id="rId171" ref="A87"/>
    <hyperlink r:id="rId172" ref="D87"/>
    <hyperlink r:id="rId173" ref="A88"/>
    <hyperlink r:id="rId174" ref="D88"/>
    <hyperlink r:id="rId175" ref="A89"/>
    <hyperlink r:id="rId176" ref="D89"/>
    <hyperlink r:id="rId177" ref="A90"/>
    <hyperlink r:id="rId178" ref="D90"/>
    <hyperlink r:id="rId179" ref="A91"/>
    <hyperlink r:id="rId180" ref="D91"/>
    <hyperlink r:id="rId181" ref="A92"/>
    <hyperlink r:id="rId182" ref="D92"/>
    <hyperlink r:id="rId183" ref="A93"/>
    <hyperlink r:id="rId184" ref="D93"/>
    <hyperlink r:id="rId185" ref="A94"/>
    <hyperlink r:id="rId186" ref="D94"/>
    <hyperlink r:id="rId187" ref="A95"/>
    <hyperlink r:id="rId188" ref="D95"/>
    <hyperlink r:id="rId189" ref="A96"/>
    <hyperlink r:id="rId190" ref="D96"/>
    <hyperlink r:id="rId191" ref="A97"/>
    <hyperlink r:id="rId192" ref="D97"/>
    <hyperlink r:id="rId193" ref="A98"/>
    <hyperlink r:id="rId194" ref="D98"/>
    <hyperlink r:id="rId195" ref="A99"/>
    <hyperlink r:id="rId196" ref="D99"/>
    <hyperlink r:id="rId197" ref="A100"/>
    <hyperlink r:id="rId198" ref="D100"/>
    <hyperlink r:id="rId199" ref="A101"/>
    <hyperlink r:id="rId200" ref="D101"/>
    <hyperlink r:id="rId201" ref="A102"/>
    <hyperlink r:id="rId202" ref="D102"/>
    <hyperlink r:id="rId203" ref="A103"/>
    <hyperlink r:id="rId204" ref="D103"/>
    <hyperlink r:id="rId205" ref="A104"/>
    <hyperlink r:id="rId206" ref="D104"/>
    <hyperlink r:id="rId207" ref="A105"/>
    <hyperlink r:id="rId208" ref="D105"/>
    <hyperlink r:id="rId209" ref="A106"/>
    <hyperlink r:id="rId210" ref="D106"/>
    <hyperlink r:id="rId211" ref="A107"/>
    <hyperlink r:id="rId212" ref="D107"/>
    <hyperlink r:id="rId213" ref="A108"/>
    <hyperlink r:id="rId214" ref="D108"/>
    <hyperlink r:id="rId215" ref="A109"/>
    <hyperlink r:id="rId216" ref="D109"/>
    <hyperlink r:id="rId217" ref="A110"/>
    <hyperlink r:id="rId218" ref="D110"/>
    <hyperlink r:id="rId219" ref="A111"/>
    <hyperlink r:id="rId220" ref="D111"/>
    <hyperlink r:id="rId221" ref="A112"/>
    <hyperlink r:id="rId222" ref="D112"/>
    <hyperlink r:id="rId223" ref="A113"/>
    <hyperlink r:id="rId224" ref="D113"/>
    <hyperlink r:id="rId225" ref="A114"/>
    <hyperlink r:id="rId226" ref="D114"/>
    <hyperlink r:id="rId227" ref="A115"/>
    <hyperlink r:id="rId228" ref="D115"/>
    <hyperlink r:id="rId229" ref="A116"/>
    <hyperlink r:id="rId230" ref="D116"/>
    <hyperlink r:id="rId231" ref="A117"/>
    <hyperlink r:id="rId232" ref="D117"/>
    <hyperlink r:id="rId233" ref="A118"/>
    <hyperlink r:id="rId234" ref="D118"/>
    <hyperlink r:id="rId235" ref="A119"/>
    <hyperlink r:id="rId236" ref="D119"/>
    <hyperlink r:id="rId237" ref="A120"/>
    <hyperlink r:id="rId238" ref="D120"/>
    <hyperlink r:id="rId239" ref="A121"/>
    <hyperlink r:id="rId240" ref="D121"/>
    <hyperlink r:id="rId241" ref="A122"/>
    <hyperlink r:id="rId242" ref="D122"/>
    <hyperlink r:id="rId243" ref="A123"/>
    <hyperlink r:id="rId244" ref="D123"/>
    <hyperlink r:id="rId245" ref="A124"/>
    <hyperlink r:id="rId246" ref="D124"/>
    <hyperlink r:id="rId247" ref="A125"/>
    <hyperlink r:id="rId248" ref="D125"/>
    <hyperlink r:id="rId249" ref="A126"/>
    <hyperlink r:id="rId250" ref="D126"/>
    <hyperlink r:id="rId251" ref="A127"/>
    <hyperlink r:id="rId252" ref="D127"/>
    <hyperlink r:id="rId253" ref="A128"/>
    <hyperlink r:id="rId254" ref="D128"/>
    <hyperlink r:id="rId255" ref="A129"/>
    <hyperlink r:id="rId256" ref="D129"/>
    <hyperlink r:id="rId257" ref="A130"/>
    <hyperlink r:id="rId258" ref="D130"/>
    <hyperlink r:id="rId259" ref="A131"/>
    <hyperlink r:id="rId260" ref="D131"/>
    <hyperlink r:id="rId261" ref="A132"/>
    <hyperlink r:id="rId262" ref="D132"/>
    <hyperlink r:id="rId263" ref="A133"/>
    <hyperlink r:id="rId264" ref="D133"/>
    <hyperlink r:id="rId265" ref="A134"/>
    <hyperlink r:id="rId266" ref="D134"/>
    <hyperlink r:id="rId267" ref="A135"/>
    <hyperlink r:id="rId268" ref="D135"/>
    <hyperlink r:id="rId269" ref="A136"/>
    <hyperlink r:id="rId270" ref="D136"/>
    <hyperlink r:id="rId271" ref="A137"/>
    <hyperlink r:id="rId272" ref="D137"/>
    <hyperlink r:id="rId273" ref="A138"/>
    <hyperlink r:id="rId274" ref="D138"/>
    <hyperlink r:id="rId275" ref="A139"/>
    <hyperlink r:id="rId276" ref="D139"/>
    <hyperlink r:id="rId277" ref="A140"/>
    <hyperlink r:id="rId278" ref="D140"/>
    <hyperlink r:id="rId279" ref="A141"/>
    <hyperlink r:id="rId280" ref="D141"/>
    <hyperlink r:id="rId281" ref="A142"/>
    <hyperlink r:id="rId282" ref="D142"/>
    <hyperlink r:id="rId283" ref="A143"/>
    <hyperlink r:id="rId284" ref="D143"/>
    <hyperlink r:id="rId285" ref="A144"/>
    <hyperlink r:id="rId286" ref="D144"/>
    <hyperlink r:id="rId287" ref="A145"/>
    <hyperlink r:id="rId288" ref="D145"/>
    <hyperlink r:id="rId289" ref="A146"/>
    <hyperlink r:id="rId290" ref="D146"/>
    <hyperlink r:id="rId291" ref="A147"/>
    <hyperlink r:id="rId292" ref="D147"/>
    <hyperlink r:id="rId293" ref="A148"/>
    <hyperlink r:id="rId294" ref="D148"/>
    <hyperlink r:id="rId295" ref="A149"/>
    <hyperlink r:id="rId296" ref="D149"/>
    <hyperlink r:id="rId297" ref="A150"/>
    <hyperlink r:id="rId298" ref="D150"/>
    <hyperlink r:id="rId299" ref="A151"/>
    <hyperlink r:id="rId300" ref="D151"/>
    <hyperlink r:id="rId301" ref="A152"/>
    <hyperlink r:id="rId302" ref="D152"/>
    <hyperlink r:id="rId303" ref="A153"/>
    <hyperlink r:id="rId304" ref="D153"/>
    <hyperlink r:id="rId305" ref="A154"/>
    <hyperlink r:id="rId306" ref="D154"/>
    <hyperlink r:id="rId307" ref="A155"/>
    <hyperlink r:id="rId308" ref="D155"/>
    <hyperlink r:id="rId309" ref="A156"/>
    <hyperlink r:id="rId310" ref="D156"/>
    <hyperlink r:id="rId311" ref="A157"/>
    <hyperlink r:id="rId312" ref="D157"/>
    <hyperlink r:id="rId313" ref="A158"/>
    <hyperlink r:id="rId314" ref="D158"/>
    <hyperlink r:id="rId315" ref="A159"/>
    <hyperlink r:id="rId316" ref="D159"/>
    <hyperlink r:id="rId317" ref="A160"/>
    <hyperlink r:id="rId318" ref="D160"/>
    <hyperlink r:id="rId319" ref="A161"/>
    <hyperlink r:id="rId320" ref="D161"/>
    <hyperlink r:id="rId321" ref="A162"/>
    <hyperlink r:id="rId322" ref="D162"/>
    <hyperlink r:id="rId323" ref="A163"/>
    <hyperlink r:id="rId324" ref="D163"/>
    <hyperlink r:id="rId325" ref="A164"/>
    <hyperlink r:id="rId326" ref="D164"/>
    <hyperlink r:id="rId327" ref="A165"/>
    <hyperlink r:id="rId328" ref="D165"/>
    <hyperlink r:id="rId329" ref="A166"/>
    <hyperlink r:id="rId330" ref="D166"/>
    <hyperlink r:id="rId331" ref="A167"/>
    <hyperlink r:id="rId332" ref="D167"/>
    <hyperlink r:id="rId333" ref="A168"/>
    <hyperlink r:id="rId334" ref="D168"/>
    <hyperlink r:id="rId335" ref="A169"/>
    <hyperlink r:id="rId336" ref="D169"/>
    <hyperlink r:id="rId337" ref="A170"/>
    <hyperlink r:id="rId338" ref="D170"/>
    <hyperlink r:id="rId339" ref="A171"/>
    <hyperlink r:id="rId340" ref="D171"/>
    <hyperlink r:id="rId341" ref="A172"/>
    <hyperlink r:id="rId342" ref="D172"/>
    <hyperlink r:id="rId343" ref="A173"/>
    <hyperlink r:id="rId344" ref="D173"/>
    <hyperlink r:id="rId345" ref="A174"/>
    <hyperlink r:id="rId346" ref="D174"/>
    <hyperlink r:id="rId347" ref="A175"/>
    <hyperlink r:id="rId348" ref="D175"/>
    <hyperlink r:id="rId349" ref="A176"/>
    <hyperlink r:id="rId350" ref="D176"/>
    <hyperlink r:id="rId351" ref="A177"/>
    <hyperlink r:id="rId352" ref="D177"/>
    <hyperlink r:id="rId353" ref="A178"/>
    <hyperlink r:id="rId354" ref="D178"/>
    <hyperlink r:id="rId355" ref="A179"/>
    <hyperlink r:id="rId356" ref="D179"/>
    <hyperlink r:id="rId357" ref="A180"/>
    <hyperlink r:id="rId358" ref="D180"/>
    <hyperlink r:id="rId359" ref="A181"/>
    <hyperlink r:id="rId360" ref="D181"/>
    <hyperlink r:id="rId361" ref="A182"/>
    <hyperlink r:id="rId362" ref="D182"/>
    <hyperlink r:id="rId363" ref="A183"/>
    <hyperlink r:id="rId364" ref="D183"/>
    <hyperlink r:id="rId365" ref="A184"/>
    <hyperlink r:id="rId366" ref="D184"/>
    <hyperlink r:id="rId367" ref="A185"/>
    <hyperlink r:id="rId368" ref="D185"/>
    <hyperlink r:id="rId369" ref="A186"/>
    <hyperlink r:id="rId370" ref="D186"/>
    <hyperlink r:id="rId371" ref="A187"/>
    <hyperlink r:id="rId372" ref="D187"/>
    <hyperlink r:id="rId373" ref="A188"/>
    <hyperlink r:id="rId374" ref="D188"/>
    <hyperlink r:id="rId375" ref="A189"/>
    <hyperlink r:id="rId376" ref="D189"/>
    <hyperlink r:id="rId377" ref="A190"/>
    <hyperlink r:id="rId378" ref="D190"/>
    <hyperlink r:id="rId379" ref="A191"/>
    <hyperlink r:id="rId380" ref="D191"/>
    <hyperlink r:id="rId381" ref="A192"/>
    <hyperlink r:id="rId382" ref="D192"/>
    <hyperlink r:id="rId383" ref="A193"/>
    <hyperlink r:id="rId384" ref="D193"/>
    <hyperlink r:id="rId385" ref="A194"/>
    <hyperlink r:id="rId386" ref="D194"/>
    <hyperlink r:id="rId387" ref="A195"/>
    <hyperlink r:id="rId388" ref="D195"/>
    <hyperlink r:id="rId389" ref="A196"/>
    <hyperlink r:id="rId390" ref="D196"/>
    <hyperlink r:id="rId391" ref="A197"/>
    <hyperlink r:id="rId392" ref="D197"/>
    <hyperlink r:id="rId393" ref="A198"/>
    <hyperlink r:id="rId394" ref="D198"/>
    <hyperlink r:id="rId395" ref="A199"/>
    <hyperlink r:id="rId396" ref="D199"/>
    <hyperlink r:id="rId397" ref="A200"/>
    <hyperlink r:id="rId398" ref="A201"/>
    <hyperlink r:id="rId399" ref="A202"/>
    <hyperlink r:id="rId400" ref="A203"/>
    <hyperlink r:id="rId401" ref="A204"/>
    <hyperlink r:id="rId402" ref="A205"/>
    <hyperlink r:id="rId403" ref="A206"/>
    <hyperlink r:id="rId404" ref="D206"/>
    <hyperlink r:id="rId405" ref="A207"/>
    <hyperlink r:id="rId406" ref="D207"/>
    <hyperlink r:id="rId407" ref="A208"/>
    <hyperlink r:id="rId408" ref="D208"/>
    <hyperlink r:id="rId409" ref="A209"/>
    <hyperlink r:id="rId410" ref="D209"/>
    <hyperlink r:id="rId411" ref="A210"/>
    <hyperlink r:id="rId412" ref="D210"/>
    <hyperlink r:id="rId413" ref="A211"/>
    <hyperlink r:id="rId414" ref="D211"/>
    <hyperlink r:id="rId415" ref="A212"/>
    <hyperlink r:id="rId416" ref="D212"/>
    <hyperlink r:id="rId417" ref="A213"/>
    <hyperlink r:id="rId418" ref="D213"/>
    <hyperlink r:id="rId419" ref="A214"/>
    <hyperlink r:id="rId420" ref="D214"/>
    <hyperlink r:id="rId421" ref="A215"/>
    <hyperlink r:id="rId422" ref="D215"/>
    <hyperlink r:id="rId423" ref="A216"/>
    <hyperlink r:id="rId424" ref="D216"/>
    <hyperlink r:id="rId425" ref="A217"/>
    <hyperlink r:id="rId426" ref="D217"/>
    <hyperlink r:id="rId427" ref="A218"/>
    <hyperlink r:id="rId428" ref="D218"/>
    <hyperlink r:id="rId429" ref="A219"/>
    <hyperlink r:id="rId430" ref="A220"/>
    <hyperlink r:id="rId431" ref="D220"/>
    <hyperlink r:id="rId432" ref="A221"/>
    <hyperlink r:id="rId433" ref="A222"/>
    <hyperlink r:id="rId434" ref="D222"/>
    <hyperlink r:id="rId435" ref="A223"/>
    <hyperlink r:id="rId436" ref="D223"/>
    <hyperlink r:id="rId437" ref="A224"/>
    <hyperlink r:id="rId438" ref="D224"/>
    <hyperlink r:id="rId439" ref="A225"/>
    <hyperlink r:id="rId440" ref="D225"/>
    <hyperlink r:id="rId441" ref="A226"/>
    <hyperlink r:id="rId442" ref="D226"/>
    <hyperlink r:id="rId443" ref="A227"/>
    <hyperlink r:id="rId444" ref="D227"/>
    <hyperlink r:id="rId445" ref="A228"/>
    <hyperlink r:id="rId446" ref="D228"/>
    <hyperlink r:id="rId447" ref="A229"/>
    <hyperlink r:id="rId448" ref="D229"/>
    <hyperlink r:id="rId449" ref="A230"/>
    <hyperlink r:id="rId450" ref="D230"/>
    <hyperlink r:id="rId451" ref="A231"/>
    <hyperlink r:id="rId452" ref="D231"/>
    <hyperlink r:id="rId453" ref="A232"/>
    <hyperlink r:id="rId454" ref="D232"/>
    <hyperlink r:id="rId455" ref="A233"/>
    <hyperlink r:id="rId456" ref="D233"/>
    <hyperlink r:id="rId457" ref="A234"/>
    <hyperlink r:id="rId458" ref="D234"/>
    <hyperlink r:id="rId459" ref="A235"/>
    <hyperlink r:id="rId460" ref="D235"/>
    <hyperlink r:id="rId461" ref="A236"/>
    <hyperlink r:id="rId462" ref="D236"/>
    <hyperlink r:id="rId463" ref="A237"/>
    <hyperlink r:id="rId464" ref="D237"/>
    <hyperlink r:id="rId465" ref="A238"/>
    <hyperlink r:id="rId466" ref="D238"/>
    <hyperlink r:id="rId467" ref="A239"/>
    <hyperlink r:id="rId468" ref="D239"/>
    <hyperlink r:id="rId469" ref="A240"/>
    <hyperlink r:id="rId470" ref="D240"/>
    <hyperlink r:id="rId471" ref="A241"/>
    <hyperlink r:id="rId472" ref="D241"/>
    <hyperlink r:id="rId473" ref="A242"/>
    <hyperlink r:id="rId474" ref="D242"/>
    <hyperlink r:id="rId475" ref="A243"/>
    <hyperlink r:id="rId476" ref="D243"/>
    <hyperlink r:id="rId477" ref="A244"/>
    <hyperlink r:id="rId478" ref="D244"/>
    <hyperlink r:id="rId479" ref="A245"/>
    <hyperlink r:id="rId480" ref="D245"/>
    <hyperlink r:id="rId481" ref="A246"/>
    <hyperlink r:id="rId482" ref="D246"/>
    <hyperlink r:id="rId483" ref="A247"/>
    <hyperlink r:id="rId484" ref="D247"/>
    <hyperlink r:id="rId485" ref="A248"/>
    <hyperlink r:id="rId486" ref="D248"/>
    <hyperlink r:id="rId487" ref="A249"/>
    <hyperlink r:id="rId488" ref="D249"/>
    <hyperlink r:id="rId489" ref="A250"/>
    <hyperlink r:id="rId490" ref="D250"/>
    <hyperlink r:id="rId491" ref="A251"/>
    <hyperlink r:id="rId492" ref="D251"/>
    <hyperlink r:id="rId493" ref="A252"/>
    <hyperlink r:id="rId494" ref="D252"/>
    <hyperlink r:id="rId495" ref="A253"/>
    <hyperlink r:id="rId496" ref="D253"/>
    <hyperlink r:id="rId497" ref="A254"/>
    <hyperlink r:id="rId498" ref="D254"/>
  </hyperlinks>
  <drawing r:id="rId49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75"/>
    <col customWidth="1" min="2" max="2" width="39.75"/>
    <col customWidth="1" min="3" max="3" width="15.88"/>
    <col customWidth="1" min="4" max="4" width="5.63"/>
    <col customWidth="1" min="5" max="5" width="52.75"/>
    <col customWidth="1" min="6" max="6" width="3.25"/>
    <col customWidth="1" min="7" max="7" width="15.88"/>
    <col customWidth="1" min="8" max="8" width="9.25"/>
    <col customWidth="1" min="9" max="9" width="5.88"/>
  </cols>
  <sheetData>
    <row r="1">
      <c r="A1" s="1" t="s">
        <v>0</v>
      </c>
      <c r="B1" s="1" t="s">
        <v>1213</v>
      </c>
      <c r="D1" s="1" t="s">
        <v>1</v>
      </c>
      <c r="E1" s="1" t="s">
        <v>2057</v>
      </c>
      <c r="F1" s="1" t="s">
        <v>1214</v>
      </c>
      <c r="G1" s="1" t="s">
        <v>1215</v>
      </c>
      <c r="H1" s="1"/>
    </row>
    <row r="2">
      <c r="A2" s="2" t="s">
        <v>16</v>
      </c>
      <c r="B2" s="2" t="s">
        <v>235</v>
      </c>
      <c r="C2" s="8" t="str">
        <f>IFERROR(__xludf.DUMMYFUNCTION("REGEXEXTRACT(A2,""https?://([^/]+)"")"),"dokkai-labo.tokyo")</f>
        <v>dokkai-labo.tokyo</v>
      </c>
      <c r="D2" s="8" t="str">
        <f>IFERROR(__xludf.DUMMYFUNCTION("IFERROR(
  VLOOKUP(
    A2,
    IMPORTRANGE(
      ""1ZygntHC1J6IxzKbTidmOyf5nUyW4GCLurHCjexrLm_o"",
      ""HTMLキャッシュ!A:F""
    ),
    2,
    FALSE
  ),
  0
)
"),"SP")</f>
        <v>SP</v>
      </c>
      <c r="E2" s="8" t="str">
        <f>IFERROR(__xludf.DUMMYFUNCTION("IFERROR(
  VLOOKUP(
    A2,
    IMPORTRANGE(
      ""1ZygntHC1J6IxzKbTidmOyf5nUyW4GCLurHCjexrLm_o"",
      ""HTMLキャッシュ!A:F""
    ),
    5,
    FALSE
  ),
  0
)
"),"中学受験国語の個別指導講座｜読解基礎を固めるオンライン塾")</f>
        <v>中学受験国語の個別指導講座｜読解基礎を固めるオンライン塾</v>
      </c>
      <c r="F2" s="8" t="str">
        <f>IFERROR(__xludf.DUMMYFUNCTION("IFERROR(
  VLOOKUP(
    B2,
    IMPORTRANGE(
      ""1ZygntHC1J6IxzKbTidmOyf5nUyW4GCLurHCjexrLm_o"",
      ""HTMLキャッシュ!A:F""
    ),
    2,
    FALSE
  ),
  """"
)
"),"SP")</f>
        <v>SP</v>
      </c>
      <c r="G2" s="8" t="str">
        <f>IFERROR(__xludf.DUMMYFUNCTION("IFERROR(
  VLOOKUP(
    B2,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2" s="1" t="s">
        <v>2058</v>
      </c>
      <c r="I2" s="8">
        <f>IFERROR(__xludf.DUMMYFUNCTION("IFERROR(
  VLOOKUP(
    A2,
    IMPORTRANGE(
      ""1ZHMy3vVUd_0MrSduXTe1etBb1HNpAlGwQr006ljwMiM"",
      ""GSC最新!A:F""
    ),
    3,
    FALSE
  ),
  0
)
"),4.0)</f>
        <v>4</v>
      </c>
    </row>
    <row r="3">
      <c r="A3" s="9" t="s">
        <v>18</v>
      </c>
      <c r="B3" s="9" t="s">
        <v>235</v>
      </c>
      <c r="C3" s="8" t="str">
        <f>IFERROR(__xludf.DUMMYFUNCTION("REGEXEXTRACT(A3,""https?://([^/]+)"")"),"dokkai-labo.tokyo")</f>
        <v>dokkai-labo.tokyo</v>
      </c>
      <c r="D3" s="8" t="str">
        <f>IFERROR(__xludf.DUMMYFUNCTION("IFERROR(
  VLOOKUP(
    A3,
    IMPORTRANGE(
      ""1ZygntHC1J6IxzKbTidmOyf5nUyW4GCLurHCjexrLm_o"",
      ""HTMLキャッシュ!A:F""
    ),
    2,
    FALSE
  ),
  0
)
"),"SP")</f>
        <v>SP</v>
      </c>
      <c r="E3" s="8" t="str">
        <f>IFERROR(__xludf.DUMMYFUNCTION("IFERROR(
  VLOOKUP(
    A3,
    IMPORTRANGE(
      ""1ZygntHC1J6IxzKbTidmOyf5nUyW4GCLurHCjexrLm_o"",
      ""HTMLキャッシュ!A:F""
    ),
    5,
    FALSE
  ),
  0
)
"),"中学受験国語個別指導｜得点安定読解解法型最短オンライン塾")</f>
        <v>中学受験国語個別指導｜得点安定読解解法型最短オンライン塾</v>
      </c>
      <c r="F3" s="8" t="str">
        <f>IFERROR(__xludf.DUMMYFUNCTION("IFERROR(
  VLOOKUP(
    B3,
    IMPORTRANGE(
      ""1ZygntHC1J6IxzKbTidmOyf5nUyW4GCLurHCjexrLm_o"",
      ""HTMLキャッシュ!A:F""
    ),
    2,
    FALSE
  ),
  """"
)
"),"SP")</f>
        <v>SP</v>
      </c>
      <c r="G3" s="8" t="str">
        <f>IFERROR(__xludf.DUMMYFUNCTION("IFERROR(
  VLOOKUP(
    B3,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3" s="1" t="s">
        <v>2058</v>
      </c>
      <c r="I3" s="8">
        <f>IFERROR(__xludf.DUMMYFUNCTION("IFERROR(
  VLOOKUP(
    A3,
    IMPORTRANGE(
      ""1ZHMy3vVUd_0MrSduXTe1etBb1HNpAlGwQr006ljwMiM"",
      ""GSC最新!A:F""
    ),
    3,
    FALSE
  ),
  0
)
"),4.0)</f>
        <v>4</v>
      </c>
    </row>
    <row r="4">
      <c r="A4" s="9" t="s">
        <v>21</v>
      </c>
      <c r="B4" s="9" t="s">
        <v>12</v>
      </c>
      <c r="C4" s="8" t="str">
        <f>IFERROR(__xludf.DUMMYFUNCTION("REGEXEXTRACT(A4,""https?://([^/]+)"")"),"dokkai-labo.tokyo")</f>
        <v>dokkai-labo.tokyo</v>
      </c>
      <c r="D4" s="8" t="str">
        <f>IFERROR(__xludf.DUMMYFUNCTION("IFERROR(
  VLOOKUP(
    A4,
    IMPORTRANGE(
      ""1ZygntHC1J6IxzKbTidmOyf5nUyW4GCLurHCjexrLm_o"",
      ""HTMLキャッシュ!A:F""
    ),
    2,
    FALSE
  ),
  0
)
"),"MC")</f>
        <v>MC</v>
      </c>
      <c r="E4" s="8" t="str">
        <f>IFERROR(__xludf.DUMMYFUNCTION("IFERROR(
  VLOOKUP(
    A4,
    IMPORTRANGE(
      ""1ZygntHC1J6IxzKbTidmOyf5nUyW4GCLurHCjexrLm_o"",
      ""HTMLキャッシュ!A:F""
    ),
    5,
    FALSE
  ),
  0
)
"),"読解ラボ東京の考える受験国語対策とは？ - 受験国語専門 読解ラボ東京 | 中学受験・大学受験対応の個別指導国語専門塾（オンライン・教室対応）")</f>
        <v>読解ラボ東京の考える受験国語対策とは？ - 受験国語専門 読解ラボ東京 | 中学受験・大学受験対応の個別指導国語専門塾（オンライン・教室対応）</v>
      </c>
      <c r="F4" s="8" t="str">
        <f>IFERROR(__xludf.DUMMYFUNCTION("IFERROR(
  VLOOKUP(
    B4,
    IMPORTRANGE(
      ""1ZygntHC1J6IxzKbTidmOyf5nUyW4GCLurHCjexrLm_o"",
      ""HTMLキャッシュ!A:F""
    ),
    2,
    FALSE
  ),
  """"
)
"),"TP")</f>
        <v>TP</v>
      </c>
      <c r="G4" s="8" t="str">
        <f>IFERROR(__xludf.DUMMYFUNCTION("IFERROR(
  VLOOKUP(
    B4,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I4" s="8">
        <f>IFERROR(__xludf.DUMMYFUNCTION("IFERROR(
  VLOOKUP(
    A4,
    IMPORTRANGE(
      ""1ZHMy3vVUd_0MrSduXTe1etBb1HNpAlGwQr006ljwMiM"",
      ""GSC最新!A:F""
    ),
    3,
    FALSE
  ),
  0
)
"),0.0)</f>
        <v>0</v>
      </c>
    </row>
    <row r="5">
      <c r="A5" s="9" t="s">
        <v>23</v>
      </c>
      <c r="B5" s="9" t="s">
        <v>12</v>
      </c>
      <c r="C5" s="8" t="str">
        <f>IFERROR(__xludf.DUMMYFUNCTION("REGEXEXTRACT(A5,""https?://([^/]+)"")"),"dokkai-labo.tokyo")</f>
        <v>dokkai-labo.tokyo</v>
      </c>
      <c r="D5" s="8" t="str">
        <f>IFERROR(__xludf.DUMMYFUNCTION("IFERROR(
  VLOOKUP(
    A5,
    IMPORTRANGE(
      ""1ZygntHC1J6IxzKbTidmOyf5nUyW4GCLurHCjexrLm_o"",
      ""HTMLキャッシュ!A:F""
    ),
    2,
    FALSE
  ),
  0
)
"),"MC")</f>
        <v>MC</v>
      </c>
      <c r="E5" s="8" t="str">
        <f>IFERROR(__xludf.DUMMYFUNCTION("IFERROR(
  VLOOKUP(
    A5,
    IMPORTRANGE(
      ""1ZygntHC1J6IxzKbTidmOyf5nUyW4GCLurHCjexrLm_o"",
      ""HTMLキャッシュ!A:F""
    ),
    5,
    FALSE
  ),
  0
)
"),"中学受験国語｜物語文の「背景」と心情はどう読む？基本の考え方を整理")</f>
        <v>中学受験国語｜物語文の「背景」と心情はどう読む？基本の考え方を整理</v>
      </c>
      <c r="F5" s="8" t="str">
        <f>IFERROR(__xludf.DUMMYFUNCTION("IFERROR(
  VLOOKUP(
    B5,
    IMPORTRANGE(
      ""1ZygntHC1J6IxzKbTidmOyf5nUyW4GCLurHCjexrLm_o"",
      ""HTMLキャッシュ!A:F""
    ),
    2,
    FALSE
  ),
  """"
)
"),"TP")</f>
        <v>TP</v>
      </c>
      <c r="G5" s="8" t="str">
        <f>IFERROR(__xludf.DUMMYFUNCTION("IFERROR(
  VLOOKUP(
    B5,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5" s="1" t="s">
        <v>2059</v>
      </c>
      <c r="I5" s="8">
        <f>IFERROR(__xludf.DUMMYFUNCTION("IFERROR(
  VLOOKUP(
    A5,
    IMPORTRANGE(
      ""1ZHMy3vVUd_0MrSduXTe1etBb1HNpAlGwQr006ljwMiM"",
      ""GSC最新!A:F""
    ),
    3,
    FALSE
  ),
  0
)
"),35.0)</f>
        <v>35</v>
      </c>
    </row>
    <row r="6">
      <c r="A6" s="9" t="s">
        <v>24</v>
      </c>
      <c r="B6" s="9" t="s">
        <v>12</v>
      </c>
      <c r="C6" s="8" t="str">
        <f>IFERROR(__xludf.DUMMYFUNCTION("REGEXEXTRACT(A6,""https?://([^/]+)"")"),"dokkai-labo.tokyo")</f>
        <v>dokkai-labo.tokyo</v>
      </c>
      <c r="D6" s="8" t="str">
        <f>IFERROR(__xludf.DUMMYFUNCTION("IFERROR(
  VLOOKUP(
    A6,
    IMPORTRANGE(
      ""1ZygntHC1J6IxzKbTidmOyf5nUyW4GCLurHCjexrLm_o"",
      ""HTMLキャッシュ!A:F""
    ),
    2,
    FALSE
  ),
  0
)
"),"MC")</f>
        <v>MC</v>
      </c>
      <c r="E6" s="8" t="str">
        <f>IFERROR(__xludf.DUMMYFUNCTION("IFERROR(
  VLOOKUP(
    A6,
    IMPORTRANGE(
      ""1ZygntHC1J6IxzKbTidmOyf5nUyW4GCLurHCjexrLm_o"",
      ""HTMLキャッシュ!A:F""
    ),
    5,
    FALSE
  ),
  0
)
"),"中学受験国語｜説明文の「説明せよ」はイコール探し（2手法）")</f>
        <v>中学受験国語｜説明文の「説明せよ」はイコール探し（2手法）</v>
      </c>
      <c r="F6" s="8" t="str">
        <f>IFERROR(__xludf.DUMMYFUNCTION("IFERROR(
  VLOOKUP(
    B6,
    IMPORTRANGE(
      ""1ZygntHC1J6IxzKbTidmOyf5nUyW4GCLurHCjexrLm_o"",
      ""HTMLキャッシュ!A:F""
    ),
    2,
    FALSE
  ),
  """"
)
"),"TP")</f>
        <v>TP</v>
      </c>
      <c r="G6" s="8" t="str">
        <f>IFERROR(__xludf.DUMMYFUNCTION("IFERROR(
  VLOOKUP(
    B6,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6" s="1" t="s">
        <v>2060</v>
      </c>
      <c r="I6" s="8">
        <f>IFERROR(__xludf.DUMMYFUNCTION("IFERROR(
  VLOOKUP(
    A6,
    IMPORTRANGE(
      ""1ZHMy3vVUd_0MrSduXTe1etBb1HNpAlGwQr006ljwMiM"",
      ""GSC最新!A:F""
    ),
    3,
    FALSE
  ),
  0
)
"),4.0)</f>
        <v>4</v>
      </c>
    </row>
    <row r="7">
      <c r="A7" s="9" t="s">
        <v>25</v>
      </c>
      <c r="B7" s="9" t="s">
        <v>12</v>
      </c>
      <c r="C7" s="8" t="str">
        <f>IFERROR(__xludf.DUMMYFUNCTION("REGEXEXTRACT(A7,""https?://([^/]+)"")"),"dokkai-labo.tokyo")</f>
        <v>dokkai-labo.tokyo</v>
      </c>
      <c r="D7" s="8" t="str">
        <f>IFERROR(__xludf.DUMMYFUNCTION("IFERROR(
  VLOOKUP(
    A7,
    IMPORTRANGE(
      ""1ZygntHC1J6IxzKbTidmOyf5nUyW4GCLurHCjexrLm_o"",
      ""HTMLキャッシュ!A:F""
    ),
    2,
    FALSE
  ),
  0
)
"),"MC")</f>
        <v>MC</v>
      </c>
      <c r="E7" s="8" t="str">
        <f>IFERROR(__xludf.DUMMYFUNCTION("IFERROR(
  VLOOKUP(
    A7,
    IMPORTRANGE(
      ""1ZygntHC1J6IxzKbTidmOyf5nUyW4GCLurHCjexrLm_o"",
      ""HTMLキャッシュ!A:F""
    ),
    5,
    FALSE
  ),
  0
)
"),"記述力とは何か｜説明はイコール内容＋理由で字数調整・心情は背景→出来事→心情｜中学受験国語（小5〜小6）")</f>
        <v>記述力とは何か｜説明はイコール内容＋理由で字数調整・心情は背景→出来事→心情｜中学受験国語（小5〜小6）</v>
      </c>
      <c r="F7" s="8" t="str">
        <f>IFERROR(__xludf.DUMMYFUNCTION("IFERROR(
  VLOOKUP(
    B7,
    IMPORTRANGE(
      ""1ZygntHC1J6IxzKbTidmOyf5nUyW4GCLurHCjexrLm_o"",
      ""HTMLキャッシュ!A:F""
    ),
    2,
    FALSE
  ),
  """"
)
"),"TP")</f>
        <v>TP</v>
      </c>
      <c r="G7" s="8" t="str">
        <f>IFERROR(__xludf.DUMMYFUNCTION("IFERROR(
  VLOOKUP(
    B7,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7" s="1" t="s">
        <v>2061</v>
      </c>
      <c r="I7" s="8">
        <f>IFERROR(__xludf.DUMMYFUNCTION("IFERROR(
  VLOOKUP(
    A7,
    IMPORTRANGE(
      ""1ZHMy3vVUd_0MrSduXTe1etBb1HNpAlGwQr006ljwMiM"",
      ""GSC最新!A:F""
    ),
    3,
    FALSE
  ),
  0
)
"),2.0)</f>
        <v>2</v>
      </c>
    </row>
    <row r="8">
      <c r="A8" s="9" t="s">
        <v>26</v>
      </c>
      <c r="B8" s="9" t="s">
        <v>242</v>
      </c>
      <c r="C8" s="8" t="str">
        <f>IFERROR(__xludf.DUMMYFUNCTION("REGEXEXTRACT(A8,""https?://([^/]+)"")"),"dokkai-labo.tokyo")</f>
        <v>dokkai-labo.tokyo</v>
      </c>
      <c r="D8" s="8" t="str">
        <f>IFERROR(__xludf.DUMMYFUNCTION("IFERROR(
  VLOOKUP(
    A8,
    IMPORTRANGE(
      ""1ZygntHC1J6IxzKbTidmOyf5nUyW4GCLurHCjexrLm_o"",
      ""HTMLキャッシュ!A:F""
    ),
    2,
    FALSE
  ),
  0
)
"),"MC")</f>
        <v>MC</v>
      </c>
      <c r="E8" s="8" t="str">
        <f>IFERROR(__xludf.DUMMYFUNCTION("IFERROR(
  VLOOKUP(
    A8,
    IMPORTRANGE(
      ""1ZygntHC1J6IxzKbTidmOyf5nUyW4GCLurHCjexrLm_o"",
      ""HTMLキャッシュ!A:F""
    ),
    5,
    FALSE
  ),
  0
)
"),"中学入試国語 読解力いらずの解き方講座 - 受験国語専門 読解ラボ東京 | 中学受験・大学受験対応の個別指導国語専門塾（オンライン・教室対応）")</f>
        <v>中学入試国語 読解力いらずの解き方講座 - 受験国語専門 読解ラボ東京 | 中学受験・大学受験対応の個別指導国語専門塾（オンライン・教室対応）</v>
      </c>
      <c r="F8" s="8" t="str">
        <f>IFERROR(__xludf.DUMMYFUNCTION("IFERROR(
  VLOOKUP(
    B8,
    IMPORTRANGE(
      ""1ZygntHC1J6IxzKbTidmOyf5nUyW4GCLurHCjexrLm_o"",
      ""HTMLキャッシュ!A:F""
    ),
    2,
    FALSE
  ),
  """"
)
"),"MC")</f>
        <v>MC</v>
      </c>
      <c r="G8" s="8" t="str">
        <f>IFERROR(__xludf.DUMMYFUNCTION("IFERROR(
  VLOOKUP(
    B8,
    IMPORTRANGE(
      ""1ZygntHC1J6IxzKbTidmOyf5nUyW4GCLurHCjexrLm_o"",
      ""HTMLキャッシュ!A:F""
    ),
    5,
    FALSE
  ),
  """"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H8" s="1" t="s">
        <v>2062</v>
      </c>
      <c r="I8" s="8">
        <f>IFERROR(__xludf.DUMMYFUNCTION("IFERROR(
  VLOOKUP(
    A8,
    IMPORTRANGE(
      ""1ZHMy3vVUd_0MrSduXTe1etBb1HNpAlGwQr006ljwMiM"",
      ""GSC最新!A:F""
    ),
    3,
    FALSE
  ),
  0
)
"),4.0)</f>
        <v>4</v>
      </c>
    </row>
    <row r="9">
      <c r="A9" s="9" t="s">
        <v>27</v>
      </c>
      <c r="B9" s="9" t="s">
        <v>242</v>
      </c>
      <c r="C9" s="8" t="str">
        <f>IFERROR(__xludf.DUMMYFUNCTION("REGEXEXTRACT(A9,""https?://([^/]+)"")"),"dokkai-labo.tokyo")</f>
        <v>dokkai-labo.tokyo</v>
      </c>
      <c r="D9" s="8" t="str">
        <f>IFERROR(__xludf.DUMMYFUNCTION("IFERROR(
  VLOOKUP(
    A9,
    IMPORTRANGE(
      ""1ZygntHC1J6IxzKbTidmOyf5nUyW4GCLurHCjexrLm_o"",
      ""HTMLキャッシュ!A:F""
    ),
    2,
    FALSE
  ),
  0
)
"),"MC")</f>
        <v>MC</v>
      </c>
      <c r="E9" s="8" t="str">
        <f>IFERROR(__xludf.DUMMYFUNCTION("IFERROR(
  VLOOKUP(
    A9,
    IMPORTRANGE(
      ""1ZygntHC1J6IxzKbTidmOyf5nUyW4GCLurHCjexrLm_o"",
      ""HTMLキャッシュ!A:F""
    ),
    5,
    FALSE
  ),
  0
)
"),"大学入試 現代文 - 受験国語専門 読解ラボ東京 | 中学受験・大学受験対応の個別指導国語専門塾（オンライン・教室対応）")</f>
        <v>大学入試 現代文 - 受験国語専門 読解ラボ東京 | 中学受験・大学受験対応の個別指導国語専門塾（オンライン・教室対応）</v>
      </c>
      <c r="F9" s="8" t="str">
        <f>IFERROR(__xludf.DUMMYFUNCTION("IFERROR(
  VLOOKUP(
    B9,
    IMPORTRANGE(
      ""1ZygntHC1J6IxzKbTidmOyf5nUyW4GCLurHCjexrLm_o"",
      ""HTMLキャッシュ!A:F""
    ),
    2,
    FALSE
  ),
  """"
)
"),"MC")</f>
        <v>MC</v>
      </c>
      <c r="G9" s="8" t="str">
        <f>IFERROR(__xludf.DUMMYFUNCTION("IFERROR(
  VLOOKUP(
    B9,
    IMPORTRANGE(
      ""1ZygntHC1J6IxzKbTidmOyf5nUyW4GCLurHCjexrLm_o"",
      ""HTMLキャッシュ!A:F""
    ),
    5,
    FALSE
  ),
  """"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H9" s="1" t="s">
        <v>2062</v>
      </c>
      <c r="I9" s="8">
        <f>IFERROR(__xludf.DUMMYFUNCTION("IFERROR(
  VLOOKUP(
    A9,
    IMPORTRANGE(
      ""1ZHMy3vVUd_0MrSduXTe1etBb1HNpAlGwQr006ljwMiM"",
      ""GSC最新!A:F""
    ),
    3,
    FALSE
  ),
  0
)
"),0.0)</f>
        <v>0</v>
      </c>
    </row>
    <row r="10">
      <c r="A10" s="9" t="s">
        <v>28</v>
      </c>
      <c r="B10" s="9" t="s">
        <v>12</v>
      </c>
      <c r="C10" s="8" t="str">
        <f>IFERROR(__xludf.DUMMYFUNCTION("REGEXEXTRACT(A10,""https?://([^/]+)"")"),"dokkai-labo.tokyo")</f>
        <v>dokkai-labo.tokyo</v>
      </c>
      <c r="D10" s="8" t="str">
        <f>IFERROR(__xludf.DUMMYFUNCTION("IFERROR(
  VLOOKUP(
    A10,
    IMPORTRANGE(
      ""1ZygntHC1J6IxzKbTidmOyf5nUyW4GCLurHCjexrLm_o"",
      ""HTMLキャッシュ!A:F""
    ),
    2,
    FALSE
  ),
  0
)
"),"MC")</f>
        <v>MC</v>
      </c>
      <c r="E10" s="8" t="str">
        <f>IFERROR(__xludf.DUMMYFUNCTION("IFERROR(
  VLOOKUP(
    A10,
    IMPORTRANGE(
      ""1ZygntHC1J6IxzKbTidmOyf5nUyW4GCLurHCjexrLm_o"",
      ""HTMLキャッシュ!A:F""
    ),
    5,
    FALSE
  ),
  0
)
"),"主張文・小論文の書き方入門──複数の意見を読んで自分の考えをまとめるコツ - 受験国語専門 読解ラボ東京 | 中学受験・大学受験対応の個別指導国語専門塾（オンライン・教室対応）")</f>
        <v>主張文・小論文の書き方入門──複数の意見を読んで自分の考えをまとめるコツ - 受験国語専門 読解ラボ東京 | 中学受験・大学受験対応の個別指導国語専門塾（オンライン・教室対応）</v>
      </c>
      <c r="F10" s="8" t="str">
        <f>IFERROR(__xludf.DUMMYFUNCTION("IFERROR(
  VLOOKUP(
    B10,
    IMPORTRANGE(
      ""1ZygntHC1J6IxzKbTidmOyf5nUyW4GCLurHCjexrLm_o"",
      ""HTMLキャッシュ!A:F""
    ),
    2,
    FALSE
  ),
  """"
)
"),"TP")</f>
        <v>TP</v>
      </c>
      <c r="G10" s="8" t="str">
        <f>IFERROR(__xludf.DUMMYFUNCTION("IFERROR(
  VLOOKUP(
    B10,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10" s="1" t="s">
        <v>2063</v>
      </c>
      <c r="I10" s="8">
        <f>IFERROR(__xludf.DUMMYFUNCTION("IFERROR(
  VLOOKUP(
    A10,
    IMPORTRANGE(
      ""1ZHMy3vVUd_0MrSduXTe1etBb1HNpAlGwQr006ljwMiM"",
      ""GSC最新!A:F""
    ),
    3,
    FALSE
  ),
  0
)
"),26.0)</f>
        <v>26</v>
      </c>
    </row>
    <row r="11">
      <c r="A11" s="9" t="s">
        <v>29</v>
      </c>
      <c r="B11" s="9" t="s">
        <v>242</v>
      </c>
      <c r="C11" s="8" t="str">
        <f>IFERROR(__xludf.DUMMYFUNCTION("REGEXEXTRACT(A11,""https?://([^/]+)"")"),"dokkai-labo.tokyo")</f>
        <v>dokkai-labo.tokyo</v>
      </c>
      <c r="D11" s="8" t="str">
        <f>IFERROR(__xludf.DUMMYFUNCTION("IFERROR(
  VLOOKUP(
    A11,
    IMPORTRANGE(
      ""1ZygntHC1J6IxzKbTidmOyf5nUyW4GCLurHCjexrLm_o"",
      ""HTMLキャッシュ!A:F""
    ),
    2,
    FALSE
  ),
  0
)
"),"MC")</f>
        <v>MC</v>
      </c>
      <c r="E11" s="8" t="str">
        <f>IFERROR(__xludf.DUMMYFUNCTION("IFERROR(
  VLOOKUP(
    A11,
    IMPORTRANGE(
      ""1ZygntHC1J6IxzKbTidmOyf5nUyW4GCLurHCjexrLm_o"",
      ""HTMLキャッシュ!A:F""
    ),
    5,
    FALSE
  ),
  0
)
"),"国公立大学 現代文攻略 - 受験国語専門 読解ラボ東京 | 中学受験・大学受験対応の個別指導国語専門塾（オンライン・教室対応）")</f>
        <v>国公立大学 現代文攻略 - 受験国語専門 読解ラボ東京 | 中学受験・大学受験対応の個別指導国語専門塾（オンライン・教室対応）</v>
      </c>
      <c r="F11" s="8" t="str">
        <f>IFERROR(__xludf.DUMMYFUNCTION("IFERROR(
  VLOOKUP(
    B11,
    IMPORTRANGE(
      ""1ZygntHC1J6IxzKbTidmOyf5nUyW4GCLurHCjexrLm_o"",
      ""HTMLキャッシュ!A:F""
    ),
    2,
    FALSE
  ),
  """"
)
"),"MC")</f>
        <v>MC</v>
      </c>
      <c r="G11" s="8" t="str">
        <f>IFERROR(__xludf.DUMMYFUNCTION("IFERROR(
  VLOOKUP(
    B11,
    IMPORTRANGE(
      ""1ZygntHC1J6IxzKbTidmOyf5nUyW4GCLurHCjexrLm_o"",
      ""HTMLキャッシュ!A:F""
    ),
    5,
    FALSE
  ),
  """"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H11" s="1" t="s">
        <v>2062</v>
      </c>
      <c r="I11" s="8">
        <f>IFERROR(__xludf.DUMMYFUNCTION("IFERROR(
  VLOOKUP(
    A11,
    IMPORTRANGE(
      ""1ZHMy3vVUd_0MrSduXTe1etBb1HNpAlGwQr006ljwMiM"",
      ""GSC最新!A:F""
    ),
    3,
    FALSE
  ),
  0
)
"),0.0)</f>
        <v>0</v>
      </c>
    </row>
    <row r="12">
      <c r="A12" s="9" t="s">
        <v>30</v>
      </c>
      <c r="B12" s="9" t="s">
        <v>65</v>
      </c>
      <c r="C12" s="8" t="str">
        <f>IFERROR(__xludf.DUMMYFUNCTION("REGEXEXTRACT(A12,""https?://([^/]+)"")"),"dokkai-labo.tokyo")</f>
        <v>dokkai-labo.tokyo</v>
      </c>
      <c r="D12" s="8" t="str">
        <f>IFERROR(__xludf.DUMMYFUNCTION("IFERROR(
  VLOOKUP(
    A12,
    IMPORTRANGE(
      ""1ZygntHC1J6IxzKbTidmOyf5nUyW4GCLurHCjexrLm_o"",
      ""HTMLキャッシュ!A:F""
    ),
    2,
    FALSE
  ),
  0
)
"),"MC")</f>
        <v>MC</v>
      </c>
      <c r="E12" s="8" t="str">
        <f>IFERROR(__xludf.DUMMYFUNCTION("IFERROR(
  VLOOKUP(
    A12,
    IMPORTRANGE(
      ""1ZygntHC1J6IxzKbTidmOyf5nUyW4GCLurHCjexrLm_o"",
      ""HTMLキャッシュ!A:F""
    ),
    5,
    FALSE
  ),
  0
)
"),"私立大現代文の解き方｜選択肢の見分け方｜大学受験動画")</f>
        <v>私立大現代文の解き方｜選択肢の見分け方｜大学受験動画</v>
      </c>
      <c r="F12" s="8" t="str">
        <f>IFERROR(__xludf.DUMMYFUNCTION("IFERROR(
  VLOOKUP(
    B12,
    IMPORTRANGE(
      ""1ZygntHC1J6IxzKbTidmOyf5nUyW4GCLurHCjexrLm_o"",
      ""HTMLキャッシュ!A:F""
    ),
    2,
    FALSE
  ),
  """"
)
"),"MC")</f>
        <v>MC</v>
      </c>
      <c r="G12" s="8" t="str">
        <f>IFERROR(__xludf.DUMMYFUNCTION("IFERROR(
  VLOOKUP(
    B12,
    IMPORTRANGE(
      ""1ZygntHC1J6IxzKbTidmOyf5nUyW4GCLurHCjexrLm_o"",
      ""HTMLキャッシュ!A:F""
    ),
    5,
    FALSE
  ),
  """"
)
"),"受験国語(現代文)指導「欺瞞」について～その指導で本当に学力は伸びますか？～ - 受験国語専門 読解ラボ東京 | 中学受験・大学受験対応の個別指導国語専門塾（オンライン・教室対応）")</f>
        <v>受験国語(現代文)指導「欺瞞」について～その指導で本当に学力は伸びますか？～ - 受験国語専門 読解ラボ東京 | 中学受験・大学受験対応の個別指導国語専門塾（オンライン・教室対応）</v>
      </c>
      <c r="H12" s="1" t="s">
        <v>2064</v>
      </c>
      <c r="I12" s="8">
        <f>IFERROR(__xludf.DUMMYFUNCTION("IFERROR(
  VLOOKUP(
    A12,
    IMPORTRANGE(
      ""1ZHMy3vVUd_0MrSduXTe1etBb1HNpAlGwQr006ljwMiM"",
      ""GSC最新!A:F""
    ),
    3,
    FALSE
  ),
  0
)
"),0.0)</f>
        <v>0</v>
      </c>
    </row>
    <row r="13">
      <c r="A13" s="9" t="s">
        <v>31</v>
      </c>
      <c r="B13" s="9" t="s">
        <v>65</v>
      </c>
      <c r="C13" s="8" t="str">
        <f>IFERROR(__xludf.DUMMYFUNCTION("REGEXEXTRACT(A13,""https?://([^/]+)"")"),"dokkai-labo.tokyo")</f>
        <v>dokkai-labo.tokyo</v>
      </c>
      <c r="D13" s="8" t="str">
        <f>IFERROR(__xludf.DUMMYFUNCTION("IFERROR(
  VLOOKUP(
    A13,
    IMPORTRANGE(
      ""1ZygntHC1J6IxzKbTidmOyf5nUyW4GCLurHCjexrLm_o"",
      ""HTMLキャッシュ!A:F""
    ),
    2,
    FALSE
  ),
  0
)
"),"MC")</f>
        <v>MC</v>
      </c>
      <c r="E13" s="8" t="str">
        <f>IFERROR(__xludf.DUMMYFUNCTION("IFERROR(
  VLOOKUP(
    A13,
    IMPORTRANGE(
      ""1ZygntHC1J6IxzKbTidmOyf5nUyW4GCLurHCjexrLm_o"",
      ""HTMLキャッシュ!A:F""
    ),
    5,
    FALSE
  ),
  0
)
"),"現代文記述添削｜国公立大の添削実例動画｜大学受験国語入試対策")</f>
        <v>現代文記述添削｜国公立大の添削実例動画｜大学受験国語入試対策</v>
      </c>
      <c r="F13" s="8" t="str">
        <f>IFERROR(__xludf.DUMMYFUNCTION("IFERROR(
  VLOOKUP(
    B13,
    IMPORTRANGE(
      ""1ZygntHC1J6IxzKbTidmOyf5nUyW4GCLurHCjexrLm_o"",
      ""HTMLキャッシュ!A:F""
    ),
    2,
    FALSE
  ),
  """"
)
"),"MC")</f>
        <v>MC</v>
      </c>
      <c r="G13" s="8" t="str">
        <f>IFERROR(__xludf.DUMMYFUNCTION("IFERROR(
  VLOOKUP(
    B13,
    IMPORTRANGE(
      ""1ZygntHC1J6IxzKbTidmOyf5nUyW4GCLurHCjexrLm_o"",
      ""HTMLキャッシュ!A:F""
    ),
    5,
    FALSE
  ),
  """"
)
"),"受験国語(現代文)指導「欺瞞」について～その指導で本当に学力は伸びますか？～ - 受験国語専門 読解ラボ東京 | 中学受験・大学受験対応の個別指導国語専門塾（オンライン・教室対応）")</f>
        <v>受験国語(現代文)指導「欺瞞」について～その指導で本当に学力は伸びますか？～ - 受験国語専門 読解ラボ東京 | 中学受験・大学受験対応の個別指導国語専門塾（オンライン・教室対応）</v>
      </c>
      <c r="H13" s="1" t="s">
        <v>2064</v>
      </c>
      <c r="I13" s="8">
        <f>IFERROR(__xludf.DUMMYFUNCTION("IFERROR(
  VLOOKUP(
    A13,
    IMPORTRANGE(
      ""1ZHMy3vVUd_0MrSduXTe1etBb1HNpAlGwQr006ljwMiM"",
      ""GSC最新!A:F""
    ),
    3,
    FALSE
  ),
  0
)
"),7.0)</f>
        <v>7</v>
      </c>
    </row>
    <row r="14">
      <c r="A14" s="9" t="s">
        <v>32</v>
      </c>
      <c r="B14" s="10" t="s">
        <v>62</v>
      </c>
      <c r="C14" s="8" t="str">
        <f>IFERROR(__xludf.DUMMYFUNCTION("REGEXEXTRACT(A14,""https?://([^/]+)"")"),"dokkai-labo.tokyo")</f>
        <v>dokkai-labo.tokyo</v>
      </c>
      <c r="D14" s="8" t="str">
        <f>IFERROR(__xludf.DUMMYFUNCTION("IFERROR(
  VLOOKUP(
    A14,
    IMPORTRANGE(
      ""1ZygntHC1J6IxzKbTidmOyf5nUyW4GCLurHCjexrLm_o"",
      ""HTMLキャッシュ!A:F""
    ),
    2,
    FALSE
  ),
  0
)
"),"MC")</f>
        <v>MC</v>
      </c>
      <c r="E14" s="8" t="str">
        <f>IFERROR(__xludf.DUMMYFUNCTION("IFERROR(
  VLOOKUP(
    A14,
    IMPORTRANGE(
      ""1ZygntHC1J6IxzKbTidmOyf5nUyW4GCLurHCjexrLm_o"",
      ""HTMLキャッシュ!A:F""
    ),
    5,
    FALSE
  ),
  0
)
"),"海城中2020国語｜記述重視の読み方と答案作成の具体戦略")</f>
        <v>海城中2020国語｜記述重視の読み方と答案作成の具体戦略</v>
      </c>
      <c r="F14" s="8" t="str">
        <f>IFERROR(__xludf.DUMMYFUNCTION("IFERROR(
  VLOOKUP(
    B14,
    IMPORTRANGE(
      ""1ZygntHC1J6IxzKbTidmOyf5nUyW4GCLurHCjexrLm_o"",
      ""HTMLキャッシュ!A:F""
    ),
    2,
    FALSE
  ),
  """"
)
"),"MC")</f>
        <v>MC</v>
      </c>
      <c r="G14" s="8" t="str">
        <f>IFERROR(__xludf.DUMMYFUNCTION("IFERROR(
  VLOOKUP(
    B14,
    IMPORTRANGE(
      ""1ZygntHC1J6IxzKbTidmOyf5nUyW4GCLurHCjexrLm_o"",
      ""HTMLキャッシュ!A:F""
    ),
    5,
    FALSE
  ),
  """"
)
"),"中学受験国語の過去問は何回解く｜繰り返す効果と使い方の目安")</f>
        <v>中学受験国語の過去問は何回解く｜繰り返す効果と使い方の目安</v>
      </c>
      <c r="H14" s="1" t="s">
        <v>2065</v>
      </c>
      <c r="I14" s="8">
        <f>IFERROR(__xludf.DUMMYFUNCTION("IFERROR(
  VLOOKUP(
    A14,
    IMPORTRANGE(
      ""1ZHMy3vVUd_0MrSduXTe1etBb1HNpAlGwQr006ljwMiM"",
      ""GSC最新!A:F""
    ),
    3,
    FALSE
  ),
  0
)
"),21.0)</f>
        <v>21</v>
      </c>
    </row>
    <row r="15">
      <c r="A15" s="9" t="s">
        <v>33</v>
      </c>
      <c r="B15" s="10" t="s">
        <v>62</v>
      </c>
      <c r="C15" s="8" t="str">
        <f>IFERROR(__xludf.DUMMYFUNCTION("REGEXEXTRACT(A15,""https?://([^/]+)"")"),"dokkai-labo.tokyo")</f>
        <v>dokkai-labo.tokyo</v>
      </c>
      <c r="D15" s="8" t="str">
        <f>IFERROR(__xludf.DUMMYFUNCTION("IFERROR(
  VLOOKUP(
    A15,
    IMPORTRANGE(
      ""1ZygntHC1J6IxzKbTidmOyf5nUyW4GCLurHCjexrLm_o"",
      ""HTMLキャッシュ!A:F""
    ),
    2,
    FALSE
  ),
  0
)
"),"MC")</f>
        <v>MC</v>
      </c>
      <c r="E15" s="8" t="str">
        <f>IFERROR(__xludf.DUMMYFUNCTION("IFERROR(
  VLOOKUP(
    A15,
    IMPORTRANGE(
      ""1ZygntHC1J6IxzKbTidmOyf5nUyW4GCLurHCjexrLm_o"",
      ""HTMLキャッシュ!A:F""
    ),
    5,
    FALSE
  ),
  0
)
"),"開成中2020国語｜記述の要点圧縮｜小さい解答欄対策")</f>
        <v>開成中2020国語｜記述の要点圧縮｜小さい解答欄対策</v>
      </c>
      <c r="F15" s="8" t="str">
        <f>IFERROR(__xludf.DUMMYFUNCTION("IFERROR(
  VLOOKUP(
    B15,
    IMPORTRANGE(
      ""1ZygntHC1J6IxzKbTidmOyf5nUyW4GCLurHCjexrLm_o"",
      ""HTMLキャッシュ!A:F""
    ),
    2,
    FALSE
  ),
  """"
)
"),"MC")</f>
        <v>MC</v>
      </c>
      <c r="G15" s="8" t="str">
        <f>IFERROR(__xludf.DUMMYFUNCTION("IFERROR(
  VLOOKUP(
    B15,
    IMPORTRANGE(
      ""1ZygntHC1J6IxzKbTidmOyf5nUyW4GCLurHCjexrLm_o"",
      ""HTMLキャッシュ!A:F""
    ),
    5,
    FALSE
  ),
  """"
)
"),"中学受験国語の過去問は何回解く｜繰り返す効果と使い方の目安")</f>
        <v>中学受験国語の過去問は何回解く｜繰り返す効果と使い方の目安</v>
      </c>
      <c r="H15" s="1" t="s">
        <v>2065</v>
      </c>
      <c r="I15" s="8">
        <f>IFERROR(__xludf.DUMMYFUNCTION("IFERROR(
  VLOOKUP(
    A15,
    IMPORTRANGE(
      ""1ZHMy3vVUd_0MrSduXTe1etBb1HNpAlGwQr006ljwMiM"",
      ""GSC最新!A:F""
    ),
    3,
    FALSE
  ),
  0
)
"),6.0)</f>
        <v>6</v>
      </c>
    </row>
    <row r="16">
      <c r="A16" s="9" t="s">
        <v>34</v>
      </c>
      <c r="B16" s="10" t="s">
        <v>62</v>
      </c>
      <c r="C16" s="8" t="str">
        <f>IFERROR(__xludf.DUMMYFUNCTION("REGEXEXTRACT(A16,""https?://([^/]+)"")"),"dokkai-labo.tokyo")</f>
        <v>dokkai-labo.tokyo</v>
      </c>
      <c r="D16" s="8" t="str">
        <f>IFERROR(__xludf.DUMMYFUNCTION("IFERROR(
  VLOOKUP(
    A16,
    IMPORTRANGE(
      ""1ZygntHC1J6IxzKbTidmOyf5nUyW4GCLurHCjexrLm_o"",
      ""HTMLキャッシュ!A:F""
    ),
    2,
    FALSE
  ),
  0
)
"),"MC")</f>
        <v>MC</v>
      </c>
      <c r="E16" s="8" t="str">
        <f>IFERROR(__xludf.DUMMYFUNCTION("IFERROR(
  VLOOKUP(
    A16,
    IMPORTRANGE(
      ""1ZygntHC1J6IxzKbTidmOyf5nUyW4GCLurHCjexrLm_o"",
      ""HTMLキャッシュ!A:F""
    ),
    5,
    FALSE
  ),
  0
)
"),"女子学院中学校・2020(令和２)年度【解説動画】 - 受験国語専門 読解ラボ東京 | 中学受験・大学受験対応の個別指導国語専門塾（オンライン・教室対応）")</f>
        <v>女子学院中学校・2020(令和２)年度【解説動画】 - 受験国語専門 読解ラボ東京 | 中学受験・大学受験対応の個別指導国語専門塾（オンライン・教室対応）</v>
      </c>
      <c r="F16" s="8" t="str">
        <f>IFERROR(__xludf.DUMMYFUNCTION("IFERROR(
  VLOOKUP(
    B16,
    IMPORTRANGE(
      ""1ZygntHC1J6IxzKbTidmOyf5nUyW4GCLurHCjexrLm_o"",
      ""HTMLキャッシュ!A:F""
    ),
    2,
    FALSE
  ),
  """"
)
"),"MC")</f>
        <v>MC</v>
      </c>
      <c r="G16" s="8" t="str">
        <f>IFERROR(__xludf.DUMMYFUNCTION("IFERROR(
  VLOOKUP(
    B16,
    IMPORTRANGE(
      ""1ZygntHC1J6IxzKbTidmOyf5nUyW4GCLurHCjexrLm_o"",
      ""HTMLキャッシュ!A:F""
    ),
    5,
    FALSE
  ),
  """"
)
"),"中学受験国語の過去問は何回解く｜繰り返す効果と使い方の目安")</f>
        <v>中学受験国語の過去問は何回解く｜繰り返す効果と使い方の目安</v>
      </c>
      <c r="H16" s="1" t="s">
        <v>2065</v>
      </c>
      <c r="I16" s="8">
        <f>IFERROR(__xludf.DUMMYFUNCTION("IFERROR(
  VLOOKUP(
    A16,
    IMPORTRANGE(
      ""1ZHMy3vVUd_0MrSduXTe1etBb1HNpAlGwQr006ljwMiM"",
      ""GSC最新!A:F""
    ),
    3,
    FALSE
  ),
  0
)
"),4.0)</f>
        <v>4</v>
      </c>
    </row>
    <row r="17">
      <c r="A17" s="9" t="s">
        <v>35</v>
      </c>
      <c r="B17" s="10" t="s">
        <v>62</v>
      </c>
      <c r="C17" s="8" t="str">
        <f>IFERROR(__xludf.DUMMYFUNCTION("REGEXEXTRACT(A17,""https?://([^/]+)"")"),"dokkai-labo.tokyo")</f>
        <v>dokkai-labo.tokyo</v>
      </c>
      <c r="D17" s="8" t="str">
        <f>IFERROR(__xludf.DUMMYFUNCTION("IFERROR(
  VLOOKUP(
    A17,
    IMPORTRANGE(
      ""1ZygntHC1J6IxzKbTidmOyf5nUyW4GCLurHCjexrLm_o"",
      ""HTMLキャッシュ!A:F""
    ),
    2,
    FALSE
  ),
  0
)
"),"MC")</f>
        <v>MC</v>
      </c>
      <c r="E17" s="8" t="str">
        <f>IFERROR(__xludf.DUMMYFUNCTION("IFERROR(
  VLOOKUP(
    A17,
    IMPORTRANGE(
      ""1ZygntHC1J6IxzKbTidmOyf5nUyW4GCLurHCjexrLm_o"",
      ""HTMLキャッシュ!A:F""
    ),
    5,
    FALSE
  ),
  0
)
"),"灘中学入試問題2020国語2日目｜出題傾向と記述対策を解説")</f>
        <v>灘中学入試問題2020国語2日目｜出題傾向と記述対策を解説</v>
      </c>
      <c r="F17" s="8" t="str">
        <f>IFERROR(__xludf.DUMMYFUNCTION("IFERROR(
  VLOOKUP(
    B17,
    IMPORTRANGE(
      ""1ZygntHC1J6IxzKbTidmOyf5nUyW4GCLurHCjexrLm_o"",
      ""HTMLキャッシュ!A:F""
    ),
    2,
    FALSE
  ),
  """"
)
"),"MC")</f>
        <v>MC</v>
      </c>
      <c r="G17" s="8" t="str">
        <f>IFERROR(__xludf.DUMMYFUNCTION("IFERROR(
  VLOOKUP(
    B17,
    IMPORTRANGE(
      ""1ZygntHC1J6IxzKbTidmOyf5nUyW4GCLurHCjexrLm_o"",
      ""HTMLキャッシュ!A:F""
    ),
    5,
    FALSE
  ),
  """"
)
"),"中学受験国語の過去問は何回解く｜繰り返す効果と使い方の目安")</f>
        <v>中学受験国語の過去問は何回解く｜繰り返す効果と使い方の目安</v>
      </c>
      <c r="H17" s="1" t="s">
        <v>2065</v>
      </c>
      <c r="I17" s="8">
        <f>IFERROR(__xludf.DUMMYFUNCTION("IFERROR(
  VLOOKUP(
    A17,
    IMPORTRANGE(
      ""1ZHMy3vVUd_0MrSduXTe1etBb1HNpAlGwQr006ljwMiM"",
      ""GSC最新!A:F""
    ),
    3,
    FALSE
  ),
  0
)
"),24.0)</f>
        <v>24</v>
      </c>
    </row>
    <row r="18">
      <c r="A18" s="9" t="s">
        <v>36</v>
      </c>
      <c r="B18" s="10" t="s">
        <v>62</v>
      </c>
      <c r="C18" s="8" t="str">
        <f>IFERROR(__xludf.DUMMYFUNCTION("REGEXEXTRACT(A18,""https?://([^/]+)"")"),"dokkai-labo.tokyo")</f>
        <v>dokkai-labo.tokyo</v>
      </c>
      <c r="D18" s="8" t="str">
        <f>IFERROR(__xludf.DUMMYFUNCTION("IFERROR(
  VLOOKUP(
    A18,
    IMPORTRANGE(
      ""1ZygntHC1J6IxzKbTidmOyf5nUyW4GCLurHCjexrLm_o"",
      ""HTMLキャッシュ!A:F""
    ),
    2,
    FALSE
  ),
  0
)
"),"MC")</f>
        <v>MC</v>
      </c>
      <c r="E18" s="8" t="str">
        <f>IFERROR(__xludf.DUMMYFUNCTION("IFERROR(
  VLOOKUP(
    A18,
    IMPORTRANGE(
      ""1ZygntHC1J6IxzKbTidmOyf5nUyW4GCLurHCjexrLm_o"",
      ""HTMLキャッシュ!A:F""
    ),
    5,
    FALSE
  ),
  0
)
"),"桜蔭中学校 国語2020｜字数指定なし記述の書き方と過去問の見方")</f>
        <v>桜蔭中学校 国語2020｜字数指定なし記述の書き方と過去問の見方</v>
      </c>
      <c r="F18" s="8" t="str">
        <f>IFERROR(__xludf.DUMMYFUNCTION("IFERROR(
  VLOOKUP(
    B18,
    IMPORTRANGE(
      ""1ZygntHC1J6IxzKbTidmOyf5nUyW4GCLurHCjexrLm_o"",
      ""HTMLキャッシュ!A:F""
    ),
    2,
    FALSE
  ),
  """"
)
"),"MC")</f>
        <v>MC</v>
      </c>
      <c r="G18" s="8" t="str">
        <f>IFERROR(__xludf.DUMMYFUNCTION("IFERROR(
  VLOOKUP(
    B18,
    IMPORTRANGE(
      ""1ZygntHC1J6IxzKbTidmOyf5nUyW4GCLurHCjexrLm_o"",
      ""HTMLキャッシュ!A:F""
    ),
    5,
    FALSE
  ),
  """"
)
"),"中学受験国語の過去問は何回解く｜繰り返す効果と使い方の目安")</f>
        <v>中学受験国語の過去問は何回解く｜繰り返す効果と使い方の目安</v>
      </c>
      <c r="H18" s="1" t="s">
        <v>2065</v>
      </c>
      <c r="I18" s="8">
        <f>IFERROR(__xludf.DUMMYFUNCTION("IFERROR(
  VLOOKUP(
    A18,
    IMPORTRANGE(
      ""1ZHMy3vVUd_0MrSduXTe1etBb1HNpAlGwQr006ljwMiM"",
      ""GSC最新!A:F""
    ),
    3,
    FALSE
  ),
  0
)
"),6.0)</f>
        <v>6</v>
      </c>
    </row>
    <row r="19">
      <c r="A19" s="9" t="s">
        <v>37</v>
      </c>
      <c r="B19" s="10" t="s">
        <v>62</v>
      </c>
      <c r="C19" s="8" t="str">
        <f>IFERROR(__xludf.DUMMYFUNCTION("REGEXEXTRACT(A19,""https?://([^/]+)"")"),"dokkai-labo.tokyo")</f>
        <v>dokkai-labo.tokyo</v>
      </c>
      <c r="D19" s="8" t="str">
        <f>IFERROR(__xludf.DUMMYFUNCTION("IFERROR(
  VLOOKUP(
    A19,
    IMPORTRANGE(
      ""1ZygntHC1J6IxzKbTidmOyf5nUyW4GCLurHCjexrLm_o"",
      ""HTMLキャッシュ!A:F""
    ),
    2,
    FALSE
  ),
  0
)
"),"MC")</f>
        <v>MC</v>
      </c>
      <c r="E19" s="8" t="str">
        <f>IFERROR(__xludf.DUMMYFUNCTION("IFERROR(
  VLOOKUP(
    A19,
    IMPORTRANGE(
      ""1ZygntHC1J6IxzKbTidmOyf5nUyW4GCLurHCjexrLm_o"",
      ""HTMLキャッシュ!A:F""
    ),
    5,
    FALSE
  ),
  0
)
"),"早稲田中学 国語過去問解説｜動画＋記述25〜50字｜2020")</f>
        <v>早稲田中学 国語過去問解説｜動画＋記述25〜50字｜2020</v>
      </c>
      <c r="F19" s="8" t="str">
        <f>IFERROR(__xludf.DUMMYFUNCTION("IFERROR(
  VLOOKUP(
    B19,
    IMPORTRANGE(
      ""1ZygntHC1J6IxzKbTidmOyf5nUyW4GCLurHCjexrLm_o"",
      ""HTMLキャッシュ!A:F""
    ),
    2,
    FALSE
  ),
  """"
)
"),"MC")</f>
        <v>MC</v>
      </c>
      <c r="G19" s="8" t="str">
        <f>IFERROR(__xludf.DUMMYFUNCTION("IFERROR(
  VLOOKUP(
    B19,
    IMPORTRANGE(
      ""1ZygntHC1J6IxzKbTidmOyf5nUyW4GCLurHCjexrLm_o"",
      ""HTMLキャッシュ!A:F""
    ),
    5,
    FALSE
  ),
  """"
)
"),"中学受験国語の過去問は何回解く｜繰り返す効果と使い方の目安")</f>
        <v>中学受験国語の過去問は何回解く｜繰り返す効果と使い方の目安</v>
      </c>
      <c r="H19" s="1" t="s">
        <v>2065</v>
      </c>
      <c r="I19" s="8">
        <f>IFERROR(__xludf.DUMMYFUNCTION("IFERROR(
  VLOOKUP(
    A19,
    IMPORTRANGE(
      ""1ZHMy3vVUd_0MrSduXTe1etBb1HNpAlGwQr006ljwMiM"",
      ""GSC最新!A:F""
    ),
    3,
    FALSE
  ),
  0
)
"),10.0)</f>
        <v>10</v>
      </c>
    </row>
    <row r="20">
      <c r="A20" s="9" t="s">
        <v>38</v>
      </c>
      <c r="B20" s="10" t="s">
        <v>62</v>
      </c>
      <c r="C20" s="8" t="str">
        <f>IFERROR(__xludf.DUMMYFUNCTION("REGEXEXTRACT(A20,""https?://([^/]+)"")"),"dokkai-labo.tokyo")</f>
        <v>dokkai-labo.tokyo</v>
      </c>
      <c r="D20" s="8" t="str">
        <f>IFERROR(__xludf.DUMMYFUNCTION("IFERROR(
  VLOOKUP(
    A20,
    IMPORTRANGE(
      ""1ZygntHC1J6IxzKbTidmOyf5nUyW4GCLurHCjexrLm_o"",
      ""HTMLキャッシュ!A:F""
    ),
    2,
    FALSE
  ),
  0
)
"),"MC")</f>
        <v>MC</v>
      </c>
      <c r="E20" s="8" t="str">
        <f>IFERROR(__xludf.DUMMYFUNCTION("IFERROR(
  VLOOKUP(
    A20,
    IMPORTRANGE(
      ""1ZygntHC1J6IxzKbTidmOyf5nUyW4GCLurHCjexrLm_o"",
      ""HTMLキャッシュ!A:F""
    ),
    5,
    FALSE
  ),
  0
)
"),"豊島岡女子国語過去問｜点が取れない原因｜中学受験動画")</f>
        <v>豊島岡女子国語過去問｜点が取れない原因｜中学受験動画</v>
      </c>
      <c r="F20" s="8" t="str">
        <f>IFERROR(__xludf.DUMMYFUNCTION("IFERROR(
  VLOOKUP(
    B20,
    IMPORTRANGE(
      ""1ZygntHC1J6IxzKbTidmOyf5nUyW4GCLurHCjexrLm_o"",
      ""HTMLキャッシュ!A:F""
    ),
    2,
    FALSE
  ),
  """"
)
"),"MC")</f>
        <v>MC</v>
      </c>
      <c r="G20" s="8" t="str">
        <f>IFERROR(__xludf.DUMMYFUNCTION("IFERROR(
  VLOOKUP(
    B20,
    IMPORTRANGE(
      ""1ZygntHC1J6IxzKbTidmOyf5nUyW4GCLurHCjexrLm_o"",
      ""HTMLキャッシュ!A:F""
    ),
    5,
    FALSE
  ),
  """"
)
"),"中学受験国語の過去問は何回解く｜繰り返す効果と使い方の目安")</f>
        <v>中学受験国語の過去問は何回解く｜繰り返す効果と使い方の目安</v>
      </c>
      <c r="H20" s="1" t="s">
        <v>2065</v>
      </c>
      <c r="I20" s="8">
        <f>IFERROR(__xludf.DUMMYFUNCTION("IFERROR(
  VLOOKUP(
    A20,
    IMPORTRANGE(
      ""1ZHMy3vVUd_0MrSduXTe1etBb1HNpAlGwQr006ljwMiM"",
      ""GSC最新!A:F""
    ),
    3,
    FALSE
  ),
  0
)
"),11.0)</f>
        <v>11</v>
      </c>
    </row>
    <row r="21">
      <c r="A21" s="9" t="s">
        <v>39</v>
      </c>
      <c r="B21" s="9" t="s">
        <v>242</v>
      </c>
      <c r="C21" s="8" t="str">
        <f>IFERROR(__xludf.DUMMYFUNCTION("REGEXEXTRACT(A21,""https?://([^/]+)"")"),"dokkai-labo.tokyo")</f>
        <v>dokkai-labo.tokyo</v>
      </c>
      <c r="D21" s="8" t="str">
        <f>IFERROR(__xludf.DUMMYFUNCTION("IFERROR(
  VLOOKUP(
    A21,
    IMPORTRANGE(
      ""1ZygntHC1J6IxzKbTidmOyf5nUyW4GCLurHCjexrLm_o"",
      ""HTMLキャッシュ!A:F""
    ),
    2,
    FALSE
  ),
  0
)
"),"MC")</f>
        <v>MC</v>
      </c>
      <c r="E21" s="8" t="str">
        <f>IFERROR(__xludf.DUMMYFUNCTION("IFERROR(
  VLOOKUP(
    A21,
    IMPORTRANGE(
      ""1ZygntHC1J6IxzKbTidmOyf5nUyW4GCLurHCjexrLm_o"",
      ""HTMLキャッシュ!A:F""
    ),
    5,
    FALSE
  ),
  0
)
"),"大学入試現代文・入門 書込み式学習で偏差値アップ！ - 受験国語専門 読解ラボ東京 | 中学受験・大学受験対応の個別指導国語専門塾（オンライン・教室対応）")</f>
        <v>大学入試現代文・入門 書込み式学習で偏差値アップ！ - 受験国語専門 読解ラボ東京 | 中学受験・大学受験対応の個別指導国語専門塾（オンライン・教室対応）</v>
      </c>
      <c r="F21" s="8" t="str">
        <f>IFERROR(__xludf.DUMMYFUNCTION("IFERROR(
  VLOOKUP(
    B21,
    IMPORTRANGE(
      ""1ZygntHC1J6IxzKbTidmOyf5nUyW4GCLurHCjexrLm_o"",
      ""HTMLキャッシュ!A:F""
    ),
    2,
    FALSE
  ),
  """"
)
"),"MC")</f>
        <v>MC</v>
      </c>
      <c r="G21" s="8" t="str">
        <f>IFERROR(__xludf.DUMMYFUNCTION("IFERROR(
  VLOOKUP(
    B21,
    IMPORTRANGE(
      ""1ZygntHC1J6IxzKbTidmOyf5nUyW4GCLurHCjexrLm_o"",
      ""HTMLキャッシュ!A:F""
    ),
    5,
    FALSE
  ),
  """"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H21" s="1" t="s">
        <v>2062</v>
      </c>
      <c r="I21" s="8">
        <f>IFERROR(__xludf.DUMMYFUNCTION("IFERROR(
  VLOOKUP(
    A21,
    IMPORTRANGE(
      ""1ZHMy3vVUd_0MrSduXTe1etBb1HNpAlGwQr006ljwMiM"",
      ""GSC最新!A:F""
    ),
    3,
    FALSE
  ),
  0
)
"),0.0)</f>
        <v>0</v>
      </c>
    </row>
    <row r="22">
      <c r="A22" s="9" t="s">
        <v>40</v>
      </c>
      <c r="B22" s="10" t="s">
        <v>62</v>
      </c>
      <c r="C22" s="8" t="str">
        <f>IFERROR(__xludf.DUMMYFUNCTION("REGEXEXTRACT(A22,""https?://([^/]+)"")"),"dokkai-labo.tokyo")</f>
        <v>dokkai-labo.tokyo</v>
      </c>
      <c r="D22" s="8" t="str">
        <f>IFERROR(__xludf.DUMMYFUNCTION("IFERROR(
  VLOOKUP(
    A22,
    IMPORTRANGE(
      ""1ZygntHC1J6IxzKbTidmOyf5nUyW4GCLurHCjexrLm_o"",
      ""HTMLキャッシュ!A:F""
    ),
    2,
    FALSE
  ),
  0
)
"),"MC")</f>
        <v>MC</v>
      </c>
      <c r="E22" s="8" t="str">
        <f>IFERROR(__xludf.DUMMYFUNCTION("IFERROR(
  VLOOKUP(
    A22,
    IMPORTRANGE(
      ""1ZygntHC1J6IxzKbTidmOyf5nUyW4GCLurHCjexrLm_o"",
      ""HTMLキャッシュ!A:F""
    ),
    5,
    FALSE
  ),
  0
)
"),"中学受験 国語の過去問はどう解く？──年数・順番・時間配分の考え方ガイド - 受験国語専門 読解ラボ東京 | 中学受験・大学受験対応の個別指導国語専門塾（オンライン・教室対応）")</f>
        <v>中学受験 国語の過去問はどう解く？──年数・順番・時間配分の考え方ガイド - 受験国語専門 読解ラボ東京 | 中学受験・大学受験対応の個別指導国語専門塾（オンライン・教室対応）</v>
      </c>
      <c r="F22" s="8" t="str">
        <f>IFERROR(__xludf.DUMMYFUNCTION("IFERROR(
  VLOOKUP(
    B22,
    IMPORTRANGE(
      ""1ZygntHC1J6IxzKbTidmOyf5nUyW4GCLurHCjexrLm_o"",
      ""HTMLキャッシュ!A:F""
    ),
    2,
    FALSE
  ),
  """"
)
"),"MC")</f>
        <v>MC</v>
      </c>
      <c r="G22" s="8" t="str">
        <f>IFERROR(__xludf.DUMMYFUNCTION("IFERROR(
  VLOOKUP(
    B22,
    IMPORTRANGE(
      ""1ZygntHC1J6IxzKbTidmOyf5nUyW4GCLurHCjexrLm_o"",
      ""HTMLキャッシュ!A:F""
    ),
    5,
    FALSE
  ),
  """"
)
"),"中学受験国語の過去問は何回解く｜繰り返す効果と使い方の目安")</f>
        <v>中学受験国語の過去問は何回解く｜繰り返す効果と使い方の目安</v>
      </c>
      <c r="H22" s="1" t="s">
        <v>2065</v>
      </c>
      <c r="I22" s="8">
        <f>IFERROR(__xludf.DUMMYFUNCTION("IFERROR(
  VLOOKUP(
    A22,
    IMPORTRANGE(
      ""1ZHMy3vVUd_0MrSduXTe1etBb1HNpAlGwQr006ljwMiM"",
      ""GSC最新!A:F""
    ),
    3,
    FALSE
  ),
  0
)
"),2.0)</f>
        <v>2</v>
      </c>
    </row>
    <row r="23">
      <c r="A23" s="9" t="s">
        <v>41</v>
      </c>
      <c r="B23" s="10" t="s">
        <v>62</v>
      </c>
      <c r="C23" s="8" t="str">
        <f>IFERROR(__xludf.DUMMYFUNCTION("REGEXEXTRACT(A23,""https?://([^/]+)"")"),"dokkai-labo.tokyo")</f>
        <v>dokkai-labo.tokyo</v>
      </c>
      <c r="D23" s="8" t="str">
        <f>IFERROR(__xludf.DUMMYFUNCTION("IFERROR(
  VLOOKUP(
    A23,
    IMPORTRANGE(
      ""1ZygntHC1J6IxzKbTidmOyf5nUyW4GCLurHCjexrLm_o"",
      ""HTMLキャッシュ!A:F""
    ),
    2,
    FALSE
  ),
  0
)
"),"MC")</f>
        <v>MC</v>
      </c>
      <c r="E23" s="8" t="str">
        <f>IFERROR(__xludf.DUMMYFUNCTION("IFERROR(
  VLOOKUP(
    A23,
    IMPORTRANGE(
      ""1ZygntHC1J6IxzKbTidmOyf5nUyW4GCLurHCjexrLm_o"",
      ""HTMLキャッシュ!A:F""
    ),
    5,
    FALSE
  ),
  0
)
"),"浅野中学校・令和３(2021)年度の過去問解説 - 受験国語専門 読解ラボ東京 | 中学受験・大学受験対応の個別指導国語専門塾（オンライン・教室対応）")</f>
        <v>浅野中学校・令和３(2021)年度の過去問解説 - 受験国語専門 読解ラボ東京 | 中学受験・大学受験対応の個別指導国語専門塾（オンライン・教室対応）</v>
      </c>
      <c r="F23" s="8" t="str">
        <f>IFERROR(__xludf.DUMMYFUNCTION("IFERROR(
  VLOOKUP(
    B23,
    IMPORTRANGE(
      ""1ZygntHC1J6IxzKbTidmOyf5nUyW4GCLurHCjexrLm_o"",
      ""HTMLキャッシュ!A:F""
    ),
    2,
    FALSE
  ),
  """"
)
"),"MC")</f>
        <v>MC</v>
      </c>
      <c r="G23" s="8" t="str">
        <f>IFERROR(__xludf.DUMMYFUNCTION("IFERROR(
  VLOOKUP(
    B23,
    IMPORTRANGE(
      ""1ZygntHC1J6IxzKbTidmOyf5nUyW4GCLurHCjexrLm_o"",
      ""HTMLキャッシュ!A:F""
    ),
    5,
    FALSE
  ),
  """"
)
"),"中学受験国語の過去問は何回解く｜繰り返す効果と使い方の目安")</f>
        <v>中学受験国語の過去問は何回解く｜繰り返す効果と使い方の目安</v>
      </c>
      <c r="H23" s="1" t="s">
        <v>2065</v>
      </c>
      <c r="I23" s="8">
        <f>IFERROR(__xludf.DUMMYFUNCTION("IFERROR(
  VLOOKUP(
    A23,
    IMPORTRANGE(
      ""1ZHMy3vVUd_0MrSduXTe1etBb1HNpAlGwQr006ljwMiM"",
      ""GSC最新!A:F""
    ),
    3,
    FALSE
  ),
  0
)
"),10.0)</f>
        <v>10</v>
      </c>
    </row>
    <row r="24">
      <c r="A24" s="9" t="s">
        <v>42</v>
      </c>
      <c r="B24" s="10" t="s">
        <v>62</v>
      </c>
      <c r="C24" s="8" t="str">
        <f>IFERROR(__xludf.DUMMYFUNCTION("REGEXEXTRACT(A24,""https?://([^/]+)"")"),"dokkai-labo.tokyo")</f>
        <v>dokkai-labo.tokyo</v>
      </c>
      <c r="D24" s="8" t="str">
        <f>IFERROR(__xludf.DUMMYFUNCTION("IFERROR(
  VLOOKUP(
    A24,
    IMPORTRANGE(
      ""1ZygntHC1J6IxzKbTidmOyf5nUyW4GCLurHCjexrLm_o"",
      ""HTMLキャッシュ!A:F""
    ),
    2,
    FALSE
  ),
  0
)
"),"MC")</f>
        <v>MC</v>
      </c>
      <c r="E24" s="8" t="str">
        <f>IFERROR(__xludf.DUMMYFUNCTION("IFERROR(
  VLOOKUP(
    A24,
    IMPORTRANGE(
      ""1ZygntHC1J6IxzKbTidmOyf5nUyW4GCLurHCjexrLm_o"",
      ""HTMLキャッシュ!A:F""
    ),
    5,
    FALSE
  ),
  0
)
"),"麻布中学校〈国語〉過去問解説｜入試問題の読み方と記述で差をつけるコツ")</f>
        <v>麻布中学校〈国語〉過去問解説｜入試問題の読み方と記述で差をつけるコツ</v>
      </c>
      <c r="F24" s="8" t="str">
        <f>IFERROR(__xludf.DUMMYFUNCTION("IFERROR(
  VLOOKUP(
    B24,
    IMPORTRANGE(
      ""1ZygntHC1J6IxzKbTidmOyf5nUyW4GCLurHCjexrLm_o"",
      ""HTMLキャッシュ!A:F""
    ),
    2,
    FALSE
  ),
  """"
)
"),"MC")</f>
        <v>MC</v>
      </c>
      <c r="G24" s="8" t="str">
        <f>IFERROR(__xludf.DUMMYFUNCTION("IFERROR(
  VLOOKUP(
    B24,
    IMPORTRANGE(
      ""1ZygntHC1J6IxzKbTidmOyf5nUyW4GCLurHCjexrLm_o"",
      ""HTMLキャッシュ!A:F""
    ),
    5,
    FALSE
  ),
  """"
)
"),"中学受験国語の過去問は何回解く｜繰り返す効果と使い方の目安")</f>
        <v>中学受験国語の過去問は何回解く｜繰り返す効果と使い方の目安</v>
      </c>
      <c r="H24" s="1" t="s">
        <v>2065</v>
      </c>
      <c r="I24" s="8">
        <f>IFERROR(__xludf.DUMMYFUNCTION("IFERROR(
  VLOOKUP(
    A24,
    IMPORTRANGE(
      ""1ZHMy3vVUd_0MrSduXTe1etBb1HNpAlGwQr006ljwMiM"",
      ""GSC最新!A:F""
    ),
    3,
    FALSE
  ),
  0
)
"),2.0)</f>
        <v>2</v>
      </c>
    </row>
    <row r="25">
      <c r="A25" s="9" t="s">
        <v>43</v>
      </c>
      <c r="B25" s="9" t="s">
        <v>53</v>
      </c>
      <c r="C25" s="8" t="str">
        <f>IFERROR(__xludf.DUMMYFUNCTION("REGEXEXTRACT(A25,""https?://([^/]+)"")"),"dokkai-labo.tokyo")</f>
        <v>dokkai-labo.tokyo</v>
      </c>
      <c r="D25" s="8" t="str">
        <f>IFERROR(__xludf.DUMMYFUNCTION("IFERROR(
  VLOOKUP(
    A25,
    IMPORTRANGE(
      ""1ZygntHC1J6IxzKbTidmOyf5nUyW4GCLurHCjexrLm_o"",
      ""HTMLキャッシュ!A:F""
    ),
    2,
    FALSE
  ),
  0
)
"),"MC")</f>
        <v>MC</v>
      </c>
      <c r="E25" s="8" t="str">
        <f>IFERROR(__xludf.DUMMYFUNCTION("IFERROR(
  VLOOKUP(
    A25,
    IMPORTRANGE(
      ""1ZygntHC1J6IxzKbTidmOyf5nUyW4GCLurHCjexrLm_o"",
      ""HTMLキャッシュ!A:F""
    ),
    5,
    FALSE
  ),
  0
)
"),"中学入試を目指すための国語勉強法 - 受験国語専門 読解ラボ東京 | 中学受験・大学受験対応の個別指導国語専門塾（オンライン・教室対応）")</f>
        <v>中学入試を目指すための国語勉強法 - 受験国語専門 読解ラボ東京 | 中学受験・大学受験対応の個別指導国語専門塾（オンライン・教室対応）</v>
      </c>
      <c r="F25" s="8" t="str">
        <f>IFERROR(__xludf.DUMMYFUNCTION("IFERROR(
  VLOOKUP(
    B25,
    IMPORTRANGE(
      ""1ZygntHC1J6IxzKbTidmOyf5nUyW4GCLurHCjexrLm_o"",
      ""HTMLキャッシュ!A:F""
    ),
    2,
    FALSE
  ),
  """"
)
"),"MC")</f>
        <v>MC</v>
      </c>
      <c r="G25" s="8" t="str">
        <f>IFERROR(__xludf.DUMMYFUNCTION("IFERROR(
  VLOOKUP(
    B25,
    IMPORTRANGE(
      ""1ZygntHC1J6IxzKbTidmOyf5nUyW4GCLurHCjexrLm_o"",
      ""HTMLキャッシュ!A:F""
    ),
    5,
    FALSE
  ),
  """"
)
"),"中学受験で国語が苦手な子へ──「読めない・解けない」の原因と克服ステップ - 受験国語専門 読解ラボ東京 | 中学受験・大学受験対応の個別指導国語専門塾（オンライン・教室対応）")</f>
        <v>中学受験で国語が苦手な子へ──「読めない・解けない」の原因と克服ステップ - 受験国語専門 読解ラボ東京 | 中学受験・大学受験対応の個別指導国語専門塾（オンライン・教室対応）</v>
      </c>
      <c r="H25" s="1" t="s">
        <v>2066</v>
      </c>
      <c r="I25" s="8">
        <f>IFERROR(__xludf.DUMMYFUNCTION("IFERROR(
  VLOOKUP(
    A25,
    IMPORTRANGE(
      ""1ZHMy3vVUd_0MrSduXTe1etBb1HNpAlGwQr006ljwMiM"",
      ""GSC最新!A:F""
    ),
    3,
    FALSE
  ),
  0
)
"),0.0)</f>
        <v>0</v>
      </c>
    </row>
    <row r="26">
      <c r="A26" s="9" t="s">
        <v>44</v>
      </c>
      <c r="B26" s="9" t="s">
        <v>64</v>
      </c>
      <c r="C26" s="8" t="str">
        <f>IFERROR(__xludf.DUMMYFUNCTION("REGEXEXTRACT(A26,""https?://([^/]+)"")"),"dokkai-labo.tokyo")</f>
        <v>dokkai-labo.tokyo</v>
      </c>
      <c r="D26" s="8" t="str">
        <f>IFERROR(__xludf.DUMMYFUNCTION("IFERROR(
  VLOOKUP(
    A26,
    IMPORTRANGE(
      ""1ZygntHC1J6IxzKbTidmOyf5nUyW4GCLurHCjexrLm_o"",
      ""HTMLキャッシュ!A:F""
    ),
    2,
    FALSE
  ),
  0
)
"),"MC")</f>
        <v>MC</v>
      </c>
      <c r="E26" s="8" t="str">
        <f>IFERROR(__xludf.DUMMYFUNCTION("IFERROR(
  VLOOKUP(
    A26,
    IMPORTRANGE(
      ""1ZygntHC1J6IxzKbTidmOyf5nUyW4GCLurHCjexrLm_o"",
      ""HTMLキャッシュ!A:F""
    ),
    5,
    FALSE
  ),
  0
)
"),"中学国語の文法事項を一気に整理｜品詞・活用・文の成分が分かる基本一覧 - 受験国語専門 読解ラボ東京 | 中学受験・大学受験対応の個別指導国語専門塾（オンライン・教室対応）")</f>
        <v>中学国語の文法事項を一気に整理｜品詞・活用・文の成分が分かる基本一覧 - 受験国語専門 読解ラボ東京 | 中学受験・大学受験対応の個別指導国語専門塾（オンライン・教室対応）</v>
      </c>
      <c r="F26" s="8" t="str">
        <f>IFERROR(__xludf.DUMMYFUNCTION("IFERROR(
  VLOOKUP(
    B26,
    IMPORTRANGE(
      ""1ZygntHC1J6IxzKbTidmOyf5nUyW4GCLurHCjexrLm_o"",
      ""HTMLキャッシュ!A:F""
    ),
    2,
    FALSE
  ),
  """"
)
"),"MC")</f>
        <v>MC</v>
      </c>
      <c r="G26" s="8" t="str">
        <f>IFERROR(__xludf.DUMMYFUNCTION("IFERROR(
  VLOOKUP(
    B26,
    IMPORTRANGE(
      ""1ZygntHC1J6IxzKbTidmOyf5nUyW4GCLurHCjexrLm_o"",
      ""HTMLキャッシュ!A:F""
    ),
    5,
    FALSE
  ),
  """"
)
"),"国語文法はなぜ必要か｜入試読解と記述力を支える基礎力の正体")</f>
        <v>国語文法はなぜ必要か｜入試読解と記述力を支える基礎力の正体</v>
      </c>
      <c r="H26" s="1" t="s">
        <v>2067</v>
      </c>
      <c r="I26" s="8">
        <f>IFERROR(__xludf.DUMMYFUNCTION("IFERROR(
  VLOOKUP(
    A26,
    IMPORTRANGE(
      ""1ZHMy3vVUd_0MrSduXTe1etBb1HNpAlGwQr006ljwMiM"",
      ""GSC最新!A:F""
    ),
    3,
    FALSE
  ),
  0
)
"),38.0)</f>
        <v>38</v>
      </c>
    </row>
    <row r="27">
      <c r="A27" s="9" t="s">
        <v>45</v>
      </c>
      <c r="B27" s="9" t="s">
        <v>12</v>
      </c>
      <c r="C27" s="8" t="str">
        <f>IFERROR(__xludf.DUMMYFUNCTION("REGEXEXTRACT(A27,""https?://([^/]+)"")"),"dokkai-labo.tokyo")</f>
        <v>dokkai-labo.tokyo</v>
      </c>
      <c r="D27" s="8" t="str">
        <f>IFERROR(__xludf.DUMMYFUNCTION("IFERROR(
  VLOOKUP(
    A27,
    IMPORTRANGE(
      ""1ZygntHC1J6IxzKbTidmOyf5nUyW4GCLurHCjexrLm_o"",
      ""HTMLキャッシュ!A:F""
    ),
    2,
    FALSE
  ),
  0
)
"),"MC")</f>
        <v>MC</v>
      </c>
      <c r="E27" s="8" t="str">
        <f>IFERROR(__xludf.DUMMYFUNCTION("IFERROR(
  VLOOKUP(
    A27,
    IMPORTRANGE(
      ""1ZygntHC1J6IxzKbTidmOyf5nUyW4GCLurHCjexrLm_o"",
      ""HTMLキャッシュ!A:F""
    ),
    5,
    FALSE
  ),
  0
)
"),"国語の長文読解のコツ｜接続詞・指示語で説明文を迷わない｜中学受験国語")</f>
        <v>国語の長文読解のコツ｜接続詞・指示語で説明文を迷わない｜中学受験国語</v>
      </c>
      <c r="F27" s="8" t="str">
        <f>IFERROR(__xludf.DUMMYFUNCTION("IFERROR(
  VLOOKUP(
    B27,
    IMPORTRANGE(
      ""1ZygntHC1J6IxzKbTidmOyf5nUyW4GCLurHCjexrLm_o"",
      ""HTMLキャッシュ!A:F""
    ),
    2,
    FALSE
  ),
  """"
)
"),"TP")</f>
        <v>TP</v>
      </c>
      <c r="G27" s="8" t="str">
        <f>IFERROR(__xludf.DUMMYFUNCTION("IFERROR(
  VLOOKUP(
    B27,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27" s="1" t="s">
        <v>2068</v>
      </c>
      <c r="I27" s="8">
        <f>IFERROR(__xludf.DUMMYFUNCTION("IFERROR(
  VLOOKUP(
    A27,
    IMPORTRANGE(
      ""1ZHMy3vVUd_0MrSduXTe1etBb1HNpAlGwQr006ljwMiM"",
      ""GSC最新!A:F""
    ),
    3,
    FALSE
  ),
  0
)
"),10.0)</f>
        <v>10</v>
      </c>
    </row>
    <row r="28">
      <c r="A28" s="9" t="s">
        <v>46</v>
      </c>
      <c r="B28" s="9" t="s">
        <v>242</v>
      </c>
      <c r="C28" s="8" t="str">
        <f>IFERROR(__xludf.DUMMYFUNCTION("REGEXEXTRACT(A28,""https?://([^/]+)"")"),"dokkai-labo.tokyo")</f>
        <v>dokkai-labo.tokyo</v>
      </c>
      <c r="D28" s="8" t="str">
        <f>IFERROR(__xludf.DUMMYFUNCTION("IFERROR(
  VLOOKUP(
    A28,
    IMPORTRANGE(
      ""1ZygntHC1J6IxzKbTidmOyf5nUyW4GCLurHCjexrLm_o"",
      ""HTMLキャッシュ!A:F""
    ),
    2,
    FALSE
  ),
  0
)
"),"MC")</f>
        <v>MC</v>
      </c>
      <c r="E28" s="8" t="str">
        <f>IFERROR(__xludf.DUMMYFUNCTION("IFERROR(
  VLOOKUP(
    A28,
    IMPORTRANGE(
      ""1ZygntHC1J6IxzKbTidmOyf5nUyW4GCLurHCjexrLm_o"",
      ""HTMLキャッシュ!A:F""
    ),
    5,
    FALSE
  ),
  0
)
"),"中学受験のトリセツ - 受験国語専門 読解ラボ東京 | 中学受験・大学受験対応の個別指導国語専門塾（オンライン・教室対応）")</f>
        <v>中学受験のトリセツ - 受験国語専門 読解ラボ東京 | 中学受験・大学受験対応の個別指導国語専門塾（オンライン・教室対応）</v>
      </c>
      <c r="F28" s="8" t="str">
        <f>IFERROR(__xludf.DUMMYFUNCTION("IFERROR(
  VLOOKUP(
    B28,
    IMPORTRANGE(
      ""1ZygntHC1J6IxzKbTidmOyf5nUyW4GCLurHCjexrLm_o"",
      ""HTMLキャッシュ!A:F""
    ),
    2,
    FALSE
  ),
  """"
)
"),"MC")</f>
        <v>MC</v>
      </c>
      <c r="G28" s="8" t="str">
        <f>IFERROR(__xludf.DUMMYFUNCTION("IFERROR(
  VLOOKUP(
    B28,
    IMPORTRANGE(
      ""1ZygntHC1J6IxzKbTidmOyf5nUyW4GCLurHCjexrLm_o"",
      ""HTMLキャッシュ!A:F""
    ),
    5,
    FALSE
  ),
  """"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H28" s="1" t="s">
        <v>2062</v>
      </c>
      <c r="I28" s="8">
        <f>IFERROR(__xludf.DUMMYFUNCTION("IFERROR(
  VLOOKUP(
    A28,
    IMPORTRANGE(
      ""1ZHMy3vVUd_0MrSduXTe1etBb1HNpAlGwQr006ljwMiM"",
      ""GSC最新!A:F""
    ),
    3,
    FALSE
  ),
  0
)
"),0.0)</f>
        <v>0</v>
      </c>
    </row>
    <row r="29">
      <c r="A29" s="9" t="s">
        <v>47</v>
      </c>
      <c r="B29" s="9" t="s">
        <v>25</v>
      </c>
      <c r="C29" s="8" t="str">
        <f>IFERROR(__xludf.DUMMYFUNCTION("REGEXEXTRACT(A29,""https?://([^/]+)"")"),"dokkai-labo.tokyo")</f>
        <v>dokkai-labo.tokyo</v>
      </c>
      <c r="D29" s="8" t="str">
        <f>IFERROR(__xludf.DUMMYFUNCTION("IFERROR(
  VLOOKUP(
    A29,
    IMPORTRANGE(
      ""1ZygntHC1J6IxzKbTidmOyf5nUyW4GCLurHCjexrLm_o"",
      ""HTMLキャッシュ!A:F""
    ),
    2,
    FALSE
  ),
  0
)
"),"MC")</f>
        <v>MC</v>
      </c>
      <c r="E29" s="8" t="str">
        <f>IFERROR(__xludf.DUMMYFUNCTION("IFERROR(
  VLOOKUP(
    A29,
    IMPORTRANGE(
      ""1ZygntHC1J6IxzKbTidmOyf5nUyW4GCLurHCjexrLm_o"",
      ""HTMLキャッシュ!A:F""
    ),
    5,
    FALSE
  ),
  0
)
"),"国語の記述問題はこう自己採点する｜採点基準の考え方と部分点の付け方【中学受験〜模試】 - 受験国語専門 読解ラボ東京 | 中学受験・大学受験対応の個別指導国語専門塾（オンライン・教室対応）")</f>
        <v>国語の記述問題はこう自己採点する｜採点基準の考え方と部分点の付け方【中学受験〜模試】 - 受験国語専門 読解ラボ東京 | 中学受験・大学受験対応の個別指導国語専門塾（オンライン・教室対応）</v>
      </c>
      <c r="F29" s="8" t="str">
        <f>IFERROR(__xludf.DUMMYFUNCTION("IFERROR(
  VLOOKUP(
    B29,
    IMPORTRANGE(
      ""1ZygntHC1J6IxzKbTidmOyf5nUyW4GCLurHCjexrLm_o"",
      ""HTMLキャッシュ!A:F""
    ),
    2,
    FALSE
  ),
  """"
)
"),"MC")</f>
        <v>MC</v>
      </c>
      <c r="G29" s="8" t="str">
        <f>IFERROR(__xludf.DUMMYFUNCTION("IFERROR(
  VLOOKUP(
    B29,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29" s="1" t="s">
        <v>2061</v>
      </c>
      <c r="I29" s="8">
        <f>IFERROR(__xludf.DUMMYFUNCTION("IFERROR(
  VLOOKUP(
    A29,
    IMPORTRANGE(
      ""1ZHMy3vVUd_0MrSduXTe1etBb1HNpAlGwQr006ljwMiM"",
      ""GSC最新!A:F""
    ),
    3,
    FALSE
  ),
  0
)
"),689.0)</f>
        <v>689</v>
      </c>
    </row>
    <row r="30">
      <c r="A30" s="9" t="s">
        <v>48</v>
      </c>
      <c r="B30" s="9" t="s">
        <v>25</v>
      </c>
      <c r="C30" s="8" t="str">
        <f>IFERROR(__xludf.DUMMYFUNCTION("REGEXEXTRACT(A30,""https?://([^/]+)"")"),"dokkai-labo.tokyo")</f>
        <v>dokkai-labo.tokyo</v>
      </c>
      <c r="D30" s="8" t="str">
        <f>IFERROR(__xludf.DUMMYFUNCTION("IFERROR(
  VLOOKUP(
    A30,
    IMPORTRANGE(
      ""1ZygntHC1J6IxzKbTidmOyf5nUyW4GCLurHCjexrLm_o"",
      ""HTMLキャッシュ!A:F""
    ),
    2,
    FALSE
  ),
  0
)
"),"MC")</f>
        <v>MC</v>
      </c>
      <c r="E30" s="8" t="str">
        <f>IFERROR(__xludf.DUMMYFUNCTION("IFERROR(
  VLOOKUP(
    A30,
    IMPORTRANGE(
      ""1ZygntHC1J6IxzKbTidmOyf5nUyW4GCLurHCjexrLm_o"",
      ""HTMLキャッシュ!A:F""
    ),
    5,
    FALSE
  ),
  0
)
"),"国語記述のルール｜本文の言葉で書く３要点｜中学受験小４〜小６")</f>
        <v>国語記述のルール｜本文の言葉で書く３要点｜中学受験小４〜小６</v>
      </c>
      <c r="F30" s="8" t="str">
        <f>IFERROR(__xludf.DUMMYFUNCTION("IFERROR(
  VLOOKUP(
    B30,
    IMPORTRANGE(
      ""1ZygntHC1J6IxzKbTidmOyf5nUyW4GCLurHCjexrLm_o"",
      ""HTMLキャッシュ!A:F""
    ),
    2,
    FALSE
  ),
  """"
)
"),"MC")</f>
        <v>MC</v>
      </c>
      <c r="G30" s="8" t="str">
        <f>IFERROR(__xludf.DUMMYFUNCTION("IFERROR(
  VLOOKUP(
    B30,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30" s="1" t="s">
        <v>2061</v>
      </c>
      <c r="I30" s="8">
        <f>IFERROR(__xludf.DUMMYFUNCTION("IFERROR(
  VLOOKUP(
    A30,
    IMPORTRANGE(
      ""1ZHMy3vVUd_0MrSduXTe1etBb1HNpAlGwQr006ljwMiM"",
      ""GSC最新!A:F""
    ),
    3,
    FALSE
  ),
  0
)
"),141.0)</f>
        <v>141</v>
      </c>
    </row>
    <row r="31">
      <c r="A31" s="9" t="s">
        <v>49</v>
      </c>
      <c r="B31" s="9" t="s">
        <v>90</v>
      </c>
      <c r="C31" s="8" t="str">
        <f>IFERROR(__xludf.DUMMYFUNCTION("REGEXEXTRACT(A31,""https?://([^/]+)"")"),"dokkai-labo.tokyo")</f>
        <v>dokkai-labo.tokyo</v>
      </c>
      <c r="D31" s="8" t="str">
        <f>IFERROR(__xludf.DUMMYFUNCTION("IFERROR(
  VLOOKUP(
    A31,
    IMPORTRANGE(
      ""1ZygntHC1J6IxzKbTidmOyf5nUyW4GCLurHCjexrLm_o"",
      ""HTMLキャッシュ!A:F""
    ),
    2,
    FALSE
  ),
  0
)
"),"MC")</f>
        <v>MC</v>
      </c>
      <c r="E31" s="8" t="str">
        <f>IFERROR(__xludf.DUMMYFUNCTION("IFERROR(
  VLOOKUP(
    A31,
    IMPORTRANGE(
      ""1ZygntHC1J6IxzKbTidmOyf5nUyW4GCLurHCjexrLm_o"",
      ""HTMLキャッシュ!A:F""
    ),
    5,
    FALSE
  ),
  0
)
"),"■難しい問題に時間を取られるのはとてもイヤだ！【大学入試共通テスト(国語)考察②】 - 受験国語専門 読解ラボ東京 | 中学受験・大学受験対応の個別指導国語専門塾（オンライン・教室対応）")</f>
        <v>■難しい問題に時間を取られるのはとてもイヤだ！【大学入試共通テスト(国語)考察②】 - 受験国語専門 読解ラボ東京 | 中学受験・大学受験対応の個別指導国語専門塾（オンライン・教室対応）</v>
      </c>
      <c r="F31" s="8" t="str">
        <f>IFERROR(__xludf.DUMMYFUNCTION("IFERROR(
  VLOOKUP(
    B31,
    IMPORTRANGE(
      ""1ZygntHC1J6IxzKbTidmOyf5nUyW4GCLurHCjexrLm_o"",
      ""HTMLキャッシュ!A:F""
    ),
    2,
    FALSE
  ),
  """"
)
"),"MC")</f>
        <v>MC</v>
      </c>
      <c r="G31" s="8" t="str">
        <f>IFERROR(__xludf.DUMMYFUNCTION("IFERROR(
  VLOOKUP(
    B31,
    IMPORTRANGE(
      ""1ZygntHC1J6IxzKbTidmOyf5nUyW4GCLurHCjexrLm_o"",
      ""HTMLキャッシュ!A:F""
    ),
    5,
    FALSE
  ),
  """"
)
"),"■大学入試共通テストの大まかな傾向を把握しよう！【大学入試共通テスト(国語)考察①】 - 受験国語専門 読解ラボ東京 | 中学受験・大学受験対応の個別指導国語専門塾（オンライン・教室対応）")</f>
        <v>■大学入試共通テストの大まかな傾向を把握しよう！【大学入試共通テスト(国語)考察①】 - 受験国語専門 読解ラボ東京 | 中学受験・大学受験対応の個別指導国語専門塾（オンライン・教室対応）</v>
      </c>
      <c r="H31" s="1" t="s">
        <v>2064</v>
      </c>
      <c r="I31" s="8">
        <f>IFERROR(__xludf.DUMMYFUNCTION("IFERROR(
  VLOOKUP(
    A31,
    IMPORTRANGE(
      ""1ZHMy3vVUd_0MrSduXTe1etBb1HNpAlGwQr006ljwMiM"",
      ""GSC最新!A:F""
    ),
    3,
    FALSE
  ),
  0
)
"),1.0)</f>
        <v>1</v>
      </c>
    </row>
    <row r="32">
      <c r="A32" s="9" t="s">
        <v>50</v>
      </c>
      <c r="B32" s="9" t="s">
        <v>12</v>
      </c>
      <c r="C32" s="8" t="str">
        <f>IFERROR(__xludf.DUMMYFUNCTION("REGEXEXTRACT(A32,""https?://([^/]+)"")"),"dokkai-labo.tokyo")</f>
        <v>dokkai-labo.tokyo</v>
      </c>
      <c r="D32" s="8" t="str">
        <f>IFERROR(__xludf.DUMMYFUNCTION("IFERROR(
  VLOOKUP(
    A32,
    IMPORTRANGE(
      ""1ZygntHC1J6IxzKbTidmOyf5nUyW4GCLurHCjexrLm_o"",
      ""HTMLキャッシュ!A:F""
    ),
    2,
    FALSE
  ),
  0
)
"),"MC")</f>
        <v>MC</v>
      </c>
      <c r="E32" s="8" t="str">
        <f>IFERROR(__xludf.DUMMYFUNCTION("IFERROR(
  VLOOKUP(
    A32,
    IMPORTRANGE(
      ""1ZygntHC1J6IxzKbTidmOyf5nUyW4GCLurHCjexrLm_o"",
      ""HTMLキャッシュ!A:F""
    ),
    5,
    FALSE
  ),
  0
)
"),"随筆文とは何か｜意味と解き方を中学受験国語で整理入門編保存版")</f>
        <v>随筆文とは何か｜意味と解き方を中学受験国語で整理入門編保存版</v>
      </c>
      <c r="F32" s="8" t="str">
        <f>IFERROR(__xludf.DUMMYFUNCTION("IFERROR(
  VLOOKUP(
    B32,
    IMPORTRANGE(
      ""1ZygntHC1J6IxzKbTidmOyf5nUyW4GCLurHCjexrLm_o"",
      ""HTMLキャッシュ!A:F""
    ),
    2,
    FALSE
  ),
  """"
)
"),"TP")</f>
        <v>TP</v>
      </c>
      <c r="G32" s="8" t="str">
        <f>IFERROR(__xludf.DUMMYFUNCTION("IFERROR(
  VLOOKUP(
    B32,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32" s="1" t="s">
        <v>2069</v>
      </c>
      <c r="I32" s="8">
        <f>IFERROR(__xludf.DUMMYFUNCTION("IFERROR(
  VLOOKUP(
    A32,
    IMPORTRANGE(
      ""1ZHMy3vVUd_0MrSduXTe1etBb1HNpAlGwQr006ljwMiM"",
      ""GSC最新!A:F""
    ),
    3,
    FALSE
  ),
  0
)
"),56.0)</f>
        <v>56</v>
      </c>
    </row>
    <row r="33">
      <c r="A33" s="9" t="s">
        <v>51</v>
      </c>
      <c r="B33" s="10" t="s">
        <v>62</v>
      </c>
      <c r="C33" s="8" t="str">
        <f>IFERROR(__xludf.DUMMYFUNCTION("REGEXEXTRACT(A33,""https?://([^/]+)"")"),"dokkai-labo.tokyo")</f>
        <v>dokkai-labo.tokyo</v>
      </c>
      <c r="D33" s="8" t="str">
        <f>IFERROR(__xludf.DUMMYFUNCTION("IFERROR(
  VLOOKUP(
    A33,
    IMPORTRANGE(
      ""1ZygntHC1J6IxzKbTidmOyf5nUyW4GCLurHCjexrLm_o"",
      ""HTMLキャッシュ!A:F""
    ),
    2,
    FALSE
  ),
  0
)
"),"MC")</f>
        <v>MC</v>
      </c>
      <c r="E33" s="8" t="str">
        <f>IFERROR(__xludf.DUMMYFUNCTION("IFERROR(
  VLOOKUP(
    A33,
    IMPORTRANGE(
      ""1ZygntHC1J6IxzKbTidmOyf5nUyW4GCLurHCjexrLm_o"",
      ""HTMLキャッシュ!A:F""
    ),
    5,
    FALSE
  ),
  0
)
"),"フェリス女学院中2021国語入試 指示語と記述攻略法")</f>
        <v>フェリス女学院中2021国語入試 指示語と記述攻略法</v>
      </c>
      <c r="F33" s="8" t="str">
        <f>IFERROR(__xludf.DUMMYFUNCTION("IFERROR(
  VLOOKUP(
    B33,
    IMPORTRANGE(
      ""1ZygntHC1J6IxzKbTidmOyf5nUyW4GCLurHCjexrLm_o"",
      ""HTMLキャッシュ!A:F""
    ),
    2,
    FALSE
  ),
  """"
)
"),"MC")</f>
        <v>MC</v>
      </c>
      <c r="G33" s="8" t="str">
        <f>IFERROR(__xludf.DUMMYFUNCTION("IFERROR(
  VLOOKUP(
    B33,
    IMPORTRANGE(
      ""1ZygntHC1J6IxzKbTidmOyf5nUyW4GCLurHCjexrLm_o"",
      ""HTMLキャッシュ!A:F""
    ),
    5,
    FALSE
  ),
  """"
)
"),"中学受験国語の過去問は何回解く｜繰り返す効果と使い方の目安")</f>
        <v>中学受験国語の過去問は何回解く｜繰り返す効果と使い方の目安</v>
      </c>
      <c r="H33" s="1" t="s">
        <v>2065</v>
      </c>
      <c r="I33" s="8">
        <f>IFERROR(__xludf.DUMMYFUNCTION("IFERROR(
  VLOOKUP(
    A33,
    IMPORTRANGE(
      ""1ZHMy3vVUd_0MrSduXTe1etBb1HNpAlGwQr006ljwMiM"",
      ""GSC最新!A:F""
    ),
    3,
    FALSE
  ),
  0
)
"),16.0)</f>
        <v>16</v>
      </c>
    </row>
    <row r="34">
      <c r="A34" s="9" t="s">
        <v>52</v>
      </c>
      <c r="B34" s="10" t="s">
        <v>62</v>
      </c>
      <c r="C34" s="8" t="str">
        <f>IFERROR(__xludf.DUMMYFUNCTION("REGEXEXTRACT(A34,""https?://([^/]+)"")"),"dokkai-labo.tokyo")</f>
        <v>dokkai-labo.tokyo</v>
      </c>
      <c r="D34" s="8" t="str">
        <f>IFERROR(__xludf.DUMMYFUNCTION("IFERROR(
  VLOOKUP(
    A34,
    IMPORTRANGE(
      ""1ZygntHC1J6IxzKbTidmOyf5nUyW4GCLurHCjexrLm_o"",
      ""HTMLキャッシュ!A:F""
    ),
    2,
    FALSE
  ),
  0
)
"),"MC")</f>
        <v>MC</v>
      </c>
      <c r="E34" s="8" t="str">
        <f>IFERROR(__xludf.DUMMYFUNCTION("IFERROR(
  VLOOKUP(
    A34,
    IMPORTRANGE(
      ""1ZygntHC1J6IxzKbTidmOyf5nUyW4GCLurHCjexrLm_o"",
      ""HTMLキャッシュ!A:F""
    ),
    5,
    FALSE
  ),
  0
)
"),"雙葉中学校・令和３(2021)年度の過去問解説 - 受験国語専門 読解ラボ東京 | 中学受験・大学受験対応の個別指導国語専門塾（オンライン・教室対応）")</f>
        <v>雙葉中学校・令和３(2021)年度の過去問解説 - 受験国語専門 読解ラボ東京 | 中学受験・大学受験対応の個別指導国語専門塾（オンライン・教室対応）</v>
      </c>
      <c r="F34" s="8" t="str">
        <f>IFERROR(__xludf.DUMMYFUNCTION("IFERROR(
  VLOOKUP(
    B34,
    IMPORTRANGE(
      ""1ZygntHC1J6IxzKbTidmOyf5nUyW4GCLurHCjexrLm_o"",
      ""HTMLキャッシュ!A:F""
    ),
    2,
    FALSE
  ),
  """"
)
"),"MC")</f>
        <v>MC</v>
      </c>
      <c r="G34" s="8" t="str">
        <f>IFERROR(__xludf.DUMMYFUNCTION("IFERROR(
  VLOOKUP(
    B34,
    IMPORTRANGE(
      ""1ZygntHC1J6IxzKbTidmOyf5nUyW4GCLurHCjexrLm_o"",
      ""HTMLキャッシュ!A:F""
    ),
    5,
    FALSE
  ),
  """"
)
"),"中学受験国語の過去問は何回解く｜繰り返す効果と使い方の目安")</f>
        <v>中学受験国語の過去問は何回解く｜繰り返す効果と使い方の目安</v>
      </c>
      <c r="H34" s="1" t="s">
        <v>2065</v>
      </c>
      <c r="I34" s="8">
        <f>IFERROR(__xludf.DUMMYFUNCTION("IFERROR(
  VLOOKUP(
    A34,
    IMPORTRANGE(
      ""1ZHMy3vVUd_0MrSduXTe1etBb1HNpAlGwQr006ljwMiM"",
      ""GSC最新!A:F""
    ),
    3,
    FALSE
  ),
  0
)
"),5.0)</f>
        <v>5</v>
      </c>
    </row>
    <row r="35">
      <c r="A35" s="9" t="s">
        <v>53</v>
      </c>
      <c r="B35" s="9" t="s">
        <v>12</v>
      </c>
      <c r="C35" s="8" t="str">
        <f>IFERROR(__xludf.DUMMYFUNCTION("REGEXEXTRACT(A35,""https?://([^/]+)"")"),"dokkai-labo.tokyo")</f>
        <v>dokkai-labo.tokyo</v>
      </c>
      <c r="D35" s="8" t="str">
        <f>IFERROR(__xludf.DUMMYFUNCTION("IFERROR(
  VLOOKUP(
    A35,
    IMPORTRANGE(
      ""1ZygntHC1J6IxzKbTidmOyf5nUyW4GCLurHCjexrLm_o"",
      ""HTMLキャッシュ!A:F""
    ),
    2,
    FALSE
  ),
  0
)
"),"MC")</f>
        <v>MC</v>
      </c>
      <c r="E35" s="8" t="str">
        <f>IFERROR(__xludf.DUMMYFUNCTION("IFERROR(
  VLOOKUP(
    A35,
    IMPORTRANGE(
      ""1ZygntHC1J6IxzKbTidmOyf5nUyW4GCLurHCjexrLm_o"",
      ""HTMLキャッシュ!A:F""
    ),
    5,
    FALSE
  ),
  0
)
"),"中学受験で国語が苦手な子へ──「読めない・解けない」の原因と克服ステップ - 受験国語専門 読解ラボ東京 | 中学受験・大学受験対応の個別指導国語専門塾（オンライン・教室対応）")</f>
        <v>中学受験で国語が苦手な子へ──「読めない・解けない」の原因と克服ステップ - 受験国語専門 読解ラボ東京 | 中学受験・大学受験対応の個別指導国語専門塾（オンライン・教室対応）</v>
      </c>
      <c r="F35" s="8" t="str">
        <f>IFERROR(__xludf.DUMMYFUNCTION("IFERROR(
  VLOOKUP(
    B35,
    IMPORTRANGE(
      ""1ZygntHC1J6IxzKbTidmOyf5nUyW4GCLurHCjexrLm_o"",
      ""HTMLキャッシュ!A:F""
    ),
    2,
    FALSE
  ),
  """"
)
"),"TP")</f>
        <v>TP</v>
      </c>
      <c r="G35" s="8" t="str">
        <f>IFERROR(__xludf.DUMMYFUNCTION("IFERROR(
  VLOOKUP(
    B35,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35" s="1" t="s">
        <v>2066</v>
      </c>
      <c r="I35" s="8">
        <f>IFERROR(__xludf.DUMMYFUNCTION("IFERROR(
  VLOOKUP(
    A35,
    IMPORTRANGE(
      ""1ZHMy3vVUd_0MrSduXTe1etBb1HNpAlGwQr006ljwMiM"",
      ""GSC最新!A:F""
    ),
    3,
    FALSE
  ),
  0
)
"),40.0)</f>
        <v>40</v>
      </c>
    </row>
    <row r="36">
      <c r="A36" s="9" t="s">
        <v>54</v>
      </c>
      <c r="B36" s="9" t="s">
        <v>53</v>
      </c>
      <c r="C36" s="8" t="str">
        <f>IFERROR(__xludf.DUMMYFUNCTION("REGEXEXTRACT(A36,""https?://([^/]+)"")"),"dokkai-labo.tokyo")</f>
        <v>dokkai-labo.tokyo</v>
      </c>
      <c r="D36" s="8" t="str">
        <f>IFERROR(__xludf.DUMMYFUNCTION("IFERROR(
  VLOOKUP(
    A36,
    IMPORTRANGE(
      ""1ZygntHC1J6IxzKbTidmOyf5nUyW4GCLurHCjexrLm_o"",
      ""HTMLキャッシュ!A:F""
    ),
    2,
    FALSE
  ),
  0
)
"),"MC")</f>
        <v>MC</v>
      </c>
      <c r="E36" s="8" t="str">
        <f>IFERROR(__xludf.DUMMYFUNCTION("IFERROR(
  VLOOKUP(
    A36,
    IMPORTRANGE(
      ""1ZygntHC1J6IxzKbTidmOyf5nUyW4GCLurHCjexrLm_o"",
      ""HTMLキャッシュ!A:F""
    ),
    5,
    FALSE
  ),
  0
)
"),"国語の偏差値を上げる方法｜語彙・読解・解き方｜中学受験")</f>
        <v>国語の偏差値を上げる方法｜語彙・読解・解き方｜中学受験</v>
      </c>
      <c r="F36" s="8" t="str">
        <f>IFERROR(__xludf.DUMMYFUNCTION("IFERROR(
  VLOOKUP(
    B36,
    IMPORTRANGE(
      ""1ZygntHC1J6IxzKbTidmOyf5nUyW4GCLurHCjexrLm_o"",
      ""HTMLキャッシュ!A:F""
    ),
    2,
    FALSE
  ),
  """"
)
"),"MC")</f>
        <v>MC</v>
      </c>
      <c r="G36" s="8" t="str">
        <f>IFERROR(__xludf.DUMMYFUNCTION("IFERROR(
  VLOOKUP(
    B36,
    IMPORTRANGE(
      ""1ZygntHC1J6IxzKbTidmOyf5nUyW4GCLurHCjexrLm_o"",
      ""HTMLキャッシュ!A:F""
    ),
    5,
    FALSE
  ),
  """"
)
"),"中学受験で国語が苦手な子へ──「読めない・解けない」の原因と克服ステップ - 受験国語専門 読解ラボ東京 | 中学受験・大学受験対応の個別指導国語専門塾（オンライン・教室対応）")</f>
        <v>中学受験で国語が苦手な子へ──「読めない・解けない」の原因と克服ステップ - 受験国語専門 読解ラボ東京 | 中学受験・大学受験対応の個別指導国語専門塾（オンライン・教室対応）</v>
      </c>
      <c r="H36" s="1" t="s">
        <v>2066</v>
      </c>
      <c r="I36" s="8">
        <f>IFERROR(__xludf.DUMMYFUNCTION("IFERROR(
  VLOOKUP(
    A36,
    IMPORTRANGE(
      ""1ZHMy3vVUd_0MrSduXTe1etBb1HNpAlGwQr006ljwMiM"",
      ""GSC最新!A:F""
    ),
    3,
    FALSE
  ),
  0
)
"),6.0)</f>
        <v>6</v>
      </c>
    </row>
    <row r="37">
      <c r="A37" s="9" t="s">
        <v>55</v>
      </c>
      <c r="B37" s="9" t="s">
        <v>12</v>
      </c>
      <c r="C37" s="8" t="str">
        <f>IFERROR(__xludf.DUMMYFUNCTION("REGEXEXTRACT(A37,""https?://([^/]+)"")"),"dokkai-labo.tokyo")</f>
        <v>dokkai-labo.tokyo</v>
      </c>
      <c r="D37" s="8" t="str">
        <f>IFERROR(__xludf.DUMMYFUNCTION("IFERROR(
  VLOOKUP(
    A37,
    IMPORTRANGE(
      ""1ZygntHC1J6IxzKbTidmOyf5nUyW4GCLurHCjexrLm_o"",
      ""HTMLキャッシュ!A:F""
    ),
    2,
    FALSE
  ),
  0
)
"),"MC")</f>
        <v>MC</v>
      </c>
      <c r="E37" s="8" t="str">
        <f>IFERROR(__xludf.DUMMYFUNCTION("IFERROR(
  VLOOKUP(
    A37,
    IMPORTRANGE(
      ""1ZygntHC1J6IxzKbTidmOyf5nUyW4GCLurHCjexrLm_o"",
      ""HTMLキャッシュ!A:F""
    ),
    5,
    FALSE
  ),
  0
)
"),"文章を理解するのに時間がかかる｜中学受験国語｜二度読み対策")</f>
        <v>文章を理解するのに時間がかかる｜中学受験国語｜二度読み対策</v>
      </c>
      <c r="F37" s="8" t="str">
        <f>IFERROR(__xludf.DUMMYFUNCTION("IFERROR(
  VLOOKUP(
    B37,
    IMPORTRANGE(
      ""1ZygntHC1J6IxzKbTidmOyf5nUyW4GCLurHCjexrLm_o"",
      ""HTMLキャッシュ!A:F""
    ),
    2,
    FALSE
  ),
  """"
)
"),"TP")</f>
        <v>TP</v>
      </c>
      <c r="G37" s="8" t="str">
        <f>IFERROR(__xludf.DUMMYFUNCTION("IFERROR(
  VLOOKUP(
    B37,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37" s="1" t="s">
        <v>2068</v>
      </c>
      <c r="I37" s="8">
        <f>IFERROR(__xludf.DUMMYFUNCTION("IFERROR(
  VLOOKUP(
    A37,
    IMPORTRANGE(
      ""1ZHMy3vVUd_0MrSduXTe1etBb1HNpAlGwQr006ljwMiM"",
      ""GSC最新!A:F""
    ),
    3,
    FALSE
  ),
  0
)
"),127.0)</f>
        <v>127</v>
      </c>
    </row>
    <row r="38">
      <c r="A38" s="9" t="s">
        <v>56</v>
      </c>
      <c r="B38" s="10" t="s">
        <v>62</v>
      </c>
      <c r="C38" s="8" t="str">
        <f>IFERROR(__xludf.DUMMYFUNCTION("REGEXEXTRACT(A38,""https?://([^/]+)"")"),"dokkai-labo.tokyo")</f>
        <v>dokkai-labo.tokyo</v>
      </c>
      <c r="D38" s="8" t="str">
        <f>IFERROR(__xludf.DUMMYFUNCTION("IFERROR(
  VLOOKUP(
    A38,
    IMPORTRANGE(
      ""1ZygntHC1J6IxzKbTidmOyf5nUyW4GCLurHCjexrLm_o"",
      ""HTMLキャッシュ!A:F""
    ),
    2,
    FALSE
  ),
  0
)
"),"MC")</f>
        <v>MC</v>
      </c>
      <c r="E38" s="8" t="str">
        <f>IFERROR(__xludf.DUMMYFUNCTION("IFERROR(
  VLOOKUP(
    A38,
    IMPORTRANGE(
      ""1ZygntHC1J6IxzKbTidmOyf5nUyW4GCLurHCjexrLm_o"",
      ""HTMLキャッシュ!A:F""
    ),
    5,
    FALSE
  ),
  0
)
"),"女子学院中 国語過去問解説｜記述・選択の解き方の型｜中学受験国語（令和3）")</f>
        <v>女子学院中 国語過去問解説｜記述・選択の解き方の型｜中学受験国語（令和3）</v>
      </c>
      <c r="F38" s="8" t="str">
        <f>IFERROR(__xludf.DUMMYFUNCTION("IFERROR(
  VLOOKUP(
    B38,
    IMPORTRANGE(
      ""1ZygntHC1J6IxzKbTidmOyf5nUyW4GCLurHCjexrLm_o"",
      ""HTMLキャッシュ!A:F""
    ),
    2,
    FALSE
  ),
  """"
)
"),"MC")</f>
        <v>MC</v>
      </c>
      <c r="G38" s="8" t="str">
        <f>IFERROR(__xludf.DUMMYFUNCTION("IFERROR(
  VLOOKUP(
    B38,
    IMPORTRANGE(
      ""1ZygntHC1J6IxzKbTidmOyf5nUyW4GCLurHCjexrLm_o"",
      ""HTMLキャッシュ!A:F""
    ),
    5,
    FALSE
  ),
  """"
)
"),"中学受験国語の過去問は何回解く｜繰り返す効果と使い方の目安")</f>
        <v>中学受験国語の過去問は何回解く｜繰り返す効果と使い方の目安</v>
      </c>
      <c r="H38" s="1" t="s">
        <v>2065</v>
      </c>
      <c r="I38" s="8">
        <f>IFERROR(__xludf.DUMMYFUNCTION("IFERROR(
  VLOOKUP(
    A38,
    IMPORTRANGE(
      ""1ZHMy3vVUd_0MrSduXTe1etBb1HNpAlGwQr006ljwMiM"",
      ""GSC最新!A:F""
    ),
    3,
    FALSE
  ),
  0
)
"),9.0)</f>
        <v>9</v>
      </c>
    </row>
    <row r="39">
      <c r="A39" s="9" t="s">
        <v>57</v>
      </c>
      <c r="B39" s="10" t="s">
        <v>62</v>
      </c>
      <c r="C39" s="8" t="str">
        <f>IFERROR(__xludf.DUMMYFUNCTION("REGEXEXTRACT(A39,""https?://([^/]+)"")"),"dokkai-labo.tokyo")</f>
        <v>dokkai-labo.tokyo</v>
      </c>
      <c r="D39" s="8" t="str">
        <f>IFERROR(__xludf.DUMMYFUNCTION("IFERROR(
  VLOOKUP(
    A39,
    IMPORTRANGE(
      ""1ZygntHC1J6IxzKbTidmOyf5nUyW4GCLurHCjexrLm_o"",
      ""HTMLキャッシュ!A:F""
    ),
    2,
    FALSE
  ),
  0
)
"),"MC")</f>
        <v>MC</v>
      </c>
      <c r="E39" s="8" t="str">
        <f>IFERROR(__xludf.DUMMYFUNCTION("IFERROR(
  VLOOKUP(
    A39,
    IMPORTRANGE(
      ""1ZygntHC1J6IxzKbTidmOyf5nUyW4GCLurHCjexrLm_o"",
      ""HTMLキャッシュ!A:F""
    ),
    5,
    FALSE
  ),
  0
)
"),"開成中2021国語の過去問対策を厳選解説｜心情と比喩の読み方")</f>
        <v>開成中2021国語の過去問対策を厳選解説｜心情と比喩の読み方</v>
      </c>
      <c r="F39" s="8" t="str">
        <f>IFERROR(__xludf.DUMMYFUNCTION("IFERROR(
  VLOOKUP(
    B39,
    IMPORTRANGE(
      ""1ZygntHC1J6IxzKbTidmOyf5nUyW4GCLurHCjexrLm_o"",
      ""HTMLキャッシュ!A:F""
    ),
    2,
    FALSE
  ),
  """"
)
"),"MC")</f>
        <v>MC</v>
      </c>
      <c r="G39" s="8" t="str">
        <f>IFERROR(__xludf.DUMMYFUNCTION("IFERROR(
  VLOOKUP(
    B39,
    IMPORTRANGE(
      ""1ZygntHC1J6IxzKbTidmOyf5nUyW4GCLurHCjexrLm_o"",
      ""HTMLキャッシュ!A:F""
    ),
    5,
    FALSE
  ),
  """"
)
"),"中学受験国語の過去問は何回解く｜繰り返す効果と使い方の目安")</f>
        <v>中学受験国語の過去問は何回解く｜繰り返す効果と使い方の目安</v>
      </c>
      <c r="H39" s="1" t="s">
        <v>2065</v>
      </c>
      <c r="I39" s="8">
        <f>IFERROR(__xludf.DUMMYFUNCTION("IFERROR(
  VLOOKUP(
    A39,
    IMPORTRANGE(
      ""1ZHMy3vVUd_0MrSduXTe1etBb1HNpAlGwQr006ljwMiM"",
      ""GSC最新!A:F""
    ),
    3,
    FALSE
  ),
  0
)
"),22.0)</f>
        <v>22</v>
      </c>
    </row>
    <row r="40">
      <c r="A40" s="9" t="s">
        <v>58</v>
      </c>
      <c r="B40" s="10" t="s">
        <v>62</v>
      </c>
      <c r="C40" s="8" t="str">
        <f>IFERROR(__xludf.DUMMYFUNCTION("REGEXEXTRACT(A40,""https?://([^/]+)"")"),"dokkai-labo.tokyo")</f>
        <v>dokkai-labo.tokyo</v>
      </c>
      <c r="D40" s="8" t="str">
        <f>IFERROR(__xludf.DUMMYFUNCTION("IFERROR(
  VLOOKUP(
    A40,
    IMPORTRANGE(
      ""1ZygntHC1J6IxzKbTidmOyf5nUyW4GCLurHCjexrLm_o"",
      ""HTMLキャッシュ!A:F""
    ),
    2,
    FALSE
  ),
  0
)
"),"MC")</f>
        <v>MC</v>
      </c>
      <c r="E40" s="8" t="str">
        <f>IFERROR(__xludf.DUMMYFUNCTION("IFERROR(
  VLOOKUP(
    A40,
    IMPORTRANGE(
      ""1ZygntHC1J6IxzKbTidmOyf5nUyW4GCLurHCjexrLm_o"",
      ""HTMLキャッシュ!A:F""
    ),
    5,
    FALSE
  ),
  0
)
"),"海城中2021国語過去問解説｜記述力と選択の読み方総整理")</f>
        <v>海城中2021国語過去問解説｜記述力と選択の読み方総整理</v>
      </c>
      <c r="F40" s="8" t="str">
        <f>IFERROR(__xludf.DUMMYFUNCTION("IFERROR(
  VLOOKUP(
    B40,
    IMPORTRANGE(
      ""1ZygntHC1J6IxzKbTidmOyf5nUyW4GCLurHCjexrLm_o"",
      ""HTMLキャッシュ!A:F""
    ),
    2,
    FALSE
  ),
  """"
)
"),"MC")</f>
        <v>MC</v>
      </c>
      <c r="G40" s="8" t="str">
        <f>IFERROR(__xludf.DUMMYFUNCTION("IFERROR(
  VLOOKUP(
    B40,
    IMPORTRANGE(
      ""1ZygntHC1J6IxzKbTidmOyf5nUyW4GCLurHCjexrLm_o"",
      ""HTMLキャッシュ!A:F""
    ),
    5,
    FALSE
  ),
  """"
)
"),"中学受験国語の過去問は何回解く｜繰り返す効果と使い方の目安")</f>
        <v>中学受験国語の過去問は何回解く｜繰り返す効果と使い方の目安</v>
      </c>
      <c r="H40" s="1" t="s">
        <v>2065</v>
      </c>
      <c r="I40" s="8">
        <f>IFERROR(__xludf.DUMMYFUNCTION("IFERROR(
  VLOOKUP(
    A40,
    IMPORTRANGE(
      ""1ZHMy3vVUd_0MrSduXTe1etBb1HNpAlGwQr006ljwMiM"",
      ""GSC最新!A:F""
    ),
    3,
    FALSE
  ),
  0
)
"),7.0)</f>
        <v>7</v>
      </c>
    </row>
    <row r="41">
      <c r="A41" s="9" t="s">
        <v>59</v>
      </c>
      <c r="B41" s="10" t="s">
        <v>62</v>
      </c>
      <c r="C41" s="8" t="str">
        <f>IFERROR(__xludf.DUMMYFUNCTION("REGEXEXTRACT(A41,""https?://([^/]+)"")"),"dokkai-labo.tokyo")</f>
        <v>dokkai-labo.tokyo</v>
      </c>
      <c r="D41" s="8" t="str">
        <f>IFERROR(__xludf.DUMMYFUNCTION("IFERROR(
  VLOOKUP(
    A41,
    IMPORTRANGE(
      ""1ZygntHC1J6IxzKbTidmOyf5nUyW4GCLurHCjexrLm_o"",
      ""HTMLキャッシュ!A:F""
    ),
    2,
    FALSE
  ),
  0
)
"),"MC")</f>
        <v>MC</v>
      </c>
      <c r="E41" s="8" t="str">
        <f>IFERROR(__xludf.DUMMYFUNCTION("IFERROR(
  VLOOKUP(
    A41,
    IMPORTRANGE(
      ""1ZygntHC1J6IxzKbTidmOyf5nUyW4GCLurHCjexrLm_o"",
      ""HTMLキャッシュ!A:F""
    ),
    5,
    FALSE
  ),
  0
)
"),"慶應義塾中等部・令和３(2021)年度の過去問解説 - 受験国語専門 読解ラボ東京 | 中学受験・大学受験対応の個別指導国語専門塾（オンライン・教室対応）")</f>
        <v>慶應義塾中等部・令和３(2021)年度の過去問解説 - 受験国語専門 読解ラボ東京 | 中学受験・大学受験対応の個別指導国語専門塾（オンライン・教室対応）</v>
      </c>
      <c r="F41" s="8" t="str">
        <f>IFERROR(__xludf.DUMMYFUNCTION("IFERROR(
  VLOOKUP(
    B41,
    IMPORTRANGE(
      ""1ZygntHC1J6IxzKbTidmOyf5nUyW4GCLurHCjexrLm_o"",
      ""HTMLキャッシュ!A:F""
    ),
    2,
    FALSE
  ),
  """"
)
"),"MC")</f>
        <v>MC</v>
      </c>
      <c r="G41" s="8" t="str">
        <f>IFERROR(__xludf.DUMMYFUNCTION("IFERROR(
  VLOOKUP(
    B41,
    IMPORTRANGE(
      ""1ZygntHC1J6IxzKbTidmOyf5nUyW4GCLurHCjexrLm_o"",
      ""HTMLキャッシュ!A:F""
    ),
    5,
    FALSE
  ),
  """"
)
"),"中学受験国語の過去問は何回解く｜繰り返す効果と使い方の目安")</f>
        <v>中学受験国語の過去問は何回解く｜繰り返す効果と使い方の目安</v>
      </c>
      <c r="H41" s="1" t="s">
        <v>2065</v>
      </c>
      <c r="I41" s="8">
        <f>IFERROR(__xludf.DUMMYFUNCTION("IFERROR(
  VLOOKUP(
    A41,
    IMPORTRANGE(
      ""1ZHMy3vVUd_0MrSduXTe1etBb1HNpAlGwQr006ljwMiM"",
      ""GSC最新!A:F""
    ),
    3,
    FALSE
  ),
  0
)
"),0.0)</f>
        <v>0</v>
      </c>
    </row>
    <row r="42">
      <c r="A42" s="9" t="s">
        <v>60</v>
      </c>
      <c r="B42" s="9" t="s">
        <v>25</v>
      </c>
      <c r="C42" s="8" t="str">
        <f>IFERROR(__xludf.DUMMYFUNCTION("REGEXEXTRACT(A42,""https?://([^/]+)"")"),"dokkai-labo.tokyo")</f>
        <v>dokkai-labo.tokyo</v>
      </c>
      <c r="D42" s="8" t="str">
        <f>IFERROR(__xludf.DUMMYFUNCTION("IFERROR(
  VLOOKUP(
    A42,
    IMPORTRANGE(
      ""1ZygntHC1J6IxzKbTidmOyf5nUyW4GCLurHCjexrLm_o"",
      ""HTMLキャッシュ!A:F""
    ),
    2,
    FALSE
  ),
  0
)
"),"MC")</f>
        <v>MC</v>
      </c>
      <c r="E42" s="8" t="str">
        <f>IFERROR(__xludf.DUMMYFUNCTION("IFERROR(
  VLOOKUP(
    A42,
    IMPORTRANGE(
      ""1ZygntHC1J6IxzKbTidmOyf5nUyW4GCLurHCjexrLm_o"",
      ""HTMLキャッシュ!A:F""
    ),
    5,
    FALSE
  ),
  0
)
"),"国語記述で失点する定番ミス３選と具体的改善トレーニング法")</f>
        <v>国語記述で失点する定番ミス３選と具体的改善トレーニング法</v>
      </c>
      <c r="F42" s="8" t="str">
        <f>IFERROR(__xludf.DUMMYFUNCTION("IFERROR(
  VLOOKUP(
    B42,
    IMPORTRANGE(
      ""1ZygntHC1J6IxzKbTidmOyf5nUyW4GCLurHCjexrLm_o"",
      ""HTMLキャッシュ!A:F""
    ),
    2,
    FALSE
  ),
  """"
)
"),"MC")</f>
        <v>MC</v>
      </c>
      <c r="G42" s="8" t="str">
        <f>IFERROR(__xludf.DUMMYFUNCTION("IFERROR(
  VLOOKUP(
    B42,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42" s="1" t="s">
        <v>2061</v>
      </c>
      <c r="I42" s="8">
        <f>IFERROR(__xludf.DUMMYFUNCTION("IFERROR(
  VLOOKUP(
    A42,
    IMPORTRANGE(
      ""1ZHMy3vVUd_0MrSduXTe1etBb1HNpAlGwQr006ljwMiM"",
      ""GSC最新!A:F""
    ),
    3,
    FALSE
  ),
  0
)
"),41.0)</f>
        <v>41</v>
      </c>
    </row>
    <row r="43">
      <c r="A43" s="9" t="s">
        <v>61</v>
      </c>
      <c r="B43" s="9" t="s">
        <v>24</v>
      </c>
      <c r="C43" s="8" t="str">
        <f>IFERROR(__xludf.DUMMYFUNCTION("REGEXEXTRACT(A43,""https?://([^/]+)"")"),"dokkai-labo.tokyo")</f>
        <v>dokkai-labo.tokyo</v>
      </c>
      <c r="D43" s="8" t="str">
        <f>IFERROR(__xludf.DUMMYFUNCTION("IFERROR(
  VLOOKUP(
    A43,
    IMPORTRANGE(
      ""1ZygntHC1J6IxzKbTidmOyf5nUyW4GCLurHCjexrLm_o"",
      ""HTMLキャッシュ!A:F""
    ),
    2,
    FALSE
  ),
  0
)
"),"MC")</f>
        <v>MC</v>
      </c>
      <c r="E43" s="8" t="str">
        <f>IFERROR(__xludf.DUMMYFUNCTION("IFERROR(
  VLOOKUP(
    A43,
    IMPORTRANGE(
      ""1ZygntHC1J6IxzKbTidmOyf5nUyW4GCLurHCjexrLm_o"",
      ""HTMLキャッシュ!A:F""
    ),
    5,
    FALSE
  ),
  0
)
"),"国語テストの解き方｜説明文の時間配分｜中学受験・toeic別")</f>
        <v>国語テストの解き方｜説明文の時間配分｜中学受験・toeic別</v>
      </c>
      <c r="F43" s="8" t="str">
        <f>IFERROR(__xludf.DUMMYFUNCTION("IFERROR(
  VLOOKUP(
    B43,
    IMPORTRANGE(
      ""1ZygntHC1J6IxzKbTidmOyf5nUyW4GCLurHCjexrLm_o"",
      ""HTMLキャッシュ!A:F""
    ),
    2,
    FALSE
  ),
  """"
)
"),"MC")</f>
        <v>MC</v>
      </c>
      <c r="G43" s="8" t="str">
        <f>IFERROR(__xludf.DUMMYFUNCTION("IFERROR(
  VLOOKUP(
    B43,
    IMPORTRANGE(
      ""1ZygntHC1J6IxzKbTidmOyf5nUyW4GCLurHCjexrLm_o"",
      ""HTMLキャッシュ!A:F""
    ),
    5,
    FALSE
  ),
  """"
)
"),"中学受験国語｜説明文の「説明せよ」はイコール探し（2手法）")</f>
        <v>中学受験国語｜説明文の「説明せよ」はイコール探し（2手法）</v>
      </c>
      <c r="H43" s="1" t="s">
        <v>2060</v>
      </c>
      <c r="I43" s="8">
        <f>IFERROR(__xludf.DUMMYFUNCTION("IFERROR(
  VLOOKUP(
    A43,
    IMPORTRANGE(
      ""1ZHMy3vVUd_0MrSduXTe1etBb1HNpAlGwQr006ljwMiM"",
      ""GSC最新!A:F""
    ),
    3,
    FALSE
  ),
  0
)
"),35.0)</f>
        <v>35</v>
      </c>
    </row>
    <row r="44">
      <c r="A44" s="9" t="s">
        <v>62</v>
      </c>
      <c r="B44" s="9" t="s">
        <v>12</v>
      </c>
      <c r="C44" s="8" t="str">
        <f>IFERROR(__xludf.DUMMYFUNCTION("REGEXEXTRACT(A44,""https?://([^/]+)"")"),"dokkai-labo.tokyo")</f>
        <v>dokkai-labo.tokyo</v>
      </c>
      <c r="D44" s="8" t="str">
        <f>IFERROR(__xludf.DUMMYFUNCTION("IFERROR(
  VLOOKUP(
    A44,
    IMPORTRANGE(
      ""1ZygntHC1J6IxzKbTidmOyf5nUyW4GCLurHCjexrLm_o"",
      ""HTMLキャッシュ!A:F""
    ),
    2,
    FALSE
  ),
  0
)
"),"MC")</f>
        <v>MC</v>
      </c>
      <c r="E44" s="8" t="str">
        <f>IFERROR(__xludf.DUMMYFUNCTION("IFERROR(
  VLOOKUP(
    A44,
    IMPORTRANGE(
      ""1ZygntHC1J6IxzKbTidmOyf5nUyW4GCLurHCjexrLm_o"",
      ""HTMLキャッシュ!A:F""
    ),
    5,
    FALSE
  ),
  0
)
"),"中学受験国語の過去問は何回解く｜繰り返す効果と使い方の目安")</f>
        <v>中学受験国語の過去問は何回解く｜繰り返す効果と使い方の目安</v>
      </c>
      <c r="F44" s="8" t="str">
        <f>IFERROR(__xludf.DUMMYFUNCTION("IFERROR(
  VLOOKUP(
    B44,
    IMPORTRANGE(
      ""1ZygntHC1J6IxzKbTidmOyf5nUyW4GCLurHCjexrLm_o"",
      ""HTMLキャッシュ!A:F""
    ),
    2,
    FALSE
  ),
  """"
)
"),"TP")</f>
        <v>TP</v>
      </c>
      <c r="G44" s="8" t="str">
        <f>IFERROR(__xludf.DUMMYFUNCTION("IFERROR(
  VLOOKUP(
    B44,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44" s="1" t="s">
        <v>2065</v>
      </c>
      <c r="I44" s="8">
        <f>IFERROR(__xludf.DUMMYFUNCTION("IFERROR(
  VLOOKUP(
    A44,
    IMPORTRANGE(
      ""1ZHMy3vVUd_0MrSduXTe1etBb1HNpAlGwQr006ljwMiM"",
      ""GSC最新!A:F""
    ),
    3,
    FALSE
  ),
  0
)
"),172.0)</f>
        <v>172</v>
      </c>
    </row>
    <row r="45">
      <c r="A45" s="9" t="s">
        <v>63</v>
      </c>
      <c r="B45" s="9" t="s">
        <v>25</v>
      </c>
      <c r="C45" s="8" t="str">
        <f>IFERROR(__xludf.DUMMYFUNCTION("REGEXEXTRACT(A45,""https?://([^/]+)"")"),"dokkai-labo.tokyo")</f>
        <v>dokkai-labo.tokyo</v>
      </c>
      <c r="D45" s="8" t="str">
        <f>IFERROR(__xludf.DUMMYFUNCTION("IFERROR(
  VLOOKUP(
    A45,
    IMPORTRANGE(
      ""1ZygntHC1J6IxzKbTidmOyf5nUyW4GCLurHCjexrLm_o"",
      ""HTMLキャッシュ!A:F""
    ),
    2,
    FALSE
  ),
  0
)
"),"MC")</f>
        <v>MC</v>
      </c>
      <c r="E45" s="8" t="str">
        <f>IFERROR(__xludf.DUMMYFUNCTION("IFERROR(
  VLOOKUP(
    A45,
    IMPORTRANGE(
      ""1ZygntHC1J6IxzKbTidmOyf5nUyW4GCLurHCjexrLm_o"",
      ""HTMLキャッシュ!A:F""
    ),
    5,
    FALSE
  ),
  0
)
"),"国語の記述答案ビフォーアフター集──NG答案がこう変わる！ - 受験国語専門 読解ラボ東京 | 中学受験・大学受験対応の個別指導国語専門塾（オンライン・教室対応）")</f>
        <v>国語の記述答案ビフォーアフター集──NG答案がこう変わる！ - 受験国語専門 読解ラボ東京 | 中学受験・大学受験対応の個別指導国語専門塾（オンライン・教室対応）</v>
      </c>
      <c r="F45" s="8" t="str">
        <f>IFERROR(__xludf.DUMMYFUNCTION("IFERROR(
  VLOOKUP(
    B45,
    IMPORTRANGE(
      ""1ZygntHC1J6IxzKbTidmOyf5nUyW4GCLurHCjexrLm_o"",
      ""HTMLキャッシュ!A:F""
    ),
    2,
    FALSE
  ),
  """"
)
"),"MC")</f>
        <v>MC</v>
      </c>
      <c r="G45" s="8" t="str">
        <f>IFERROR(__xludf.DUMMYFUNCTION("IFERROR(
  VLOOKUP(
    B45,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45" s="1" t="s">
        <v>2061</v>
      </c>
      <c r="I45" s="8">
        <f>IFERROR(__xludf.DUMMYFUNCTION("IFERROR(
  VLOOKUP(
    A45,
    IMPORTRANGE(
      ""1ZHMy3vVUd_0MrSduXTe1etBb1HNpAlGwQr006ljwMiM"",
      ""GSC最新!A:F""
    ),
    3,
    FALSE
  ),
  0
)
"),0.0)</f>
        <v>0</v>
      </c>
    </row>
    <row r="46">
      <c r="A46" s="9" t="s">
        <v>64</v>
      </c>
      <c r="B46" s="9" t="s">
        <v>12</v>
      </c>
      <c r="C46" s="8" t="str">
        <f>IFERROR(__xludf.DUMMYFUNCTION("REGEXEXTRACT(A46,""https?://([^/]+)"")"),"dokkai-labo.tokyo")</f>
        <v>dokkai-labo.tokyo</v>
      </c>
      <c r="D46" s="8" t="str">
        <f>IFERROR(__xludf.DUMMYFUNCTION("IFERROR(
  VLOOKUP(
    A46,
    IMPORTRANGE(
      ""1ZygntHC1J6IxzKbTidmOyf5nUyW4GCLurHCjexrLm_o"",
      ""HTMLキャッシュ!A:F""
    ),
    2,
    FALSE
  ),
  0
)
"),"MC")</f>
        <v>MC</v>
      </c>
      <c r="E46" s="8" t="str">
        <f>IFERROR(__xludf.DUMMYFUNCTION("IFERROR(
  VLOOKUP(
    A46,
    IMPORTRANGE(
      ""1ZygntHC1J6IxzKbTidmOyf5nUyW4GCLurHCjexrLm_o"",
      ""HTMLキャッシュ!A:F""
    ),
    5,
    FALSE
  ),
  0
)
"),"国語文法はなぜ必要か｜入試読解と記述力を支える基礎力の正体")</f>
        <v>国語文法はなぜ必要か｜入試読解と記述力を支える基礎力の正体</v>
      </c>
      <c r="F46" s="8" t="str">
        <f>IFERROR(__xludf.DUMMYFUNCTION("IFERROR(
  VLOOKUP(
    B46,
    IMPORTRANGE(
      ""1ZygntHC1J6IxzKbTidmOyf5nUyW4GCLurHCjexrLm_o"",
      ""HTMLキャッシュ!A:F""
    ),
    2,
    FALSE
  ),
  """"
)
"),"TP")</f>
        <v>TP</v>
      </c>
      <c r="G46" s="8" t="str">
        <f>IFERROR(__xludf.DUMMYFUNCTION("IFERROR(
  VLOOKUP(
    B46,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46" s="1" t="s">
        <v>2067</v>
      </c>
      <c r="I46" s="8">
        <f>IFERROR(__xludf.DUMMYFUNCTION("IFERROR(
  VLOOKUP(
    A46,
    IMPORTRANGE(
      ""1ZHMy3vVUd_0MrSduXTe1etBb1HNpAlGwQr006ljwMiM"",
      ""GSC最新!A:F""
    ),
    3,
    FALSE
  ),
  0
)
"),157.0)</f>
        <v>157</v>
      </c>
    </row>
    <row r="47">
      <c r="A47" s="9" t="s">
        <v>65</v>
      </c>
      <c r="B47" s="9" t="s">
        <v>12</v>
      </c>
      <c r="C47" s="8" t="str">
        <f>IFERROR(__xludf.DUMMYFUNCTION("REGEXEXTRACT(A47,""https?://([^/]+)"")"),"dokkai-labo.tokyo")</f>
        <v>dokkai-labo.tokyo</v>
      </c>
      <c r="D47" s="8" t="str">
        <f>IFERROR(__xludf.DUMMYFUNCTION("IFERROR(
  VLOOKUP(
    A47,
    IMPORTRANGE(
      ""1ZygntHC1J6IxzKbTidmOyf5nUyW4GCLurHCjexrLm_o"",
      ""HTMLキャッシュ!A:F""
    ),
    2,
    FALSE
  ),
  0
)
"),"MC")</f>
        <v>MC</v>
      </c>
      <c r="E47" s="8" t="str">
        <f>IFERROR(__xludf.DUMMYFUNCTION("IFERROR(
  VLOOKUP(
    A47,
    IMPORTRANGE(
      ""1ZygntHC1J6IxzKbTidmOyf5nUyW4GCLurHCjexrLm_o"",
      ""HTMLキャッシュ!A:F""
    ),
    5,
    FALSE
  ),
  0
)
"),"受験国語(現代文)指導「欺瞞」について～その指導で本当に学力は伸びますか？～ - 受験国語専門 読解ラボ東京 | 中学受験・大学受験対応の個別指導国語専門塾（オンライン・教室対応）")</f>
        <v>受験国語(現代文)指導「欺瞞」について～その指導で本当に学力は伸びますか？～ - 受験国語専門 読解ラボ東京 | 中学受験・大学受験対応の個別指導国語専門塾（オンライン・教室対応）</v>
      </c>
      <c r="F47" s="8" t="str">
        <f>IFERROR(__xludf.DUMMYFUNCTION("IFERROR(
  VLOOKUP(
    B47,
    IMPORTRANGE(
      ""1ZygntHC1J6IxzKbTidmOyf5nUyW4GCLurHCjexrLm_o"",
      ""HTMLキャッシュ!A:F""
    ),
    2,
    FALSE
  ),
  """"
)
"),"TP")</f>
        <v>TP</v>
      </c>
      <c r="G47" s="8" t="str">
        <f>IFERROR(__xludf.DUMMYFUNCTION("IFERROR(
  VLOOKUP(
    B47,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47" s="1" t="s">
        <v>2064</v>
      </c>
      <c r="I47" s="8">
        <f>IFERROR(__xludf.DUMMYFUNCTION("IFERROR(
  VLOOKUP(
    A47,
    IMPORTRANGE(
      ""1ZHMy3vVUd_0MrSduXTe1etBb1HNpAlGwQr006ljwMiM"",
      ""GSC最新!A:F""
    ),
    3,
    FALSE
  ),
  0
)
"),1.0)</f>
        <v>1</v>
      </c>
    </row>
    <row r="48">
      <c r="A48" s="9" t="s">
        <v>66</v>
      </c>
      <c r="B48" s="9" t="s">
        <v>12</v>
      </c>
      <c r="C48" s="8" t="str">
        <f>IFERROR(__xludf.DUMMYFUNCTION("REGEXEXTRACT(A48,""https?://([^/]+)"")"),"dokkai-labo.tokyo")</f>
        <v>dokkai-labo.tokyo</v>
      </c>
      <c r="D48" s="8" t="str">
        <f>IFERROR(__xludf.DUMMYFUNCTION("IFERROR(
  VLOOKUP(
    A48,
    IMPORTRANGE(
      ""1ZygntHC1J6IxzKbTidmOyf5nUyW4GCLurHCjexrLm_o"",
      ""HTMLキャッシュ!A:F""
    ),
    2,
    FALSE
  ),
  0
)
"),"MC")</f>
        <v>MC</v>
      </c>
      <c r="E48" s="8" t="str">
        <f>IFERROR(__xludf.DUMMYFUNCTION("IFERROR(
  VLOOKUP(
    A48,
    IMPORTRANGE(
      ""1ZygntHC1J6IxzKbTidmOyf5nUyW4GCLurHCjexrLm_o"",
      ""HTMLキャッシュ!A:F""
    ),
    5,
    FALSE
  ),
  0
)
"),"国語 集中できない対策｜時間不足を止める10秒ルール｜中学受験")</f>
        <v>国語 集中できない対策｜時間不足を止める10秒ルール｜中学受験</v>
      </c>
      <c r="F48" s="8" t="str">
        <f>IFERROR(__xludf.DUMMYFUNCTION("IFERROR(
  VLOOKUP(
    B48,
    IMPORTRANGE(
      ""1ZygntHC1J6IxzKbTidmOyf5nUyW4GCLurHCjexrLm_o"",
      ""HTMLキャッシュ!A:F""
    ),
    2,
    FALSE
  ),
  """"
)
"),"TP")</f>
        <v>TP</v>
      </c>
      <c r="G48" s="8" t="str">
        <f>IFERROR(__xludf.DUMMYFUNCTION("IFERROR(
  VLOOKUP(
    B48,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48" s="1" t="s">
        <v>2070</v>
      </c>
      <c r="I48" s="8">
        <f>IFERROR(__xludf.DUMMYFUNCTION("IFERROR(
  VLOOKUP(
    A48,
    IMPORTRANGE(
      ""1ZHMy3vVUd_0MrSduXTe1etBb1HNpAlGwQr006ljwMiM"",
      ""GSC最新!A:F""
    ),
    3,
    FALSE
  ),
  0
)
"),45.0)</f>
        <v>45</v>
      </c>
    </row>
    <row r="49">
      <c r="A49" s="9" t="s">
        <v>67</v>
      </c>
      <c r="B49" s="10" t="s">
        <v>62</v>
      </c>
      <c r="C49" s="8" t="str">
        <f>IFERROR(__xludf.DUMMYFUNCTION("REGEXEXTRACT(A49,""https?://([^/]+)"")"),"dokkai-labo.tokyo")</f>
        <v>dokkai-labo.tokyo</v>
      </c>
      <c r="D49" s="8" t="str">
        <f>IFERROR(__xludf.DUMMYFUNCTION("IFERROR(
  VLOOKUP(
    A49,
    IMPORTRANGE(
      ""1ZygntHC1J6IxzKbTidmOyf5nUyW4GCLurHCjexrLm_o"",
      ""HTMLキャッシュ!A:F""
    ),
    2,
    FALSE
  ),
  0
)
"),"MC")</f>
        <v>MC</v>
      </c>
      <c r="E49" s="8" t="str">
        <f>IFERROR(__xludf.DUMMYFUNCTION("IFERROR(
  VLOOKUP(
    A49,
    IMPORTRANGE(
      ""1ZygntHC1J6IxzKbTidmOyf5nUyW4GCLurHCjexrLm_o"",
      ""HTMLキャッシュ!A:F""
    ),
    5,
    FALSE
  ),
  0
)
"),"駒場東邦中 国語の過去問解説（2021）｜傍線部説明（イコール）と心情＋理由の記述手順")</f>
        <v>駒場東邦中 国語の過去問解説（2021）｜傍線部説明（イコール）と心情＋理由の記述手順</v>
      </c>
      <c r="F49" s="8" t="str">
        <f>IFERROR(__xludf.DUMMYFUNCTION("IFERROR(
  VLOOKUP(
    B49,
    IMPORTRANGE(
      ""1ZygntHC1J6IxzKbTidmOyf5nUyW4GCLurHCjexrLm_o"",
      ""HTMLキャッシュ!A:F""
    ),
    2,
    FALSE
  ),
  """"
)
"),"MC")</f>
        <v>MC</v>
      </c>
      <c r="G49" s="8" t="str">
        <f>IFERROR(__xludf.DUMMYFUNCTION("IFERROR(
  VLOOKUP(
    B49,
    IMPORTRANGE(
      ""1ZygntHC1J6IxzKbTidmOyf5nUyW4GCLurHCjexrLm_o"",
      ""HTMLキャッシュ!A:F""
    ),
    5,
    FALSE
  ),
  """"
)
"),"中学受験国語の過去問は何回解く｜繰り返す効果と使い方の目安")</f>
        <v>中学受験国語の過去問は何回解く｜繰り返す効果と使い方の目安</v>
      </c>
      <c r="H49" s="1" t="s">
        <v>2065</v>
      </c>
      <c r="I49" s="8">
        <f>IFERROR(__xludf.DUMMYFUNCTION("IFERROR(
  VLOOKUP(
    A49,
    IMPORTRANGE(
      ""1ZHMy3vVUd_0MrSduXTe1etBb1HNpAlGwQr006ljwMiM"",
      ""GSC最新!A:F""
    ),
    3,
    FALSE
  ),
  0
)
"),3.0)</f>
        <v>3</v>
      </c>
    </row>
    <row r="50">
      <c r="A50" s="9" t="s">
        <v>68</v>
      </c>
      <c r="B50" s="9" t="s">
        <v>66</v>
      </c>
      <c r="C50" s="8" t="str">
        <f>IFERROR(__xludf.DUMMYFUNCTION("REGEXEXTRACT(A50,""https?://([^/]+)"")"),"dokkai-labo.tokyo")</f>
        <v>dokkai-labo.tokyo</v>
      </c>
      <c r="D50" s="8" t="str">
        <f>IFERROR(__xludf.DUMMYFUNCTION("IFERROR(
  VLOOKUP(
    A50,
    IMPORTRANGE(
      ""1ZygntHC1J6IxzKbTidmOyf5nUyW4GCLurHCjexrLm_o"",
      ""HTMLキャッシュ!A:F""
    ),
    2,
    FALSE
  ),
  0
)
"),"MC")</f>
        <v>MC</v>
      </c>
      <c r="E50" s="8" t="str">
        <f>IFERROR(__xludf.DUMMYFUNCTION("IFERROR(
  VLOOKUP(
    A50,
    IMPORTRANGE(
      ""1ZygntHC1J6IxzKbTidmOyf5nUyW4GCLurHCjexrLm_o"",
      ""HTMLキャッシュ!A:F""
    ),
    5,
    FALSE
  ),
  0
)
"),"模試の復習法｜国語の答案分析3観点と5ステップ｜中学受験")</f>
        <v>模試の復習法｜国語の答案分析3観点と5ステップ｜中学受験</v>
      </c>
      <c r="F50" s="8" t="str">
        <f>IFERROR(__xludf.DUMMYFUNCTION("IFERROR(
  VLOOKUP(
    B50,
    IMPORTRANGE(
      ""1ZygntHC1J6IxzKbTidmOyf5nUyW4GCLurHCjexrLm_o"",
      ""HTMLキャッシュ!A:F""
    ),
    2,
    FALSE
  ),
  """"
)
"),"MC")</f>
        <v>MC</v>
      </c>
      <c r="G50" s="8" t="str">
        <f>IFERROR(__xludf.DUMMYFUNCTION("IFERROR(
  VLOOKUP(
    B50,
    IMPORTRANGE(
      ""1ZygntHC1J6IxzKbTidmOyf5nUyW4GCLurHCjexrLm_o"",
      ""HTMLキャッシュ!A:F""
    ),
    5,
    FALSE
  ),
  """"
)
"),"国語 集中できない対策｜時間不足を止める10秒ルール｜中学受験")</f>
        <v>国語 集中できない対策｜時間不足を止める10秒ルール｜中学受験</v>
      </c>
      <c r="H50" s="1" t="s">
        <v>2070</v>
      </c>
      <c r="I50" s="8">
        <f>IFERROR(__xludf.DUMMYFUNCTION("IFERROR(
  VLOOKUP(
    A50,
    IMPORTRANGE(
      ""1ZHMy3vVUd_0MrSduXTe1etBb1HNpAlGwQr006ljwMiM"",
      ""GSC最新!A:F""
    ),
    3,
    FALSE
  ),
  0
)
"),11.0)</f>
        <v>11</v>
      </c>
    </row>
    <row r="51">
      <c r="A51" s="9" t="s">
        <v>69</v>
      </c>
      <c r="B51" s="10" t="s">
        <v>62</v>
      </c>
      <c r="C51" s="8" t="str">
        <f>IFERROR(__xludf.DUMMYFUNCTION("REGEXEXTRACT(A51,""https?://([^/]+)"")"),"dokkai-labo.tokyo")</f>
        <v>dokkai-labo.tokyo</v>
      </c>
      <c r="D51" s="8" t="str">
        <f>IFERROR(__xludf.DUMMYFUNCTION("IFERROR(
  VLOOKUP(
    A51,
    IMPORTRANGE(
      ""1ZygntHC1J6IxzKbTidmOyf5nUyW4GCLurHCjexrLm_o"",
      ""HTMLキャッシュ!A:F""
    ),
    2,
    FALSE
  ),
  0
)
"),"MC")</f>
        <v>MC</v>
      </c>
      <c r="E51" s="8" t="str">
        <f>IFERROR(__xludf.DUMMYFUNCTION("IFERROR(
  VLOOKUP(
    A51,
    IMPORTRANGE(
      ""1ZygntHC1J6IxzKbTidmOyf5nUyW4GCLurHCjexrLm_o"",
      ""HTMLキャッシュ!A:F""
    ),
    5,
    FALSE
  ),
  0
)
"),"武蔵中 国語勉強法｜理由・比較の記述｜2021大問1")</f>
        <v>武蔵中 国語勉強法｜理由・比較の記述｜2021大問1</v>
      </c>
      <c r="F51" s="8" t="str">
        <f>IFERROR(__xludf.DUMMYFUNCTION("IFERROR(
  VLOOKUP(
    B51,
    IMPORTRANGE(
      ""1ZygntHC1J6IxzKbTidmOyf5nUyW4GCLurHCjexrLm_o"",
      ""HTMLキャッシュ!A:F""
    ),
    2,
    FALSE
  ),
  """"
)
"),"MC")</f>
        <v>MC</v>
      </c>
      <c r="G51" s="8" t="str">
        <f>IFERROR(__xludf.DUMMYFUNCTION("IFERROR(
  VLOOKUP(
    B51,
    IMPORTRANGE(
      ""1ZygntHC1J6IxzKbTidmOyf5nUyW4GCLurHCjexrLm_o"",
      ""HTMLキャッシュ!A:F""
    ),
    5,
    FALSE
  ),
  """"
)
"),"中学受験国語の過去問は何回解く｜繰り返す効果と使い方の目安")</f>
        <v>中学受験国語の過去問は何回解く｜繰り返す効果と使い方の目安</v>
      </c>
      <c r="H51" s="1" t="s">
        <v>2065</v>
      </c>
      <c r="I51" s="8">
        <f>IFERROR(__xludf.DUMMYFUNCTION("IFERROR(
  VLOOKUP(
    A51,
    IMPORTRANGE(
      ""1ZHMy3vVUd_0MrSduXTe1etBb1HNpAlGwQr006ljwMiM"",
      ""GSC最新!A:F""
    ),
    3,
    FALSE
  ),
  0
)
"),6.0)</f>
        <v>6</v>
      </c>
    </row>
    <row r="52">
      <c r="A52" s="9" t="s">
        <v>70</v>
      </c>
      <c r="B52" s="10" t="s">
        <v>62</v>
      </c>
      <c r="C52" s="8" t="str">
        <f>IFERROR(__xludf.DUMMYFUNCTION("REGEXEXTRACT(A52,""https?://([^/]+)"")"),"dokkai-labo.tokyo")</f>
        <v>dokkai-labo.tokyo</v>
      </c>
      <c r="D52" s="8" t="str">
        <f>IFERROR(__xludf.DUMMYFUNCTION("IFERROR(
  VLOOKUP(
    A52,
    IMPORTRANGE(
      ""1ZygntHC1J6IxzKbTidmOyf5nUyW4GCLurHCjexrLm_o"",
      ""HTMLキャッシュ!A:F""
    ),
    2,
    FALSE
  ),
  0
)
"),"MC")</f>
        <v>MC</v>
      </c>
      <c r="E52" s="8" t="str">
        <f>IFERROR(__xludf.DUMMYFUNCTION("IFERROR(
  VLOOKUP(
    A52,
    IMPORTRANGE(
      ""1ZygntHC1J6IxzKbTidmOyf5nUyW4GCLurHCjexrLm_o"",
      ""HTMLキャッシュ!A:F""
    ),
    5,
    FALSE
  ),
  0
)
"),"灘中2021国語 入試過去問 解法の核心と記述攻略")</f>
        <v>灘中2021国語 入試過去問 解法の核心と記述攻略</v>
      </c>
      <c r="F52" s="8" t="str">
        <f>IFERROR(__xludf.DUMMYFUNCTION("IFERROR(
  VLOOKUP(
    B52,
    IMPORTRANGE(
      ""1ZygntHC1J6IxzKbTidmOyf5nUyW4GCLurHCjexrLm_o"",
      ""HTMLキャッシュ!A:F""
    ),
    2,
    FALSE
  ),
  """"
)
"),"MC")</f>
        <v>MC</v>
      </c>
      <c r="G52" s="8" t="str">
        <f>IFERROR(__xludf.DUMMYFUNCTION("IFERROR(
  VLOOKUP(
    B52,
    IMPORTRANGE(
      ""1ZygntHC1J6IxzKbTidmOyf5nUyW4GCLurHCjexrLm_o"",
      ""HTMLキャッシュ!A:F""
    ),
    5,
    FALSE
  ),
  """"
)
"),"中学受験国語の過去問は何回解く｜繰り返す効果と使い方の目安")</f>
        <v>中学受験国語の過去問は何回解く｜繰り返す効果と使い方の目安</v>
      </c>
      <c r="H52" s="1" t="s">
        <v>2065</v>
      </c>
      <c r="I52" s="8">
        <f>IFERROR(__xludf.DUMMYFUNCTION("IFERROR(
  VLOOKUP(
    A52,
    IMPORTRANGE(
      ""1ZHMy3vVUd_0MrSduXTe1etBb1HNpAlGwQr006ljwMiM"",
      ""GSC最新!A:F""
    ),
    3,
    FALSE
  ),
  0
)
"),22.0)</f>
        <v>22</v>
      </c>
    </row>
    <row r="53">
      <c r="A53" s="9" t="s">
        <v>71</v>
      </c>
      <c r="B53" s="9" t="s">
        <v>12</v>
      </c>
      <c r="C53" s="8" t="str">
        <f>IFERROR(__xludf.DUMMYFUNCTION("REGEXEXTRACT(A53,""https?://([^/]+)"")"),"dokkai-labo.tokyo")</f>
        <v>dokkai-labo.tokyo</v>
      </c>
      <c r="D53" s="8" t="str">
        <f>IFERROR(__xludf.DUMMYFUNCTION("IFERROR(
  VLOOKUP(
    A53,
    IMPORTRANGE(
      ""1ZygntHC1J6IxzKbTidmOyf5nUyW4GCLurHCjexrLm_o"",
      ""HTMLキャッシュ!A:F""
    ),
    2,
    FALSE
  ),
  0
)
"),"MC")</f>
        <v>MC</v>
      </c>
      <c r="E53" s="8" t="str">
        <f>IFERROR(__xludf.DUMMYFUNCTION("IFERROR(
  VLOOKUP(
    A53,
    IMPORTRANGE(
      ""1ZygntHC1J6IxzKbTidmOyf5nUyW4GCLurHCjexrLm_o"",
      ""HTMLキャッシュ!A:F""
    ),
    5,
    FALSE
  ),
  0
)
"),"中学受験国語の家庭学習｜読解量の増やし方・漢字週3テスト")</f>
        <v>中学受験国語の家庭学習｜読解量の増やし方・漢字週3テスト</v>
      </c>
      <c r="F53" s="8" t="str">
        <f>IFERROR(__xludf.DUMMYFUNCTION("IFERROR(
  VLOOKUP(
    B53,
    IMPORTRANGE(
      ""1ZygntHC1J6IxzKbTidmOyf5nUyW4GCLurHCjexrLm_o"",
      ""HTMLキャッシュ!A:F""
    ),
    2,
    FALSE
  ),
  """"
)
"),"TP")</f>
        <v>TP</v>
      </c>
      <c r="G53" s="8" t="str">
        <f>IFERROR(__xludf.DUMMYFUNCTION("IFERROR(
  VLOOKUP(
    B53,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53" s="1" t="s">
        <v>2071</v>
      </c>
      <c r="I53" s="8">
        <f>IFERROR(__xludf.DUMMYFUNCTION("IFERROR(
  VLOOKUP(
    A53,
    IMPORTRANGE(
      ""1ZHMy3vVUd_0MrSduXTe1etBb1HNpAlGwQr006ljwMiM"",
      ""GSC最新!A:F""
    ),
    3,
    FALSE
  ),
  0
)
"),0.0)</f>
        <v>0</v>
      </c>
    </row>
    <row r="54">
      <c r="A54" s="9" t="s">
        <v>72</v>
      </c>
      <c r="B54" s="9" t="s">
        <v>12</v>
      </c>
      <c r="C54" s="8" t="str">
        <f>IFERROR(__xludf.DUMMYFUNCTION("REGEXEXTRACT(A54,""https?://([^/]+)"")"),"dokkai-labo.tokyo")</f>
        <v>dokkai-labo.tokyo</v>
      </c>
      <c r="D54" s="8" t="str">
        <f>IFERROR(__xludf.DUMMYFUNCTION("IFERROR(
  VLOOKUP(
    A54,
    IMPORTRANGE(
      ""1ZygntHC1J6IxzKbTidmOyf5nUyW4GCLurHCjexrLm_o"",
      ""HTMLキャッシュ!A:F""
    ),
    2,
    FALSE
  ),
  0
)
"),"MC")</f>
        <v>MC</v>
      </c>
      <c r="E54" s="8" t="str">
        <f>IFERROR(__xludf.DUMMYFUNCTION("IFERROR(
  VLOOKUP(
    A54,
    IMPORTRANGE(
      ""1ZygntHC1J6IxzKbTidmOyf5nUyW4GCLurHCjexrLm_o"",
      ""HTMLキャッシュ!A:F""
    ),
    5,
    FALSE
  ),
  0
)
"),"大手中学受験塾国語テキスト徹底比較ガイド")</f>
        <v>大手中学受験塾国語テキスト徹底比較ガイド</v>
      </c>
      <c r="F54" s="8" t="str">
        <f>IFERROR(__xludf.DUMMYFUNCTION("IFERROR(
  VLOOKUP(
    B54,
    IMPORTRANGE(
      ""1ZygntHC1J6IxzKbTidmOyf5nUyW4GCLurHCjexrLm_o"",
      ""HTMLキャッシュ!A:F""
    ),
    2,
    FALSE
  ),
  """"
)
"),"TP")</f>
        <v>TP</v>
      </c>
      <c r="G54" s="8" t="str">
        <f>IFERROR(__xludf.DUMMYFUNCTION("IFERROR(
  VLOOKUP(
    B54,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54" s="1" t="s">
        <v>2072</v>
      </c>
      <c r="I54" s="8">
        <f>IFERROR(__xludf.DUMMYFUNCTION("IFERROR(
  VLOOKUP(
    A54,
    IMPORTRANGE(
      ""1ZHMy3vVUd_0MrSduXTe1etBb1HNpAlGwQr006ljwMiM"",
      ""GSC最新!A:F""
    ),
    3,
    FALSE
  ),
  0
)
"),189.0)</f>
        <v>189</v>
      </c>
    </row>
    <row r="55">
      <c r="A55" s="9" t="s">
        <v>73</v>
      </c>
      <c r="B55" s="10" t="s">
        <v>62</v>
      </c>
      <c r="C55" s="8" t="str">
        <f>IFERROR(__xludf.DUMMYFUNCTION("REGEXEXTRACT(A55,""https?://([^/]+)"")"),"dokkai-labo.tokyo")</f>
        <v>dokkai-labo.tokyo</v>
      </c>
      <c r="D55" s="8" t="str">
        <f>IFERROR(__xludf.DUMMYFUNCTION("IFERROR(
  VLOOKUP(
    A55,
    IMPORTRANGE(
      ""1ZygntHC1J6IxzKbTidmOyf5nUyW4GCLurHCjexrLm_o"",
      ""HTMLキャッシュ!A:F""
    ),
    2,
    FALSE
  ),
  0
)
"),"MC")</f>
        <v>MC</v>
      </c>
      <c r="E55" s="8" t="str">
        <f>IFERROR(__xludf.DUMMYFUNCTION("IFERROR(
  VLOOKUP(
    A55,
    IMPORTRANGE(
      ""1ZygntHC1J6IxzKbTidmOyf5nUyW4GCLurHCjexrLm_o"",
      ""HTMLキャッシュ!A:F""
    ),
    5,
    FALSE
  ),
  0
)
"),"桜蔭国語が難しい理由｜記述の型で減点止め｜2021過去問")</f>
        <v>桜蔭国語が難しい理由｜記述の型で減点止め｜2021過去問</v>
      </c>
      <c r="F55" s="8" t="str">
        <f>IFERROR(__xludf.DUMMYFUNCTION("IFERROR(
  VLOOKUP(
    B55,
    IMPORTRANGE(
      ""1ZygntHC1J6IxzKbTidmOyf5nUyW4GCLurHCjexrLm_o"",
      ""HTMLキャッシュ!A:F""
    ),
    2,
    FALSE
  ),
  """"
)
"),"MC")</f>
        <v>MC</v>
      </c>
      <c r="G55" s="8" t="str">
        <f>IFERROR(__xludf.DUMMYFUNCTION("IFERROR(
  VLOOKUP(
    B55,
    IMPORTRANGE(
      ""1ZygntHC1J6IxzKbTidmOyf5nUyW4GCLurHCjexrLm_o"",
      ""HTMLキャッシュ!A:F""
    ),
    5,
    FALSE
  ),
  """"
)
"),"中学受験国語の過去問は何回解く｜繰り返す効果と使い方の目安")</f>
        <v>中学受験国語の過去問は何回解く｜繰り返す効果と使い方の目安</v>
      </c>
      <c r="H55" s="1" t="s">
        <v>2065</v>
      </c>
      <c r="I55" s="8">
        <f>IFERROR(__xludf.DUMMYFUNCTION("IFERROR(
  VLOOKUP(
    A55,
    IMPORTRANGE(
      ""1ZHMy3vVUd_0MrSduXTe1etBb1HNpAlGwQr006ljwMiM"",
      ""GSC最新!A:F""
    ),
    3,
    FALSE
  ),
  0
)
"),10.0)</f>
        <v>10</v>
      </c>
    </row>
    <row r="56">
      <c r="A56" s="9" t="s">
        <v>74</v>
      </c>
      <c r="B56" s="9" t="s">
        <v>12</v>
      </c>
      <c r="C56" s="8" t="str">
        <f>IFERROR(__xludf.DUMMYFUNCTION("REGEXEXTRACT(A56,""https?://([^/]+)"")"),"dokkai-labo.tokyo")</f>
        <v>dokkai-labo.tokyo</v>
      </c>
      <c r="D56" s="8" t="str">
        <f>IFERROR(__xludf.DUMMYFUNCTION("IFERROR(
  VLOOKUP(
    A56,
    IMPORTRANGE(
      ""1ZygntHC1J6IxzKbTidmOyf5nUyW4GCLurHCjexrLm_o"",
      ""HTMLキャッシュ!A:F""
    ),
    2,
    FALSE
  ),
  0
)
"),"MC")</f>
        <v>MC</v>
      </c>
      <c r="E56" s="8" t="str">
        <f>IFERROR(__xludf.DUMMYFUNCTION("IFERROR(
  VLOOKUP(
    A56,
    IMPORTRANGE(
      ""1ZygntHC1J6IxzKbTidmOyf5nUyW4GCLurHCjexrLm_o"",
      ""HTMLキャッシュ!A:F""
    ),
    5,
    FALSE
  ),
  0
)
"),"中学受験国語 詩の読み方と比喩表現で得点を伸ばす法")</f>
        <v>中学受験国語 詩の読み方と比喩表現で得点を伸ばす法</v>
      </c>
      <c r="F56" s="8" t="str">
        <f>IFERROR(__xludf.DUMMYFUNCTION("IFERROR(
  VLOOKUP(
    B56,
    IMPORTRANGE(
      ""1ZygntHC1J6IxzKbTidmOyf5nUyW4GCLurHCjexrLm_o"",
      ""HTMLキャッシュ!A:F""
    ),
    2,
    FALSE
  ),
  """"
)
"),"TP")</f>
        <v>TP</v>
      </c>
      <c r="G56" s="8" t="str">
        <f>IFERROR(__xludf.DUMMYFUNCTION("IFERROR(
  VLOOKUP(
    B56,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56" s="1" t="s">
        <v>2073</v>
      </c>
      <c r="I56" s="8">
        <f>IFERROR(__xludf.DUMMYFUNCTION("IFERROR(
  VLOOKUP(
    A56,
    IMPORTRANGE(
      ""1ZHMy3vVUd_0MrSduXTe1etBb1HNpAlGwQr006ljwMiM"",
      ""GSC最新!A:F""
    ),
    3,
    FALSE
  ),
  0
)
"),29.0)</f>
        <v>29</v>
      </c>
    </row>
    <row r="57">
      <c r="A57" s="9" t="s">
        <v>75</v>
      </c>
      <c r="B57" s="10" t="s">
        <v>62</v>
      </c>
      <c r="C57" s="8" t="str">
        <f>IFERROR(__xludf.DUMMYFUNCTION("REGEXEXTRACT(A57,""https?://([^/]+)"")"),"dokkai-labo.tokyo")</f>
        <v>dokkai-labo.tokyo</v>
      </c>
      <c r="D57" s="8" t="str">
        <f>IFERROR(__xludf.DUMMYFUNCTION("IFERROR(
  VLOOKUP(
    A57,
    IMPORTRANGE(
      ""1ZygntHC1J6IxzKbTidmOyf5nUyW4GCLurHCjexrLm_o"",
      ""HTMLキャッシュ!A:F""
    ),
    2,
    FALSE
  ),
  0
)
"),"MC")</f>
        <v>MC</v>
      </c>
      <c r="E57" s="8" t="str">
        <f>IFERROR(__xludf.DUMMYFUNCTION("IFERROR(
  VLOOKUP(
    A57,
    IMPORTRANGE(
      ""1ZygntHC1J6IxzKbTidmOyf5nUyW4GCLurHCjexrLm_o"",
      ""HTMLキャッシュ!A:F""
    ),
    5,
    FALSE
  ),
  0
)
"),"ラ・サール中学入試問題｜国語の説明記述と言い換え｜2021")</f>
        <v>ラ・サール中学入試問題｜国語の説明記述と言い換え｜2021</v>
      </c>
      <c r="F57" s="8" t="str">
        <f>IFERROR(__xludf.DUMMYFUNCTION("IFERROR(
  VLOOKUP(
    B57,
    IMPORTRANGE(
      ""1ZygntHC1J6IxzKbTidmOyf5nUyW4GCLurHCjexrLm_o"",
      ""HTMLキャッシュ!A:F""
    ),
    2,
    FALSE
  ),
  """"
)
"),"MC")</f>
        <v>MC</v>
      </c>
      <c r="G57" s="8" t="str">
        <f>IFERROR(__xludf.DUMMYFUNCTION("IFERROR(
  VLOOKUP(
    B57,
    IMPORTRANGE(
      ""1ZygntHC1J6IxzKbTidmOyf5nUyW4GCLurHCjexrLm_o"",
      ""HTMLキャッシュ!A:F""
    ),
    5,
    FALSE
  ),
  """"
)
"),"中学受験国語の過去問は何回解く｜繰り返す効果と使い方の目安")</f>
        <v>中学受験国語の過去問は何回解く｜繰り返す効果と使い方の目安</v>
      </c>
      <c r="H57" s="1" t="s">
        <v>2065</v>
      </c>
      <c r="I57" s="8">
        <f>IFERROR(__xludf.DUMMYFUNCTION("IFERROR(
  VLOOKUP(
    A57,
    IMPORTRANGE(
      ""1ZHMy3vVUd_0MrSduXTe1etBb1HNpAlGwQr006ljwMiM"",
      ""GSC最新!A:F""
    ),
    3,
    FALSE
  ),
  0
)
"),8.0)</f>
        <v>8</v>
      </c>
    </row>
    <row r="58">
      <c r="A58" s="9" t="s">
        <v>76</v>
      </c>
      <c r="B58" s="9" t="s">
        <v>82</v>
      </c>
      <c r="C58" s="8" t="str">
        <f>IFERROR(__xludf.DUMMYFUNCTION("REGEXEXTRACT(A58,""https?://([^/]+)"")"),"dokkai-labo.tokyo")</f>
        <v>dokkai-labo.tokyo</v>
      </c>
      <c r="D58" s="8" t="str">
        <f>IFERROR(__xludf.DUMMYFUNCTION("IFERROR(
  VLOOKUP(
    A58,
    IMPORTRANGE(
      ""1ZygntHC1J6IxzKbTidmOyf5nUyW4GCLurHCjexrLm_o"",
      ""HTMLキャッシュ!A:F""
    ),
    2,
    FALSE
  ),
  0
)
"),"MC")</f>
        <v>MC</v>
      </c>
      <c r="E58" s="8" t="str">
        <f>IFERROR(__xludf.DUMMYFUNCTION("IFERROR(
  VLOOKUP(
    A58,
    IMPORTRANGE(
      ""1ZygntHC1J6IxzKbTidmOyf5nUyW4GCLurHCjexrLm_o"",
      ""HTMLキャッシュ!A:F""
    ),
    5,
    FALSE
  ),
  0
)
"),"サピックス・小５国語の要点(52B-01) - 受験国語専門 読解ラボ東京 | 中学受験・大学受験対応の個別指導国語専門塾（オンライン・教室対応）")</f>
        <v>サピックス・小５国語の要点(52B-01) - 受験国語専門 読解ラボ東京 | 中学受験・大学受験対応の個別指導国語専門塾（オンライン・教室対応）</v>
      </c>
      <c r="F58" s="8" t="str">
        <f>IFERROR(__xludf.DUMMYFUNCTION("IFERROR(
  VLOOKUP(
    B58,
    IMPORTRANGE(
      ""1ZygntHC1J6IxzKbTidmOyf5nUyW4GCLurHCjexrLm_o"",
      ""HTMLキャッシュ!A:F""
    ),
    2,
    FALSE
  ),
  """"
)
"),"MC")</f>
        <v>MC</v>
      </c>
      <c r="G58" s="8" t="str">
        <f>IFERROR(__xludf.DUMMYFUNCTION("IFERROR(
  VLOOKUP(
    B58,
    IMPORTRANGE(
      ""1ZygntHC1J6IxzKbTidmOyf5nUyW4GCLurHCjexrLm_o"",
      ""HTMLキャッシュ!A:F""
    ),
    5,
    FALSE
  ),
  """"
)
"),"SAPIXを活かす学習法 受験力を上げる関わり方と戦略")</f>
        <v>SAPIXを活かす学習法 受験力を上げる関わり方と戦略</v>
      </c>
      <c r="H58" s="1" t="s">
        <v>2065</v>
      </c>
      <c r="I58" s="8">
        <f>IFERROR(__xludf.DUMMYFUNCTION("IFERROR(
  VLOOKUP(
    A58,
    IMPORTRANGE(
      ""1ZHMy3vVUd_0MrSduXTe1etBb1HNpAlGwQr006ljwMiM"",
      ""GSC最新!A:F""
    ),
    3,
    FALSE
  ),
  0
)
"),2.0)</f>
        <v>2</v>
      </c>
    </row>
    <row r="59">
      <c r="A59" s="9" t="s">
        <v>77</v>
      </c>
      <c r="B59" s="9" t="s">
        <v>82</v>
      </c>
      <c r="C59" s="8" t="str">
        <f>IFERROR(__xludf.DUMMYFUNCTION("REGEXEXTRACT(A59,""https?://([^/]+)"")"),"dokkai-labo.tokyo")</f>
        <v>dokkai-labo.tokyo</v>
      </c>
      <c r="D59" s="8" t="str">
        <f>IFERROR(__xludf.DUMMYFUNCTION("IFERROR(
  VLOOKUP(
    A59,
    IMPORTRANGE(
      ""1ZygntHC1J6IxzKbTidmOyf5nUyW4GCLurHCjexrLm_o"",
      ""HTMLキャッシュ!A:F""
    ),
    2,
    FALSE
  ),
  0
)
"),"MC")</f>
        <v>MC</v>
      </c>
      <c r="E59" s="8" t="str">
        <f>IFERROR(__xludf.DUMMYFUNCTION("IFERROR(
  VLOOKUP(
    A59,
    IMPORTRANGE(
      ""1ZygntHC1J6IxzKbTidmOyf5nUyW4GCLurHCjexrLm_o"",
      ""HTMLキャッシュ!A:F""
    ),
    5,
    FALSE
  ),
  0
)
"),"サピックス・小５国語の要点(52B-02) - 受験国語専門 読解ラボ東京 | 中学受験・大学受験対応の個別指導国語専門塾（オンライン・教室対応）")</f>
        <v>サピックス・小５国語の要点(52B-02) - 受験国語専門 読解ラボ東京 | 中学受験・大学受験対応の個別指導国語専門塾（オンライン・教室対応）</v>
      </c>
      <c r="F59" s="8" t="str">
        <f>IFERROR(__xludf.DUMMYFUNCTION("IFERROR(
  VLOOKUP(
    B59,
    IMPORTRANGE(
      ""1ZygntHC1J6IxzKbTidmOyf5nUyW4GCLurHCjexrLm_o"",
      ""HTMLキャッシュ!A:F""
    ),
    2,
    FALSE
  ),
  """"
)
"),"MC")</f>
        <v>MC</v>
      </c>
      <c r="G59" s="8" t="str">
        <f>IFERROR(__xludf.DUMMYFUNCTION("IFERROR(
  VLOOKUP(
    B59,
    IMPORTRANGE(
      ""1ZygntHC1J6IxzKbTidmOyf5nUyW4GCLurHCjexrLm_o"",
      ""HTMLキャッシュ!A:F""
    ),
    5,
    FALSE
  ),
  """"
)
"),"SAPIXを活かす学習法 受験力を上げる関わり方と戦略")</f>
        <v>SAPIXを活かす学習法 受験力を上げる関わり方と戦略</v>
      </c>
      <c r="H59" s="1" t="s">
        <v>2065</v>
      </c>
      <c r="I59" s="8">
        <f>IFERROR(__xludf.DUMMYFUNCTION("IFERROR(
  VLOOKUP(
    A59,
    IMPORTRANGE(
      ""1ZHMy3vVUd_0MrSduXTe1etBb1HNpAlGwQr006ljwMiM"",
      ""GSC最新!A:F""
    ),
    3,
    FALSE
  ),
  0
)
"),3.0)</f>
        <v>3</v>
      </c>
    </row>
    <row r="60">
      <c r="A60" s="9" t="s">
        <v>78</v>
      </c>
      <c r="B60" s="9" t="s">
        <v>82</v>
      </c>
      <c r="C60" s="8" t="str">
        <f>IFERROR(__xludf.DUMMYFUNCTION("REGEXEXTRACT(A60,""https?://([^/]+)"")"),"dokkai-labo.tokyo")</f>
        <v>dokkai-labo.tokyo</v>
      </c>
      <c r="D60" s="8" t="str">
        <f>IFERROR(__xludf.DUMMYFUNCTION("IFERROR(
  VLOOKUP(
    A60,
    IMPORTRANGE(
      ""1ZygntHC1J6IxzKbTidmOyf5nUyW4GCLurHCjexrLm_o"",
      ""HTMLキャッシュ!A:F""
    ),
    2,
    FALSE
  ),
  0
)
"),"MC")</f>
        <v>MC</v>
      </c>
      <c r="E60" s="8" t="str">
        <f>IFERROR(__xludf.DUMMYFUNCTION("IFERROR(
  VLOOKUP(
    A60,
    IMPORTRANGE(
      ""1ZygntHC1J6IxzKbTidmOyf5nUyW4GCLurHCjexrLm_o"",
      ""HTMLキャッシュ!A:F""
    ),
    5,
    FALSE
  ),
  0
)
"),"サピックス・小５国語の要点(52B-03) - 受験国語専門 読解ラボ東京 | 中学受験・大学受験対応の個別指導国語専門塾（オンライン・教室対応）")</f>
        <v>サピックス・小５国語の要点(52B-03) - 受験国語専門 読解ラボ東京 | 中学受験・大学受験対応の個別指導国語専門塾（オンライン・教室対応）</v>
      </c>
      <c r="F60" s="8" t="str">
        <f>IFERROR(__xludf.DUMMYFUNCTION("IFERROR(
  VLOOKUP(
    B60,
    IMPORTRANGE(
      ""1ZygntHC1J6IxzKbTidmOyf5nUyW4GCLurHCjexrLm_o"",
      ""HTMLキャッシュ!A:F""
    ),
    2,
    FALSE
  ),
  """"
)
"),"MC")</f>
        <v>MC</v>
      </c>
      <c r="G60" s="8" t="str">
        <f>IFERROR(__xludf.DUMMYFUNCTION("IFERROR(
  VLOOKUP(
    B60,
    IMPORTRANGE(
      ""1ZygntHC1J6IxzKbTidmOyf5nUyW4GCLurHCjexrLm_o"",
      ""HTMLキャッシュ!A:F""
    ),
    5,
    FALSE
  ),
  """"
)
"),"SAPIXを活かす学習法 受験力を上げる関わり方と戦略")</f>
        <v>SAPIXを活かす学習法 受験力を上げる関わり方と戦略</v>
      </c>
      <c r="H60" s="1" t="s">
        <v>2065</v>
      </c>
      <c r="I60" s="8">
        <f>IFERROR(__xludf.DUMMYFUNCTION("IFERROR(
  VLOOKUP(
    A60,
    IMPORTRANGE(
      ""1ZHMy3vVUd_0MrSduXTe1etBb1HNpAlGwQr006ljwMiM"",
      ""GSC最新!A:F""
    ),
    3,
    FALSE
  ),
  0
)
"),1.0)</f>
        <v>1</v>
      </c>
    </row>
    <row r="61">
      <c r="A61" s="9" t="s">
        <v>79</v>
      </c>
      <c r="B61" s="9" t="s">
        <v>82</v>
      </c>
      <c r="C61" s="8" t="str">
        <f>IFERROR(__xludf.DUMMYFUNCTION("REGEXEXTRACT(A61,""https?://([^/]+)"")"),"dokkai-labo.tokyo")</f>
        <v>dokkai-labo.tokyo</v>
      </c>
      <c r="D61" s="8" t="str">
        <f>IFERROR(__xludf.DUMMYFUNCTION("IFERROR(
  VLOOKUP(
    A61,
    IMPORTRANGE(
      ""1ZygntHC1J6IxzKbTidmOyf5nUyW4GCLurHCjexrLm_o"",
      ""HTMLキャッシュ!A:F""
    ),
    2,
    FALSE
  ),
  0
)
"),"MC")</f>
        <v>MC</v>
      </c>
      <c r="E61" s="8" t="str">
        <f>IFERROR(__xludf.DUMMYFUNCTION("IFERROR(
  VLOOKUP(
    A61,
    IMPORTRANGE(
      ""1ZygntHC1J6IxzKbTidmOyf5nUyW4GCLurHCjexrLm_o"",
      ""HTMLキャッシュ!A:F""
    ),
    5,
    FALSE
  ),
  0
)
"),"サピックス・小５国語の要点(52B-04) - 受験国語専門 読解ラボ東京 | 中学受験・大学受験対応の個別指導国語専門塾（オンライン・教室対応）")</f>
        <v>サピックス・小５国語の要点(52B-04) - 受験国語専門 読解ラボ東京 | 中学受験・大学受験対応の個別指導国語専門塾（オンライン・教室対応）</v>
      </c>
      <c r="F61" s="8" t="str">
        <f>IFERROR(__xludf.DUMMYFUNCTION("IFERROR(
  VLOOKUP(
    B61,
    IMPORTRANGE(
      ""1ZygntHC1J6IxzKbTidmOyf5nUyW4GCLurHCjexrLm_o"",
      ""HTMLキャッシュ!A:F""
    ),
    2,
    FALSE
  ),
  """"
)
"),"MC")</f>
        <v>MC</v>
      </c>
      <c r="G61" s="8" t="str">
        <f>IFERROR(__xludf.DUMMYFUNCTION("IFERROR(
  VLOOKUP(
    B61,
    IMPORTRANGE(
      ""1ZygntHC1J6IxzKbTidmOyf5nUyW4GCLurHCjexrLm_o"",
      ""HTMLキャッシュ!A:F""
    ),
    5,
    FALSE
  ),
  """"
)
"),"SAPIXを活かす学習法 受験力を上げる関わり方と戦略")</f>
        <v>SAPIXを活かす学習法 受験力を上げる関わり方と戦略</v>
      </c>
      <c r="H61" s="1" t="s">
        <v>2065</v>
      </c>
      <c r="I61" s="8">
        <f>IFERROR(__xludf.DUMMYFUNCTION("IFERROR(
  VLOOKUP(
    A61,
    IMPORTRANGE(
      ""1ZHMy3vVUd_0MrSduXTe1etBb1HNpAlGwQr006ljwMiM"",
      ""GSC最新!A:F""
    ),
    3,
    FALSE
  ),
  0
)
"),1.0)</f>
        <v>1</v>
      </c>
    </row>
    <row r="62">
      <c r="A62" s="9" t="s">
        <v>80</v>
      </c>
      <c r="B62" s="9" t="s">
        <v>82</v>
      </c>
      <c r="C62" s="8" t="str">
        <f>IFERROR(__xludf.DUMMYFUNCTION("REGEXEXTRACT(A62,""https?://([^/]+)"")"),"dokkai-labo.tokyo")</f>
        <v>dokkai-labo.tokyo</v>
      </c>
      <c r="D62" s="8" t="str">
        <f>IFERROR(__xludf.DUMMYFUNCTION("IFERROR(
  VLOOKUP(
    A62,
    IMPORTRANGE(
      ""1ZygntHC1J6IxzKbTidmOyf5nUyW4GCLurHCjexrLm_o"",
      ""HTMLキャッシュ!A:F""
    ),
    2,
    FALSE
  ),
  0
)
"),"MC")</f>
        <v>MC</v>
      </c>
      <c r="E62" s="8" t="str">
        <f>IFERROR(__xludf.DUMMYFUNCTION("IFERROR(
  VLOOKUP(
    A62,
    IMPORTRANGE(
      ""1ZygntHC1J6IxzKbTidmOyf5nUyW4GCLurHCjexrLm_o"",
      ""HTMLキャッシュ!A:F""
    ),
    5,
    FALSE
  ),
  0
)
"),"サピックス・小５国語の要点(52B-05) - 受験国語専門 読解ラボ東京 | 中学受験・大学受験対応の個別指導国語専門塾（オンライン・教室対応）")</f>
        <v>サピックス・小５国語の要点(52B-05) - 受験国語専門 読解ラボ東京 | 中学受験・大学受験対応の個別指導国語専門塾（オンライン・教室対応）</v>
      </c>
      <c r="F62" s="8" t="str">
        <f>IFERROR(__xludf.DUMMYFUNCTION("IFERROR(
  VLOOKUP(
    B62,
    IMPORTRANGE(
      ""1ZygntHC1J6IxzKbTidmOyf5nUyW4GCLurHCjexrLm_o"",
      ""HTMLキャッシュ!A:F""
    ),
    2,
    FALSE
  ),
  """"
)
"),"MC")</f>
        <v>MC</v>
      </c>
      <c r="G62" s="8" t="str">
        <f>IFERROR(__xludf.DUMMYFUNCTION("IFERROR(
  VLOOKUP(
    B62,
    IMPORTRANGE(
      ""1ZygntHC1J6IxzKbTidmOyf5nUyW4GCLurHCjexrLm_o"",
      ""HTMLキャッシュ!A:F""
    ),
    5,
    FALSE
  ),
  """"
)
"),"SAPIXを活かす学習法 受験力を上げる関わり方と戦略")</f>
        <v>SAPIXを活かす学習法 受験力を上げる関わり方と戦略</v>
      </c>
      <c r="H62" s="1" t="s">
        <v>2065</v>
      </c>
      <c r="I62" s="8">
        <f>IFERROR(__xludf.DUMMYFUNCTION("IFERROR(
  VLOOKUP(
    A62,
    IMPORTRANGE(
      ""1ZHMy3vVUd_0MrSduXTe1etBb1HNpAlGwQr006ljwMiM"",
      ""GSC最新!A:F""
    ),
    3,
    FALSE
  ),
  0
)
"),0.0)</f>
        <v>0</v>
      </c>
    </row>
    <row r="63">
      <c r="A63" s="9" t="s">
        <v>81</v>
      </c>
      <c r="B63" s="9" t="s">
        <v>82</v>
      </c>
      <c r="C63" s="8" t="str">
        <f>IFERROR(__xludf.DUMMYFUNCTION("REGEXEXTRACT(A63,""https?://([^/]+)"")"),"dokkai-labo.tokyo")</f>
        <v>dokkai-labo.tokyo</v>
      </c>
      <c r="D63" s="8" t="str">
        <f>IFERROR(__xludf.DUMMYFUNCTION("IFERROR(
  VLOOKUP(
    A63,
    IMPORTRANGE(
      ""1ZygntHC1J6IxzKbTidmOyf5nUyW4GCLurHCjexrLm_o"",
      ""HTMLキャッシュ!A:F""
    ),
    2,
    FALSE
  ),
  0
)
"),"MC")</f>
        <v>MC</v>
      </c>
      <c r="E63" s="8" t="str">
        <f>IFERROR(__xludf.DUMMYFUNCTION("IFERROR(
  VLOOKUP(
    A63,
    IMPORTRANGE(
      ""1ZygntHC1J6IxzKbTidmOyf5nUyW4GCLurHCjexrLm_o"",
      ""HTMLキャッシュ!A:F""
    ),
    5,
    FALSE
  ),
  0
)
"),"サピックス・小５国語の要点(52B-06) - 受験国語専門 読解ラボ東京 | 中学受験・大学受験対応の個別指導国語専門塾（オンライン・教室対応）")</f>
        <v>サピックス・小５国語の要点(52B-06) - 受験国語専門 読解ラボ東京 | 中学受験・大学受験対応の個別指導国語専門塾（オンライン・教室対応）</v>
      </c>
      <c r="F63" s="8" t="str">
        <f>IFERROR(__xludf.DUMMYFUNCTION("IFERROR(
  VLOOKUP(
    B63,
    IMPORTRANGE(
      ""1ZygntHC1J6IxzKbTidmOyf5nUyW4GCLurHCjexrLm_o"",
      ""HTMLキャッシュ!A:F""
    ),
    2,
    FALSE
  ),
  """"
)
"),"MC")</f>
        <v>MC</v>
      </c>
      <c r="G63" s="8" t="str">
        <f>IFERROR(__xludf.DUMMYFUNCTION("IFERROR(
  VLOOKUP(
    B63,
    IMPORTRANGE(
      ""1ZygntHC1J6IxzKbTidmOyf5nUyW4GCLurHCjexrLm_o"",
      ""HTMLキャッシュ!A:F""
    ),
    5,
    FALSE
  ),
  """"
)
"),"SAPIXを活かす学習法 受験力を上げる関わり方と戦略")</f>
        <v>SAPIXを活かす学習法 受験力を上げる関わり方と戦略</v>
      </c>
      <c r="H63" s="1" t="s">
        <v>2065</v>
      </c>
      <c r="I63" s="8">
        <f>IFERROR(__xludf.DUMMYFUNCTION("IFERROR(
  VLOOKUP(
    A63,
    IMPORTRANGE(
      ""1ZHMy3vVUd_0MrSduXTe1etBb1HNpAlGwQr006ljwMiM"",
      ""GSC最新!A:F""
    ),
    3,
    FALSE
  ),
  0
)
"),0.0)</f>
        <v>0</v>
      </c>
    </row>
    <row r="64">
      <c r="A64" s="9" t="s">
        <v>82</v>
      </c>
      <c r="B64" s="9" t="s">
        <v>12</v>
      </c>
      <c r="C64" s="8" t="str">
        <f>IFERROR(__xludf.DUMMYFUNCTION("REGEXEXTRACT(A64,""https?://([^/]+)"")"),"dokkai-labo.tokyo")</f>
        <v>dokkai-labo.tokyo</v>
      </c>
      <c r="D64" s="8" t="str">
        <f>IFERROR(__xludf.DUMMYFUNCTION("IFERROR(
  VLOOKUP(
    A64,
    IMPORTRANGE(
      ""1ZygntHC1J6IxzKbTidmOyf5nUyW4GCLurHCjexrLm_o"",
      ""HTMLキャッシュ!A:F""
    ),
    2,
    FALSE
  ),
  0
)
"),"MC")</f>
        <v>MC</v>
      </c>
      <c r="E64" s="8" t="str">
        <f>IFERROR(__xludf.DUMMYFUNCTION("IFERROR(
  VLOOKUP(
    A64,
    IMPORTRANGE(
      ""1ZygntHC1J6IxzKbTidmOyf5nUyW4GCLurHCjexrLm_o"",
      ""HTMLキャッシュ!A:F""
    ),
    5,
    FALSE
  ),
  0
)
"),"SAPIXを活かす学習法 受験力を上げる関わり方と戦略")</f>
        <v>SAPIXを活かす学習法 受験力を上げる関わり方と戦略</v>
      </c>
      <c r="F64" s="8" t="str">
        <f>IFERROR(__xludf.DUMMYFUNCTION("IFERROR(
  VLOOKUP(
    B64,
    IMPORTRANGE(
      ""1ZygntHC1J6IxzKbTidmOyf5nUyW4GCLurHCjexrLm_o"",
      ""HTMLキャッシュ!A:F""
    ),
    2,
    FALSE
  ),
  """"
)
"),"TP")</f>
        <v>TP</v>
      </c>
      <c r="G64" s="8" t="str">
        <f>IFERROR(__xludf.DUMMYFUNCTION("IFERROR(
  VLOOKUP(
    B64,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64" s="1" t="s">
        <v>2072</v>
      </c>
      <c r="I64" s="8">
        <f>IFERROR(__xludf.DUMMYFUNCTION("IFERROR(
  VLOOKUP(
    A64,
    IMPORTRANGE(
      ""1ZHMy3vVUd_0MrSduXTe1etBb1HNpAlGwQr006ljwMiM"",
      ""GSC最新!A:F""
    ),
    3,
    FALSE
  ),
  0
)
"),25.0)</f>
        <v>25</v>
      </c>
    </row>
    <row r="65">
      <c r="A65" s="9" t="s">
        <v>83</v>
      </c>
      <c r="B65" s="10" t="s">
        <v>62</v>
      </c>
      <c r="C65" s="8" t="str">
        <f>IFERROR(__xludf.DUMMYFUNCTION("REGEXEXTRACT(A65,""https?://([^/]+)"")"),"dokkai-labo.tokyo")</f>
        <v>dokkai-labo.tokyo</v>
      </c>
      <c r="D65" s="8" t="str">
        <f>IFERROR(__xludf.DUMMYFUNCTION("IFERROR(
  VLOOKUP(
    A65,
    IMPORTRANGE(
      ""1ZygntHC1J6IxzKbTidmOyf5nUyW4GCLurHCjexrLm_o"",
      ""HTMLキャッシュ!A:F""
    ),
    2,
    FALSE
  ),
  0
)
"),"MC")</f>
        <v>MC</v>
      </c>
      <c r="E65" s="8" t="str">
        <f>IFERROR(__xludf.DUMMYFUNCTION("IFERROR(
  VLOOKUP(
    A65,
    IMPORTRANGE(
      ""1ZygntHC1J6IxzKbTidmOyf5nUyW4GCLurHCjexrLm_o"",
      ""HTMLキャッシュ!A:F""
    ),
    5,
    FALSE
  ),
  0
)
"),"記述問題の徹底攻略｜理由の根拠の拾い方 中学受験国語")</f>
        <v>記述問題の徹底攻略｜理由の根拠の拾い方 中学受験国語</v>
      </c>
      <c r="F65" s="8" t="str">
        <f>IFERROR(__xludf.DUMMYFUNCTION("IFERROR(
  VLOOKUP(
    B65,
    IMPORTRANGE(
      ""1ZygntHC1J6IxzKbTidmOyf5nUyW4GCLurHCjexrLm_o"",
      ""HTMLキャッシュ!A:F""
    ),
    2,
    FALSE
  ),
  """"
)
"),"MC")</f>
        <v>MC</v>
      </c>
      <c r="G65" s="8" t="str">
        <f>IFERROR(__xludf.DUMMYFUNCTION("IFERROR(
  VLOOKUP(
    B65,
    IMPORTRANGE(
      ""1ZygntHC1J6IxzKbTidmOyf5nUyW4GCLurHCjexrLm_o"",
      ""HTMLキャッシュ!A:F""
    ),
    5,
    FALSE
  ),
  """"
)
"),"中学受験国語の過去問は何回解く｜繰り返す効果と使い方の目安")</f>
        <v>中学受験国語の過去問は何回解く｜繰り返す効果と使い方の目安</v>
      </c>
      <c r="H65" s="1" t="s">
        <v>2065</v>
      </c>
      <c r="I65" s="8">
        <f>IFERROR(__xludf.DUMMYFUNCTION("IFERROR(
  VLOOKUP(
    A65,
    IMPORTRANGE(
      ""1ZHMy3vVUd_0MrSduXTe1etBb1HNpAlGwQr006ljwMiM"",
      ""GSC最新!A:F""
    ),
    3,
    FALSE
  ),
  0
)
"),9.0)</f>
        <v>9</v>
      </c>
    </row>
    <row r="66">
      <c r="A66" s="9" t="s">
        <v>84</v>
      </c>
      <c r="B66" s="10" t="s">
        <v>62</v>
      </c>
      <c r="C66" s="8" t="str">
        <f>IFERROR(__xludf.DUMMYFUNCTION("REGEXEXTRACT(A66,""https?://([^/]+)"")"),"dokkai-labo.tokyo")</f>
        <v>dokkai-labo.tokyo</v>
      </c>
      <c r="D66" s="8" t="str">
        <f>IFERROR(__xludf.DUMMYFUNCTION("IFERROR(
  VLOOKUP(
    A66,
    IMPORTRANGE(
      ""1ZygntHC1J6IxzKbTidmOyf5nUyW4GCLurHCjexrLm_o"",
      ""HTMLキャッシュ!A:F""
    ),
    2,
    FALSE
  ),
  0
)
"),"MC")</f>
        <v>MC</v>
      </c>
      <c r="E66" s="8" t="str">
        <f>IFERROR(__xludf.DUMMYFUNCTION("IFERROR(
  VLOOKUP(
    A66,
    IMPORTRANGE(
      ""1ZygntHC1J6IxzKbTidmOyf5nUyW4GCLurHCjexrLm_o"",
      ""HTMLキャッシュ!A:F""
    ),
    5,
    FALSE
  ),
  0
)
"),"渋谷教育学園渋谷 国語｜心情記述と理由選択｜令和3過去問")</f>
        <v>渋谷教育学園渋谷 国語｜心情記述と理由選択｜令和3過去問</v>
      </c>
      <c r="F66" s="8" t="str">
        <f>IFERROR(__xludf.DUMMYFUNCTION("IFERROR(
  VLOOKUP(
    B66,
    IMPORTRANGE(
      ""1ZygntHC1J6IxzKbTidmOyf5nUyW4GCLurHCjexrLm_o"",
      ""HTMLキャッシュ!A:F""
    ),
    2,
    FALSE
  ),
  """"
)
"),"MC")</f>
        <v>MC</v>
      </c>
      <c r="G66" s="8" t="str">
        <f>IFERROR(__xludf.DUMMYFUNCTION("IFERROR(
  VLOOKUP(
    B66,
    IMPORTRANGE(
      ""1ZygntHC1J6IxzKbTidmOyf5nUyW4GCLurHCjexrLm_o"",
      ""HTMLキャッシュ!A:F""
    ),
    5,
    FALSE
  ),
  """"
)
"),"中学受験国語の過去問は何回解く｜繰り返す効果と使い方の目安")</f>
        <v>中学受験国語の過去問は何回解く｜繰り返す効果と使い方の目安</v>
      </c>
      <c r="H66" s="1" t="s">
        <v>2065</v>
      </c>
      <c r="I66" s="8">
        <f>IFERROR(__xludf.DUMMYFUNCTION("IFERROR(
  VLOOKUP(
    A66,
    IMPORTRANGE(
      ""1ZHMy3vVUd_0MrSduXTe1etBb1HNpAlGwQr006ljwMiM"",
      ""GSC最新!A:F""
    ),
    3,
    FALSE
  ),
  0
)
"),36.0)</f>
        <v>36</v>
      </c>
    </row>
    <row r="67">
      <c r="A67" s="9" t="s">
        <v>85</v>
      </c>
      <c r="B67" s="9" t="s">
        <v>62</v>
      </c>
      <c r="C67" s="8" t="str">
        <f>IFERROR(__xludf.DUMMYFUNCTION("REGEXEXTRACT(A67,""https?://([^/]+)"")"),"dokkai-labo.tokyo")</f>
        <v>dokkai-labo.tokyo</v>
      </c>
      <c r="D67" s="8" t="str">
        <f>IFERROR(__xludf.DUMMYFUNCTION("IFERROR(
  VLOOKUP(
    A67,
    IMPORTRANGE(
      ""1ZygntHC1J6IxzKbTidmOyf5nUyW4GCLurHCjexrLm_o"",
      ""HTMLキャッシュ!A:F""
    ),
    2,
    FALSE
  ),
  0
)
"),"MC")</f>
        <v>MC</v>
      </c>
      <c r="E67" s="8" t="str">
        <f>IFERROR(__xludf.DUMMYFUNCTION("IFERROR(
  VLOOKUP(
    A67,
    IMPORTRANGE(
      ""1ZygntHC1J6IxzKbTidmOyf5nUyW4GCLurHCjexrLm_o"",
      ""HTMLキャッシュ!A:F""
    ),
    5,
    FALSE
  ),
  0
)
"),"小学6国語 漢字と書き問題対策の始める最適タイミング")</f>
        <v>小学6国語 漢字と書き問題対策の始める最適タイミング</v>
      </c>
      <c r="F67" s="8" t="str">
        <f>IFERROR(__xludf.DUMMYFUNCTION("IFERROR(
  VLOOKUP(
    B67,
    IMPORTRANGE(
      ""1ZygntHC1J6IxzKbTidmOyf5nUyW4GCLurHCjexrLm_o"",
      ""HTMLキャッシュ!A:F""
    ),
    2,
    FALSE
  ),
  """"
)
"),"MC")</f>
        <v>MC</v>
      </c>
      <c r="G67" s="8" t="str">
        <f>IFERROR(__xludf.DUMMYFUNCTION("IFERROR(
  VLOOKUP(
    B67,
    IMPORTRANGE(
      ""1ZygntHC1J6IxzKbTidmOyf5nUyW4GCLurHCjexrLm_o"",
      ""HTMLキャッシュ!A:F""
    ),
    5,
    FALSE
  ),
  """"
)
"),"中学受験国語の過去問は何回解く｜繰り返す効果と使い方の目安")</f>
        <v>中学受験国語の過去問は何回解く｜繰り返す効果と使い方の目安</v>
      </c>
      <c r="H67" s="1" t="s">
        <v>2065</v>
      </c>
      <c r="I67" s="8">
        <f>IFERROR(__xludf.DUMMYFUNCTION("IFERROR(
  VLOOKUP(
    A67,
    IMPORTRANGE(
      ""1ZHMy3vVUd_0MrSduXTe1etBb1HNpAlGwQr006ljwMiM"",
      ""GSC最新!A:F""
    ),
    3,
    FALSE
  ),
  0
)
"),6.0)</f>
        <v>6</v>
      </c>
    </row>
    <row r="68">
      <c r="A68" s="9" t="s">
        <v>86</v>
      </c>
      <c r="B68" s="9" t="s">
        <v>66</v>
      </c>
      <c r="C68" s="8" t="str">
        <f>IFERROR(__xludf.DUMMYFUNCTION("REGEXEXTRACT(A68,""https?://([^/]+)"")"),"dokkai-labo.tokyo")</f>
        <v>dokkai-labo.tokyo</v>
      </c>
      <c r="D68" s="8" t="str">
        <f>IFERROR(__xludf.DUMMYFUNCTION("IFERROR(
  VLOOKUP(
    A68,
    IMPORTRANGE(
      ""1ZygntHC1J6IxzKbTidmOyf5nUyW4GCLurHCjexrLm_o"",
      ""HTMLキャッシュ!A:F""
    ),
    2,
    FALSE
  ),
  0
)
"),"MC")</f>
        <v>MC</v>
      </c>
      <c r="E68" s="8" t="str">
        <f>IFERROR(__xludf.DUMMYFUNCTION("IFERROR(
  VLOOKUP(
    A68,
    IMPORTRANGE(
      ""1ZygntHC1J6IxzKbTidmOyf5nUyW4GCLurHCjexrLm_o"",
      ""HTMLキャッシュ!A:F""
    ),
    5,
    FALSE
  ),
  0
)
"),"小６国語直前期の優先順位｜捨てる勉強と残す勉強｜中学受験")</f>
        <v>小６国語直前期の優先順位｜捨てる勉強と残す勉強｜中学受験</v>
      </c>
      <c r="F68" s="8" t="str">
        <f>IFERROR(__xludf.DUMMYFUNCTION("IFERROR(
  VLOOKUP(
    B68,
    IMPORTRANGE(
      ""1ZygntHC1J6IxzKbTidmOyf5nUyW4GCLurHCjexrLm_o"",
      ""HTMLキャッシュ!A:F""
    ),
    2,
    FALSE
  ),
  """"
)
"),"MC")</f>
        <v>MC</v>
      </c>
      <c r="G68" s="8" t="str">
        <f>IFERROR(__xludf.DUMMYFUNCTION("IFERROR(
  VLOOKUP(
    B68,
    IMPORTRANGE(
      ""1ZygntHC1J6IxzKbTidmOyf5nUyW4GCLurHCjexrLm_o"",
      ""HTMLキャッシュ!A:F""
    ),
    5,
    FALSE
  ),
  """"
)
"),"国語 集中できない対策｜時間不足を止める10秒ルール｜中学受験")</f>
        <v>国語 集中できない対策｜時間不足を止める10秒ルール｜中学受験</v>
      </c>
      <c r="H68" s="1" t="s">
        <v>2070</v>
      </c>
      <c r="I68" s="8">
        <f>IFERROR(__xludf.DUMMYFUNCTION("IFERROR(
  VLOOKUP(
    A68,
    IMPORTRANGE(
      ""1ZHMy3vVUd_0MrSduXTe1etBb1HNpAlGwQr006ljwMiM"",
      ""GSC最新!A:F""
    ),
    3,
    FALSE
  ),
  0
)
"),3.0)</f>
        <v>3</v>
      </c>
    </row>
    <row r="69">
      <c r="A69" s="9" t="s">
        <v>87</v>
      </c>
      <c r="B69" s="9" t="s">
        <v>28</v>
      </c>
      <c r="C69" s="8" t="str">
        <f>IFERROR(__xludf.DUMMYFUNCTION("REGEXEXTRACT(A69,""https?://([^/]+)"")"),"dokkai-labo.tokyo")</f>
        <v>dokkai-labo.tokyo</v>
      </c>
      <c r="D69" s="8" t="str">
        <f>IFERROR(__xludf.DUMMYFUNCTION("IFERROR(
  VLOOKUP(
    A69,
    IMPORTRANGE(
      ""1ZygntHC1J6IxzKbTidmOyf5nUyW4GCLurHCjexrLm_o"",
      ""HTMLキャッシュ!A:F""
    ),
    2,
    FALSE
  ),
  0
)
"),"MC")</f>
        <v>MC</v>
      </c>
      <c r="E69" s="8" t="str">
        <f>IFERROR(__xludf.DUMMYFUNCTION("IFERROR(
  VLOOKUP(
    A69,
    IMPORTRANGE(
      ""1ZygntHC1J6IxzKbTidmOyf5nUyW4GCLurHCjexrLm_o"",
      ""HTMLキャッシュ!A:F""
    ),
    5,
    FALSE
  ),
  0
)
"),"小論文の基本構造と書き方｜序論・本論・結論で説得力を高める")</f>
        <v>小論文の基本構造と書き方｜序論・本論・結論で説得力を高める</v>
      </c>
      <c r="F69" s="8" t="str">
        <f>IFERROR(__xludf.DUMMYFUNCTION("IFERROR(
  VLOOKUP(
    B69,
    IMPORTRANGE(
      ""1ZygntHC1J6IxzKbTidmOyf5nUyW4GCLurHCjexrLm_o"",
      ""HTMLキャッシュ!A:F""
    ),
    2,
    FALSE
  ),
  """"
)
"),"MC")</f>
        <v>MC</v>
      </c>
      <c r="G69" s="8" t="str">
        <f>IFERROR(__xludf.DUMMYFUNCTION("IFERROR(
  VLOOKUP(
    B69,
    IMPORTRANGE(
      ""1ZygntHC1J6IxzKbTidmOyf5nUyW4GCLurHCjexrLm_o"",
      ""HTMLキャッシュ!A:F""
    ),
    5,
    FALSE
  ),
  """"
)
"),"主張文・小論文の書き方入門──複数の意見を読んで自分の考えをまとめるコツ - 受験国語専門 読解ラボ東京 | 中学受験・大学受験対応の個別指導国語専門塾（オンライン・教室対応）")</f>
        <v>主張文・小論文の書き方入門──複数の意見を読んで自分の考えをまとめるコツ - 受験国語専門 読解ラボ東京 | 中学受験・大学受験対応の個別指導国語専門塾（オンライン・教室対応）</v>
      </c>
      <c r="H69" s="1" t="s">
        <v>2063</v>
      </c>
      <c r="I69" s="8">
        <f>IFERROR(__xludf.DUMMYFUNCTION("IFERROR(
  VLOOKUP(
    A69,
    IMPORTRANGE(
      ""1ZHMy3vVUd_0MrSduXTe1etBb1HNpAlGwQr006ljwMiM"",
      ""GSC最新!A:F""
    ),
    3,
    FALSE
  ),
  0
)
"),3.0)</f>
        <v>3</v>
      </c>
    </row>
    <row r="70">
      <c r="A70" s="9" t="s">
        <v>88</v>
      </c>
      <c r="B70" s="10" t="s">
        <v>62</v>
      </c>
      <c r="C70" s="8" t="str">
        <f>IFERROR(__xludf.DUMMYFUNCTION("REGEXEXTRACT(A70,""https?://([^/]+)"")"),"dokkai-labo.tokyo")</f>
        <v>dokkai-labo.tokyo</v>
      </c>
      <c r="D70" s="8" t="str">
        <f>IFERROR(__xludf.DUMMYFUNCTION("IFERROR(
  VLOOKUP(
    A70,
    IMPORTRANGE(
      ""1ZygntHC1J6IxzKbTidmOyf5nUyW4GCLurHCjexrLm_o"",
      ""HTMLキャッシュ!A:F""
    ),
    2,
    FALSE
  ),
  0
)
"),"MC")</f>
        <v>MC</v>
      </c>
      <c r="E70" s="8" t="str">
        <f>IFERROR(__xludf.DUMMYFUNCTION("IFERROR(
  VLOOKUP(
    A70,
    IMPORTRANGE(
      ""1ZygntHC1J6IxzKbTidmOyf5nUyW4GCLurHCjexrLm_o"",
      ""HTMLキャッシュ!A:F""
    ),
    5,
    FALSE
  ),
  0
)
"),"早稲田実業 過去問 国語｜記述の骨組み｜小6自宅復習")</f>
        <v>早稲田実業 過去問 国語｜記述の骨組み｜小6自宅復習</v>
      </c>
      <c r="F70" s="8" t="str">
        <f>IFERROR(__xludf.DUMMYFUNCTION("IFERROR(
  VLOOKUP(
    B70,
    IMPORTRANGE(
      ""1ZygntHC1J6IxzKbTidmOyf5nUyW4GCLurHCjexrLm_o"",
      ""HTMLキャッシュ!A:F""
    ),
    2,
    FALSE
  ),
  """"
)
"),"MC")</f>
        <v>MC</v>
      </c>
      <c r="G70" s="8" t="str">
        <f>IFERROR(__xludf.DUMMYFUNCTION("IFERROR(
  VLOOKUP(
    B70,
    IMPORTRANGE(
      ""1ZygntHC1J6IxzKbTidmOyf5nUyW4GCLurHCjexrLm_o"",
      ""HTMLキャッシュ!A:F""
    ),
    5,
    FALSE
  ),
  """"
)
"),"中学受験国語の過去問は何回解く｜繰り返す効果と使い方の目安")</f>
        <v>中学受験国語の過去問は何回解く｜繰り返す効果と使い方の目安</v>
      </c>
      <c r="H70" s="1" t="s">
        <v>2065</v>
      </c>
      <c r="I70" s="8">
        <f>IFERROR(__xludf.DUMMYFUNCTION("IFERROR(
  VLOOKUP(
    A70,
    IMPORTRANGE(
      ""1ZHMy3vVUd_0MrSduXTe1etBb1HNpAlGwQr006ljwMiM"",
      ""GSC最新!A:F""
    ),
    3,
    FALSE
  ),
  0
)
"),17.0)</f>
        <v>17</v>
      </c>
    </row>
    <row r="71">
      <c r="A71" s="9" t="s">
        <v>89</v>
      </c>
      <c r="B71" s="9" t="s">
        <v>55</v>
      </c>
      <c r="C71" s="8" t="str">
        <f>IFERROR(__xludf.DUMMYFUNCTION("REGEXEXTRACT(A71,""https?://([^/]+)"")"),"dokkai-labo.tokyo")</f>
        <v>dokkai-labo.tokyo</v>
      </c>
      <c r="D71" s="8" t="str">
        <f>IFERROR(__xludf.DUMMYFUNCTION("IFERROR(
  VLOOKUP(
    A71,
    IMPORTRANGE(
      ""1ZygntHC1J6IxzKbTidmOyf5nUyW4GCLurHCjexrLm_o"",
      ""HTMLキャッシュ!A:F""
    ),
    2,
    FALSE
  ),
  0
)
"),"MC")</f>
        <v>MC</v>
      </c>
      <c r="E71" s="8" t="str">
        <f>IFERROR(__xludf.DUMMYFUNCTION("IFERROR(
  VLOOKUP(
    A71,
    IMPORTRANGE(
      ""1ZygntHC1J6IxzKbTidmOyf5nUyW4GCLurHCjexrLm_o"",
      ""HTMLキャッシュ!A:F""
    ),
    5,
    FALSE
  ),
  0
)
"),"小学生の読解力をどう伸ばす？「なんとなく読む」から論理的に考える読み方へ - 受験国語専門 読解ラボ東京 | 中学受験・大学受験対応の個別指導国語専門塾（オンライン・教室対応）")</f>
        <v>小学生の読解力をどう伸ばす？「なんとなく読む」から論理的に考える読み方へ - 受験国語専門 読解ラボ東京 | 中学受験・大学受験対応の個別指導国語専門塾（オンライン・教室対応）</v>
      </c>
      <c r="F71" s="8" t="str">
        <f>IFERROR(__xludf.DUMMYFUNCTION("IFERROR(
  VLOOKUP(
    B71,
    IMPORTRANGE(
      ""1ZygntHC1J6IxzKbTidmOyf5nUyW4GCLurHCjexrLm_o"",
      ""HTMLキャッシュ!A:F""
    ),
    2,
    FALSE
  ),
  """"
)
"),"MC")</f>
        <v>MC</v>
      </c>
      <c r="G71" s="8" t="str">
        <f>IFERROR(__xludf.DUMMYFUNCTION("IFERROR(
  VLOOKUP(
    B71,
    IMPORTRANGE(
      ""1ZygntHC1J6IxzKbTidmOyf5nUyW4GCLurHCjexrLm_o"",
      ""HTMLキャッシュ!A:F""
    ),
    5,
    FALSE
  ),
  """"
)
"),"文章を理解するのに時間がかかる｜中学受験国語｜二度読み対策")</f>
        <v>文章を理解するのに時間がかかる｜中学受験国語｜二度読み対策</v>
      </c>
      <c r="H71" s="1" t="s">
        <v>2068</v>
      </c>
      <c r="I71" s="8">
        <f>IFERROR(__xludf.DUMMYFUNCTION("IFERROR(
  VLOOKUP(
    A71,
    IMPORTRANGE(
      ""1ZHMy3vVUd_0MrSduXTe1etBb1HNpAlGwQr006ljwMiM"",
      ""GSC最新!A:F""
    ),
    3,
    FALSE
  ),
  0
)
"),3.0)</f>
        <v>3</v>
      </c>
    </row>
    <row r="72">
      <c r="A72" s="9" t="s">
        <v>90</v>
      </c>
      <c r="B72" s="9" t="s">
        <v>31</v>
      </c>
      <c r="C72" s="8" t="str">
        <f>IFERROR(__xludf.DUMMYFUNCTION("REGEXEXTRACT(A72,""https?://([^/]+)"")"),"dokkai-labo.tokyo")</f>
        <v>dokkai-labo.tokyo</v>
      </c>
      <c r="D72" s="8" t="str">
        <f>IFERROR(__xludf.DUMMYFUNCTION("IFERROR(
  VLOOKUP(
    A72,
    IMPORTRANGE(
      ""1ZygntHC1J6IxzKbTidmOyf5nUyW4GCLurHCjexrLm_o"",
      ""HTMLキャッシュ!A:F""
    ),
    2,
    FALSE
  ),
  0
)
"),"MC")</f>
        <v>MC</v>
      </c>
      <c r="E72" s="8" t="str">
        <f>IFERROR(__xludf.DUMMYFUNCTION("IFERROR(
  VLOOKUP(
    A72,
    IMPORTRANGE(
      ""1ZygntHC1J6IxzKbTidmOyf5nUyW4GCLurHCjexrLm_o"",
      ""HTMLキャッシュ!A:F""
    ),
    5,
    FALSE
  ),
  0
)
"),"■大学入試共通テストの大まかな傾向を把握しよう！【大学入試共通テスト(国語)考察①】 - 受験国語専門 読解ラボ東京 | 中学受験・大学受験対応の個別指導国語専門塾（オンライン・教室対応）")</f>
        <v>■大学入試共通テストの大まかな傾向を把握しよう！【大学入試共通テスト(国語)考察①】 - 受験国語専門 読解ラボ東京 | 中学受験・大学受験対応の個別指導国語専門塾（オンライン・教室対応）</v>
      </c>
      <c r="F72" s="8" t="str">
        <f>IFERROR(__xludf.DUMMYFUNCTION("IFERROR(
  VLOOKUP(
    B72,
    IMPORTRANGE(
      ""1ZygntHC1J6IxzKbTidmOyf5nUyW4GCLurHCjexrLm_o"",
      ""HTMLキャッシュ!A:F""
    ),
    2,
    FALSE
  ),
  """"
)
"),"MC")</f>
        <v>MC</v>
      </c>
      <c r="G72" s="8" t="str">
        <f>IFERROR(__xludf.DUMMYFUNCTION("IFERROR(
  VLOOKUP(
    B72,
    IMPORTRANGE(
      ""1ZygntHC1J6IxzKbTidmOyf5nUyW4GCLurHCjexrLm_o"",
      ""HTMLキャッシュ!A:F""
    ),
    5,
    FALSE
  ),
  """"
)
"),"現代文記述添削｜国公立大の添削実例動画｜大学受験国語入試対策")</f>
        <v>現代文記述添削｜国公立大の添削実例動画｜大学受験国語入試対策</v>
      </c>
      <c r="H72" s="1" t="s">
        <v>2064</v>
      </c>
      <c r="I72" s="8">
        <f>IFERROR(__xludf.DUMMYFUNCTION("IFERROR(
  VLOOKUP(
    A72,
    IMPORTRANGE(
      ""1ZHMy3vVUd_0MrSduXTe1etBb1HNpAlGwQr006ljwMiM"",
      ""GSC最新!A:F""
    ),
    3,
    FALSE
  ),
  0
)
"),1.0)</f>
        <v>1</v>
      </c>
    </row>
    <row r="73">
      <c r="A73" s="9" t="s">
        <v>91</v>
      </c>
      <c r="B73" s="10" t="s">
        <v>62</v>
      </c>
      <c r="C73" s="8" t="str">
        <f>IFERROR(__xludf.DUMMYFUNCTION("REGEXEXTRACT(A73,""https?://([^/]+)"")"),"dokkai-labo.tokyo")</f>
        <v>dokkai-labo.tokyo</v>
      </c>
      <c r="D73" s="8" t="str">
        <f>IFERROR(__xludf.DUMMYFUNCTION("IFERROR(
  VLOOKUP(
    A73,
    IMPORTRANGE(
      ""1ZygntHC1J6IxzKbTidmOyf5nUyW4GCLurHCjexrLm_o"",
      ""HTMLキャッシュ!A:F""
    ),
    2,
    FALSE
  ),
  0
)
"),"MC")</f>
        <v>MC</v>
      </c>
      <c r="E73" s="8" t="str">
        <f>IFERROR(__xludf.DUMMYFUNCTION("IFERROR(
  VLOOKUP(
    A73,
    IMPORTRANGE(
      ""1ZygntHC1J6IxzKbTidmOyf5nUyW4GCLurHCjexrLm_o"",
      ""HTMLキャッシュ!A:F""
    ),
    5,
    FALSE
  ),
  0
)
"),"豊島岡女子 国語過去問2021｜記述・選択解説｜中学受験")</f>
        <v>豊島岡女子 国語過去問2021｜記述・選択解説｜中学受験</v>
      </c>
      <c r="F73" s="8" t="str">
        <f>IFERROR(__xludf.DUMMYFUNCTION("IFERROR(
  VLOOKUP(
    B73,
    IMPORTRANGE(
      ""1ZygntHC1J6IxzKbTidmOyf5nUyW4GCLurHCjexrLm_o"",
      ""HTMLキャッシュ!A:F""
    ),
    2,
    FALSE
  ),
  """"
)
"),"MC")</f>
        <v>MC</v>
      </c>
      <c r="G73" s="8" t="str">
        <f>IFERROR(__xludf.DUMMYFUNCTION("IFERROR(
  VLOOKUP(
    B73,
    IMPORTRANGE(
      ""1ZygntHC1J6IxzKbTidmOyf5nUyW4GCLurHCjexrLm_o"",
      ""HTMLキャッシュ!A:F""
    ),
    5,
    FALSE
  ),
  """"
)
"),"中学受験国語の過去問は何回解く｜繰り返す効果と使い方の目安")</f>
        <v>中学受験国語の過去問は何回解く｜繰り返す効果と使い方の目安</v>
      </c>
      <c r="H73" s="1" t="s">
        <v>2065</v>
      </c>
      <c r="I73" s="8">
        <f>IFERROR(__xludf.DUMMYFUNCTION("IFERROR(
  VLOOKUP(
    A73,
    IMPORTRANGE(
      ""1ZHMy3vVUd_0MrSduXTe1etBb1HNpAlGwQr006ljwMiM"",
      ""GSC最新!A:F""
    ),
    3,
    FALSE
  ),
  0
)
"),8.0)</f>
        <v>8</v>
      </c>
    </row>
    <row r="74">
      <c r="A74" s="9" t="s">
        <v>92</v>
      </c>
      <c r="B74" s="10" t="s">
        <v>62</v>
      </c>
      <c r="C74" s="8" t="str">
        <f>IFERROR(__xludf.DUMMYFUNCTION("REGEXEXTRACT(A74,""https?://([^/]+)"")"),"dokkai-labo.tokyo")</f>
        <v>dokkai-labo.tokyo</v>
      </c>
      <c r="D74" s="8" t="str">
        <f>IFERROR(__xludf.DUMMYFUNCTION("IFERROR(
  VLOOKUP(
    A74,
    IMPORTRANGE(
      ""1ZygntHC1J6IxzKbTidmOyf5nUyW4GCLurHCjexrLm_o"",
      ""HTMLキャッシュ!A:F""
    ),
    2,
    FALSE
  ),
  0
)
"),"MC")</f>
        <v>MC</v>
      </c>
      <c r="E74" s="8" t="str">
        <f>IFERROR(__xludf.DUMMYFUNCTION("IFERROR(
  VLOOKUP(
    A74,
    IMPORTRANGE(
      ""1ZygntHC1J6IxzKbTidmOyf5nUyW4GCLurHCjexrLm_o"",
      ""HTMLキャッシュ!A:F""
    ),
    5,
    FALSE
  ),
  0
)
"),"筑波大学付属駒場中学校・令和３(2021)年度の過去問解説 - 受験国語専門 読解ラボ東京 | 中学受験・大学受験対応の個別指導国語専門塾（オンライン・教室対応）")</f>
        <v>筑波大学付属駒場中学校・令和３(2021)年度の過去問解説 - 受験国語専門 読解ラボ東京 | 中学受験・大学受験対応の個別指導国語専門塾（オンライン・教室対応）</v>
      </c>
      <c r="F74" s="8" t="str">
        <f>IFERROR(__xludf.DUMMYFUNCTION("IFERROR(
  VLOOKUP(
    B74,
    IMPORTRANGE(
      ""1ZygntHC1J6IxzKbTidmOyf5nUyW4GCLurHCjexrLm_o"",
      ""HTMLキャッシュ!A:F""
    ),
    2,
    FALSE
  ),
  """"
)
"),"MC")</f>
        <v>MC</v>
      </c>
      <c r="G74" s="8" t="str">
        <f>IFERROR(__xludf.DUMMYFUNCTION("IFERROR(
  VLOOKUP(
    B74,
    IMPORTRANGE(
      ""1ZygntHC1J6IxzKbTidmOyf5nUyW4GCLurHCjexrLm_o"",
      ""HTMLキャッシュ!A:F""
    ),
    5,
    FALSE
  ),
  """"
)
"),"中学受験国語の過去問は何回解く｜繰り返す効果と使い方の目安")</f>
        <v>中学受験国語の過去問は何回解く｜繰り返す効果と使い方の目安</v>
      </c>
      <c r="H74" s="1" t="s">
        <v>2065</v>
      </c>
      <c r="I74" s="8">
        <f>IFERROR(__xludf.DUMMYFUNCTION("IFERROR(
  VLOOKUP(
    A74,
    IMPORTRANGE(
      ""1ZHMy3vVUd_0MrSduXTe1etBb1HNpAlGwQr006ljwMiM"",
      ""GSC最新!A:F""
    ),
    3,
    FALSE
  ),
  0
)
"),3.0)</f>
        <v>3</v>
      </c>
    </row>
    <row r="75">
      <c r="A75" s="9" t="s">
        <v>93</v>
      </c>
      <c r="B75" s="9" t="s">
        <v>31</v>
      </c>
      <c r="C75" s="8" t="str">
        <f>IFERROR(__xludf.DUMMYFUNCTION("REGEXEXTRACT(A75,""https?://([^/]+)"")"),"dokkai-labo.tokyo")</f>
        <v>dokkai-labo.tokyo</v>
      </c>
      <c r="D75" s="8" t="str">
        <f>IFERROR(__xludf.DUMMYFUNCTION("IFERROR(
  VLOOKUP(
    A75,
    IMPORTRANGE(
      ""1ZygntHC1J6IxzKbTidmOyf5nUyW4GCLurHCjexrLm_o"",
      ""HTMLキャッシュ!A:F""
    ),
    2,
    FALSE
  ),
  0
)
"),"MC")</f>
        <v>MC</v>
      </c>
      <c r="E75" s="8" t="str">
        <f>IFERROR(__xludf.DUMMYFUNCTION("IFERROR(
  VLOOKUP(
    A75,
    IMPORTRANGE(
      ""1ZygntHC1J6IxzKbTidmOyf5nUyW4GCLurHCjexrLm_o"",
      ""HTMLキャッシュ!A:F""
    ),
    5,
    FALSE
  ),
  0
)
"),"東大の国語について検討してみた(前半)【読解ラボ東京】【古典専門塾かきつばた】 - 受験国語専門 読解ラボ東京 | 中学受験・大学受験対応の個別指導国語専門塾（オンライン・教室対応）")</f>
        <v>東大の国語について検討してみた(前半)【読解ラボ東京】【古典専門塾かきつばた】 - 受験国語専門 読解ラボ東京 | 中学受験・大学受験対応の個別指導国語専門塾（オンライン・教室対応）</v>
      </c>
      <c r="F75" s="8" t="str">
        <f>IFERROR(__xludf.DUMMYFUNCTION("IFERROR(
  VLOOKUP(
    B75,
    IMPORTRANGE(
      ""1ZygntHC1J6IxzKbTidmOyf5nUyW4GCLurHCjexrLm_o"",
      ""HTMLキャッシュ!A:F""
    ),
    2,
    FALSE
  ),
  """"
)
"),"MC")</f>
        <v>MC</v>
      </c>
      <c r="G75" s="8" t="str">
        <f>IFERROR(__xludf.DUMMYFUNCTION("IFERROR(
  VLOOKUP(
    B75,
    IMPORTRANGE(
      ""1ZygntHC1J6IxzKbTidmOyf5nUyW4GCLurHCjexrLm_o"",
      ""HTMLキャッシュ!A:F""
    ),
    5,
    FALSE
  ),
  """"
)
"),"現代文記述添削｜国公立大の添削実例動画｜大学受験国語入試対策")</f>
        <v>現代文記述添削｜国公立大の添削実例動画｜大学受験国語入試対策</v>
      </c>
      <c r="H75" s="1" t="s">
        <v>2064</v>
      </c>
      <c r="I75" s="8">
        <f>IFERROR(__xludf.DUMMYFUNCTION("IFERROR(
  VLOOKUP(
    A75,
    IMPORTRANGE(
      ""1ZHMy3vVUd_0MrSduXTe1etBb1HNpAlGwQr006ljwMiM"",
      ""GSC最新!A:F""
    ),
    3,
    FALSE
  ),
  0
)
"),17.0)</f>
        <v>17</v>
      </c>
    </row>
    <row r="76">
      <c r="A76" s="9" t="s">
        <v>94</v>
      </c>
      <c r="B76" s="10" t="s">
        <v>62</v>
      </c>
      <c r="C76" s="8" t="str">
        <f>IFERROR(__xludf.DUMMYFUNCTION("REGEXEXTRACT(A76,""https?://([^/]+)"")"),"dokkai-labo.tokyo")</f>
        <v>dokkai-labo.tokyo</v>
      </c>
      <c r="D76" s="8" t="str">
        <f>IFERROR(__xludf.DUMMYFUNCTION("IFERROR(
  VLOOKUP(
    A76,
    IMPORTRANGE(
      ""1ZygntHC1J6IxzKbTidmOyf5nUyW4GCLurHCjexrLm_o"",
      ""HTMLキャッシュ!A:F""
    ),
    2,
    FALSE
  ),
  0
)
"),"MC")</f>
        <v>MC</v>
      </c>
      <c r="E76" s="8" t="str">
        <f>IFERROR(__xludf.DUMMYFUNCTION("IFERROR(
  VLOOKUP(
    A76,
    IMPORTRANGE(
      ""1ZygntHC1J6IxzKbTidmOyf5nUyW4GCLurHCjexrLm_o"",
      ""HTMLキャッシュ!A:F""
    ),
    5,
    FALSE
  ),
  0
)
"),"早稲田中2021国語記述・読解過去問解説と解法の基本ステップ")</f>
        <v>早稲田中2021国語記述・読解過去問解説と解法の基本ステップ</v>
      </c>
      <c r="F76" s="8" t="str">
        <f>IFERROR(__xludf.DUMMYFUNCTION("IFERROR(
  VLOOKUP(
    B76,
    IMPORTRANGE(
      ""1ZygntHC1J6IxzKbTidmOyf5nUyW4GCLurHCjexrLm_o"",
      ""HTMLキャッシュ!A:F""
    ),
    2,
    FALSE
  ),
  """"
)
"),"MC")</f>
        <v>MC</v>
      </c>
      <c r="G76" s="8" t="str">
        <f>IFERROR(__xludf.DUMMYFUNCTION("IFERROR(
  VLOOKUP(
    B76,
    IMPORTRANGE(
      ""1ZygntHC1J6IxzKbTidmOyf5nUyW4GCLurHCjexrLm_o"",
      ""HTMLキャッシュ!A:F""
    ),
    5,
    FALSE
  ),
  """"
)
"),"中学受験国語の過去問は何回解く｜繰り返す効果と使い方の目安")</f>
        <v>中学受験国語の過去問は何回解く｜繰り返す効果と使い方の目安</v>
      </c>
      <c r="H76" s="1" t="s">
        <v>2065</v>
      </c>
      <c r="I76" s="8">
        <f>IFERROR(__xludf.DUMMYFUNCTION("IFERROR(
  VLOOKUP(
    A76,
    IMPORTRANGE(
      ""1ZHMy3vVUd_0MrSduXTe1etBb1HNpAlGwQr006ljwMiM"",
      ""GSC最新!A:F""
    ),
    3,
    FALSE
  ),
  0
)
"),11.0)</f>
        <v>11</v>
      </c>
    </row>
    <row r="77">
      <c r="A77" s="9" t="s">
        <v>95</v>
      </c>
      <c r="B77" s="9" t="s">
        <v>228</v>
      </c>
      <c r="C77" s="8" t="str">
        <f>IFERROR(__xludf.DUMMYFUNCTION("REGEXEXTRACT(A77,""https?://([^/]+)"")"),"dokkai-labo.tokyo")</f>
        <v>dokkai-labo.tokyo</v>
      </c>
      <c r="D77" s="8" t="str">
        <f>IFERROR(__xludf.DUMMYFUNCTION("IFERROR(
  VLOOKUP(
    A77,
    IMPORTRANGE(
      ""1ZygntHC1J6IxzKbTidmOyf5nUyW4GCLurHCjexrLm_o"",
      ""HTMLキャッシュ!A:F""
    ),
    2,
    FALSE
  ),
  0
)
"),"MC")</f>
        <v>MC</v>
      </c>
      <c r="E77" s="8" t="str">
        <f>IFERROR(__xludf.DUMMYFUNCTION("IFERROR(
  VLOOKUP(
    A77,
    IMPORTRANGE(
      ""1ZygntHC1J6IxzKbTidmOyf5nUyW4GCLurHCjexrLm_o"",
      ""HTMLキャッシュ!A:F""
    ),
    5,
    FALSE
  ),
  0
)
"),"予習シリーズ国語 復習サイクルで読解力を磨く方法")</f>
        <v>予習シリーズ国語 復習サイクルで読解力を磨く方法</v>
      </c>
      <c r="F77" s="8" t="str">
        <f>IFERROR(__xludf.DUMMYFUNCTION("IFERROR(
  VLOOKUP(
    B77,
    IMPORTRANGE(
      ""1ZygntHC1J6IxzKbTidmOyf5nUyW4GCLurHCjexrLm_o"",
      ""HTMLキャッシュ!A:F""
    ),
    2,
    FALSE
  ),
  """"
)
"),"SP")</f>
        <v>SP</v>
      </c>
      <c r="G77" s="8" t="str">
        <f>IFERROR(__xludf.DUMMYFUNCTION("IFERROR(
  VLOOKUP(
    B77,
    IMPORTRANGE(
      ""1ZygntHC1J6IxzKbTidmOyf5nUyW4GCLurHCjexrLm_o"",
      ""HTMLキャッシュ!A:F""
    ),
    5,
    FALSE
  ),
  """"
)
"),"国語専門塾のオンライン個別｜記述添削・過去問｜中学受験")</f>
        <v>国語専門塾のオンライン個別｜記述添削・過去問｜中学受験</v>
      </c>
      <c r="H77" s="1" t="s">
        <v>2072</v>
      </c>
      <c r="I77" s="8">
        <f>IFERROR(__xludf.DUMMYFUNCTION("IFERROR(
  VLOOKUP(
    A77,
    IMPORTRANGE(
      ""1ZHMy3vVUd_0MrSduXTe1etBb1HNpAlGwQr006ljwMiM"",
      ""GSC最新!A:F""
    ),
    3,
    FALSE
  ),
  0
)
"),316.0)</f>
        <v>316</v>
      </c>
    </row>
    <row r="78">
      <c r="A78" s="9" t="s">
        <v>114</v>
      </c>
      <c r="B78" s="9" t="s">
        <v>235</v>
      </c>
      <c r="C78" s="8" t="str">
        <f>IFERROR(__xludf.DUMMYFUNCTION("REGEXEXTRACT(A78,""https?://([^/]+)"")"),"dokkai-labo.tokyo")</f>
        <v>dokkai-labo.tokyo</v>
      </c>
      <c r="D78" s="8" t="str">
        <f>IFERROR(__xludf.DUMMYFUNCTION("IFERROR(
  VLOOKUP(
    A78,
    IMPORTRANGE(
      ""1ZygntHC1J6IxzKbTidmOyf5nUyW4GCLurHCjexrLm_o"",
      ""HTMLキャッシュ!A:F""
    ),
    2,
    FALSE
  ),
  0
)
"),"SP")</f>
        <v>SP</v>
      </c>
      <c r="E78" s="8" t="str">
        <f>IFERROR(__xludf.DUMMYFUNCTION("IFERROR(
  VLOOKUP(
    A78,
    IMPORTRANGE(
      ""1ZygntHC1J6IxzKbTidmOyf5nUyW4GCLurHCjexrLm_o"",
      ""HTMLキャッシュ!A:F""
    ),
    5,
    FALSE
  ),
  0
)
"),"読解/漢字演習道場【中受】 - 受験国語専門 読解ラボ東京 | 中学受験・大学受験対応の個別指導国語専門塾（オンライン・教室対応）")</f>
        <v>読解/漢字演習道場【中受】 - 受験国語専門 読解ラボ東京 | 中学受験・大学受験対応の個別指導国語専門塾（オンライン・教室対応）</v>
      </c>
      <c r="F78" s="8" t="str">
        <f>IFERROR(__xludf.DUMMYFUNCTION("IFERROR(
  VLOOKUP(
    B78,
    IMPORTRANGE(
      ""1ZygntHC1J6IxzKbTidmOyf5nUyW4GCLurHCjexrLm_o"",
      ""HTMLキャッシュ!A:F""
    ),
    2,
    FALSE
  ),
  """"
)
"),"SP")</f>
        <v>SP</v>
      </c>
      <c r="G78" s="8" t="str">
        <f>IFERROR(__xludf.DUMMYFUNCTION("IFERROR(
  VLOOKUP(
    B78,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78" s="1" t="s">
        <v>2058</v>
      </c>
      <c r="I78" s="8">
        <f>IFERROR(__xludf.DUMMYFUNCTION("IFERROR(
  VLOOKUP(
    A78,
    IMPORTRANGE(
      ""1ZHMy3vVUd_0MrSduXTe1etBb1HNpAlGwQr006ljwMiM"",
      ""GSC最新!A:F""
    ),
    3,
    FALSE
  ),
  0
)
"),5.0)</f>
        <v>5</v>
      </c>
    </row>
    <row r="79">
      <c r="A79" s="9" t="s">
        <v>116</v>
      </c>
      <c r="B79" s="9" t="s">
        <v>72</v>
      </c>
      <c r="C79" s="8" t="str">
        <f>IFERROR(__xludf.DUMMYFUNCTION("REGEXEXTRACT(A79,""https?://([^/]+)"")"),"dokkai-labo.tokyo")</f>
        <v>dokkai-labo.tokyo</v>
      </c>
      <c r="D79" s="8" t="str">
        <f>IFERROR(__xludf.DUMMYFUNCTION("IFERROR(
  VLOOKUP(
    A79,
    IMPORTRANGE(
      ""1ZygntHC1J6IxzKbTidmOyf5nUyW4GCLurHCjexrLm_o"",
      ""HTMLキャッシュ!A:F""
    ),
    2,
    FALSE
  ),
  0
)
"),"SC")</f>
        <v>SC</v>
      </c>
      <c r="E79" s="8" t="str">
        <f>IFERROR(__xludf.DUMMYFUNCTION("IFERROR(
  VLOOKUP(
    A79,
    IMPORTRANGE(
      ""1ZygntHC1J6IxzKbTidmOyf5nUyW4GCLurHCjexrLm_o"",
      ""HTMLキャッシュ!A:F""
    ),
    5,
    FALSE
  ),
  0
)
"),"四谷大塚（予習シリーズ）国語の扱い方“知識×読解”のバランス調整 - 受験国語専門 読解ラボ東京 | 中学受験・大学受験対応の個別指導国語専門塾（オンライン・教室対応）")</f>
        <v>四谷大塚（予習シリーズ）国語の扱い方“知識×読解”のバランス調整 - 受験国語専門 読解ラボ東京 | 中学受験・大学受験対応の個別指導国語専門塾（オンライン・教室対応）</v>
      </c>
      <c r="F79" s="8" t="str">
        <f>IFERROR(__xludf.DUMMYFUNCTION("IFERROR(
  VLOOKUP(
    B79,
    IMPORTRANGE(
      ""1ZygntHC1J6IxzKbTidmOyf5nUyW4GCLurHCjexrLm_o"",
      ""HTMLキャッシュ!A:F""
    ),
    2,
    FALSE
  ),
  """"
)
"),"MC")</f>
        <v>MC</v>
      </c>
      <c r="G79" s="8" t="str">
        <f>IFERROR(__xludf.DUMMYFUNCTION("IFERROR(
  VLOOKUP(
    B79,
    IMPORTRANGE(
      ""1ZygntHC1J6IxzKbTidmOyf5nUyW4GCLurHCjexrLm_o"",
      ""HTMLキャッシュ!A:F""
    ),
    5,
    FALSE
  ),
  """"
)
"),"大手中学受験塾国語テキスト徹底比較ガイド")</f>
        <v>大手中学受験塾国語テキスト徹底比較ガイド</v>
      </c>
      <c r="H79" s="1" t="s">
        <v>2072</v>
      </c>
      <c r="I79" s="8">
        <f>IFERROR(__xludf.DUMMYFUNCTION("IFERROR(
  VLOOKUP(
    A79,
    IMPORTRANGE(
      ""1ZHMy3vVUd_0MrSduXTe1etBb1HNpAlGwQr006ljwMiM"",
      ""GSC最新!A:F""
    ),
    3,
    FALSE
  ),
  0
)
"),30.0)</f>
        <v>30</v>
      </c>
    </row>
    <row r="80">
      <c r="A80" s="9" t="s">
        <v>118</v>
      </c>
      <c r="B80" s="9" t="s">
        <v>21</v>
      </c>
      <c r="C80" s="8" t="str">
        <f>IFERROR(__xludf.DUMMYFUNCTION("REGEXEXTRACT(A80,""https?://([^/]+)"")"),"dokkai-labo.tokyo")</f>
        <v>dokkai-labo.tokyo</v>
      </c>
      <c r="D80" s="8" t="str">
        <f>IFERROR(__xludf.DUMMYFUNCTION("IFERROR(
  VLOOKUP(
    A80,
    IMPORTRANGE(
      ""1ZygntHC1J6IxzKbTidmOyf5nUyW4GCLurHCjexrLm_o"",
      ""HTMLキャッシュ!A:F""
    ),
    2,
    FALSE
  ),
  0
)
"),"SC")</f>
        <v>SC</v>
      </c>
      <c r="E80" s="8" t="str">
        <f>IFERROR(__xludf.DUMMYFUNCTION("IFERROR(
  VLOOKUP(
    A80,
    IMPORTRANGE(
      ""1ZygntHC1J6IxzKbTidmOyf5nUyW4GCLurHCjexrLm_o"",
      ""HTMLキャッシュ!A:F""
    ),
    5,
    FALSE
  ),
  0
)
"),"言い換え・対比・因果がつかめない子のための読み方トレーニング - 受験国語専門 読解ラボ東京 | 中学受験・大学受験対応の個別指導国語専門塾（オンライン・教室対応）")</f>
        <v>言い換え・対比・因果がつかめない子のための読み方トレーニング - 受験国語専門 読解ラボ東京 | 中学受験・大学受験対応の個別指導国語専門塾（オンライン・教室対応）</v>
      </c>
      <c r="F80" s="8" t="str">
        <f>IFERROR(__xludf.DUMMYFUNCTION("IFERROR(
  VLOOKUP(
    B80,
    IMPORTRANGE(
      ""1ZygntHC1J6IxzKbTidmOyf5nUyW4GCLurHCjexrLm_o"",
      ""HTMLキャッシュ!A:F""
    ),
    2,
    FALSE
  ),
  """"
)
"),"MC")</f>
        <v>MC</v>
      </c>
      <c r="G80" s="8" t="str">
        <f>IFERROR(__xludf.DUMMYFUNCTION("IFERROR(
  VLOOKUP(
    B80,
    IMPORTRANGE(
      ""1ZygntHC1J6IxzKbTidmOyf5nUyW4GCLurHCjexrLm_o"",
      ""HTMLキャッシュ!A:F""
    ),
    5,
    FALSE
  ),
  """"
)
"),"読解ラボ東京の考える受験国語対策とは？ - 受験国語専門 読解ラボ東京 | 中学受験・大学受験対応の個別指導国語専門塾（オンライン・教室対応）")</f>
        <v>読解ラボ東京の考える受験国語対策とは？ - 受験国語専門 読解ラボ東京 | 中学受験・大学受験対応の個別指導国語専門塾（オンライン・教室対応）</v>
      </c>
      <c r="H80" s="1" t="s">
        <v>2074</v>
      </c>
      <c r="I80" s="8">
        <f>IFERROR(__xludf.DUMMYFUNCTION("IFERROR(
  VLOOKUP(
    A80,
    IMPORTRANGE(
      ""1ZHMy3vVUd_0MrSduXTe1etBb1HNpAlGwQr006ljwMiM"",
      ""GSC最新!A:F""
    ),
    3,
    FALSE
  ),
  0
)
"),5.0)</f>
        <v>5</v>
      </c>
    </row>
    <row r="81">
      <c r="A81" s="9" t="s">
        <v>119</v>
      </c>
      <c r="B81" s="9" t="s">
        <v>228</v>
      </c>
      <c r="C81" s="8" t="str">
        <f>IFERROR(__xludf.DUMMYFUNCTION("REGEXEXTRACT(A81,""https?://([^/]+)"")"),"dokkai-labo.tokyo")</f>
        <v>dokkai-labo.tokyo</v>
      </c>
      <c r="D81" s="8" t="str">
        <f>IFERROR(__xludf.DUMMYFUNCTION("IFERROR(
  VLOOKUP(
    A81,
    IMPORTRANGE(
      ""1ZygntHC1J6IxzKbTidmOyf5nUyW4GCLurHCjexrLm_o"",
      ""HTMLキャッシュ!A:F""
    ),
    2,
    FALSE
  ),
  0
)
"),"SC")</f>
        <v>SC</v>
      </c>
      <c r="E81" s="8" t="str">
        <f>IFERROR(__xludf.DUMMYFUNCTION("IFERROR(
  VLOOKUP(
    A81,
    IMPORTRANGE(
      ""1ZygntHC1J6IxzKbTidmOyf5nUyW4GCLurHCjexrLm_o"",
      ""HTMLキャッシュ!A:F""
    ),
    5,
    FALSE
  ),
  0
)
"),"読解ラボ東京のオンライン個別指導が選ばれる理由 - 受験国語専門 読解ラボ東京 | 中学受験・大学受験対応の個別指導国語専門塾（オンライン・教室対応）")</f>
        <v>読解ラボ東京のオンライン個別指導が選ばれる理由 - 受験国語専門 読解ラボ東京 | 中学受験・大学受験対応の個別指導国語専門塾（オンライン・教室対応）</v>
      </c>
      <c r="F81" s="8" t="str">
        <f>IFERROR(__xludf.DUMMYFUNCTION("IFERROR(
  VLOOKUP(
    B81,
    IMPORTRANGE(
      ""1ZygntHC1J6IxzKbTidmOyf5nUyW4GCLurHCjexrLm_o"",
      ""HTMLキャッシュ!A:F""
    ),
    2,
    FALSE
  ),
  """"
)
"),"SP")</f>
        <v>SP</v>
      </c>
      <c r="G81" s="8" t="str">
        <f>IFERROR(__xludf.DUMMYFUNCTION("IFERROR(
  VLOOKUP(
    B81,
    IMPORTRANGE(
      ""1ZygntHC1J6IxzKbTidmOyf5nUyW4GCLurHCjexrLm_o"",
      ""HTMLキャッシュ!A:F""
    ),
    5,
    FALSE
  ),
  """"
)
"),"国語専門塾のオンライン個別｜記述添削・過去問｜中学受験")</f>
        <v>国語専門塾のオンライン個別｜記述添削・過去問｜中学受験</v>
      </c>
      <c r="H81" s="1" t="s">
        <v>2072</v>
      </c>
      <c r="I81" s="8">
        <f>IFERROR(__xludf.DUMMYFUNCTION("IFERROR(
  VLOOKUP(
    A81,
    IMPORTRANGE(
      ""1ZHMy3vVUd_0MrSduXTe1etBb1HNpAlGwQr006ljwMiM"",
      ""GSC最新!A:F""
    ),
    3,
    FALSE
  ),
  0
)
"),0.0)</f>
        <v>0</v>
      </c>
    </row>
    <row r="82">
      <c r="A82" s="9" t="s">
        <v>120</v>
      </c>
      <c r="B82" s="9" t="s">
        <v>55</v>
      </c>
      <c r="C82" s="8" t="str">
        <f>IFERROR(__xludf.DUMMYFUNCTION("REGEXEXTRACT(A82,""https?://([^/]+)"")"),"dokkai-labo.tokyo")</f>
        <v>dokkai-labo.tokyo</v>
      </c>
      <c r="D82" s="8" t="str">
        <f>IFERROR(__xludf.DUMMYFUNCTION("IFERROR(
  VLOOKUP(
    A82,
    IMPORTRANGE(
      ""1ZygntHC1J6IxzKbTidmOyf5nUyW4GCLurHCjexrLm_o"",
      ""HTMLキャッシュ!A:F""
    ),
    2,
    FALSE
  ),
  0
)
"),"SC")</f>
        <v>SC</v>
      </c>
      <c r="E82" s="8" t="str">
        <f>IFERROR(__xludf.DUMMYFUNCTION("IFERROR(
  VLOOKUP(
    A82,
    IMPORTRANGE(
      ""1ZygntHC1J6IxzKbTidmOyf5nUyW4GCLurHCjexrLm_o"",
      ""HTMLキャッシュ!A:F""
    ),
    5,
    FALSE
  ),
  0
)
"),"読解処理の順番 読む順序と理解力を高める手順")</f>
        <v>読解処理の順番 読む順序と理解力を高める手順</v>
      </c>
      <c r="F82" s="8" t="str">
        <f>IFERROR(__xludf.DUMMYFUNCTION("IFERROR(
  VLOOKUP(
    B82,
    IMPORTRANGE(
      ""1ZygntHC1J6IxzKbTidmOyf5nUyW4GCLurHCjexrLm_o"",
      ""HTMLキャッシュ!A:F""
    ),
    2,
    FALSE
  ),
  """"
)
"),"MC")</f>
        <v>MC</v>
      </c>
      <c r="G82" s="8" t="str">
        <f>IFERROR(__xludf.DUMMYFUNCTION("IFERROR(
  VLOOKUP(
    B82,
    IMPORTRANGE(
      ""1ZygntHC1J6IxzKbTidmOyf5nUyW4GCLurHCjexrLm_o"",
      ""HTMLキャッシュ!A:F""
    ),
    5,
    FALSE
  ),
  """"
)
"),"文章を理解するのに時間がかかる｜中学受験国語｜二度読み対策")</f>
        <v>文章を理解するのに時間がかかる｜中学受験国語｜二度読み対策</v>
      </c>
      <c r="H82" s="1" t="s">
        <v>2068</v>
      </c>
      <c r="I82" s="8">
        <f>IFERROR(__xludf.DUMMYFUNCTION("IFERROR(
  VLOOKUP(
    A82,
    IMPORTRANGE(
      ""1ZHMy3vVUd_0MrSduXTe1etBb1HNpAlGwQr006ljwMiM"",
      ""GSC最新!A:F""
    ),
    3,
    FALSE
  ),
  0
)
"),4.0)</f>
        <v>4</v>
      </c>
    </row>
    <row r="83">
      <c r="A83" s="9" t="s">
        <v>121</v>
      </c>
      <c r="B83" s="9" t="s">
        <v>118</v>
      </c>
      <c r="C83" s="8" t="str">
        <f>IFERROR(__xludf.DUMMYFUNCTION("REGEXEXTRACT(A83,""https?://([^/]+)"")"),"dokkai-labo.tokyo")</f>
        <v>dokkai-labo.tokyo</v>
      </c>
      <c r="D83" s="8" t="str">
        <f>IFERROR(__xludf.DUMMYFUNCTION("IFERROR(
  VLOOKUP(
    A83,
    IMPORTRANGE(
      ""1ZygntHC1J6IxzKbTidmOyf5nUyW4GCLurHCjexrLm_o"",
      ""HTMLキャッシュ!A:F""
    ),
    2,
    FALSE
  ),
  0
)
"),"SC")</f>
        <v>SC</v>
      </c>
      <c r="E83" s="8" t="str">
        <f>IFERROR(__xludf.DUMMYFUNCTION("IFERROR(
  VLOOKUP(
    A83,
    IMPORTRANGE(
      ""1ZygntHC1J6IxzKbTidmOyf5nUyW4GCLurHCjexrLm_o"",
      ""HTMLキャッシュ!A:F""
    ),
    5,
    FALSE
  ),
  0
)
"),"正答に“近いのに落とす”子のための根拠精度の鍛え方 - 受験国語専門 読解ラボ東京 | 中学受験・大学受験対応の個別指導国語専門塾（オンライン・教室対応）")</f>
        <v>正答に“近いのに落とす”子のための根拠精度の鍛え方 - 受験国語専門 読解ラボ東京 | 中学受験・大学受験対応の個別指導国語専門塾（オンライン・教室対応）</v>
      </c>
      <c r="F83" s="8" t="str">
        <f>IFERROR(__xludf.DUMMYFUNCTION("IFERROR(
  VLOOKUP(
    B83,
    IMPORTRANGE(
      ""1ZygntHC1J6IxzKbTidmOyf5nUyW4GCLurHCjexrLm_o"",
      ""HTMLキャッシュ!A:F""
    ),
    2,
    FALSE
  ),
  """"
)
"),"SC")</f>
        <v>SC</v>
      </c>
      <c r="G83" s="8" t="str">
        <f>IFERROR(__xludf.DUMMYFUNCTION("IFERROR(
  VLOOKUP(
    B83,
    IMPORTRANGE(
      ""1ZygntHC1J6IxzKbTidmOyf5nUyW4GCLurHCjexrLm_o"",
      ""HTMLキャッシュ!A:F""
    ),
    5,
    FALSE
  ),
  """"
)
"),"言い換え・対比・因果がつかめない子のための読み方トレーニング - 受験国語専門 読解ラボ東京 | 中学受験・大学受験対応の個別指導国語専門塾（オンライン・教室対応）")</f>
        <v>言い換え・対比・因果がつかめない子のための読み方トレーニング - 受験国語専門 読解ラボ東京 | 中学受験・大学受験対応の個別指導国語専門塾（オンライン・教室対応）</v>
      </c>
      <c r="H83" s="1" t="s">
        <v>2074</v>
      </c>
      <c r="I83" s="8">
        <f>IFERROR(__xludf.DUMMYFUNCTION("IFERROR(
  VLOOKUP(
    A83,
    IMPORTRANGE(
      ""1ZHMy3vVUd_0MrSduXTe1etBb1HNpAlGwQr006ljwMiM"",
      ""GSC最新!A:F""
    ),
    3,
    FALSE
  ),
  0
)
"),3.0)</f>
        <v>3</v>
      </c>
    </row>
    <row r="84">
      <c r="A84" s="9" t="s">
        <v>122</v>
      </c>
      <c r="B84" s="9" t="s">
        <v>53</v>
      </c>
      <c r="C84" s="8" t="str">
        <f>IFERROR(__xludf.DUMMYFUNCTION("REGEXEXTRACT(A84,""https?://([^/]+)"")"),"dokkai-labo.tokyo")</f>
        <v>dokkai-labo.tokyo</v>
      </c>
      <c r="D84" s="8" t="str">
        <f>IFERROR(__xludf.DUMMYFUNCTION("IFERROR(
  VLOOKUP(
    A84,
    IMPORTRANGE(
      ""1ZygntHC1J6IxzKbTidmOyf5nUyW4GCLurHCjexrLm_o"",
      ""HTMLキャッシュ!A:F""
    ),
    2,
    FALSE
  ),
  0
)
"),"SC")</f>
        <v>SC</v>
      </c>
      <c r="E84" s="8" t="str">
        <f>IFERROR(__xludf.DUMMYFUNCTION("IFERROR(
  VLOOKUP(
    A84,
    IMPORTRANGE(
      ""1ZygntHC1J6IxzKbTidmOyf5nUyW4GCLurHCjexrLm_o"",
      ""HTMLキャッシュ!A:F""
    ),
    5,
    FALSE
  ),
  0
)
"),"読解とメンタルケア 不安・焦り・思考停止の扱い方 - 受験国語専門 読解ラボ東京 | 中学受験・大学受験対応の個別指導国語専門塾（オンライン・教室対応）")</f>
        <v>読解とメンタルケア 不安・焦り・思考停止の扱い方 - 受験国語専門 読解ラボ東京 | 中学受験・大学受験対応の個別指導国語専門塾（オンライン・教室対応）</v>
      </c>
      <c r="F84" s="8" t="str">
        <f>IFERROR(__xludf.DUMMYFUNCTION("IFERROR(
  VLOOKUP(
    B84,
    IMPORTRANGE(
      ""1ZygntHC1J6IxzKbTidmOyf5nUyW4GCLurHCjexrLm_o"",
      ""HTMLキャッシュ!A:F""
    ),
    2,
    FALSE
  ),
  """"
)
"),"MC")</f>
        <v>MC</v>
      </c>
      <c r="G84" s="8" t="str">
        <f>IFERROR(__xludf.DUMMYFUNCTION("IFERROR(
  VLOOKUP(
    B84,
    IMPORTRANGE(
      ""1ZygntHC1J6IxzKbTidmOyf5nUyW4GCLurHCjexrLm_o"",
      ""HTMLキャッシュ!A:F""
    ),
    5,
    FALSE
  ),
  """"
)
"),"中学受験で国語が苦手な子へ──「読めない・解けない」の原因と克服ステップ - 受験国語専門 読解ラボ東京 | 中学受験・大学受験対応の個別指導国語専門塾（オンライン・教室対応）")</f>
        <v>中学受験で国語が苦手な子へ──「読めない・解けない」の原因と克服ステップ - 受験国語専門 読解ラボ東京 | 中学受験・大学受験対応の個別指導国語専門塾（オンライン・教室対応）</v>
      </c>
      <c r="H84" s="1" t="s">
        <v>2066</v>
      </c>
      <c r="I84" s="8">
        <f>IFERROR(__xludf.DUMMYFUNCTION("IFERROR(
  VLOOKUP(
    A84,
    IMPORTRANGE(
      ""1ZHMy3vVUd_0MrSduXTe1etBb1HNpAlGwQr006ljwMiM"",
      ""GSC最新!A:F""
    ),
    3,
    FALSE
  ),
  0
)
"),2.0)</f>
        <v>2</v>
      </c>
    </row>
    <row r="85">
      <c r="A85" s="9" t="s">
        <v>123</v>
      </c>
      <c r="B85" s="9" t="s">
        <v>25</v>
      </c>
      <c r="C85" s="8" t="str">
        <f>IFERROR(__xludf.DUMMYFUNCTION("REGEXEXTRACT(A85,""https?://([^/]+)"")"),"dokkai-labo.tokyo")</f>
        <v>dokkai-labo.tokyo</v>
      </c>
      <c r="D85" s="8" t="str">
        <f>IFERROR(__xludf.DUMMYFUNCTION("IFERROR(
  VLOOKUP(
    A85,
    IMPORTRANGE(
      ""1ZygntHC1J6IxzKbTidmOyf5nUyW4GCLurHCjexrLm_o"",
      ""HTMLキャッシュ!A:F""
    ),
    2,
    FALSE
  ),
  0
)
"),"SC")</f>
        <v>SC</v>
      </c>
      <c r="E85" s="8" t="str">
        <f>IFERROR(__xludf.DUMMYFUNCTION("IFERROR(
  VLOOKUP(
    A85,
    IMPORTRANGE(
      ""1ZygntHC1J6IxzKbTidmOyf5nUyW4GCLurHCjexrLm_o"",
      ""HTMLキャッシュ!A:F""
    ),
    5,
    FALSE
  ),
  0
)
"),"語彙が弱い子のためのオンライン記述強化法 - 受験国語専門 読解ラボ東京 | 中学受験・大学受験対応の個別指導国語専門塾（オンライン・教室対応）")</f>
        <v>語彙が弱い子のためのオンライン記述強化法 - 受験国語専門 読解ラボ東京 | 中学受験・大学受験対応の個別指導国語専門塾（オンライン・教室対応）</v>
      </c>
      <c r="F85" s="8" t="str">
        <f>IFERROR(__xludf.DUMMYFUNCTION("IFERROR(
  VLOOKUP(
    B85,
    IMPORTRANGE(
      ""1ZygntHC1J6IxzKbTidmOyf5nUyW4GCLurHCjexrLm_o"",
      ""HTMLキャッシュ!A:F""
    ),
    2,
    FALSE
  ),
  """"
)
"),"MC")</f>
        <v>MC</v>
      </c>
      <c r="G85" s="8" t="str">
        <f>IFERROR(__xludf.DUMMYFUNCTION("IFERROR(
  VLOOKUP(
    B85,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85" s="1" t="s">
        <v>2061</v>
      </c>
      <c r="I85" s="8">
        <f>IFERROR(__xludf.DUMMYFUNCTION("IFERROR(
  VLOOKUP(
    A85,
    IMPORTRANGE(
      ""1ZHMy3vVUd_0MrSduXTe1etBb1HNpAlGwQr006ljwMiM"",
      ""GSC最新!A:F""
    ),
    3,
    FALSE
  ),
  0
)
"),0.0)</f>
        <v>0</v>
      </c>
    </row>
    <row r="86">
      <c r="A86" s="9" t="s">
        <v>124</v>
      </c>
      <c r="B86" s="9" t="s">
        <v>12</v>
      </c>
      <c r="C86" s="8" t="str">
        <f>IFERROR(__xludf.DUMMYFUNCTION("REGEXEXTRACT(A86,""https?://([^/]+)"")"),"dokkai-labo.tokyo")</f>
        <v>dokkai-labo.tokyo</v>
      </c>
      <c r="D86" s="8" t="str">
        <f>IFERROR(__xludf.DUMMYFUNCTION("IFERROR(
  VLOOKUP(
    A86,
    IMPORTRANGE(
      ""1ZygntHC1J6IxzKbTidmOyf5nUyW4GCLurHCjexrLm_o"",
      ""HTMLキャッシュ!A:F""
    ),
    2,
    FALSE
  ),
  0
)
"),"SC")</f>
        <v>SC</v>
      </c>
      <c r="E86" s="8" t="str">
        <f>IFERROR(__xludf.DUMMYFUNCTION("IFERROR(
  VLOOKUP(
    A86,
    IMPORTRANGE(
      ""1ZygntHC1J6IxzKbTidmOyf5nUyW4GCLurHCjexrLm_o"",
      ""HTMLキャッシュ!A:F""
    ),
    5,
    FALSE
  ),
  0
)
"),"語彙力強化の実践法 読解で使える語彙力を鍛える")</f>
        <v>語彙力強化の実践法 読解で使える語彙力を鍛える</v>
      </c>
      <c r="F86" s="8" t="str">
        <f>IFERROR(__xludf.DUMMYFUNCTION("IFERROR(
  VLOOKUP(
    B86,
    IMPORTRANGE(
      ""1ZygntHC1J6IxzKbTidmOyf5nUyW4GCLurHCjexrLm_o"",
      ""HTMLキャッシュ!A:F""
    ),
    2,
    FALSE
  ),
  """"
)
"),"TP")</f>
        <v>TP</v>
      </c>
      <c r="G86" s="8" t="str">
        <f>IFERROR(__xludf.DUMMYFUNCTION("IFERROR(
  VLOOKUP(
    B86,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86" s="1" t="s">
        <v>2075</v>
      </c>
      <c r="I86" s="8">
        <f>IFERROR(__xludf.DUMMYFUNCTION("IFERROR(
  VLOOKUP(
    A86,
    IMPORTRANGE(
      ""1ZHMy3vVUd_0MrSduXTe1etBb1HNpAlGwQr006ljwMiM"",
      ""GSC最新!A:F""
    ),
    3,
    FALSE
  ),
  0
)
"),14.0)</f>
        <v>14</v>
      </c>
    </row>
    <row r="87">
      <c r="A87" s="9" t="s">
        <v>125</v>
      </c>
      <c r="B87" s="9" t="s">
        <v>12</v>
      </c>
      <c r="C87" s="8" t="str">
        <f>IFERROR(__xludf.DUMMYFUNCTION("REGEXEXTRACT(A87,""https?://([^/]+)"")"),"dokkai-labo.tokyo")</f>
        <v>dokkai-labo.tokyo</v>
      </c>
      <c r="D87" s="8" t="str">
        <f>IFERROR(__xludf.DUMMYFUNCTION("IFERROR(
  VLOOKUP(
    A87,
    IMPORTRANGE(
      ""1ZygntHC1J6IxzKbTidmOyf5nUyW4GCLurHCjexrLm_o"",
      ""HTMLキャッシュ!A:F""
    ),
    2,
    FALSE
  ),
  0
)
"),"SC")</f>
        <v>SC</v>
      </c>
      <c r="E87" s="8" t="str">
        <f>IFERROR(__xludf.DUMMYFUNCTION("IFERROR(
  VLOOKUP(
    A87,
    IMPORTRANGE(
      ""1ZygntHC1J6IxzKbTidmOyf5nUyW4GCLurHCjexrLm_o"",
      ""HTMLキャッシュ!A:F""
    ),
    5,
    FALSE
  ),
  0
)
"),"語句の意味が取れない対処｜読解崩れを直す｜中学受験国語")</f>
        <v>語句の意味が取れない対処｜読解崩れを直す｜中学受験国語</v>
      </c>
      <c r="F87" s="8" t="str">
        <f>IFERROR(__xludf.DUMMYFUNCTION("IFERROR(
  VLOOKUP(
    B87,
    IMPORTRANGE(
      ""1ZygntHC1J6IxzKbTidmOyf5nUyW4GCLurHCjexrLm_o"",
      ""HTMLキャッシュ!A:F""
    ),
    2,
    FALSE
  ),
  """"
)
"),"TP")</f>
        <v>TP</v>
      </c>
      <c r="G87" s="8" t="str">
        <f>IFERROR(__xludf.DUMMYFUNCTION("IFERROR(
  VLOOKUP(
    B87,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87" s="1" t="s">
        <v>2075</v>
      </c>
      <c r="I87" s="8">
        <f>IFERROR(__xludf.DUMMYFUNCTION("IFERROR(
  VLOOKUP(
    A87,
    IMPORTRANGE(
      ""1ZHMy3vVUd_0MrSduXTe1etBb1HNpAlGwQr006ljwMiM"",
      ""GSC最新!A:F""
    ),
    3,
    FALSE
  ),
  0
)
"),1.0)</f>
        <v>1</v>
      </c>
    </row>
    <row r="88">
      <c r="A88" s="9" t="s">
        <v>126</v>
      </c>
      <c r="B88" s="9" t="s">
        <v>71</v>
      </c>
      <c r="C88" s="8" t="str">
        <f>IFERROR(__xludf.DUMMYFUNCTION("REGEXEXTRACT(A88,""https?://([^/]+)"")"),"dokkai-labo.tokyo")</f>
        <v>dokkai-labo.tokyo</v>
      </c>
      <c r="D88" s="8" t="str">
        <f>IFERROR(__xludf.DUMMYFUNCTION("IFERROR(
  VLOOKUP(
    A88,
    IMPORTRANGE(
      ""1ZygntHC1J6IxzKbTidmOyf5nUyW4GCLurHCjexrLm_o"",
      ""HTMLキャッシュ!A:F""
    ),
    2,
    FALSE
  ),
  0
)
"),"SC")</f>
        <v>SC</v>
      </c>
      <c r="E88" s="8" t="str">
        <f>IFERROR(__xludf.DUMMYFUNCTION("IFERROR(
  VLOOKUP(
    A88,
    IMPORTRANGE(
      ""1ZygntHC1J6IxzKbTidmOyf5nUyW4GCLurHCjexrLm_o"",
      ""HTMLキャッシュ!A:F""
    ),
    5,
    FALSE
  ),
  0
)
"),"国語が伸びない家庭に共通する“学習パターンのズレ” - 受験国語専門 読解ラボ東京 | 中学受験・大学受験対応の個別指導国語専門塾（オンライン・教室対応）")</f>
        <v>国語が伸びない家庭に共通する“学習パターンのズレ” - 受験国語専門 読解ラボ東京 | 中学受験・大学受験対応の個別指導国語専門塾（オンライン・教室対応）</v>
      </c>
      <c r="F88" s="8" t="str">
        <f>IFERROR(__xludf.DUMMYFUNCTION("IFERROR(
  VLOOKUP(
    B88,
    IMPORTRANGE(
      ""1ZygntHC1J6IxzKbTidmOyf5nUyW4GCLurHCjexrLm_o"",
      ""HTMLキャッシュ!A:F""
    ),
    2,
    FALSE
  ),
  """"
)
"),"MC")</f>
        <v>MC</v>
      </c>
      <c r="G88" s="8" t="str">
        <f>IFERROR(__xludf.DUMMYFUNCTION("IFERROR(
  VLOOKUP(
    B88,
    IMPORTRANGE(
      ""1ZygntHC1J6IxzKbTidmOyf5nUyW4GCLurHCjexrLm_o"",
      ""HTMLキャッシュ!A:F""
    ),
    5,
    FALSE
  ),
  """"
)
"),"中学受験国語の家庭学習｜読解量の増やし方・漢字週3テスト")</f>
        <v>中学受験国語の家庭学習｜読解量の増やし方・漢字週3テスト</v>
      </c>
      <c r="H88" s="1" t="s">
        <v>2071</v>
      </c>
      <c r="I88" s="8">
        <f>IFERROR(__xludf.DUMMYFUNCTION("IFERROR(
  VLOOKUP(
    A88,
    IMPORTRANGE(
      ""1ZHMy3vVUd_0MrSduXTe1etBb1HNpAlGwQr006ljwMiM"",
      ""GSC最新!A:F""
    ),
    3,
    FALSE
  ),
  0
)
"),2.0)</f>
        <v>2</v>
      </c>
    </row>
    <row r="89">
      <c r="A89" s="9" t="s">
        <v>127</v>
      </c>
      <c r="B89" s="9" t="s">
        <v>62</v>
      </c>
      <c r="C89" s="8" t="str">
        <f>IFERROR(__xludf.DUMMYFUNCTION("REGEXEXTRACT(A89,""https?://([^/]+)"")"),"dokkai-labo.tokyo")</f>
        <v>dokkai-labo.tokyo</v>
      </c>
      <c r="D89" s="8" t="str">
        <f>IFERROR(__xludf.DUMMYFUNCTION("IFERROR(
  VLOOKUP(
    A89,
    IMPORTRANGE(
      ""1ZygntHC1J6IxzKbTidmOyf5nUyW4GCLurHCjexrLm_o"",
      ""HTMLキャッシュ!A:F""
    ),
    2,
    FALSE
  ),
  0
)
"),"SC")</f>
        <v>SC</v>
      </c>
      <c r="E89" s="8" t="str">
        <f>IFERROR(__xludf.DUMMYFUNCTION("IFERROR(
  VLOOKUP(
    A89,
    IMPORTRANGE(
      ""1ZygntHC1J6IxzKbTidmOyf5nUyW4GCLurHCjexrLm_o"",
      ""HTMLキャッシュ!A:F""
    ),
    5,
    FALSE
  ),
  0
)
"),"過去問が解けない理由をオンライン個別で見抜く - 受験国語専門 読解ラボ東京 | 中学受験・大学受験対応の個別指導国語専門塾（オンライン・教室対応）")</f>
        <v>過去問が解けない理由をオンライン個別で見抜く - 受験国語専門 読解ラボ東京 | 中学受験・大学受験対応の個別指導国語専門塾（オンライン・教室対応）</v>
      </c>
      <c r="F89" s="8" t="str">
        <f>IFERROR(__xludf.DUMMYFUNCTION("IFERROR(
  VLOOKUP(
    B89,
    IMPORTRANGE(
      ""1ZygntHC1J6IxzKbTidmOyf5nUyW4GCLurHCjexrLm_o"",
      ""HTMLキャッシュ!A:F""
    ),
    2,
    FALSE
  ),
  """"
)
"),"MC")</f>
        <v>MC</v>
      </c>
      <c r="G89" s="8" t="str">
        <f>IFERROR(__xludf.DUMMYFUNCTION("IFERROR(
  VLOOKUP(
    B89,
    IMPORTRANGE(
      ""1ZygntHC1J6IxzKbTidmOyf5nUyW4GCLurHCjexrLm_o"",
      ""HTMLキャッシュ!A:F""
    ),
    5,
    FALSE
  ),
  """"
)
"),"中学受験国語の過去問は何回解く｜繰り返す効果と使い方の目安")</f>
        <v>中学受験国語の過去問は何回解く｜繰り返す効果と使い方の目安</v>
      </c>
      <c r="H89" s="1" t="s">
        <v>2065</v>
      </c>
      <c r="I89" s="8">
        <f>IFERROR(__xludf.DUMMYFUNCTION("IFERROR(
  VLOOKUP(
    A89,
    IMPORTRANGE(
      ""1ZHMy3vVUd_0MrSduXTe1etBb1HNpAlGwQr006ljwMiM"",
      ""GSC最新!A:F""
    ),
    3,
    FALSE
  ),
  0
)
"),1.0)</f>
        <v>1</v>
      </c>
    </row>
    <row r="90">
      <c r="A90" s="9" t="s">
        <v>128</v>
      </c>
      <c r="B90" s="9" t="s">
        <v>71</v>
      </c>
      <c r="C90" s="8" t="str">
        <f>IFERROR(__xludf.DUMMYFUNCTION("REGEXEXTRACT(A90,""https?://([^/]+)"")"),"dokkai-labo.tokyo")</f>
        <v>dokkai-labo.tokyo</v>
      </c>
      <c r="D90" s="8" t="str">
        <f>IFERROR(__xludf.DUMMYFUNCTION("IFERROR(
  VLOOKUP(
    A90,
    IMPORTRANGE(
      ""1ZygntHC1J6IxzKbTidmOyf5nUyW4GCLurHCjexrLm_o"",
      ""HTMLキャッシュ!A:F""
    ),
    2,
    FALSE
  ),
  0
)
"),"SC")</f>
        <v>SC</v>
      </c>
      <c r="E90" s="8" t="str">
        <f>IFERROR(__xludf.DUMMYFUNCTION("IFERROR(
  VLOOKUP(
    A90,
    IMPORTRANGE(
      ""1ZygntHC1J6IxzKbTidmOyf5nUyW4GCLurHCjexrLm_o"",
      ""HTMLキャッシュ!A:F""
    ),
    5,
    FALSE
  ),
  0
)
"),"家庭で国語を教えるのが“極めて難しい”理由 - 受験国語専門 読解ラボ東京 | 中学受験・大学受験対応の個別指導国語専門塾（オンライン・教室対応）")</f>
        <v>家庭で国語を教えるのが“極めて難しい”理由 - 受験国語専門 読解ラボ東京 | 中学受験・大学受験対応の個別指導国語専門塾（オンライン・教室対応）</v>
      </c>
      <c r="F90" s="8" t="str">
        <f>IFERROR(__xludf.DUMMYFUNCTION("IFERROR(
  VLOOKUP(
    B90,
    IMPORTRANGE(
      ""1ZygntHC1J6IxzKbTidmOyf5nUyW4GCLurHCjexrLm_o"",
      ""HTMLキャッシュ!A:F""
    ),
    2,
    FALSE
  ),
  """"
)
"),"MC")</f>
        <v>MC</v>
      </c>
      <c r="G90" s="8" t="str">
        <f>IFERROR(__xludf.DUMMYFUNCTION("IFERROR(
  VLOOKUP(
    B90,
    IMPORTRANGE(
      ""1ZygntHC1J6IxzKbTidmOyf5nUyW4GCLurHCjexrLm_o"",
      ""HTMLキャッシュ!A:F""
    ),
    5,
    FALSE
  ),
  """"
)
"),"中学受験国語の家庭学習｜読解量の増やし方・漢字週3テスト")</f>
        <v>中学受験国語の家庭学習｜読解量の増やし方・漢字週3テスト</v>
      </c>
      <c r="H90" s="1" t="s">
        <v>2071</v>
      </c>
      <c r="I90" s="8">
        <f>IFERROR(__xludf.DUMMYFUNCTION("IFERROR(
  VLOOKUP(
    A90,
    IMPORTRANGE(
      ""1ZHMy3vVUd_0MrSduXTe1etBb1HNpAlGwQr006ljwMiM"",
      ""GSC最新!A:F""
    ),
    3,
    FALSE
  ),
  0
)
"),5.0)</f>
        <v>5</v>
      </c>
    </row>
    <row r="91">
      <c r="A91" s="9" t="s">
        <v>129</v>
      </c>
      <c r="B91" s="9" t="s">
        <v>25</v>
      </c>
      <c r="C91" s="8" t="str">
        <f>IFERROR(__xludf.DUMMYFUNCTION("REGEXEXTRACT(A91,""https?://([^/]+)"")"),"dokkai-labo.tokyo")</f>
        <v>dokkai-labo.tokyo</v>
      </c>
      <c r="D91" s="8" t="str">
        <f>IFERROR(__xludf.DUMMYFUNCTION("IFERROR(
  VLOOKUP(
    A91,
    IMPORTRANGE(
      ""1ZygntHC1J6IxzKbTidmOyf5nUyW4GCLurHCjexrLm_o"",
      ""HTMLキャッシュ!A:F""
    ),
    2,
    FALSE
  ),
  0
)
"),"SC")</f>
        <v>SC</v>
      </c>
      <c r="E91" s="8" t="str">
        <f>IFERROR(__xludf.DUMMYFUNCTION("IFERROR(
  VLOOKUP(
    A91,
    IMPORTRANGE(
      ""1ZygntHC1J6IxzKbTidmOyf5nUyW4GCLurHCjexrLm_o"",
      ""HTMLキャッシュ!A:F""
    ),
    5,
    FALSE
  ),
  0
)
"),"記述が書けないのは才能ではない？原因タイプ別に改善する方法 - 受験国語専門 読解ラボ東京 | 中学受験・大学受験対応の個別指導国語専門塾（オンライン・教室対応）")</f>
        <v>記述が書けないのは才能ではない？原因タイプ別に改善する方法 - 受験国語専門 読解ラボ東京 | 中学受験・大学受験対応の個別指導国語専門塾（オンライン・教室対応）</v>
      </c>
      <c r="F91" s="8" t="str">
        <f>IFERROR(__xludf.DUMMYFUNCTION("IFERROR(
  VLOOKUP(
    B91,
    IMPORTRANGE(
      ""1ZygntHC1J6IxzKbTidmOyf5nUyW4GCLurHCjexrLm_o"",
      ""HTMLキャッシュ!A:F""
    ),
    2,
    FALSE
  ),
  """"
)
"),"MC")</f>
        <v>MC</v>
      </c>
      <c r="G91" s="8" t="str">
        <f>IFERROR(__xludf.DUMMYFUNCTION("IFERROR(
  VLOOKUP(
    B91,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91" s="1" t="s">
        <v>2061</v>
      </c>
      <c r="I91" s="8">
        <f>IFERROR(__xludf.DUMMYFUNCTION("IFERROR(
  VLOOKUP(
    A91,
    IMPORTRANGE(
      ""1ZHMy3vVUd_0MrSduXTe1etBb1HNpAlGwQr006ljwMiM"",
      ""GSC最新!A:F""
    ),
    3,
    FALSE
  ),
  0
)
"),1.0)</f>
        <v>1</v>
      </c>
    </row>
    <row r="92">
      <c r="A92" s="9" t="s">
        <v>130</v>
      </c>
      <c r="B92" s="9" t="s">
        <v>25</v>
      </c>
      <c r="C92" s="8" t="str">
        <f>IFERROR(__xludf.DUMMYFUNCTION("REGEXEXTRACT(A92,""https?://([^/]+)"")"),"dokkai-labo.tokyo")</f>
        <v>dokkai-labo.tokyo</v>
      </c>
      <c r="D92" s="8" t="str">
        <f>IFERROR(__xludf.DUMMYFUNCTION("IFERROR(
  VLOOKUP(
    A92,
    IMPORTRANGE(
      ""1ZygntHC1J6IxzKbTidmOyf5nUyW4GCLurHCjexrLm_o"",
      ""HTMLキャッシュ!A:F""
    ),
    2,
    FALSE
  ),
  0
)
"),"SC")</f>
        <v>SC</v>
      </c>
      <c r="E92" s="8" t="str">
        <f>IFERROR(__xludf.DUMMYFUNCTION("IFERROR(
  VLOOKUP(
    A92,
    IMPORTRANGE(
      ""1ZygntHC1J6IxzKbTidmOyf5nUyW4GCLurHCjexrLm_o"",
      ""HTMLキャッシュ!A:F""
    ),
    5,
    FALSE
  ),
  0
)
"),"記述の型を理解しているのに書けない子の原因と改善法 - 受験国語専門 読解ラボ東京 | 中学受験・大学受験対応の個別指導国語専門塾（オンライン・教室対応）")</f>
        <v>記述の型を理解しているのに書けない子の原因と改善法 - 受験国語専門 読解ラボ東京 | 中学受験・大学受験対応の個別指導国語専門塾（オンライン・教室対応）</v>
      </c>
      <c r="F92" s="8" t="str">
        <f>IFERROR(__xludf.DUMMYFUNCTION("IFERROR(
  VLOOKUP(
    B92,
    IMPORTRANGE(
      ""1ZygntHC1J6IxzKbTidmOyf5nUyW4GCLurHCjexrLm_o"",
      ""HTMLキャッシュ!A:F""
    ),
    2,
    FALSE
  ),
  """"
)
"),"MC")</f>
        <v>MC</v>
      </c>
      <c r="G92" s="8" t="str">
        <f>IFERROR(__xludf.DUMMYFUNCTION("IFERROR(
  VLOOKUP(
    B92,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92" s="1" t="s">
        <v>2061</v>
      </c>
      <c r="I92" s="8">
        <f>IFERROR(__xludf.DUMMYFUNCTION("IFERROR(
  VLOOKUP(
    A92,
    IMPORTRANGE(
      ""1ZHMy3vVUd_0MrSduXTe1etBb1HNpAlGwQr006ljwMiM"",
      ""GSC最新!A:F""
    ),
    3,
    FALSE
  ),
  0
)
"),1.0)</f>
        <v>1</v>
      </c>
    </row>
    <row r="93">
      <c r="A93" s="9" t="s">
        <v>131</v>
      </c>
      <c r="B93" s="9" t="s">
        <v>25</v>
      </c>
      <c r="C93" s="8" t="str">
        <f>IFERROR(__xludf.DUMMYFUNCTION("REGEXEXTRACT(A93,""https?://([^/]+)"")"),"dokkai-labo.tokyo")</f>
        <v>dokkai-labo.tokyo</v>
      </c>
      <c r="D93" s="8" t="str">
        <f>IFERROR(__xludf.DUMMYFUNCTION("IFERROR(
  VLOOKUP(
    A93,
    IMPORTRANGE(
      ""1ZygntHC1J6IxzKbTidmOyf5nUyW4GCLurHCjexrLm_o"",
      ""HTMLキャッシュ!A:F""
    ),
    2,
    FALSE
  ),
  0
)
"),"SC")</f>
        <v>SC</v>
      </c>
      <c r="E93" s="8" t="str">
        <f>IFERROR(__xludf.DUMMYFUNCTION("IFERROR(
  VLOOKUP(
    A93,
    IMPORTRANGE(
      ""1ZygntHC1J6IxzKbTidmOyf5nUyW4GCLurHCjexrLm_o"",
      ""HTMLキャッシュ!A:F""
    ),
    5,
    FALSE
  ),
  0
)
"),"書き散らしになる子の論理整理トレーニング - 受験国語専門 読解ラボ東京 | 中学受験・大学受験対応の個別指導国語専門塾（オンライン・教室対応）")</f>
        <v>書き散らしになる子の論理整理トレーニング - 受験国語専門 読解ラボ東京 | 中学受験・大学受験対応の個別指導国語専門塾（オンライン・教室対応）</v>
      </c>
      <c r="F93" s="8" t="str">
        <f>IFERROR(__xludf.DUMMYFUNCTION("IFERROR(
  VLOOKUP(
    B93,
    IMPORTRANGE(
      ""1ZygntHC1J6IxzKbTidmOyf5nUyW4GCLurHCjexrLm_o"",
      ""HTMLキャッシュ!A:F""
    ),
    2,
    FALSE
  ),
  """"
)
"),"MC")</f>
        <v>MC</v>
      </c>
      <c r="G93" s="8" t="str">
        <f>IFERROR(__xludf.DUMMYFUNCTION("IFERROR(
  VLOOKUP(
    B93,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93" s="1" t="s">
        <v>2061</v>
      </c>
      <c r="I93" s="8">
        <f>IFERROR(__xludf.DUMMYFUNCTION("IFERROR(
  VLOOKUP(
    A93,
    IMPORTRANGE(
      ""1ZHMy3vVUd_0MrSduXTe1etBb1HNpAlGwQr006ljwMiM"",
      ""GSC最新!A:F""
    ),
    3,
    FALSE
  ),
  0
)
"),1.0)</f>
        <v>1</v>
      </c>
    </row>
    <row r="94">
      <c r="A94" s="9" t="s">
        <v>132</v>
      </c>
      <c r="B94" s="9" t="s">
        <v>45</v>
      </c>
      <c r="C94" s="8" t="str">
        <f>IFERROR(__xludf.DUMMYFUNCTION("REGEXEXTRACT(A94,""https?://([^/]+)"")"),"dokkai-labo.tokyo")</f>
        <v>dokkai-labo.tokyo</v>
      </c>
      <c r="D94" s="8" t="str">
        <f>IFERROR(__xludf.DUMMYFUNCTION("IFERROR(
  VLOOKUP(
    A94,
    IMPORTRANGE(
      ""1ZygntHC1J6IxzKbTidmOyf5nUyW4GCLurHCjexrLm_o"",
      ""HTMLキャッシュ!A:F""
    ),
    2,
    FALSE
  ),
  0
)
"),"SC")</f>
        <v>SC</v>
      </c>
      <c r="E94" s="8" t="str">
        <f>IFERROR(__xludf.DUMMYFUNCTION("IFERROR(
  VLOOKUP(
    A94,
    IMPORTRANGE(
      ""1ZygntHC1J6IxzKbTidmOyf5nUyW4GCLurHCjexrLm_o"",
      ""HTMLキャッシュ!A:F""
    ),
    5,
    FALSE
  ),
  0
)
"),"文章の根拠が取れない子に共通する３つの弱点 - 受験国語専門 読解ラボ東京 | 中学受験・大学受験対応の個別指導国語専門塾（オンライン・教室対応）")</f>
        <v>文章の根拠が取れない子に共通する３つの弱点 - 受験国語専門 読解ラボ東京 | 中学受験・大学受験対応の個別指導国語専門塾（オンライン・教室対応）</v>
      </c>
      <c r="F94" s="8" t="str">
        <f>IFERROR(__xludf.DUMMYFUNCTION("IFERROR(
  VLOOKUP(
    B94,
    IMPORTRANGE(
      ""1ZygntHC1J6IxzKbTidmOyf5nUyW4GCLurHCjexrLm_o"",
      ""HTMLキャッシュ!A:F""
    ),
    2,
    FALSE
  ),
  """"
)
"),"MC")</f>
        <v>MC</v>
      </c>
      <c r="G94" s="8" t="str">
        <f>IFERROR(__xludf.DUMMYFUNCTION("IFERROR(
  VLOOKUP(
    B94,
    IMPORTRANGE(
      ""1ZygntHC1J6IxzKbTidmOyf5nUyW4GCLurHCjexrLm_o"",
      ""HTMLキャッシュ!A:F""
    ),
    5,
    FALSE
  ),
  """"
)
"),"国語の長文読解のコツ｜接続詞・指示語で説明文を迷わない｜中学受験国語")</f>
        <v>国語の長文読解のコツ｜接続詞・指示語で説明文を迷わない｜中学受験国語</v>
      </c>
      <c r="H94" s="1" t="s">
        <v>2068</v>
      </c>
      <c r="I94" s="8">
        <f>IFERROR(__xludf.DUMMYFUNCTION("IFERROR(
  VLOOKUP(
    A94,
    IMPORTRANGE(
      ""1ZHMy3vVUd_0MrSduXTe1etBb1HNpAlGwQr006ljwMiM"",
      ""GSC最新!A:F""
    ),
    3,
    FALSE
  ),
  0
)
"),0.0)</f>
        <v>0</v>
      </c>
    </row>
    <row r="95">
      <c r="A95" s="9" t="s">
        <v>133</v>
      </c>
      <c r="B95" s="9" t="s">
        <v>228</v>
      </c>
      <c r="C95" s="8" t="str">
        <f>IFERROR(__xludf.DUMMYFUNCTION("REGEXEXTRACT(A95,""https?://([^/]+)"")"),"dokkai-labo.tokyo")</f>
        <v>dokkai-labo.tokyo</v>
      </c>
      <c r="D95" s="8" t="str">
        <f>IFERROR(__xludf.DUMMYFUNCTION("IFERROR(
  VLOOKUP(
    A95,
    IMPORTRANGE(
      ""1ZygntHC1J6IxzKbTidmOyf5nUyW4GCLurHCjexrLm_o"",
      ""HTMLキャッシュ!A:F""
    ),
    2,
    FALSE
  ),
  0
)
"),"SC")</f>
        <v>SC</v>
      </c>
      <c r="E95" s="8" t="str">
        <f>IFERROR(__xludf.DUMMYFUNCTION("IFERROR(
  VLOOKUP(
    A95,
    IMPORTRANGE(
      ""1ZygntHC1J6IxzKbTidmOyf5nUyW4GCLurHCjexrLm_o"",
      ""HTMLキャッシュ!A:F""
    ),
    5,
    FALSE
  ),
  0
)
"),"オンライン国語塾の費用相場｜月謝と添削で比較｜中学受験国語")</f>
        <v>オンライン国語塾の費用相場｜月謝と添削で比較｜中学受験国語</v>
      </c>
      <c r="F95" s="8" t="str">
        <f>IFERROR(__xludf.DUMMYFUNCTION("IFERROR(
  VLOOKUP(
    B95,
    IMPORTRANGE(
      ""1ZygntHC1J6IxzKbTidmOyf5nUyW4GCLurHCjexrLm_o"",
      ""HTMLキャッシュ!A:F""
    ),
    2,
    FALSE
  ),
  """"
)
"),"SP")</f>
        <v>SP</v>
      </c>
      <c r="G95" s="8" t="str">
        <f>IFERROR(__xludf.DUMMYFUNCTION("IFERROR(
  VLOOKUP(
    B95,
    IMPORTRANGE(
      ""1ZygntHC1J6IxzKbTidmOyf5nUyW4GCLurHCjexrLm_o"",
      ""HTMLキャッシュ!A:F""
    ),
    5,
    FALSE
  ),
  """"
)
"),"国語専門塾のオンライン個別｜記述添削・過去問｜中学受験")</f>
        <v>国語専門塾のオンライン個別｜記述添削・過去問｜中学受験</v>
      </c>
      <c r="H95" s="1" t="s">
        <v>2072</v>
      </c>
      <c r="I95" s="8">
        <f>IFERROR(__xludf.DUMMYFUNCTION("IFERROR(
  VLOOKUP(
    A95,
    IMPORTRANGE(
      ""1ZHMy3vVUd_0MrSduXTe1etBb1HNpAlGwQr006ljwMiM"",
      ""GSC最新!A:F""
    ),
    3,
    FALSE
  ),
  0
)
"),2.0)</f>
        <v>2</v>
      </c>
    </row>
    <row r="96">
      <c r="A96" s="9" t="s">
        <v>134</v>
      </c>
      <c r="B96" s="9" t="s">
        <v>71</v>
      </c>
      <c r="C96" s="8" t="str">
        <f>IFERROR(__xludf.DUMMYFUNCTION("REGEXEXTRACT(A96,""https?://([^/]+)"")"),"dokkai-labo.tokyo")</f>
        <v>dokkai-labo.tokyo</v>
      </c>
      <c r="D96" s="8" t="str">
        <f>IFERROR(__xludf.DUMMYFUNCTION("IFERROR(
  VLOOKUP(
    A96,
    IMPORTRANGE(
      ""1ZygntHC1J6IxzKbTidmOyf5nUyW4GCLurHCjexrLm_o"",
      ""HTMLキャッシュ!A:F""
    ),
    2,
    FALSE
  ),
  0
)
"),"SC")</f>
        <v>SC</v>
      </c>
      <c r="E96" s="8" t="str">
        <f>IFERROR(__xludf.DUMMYFUNCTION("IFERROR(
  VLOOKUP(
    A96,
    IMPORTRANGE(
      ""1ZygntHC1J6IxzKbTidmOyf5nUyW4GCLurHCjexrLm_o"",
      ""HTMLキャッシュ!A:F""
    ),
    5,
    FALSE
  ),
  0
)
"),"塾の宿題を「こなしているのに」国語が伸びない子の改善パターン - 受験国語専門 読解ラボ東京 | 中学受験・大学受験対応の個別指導国語専門塾（オンライン・教室対応）")</f>
        <v>塾の宿題を「こなしているのに」国語が伸びない子の改善パターン - 受験国語専門 読解ラボ東京 | 中学受験・大学受験対応の個別指導国語専門塾（オンライン・教室対応）</v>
      </c>
      <c r="F96" s="8" t="str">
        <f>IFERROR(__xludf.DUMMYFUNCTION("IFERROR(
  VLOOKUP(
    B96,
    IMPORTRANGE(
      ""1ZygntHC1J6IxzKbTidmOyf5nUyW4GCLurHCjexrLm_o"",
      ""HTMLキャッシュ!A:F""
    ),
    2,
    FALSE
  ),
  """"
)
"),"MC")</f>
        <v>MC</v>
      </c>
      <c r="G96" s="8" t="str">
        <f>IFERROR(__xludf.DUMMYFUNCTION("IFERROR(
  VLOOKUP(
    B96,
    IMPORTRANGE(
      ""1ZygntHC1J6IxzKbTidmOyf5nUyW4GCLurHCjexrLm_o"",
      ""HTMLキャッシュ!A:F""
    ),
    5,
    FALSE
  ),
  """"
)
"),"中学受験国語の家庭学習｜読解量の増やし方・漢字週3テスト")</f>
        <v>中学受験国語の家庭学習｜読解量の増やし方・漢字週3テスト</v>
      </c>
      <c r="H96" s="1" t="s">
        <v>2071</v>
      </c>
      <c r="I96" s="8">
        <f>IFERROR(__xludf.DUMMYFUNCTION("IFERROR(
  VLOOKUP(
    A96,
    IMPORTRANGE(
      ""1ZHMy3vVUd_0MrSduXTe1etBb1HNpAlGwQr006ljwMiM"",
      ""GSC最新!A:F""
    ),
    3,
    FALSE
  ),
  0
)
"),0.0)</f>
        <v>0</v>
      </c>
    </row>
    <row r="97">
      <c r="A97" s="9" t="s">
        <v>135</v>
      </c>
      <c r="B97" s="9" t="s">
        <v>53</v>
      </c>
      <c r="C97" s="8" t="str">
        <f>IFERROR(__xludf.DUMMYFUNCTION("REGEXEXTRACT(A97,""https?://([^/]+)"")"),"dokkai-labo.tokyo")</f>
        <v>dokkai-labo.tokyo</v>
      </c>
      <c r="D97" s="8" t="str">
        <f>IFERROR(__xludf.DUMMYFUNCTION("IFERROR(
  VLOOKUP(
    A97,
    IMPORTRANGE(
      ""1ZygntHC1J6IxzKbTidmOyf5nUyW4GCLurHCjexrLm_o"",
      ""HTMLキャッシュ!A:F""
    ),
    2,
    FALSE
  ),
  0
)
"),"SC")</f>
        <v>SC</v>
      </c>
      <c r="E97" s="8" t="str">
        <f>IFERROR(__xludf.DUMMYFUNCTION("IFERROR(
  VLOOKUP(
    A97,
    IMPORTRANGE(
      ""1ZygntHC1J6IxzKbTidmOyf5nUyW4GCLurHCjexrLm_o"",
      ""HTMLキャッシュ!A:F""
    ),
    5,
    FALSE
  ),
  0
)
"),"自宅でできる読解の“土台づくり”低学年 中受初期の国語準備 - 受験国語専門 読解ラボ東京 | 中学受験・大学受験対応の個別指導国語専門塾（オンライン・教室対応）")</f>
        <v>自宅でできる読解の“土台づくり”低学年 中受初期の国語準備 - 受験国語専門 読解ラボ東京 | 中学受験・大学受験対応の個別指導国語専門塾（オンライン・教室対応）</v>
      </c>
      <c r="F97" s="8" t="str">
        <f>IFERROR(__xludf.DUMMYFUNCTION("IFERROR(
  VLOOKUP(
    B97,
    IMPORTRANGE(
      ""1ZygntHC1J6IxzKbTidmOyf5nUyW4GCLurHCjexrLm_o"",
      ""HTMLキャッシュ!A:F""
    ),
    2,
    FALSE
  ),
  """"
)
"),"MC")</f>
        <v>MC</v>
      </c>
      <c r="G97" s="8" t="str">
        <f>IFERROR(__xludf.DUMMYFUNCTION("IFERROR(
  VLOOKUP(
    B97,
    IMPORTRANGE(
      ""1ZygntHC1J6IxzKbTidmOyf5nUyW4GCLurHCjexrLm_o"",
      ""HTMLキャッシュ!A:F""
    ),
    5,
    FALSE
  ),
  """"
)
"),"中学受験で国語が苦手な子へ──「読めない・解けない」の原因と克服ステップ - 受験国語専門 読解ラボ東京 | 中学受験・大学受験対応の個別指導国語専門塾（オンライン・教室対応）")</f>
        <v>中学受験で国語が苦手な子へ──「読めない・解けない」の原因と克服ステップ - 受験国語専門 読解ラボ東京 | 中学受験・大学受験対応の個別指導国語専門塾（オンライン・教室対応）</v>
      </c>
      <c r="H97" s="1" t="s">
        <v>2066</v>
      </c>
      <c r="I97" s="8">
        <f>IFERROR(__xludf.DUMMYFUNCTION("IFERROR(
  VLOOKUP(
    A97,
    IMPORTRANGE(
      ""1ZHMy3vVUd_0MrSduXTe1etBb1HNpAlGwQr006ljwMiM"",
      ""GSC最新!A:F""
    ),
    3,
    FALSE
  ),
  0
)
"),0.0)</f>
        <v>0</v>
      </c>
    </row>
    <row r="98">
      <c r="A98" s="9" t="s">
        <v>136</v>
      </c>
      <c r="B98" s="9" t="s">
        <v>228</v>
      </c>
      <c r="C98" s="8" t="str">
        <f>IFERROR(__xludf.DUMMYFUNCTION("REGEXEXTRACT(A98,""https?://([^/]+)"")"),"dokkai-labo.tokyo")</f>
        <v>dokkai-labo.tokyo</v>
      </c>
      <c r="D98" s="8" t="str">
        <f>IFERROR(__xludf.DUMMYFUNCTION("IFERROR(
  VLOOKUP(
    A98,
    IMPORTRANGE(
      ""1ZygntHC1J6IxzKbTidmOyf5nUyW4GCLurHCjexrLm_o"",
      ""HTMLキャッシュ!A:F""
    ),
    2,
    FALSE
  ),
  0
)
"),"SC")</f>
        <v>SC</v>
      </c>
      <c r="E98" s="8" t="str">
        <f>IFERROR(__xludf.DUMMYFUNCTION("IFERROR(
  VLOOKUP(
    A98,
    IMPORTRANGE(
      ""1ZygntHC1J6IxzKbTidmOyf5nUyW4GCLurHCjexrLm_o"",
      ""HTMLキャッシュ!A:F""
    ),
    5,
    FALSE
  ),
  0
)
"),"国語オンライン完全対応授業｜読解記述力を鍛える個別指導")</f>
        <v>国語オンライン完全対応授業｜読解記述力を鍛える個別指導</v>
      </c>
      <c r="F98" s="8" t="str">
        <f>IFERROR(__xludf.DUMMYFUNCTION("IFERROR(
  VLOOKUP(
    B98,
    IMPORTRANGE(
      ""1ZygntHC1J6IxzKbTidmOyf5nUyW4GCLurHCjexrLm_o"",
      ""HTMLキャッシュ!A:F""
    ),
    2,
    FALSE
  ),
  """"
)
"),"SP")</f>
        <v>SP</v>
      </c>
      <c r="G98" s="8" t="str">
        <f>IFERROR(__xludf.DUMMYFUNCTION("IFERROR(
  VLOOKUP(
    B98,
    IMPORTRANGE(
      ""1ZygntHC1J6IxzKbTidmOyf5nUyW4GCLurHCjexrLm_o"",
      ""HTMLキャッシュ!A:F""
    ),
    5,
    FALSE
  ),
  """"
)
"),"国語専門塾のオンライン個別｜記述添削・過去問｜中学受験")</f>
        <v>国語専門塾のオンライン個別｜記述添削・過去問｜中学受験</v>
      </c>
      <c r="H98" s="1" t="s">
        <v>2072</v>
      </c>
      <c r="I98" s="8">
        <f>IFERROR(__xludf.DUMMYFUNCTION("IFERROR(
  VLOOKUP(
    A98,
    IMPORTRANGE(
      ""1ZHMy3vVUd_0MrSduXTe1etBb1HNpAlGwQr006ljwMiM"",
      ""GSC最新!A:F""
    ),
    3,
    FALSE
  ),
  0
)
"),18.0)</f>
        <v>18</v>
      </c>
    </row>
    <row r="99">
      <c r="A99" s="9" t="s">
        <v>137</v>
      </c>
      <c r="B99" s="9" t="s">
        <v>45</v>
      </c>
      <c r="C99" s="8" t="str">
        <f>IFERROR(__xludf.DUMMYFUNCTION("REGEXEXTRACT(A99,""https?://([^/]+)"")"),"dokkai-labo.tokyo")</f>
        <v>dokkai-labo.tokyo</v>
      </c>
      <c r="D99" s="8" t="str">
        <f>IFERROR(__xludf.DUMMYFUNCTION("IFERROR(
  VLOOKUP(
    A99,
    IMPORTRANGE(
      ""1ZygntHC1J6IxzKbTidmOyf5nUyW4GCLurHCjexrLm_o"",
      ""HTMLキャッシュ!A:F""
    ),
    2,
    FALSE
  ),
  0
)
"),"SC")</f>
        <v>SC</v>
      </c>
      <c r="E99" s="8" t="str">
        <f>IFERROR(__xludf.DUMMYFUNCTION("IFERROR(
  VLOOKUP(
    A99,
    IMPORTRANGE(
      ""1ZygntHC1J6IxzKbTidmOyf5nUyW4GCLurHCjexrLm_o"",
      ""HTMLキャッシュ!A:F""
    ),
    5,
    FALSE
  ),
  0
)
"),"国語読解のスピードを上げる 読む・考える力の鍛え方")</f>
        <v>国語読解のスピードを上げる 読む・考える力の鍛え方</v>
      </c>
      <c r="F99" s="8" t="str">
        <f>IFERROR(__xludf.DUMMYFUNCTION("IFERROR(
  VLOOKUP(
    B99,
    IMPORTRANGE(
      ""1ZygntHC1J6IxzKbTidmOyf5nUyW4GCLurHCjexrLm_o"",
      ""HTMLキャッシュ!A:F""
    ),
    2,
    FALSE
  ),
  """"
)
"),"MC")</f>
        <v>MC</v>
      </c>
      <c r="G99" s="8" t="str">
        <f>IFERROR(__xludf.DUMMYFUNCTION("IFERROR(
  VLOOKUP(
    B99,
    IMPORTRANGE(
      ""1ZygntHC1J6IxzKbTidmOyf5nUyW4GCLurHCjexrLm_o"",
      ""HTMLキャッシュ!A:F""
    ),
    5,
    FALSE
  ),
  """"
)
"),"国語の長文読解のコツ｜接続詞・指示語で説明文を迷わない｜中学受験国語")</f>
        <v>国語の長文読解のコツ｜接続詞・指示語で説明文を迷わない｜中学受験国語</v>
      </c>
      <c r="H99" s="1" t="s">
        <v>2068</v>
      </c>
      <c r="I99" s="8">
        <f>IFERROR(__xludf.DUMMYFUNCTION("IFERROR(
  VLOOKUP(
    A99,
    IMPORTRANGE(
      ""1ZHMy3vVUd_0MrSduXTe1etBb1HNpAlGwQr006ljwMiM"",
      ""GSC最新!A:F""
    ),
    3,
    FALSE
  ),
  0
)
"),21.0)</f>
        <v>21</v>
      </c>
    </row>
    <row r="100">
      <c r="A100" s="9" t="s">
        <v>138</v>
      </c>
      <c r="B100" s="9" t="s">
        <v>23</v>
      </c>
      <c r="C100" s="8" t="str">
        <f>IFERROR(__xludf.DUMMYFUNCTION("REGEXEXTRACT(A100,""https?://([^/]+)"")"),"dokkai-labo.tokyo")</f>
        <v>dokkai-labo.tokyo</v>
      </c>
      <c r="D100" s="8" t="str">
        <f>IFERROR(__xludf.DUMMYFUNCTION("IFERROR(
  VLOOKUP(
    A100,
    IMPORTRANGE(
      ""1ZygntHC1J6IxzKbTidmOyf5nUyW4GCLurHCjexrLm_o"",
      ""HTMLキャッシュ!A:F""
    ),
    2,
    FALSE
  ),
  0
)
"),"SC")</f>
        <v>SC</v>
      </c>
      <c r="E100" s="8" t="str">
        <f>IFERROR(__xludf.DUMMYFUNCTION("IFERROR(
  VLOOKUP(
    A100,
    IMPORTRANGE(
      ""1ZygntHC1J6IxzKbTidmOyf5nUyW4GCLurHCjexrLm_o"",
      ""HTMLキャッシュ!A:F""
    ),
    5,
    FALSE
  ),
  0
)
"),"物語文の選択肢を制する 読解の鍵と正答獲得テクニック")</f>
        <v>物語文の選択肢を制する 読解の鍵と正答獲得テクニック</v>
      </c>
      <c r="F100" s="8" t="str">
        <f>IFERROR(__xludf.DUMMYFUNCTION("IFERROR(
  VLOOKUP(
    B100,
    IMPORTRANGE(
      ""1ZygntHC1J6IxzKbTidmOyf5nUyW4GCLurHCjexrLm_o"",
      ""HTMLキャッシュ!A:F""
    ),
    2,
    FALSE
  ),
  """"
)
"),"MC")</f>
        <v>MC</v>
      </c>
      <c r="G100" s="8" t="str">
        <f>IFERROR(__xludf.DUMMYFUNCTION("IFERROR(
  VLOOKUP(
    B100,
    IMPORTRANGE(
      ""1ZygntHC1J6IxzKbTidmOyf5nUyW4GCLurHCjexrLm_o"",
      ""HTMLキャッシュ!A:F""
    ),
    5,
    FALSE
  ),
  """"
)
"),"中学受験国語｜物語文の「背景」と心情はどう読む？基本の考え方を整理")</f>
        <v>中学受験国語｜物語文の「背景」と心情はどう読む？基本の考え方を整理</v>
      </c>
      <c r="H100" s="1" t="s">
        <v>2059</v>
      </c>
      <c r="I100" s="8">
        <f>IFERROR(__xludf.DUMMYFUNCTION("IFERROR(
  VLOOKUP(
    A100,
    IMPORTRANGE(
      ""1ZHMy3vVUd_0MrSduXTe1etBb1HNpAlGwQr006ljwMiM"",
      ""GSC最新!A:F""
    ),
    3,
    FALSE
  ),
  0
)
"),1.0)</f>
        <v>1</v>
      </c>
    </row>
    <row r="101">
      <c r="A101" s="9" t="s">
        <v>139</v>
      </c>
      <c r="B101" s="9" t="s">
        <v>23</v>
      </c>
      <c r="C101" s="8" t="str">
        <f>IFERROR(__xludf.DUMMYFUNCTION("REGEXEXTRACT(A101,""https?://([^/]+)"")"),"dokkai-labo.tokyo")</f>
        <v>dokkai-labo.tokyo</v>
      </c>
      <c r="D101" s="8" t="str">
        <f>IFERROR(__xludf.DUMMYFUNCTION("IFERROR(
  VLOOKUP(
    A101,
    IMPORTRANGE(
      ""1ZygntHC1J6IxzKbTidmOyf5nUyW4GCLurHCjexrLm_o"",
      ""HTMLキャッシュ!A:F""
    ),
    2,
    FALSE
  ),
  0
)
"),"SC")</f>
        <v>SC</v>
      </c>
      <c r="E101" s="8" t="str">
        <f>IFERROR(__xludf.DUMMYFUNCTION("IFERROR(
  VLOOKUP(
    A101,
    IMPORTRANGE(
      ""1ZygntHC1J6IxzKbTidmOyf5nUyW4GCLurHCjexrLm_o"",
      ""HTMLキャッシュ!A:F""
    ),
    5,
    FALSE
  ),
  0
)
"),"物語文で点が取れない理由 人物像のつかみ方と心情把握をオンラインで鍛える - 受験国語専門 読解ラボ東京 | 中学受験・大学受験対応の個別指導国語専門塾（オンライン・教室対応）")</f>
        <v>物語文で点が取れない理由 人物像のつかみ方と心情把握をオンラインで鍛える - 受験国語専門 読解ラボ東京 | 中学受験・大学受験対応の個別指導国語専門塾（オンライン・教室対応）</v>
      </c>
      <c r="F101" s="8" t="str">
        <f>IFERROR(__xludf.DUMMYFUNCTION("IFERROR(
  VLOOKUP(
    B101,
    IMPORTRANGE(
      ""1ZygntHC1J6IxzKbTidmOyf5nUyW4GCLurHCjexrLm_o"",
      ""HTMLキャッシュ!A:F""
    ),
    2,
    FALSE
  ),
  """"
)
"),"MC")</f>
        <v>MC</v>
      </c>
      <c r="G101" s="8" t="str">
        <f>IFERROR(__xludf.DUMMYFUNCTION("IFERROR(
  VLOOKUP(
    B101,
    IMPORTRANGE(
      ""1ZygntHC1J6IxzKbTidmOyf5nUyW4GCLurHCjexrLm_o"",
      ""HTMLキャッシュ!A:F""
    ),
    5,
    FALSE
  ),
  """"
)
"),"中学受験国語｜物語文の「背景」と心情はどう読む？基本の考え方を整理")</f>
        <v>中学受験国語｜物語文の「背景」と心情はどう読む？基本の考え方を整理</v>
      </c>
      <c r="H101" s="1" t="s">
        <v>2059</v>
      </c>
      <c r="I101" s="8">
        <f>IFERROR(__xludf.DUMMYFUNCTION("IFERROR(
  VLOOKUP(
    A101,
    IMPORTRANGE(
      ""1ZHMy3vVUd_0MrSduXTe1etBb1HNpAlGwQr006ljwMiM"",
      ""GSC最新!A:F""
    ),
    3,
    FALSE
  ),
  0
)
"),4.0)</f>
        <v>4</v>
      </c>
    </row>
    <row r="102">
      <c r="A102" s="9" t="s">
        <v>140</v>
      </c>
      <c r="B102" s="9" t="s">
        <v>72</v>
      </c>
      <c r="C102" s="8" t="str">
        <f>IFERROR(__xludf.DUMMYFUNCTION("REGEXEXTRACT(A102,""https?://([^/]+)"")"),"dokkai-labo.tokyo")</f>
        <v>dokkai-labo.tokyo</v>
      </c>
      <c r="D102" s="8" t="str">
        <f>IFERROR(__xludf.DUMMYFUNCTION("IFERROR(
  VLOOKUP(
    A102,
    IMPORTRANGE(
      ""1ZygntHC1J6IxzKbTidmOyf5nUyW4GCLurHCjexrLm_o"",
      ""HTMLキャッシュ!A:F""
    ),
    2,
    FALSE
  ),
  0
)
"),"SC")</f>
        <v>SC</v>
      </c>
      <c r="E102" s="8" t="str">
        <f>IFERROR(__xludf.DUMMYFUNCTION("IFERROR(
  VLOOKUP(
    A102,
    IMPORTRANGE(
      ""1ZygntHC1J6IxzKbTidmOyf5nUyW4GCLurHCjexrLm_o"",
      ""HTMLキャッシュ!A:F""
    ),
    5,
    FALSE
  ),
  0
)
"),"日能研国語の取りこぼし｜選択肢で迷う・記述が抜ける｜中学受験")</f>
        <v>日能研国語の取りこぼし｜選択肢で迷う・記述が抜ける｜中学受験</v>
      </c>
      <c r="F102" s="8" t="str">
        <f>IFERROR(__xludf.DUMMYFUNCTION("IFERROR(
  VLOOKUP(
    B102,
    IMPORTRANGE(
      ""1ZygntHC1J6IxzKbTidmOyf5nUyW4GCLurHCjexrLm_o"",
      ""HTMLキャッシュ!A:F""
    ),
    2,
    FALSE
  ),
  """"
)
"),"MC")</f>
        <v>MC</v>
      </c>
      <c r="G102" s="8" t="str">
        <f>IFERROR(__xludf.DUMMYFUNCTION("IFERROR(
  VLOOKUP(
    B102,
    IMPORTRANGE(
      ""1ZygntHC1J6IxzKbTidmOyf5nUyW4GCLurHCjexrLm_o"",
      ""HTMLキャッシュ!A:F""
    ),
    5,
    FALSE
  ),
  """"
)
"),"大手中学受験塾国語テキスト徹底比較ガイド")</f>
        <v>大手中学受験塾国語テキスト徹底比較ガイド</v>
      </c>
      <c r="H102" s="1" t="s">
        <v>2072</v>
      </c>
      <c r="I102" s="8">
        <f>IFERROR(__xludf.DUMMYFUNCTION("IFERROR(
  VLOOKUP(
    A102,
    IMPORTRANGE(
      ""1ZHMy3vVUd_0MrSduXTe1etBb1HNpAlGwQr006ljwMiM"",
      ""GSC最新!A:F""
    ),
    3,
    FALSE
  ),
  0
)
"),10.0)</f>
        <v>10</v>
      </c>
    </row>
    <row r="103">
      <c r="A103" s="9" t="s">
        <v>141</v>
      </c>
      <c r="B103" s="9" t="s">
        <v>228</v>
      </c>
      <c r="C103" s="8" t="str">
        <f>IFERROR(__xludf.DUMMYFUNCTION("REGEXEXTRACT(A103,""https?://([^/]+)"")"),"dokkai-labo.tokyo")</f>
        <v>dokkai-labo.tokyo</v>
      </c>
      <c r="D103" s="8" t="str">
        <f>IFERROR(__xludf.DUMMYFUNCTION("IFERROR(
  VLOOKUP(
    A103,
    IMPORTRANGE(
      ""1ZygntHC1J6IxzKbTidmOyf5nUyW4GCLurHCjexrLm_o"",
      ""HTMLキャッシュ!A:F""
    ),
    2,
    FALSE
  ),
  0
)
"),"SC")</f>
        <v>SC</v>
      </c>
      <c r="E103" s="8" t="str">
        <f>IFERROR(__xludf.DUMMYFUNCTION("IFERROR(
  VLOOKUP(
    A103,
    IMPORTRANGE(
      ""1ZygntHC1J6IxzKbTidmOyf5nUyW4GCLurHCjexrLm_o"",
      ""HTMLキャッシュ!A:F""
    ),
    5,
    FALSE
  ),
  0
)
"),"国語のオンライン個別指導とうまく付き合う方法 - 受験国語専門 読解ラボ東京 | 中学受験・大学受験対応の個別指導国語専門塾（オンライン・教室対応）")</f>
        <v>国語のオンライン個別指導とうまく付き合う方法 - 受験国語専門 読解ラボ東京 | 中学受験・大学受験対応の個別指導国語専門塾（オンライン・教室対応）</v>
      </c>
      <c r="F103" s="8" t="str">
        <f>IFERROR(__xludf.DUMMYFUNCTION("IFERROR(
  VLOOKUP(
    B103,
    IMPORTRANGE(
      ""1ZygntHC1J6IxzKbTidmOyf5nUyW4GCLurHCjexrLm_o"",
      ""HTMLキャッシュ!A:F""
    ),
    2,
    FALSE
  ),
  """"
)
"),"SP")</f>
        <v>SP</v>
      </c>
      <c r="G103" s="8" t="str">
        <f>IFERROR(__xludf.DUMMYFUNCTION("IFERROR(
  VLOOKUP(
    B103,
    IMPORTRANGE(
      ""1ZygntHC1J6IxzKbTidmOyf5nUyW4GCLurHCjexrLm_o"",
      ""HTMLキャッシュ!A:F""
    ),
    5,
    FALSE
  ),
  """"
)
"),"国語専門塾のオンライン個別｜記述添削・過去問｜中学受験")</f>
        <v>国語専門塾のオンライン個別｜記述添削・過去問｜中学受験</v>
      </c>
      <c r="H103" s="1" t="s">
        <v>2072</v>
      </c>
      <c r="I103" s="8">
        <f>IFERROR(__xludf.DUMMYFUNCTION("IFERROR(
  VLOOKUP(
    A103,
    IMPORTRANGE(
      ""1ZHMy3vVUd_0MrSduXTe1etBb1HNpAlGwQr006ljwMiM"",
      ""GSC最新!A:F""
    ),
    3,
    FALSE
  ),
  0
)
"),0.0)</f>
        <v>0</v>
      </c>
    </row>
    <row r="104">
      <c r="A104" s="9" t="s">
        <v>142</v>
      </c>
      <c r="B104" s="9" t="s">
        <v>228</v>
      </c>
      <c r="C104" s="8" t="str">
        <f>IFERROR(__xludf.DUMMYFUNCTION("REGEXEXTRACT(A104,""https?://([^/]+)"")"),"dokkai-labo.tokyo")</f>
        <v>dokkai-labo.tokyo</v>
      </c>
      <c r="D104" s="8" t="str">
        <f>IFERROR(__xludf.DUMMYFUNCTION("IFERROR(
  VLOOKUP(
    A104,
    IMPORTRANGE(
      ""1ZygntHC1J6IxzKbTidmOyf5nUyW4GCLurHCjexrLm_o"",
      ""HTMLキャッシュ!A:F""
    ),
    2,
    FALSE
  ),
  0
)
"),"SC")</f>
        <v>SC</v>
      </c>
      <c r="E104" s="8" t="str">
        <f>IFERROR(__xludf.DUMMYFUNCTION("IFERROR(
  VLOOKUP(
    A104,
    IMPORTRANGE(
      ""1ZygntHC1J6IxzKbTidmOyf5nUyW4GCLurHCjexrLm_o"",
      ""HTMLキャッシュ!A:F""
    ),
    5,
    FALSE
  ),
  0
)
"),"オンライン国語専門塾とは？ーーー中学受験の国語はオンラインでどこまで伸びるか - 受験国語専門 読解ラボ東京 | 中学受験・大学受験対応の個別指導国語専門塾（オンライン・教室対応）")</f>
        <v>オンライン国語専門塾とは？ーーー中学受験の国語はオンラインでどこまで伸びるか - 受験国語専門 読解ラボ東京 | 中学受験・大学受験対応の個別指導国語専門塾（オンライン・教室対応）</v>
      </c>
      <c r="F104" s="8" t="str">
        <f>IFERROR(__xludf.DUMMYFUNCTION("IFERROR(
  VLOOKUP(
    B104,
    IMPORTRANGE(
      ""1ZygntHC1J6IxzKbTidmOyf5nUyW4GCLurHCjexrLm_o"",
      ""HTMLキャッシュ!A:F""
    ),
    2,
    FALSE
  ),
  """"
)
"),"SP")</f>
        <v>SP</v>
      </c>
      <c r="G104" s="8" t="str">
        <f>IFERROR(__xludf.DUMMYFUNCTION("IFERROR(
  VLOOKUP(
    B104,
    IMPORTRANGE(
      ""1ZygntHC1J6IxzKbTidmOyf5nUyW4GCLurHCjexrLm_o"",
      ""HTMLキャッシュ!A:F""
    ),
    5,
    FALSE
  ),
  """"
)
"),"国語専門塾のオンライン個別｜記述添削・過去問｜中学受験")</f>
        <v>国語専門塾のオンライン個別｜記述添削・過去問｜中学受験</v>
      </c>
      <c r="H104" s="1" t="s">
        <v>2072</v>
      </c>
      <c r="I104" s="8">
        <f>IFERROR(__xludf.DUMMYFUNCTION("IFERROR(
  VLOOKUP(
    A104,
    IMPORTRANGE(
      ""1ZHMy3vVUd_0MrSduXTe1etBb1HNpAlGwQr006ljwMiM"",
      ""GSC最新!A:F""
    ),
    3,
    FALSE
  ),
  0
)
"),1.0)</f>
        <v>1</v>
      </c>
    </row>
    <row r="105">
      <c r="A105" s="9" t="s">
        <v>143</v>
      </c>
      <c r="B105" s="9" t="s">
        <v>82</v>
      </c>
      <c r="C105" s="8" t="str">
        <f>IFERROR(__xludf.DUMMYFUNCTION("REGEXEXTRACT(A105,""https?://([^/]+)"")"),"dokkai-labo.tokyo")</f>
        <v>dokkai-labo.tokyo</v>
      </c>
      <c r="D105" s="8" t="str">
        <f>IFERROR(__xludf.DUMMYFUNCTION("IFERROR(
  VLOOKUP(
    A105,
    IMPORTRANGE(
      ""1ZygntHC1J6IxzKbTidmOyf5nUyW4GCLurHCjexrLm_o"",
      ""HTMLキャッシュ!A:F""
    ),
    2,
    FALSE
  ),
  0
)
"),"SC")</f>
        <v>SC</v>
      </c>
      <c r="E105" s="8" t="str">
        <f>IFERROR(__xludf.DUMMYFUNCTION("IFERROR(
  VLOOKUP(
    A105,
    IMPORTRANGE(
      ""1ZygntHC1J6IxzKbTidmOyf5nUyW4GCLurHCjexrLm_o"",
      ""HTMLキャッシュ!A:F""
    ),
    5,
    FALSE
  ),
  0
)
"),"SAPIX国語の記述対策｜根拠特定と手順固定で伸ばす")</f>
        <v>SAPIX国語の記述対策｜根拠特定と手順固定で伸ばす</v>
      </c>
      <c r="F105" s="8" t="str">
        <f>IFERROR(__xludf.DUMMYFUNCTION("IFERROR(
  VLOOKUP(
    B105,
    IMPORTRANGE(
      ""1ZygntHC1J6IxzKbTidmOyf5nUyW4GCLurHCjexrLm_o"",
      ""HTMLキャッシュ!A:F""
    ),
    2,
    FALSE
  ),
  """"
)
"),"MC")</f>
        <v>MC</v>
      </c>
      <c r="G105" s="8" t="str">
        <f>IFERROR(__xludf.DUMMYFUNCTION("IFERROR(
  VLOOKUP(
    B105,
    IMPORTRANGE(
      ""1ZygntHC1J6IxzKbTidmOyf5nUyW4GCLurHCjexrLm_o"",
      ""HTMLキャッシュ!A:F""
    ),
    5,
    FALSE
  ),
  """"
)
"),"SAPIXを活かす学習法 受験力を上げる関わり方と戦略")</f>
        <v>SAPIXを活かす学習法 受験力を上げる関わり方と戦略</v>
      </c>
      <c r="H105" s="1" t="s">
        <v>2072</v>
      </c>
      <c r="I105" s="8">
        <f>IFERROR(__xludf.DUMMYFUNCTION("IFERROR(
  VLOOKUP(
    A105,
    IMPORTRANGE(
      ""1ZHMy3vVUd_0MrSduXTe1etBb1HNpAlGwQr006ljwMiM"",
      ""GSC最新!A:F""
    ),
    3,
    FALSE
  ),
  0
)
"),2.0)</f>
        <v>2</v>
      </c>
    </row>
    <row r="106">
      <c r="A106" s="9" t="s">
        <v>144</v>
      </c>
      <c r="B106" s="9" t="s">
        <v>82</v>
      </c>
      <c r="C106" s="8" t="str">
        <f>IFERROR(__xludf.DUMMYFUNCTION("REGEXEXTRACT(A106,""https?://([^/]+)"")"),"dokkai-labo.tokyo")</f>
        <v>dokkai-labo.tokyo</v>
      </c>
      <c r="D106" s="8" t="str">
        <f>IFERROR(__xludf.DUMMYFUNCTION("IFERROR(
  VLOOKUP(
    A106,
    IMPORTRANGE(
      ""1ZygntHC1J6IxzKbTidmOyf5nUyW4GCLurHCjexrLm_o"",
      ""HTMLキャッシュ!A:F""
    ),
    2,
    FALSE
  ),
  0
)
"),"SC")</f>
        <v>SC</v>
      </c>
      <c r="E106" s="8" t="str">
        <f>IFERROR(__xludf.DUMMYFUNCTION("IFERROR(
  VLOOKUP(
    A106,
    IMPORTRANGE(
      ""1ZygntHC1J6IxzKbTidmOyf5nUyW4GCLurHCjexrLm_o"",
      ""HTMLキャッシュ!A:F""
    ),
    5,
    FALSE
  ),
  0
)
"),"SAPIX生がつまずきやすい設問パターンの分析とオンライン改善法 - 受験国語専門 読解ラボ東京 | 中学受験・大学受験対応の個別指導国語専門塾（オンライン・教室対応）")</f>
        <v>SAPIX生がつまずきやすい設問パターンの分析とオンライン改善法 - 受験国語専門 読解ラボ東京 | 中学受験・大学受験対応の個別指導国語専門塾（オンライン・教室対応）</v>
      </c>
      <c r="F106" s="8" t="str">
        <f>IFERROR(__xludf.DUMMYFUNCTION("IFERROR(
  VLOOKUP(
    B106,
    IMPORTRANGE(
      ""1ZygntHC1J6IxzKbTidmOyf5nUyW4GCLurHCjexrLm_o"",
      ""HTMLキャッシュ!A:F""
    ),
    2,
    FALSE
  ),
  """"
)
"),"MC")</f>
        <v>MC</v>
      </c>
      <c r="G106" s="8" t="str">
        <f>IFERROR(__xludf.DUMMYFUNCTION("IFERROR(
  VLOOKUP(
    B106,
    IMPORTRANGE(
      ""1ZygntHC1J6IxzKbTidmOyf5nUyW4GCLurHCjexrLm_o"",
      ""HTMLキャッシュ!A:F""
    ),
    5,
    FALSE
  ),
  """"
)
"),"SAPIXを活かす学習法 受験力を上げる関わり方と戦略")</f>
        <v>SAPIXを活かす学習法 受験力を上げる関わり方と戦略</v>
      </c>
      <c r="H106" s="1" t="s">
        <v>2072</v>
      </c>
      <c r="I106" s="8">
        <f>IFERROR(__xludf.DUMMYFUNCTION("IFERROR(
  VLOOKUP(
    A106,
    IMPORTRANGE(
      ""1ZHMy3vVUd_0MrSduXTe1etBb1HNpAlGwQr006ljwMiM"",
      ""GSC最新!A:F""
    ),
    3,
    FALSE
  ),
  0
)
"),0.0)</f>
        <v>0</v>
      </c>
    </row>
    <row r="107">
      <c r="A107" s="9" t="s">
        <v>145</v>
      </c>
      <c r="B107" s="9" t="s">
        <v>25</v>
      </c>
      <c r="C107" s="8" t="str">
        <f>IFERROR(__xludf.DUMMYFUNCTION("REGEXEXTRACT(A107,""https?://([^/]+)"")"),"dokkai-labo.tokyo")</f>
        <v>dokkai-labo.tokyo</v>
      </c>
      <c r="D107" s="8" t="str">
        <f>IFERROR(__xludf.DUMMYFUNCTION("IFERROR(
  VLOOKUP(
    A107,
    IMPORTRANGE(
      ""1ZygntHC1J6IxzKbTidmOyf5nUyW4GCLurHCjexrLm_o"",
      ""HTMLキャッシュ!A:F""
    ),
    2,
    FALSE
  ),
  0
)
"),"SC")</f>
        <v>SC</v>
      </c>
      <c r="E107" s="8" t="str">
        <f>IFERROR(__xludf.DUMMYFUNCTION("IFERROR(
  VLOOKUP(
    A107,
    IMPORTRANGE(
      ""1ZygntHC1J6IxzKbTidmOyf5nUyW4GCLurHCjexrLm_o"",
      ""HTMLキャッシュ!A:F""
    ),
    5,
    FALSE
  ),
  0
)
"),"記述式とは｜要素の抜き出しと文章化の型・最小チェック｜中学受験国語（選択肢から切り替え）")</f>
        <v>記述式とは｜要素の抜き出しと文章化の型・最小チェック｜中学受験国語（選択肢から切り替え）</v>
      </c>
      <c r="F107" s="8" t="str">
        <f>IFERROR(__xludf.DUMMYFUNCTION("IFERROR(
  VLOOKUP(
    B107,
    IMPORTRANGE(
      ""1ZygntHC1J6IxzKbTidmOyf5nUyW4GCLurHCjexrLm_o"",
      ""HTMLキャッシュ!A:F""
    ),
    2,
    FALSE
  ),
  """"
)
"),"MC")</f>
        <v>MC</v>
      </c>
      <c r="G107" s="8" t="str">
        <f>IFERROR(__xludf.DUMMYFUNCTION("IFERROR(
  VLOOKUP(
    B107,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107" s="1" t="s">
        <v>2061</v>
      </c>
      <c r="I107" s="8">
        <f>IFERROR(__xludf.DUMMYFUNCTION("IFERROR(
  VLOOKUP(
    A107,
    IMPORTRANGE(
      ""1ZHMy3vVUd_0MrSduXTe1etBb1HNpAlGwQr006ljwMiM"",
      ""GSC最新!A:F""
    ),
    3,
    FALSE
  ),
  0
)
"),1.0)</f>
        <v>1</v>
      </c>
    </row>
    <row r="108">
      <c r="A108" s="9" t="s">
        <v>146</v>
      </c>
      <c r="B108" s="9" t="s">
        <v>228</v>
      </c>
      <c r="C108" s="8" t="str">
        <f>IFERROR(__xludf.DUMMYFUNCTION("REGEXEXTRACT(A108,""https?://([^/]+)"")"),"dokkai-labo.tokyo")</f>
        <v>dokkai-labo.tokyo</v>
      </c>
      <c r="D108" s="8" t="str">
        <f>IFERROR(__xludf.DUMMYFUNCTION("IFERROR(
  VLOOKUP(
    A108,
    IMPORTRANGE(
      ""1ZygntHC1J6IxzKbTidmOyf5nUyW4GCLurHCjexrLm_o"",
      ""HTMLキャッシュ!A:F""
    ),
    2,
    FALSE
  ),
  0
)
"),"SC")</f>
        <v>SC</v>
      </c>
      <c r="E108" s="8" t="str">
        <f>IFERROR(__xludf.DUMMYFUNCTION("IFERROR(
  VLOOKUP(
    A108,
    IMPORTRANGE(
      ""1ZygntHC1J6IxzKbTidmOyf5nUyW4GCLurHCjexrLm_o"",
      ""HTMLキャッシュ!A:F""
    ),
    5,
    FALSE
  ),
  0
)
"),"選択肢問題で落とす子の共通点 条件読みの精度を高めるオンライン指導 - 受験国語専門 読解ラボ東京 | 中学受験・大学受験対応の個別指導国語専門塾（オンライン・教室対応）")</f>
        <v>選択肢問題で落とす子の共通点 条件読みの精度を高めるオンライン指導 - 受験国語専門 読解ラボ東京 | 中学受験・大学受験対応の個別指導国語専門塾（オンライン・教室対応）</v>
      </c>
      <c r="F108" s="8" t="str">
        <f>IFERROR(__xludf.DUMMYFUNCTION("IFERROR(
  VLOOKUP(
    B108,
    IMPORTRANGE(
      ""1ZygntHC1J6IxzKbTidmOyf5nUyW4GCLurHCjexrLm_o"",
      ""HTMLキャッシュ!A:F""
    ),
    2,
    FALSE
  ),
  """"
)
"),"SP")</f>
        <v>SP</v>
      </c>
      <c r="G108" s="8" t="str">
        <f>IFERROR(__xludf.DUMMYFUNCTION("IFERROR(
  VLOOKUP(
    B108,
    IMPORTRANGE(
      ""1ZygntHC1J6IxzKbTidmOyf5nUyW4GCLurHCjexrLm_o"",
      ""HTMLキャッシュ!A:F""
    ),
    5,
    FALSE
  ),
  """"
)
"),"国語専門塾のオンライン個別｜記述添削・過去問｜中学受験")</f>
        <v>国語専門塾のオンライン個別｜記述添削・過去問｜中学受験</v>
      </c>
      <c r="H108" s="1" t="s">
        <v>2076</v>
      </c>
      <c r="I108" s="8">
        <f>IFERROR(__xludf.DUMMYFUNCTION("IFERROR(
  VLOOKUP(
    A108,
    IMPORTRANGE(
      ""1ZHMy3vVUd_0MrSduXTe1etBb1HNpAlGwQr006ljwMiM"",
      ""GSC最新!A:F""
    ),
    3,
    FALSE
  ),
  0
)
"),0.0)</f>
        <v>0</v>
      </c>
    </row>
    <row r="109">
      <c r="A109" s="9" t="s">
        <v>147</v>
      </c>
      <c r="B109" s="9" t="s">
        <v>24</v>
      </c>
      <c r="C109" s="8" t="str">
        <f>IFERROR(__xludf.DUMMYFUNCTION("REGEXEXTRACT(A109,""https?://([^/]+)"")"),"dokkai-labo.tokyo")</f>
        <v>dokkai-labo.tokyo</v>
      </c>
      <c r="D109" s="8" t="str">
        <f>IFERROR(__xludf.DUMMYFUNCTION("IFERROR(
  VLOOKUP(
    A109,
    IMPORTRANGE(
      ""1ZygntHC1J6IxzKbTidmOyf5nUyW4GCLurHCjexrLm_o"",
      ""HTMLキャッシュ!A:F""
    ),
    2,
    FALSE
  ),
  0
)
"),"SC")</f>
        <v>SC</v>
      </c>
      <c r="E109" s="8" t="str">
        <f>IFERROR(__xludf.DUMMYFUNCTION("IFERROR(
  VLOOKUP(
    A109,
    IMPORTRANGE(
      ""1ZygntHC1J6IxzKbTidmOyf5nUyW4GCLurHCjexrLm_o"",
      ""HTMLキャッシュ!A:F""
    ),
    5,
    FALSE
  ),
  0
)
"),"説明文の読み方が分からない子へのオンライン指導アプローチ - 受験国語専門 読解ラボ東京 | 中学受験・大学受験対応の個別指導国語専門塾（オンライン・教室対応）")</f>
        <v>説明文の読み方が分からない子へのオンライン指導アプローチ - 受験国語専門 読解ラボ東京 | 中学受験・大学受験対応の個別指導国語専門塾（オンライン・教室対応）</v>
      </c>
      <c r="F109" s="8" t="str">
        <f>IFERROR(__xludf.DUMMYFUNCTION("IFERROR(
  VLOOKUP(
    B109,
    IMPORTRANGE(
      ""1ZygntHC1J6IxzKbTidmOyf5nUyW4GCLurHCjexrLm_o"",
      ""HTMLキャッシュ!A:F""
    ),
    2,
    FALSE
  ),
  """"
)
"),"MC")</f>
        <v>MC</v>
      </c>
      <c r="G109" s="8" t="str">
        <f>IFERROR(__xludf.DUMMYFUNCTION("IFERROR(
  VLOOKUP(
    B109,
    IMPORTRANGE(
      ""1ZygntHC1J6IxzKbTidmOyf5nUyW4GCLurHCjexrLm_o"",
      ""HTMLキャッシュ!A:F""
    ),
    5,
    FALSE
  ),
  """"
)
"),"中学受験国語｜説明文の「説明せよ」はイコール探し（2手法）")</f>
        <v>中学受験国語｜説明文の「説明せよ」はイコール探し（2手法）</v>
      </c>
      <c r="H109" s="1" t="s">
        <v>2060</v>
      </c>
      <c r="I109" s="8">
        <f>IFERROR(__xludf.DUMMYFUNCTION("IFERROR(
  VLOOKUP(
    A109,
    IMPORTRANGE(
      ""1ZHMy3vVUd_0MrSduXTe1etBb1HNpAlGwQr006ljwMiM"",
      ""GSC最新!A:F""
    ),
    3,
    FALSE
  ),
  0
)
"),0.0)</f>
        <v>0</v>
      </c>
    </row>
    <row r="110">
      <c r="A110" s="9" t="s">
        <v>148</v>
      </c>
      <c r="B110" s="9" t="s">
        <v>118</v>
      </c>
      <c r="C110" s="8" t="str">
        <f>IFERROR(__xludf.DUMMYFUNCTION("REGEXEXTRACT(A110,""https?://([^/]+)"")"),"dokkai-labo.tokyo")</f>
        <v>dokkai-labo.tokyo</v>
      </c>
      <c r="D110" s="8" t="str">
        <f>IFERROR(__xludf.DUMMYFUNCTION("IFERROR(
  VLOOKUP(
    A110,
    IMPORTRANGE(
      ""1ZygntHC1J6IxzKbTidmOyf5nUyW4GCLurHCjexrLm_o"",
      ""HTMLキャッシュ!A:F""
    ),
    2,
    FALSE
  ),
  0
)
"),"SC")</f>
        <v>SC</v>
      </c>
      <c r="E110" s="8" t="str">
        <f>IFERROR(__xludf.DUMMYFUNCTION("IFERROR(
  VLOOKUP(
    A110,
    IMPORTRANGE(
      ""1ZygntHC1J6IxzKbTidmOyf5nUyW4GCLurHCjexrLm_o"",
      ""HTMLキャッシュ!A:F""
    ),
    5,
    FALSE
  ),
  0
)
"),"設問の読み違いが減らない子へのオンライン改善アプローチ - 受験国語専門 読解ラボ東京 | 中学受験・大学受験対応の個別指導国語専門塾（オンライン・教室対応）")</f>
        <v>設問の読み違いが減らない子へのオンライン改善アプローチ - 受験国語専門 読解ラボ東京 | 中学受験・大学受験対応の個別指導国語専門塾（オンライン・教室対応）</v>
      </c>
      <c r="F110" s="8" t="str">
        <f>IFERROR(__xludf.DUMMYFUNCTION("IFERROR(
  VLOOKUP(
    B110,
    IMPORTRANGE(
      ""1ZygntHC1J6IxzKbTidmOyf5nUyW4GCLurHCjexrLm_o"",
      ""HTMLキャッシュ!A:F""
    ),
    2,
    FALSE
  ),
  """"
)
"),"SC")</f>
        <v>SC</v>
      </c>
      <c r="G110" s="8" t="str">
        <f>IFERROR(__xludf.DUMMYFUNCTION("IFERROR(
  VLOOKUP(
    B110,
    IMPORTRANGE(
      ""1ZygntHC1J6IxzKbTidmOyf5nUyW4GCLurHCjexrLm_o"",
      ""HTMLキャッシュ!A:F""
    ),
    5,
    FALSE
  ),
  """"
)
"),"言い換え・対比・因果がつかめない子のための読み方トレーニング - 受験国語専門 読解ラボ東京 | 中学受験・大学受験対応の個別指導国語専門塾（オンライン・教室対応）")</f>
        <v>言い換え・対比・因果がつかめない子のための読み方トレーニング - 受験国語専門 読解ラボ東京 | 中学受験・大学受験対応の個別指導国語専門塾（オンライン・教室対応）</v>
      </c>
      <c r="H110" s="1" t="s">
        <v>2074</v>
      </c>
      <c r="I110" s="8">
        <f>IFERROR(__xludf.DUMMYFUNCTION("IFERROR(
  VLOOKUP(
    A110,
    IMPORTRANGE(
      ""1ZHMy3vVUd_0MrSduXTe1etBb1HNpAlGwQr006ljwMiM"",
      ""GSC最新!A:F""
    ),
    3,
    FALSE
  ),
  0
)
"),0.0)</f>
        <v>0</v>
      </c>
    </row>
    <row r="111">
      <c r="A111" s="9" t="s">
        <v>149</v>
      </c>
      <c r="B111" s="9" t="s">
        <v>55</v>
      </c>
      <c r="C111" s="8" t="str">
        <f>IFERROR(__xludf.DUMMYFUNCTION("REGEXEXTRACT(A111,""https?://([^/]+)"")"),"dokkai-labo.tokyo")</f>
        <v>dokkai-labo.tokyo</v>
      </c>
      <c r="D111" s="8" t="str">
        <f>IFERROR(__xludf.DUMMYFUNCTION("IFERROR(
  VLOOKUP(
    A111,
    IMPORTRANGE(
      ""1ZygntHC1J6IxzKbTidmOyf5nUyW4GCLurHCjexrLm_o"",
      ""HTMLキャッシュ!A:F""
    ),
    2,
    FALSE
  ),
  0
)
"),"SC")</f>
        <v>SC</v>
      </c>
      <c r="E111" s="8" t="str">
        <f>IFERROR(__xludf.DUMMYFUNCTION("IFERROR(
  VLOOKUP(
    A111,
    IMPORTRANGE(
      ""1ZygntHC1J6IxzKbTidmOyf5nUyW4GCLurHCjexrLm_o"",
      ""HTMLキャッシュ!A:F""
    ),
    5,
    FALSE
  ),
  0
)
"),"“本文を読んでいるのに”理解が浅い子へのオンライン指導 - 受験国語専門 読解ラボ東京 | 中学受験・大学受験対応の個別指導国語専門塾（オンライン・教室対応）")</f>
        <v>“本文を読んでいるのに”理解が浅い子へのオンライン指導 - 受験国語専門 読解ラボ東京 | 中学受験・大学受験対応の個別指導国語専門塾（オンライン・教室対応）</v>
      </c>
      <c r="F111" s="8" t="str">
        <f>IFERROR(__xludf.DUMMYFUNCTION("IFERROR(
  VLOOKUP(
    B111,
    IMPORTRANGE(
      ""1ZygntHC1J6IxzKbTidmOyf5nUyW4GCLurHCjexrLm_o"",
      ""HTMLキャッシュ!A:F""
    ),
    2,
    FALSE
  ),
  """"
)
"),"MC")</f>
        <v>MC</v>
      </c>
      <c r="G111" s="8" t="str">
        <f>IFERROR(__xludf.DUMMYFUNCTION("IFERROR(
  VLOOKUP(
    B111,
    IMPORTRANGE(
      ""1ZygntHC1J6IxzKbTidmOyf5nUyW4GCLurHCjexrLm_o"",
      ""HTMLキャッシュ!A:F""
    ),
    5,
    FALSE
  ),
  """"
)
"),"文章を理解するのに時間がかかる｜中学受験国語｜二度読み対策")</f>
        <v>文章を理解するのに時間がかかる｜中学受験国語｜二度読み対策</v>
      </c>
      <c r="H111" s="1" t="s">
        <v>2068</v>
      </c>
      <c r="I111" s="8">
        <f>IFERROR(__xludf.DUMMYFUNCTION("IFERROR(
  VLOOKUP(
    A111,
    IMPORTRANGE(
      ""1ZHMy3vVUd_0MrSduXTe1etBb1HNpAlGwQr006ljwMiM"",
      ""GSC最新!A:F""
    ),
    3,
    FALSE
  ),
  0
)
"),0.0)</f>
        <v>0</v>
      </c>
    </row>
    <row r="112">
      <c r="A112" s="9" t="s">
        <v>150</v>
      </c>
      <c r="B112" s="9" t="s">
        <v>71</v>
      </c>
      <c r="C112" s="8" t="str">
        <f>IFERROR(__xludf.DUMMYFUNCTION("REGEXEXTRACT(A112,""https?://([^/]+)"")"),"dokkai-labo.tokyo")</f>
        <v>dokkai-labo.tokyo</v>
      </c>
      <c r="D112" s="8" t="str">
        <f>IFERROR(__xludf.DUMMYFUNCTION("IFERROR(
  VLOOKUP(
    A112,
    IMPORTRANGE(
      ""1ZygntHC1J6IxzKbTidmOyf5nUyW4GCLurHCjexrLm_o"",
      ""HTMLキャッシュ!A:F""
    ),
    2,
    FALSE
  ),
  0
)
"),"SC")</f>
        <v>SC</v>
      </c>
      <c r="E112" s="8" t="str">
        <f>IFERROR(__xludf.DUMMYFUNCTION("IFERROR(
  VLOOKUP(
    A112,
    IMPORTRANGE(
      ""1ZygntHC1J6IxzKbTidmOyf5nUyW4GCLurHCjexrLm_o"",
      ""HTMLキャッシュ!A:F""
    ),
    5,
    FALSE
  ),
  0
)
"),"添削の読み方が分からない家庭向けガイド 記述答案を“改善の材料”に変える方法 - 受験国語専門 読解ラボ東京 | 中学受験・大学受験対応の個別指導国語専門塾（オンライン・教室対応）")</f>
        <v>添削の読み方が分からない家庭向けガイド 記述答案を“改善の材料”に変える方法 - 受験国語専門 読解ラボ東京 | 中学受験・大学受験対応の個別指導国語専門塾（オンライン・教室対応）</v>
      </c>
      <c r="F112" s="8" t="str">
        <f>IFERROR(__xludf.DUMMYFUNCTION("IFERROR(
  VLOOKUP(
    B112,
    IMPORTRANGE(
      ""1ZygntHC1J6IxzKbTidmOyf5nUyW4GCLurHCjexrLm_o"",
      ""HTMLキャッシュ!A:F""
    ),
    2,
    FALSE
  ),
  """"
)
"),"MC")</f>
        <v>MC</v>
      </c>
      <c r="G112" s="8" t="str">
        <f>IFERROR(__xludf.DUMMYFUNCTION("IFERROR(
  VLOOKUP(
    B112,
    IMPORTRANGE(
      ""1ZygntHC1J6IxzKbTidmOyf5nUyW4GCLurHCjexrLm_o"",
      ""HTMLキャッシュ!A:F""
    ),
    5,
    FALSE
  ),
  """"
)
"),"中学受験国語の家庭学習｜読解量の増やし方・漢字週3テスト")</f>
        <v>中学受験国語の家庭学習｜読解量の増やし方・漢字週3テスト</v>
      </c>
      <c r="H112" s="1" t="s">
        <v>2071</v>
      </c>
      <c r="I112" s="8">
        <f>IFERROR(__xludf.DUMMYFUNCTION("IFERROR(
  VLOOKUP(
    A112,
    IMPORTRANGE(
      ""1ZHMy3vVUd_0MrSduXTe1etBb1HNpAlGwQr006ljwMiM"",
      ""GSC最新!A:F""
    ),
    3,
    FALSE
  ),
  0
)
"),1.0)</f>
        <v>1</v>
      </c>
    </row>
    <row r="113">
      <c r="A113" s="9" t="s">
        <v>151</v>
      </c>
      <c r="B113" s="9" t="s">
        <v>72</v>
      </c>
      <c r="C113" s="8" t="str">
        <f>IFERROR(__xludf.DUMMYFUNCTION("REGEXEXTRACT(A113,""https?://([^/]+)"")"),"dokkai-labo.tokyo")</f>
        <v>dokkai-labo.tokyo</v>
      </c>
      <c r="D113" s="8" t="str">
        <f>IFERROR(__xludf.DUMMYFUNCTION("IFERROR(
  VLOOKUP(
    A113,
    IMPORTRANGE(
      ""1ZygntHC1J6IxzKbTidmOyf5nUyW4GCLurHCjexrLm_o"",
      ""HTMLキャッシュ!A:F""
    ),
    2,
    FALSE
  ),
  0
)
"),"SC")</f>
        <v>SC</v>
      </c>
      <c r="E113" s="8" t="str">
        <f>IFERROR(__xludf.DUMMYFUNCTION("IFERROR(
  VLOOKUP(
    A113,
    IMPORTRANGE(
      ""1ZygntHC1J6IxzKbTidmOyf5nUyW4GCLurHCjexrLm_o"",
      ""HTMLキャッシュ!A:F""
    ),
    5,
    FALSE
  ),
  0
)
"),"早稲アカ生の国語で重要な“処理速度”の整え方 - 受験国語専門 読解ラボ東京 | 中学受験・大学受験対応の個別指導国語専門塾（オンライン・教室対応）")</f>
        <v>早稲アカ生の国語で重要な“処理速度”の整え方 - 受験国語専門 読解ラボ東京 | 中学受験・大学受験対応の個別指導国語専門塾（オンライン・教室対応）</v>
      </c>
      <c r="F113" s="8" t="str">
        <f>IFERROR(__xludf.DUMMYFUNCTION("IFERROR(
  VLOOKUP(
    B113,
    IMPORTRANGE(
      ""1ZygntHC1J6IxzKbTidmOyf5nUyW4GCLurHCjexrLm_o"",
      ""HTMLキャッシュ!A:F""
    ),
    2,
    FALSE
  ),
  """"
)
"),"MC")</f>
        <v>MC</v>
      </c>
      <c r="G113" s="8" t="str">
        <f>IFERROR(__xludf.DUMMYFUNCTION("IFERROR(
  VLOOKUP(
    B113,
    IMPORTRANGE(
      ""1ZygntHC1J6IxzKbTidmOyf5nUyW4GCLurHCjexrLm_o"",
      ""HTMLキャッシュ!A:F""
    ),
    5,
    FALSE
  ),
  """"
)
"),"大手中学受験塾国語テキスト徹底比較ガイド")</f>
        <v>大手中学受験塾国語テキスト徹底比較ガイド</v>
      </c>
      <c r="H113" s="1" t="s">
        <v>2072</v>
      </c>
      <c r="I113" s="8">
        <f>IFERROR(__xludf.DUMMYFUNCTION("IFERROR(
  VLOOKUP(
    A113,
    IMPORTRANGE(
      ""1ZHMy3vVUd_0MrSduXTe1etBb1HNpAlGwQr006ljwMiM"",
      ""GSC最新!A:F""
    ),
    3,
    FALSE
  ),
  0
)
"),6.0)</f>
        <v>6</v>
      </c>
    </row>
    <row r="114">
      <c r="A114" s="9" t="s">
        <v>152</v>
      </c>
      <c r="B114" s="9" t="s">
        <v>45</v>
      </c>
      <c r="C114" s="8" t="str">
        <f>IFERROR(__xludf.DUMMYFUNCTION("REGEXEXTRACT(A114,""https?://([^/]+)"")"),"dokkai-labo.tokyo")</f>
        <v>dokkai-labo.tokyo</v>
      </c>
      <c r="D114" s="8" t="str">
        <f>IFERROR(__xludf.DUMMYFUNCTION("IFERROR(
  VLOOKUP(
    A114,
    IMPORTRANGE(
      ""1ZygntHC1J6IxzKbTidmOyf5nUyW4GCLurHCjexrLm_o"",
      ""HTMLキャッシュ!A:F""
    ),
    2,
    FALSE
  ),
  0
)
"),"SC")</f>
        <v>SC</v>
      </c>
      <c r="E114" s="8" t="str">
        <f>IFERROR(__xludf.DUMMYFUNCTION("IFERROR(
  VLOOKUP(
    A114,
    IMPORTRANGE(
      ""1ZygntHC1J6IxzKbTidmOyf5nUyW4GCLurHCjexrLm_o"",
      ""HTMLキャッシュ!A:F""
    ),
    5,
    FALSE
  ),
  0
)
"),"読み飛ばし 対策｜接続語・指示語・否定語で止まる矯正ルール｜中学受験国語（オンライン可）")</f>
        <v>読み飛ばし 対策｜接続語・指示語・否定語で止まる矯正ルール｜中学受験国語（オンライン可）</v>
      </c>
      <c r="F114" s="8" t="str">
        <f>IFERROR(__xludf.DUMMYFUNCTION("IFERROR(
  VLOOKUP(
    B114,
    IMPORTRANGE(
      ""1ZygntHC1J6IxzKbTidmOyf5nUyW4GCLurHCjexrLm_o"",
      ""HTMLキャッシュ!A:F""
    ),
    2,
    FALSE
  ),
  """"
)
"),"MC")</f>
        <v>MC</v>
      </c>
      <c r="G114" s="8" t="str">
        <f>IFERROR(__xludf.DUMMYFUNCTION("IFERROR(
  VLOOKUP(
    B114,
    IMPORTRANGE(
      ""1ZygntHC1J6IxzKbTidmOyf5nUyW4GCLurHCjexrLm_o"",
      ""HTMLキャッシュ!A:F""
    ),
    5,
    FALSE
  ),
  """"
)
"),"国語の長文読解のコツ｜接続詞・指示語で説明文を迷わない｜中学受験国語")</f>
        <v>国語の長文読解のコツ｜接続詞・指示語で説明文を迷わない｜中学受験国語</v>
      </c>
      <c r="H114" s="1" t="s">
        <v>2068</v>
      </c>
      <c r="I114" s="8">
        <f>IFERROR(__xludf.DUMMYFUNCTION("IFERROR(
  VLOOKUP(
    A114,
    IMPORTRANGE(
      ""1ZHMy3vVUd_0MrSduXTe1etBb1HNpAlGwQr006ljwMiM"",
      ""GSC最新!A:F""
    ),
    3,
    FALSE
  ),
  0
)
"),16.0)</f>
        <v>16</v>
      </c>
    </row>
    <row r="115">
      <c r="A115" s="9" t="s">
        <v>163</v>
      </c>
      <c r="B115" s="9" t="s">
        <v>235</v>
      </c>
      <c r="C115" s="8" t="str">
        <f>IFERROR(__xludf.DUMMYFUNCTION("REGEXEXTRACT(A115,""https?://([^/]+)"")"),"dokkai-labo.tokyo")</f>
        <v>dokkai-labo.tokyo</v>
      </c>
      <c r="D115" s="8" t="str">
        <f>IFERROR(__xludf.DUMMYFUNCTION("IFERROR(
  VLOOKUP(
    A115,
    IMPORTRANGE(
      ""1ZygntHC1J6IxzKbTidmOyf5nUyW4GCLurHCjexrLm_o"",
      ""HTMLキャッシュ!A:F""
    ),
    2,
    FALSE
  ),
  0
)
"),"SP")</f>
        <v>SP</v>
      </c>
      <c r="E115" s="8" t="str">
        <f>IFERROR(__xludf.DUMMYFUNCTION("IFERROR(
  VLOOKUP(
    A115,
    IMPORTRANGE(
      ""1ZygntHC1J6IxzKbTidmOyf5nUyW4GCLurHCjexrLm_o"",
      ""HTMLキャッシュ!A:F""
    ),
    5,
    FALSE
  ),
  0
)
"),"国語文法を2回で整理する個別指導講座｜読解力強化オンライン塾")</f>
        <v>国語文法を2回で整理する個別指導講座｜読解力強化オンライン塾</v>
      </c>
      <c r="F115" s="8" t="str">
        <f>IFERROR(__xludf.DUMMYFUNCTION("IFERROR(
  VLOOKUP(
    B115,
    IMPORTRANGE(
      ""1ZygntHC1J6IxzKbTidmOyf5nUyW4GCLurHCjexrLm_o"",
      ""HTMLキャッシュ!A:F""
    ),
    2,
    FALSE
  ),
  """"
)
"),"SP")</f>
        <v>SP</v>
      </c>
      <c r="G115" s="8" t="str">
        <f>IFERROR(__xludf.DUMMYFUNCTION("IFERROR(
  VLOOKUP(
    B115,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15" s="1" t="s">
        <v>2058</v>
      </c>
      <c r="I115" s="8">
        <f>IFERROR(__xludf.DUMMYFUNCTION("IFERROR(
  VLOOKUP(
    A115,
    IMPORTRANGE(
      ""1ZHMy3vVUd_0MrSduXTe1etBb1HNpAlGwQr006ljwMiM"",
      ""GSC最新!A:F""
    ),
    3,
    FALSE
  ),
  0
)
"),2.0)</f>
        <v>2</v>
      </c>
    </row>
    <row r="116">
      <c r="A116" s="9" t="s">
        <v>164</v>
      </c>
      <c r="B116" s="9" t="s">
        <v>235</v>
      </c>
      <c r="C116" s="8" t="str">
        <f>IFERROR(__xludf.DUMMYFUNCTION("REGEXEXTRACT(A116,""https?://([^/]+)"")"),"dokkai-labo.tokyo")</f>
        <v>dokkai-labo.tokyo</v>
      </c>
      <c r="D116" s="8" t="str">
        <f>IFERROR(__xludf.DUMMYFUNCTION("IFERROR(
  VLOOKUP(
    A116,
    IMPORTRANGE(
      ""1ZygntHC1J6IxzKbTidmOyf5nUyW4GCLurHCjexrLm_o"",
      ""HTMLキャッシュ!A:F""
    ),
    2,
    FALSE
  ),
  0
)
"),"SP")</f>
        <v>SP</v>
      </c>
      <c r="E116" s="8" t="str">
        <f>IFERROR(__xludf.DUMMYFUNCTION("IFERROR(
  VLOOKUP(
    A116,
    IMPORTRANGE(
      ""1ZygntHC1J6IxzKbTidmOyf5nUyW4GCLurHCjexrLm_o"",
      ""HTMLキャッシュ!A:F""
    ),
    5,
    FALSE
  ),
  0
)
"),"大学受験の現代文「記述添削」オンライン講座｜3日以内返却 check and collect - 読解ラボ東京")</f>
        <v>大学受験の現代文「記述添削」オンライン講座｜3日以内返却 check and collect - 読解ラボ東京</v>
      </c>
      <c r="F116" s="8" t="str">
        <f>IFERROR(__xludf.DUMMYFUNCTION("IFERROR(
  VLOOKUP(
    B116,
    IMPORTRANGE(
      ""1ZygntHC1J6IxzKbTidmOyf5nUyW4GCLurHCjexrLm_o"",
      ""HTMLキャッシュ!A:F""
    ),
    2,
    FALSE
  ),
  """"
)
"),"SP")</f>
        <v>SP</v>
      </c>
      <c r="G116" s="8" t="str">
        <f>IFERROR(__xludf.DUMMYFUNCTION("IFERROR(
  VLOOKUP(
    B116,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16" s="1" t="s">
        <v>2058</v>
      </c>
      <c r="I116" s="8">
        <f>IFERROR(__xludf.DUMMYFUNCTION("IFERROR(
  VLOOKUP(
    A116,
    IMPORTRANGE(
      ""1ZHMy3vVUd_0MrSduXTe1etBb1HNpAlGwQr006ljwMiM"",
      ""GSC最新!A:F""
    ),
    3,
    FALSE
  ),
  0
)
"),59.0)</f>
        <v>59</v>
      </c>
    </row>
    <row r="117">
      <c r="A117" s="9" t="s">
        <v>226</v>
      </c>
      <c r="B117" s="9" t="s">
        <v>12</v>
      </c>
      <c r="C117" s="8" t="str">
        <f>IFERROR(__xludf.DUMMYFUNCTION("REGEXEXTRACT(A117,""https?://([^/]+)"")"),"dokkai-labo.tokyo")</f>
        <v>dokkai-labo.tokyo</v>
      </c>
      <c r="D117" s="8" t="str">
        <f>IFERROR(__xludf.DUMMYFUNCTION("IFERROR(
  VLOOKUP(
    A117,
    IMPORTRANGE(
      ""1ZygntHC1J6IxzKbTidmOyf5nUyW4GCLurHCjexrLm_o"",
      ""HTMLキャッシュ!A:F""
    ),
    2,
    FALSE
  ),
  0
)
"),"MC")</f>
        <v>MC</v>
      </c>
      <c r="E117" s="8" t="str">
        <f>IFERROR(__xludf.DUMMYFUNCTION("IFERROR(
  VLOOKUP(
    A117,
    IMPORTRANGE(
      ""1ZygntHC1J6IxzKbTidmOyf5nUyW4GCLurHCjexrLm_o"",
      ""HTMLキャッシュ!A:F""
    ),
    5,
    FALSE
  ),
  0
)
"),"指導方針 - 受験国語専門 読解ラボ東京 | 中学受験・大学受験対応の個別指導国語専門塾（オンライン・教室対応）")</f>
        <v>指導方針 - 受験国語専門 読解ラボ東京 | 中学受験・大学受験対応の個別指導国語専門塾（オンライン・教室対応）</v>
      </c>
      <c r="F117" s="8" t="str">
        <f>IFERROR(__xludf.DUMMYFUNCTION("IFERROR(
  VLOOKUP(
    B117,
    IMPORTRANGE(
      ""1ZygntHC1J6IxzKbTidmOyf5nUyW4GCLurHCjexrLm_o"",
      ""HTMLキャッシュ!A:F""
    ),
    2,
    FALSE
  ),
  """"
)
"),"TP")</f>
        <v>TP</v>
      </c>
      <c r="G117" s="8" t="str">
        <f>IFERROR(__xludf.DUMMYFUNCTION("IFERROR(
  VLOOKUP(
    B117,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117" s="1" t="s">
        <v>2077</v>
      </c>
      <c r="I117" s="8">
        <f>IFERROR(__xludf.DUMMYFUNCTION("IFERROR(
  VLOOKUP(
    A117,
    IMPORTRANGE(
      ""1ZHMy3vVUd_0MrSduXTe1etBb1HNpAlGwQr006ljwMiM"",
      ""GSC最新!A:F""
    ),
    3,
    FALSE
  ),
  0
)
"),0.0)</f>
        <v>0</v>
      </c>
    </row>
    <row r="118">
      <c r="A118" s="9" t="s">
        <v>227</v>
      </c>
      <c r="B118" s="9" t="s">
        <v>25</v>
      </c>
      <c r="C118" s="8" t="str">
        <f>IFERROR(__xludf.DUMMYFUNCTION("REGEXEXTRACT(A118,""https?://([^/]+)"")"),"dokkai-labo.tokyo")</f>
        <v>dokkai-labo.tokyo</v>
      </c>
      <c r="D118" s="8" t="str">
        <f>IFERROR(__xludf.DUMMYFUNCTION("IFERROR(
  VLOOKUP(
    A118,
    IMPORTRANGE(
      ""1ZygntHC1J6IxzKbTidmOyf5nUyW4GCLurHCjexrLm_o"",
      ""HTMLキャッシュ!A:F""
    ),
    2,
    FALSE
  ),
  0
)
"),"MC")</f>
        <v>MC</v>
      </c>
      <c r="E118" s="8" t="str">
        <f>IFERROR(__xludf.DUMMYFUNCTION("IFERROR(
  VLOOKUP(
    A118,
    IMPORTRANGE(
      ""1ZygntHC1J6IxzKbTidmOyf5nUyW4GCLurHCjexrLm_o"",
      ""HTMLキャッシュ!A:F""
    ),
    5,
    FALSE
  ),
  0
)
"),"中学受験 国語の記述問題の書き方｜説明文は指示語→イコール→理由・物語文は背景＋出来事＋心情｜小4〜小6")</f>
        <v>中学受験 国語の記述問題の書き方｜説明文は指示語→イコール→理由・物語文は背景＋出来事＋心情｜小4〜小6</v>
      </c>
      <c r="F118" s="8" t="str">
        <f>IFERROR(__xludf.DUMMYFUNCTION("IFERROR(
  VLOOKUP(
    B118,
    IMPORTRANGE(
      ""1ZygntHC1J6IxzKbTidmOyf5nUyW4GCLurHCjexrLm_o"",
      ""HTMLキャッシュ!A:F""
    ),
    2,
    FALSE
  ),
  """"
)
"),"MC")</f>
        <v>MC</v>
      </c>
      <c r="G118" s="8" t="str">
        <f>IFERROR(__xludf.DUMMYFUNCTION("IFERROR(
  VLOOKUP(
    B118,
    IMPORTRANGE(
      ""1ZygntHC1J6IxzKbTidmOyf5nUyW4GCLurHCjexrLm_o"",
      ""HTMLキャッシュ!A:F""
    ),
    5,
    FALSE
  ),
  """"
)
"),"記述力とは何か｜説明はイコール内容＋理由で字数調整・心情は背景→出来事→心情｜中学受験国語（小5〜小6）")</f>
        <v>記述力とは何か｜説明はイコール内容＋理由で字数調整・心情は背景→出来事→心情｜中学受験国語（小5〜小6）</v>
      </c>
      <c r="H118" s="1" t="s">
        <v>2061</v>
      </c>
      <c r="I118" s="8">
        <f>IFERROR(__xludf.DUMMYFUNCTION("IFERROR(
  VLOOKUP(
    A118,
    IMPORTRANGE(
      ""1ZHMy3vVUd_0MrSduXTe1etBb1HNpAlGwQr006ljwMiM"",
      ""GSC最新!A:F""
    ),
    3,
    FALSE
  ),
  0
)
"),82.0)</f>
        <v>82</v>
      </c>
    </row>
    <row r="119">
      <c r="A119" s="9" t="s">
        <v>228</v>
      </c>
      <c r="B119" s="9" t="s">
        <v>235</v>
      </c>
      <c r="C119" s="8" t="str">
        <f>IFERROR(__xludf.DUMMYFUNCTION("REGEXEXTRACT(A119,""https?://([^/]+)"")"),"dokkai-labo.tokyo")</f>
        <v>dokkai-labo.tokyo</v>
      </c>
      <c r="D119" s="8" t="str">
        <f>IFERROR(__xludf.DUMMYFUNCTION("IFERROR(
  VLOOKUP(
    A119,
    IMPORTRANGE(
      ""1ZygntHC1J6IxzKbTidmOyf5nUyW4GCLurHCjexrLm_o"",
      ""HTMLキャッシュ!A:F""
    ),
    2,
    FALSE
  ),
  0
)
"),"SP")</f>
        <v>SP</v>
      </c>
      <c r="E119" s="8" t="str">
        <f>IFERROR(__xludf.DUMMYFUNCTION("IFERROR(
  VLOOKUP(
    A119,
    IMPORTRANGE(
      ""1ZygntHC1J6IxzKbTidmOyf5nUyW4GCLurHCjexrLm_o"",
      ""HTMLキャッシュ!A:F""
    ),
    5,
    FALSE
  ),
  0
)
"),"国語専門塾のオンライン個別｜記述添削・過去問｜中学受験")</f>
        <v>国語専門塾のオンライン個別｜記述添削・過去問｜中学受験</v>
      </c>
      <c r="F119" s="8" t="str">
        <f>IFERROR(__xludf.DUMMYFUNCTION("IFERROR(
  VLOOKUP(
    B119,
    IMPORTRANGE(
      ""1ZygntHC1J6IxzKbTidmOyf5nUyW4GCLurHCjexrLm_o"",
      ""HTMLキャッシュ!A:F""
    ),
    2,
    FALSE
  ),
  """"
)
"),"SP")</f>
        <v>SP</v>
      </c>
      <c r="G119" s="8" t="str">
        <f>IFERROR(__xludf.DUMMYFUNCTION("IFERROR(
  VLOOKUP(
    B119,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19" s="1" t="s">
        <v>2058</v>
      </c>
      <c r="I119" s="8">
        <f>IFERROR(__xludf.DUMMYFUNCTION("IFERROR(
  VLOOKUP(
    A119,
    IMPORTRANGE(
      ""1ZHMy3vVUd_0MrSduXTe1etBb1HNpAlGwQr006ljwMiM"",
      ""GSC最新!A:F""
    ),
    3,
    FALSE
  ),
  0
)
"),22.0)</f>
        <v>22</v>
      </c>
    </row>
    <row r="120">
      <c r="A120" s="9" t="s">
        <v>229</v>
      </c>
      <c r="B120" s="9" t="s">
        <v>235</v>
      </c>
      <c r="C120" s="8" t="str">
        <f>IFERROR(__xludf.DUMMYFUNCTION("REGEXEXTRACT(A120,""https?://([^/]+)"")"),"dokkai-labo.tokyo")</f>
        <v>dokkai-labo.tokyo</v>
      </c>
      <c r="D120" s="8" t="str">
        <f>IFERROR(__xludf.DUMMYFUNCTION("IFERROR(
  VLOOKUP(
    A120,
    IMPORTRANGE(
      ""1ZygntHC1J6IxzKbTidmOyf5nUyW4GCLurHCjexrLm_o"",
      ""HTMLキャッシュ!A:F""
    ),
    2,
    FALSE
  ),
  0
)
"),"SP")</f>
        <v>SP</v>
      </c>
      <c r="E120" s="8" t="str">
        <f>IFERROR(__xludf.DUMMYFUNCTION("IFERROR(
  VLOOKUP(
    A120,
    IMPORTRANGE(
      ""1ZygntHC1J6IxzKbTidmOyf5nUyW4GCLurHCjexrLm_o"",
      ""HTMLキャッシュ!A:F""
    ),
    5,
    FALSE
  ),
  0
)
"),"大学受験 国語専門オンライン 個別指導で読解力徹底強化")</f>
        <v>大学受験 国語専門オンライン 個別指導で読解力徹底強化</v>
      </c>
      <c r="F120" s="8" t="str">
        <f>IFERROR(__xludf.DUMMYFUNCTION("IFERROR(
  VLOOKUP(
    B120,
    IMPORTRANGE(
      ""1ZygntHC1J6IxzKbTidmOyf5nUyW4GCLurHCjexrLm_o"",
      ""HTMLキャッシュ!A:F""
    ),
    2,
    FALSE
  ),
  """"
)
"),"SP")</f>
        <v>SP</v>
      </c>
      <c r="G120" s="8" t="str">
        <f>IFERROR(__xludf.DUMMYFUNCTION("IFERROR(
  VLOOKUP(
    B120,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20" s="1" t="s">
        <v>2058</v>
      </c>
      <c r="I120" s="8">
        <f>IFERROR(__xludf.DUMMYFUNCTION("IFERROR(
  VLOOKUP(
    A120,
    IMPORTRANGE(
      ""1ZHMy3vVUd_0MrSduXTe1etBb1HNpAlGwQr006ljwMiM"",
      ""GSC最新!A:F""
    ),
    3,
    FALSE
  ),
  0
)
"),28.0)</f>
        <v>28</v>
      </c>
    </row>
    <row r="121">
      <c r="A121" s="9" t="s">
        <v>231</v>
      </c>
      <c r="B121" s="9" t="s">
        <v>235</v>
      </c>
      <c r="C121" s="8" t="str">
        <f>IFERROR(__xludf.DUMMYFUNCTION("REGEXEXTRACT(A121,""https?://([^/]+)"")"),"dokkai-labo.tokyo")</f>
        <v>dokkai-labo.tokyo</v>
      </c>
      <c r="D121" s="8" t="str">
        <f>IFERROR(__xludf.DUMMYFUNCTION("IFERROR(
  VLOOKUP(
    A121,
    IMPORTRANGE(
      ""1ZygntHC1J6IxzKbTidmOyf5nUyW4GCLurHCjexrLm_o"",
      ""HTMLキャッシュ!A:F""
    ),
    2,
    FALSE
  ),
  0
)
"),"SP")</f>
        <v>SP</v>
      </c>
      <c r="E121" s="8" t="str">
        <f>IFERROR(__xludf.DUMMYFUNCTION("IFERROR(
  VLOOKUP(
    A121,
    IMPORTRANGE(
      ""1ZygntHC1J6IxzKbTidmOyf5nUyW4GCLurHCjexrLm_o"",
      ""HTMLキャッシュ!A:F""
    ),
    5,
    FALSE
  ),
  0
)
"),"中学受験の完全1対1国語個別指導講座｜得点力強化オンライン塾")</f>
        <v>中学受験の完全1対1国語個別指導講座｜得点力強化オンライン塾</v>
      </c>
      <c r="F121" s="8" t="str">
        <f>IFERROR(__xludf.DUMMYFUNCTION("IFERROR(
  VLOOKUP(
    B121,
    IMPORTRANGE(
      ""1ZygntHC1J6IxzKbTidmOyf5nUyW4GCLurHCjexrLm_o"",
      ""HTMLキャッシュ!A:F""
    ),
    2,
    FALSE
  ),
  """"
)
"),"SP")</f>
        <v>SP</v>
      </c>
      <c r="G121" s="8" t="str">
        <f>IFERROR(__xludf.DUMMYFUNCTION("IFERROR(
  VLOOKUP(
    B121,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21" s="1" t="s">
        <v>2058</v>
      </c>
      <c r="I121" s="8">
        <f>IFERROR(__xludf.DUMMYFUNCTION("IFERROR(
  VLOOKUP(
    A121,
    IMPORTRANGE(
      ""1ZHMy3vVUd_0MrSduXTe1etBb1HNpAlGwQr006ljwMiM"",
      ""GSC最新!A:F""
    ),
    3,
    FALSE
  ),
  0
)
"),0.0)</f>
        <v>0</v>
      </c>
    </row>
    <row r="122">
      <c r="A122" s="9" t="s">
        <v>232</v>
      </c>
      <c r="B122" s="9" t="s">
        <v>235</v>
      </c>
      <c r="C122" s="8" t="str">
        <f>IFERROR(__xludf.DUMMYFUNCTION("REGEXEXTRACT(A122,""https?://([^/]+)"")"),"dokkai-labo.tokyo")</f>
        <v>dokkai-labo.tokyo</v>
      </c>
      <c r="D122" s="8" t="str">
        <f>IFERROR(__xludf.DUMMYFUNCTION("IFERROR(
  VLOOKUP(
    A122,
    IMPORTRANGE(
      ""1ZygntHC1J6IxzKbTidmOyf5nUyW4GCLurHCjexrLm_o"",
      ""HTMLキャッシュ!A:F""
    ),
    2,
    FALSE
  ),
  0
)
"),"SP")</f>
        <v>SP</v>
      </c>
      <c r="E122" s="8" t="str">
        <f>IFERROR(__xludf.DUMMYFUNCTION("IFERROR(
  VLOOKUP(
    A122,
    IMPORTRANGE(
      ""1ZygntHC1J6IxzKbTidmOyf5nUyW4GCLurHCjexrLm_o"",
      ""HTMLキャッシュ!A:F""
    ),
    5,
    FALSE
  ),
  0
)
"),"大学受験国語の個別指導講座｜現代文小論文で得点化する塾")</f>
        <v>大学受験国語の個別指導講座｜現代文小論文で得点化する塾</v>
      </c>
      <c r="F122" s="8" t="str">
        <f>IFERROR(__xludf.DUMMYFUNCTION("IFERROR(
  VLOOKUP(
    B122,
    IMPORTRANGE(
      ""1ZygntHC1J6IxzKbTidmOyf5nUyW4GCLurHCjexrLm_o"",
      ""HTMLキャッシュ!A:F""
    ),
    2,
    FALSE
  ),
  """"
)
"),"SP")</f>
        <v>SP</v>
      </c>
      <c r="G122" s="8" t="str">
        <f>IFERROR(__xludf.DUMMYFUNCTION("IFERROR(
  VLOOKUP(
    B122,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22" s="1" t="s">
        <v>2058</v>
      </c>
      <c r="I122" s="8">
        <f>IFERROR(__xludf.DUMMYFUNCTION("IFERROR(
  VLOOKUP(
    A122,
    IMPORTRANGE(
      ""1ZHMy3vVUd_0MrSduXTe1etBb1HNpAlGwQr006ljwMiM"",
      ""GSC最新!A:F""
    ),
    3,
    FALSE
  ),
  0
)
"),4.0)</f>
        <v>4</v>
      </c>
    </row>
    <row r="123">
      <c r="A123" s="9" t="s">
        <v>233</v>
      </c>
      <c r="B123" s="9" t="s">
        <v>235</v>
      </c>
      <c r="C123" s="8" t="str">
        <f>IFERROR(__xludf.DUMMYFUNCTION("REGEXEXTRACT(A123,""https?://([^/]+)"")"),"dokkai-labo.tokyo")</f>
        <v>dokkai-labo.tokyo</v>
      </c>
      <c r="D123" s="8" t="str">
        <f>IFERROR(__xludf.DUMMYFUNCTION("IFERROR(
  VLOOKUP(
    A123,
    IMPORTRANGE(
      ""1ZygntHC1J6IxzKbTidmOyf5nUyW4GCLurHCjexrLm_o"",
      ""HTMLキャッシュ!A:F""
    ),
    2,
    FALSE
  ),
  0
)
"),"SP")</f>
        <v>SP</v>
      </c>
      <c r="E123" s="8" t="str">
        <f>IFERROR(__xludf.DUMMYFUNCTION("IFERROR(
  VLOOKUP(
    A123,
    IMPORTRANGE(
      ""1ZygntHC1J6IxzKbTidmOyf5nUyW4GCLurHCjexrLm_o"",
      ""HTMLキャッシュ!A:F""
    ),
    5,
    FALSE
  ),
  0
)
"),"中学受験国語10分集中個別指導講座｜得点力強化オンライン塾")</f>
        <v>中学受験国語10分集中個別指導講座｜得点力強化オンライン塾</v>
      </c>
      <c r="F123" s="8" t="str">
        <f>IFERROR(__xludf.DUMMYFUNCTION("IFERROR(
  VLOOKUP(
    B123,
    IMPORTRANGE(
      ""1ZygntHC1J6IxzKbTidmOyf5nUyW4GCLurHCjexrLm_o"",
      ""HTMLキャッシュ!A:F""
    ),
    2,
    FALSE
  ),
  """"
)
"),"SP")</f>
        <v>SP</v>
      </c>
      <c r="G123" s="8" t="str">
        <f>IFERROR(__xludf.DUMMYFUNCTION("IFERROR(
  VLOOKUP(
    B123,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23" s="1" t="s">
        <v>2058</v>
      </c>
      <c r="I123" s="8">
        <f>IFERROR(__xludf.DUMMYFUNCTION("IFERROR(
  VLOOKUP(
    A123,
    IMPORTRANGE(
      ""1ZHMy3vVUd_0MrSduXTe1etBb1HNpAlGwQr006ljwMiM"",
      ""GSC最新!A:F""
    ),
    3,
    FALSE
  ),
  0
)
"),0.0)</f>
        <v>0</v>
      </c>
    </row>
    <row r="124">
      <c r="A124" s="9" t="s">
        <v>234</v>
      </c>
      <c r="B124" s="9" t="s">
        <v>235</v>
      </c>
      <c r="C124" s="8" t="str">
        <f>IFERROR(__xludf.DUMMYFUNCTION("REGEXEXTRACT(A124,""https?://([^/]+)"")"),"dokkai-labo.tokyo")</f>
        <v>dokkai-labo.tokyo</v>
      </c>
      <c r="D124" s="8" t="str">
        <f>IFERROR(__xludf.DUMMYFUNCTION("IFERROR(
  VLOOKUP(
    A124,
    IMPORTRANGE(
      ""1ZygntHC1J6IxzKbTidmOyf5nUyW4GCLurHCjexrLm_o"",
      ""HTMLキャッシュ!A:F""
    ),
    2,
    FALSE
  ),
  0
)
"),"SP")</f>
        <v>SP</v>
      </c>
      <c r="E124" s="8" t="str">
        <f>IFERROR(__xludf.DUMMYFUNCTION("IFERROR(
  VLOOKUP(
    A124,
    IMPORTRANGE(
      ""1ZygntHC1J6IxzKbTidmOyf5nUyW4GCLurHCjexrLm_o"",
      ""HTMLキャッシュ!A:F""
    ),
    5,
    FALSE
  ),
  0
)
"),"大学受験国語ハイレベル記述対策講座｜得点力講座")</f>
        <v>大学受験国語ハイレベル記述対策講座｜得点力講座</v>
      </c>
      <c r="F124" s="8" t="str">
        <f>IFERROR(__xludf.DUMMYFUNCTION("IFERROR(
  VLOOKUP(
    B124,
    IMPORTRANGE(
      ""1ZygntHC1J6IxzKbTidmOyf5nUyW4GCLurHCjexrLm_o"",
      ""HTMLキャッシュ!A:F""
    ),
    2,
    FALSE
  ),
  """"
)
"),"SP")</f>
        <v>SP</v>
      </c>
      <c r="G124" s="8" t="str">
        <f>IFERROR(__xludf.DUMMYFUNCTION("IFERROR(
  VLOOKUP(
    B124,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24" s="1" t="s">
        <v>2058</v>
      </c>
      <c r="I124" s="8">
        <f>IFERROR(__xludf.DUMMYFUNCTION("IFERROR(
  VLOOKUP(
    A124,
    IMPORTRANGE(
      ""1ZHMy3vVUd_0MrSduXTe1etBb1HNpAlGwQr006ljwMiM"",
      ""GSC最新!A:F""
    ),
    3,
    FALSE
  ),
  0
)
"),3.0)</f>
        <v>3</v>
      </c>
    </row>
    <row r="125">
      <c r="A125" s="9" t="s">
        <v>235</v>
      </c>
      <c r="B125" s="9" t="s">
        <v>12</v>
      </c>
      <c r="C125" s="8" t="str">
        <f>IFERROR(__xludf.DUMMYFUNCTION("REGEXEXTRACT(A125,""https?://([^/]+)"")"),"dokkai-labo.tokyo")</f>
        <v>dokkai-labo.tokyo</v>
      </c>
      <c r="D125" s="8" t="str">
        <f>IFERROR(__xludf.DUMMYFUNCTION("IFERROR(
  VLOOKUP(
    A125,
    IMPORTRANGE(
      ""1ZygntHC1J6IxzKbTidmOyf5nUyW4GCLurHCjexrLm_o"",
      ""HTMLキャッシュ!A:F""
    ),
    2,
    FALSE
  ),
  0
)
"),"SP")</f>
        <v>SP</v>
      </c>
      <c r="E125" s="8" t="str">
        <f>IFERROR(__xludf.DUMMYFUNCTION("IFERROR(
  VLOOKUP(
    A125,
    IMPORTRANGE(
      ""1ZygntHC1J6IxzKbTidmOyf5nUyW4GCLurHCjexrLm_o"",
      ""HTMLキャッシュ!A:F""
    ),
    5,
    FALSE
  ),
  0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F125" s="8" t="str">
        <f>IFERROR(__xludf.DUMMYFUNCTION("IFERROR(
  VLOOKUP(
    B125,
    IMPORTRANGE(
      ""1ZygntHC1J6IxzKbTidmOyf5nUyW4GCLurHCjexrLm_o"",
      ""HTMLキャッシュ!A:F""
    ),
    2,
    FALSE
  ),
  """"
)
"),"TP")</f>
        <v>TP</v>
      </c>
      <c r="G125" s="8" t="str">
        <f>IFERROR(__xludf.DUMMYFUNCTION("IFERROR(
  VLOOKUP(
    B125,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125" s="1" t="s">
        <v>2058</v>
      </c>
      <c r="I125" s="8">
        <f>IFERROR(__xludf.DUMMYFUNCTION("IFERROR(
  VLOOKUP(
    A125,
    IMPORTRANGE(
      ""1ZHMy3vVUd_0MrSduXTe1etBb1HNpAlGwQr006ljwMiM"",
      ""GSC最新!A:F""
    ),
    3,
    FALSE
  ),
  0
)
"),19.0)</f>
        <v>19</v>
      </c>
    </row>
    <row r="126">
      <c r="A126" s="9" t="s">
        <v>239</v>
      </c>
      <c r="B126" s="9" t="s">
        <v>23</v>
      </c>
      <c r="C126" s="8" t="str">
        <f>IFERROR(__xludf.DUMMYFUNCTION("REGEXEXTRACT(A126,""https?://([^/]+)"")"),"dokkai-labo.tokyo")</f>
        <v>dokkai-labo.tokyo</v>
      </c>
      <c r="D126" s="8" t="str">
        <f>IFERROR(__xludf.DUMMYFUNCTION("IFERROR(
  VLOOKUP(
    A126,
    IMPORTRANGE(
      ""1ZygntHC1J6IxzKbTidmOyf5nUyW4GCLurHCjexrLm_o"",
      ""HTMLキャッシュ!A:F""
    ),
    2,
    FALSE
  ),
  0
)
"),"MC")</f>
        <v>MC</v>
      </c>
      <c r="E126" s="8" t="str">
        <f>IFERROR(__xludf.DUMMYFUNCTION("IFERROR(
  VLOOKUP(
    A126,
    IMPORTRANGE(
      ""1ZygntHC1J6IxzKbTidmOyf5nUyW4GCLurHCjexrLm_o"",
      ""HTMLキャッシュ!A:F""
    ),
    5,
    FALSE
  ),
  0
)
"),"物語文 解き方｜心情問題を背景×出来事で解く4ステップと傍線部の理由の拾い方｜中学受験国語")</f>
        <v>物語文 解き方｜心情問題を背景×出来事で解く4ステップと傍線部の理由の拾い方｜中学受験国語</v>
      </c>
      <c r="F126" s="8" t="str">
        <f>IFERROR(__xludf.DUMMYFUNCTION("IFERROR(
  VLOOKUP(
    B126,
    IMPORTRANGE(
      ""1ZygntHC1J6IxzKbTidmOyf5nUyW4GCLurHCjexrLm_o"",
      ""HTMLキャッシュ!A:F""
    ),
    2,
    FALSE
  ),
  """"
)
"),"MC")</f>
        <v>MC</v>
      </c>
      <c r="G126" s="8" t="str">
        <f>IFERROR(__xludf.DUMMYFUNCTION("IFERROR(
  VLOOKUP(
    B126,
    IMPORTRANGE(
      ""1ZygntHC1J6IxzKbTidmOyf5nUyW4GCLurHCjexrLm_o"",
      ""HTMLキャッシュ!A:F""
    ),
    5,
    FALSE
  ),
  """"
)
"),"中学受験国語｜物語文の「背景」と心情はどう読む？基本の考え方を整理")</f>
        <v>中学受験国語｜物語文の「背景」と心情はどう読む？基本の考え方を整理</v>
      </c>
      <c r="H126" s="1" t="s">
        <v>2059</v>
      </c>
      <c r="I126" s="8">
        <f>IFERROR(__xludf.DUMMYFUNCTION("IFERROR(
  VLOOKUP(
    A126,
    IMPORTRANGE(
      ""1ZHMy3vVUd_0MrSduXTe1etBb1HNpAlGwQr006ljwMiM"",
      ""GSC最新!A:F""
    ),
    3,
    FALSE
  ),
  0
)
"),59.0)</f>
        <v>59</v>
      </c>
    </row>
    <row r="127">
      <c r="A127" s="9" t="s">
        <v>240</v>
      </c>
      <c r="B127" s="9" t="s">
        <v>235</v>
      </c>
      <c r="C127" s="8" t="str">
        <f>IFERROR(__xludf.DUMMYFUNCTION("REGEXEXTRACT(A127,""https?://([^/]+)"")"),"dokkai-labo.tokyo")</f>
        <v>dokkai-labo.tokyo</v>
      </c>
      <c r="D127" s="8" t="str">
        <f>IFERROR(__xludf.DUMMYFUNCTION("IFERROR(
  VLOOKUP(
    A127,
    IMPORTRANGE(
      ""1ZygntHC1J6IxzKbTidmOyf5nUyW4GCLurHCjexrLm_o"",
      ""HTMLキャッシュ!A:F""
    ),
    2,
    FALSE
  ),
  0
)
"),"SP")</f>
        <v>SP</v>
      </c>
      <c r="E127" s="8" t="str">
        <f>IFERROR(__xludf.DUMMYFUNCTION("IFERROR(
  VLOOKUP(
    A127,
    IMPORTRANGE(
      ""1ZygntHC1J6IxzKbTidmOyf5nUyW4GCLurHCjexrLm_o"",
      ""HTMLキャッシュ!A:F""
    ),
    5,
    FALSE
  ),
  0
)
"),"中学受験小6国語記述添削個別指導講座｜採点基準対応オンライン")</f>
        <v>中学受験小6国語記述添削個別指導講座｜採点基準対応オンライン</v>
      </c>
      <c r="F127" s="8" t="str">
        <f>IFERROR(__xludf.DUMMYFUNCTION("IFERROR(
  VLOOKUP(
    B127,
    IMPORTRANGE(
      ""1ZygntHC1J6IxzKbTidmOyf5nUyW4GCLurHCjexrLm_o"",
      ""HTMLキャッシュ!A:F""
    ),
    2,
    FALSE
  ),
  """"
)
"),"SP")</f>
        <v>SP</v>
      </c>
      <c r="G127" s="8" t="str">
        <f>IFERROR(__xludf.DUMMYFUNCTION("IFERROR(
  VLOOKUP(
    B127,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27" s="1" t="s">
        <v>2058</v>
      </c>
      <c r="I127" s="8">
        <f>IFERROR(__xludf.DUMMYFUNCTION("IFERROR(
  VLOOKUP(
    A127,
    IMPORTRANGE(
      ""1ZHMy3vVUd_0MrSduXTe1etBb1HNpAlGwQr006ljwMiM"",
      ""GSC最新!A:F""
    ),
    3,
    FALSE
  ),
  0
)
"),2.0)</f>
        <v>2</v>
      </c>
    </row>
    <row r="128">
      <c r="A128" s="9" t="s">
        <v>242</v>
      </c>
      <c r="B128" s="9" t="s">
        <v>12</v>
      </c>
      <c r="C128" s="8" t="str">
        <f>IFERROR(__xludf.DUMMYFUNCTION("REGEXEXTRACT(A128,""https?://([^/]+)"")"),"dokkai-labo.tokyo")</f>
        <v>dokkai-labo.tokyo</v>
      </c>
      <c r="D128" s="8" t="str">
        <f>IFERROR(__xludf.DUMMYFUNCTION("IFERROR(
  VLOOKUP(
    A128,
    IMPORTRANGE(
      ""1ZygntHC1J6IxzKbTidmOyf5nUyW4GCLurHCjexrLm_o"",
      ""HTMLキャッシュ!A:F""
    ),
    2,
    FALSE
  ),
  0
)
"),"MC")</f>
        <v>MC</v>
      </c>
      <c r="E128" s="8" t="str">
        <f>IFERROR(__xludf.DUMMYFUNCTION("IFERROR(
  VLOOKUP(
    A128,
    IMPORTRANGE(
      ""1ZygntHC1J6IxzKbTidmOyf5nUyW4GCLurHCjexrLm_o"",
      ""HTMLキャッシュ!A:F""
    ),
    5,
    FALSE
  ),
  0
)
"),"出版 - 受験国語専門 読解ラボ東京 | 中学受験・大学受験対応の個別指導国語専門塾（オンライン・教室対応）")</f>
        <v>出版 - 受験国語専門 読解ラボ東京 | 中学受験・大学受験対応の個別指導国語専門塾（オンライン・教室対応）</v>
      </c>
      <c r="F128" s="8" t="str">
        <f>IFERROR(__xludf.DUMMYFUNCTION("IFERROR(
  VLOOKUP(
    B128,
    IMPORTRANGE(
      ""1ZygntHC1J6IxzKbTidmOyf5nUyW4GCLurHCjexrLm_o"",
      ""HTMLキャッシュ!A:F""
    ),
    2,
    FALSE
  ),
  """"
)
"),"TP")</f>
        <v>TP</v>
      </c>
      <c r="G128" s="8" t="str">
        <f>IFERROR(__xludf.DUMMYFUNCTION("IFERROR(
  VLOOKUP(
    B128,
    IMPORTRANGE(
      ""1ZygntHC1J6IxzKbTidmOyf5nUyW4GCLurHCjexrLm_o"",
      ""HTMLキャッシュ!A:F""
    ),
    5,
    FALSE
  ),
  """"
)
"),"国語専門塾のオンライン個別指導｜読解力・記述を1対1で強化｜中学受験・大学受験")</f>
        <v>国語専門塾のオンライン個別指導｜読解力・記述を1対1で強化｜中学受験・大学受験</v>
      </c>
      <c r="H128" s="1" t="s">
        <v>2062</v>
      </c>
      <c r="I128" s="8">
        <f>IFERROR(__xludf.DUMMYFUNCTION("IFERROR(
  VLOOKUP(
    A128,
    IMPORTRANGE(
      ""1ZHMy3vVUd_0MrSduXTe1etBb1HNpAlGwQr006ljwMiM"",
      ""GSC最新!A:F""
    ),
    3,
    FALSE
  ),
  0
)
"),0.0)</f>
        <v>0</v>
      </c>
    </row>
    <row r="129">
      <c r="A129" s="9" t="s">
        <v>247</v>
      </c>
      <c r="B129" s="9" t="s">
        <v>24</v>
      </c>
      <c r="C129" s="8" t="str">
        <f>IFERROR(__xludf.DUMMYFUNCTION("REGEXEXTRACT(A129,""https?://([^/]+)"")"),"dokkai-labo.tokyo")</f>
        <v>dokkai-labo.tokyo</v>
      </c>
      <c r="D129" s="8" t="str">
        <f>IFERROR(__xludf.DUMMYFUNCTION("IFERROR(
  VLOOKUP(
    A129,
    IMPORTRANGE(
      ""1ZygntHC1J6IxzKbTidmOyf5nUyW4GCLurHCjexrLm_o"",
      ""HTMLキャッシュ!A:F""
    ),
    2,
    FALSE
  ),
  0
)
"),"MC")</f>
        <v>MC</v>
      </c>
      <c r="E129" s="8" t="str">
        <f>IFERROR(__xludf.DUMMYFUNCTION("IFERROR(
  VLOOKUP(
    A129,
    IMPORTRANGE(
      ""1ZygntHC1J6IxzKbTidmOyf5nUyW4GCLurHCjexrLm_o"",
      ""HTMLキャッシュ!A:F""
    ),
    5,
    FALSE
  ),
  0
)
"),"中学受験国語の説明文・論説文が苦手な小学生へ｜点が取れる読み方と線引きのコツ - 受験国語専門 読解ラボ東京 | 中学受験・大学受験対応の個別指導国語専門塾（オンライン・教室対応）")</f>
        <v>中学受験国語の説明文・論説文が苦手な小学生へ｜点が取れる読み方と線引きのコツ - 受験国語専門 読解ラボ東京 | 中学受験・大学受験対応の個別指導国語専門塾（オンライン・教室対応）</v>
      </c>
      <c r="F129" s="8" t="str">
        <f>IFERROR(__xludf.DUMMYFUNCTION("IFERROR(
  VLOOKUP(
    B129,
    IMPORTRANGE(
      ""1ZygntHC1J6IxzKbTidmOyf5nUyW4GCLurHCjexrLm_o"",
      ""HTMLキャッシュ!A:F""
    ),
    2,
    FALSE
  ),
  """"
)
"),"MC")</f>
        <v>MC</v>
      </c>
      <c r="G129" s="8" t="str">
        <f>IFERROR(__xludf.DUMMYFUNCTION("IFERROR(
  VLOOKUP(
    B129,
    IMPORTRANGE(
      ""1ZygntHC1J6IxzKbTidmOyf5nUyW4GCLurHCjexrLm_o"",
      ""HTMLキャッシュ!A:F""
    ),
    5,
    FALSE
  ),
  """"
)
"),"中学受験国語｜説明文の「説明せよ」はイコール探し（2手法）")</f>
        <v>中学受験国語｜説明文の「説明せよ」はイコール探し（2手法）</v>
      </c>
      <c r="H129" s="1" t="s">
        <v>2060</v>
      </c>
      <c r="I129" s="8">
        <f>IFERROR(__xludf.DUMMYFUNCTION("IFERROR(
  VLOOKUP(
    A129,
    IMPORTRANGE(
      ""1ZHMy3vVUd_0MrSduXTe1etBb1HNpAlGwQr006ljwMiM"",
      ""GSC最新!A:F""
    ),
    3,
    FALSE
  ),
  0
)
"),162.0)</f>
        <v>162</v>
      </c>
    </row>
    <row r="130">
      <c r="A130" s="9" t="s">
        <v>249</v>
      </c>
      <c r="B130" s="9" t="s">
        <v>235</v>
      </c>
      <c r="C130" s="8" t="str">
        <f>IFERROR(__xludf.DUMMYFUNCTION("REGEXEXTRACT(A130,""https?://([^/]+)"")"),"dokkai-labo.tokyo")</f>
        <v>dokkai-labo.tokyo</v>
      </c>
      <c r="D130" s="8" t="str">
        <f>IFERROR(__xludf.DUMMYFUNCTION("IFERROR(
  VLOOKUP(
    A130,
    IMPORTRANGE(
      ""1ZygntHC1J6IxzKbTidmOyf5nUyW4GCLurHCjexrLm_o"",
      ""HTMLキャッシュ!A:F""
    ),
    2,
    FALSE
  ),
  0
)
"),"SP")</f>
        <v>SP</v>
      </c>
      <c r="E130" s="8" t="str">
        <f>IFERROR(__xludf.DUMMYFUNCTION("IFERROR(
  VLOOKUP(
    A130,
    IMPORTRANGE(
      ""1ZygntHC1J6IxzKbTidmOyf5nUyW4GCLurHCjexrLm_o"",
      ""HTMLキャッシュ!A:F""
    ),
    5,
    FALSE
  ),
  0
)
"),"小5英語国語夏期体験個別指導講座｜記述と根拠強化オンライン塾")</f>
        <v>小5英語国語夏期体験個別指導講座｜記述と根拠強化オンライン塾</v>
      </c>
      <c r="F130" s="8" t="str">
        <f>IFERROR(__xludf.DUMMYFUNCTION("IFERROR(
  VLOOKUP(
    B130,
    IMPORTRANGE(
      ""1ZygntHC1J6IxzKbTidmOyf5nUyW4GCLurHCjexrLm_o"",
      ""HTMLキャッシュ!A:F""
    ),
    2,
    FALSE
  ),
  """"
)
"),"SP")</f>
        <v>SP</v>
      </c>
      <c r="G130" s="8" t="str">
        <f>IFERROR(__xludf.DUMMYFUNCTION("IFERROR(
  VLOOKUP(
    B130,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30" s="1" t="s">
        <v>2058</v>
      </c>
      <c r="I130" s="8">
        <f>IFERROR(__xludf.DUMMYFUNCTION("IFERROR(
  VLOOKUP(
    A130,
    IMPORTRANGE(
      ""1ZHMy3vVUd_0MrSduXTe1etBb1HNpAlGwQr006ljwMiM"",
      ""GSC最新!A:F""
    ),
    3,
    FALSE
  ),
  0
)
"),2.0)</f>
        <v>2</v>
      </c>
    </row>
    <row r="131">
      <c r="A131" s="9" t="s">
        <v>250</v>
      </c>
      <c r="B131" s="2" t="s">
        <v>235</v>
      </c>
      <c r="C131" s="8" t="str">
        <f>IFERROR(__xludf.DUMMYFUNCTION("REGEXEXTRACT(A131,""https?://([^/]+)"")"),"dokkai-labo.tokyo")</f>
        <v>dokkai-labo.tokyo</v>
      </c>
      <c r="D131" s="8" t="str">
        <f>IFERROR(__xludf.DUMMYFUNCTION("IFERROR(
  VLOOKUP(
    A131,
    IMPORTRANGE(
      ""1ZygntHC1J6IxzKbTidmOyf5nUyW4GCLurHCjexrLm_o"",
      ""HTMLキャッシュ!A:F""
    ),
    2,
    FALSE
  ),
  0
)
"),"SP")</f>
        <v>SP</v>
      </c>
      <c r="E131" s="8" t="str">
        <f>IFERROR(__xludf.DUMMYFUNCTION("IFERROR(
  VLOOKUP(
    A131,
    IMPORTRANGE(
      ""1ZygntHC1J6IxzKbTidmOyf5nUyW4GCLurHCjexrLm_o"",
      ""HTMLキャッシュ!A:F""
    ),
    5,
    FALSE
  ),
  0
)
"),"国語夏期講習の個別指導プログラム｜読解記述力強化オンライン塾")</f>
        <v>国語夏期講習の個別指導プログラム｜読解記述力強化オンライン塾</v>
      </c>
      <c r="F131" s="8" t="str">
        <f>IFERROR(__xludf.DUMMYFUNCTION("IFERROR(
  VLOOKUP(
    B131,
    IMPORTRANGE(
      ""1ZygntHC1J6IxzKbTidmOyf5nUyW4GCLurHCjexrLm_o"",
      ""HTMLキャッシュ!A:F""
    ),
    2,
    FALSE
  ),
  """"
)
"),"SP")</f>
        <v>SP</v>
      </c>
      <c r="G131" s="8" t="str">
        <f>IFERROR(__xludf.DUMMYFUNCTION("IFERROR(
  VLOOKUP(
    B131,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31" s="1" t="s">
        <v>2058</v>
      </c>
      <c r="I131" s="8">
        <f>IFERROR(__xludf.DUMMYFUNCTION("IFERROR(
  VLOOKUP(
    A131,
    IMPORTRANGE(
      ""1ZHMy3vVUd_0MrSduXTe1etBb1HNpAlGwQr006ljwMiM"",
      ""GSC最新!A:F""
    ),
    3,
    FALSE
  ),
  0
)
"),1.0)</f>
        <v>1</v>
      </c>
    </row>
    <row r="132">
      <c r="A132" s="9" t="s">
        <v>272</v>
      </c>
      <c r="B132" s="2" t="s">
        <v>235</v>
      </c>
      <c r="C132" s="8" t="str">
        <f>IFERROR(__xludf.DUMMYFUNCTION("REGEXEXTRACT(A132,""https?://([^/]+)"")"),"dokkai-labo.tokyo")</f>
        <v>dokkai-labo.tokyo</v>
      </c>
      <c r="D132" s="8" t="str">
        <f>IFERROR(__xludf.DUMMYFUNCTION("IFERROR(
  VLOOKUP(
    A132,
    IMPORTRANGE(
      ""1ZygntHC1J6IxzKbTidmOyf5nUyW4GCLurHCjexrLm_o"",
      ""HTMLキャッシュ!A:F""
    ),
    2,
    FALSE
  ),
  0
)
"),"SP")</f>
        <v>SP</v>
      </c>
      <c r="E132" s="8" t="str">
        <f>IFERROR(__xludf.DUMMYFUNCTION("IFERROR(
  VLOOKUP(
    A132,
    IMPORTRANGE(
      ""1ZygntHC1J6IxzKbTidmOyf5nUyW4GCLurHCjexrLm_o"",
      ""HTMLキャッシュ!A:F""
    ),
    5,
    FALSE
  ),
  0
)
"),"中学受験小5得点力強化完全個別指導講座｜オンライン塾対応")</f>
        <v>中学受験小5得点力強化完全個別指導講座｜オンライン塾対応</v>
      </c>
      <c r="F132" s="8" t="str">
        <f>IFERROR(__xludf.DUMMYFUNCTION("IFERROR(
  VLOOKUP(
    B132,
    IMPORTRANGE(
      ""1ZygntHC1J6IxzKbTidmOyf5nUyW4GCLurHCjexrLm_o"",
      ""HTMLキャッシュ!A:F""
    ),
    2,
    FALSE
  ),
  """"
)
"),"SP")</f>
        <v>SP</v>
      </c>
      <c r="G132" s="8" t="str">
        <f>IFERROR(__xludf.DUMMYFUNCTION("IFERROR(
  VLOOKUP(
    B132,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32" s="1" t="s">
        <v>2058</v>
      </c>
      <c r="I132" s="8">
        <f>IFERROR(__xludf.DUMMYFUNCTION("IFERROR(
  VLOOKUP(
    A132,
    IMPORTRANGE(
      ""1ZHMy3vVUd_0MrSduXTe1etBb1HNpAlGwQr006ljwMiM"",
      ""GSC最新!A:F""
    ),
    3,
    FALSE
  ),
  0
)
"),3.0)</f>
        <v>3</v>
      </c>
    </row>
    <row r="133">
      <c r="A133" s="9" t="s">
        <v>273</v>
      </c>
      <c r="B133" s="2" t="s">
        <v>235</v>
      </c>
      <c r="C133" s="8" t="str">
        <f>IFERROR(__xludf.DUMMYFUNCTION("REGEXEXTRACT(A133,""https?://([^/]+)"")"),"dokkai-labo.tokyo")</f>
        <v>dokkai-labo.tokyo</v>
      </c>
      <c r="D133" s="8" t="str">
        <f>IFERROR(__xludf.DUMMYFUNCTION("IFERROR(
  VLOOKUP(
    A133,
    IMPORTRANGE(
      ""1ZygntHC1J6IxzKbTidmOyf5nUyW4GCLurHCjexrLm_o"",
      ""HTMLキャッシュ!A:F""
    ),
    2,
    FALSE
  ),
  0
)
"),"SP")</f>
        <v>SP</v>
      </c>
      <c r="E133" s="8" t="str">
        <f>IFERROR(__xludf.DUMMYFUNCTION("IFERROR(
  VLOOKUP(
    A133,
    IMPORTRANGE(
      ""1ZygntHC1J6IxzKbTidmOyf5nUyW4GCLurHCjexrLm_o"",
      ""HTMLキャッシュ!A:F""
    ),
    5,
    FALSE
  ),
  0
)
"),"中学受験国語得点力強化の個別指導講座｜記述添削オンライン塾")</f>
        <v>中学受験国語得点力強化の個別指導講座｜記述添削オンライン塾</v>
      </c>
      <c r="F133" s="8" t="str">
        <f>IFERROR(__xludf.DUMMYFUNCTION("IFERROR(
  VLOOKUP(
    B133,
    IMPORTRANGE(
      ""1ZygntHC1J6IxzKbTidmOyf5nUyW4GCLurHCjexrLm_o"",
      ""HTMLキャッシュ!A:F""
    ),
    2,
    FALSE
  ),
  """"
)
"),"SP")</f>
        <v>SP</v>
      </c>
      <c r="G133" s="8" t="str">
        <f>IFERROR(__xludf.DUMMYFUNCTION("IFERROR(
  VLOOKUP(
    B133,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33" s="1" t="s">
        <v>2058</v>
      </c>
      <c r="I133" s="8">
        <f>IFERROR(__xludf.DUMMYFUNCTION("IFERROR(
  VLOOKUP(
    A133,
    IMPORTRANGE(
      ""1ZHMy3vVUd_0MrSduXTe1etBb1HNpAlGwQr006ljwMiM"",
      ""GSC最新!A:F""
    ),
    3,
    FALSE
  ),
  0
)
"),1.0)</f>
        <v>1</v>
      </c>
    </row>
    <row r="134">
      <c r="A134" s="9" t="s">
        <v>274</v>
      </c>
      <c r="B134" s="2" t="s">
        <v>235</v>
      </c>
      <c r="C134" s="8" t="str">
        <f>IFERROR(__xludf.DUMMYFUNCTION("REGEXEXTRACT(A134,""https?://([^/]+)"")"),"dokkai-labo.tokyo")</f>
        <v>dokkai-labo.tokyo</v>
      </c>
      <c r="D134" s="8" t="str">
        <f>IFERROR(__xludf.DUMMYFUNCTION("IFERROR(
  VLOOKUP(
    A134,
    IMPORTRANGE(
      ""1ZygntHC1J6IxzKbTidmOyf5nUyW4GCLurHCjexrLm_o"",
      ""HTMLキャッシュ!A:F""
    ),
    2,
    FALSE
  ),
  0
)
"),"SP")</f>
        <v>SP</v>
      </c>
      <c r="E134" s="8" t="str">
        <f>IFERROR(__xludf.DUMMYFUNCTION("IFERROR(
  VLOOKUP(
    A134,
    IMPORTRANGE(
      ""1ZygntHC1J6IxzKbTidmOyf5nUyW4GCLurHCjexrLm_o"",
      ""HTMLキャッシュ!A:F""
    ),
    5,
    FALSE
  ),
  0
)
"),"国公立大現代文記述強化の個別指導講座｜添削オンライン塾")</f>
        <v>国公立大現代文記述強化の個別指導講座｜添削オンライン塾</v>
      </c>
      <c r="F134" s="8" t="str">
        <f>IFERROR(__xludf.DUMMYFUNCTION("IFERROR(
  VLOOKUP(
    B134,
    IMPORTRANGE(
      ""1ZygntHC1J6IxzKbTidmOyf5nUyW4GCLurHCjexrLm_o"",
      ""HTMLキャッシュ!A:F""
    ),
    2,
    FALSE
  ),
  """"
)
"),"SP")</f>
        <v>SP</v>
      </c>
      <c r="G134" s="8" t="str">
        <f>IFERROR(__xludf.DUMMYFUNCTION("IFERROR(
  VLOOKUP(
    B134,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34" s="1" t="s">
        <v>2058</v>
      </c>
      <c r="I134" s="8">
        <f>IFERROR(__xludf.DUMMYFUNCTION("IFERROR(
  VLOOKUP(
    A134,
    IMPORTRANGE(
      ""1ZHMy3vVUd_0MrSduXTe1etBb1HNpAlGwQr006ljwMiM"",
      ""GSC最新!A:F""
    ),
    3,
    FALSE
  ),
  0
)
"),2.0)</f>
        <v>2</v>
      </c>
    </row>
    <row r="135">
      <c r="A135" s="9" t="s">
        <v>275</v>
      </c>
      <c r="B135" s="2" t="s">
        <v>235</v>
      </c>
      <c r="C135" s="8" t="str">
        <f>IFERROR(__xludf.DUMMYFUNCTION("REGEXEXTRACT(A135,""https?://([^/]+)"")"),"dokkai-labo.tokyo")</f>
        <v>dokkai-labo.tokyo</v>
      </c>
      <c r="D135" s="8" t="str">
        <f>IFERROR(__xludf.DUMMYFUNCTION("IFERROR(
  VLOOKUP(
    A135,
    IMPORTRANGE(
      ""1ZygntHC1J6IxzKbTidmOyf5nUyW4GCLurHCjexrLm_o"",
      ""HTMLキャッシュ!A:F""
    ),
    2,
    FALSE
  ),
  0
)
"),"SP")</f>
        <v>SP</v>
      </c>
      <c r="E135" s="8" t="str">
        <f>IFERROR(__xludf.DUMMYFUNCTION("IFERROR(
  VLOOKUP(
    A135,
    IMPORTRANGE(
      ""1ZygntHC1J6IxzKbTidmOyf5nUyW4GCLurHCjexrLm_o"",
      ""HTMLキャッシュ!A:F""
    ),
    5,
    FALSE
  ),
  0
)
"),"大学受験私立大対策の国語個別指導講座｜得点力強化オンライン塾")</f>
        <v>大学受験私立大対策の国語個別指導講座｜得点力強化オンライン塾</v>
      </c>
      <c r="F135" s="8" t="str">
        <f>IFERROR(__xludf.DUMMYFUNCTION("IFERROR(
  VLOOKUP(
    B135,
    IMPORTRANGE(
      ""1ZygntHC1J6IxzKbTidmOyf5nUyW4GCLurHCjexrLm_o"",
      ""HTMLキャッシュ!A:F""
    ),
    2,
    FALSE
  ),
  """"
)
"),"SP")</f>
        <v>SP</v>
      </c>
      <c r="G135" s="8" t="str">
        <f>IFERROR(__xludf.DUMMYFUNCTION("IFERROR(
  VLOOKUP(
    B135,
    IMPORTRANGE(
      ""1ZygntHC1J6IxzKbTidmOyf5nUyW4GCLurHCjexrLm_o"",
      ""HTMLキャッシュ!A:F""
    ),
    5,
    FALSE
  ),
  """"
)
"),"開講講座のご案内 - 受験国語専門 読解ラボ東京 | 中学受験・大学受験対応の個別指導国語専門塾（オンライン・教室対応）")</f>
        <v>開講講座のご案内 - 受験国語専門 読解ラボ東京 | 中学受験・大学受験対応の個別指導国語専門塾（オンライン・教室対応）</v>
      </c>
      <c r="H135" s="1" t="s">
        <v>2058</v>
      </c>
      <c r="I135" s="8">
        <f>IFERROR(__xludf.DUMMYFUNCTION("IFERROR(
  VLOOKUP(
    A135,
    IMPORTRANGE(
      ""1ZHMy3vVUd_0MrSduXTe1etBb1HNpAlGwQr006ljwMiM"",
      ""GSC最新!A:F""
    ),
    3,
    FALSE
  ),
  0
)
"),1.0)</f>
        <v>1</v>
      </c>
    </row>
    <row r="136">
      <c r="A136" s="9" t="s">
        <v>281</v>
      </c>
      <c r="B136" s="2" t="s">
        <v>430</v>
      </c>
      <c r="C136" s="11" t="str">
        <f>IFERROR(__xludf.DUMMYFUNCTION("REGEXEXTRACT(A136,""https?://([^/]+)"")"),"eigo-rewrite.com")</f>
        <v>eigo-rewrite.com</v>
      </c>
      <c r="D136" s="8" t="str">
        <f>IFERROR(__xludf.DUMMYFUNCTION("IFERROR(
  VLOOKUP(
    A136,
    IMPORTRANGE(
      ""1ZygntHC1J6IxzKbTidmOyf5nUyW4GCLurHCjexrLm_o"",
      ""HTMLキャッシュ!A:F""
    ),
    2,
    FALSE
  ),
  0
)
"),"SP")</f>
        <v>SP</v>
      </c>
      <c r="E136" s="8" t="str">
        <f>IFERROR(__xludf.DUMMYFUNCTION("IFERROR(
  VLOOKUP(
    A136,
    IMPORTRANGE(
      ""1ZygntHC1J6IxzKbTidmOyf5nUyW4GCLurHCjexrLm_o"",
      ""HTMLキャッシュ!A:F""
    ),
    5,
    FALSE
  ),
  0
)
"),"高校受験英語文法復習の個別指導講座｜基礎定着オンライン塾")</f>
        <v>高校受験英語文法復習の個別指導講座｜基礎定着オンライン塾</v>
      </c>
      <c r="F136" s="8" t="str">
        <f>IFERROR(__xludf.DUMMYFUNCTION("IFERROR(
  VLOOKUP(
    B136,
    IMPORTRANGE(
      ""1ZygntHC1J6IxzKbTidmOyf5nUyW4GCLurHCjexrLm_o"",
      ""HTMLキャッシュ!A:F""
    ),
    2,
    FALSE
  ),
  """"
)
"),"SP")</f>
        <v>SP</v>
      </c>
      <c r="G136" s="8" t="str">
        <f>IFERROR(__xludf.DUMMYFUNCTION("IFERROR(
  VLOOKUP(
    B136,
    IMPORTRANGE(
      ""1ZygntHC1J6IxzKbTidmOyf5nUyW4GCLurHCjexrLm_o"",
      ""HTMLキャッシュ!A:F""
    ),
    5,
    FALSE
  ),
  """"
)
"),"英語リライトで英作文を減点されにくくする講座一覧")</f>
        <v>英語リライトで英作文を減点されにくくする講座一覧</v>
      </c>
      <c r="H136" s="1" t="s">
        <v>2058</v>
      </c>
      <c r="I136" s="8">
        <f>IFERROR(__xludf.DUMMYFUNCTION("IFERROR(
  VLOOKUP(
    A136,
    IMPORTRANGE(
      ""1ZHMy3vVUd_0MrSduXTe1etBb1HNpAlGwQr006ljwMiM"",
      ""GSC最新!A:F""
    ),
    3,
    FALSE
  ),
  0
)
"),0.0)</f>
        <v>0</v>
      </c>
    </row>
    <row r="137">
      <c r="A137" s="9" t="s">
        <v>283</v>
      </c>
      <c r="B137" s="2" t="s">
        <v>279</v>
      </c>
      <c r="C137" s="11" t="str">
        <f>IFERROR(__xludf.DUMMYFUNCTION("REGEXEXTRACT(A137,""https?://([^/]+)"")"),"eigo-rewrite.com")</f>
        <v>eigo-rewrite.com</v>
      </c>
      <c r="D137" s="8" t="str">
        <f>IFERROR(__xludf.DUMMYFUNCTION("IFERROR(
  VLOOKUP(
    A137,
    IMPORTRANGE(
      ""1ZygntHC1J6IxzKbTidmOyf5nUyW4GCLurHCjexrLm_o"",
      ""HTMLキャッシュ!A:F""
    ),
    2,
    FALSE
  ),
  0
)
"),"MC")</f>
        <v>MC</v>
      </c>
      <c r="E137" s="8" t="str">
        <f>IFERROR(__xludf.DUMMYFUNCTION("IFERROR(
  VLOOKUP(
    A137,
    IMPORTRANGE(
      ""1ZygntHC1J6IxzKbTidmOyf5nUyW4GCLurHCjexrLm_o"",
      ""HTMLキャッシュ!A:F""
    ),
    5,
    FALSE
  ),
  0
)
"),"英語文法の基礎と応用 重要ルールを例文で徹底整理")</f>
        <v>英語文法の基礎と応用 重要ルールを例文で徹底整理</v>
      </c>
      <c r="F137" s="8" t="str">
        <f>IFERROR(__xludf.DUMMYFUNCTION("IFERROR(
  VLOOKUP(
    B137,
    IMPORTRANGE(
      ""1ZygntHC1J6IxzKbTidmOyf5nUyW4GCLurHCjexrLm_o"",
      ""HTMLキャッシュ!A:F""
    ),
    2,
    FALSE
  ),
  """"
)
"),"TP")</f>
        <v>TP</v>
      </c>
      <c r="G137" s="8" t="str">
        <f>IFERROR(__xludf.DUMMYFUNCTION("IFERROR(
  VLOOKUP(
    B137,
    IMPORTRANGE(
      ""1ZygntHC1J6IxzKbTidmOyf5nUyW4GCLurHCjexrLm_o"",
      ""HTMLキャッシュ!A:F""
    ),
    5,
    FALSE
  ),
  """"
)
"),"受験英語専門ゼミRe-Write｜四ツ谷・オンライン｜個別指導")</f>
        <v>受験英語専門ゼミRe-Write｜四ツ谷・オンライン｜個別指導</v>
      </c>
      <c r="H137" s="1" t="s">
        <v>2067</v>
      </c>
      <c r="I137" s="8">
        <f>IFERROR(__xludf.DUMMYFUNCTION("IFERROR(
  VLOOKUP(
    A137,
    IMPORTRANGE(
      ""1ZHMy3vVUd_0MrSduXTe1etBb1HNpAlGwQr006ljwMiM"",
      ""GSC最新!A:F""
    ),
    3,
    FALSE
  ),
  0
)
"),2.0)</f>
        <v>2</v>
      </c>
    </row>
    <row r="138">
      <c r="A138" s="9" t="s">
        <v>284</v>
      </c>
      <c r="B138" s="2" t="s">
        <v>279</v>
      </c>
      <c r="C138" s="11" t="str">
        <f>IFERROR(__xludf.DUMMYFUNCTION("REGEXEXTRACT(A138,""https?://([^/]+)"")"),"eigo-rewrite.com")</f>
        <v>eigo-rewrite.com</v>
      </c>
      <c r="D138" s="8" t="str">
        <f>IFERROR(__xludf.DUMMYFUNCTION("IFERROR(
  VLOOKUP(
    A138,
    IMPORTRANGE(
      ""1ZygntHC1J6IxzKbTidmOyf5nUyW4GCLurHCjexrLm_o"",
      ""HTMLキャッシュ!A:F""
    ),
    2,
    FALSE
  ),
  0
)
"),"MC")</f>
        <v>MC</v>
      </c>
      <c r="E138" s="8" t="str">
        <f>IFERROR(__xludf.DUMMYFUNCTION("IFERROR(
  VLOOKUP(
    A138,
    IMPORTRANGE(
      ""1ZygntHC1J6IxzKbTidmOyf5nUyW4GCLurHCjexrLm_o"",
      ""HTMLキャッシュ!A:F""
    ),
    5,
    FALSE
  ),
  0
)
"),"英語の個別指導｜長文読解の読み方の癖を修正・アウトプットで定着｜中学生・高校生向け（ニュートレジャー対応可）")</f>
        <v>英語の個別指導｜長文読解の読み方の癖を修正・アウトプットで定着｜中学生・高校生向け（ニュートレジャー対応可）</v>
      </c>
      <c r="F138" s="8" t="str">
        <f>IFERROR(__xludf.DUMMYFUNCTION("IFERROR(
  VLOOKUP(
    B138,
    IMPORTRANGE(
      ""1ZygntHC1J6IxzKbTidmOyf5nUyW4GCLurHCjexrLm_o"",
      ""HTMLキャッシュ!A:F""
    ),
    2,
    FALSE
  ),
  """"
)
"),"TP")</f>
        <v>TP</v>
      </c>
      <c r="G138" s="8" t="str">
        <f>IFERROR(__xludf.DUMMYFUNCTION("IFERROR(
  VLOOKUP(
    B138,
    IMPORTRANGE(
      ""1ZygntHC1J6IxzKbTidmOyf5nUyW4GCLurHCjexrLm_o"",
      ""HTMLキャッシュ!A:F""
    ),
    5,
    FALSE
  ),
  """"
)
"),"受験英語専門ゼミRe-Write｜四ツ谷・オンライン｜個別指導")</f>
        <v>受験英語専門ゼミRe-Write｜四ツ谷・オンライン｜個別指導</v>
      </c>
      <c r="H138" s="1" t="s">
        <v>2078</v>
      </c>
      <c r="I138" s="8">
        <f>IFERROR(__xludf.DUMMYFUNCTION("IFERROR(
  VLOOKUP(
    A138,
    IMPORTRANGE(
      ""1ZHMy3vVUd_0MrSduXTe1etBb1HNpAlGwQr006ljwMiM"",
      ""GSC最新!A:F""
    ),
    3,
    FALSE
  ),
  0
)
"),7.0)</f>
        <v>7</v>
      </c>
    </row>
    <row r="139">
      <c r="A139" s="9" t="s">
        <v>285</v>
      </c>
      <c r="B139" s="2" t="s">
        <v>284</v>
      </c>
      <c r="C139" s="11" t="str">
        <f>IFERROR(__xludf.DUMMYFUNCTION("REGEXEXTRACT(A139,""https?://([^/]+)"")"),"eigo-rewrite.com")</f>
        <v>eigo-rewrite.com</v>
      </c>
      <c r="D139" s="8" t="str">
        <f>IFERROR(__xludf.DUMMYFUNCTION("IFERROR(
  VLOOKUP(
    A139,
    IMPORTRANGE(
      ""1ZygntHC1J6IxzKbTidmOyf5nUyW4GCLurHCjexrLm_o"",
      ""HTMLキャッシュ!A:F""
    ),
    2,
    FALSE
  ),
  0
)
"),"MC")</f>
        <v>MC</v>
      </c>
      <c r="E139" s="8" t="str">
        <f>IFERROR(__xludf.DUMMYFUNCTION("IFERROR(
  VLOOKUP(
    A139,
    IMPORTRANGE(
      ""1ZygntHC1J6IxzKbTidmOyf5nUyW4GCLurHCjexrLm_o"",
      ""HTMLキャッシュ!A:F""
    ),
    5,
    FALSE
  ),
  0
)
"),"【英語の長文】読解力を強化するための勉強法 - 受験英語専門ゼミ「Re-Write」(リライト)")</f>
        <v>【英語の長文】読解力を強化するための勉強法 - 受験英語専門ゼミ「Re-Write」(リライト)</v>
      </c>
      <c r="F139" s="8" t="str">
        <f>IFERROR(__xludf.DUMMYFUNCTION("IFERROR(
  VLOOKUP(
    B139,
    IMPORTRANGE(
      ""1ZygntHC1J6IxzKbTidmOyf5nUyW4GCLurHCjexrLm_o"",
      ""HTMLキャッシュ!A:F""
    ),
    2,
    FALSE
  ),
  """"
)
"),"MC")</f>
        <v>MC</v>
      </c>
      <c r="G139" s="8" t="str">
        <f>IFERROR(__xludf.DUMMYFUNCTION("IFERROR(
  VLOOKUP(
    B139,
    IMPORTRANGE(
      ""1ZygntHC1J6IxzKbTidmOyf5nUyW4GCLurHCjexrLm_o"",
      ""HTMLキャッシュ!A:F""
    ),
    5,
    FALSE
  ),
  """"
)
"),"英語の個別指導｜長文読解の読み方の癖を修正・アウトプットで定着｜中学生・高校生向け（ニュートレジャー対応可）")</f>
        <v>英語の個別指導｜長文読解の読み方の癖を修正・アウトプットで定着｜中学生・高校生向け（ニュートレジャー対応可）</v>
      </c>
      <c r="H139" s="1" t="s">
        <v>2078</v>
      </c>
      <c r="I139" s="8">
        <f>IFERROR(__xludf.DUMMYFUNCTION("IFERROR(
  VLOOKUP(
    A139,
    IMPORTRANGE(
      ""1ZHMy3vVUd_0MrSduXTe1etBb1HNpAlGwQr006ljwMiM"",
      ""GSC最新!A:F""
    ),
    3,
    FALSE
  ),
  0
)
"),11.0)</f>
        <v>11</v>
      </c>
    </row>
    <row r="140">
      <c r="A140" s="9" t="s">
        <v>286</v>
      </c>
      <c r="B140" s="2" t="s">
        <v>283</v>
      </c>
      <c r="C140" s="11" t="str">
        <f>IFERROR(__xludf.DUMMYFUNCTION("REGEXEXTRACT(A140,""https?://([^/]+)"")"),"eigo-rewrite.com")</f>
        <v>eigo-rewrite.com</v>
      </c>
      <c r="D140" s="8" t="str">
        <f>IFERROR(__xludf.DUMMYFUNCTION("IFERROR(
  VLOOKUP(
    A140,
    IMPORTRANGE(
      ""1ZygntHC1J6IxzKbTidmOyf5nUyW4GCLurHCjexrLm_o"",
      ""HTMLキャッシュ!A:F""
    ),
    2,
    FALSE
  ),
  0
)
"),"MC")</f>
        <v>MC</v>
      </c>
      <c r="E140" s="8" t="str">
        <f>IFERROR(__xludf.DUMMYFUNCTION("IFERROR(
  VLOOKUP(
    A140,
    IMPORTRANGE(
      ""1ZygntHC1J6IxzKbTidmOyf5nUyW4GCLurHCjexrLm_o"",
      ""HTMLキャッシュ!A:F""
    ),
    5,
    FALSE
  ),
  0
)
"),"英語文法の基本とルール完全整理｜体系的に学ぶ文法総合ガイド")</f>
        <v>英語文法の基本とルール完全整理｜体系的に学ぶ文法総合ガイド</v>
      </c>
      <c r="F140" s="8" t="str">
        <f>IFERROR(__xludf.DUMMYFUNCTION("IFERROR(
  VLOOKUP(
    B140,
    IMPORTRANGE(
      ""1ZygntHC1J6IxzKbTidmOyf5nUyW4GCLurHCjexrLm_o"",
      ""HTMLキャッシュ!A:F""
    ),
    2,
    FALSE
  ),
  """"
)
"),"MC")</f>
        <v>MC</v>
      </c>
      <c r="G140" s="8" t="str">
        <f>IFERROR(__xludf.DUMMYFUNCTION("IFERROR(
  VLOOKUP(
    B140,
    IMPORTRANGE(
      ""1ZygntHC1J6IxzKbTidmOyf5nUyW4GCLurHCjexrLm_o"",
      ""HTMLキャッシュ!A:F""
    ),
    5,
    FALSE
  ),
  """"
)
"),"英語文法の基礎と応用 重要ルールを例文で徹底整理")</f>
        <v>英語文法の基礎と応用 重要ルールを例文で徹底整理</v>
      </c>
      <c r="H140" s="1" t="s">
        <v>2067</v>
      </c>
      <c r="I140" s="8">
        <f>IFERROR(__xludf.DUMMYFUNCTION("IFERROR(
  VLOOKUP(
    A140,
    IMPORTRANGE(
      ""1ZHMy3vVUd_0MrSduXTe1etBb1HNpAlGwQr006ljwMiM"",
      ""GSC最新!A:F""
    ),
    3,
    FALSE
  ),
  0
)
"),2.0)</f>
        <v>2</v>
      </c>
    </row>
    <row r="141">
      <c r="A141" s="9" t="s">
        <v>287</v>
      </c>
      <c r="B141" s="2" t="s">
        <v>279</v>
      </c>
      <c r="C141" s="11" t="str">
        <f>IFERROR(__xludf.DUMMYFUNCTION("REGEXEXTRACT(A141,""https?://([^/]+)"")"),"eigo-rewrite.com")</f>
        <v>eigo-rewrite.com</v>
      </c>
      <c r="D141" s="8" t="str">
        <f>IFERROR(__xludf.DUMMYFUNCTION("IFERROR(
  VLOOKUP(
    A141,
    IMPORTRANGE(
      ""1ZygntHC1J6IxzKbTidmOyf5nUyW4GCLurHCjexrLm_o"",
      ""HTMLキャッシュ!A:F""
    ),
    2,
    FALSE
  ),
  0
)
"),"MC")</f>
        <v>MC</v>
      </c>
      <c r="E141" s="8" t="str">
        <f>IFERROR(__xludf.DUMMYFUNCTION("IFERROR(
  VLOOKUP(
    A141,
    IMPORTRANGE(
      ""1ZygntHC1J6IxzKbTidmOyf5nUyW4GCLurHCjexrLm_o"",
      ""HTMLキャッシュ!A:F""
    ),
    5,
    FALSE
  ),
  0
)
"),"英語の基本的な勉強方法 - 受験英語専門ゼミ「Re-Write」(リライト)")</f>
        <v>英語の基本的な勉強方法 - 受験英語専門ゼミ「Re-Write」(リライト)</v>
      </c>
      <c r="F141" s="8" t="str">
        <f>IFERROR(__xludf.DUMMYFUNCTION("IFERROR(
  VLOOKUP(
    B141,
    IMPORTRANGE(
      ""1ZygntHC1J6IxzKbTidmOyf5nUyW4GCLurHCjexrLm_o"",
      ""HTMLキャッシュ!A:F""
    ),
    2,
    FALSE
  ),
  """"
)
"),"TP")</f>
        <v>TP</v>
      </c>
      <c r="G141" s="8" t="str">
        <f>IFERROR(__xludf.DUMMYFUNCTION("IFERROR(
  VLOOKUP(
    B141,
    IMPORTRANGE(
      ""1ZygntHC1J6IxzKbTidmOyf5nUyW4GCLurHCjexrLm_o"",
      ""HTMLキャッシュ!A:F""
    ),
    5,
    FALSE
  ),
  """"
)
"),"受験英語専門ゼミRe-Write｜四ツ谷・オンライン｜個別指導")</f>
        <v>受験英語専門ゼミRe-Write｜四ツ谷・オンライン｜個別指導</v>
      </c>
      <c r="H141" s="1" t="s">
        <v>2066</v>
      </c>
      <c r="I141" s="8">
        <f>IFERROR(__xludf.DUMMYFUNCTION("IFERROR(
  VLOOKUP(
    A141,
    IMPORTRANGE(
      ""1ZHMy3vVUd_0MrSduXTe1etBb1HNpAlGwQr006ljwMiM"",
      ""GSC最新!A:F""
    ),
    3,
    FALSE
  ),
  0
)
"),0.0)</f>
        <v>0</v>
      </c>
    </row>
    <row r="142">
      <c r="A142" s="9" t="s">
        <v>288</v>
      </c>
      <c r="B142" s="2" t="s">
        <v>294</v>
      </c>
      <c r="C142" s="11" t="str">
        <f>IFERROR(__xludf.DUMMYFUNCTION("REGEXEXTRACT(A142,""https?://([^/]+)"")"),"eigo-rewrite.com")</f>
        <v>eigo-rewrite.com</v>
      </c>
      <c r="D142" s="8" t="str">
        <f>IFERROR(__xludf.DUMMYFUNCTION("IFERROR(
  VLOOKUP(
    A142,
    IMPORTRANGE(
      ""1ZygntHC1J6IxzKbTidmOyf5nUyW4GCLurHCjexrLm_o"",
      ""HTMLキャッシュ!A:F""
    ),
    2,
    FALSE
  ),
  0
)
"),"MC")</f>
        <v>MC</v>
      </c>
      <c r="E142" s="8" t="str">
        <f>IFERROR(__xludf.DUMMYFUNCTION("IFERROR(
  VLOOKUP(
    A142,
    IMPORTRANGE(
      ""1ZygntHC1J6IxzKbTidmOyf5nUyW4GCLurHCjexrLm_o"",
      ""HTMLキャッシュ!A:F""
    ),
    5,
    FALSE
  ),
  0
)
"),"英語の定期テスト対策 - 受験英語専門ゼミ「Re-Write」(リライト)")</f>
        <v>英語の定期テスト対策 - 受験英語専門ゼミ「Re-Write」(リライト)</v>
      </c>
      <c r="F142" s="8" t="str">
        <f>IFERROR(__xludf.DUMMYFUNCTION("IFERROR(
  VLOOKUP(
    B142,
    IMPORTRANGE(
      ""1ZygntHC1J6IxzKbTidmOyf5nUyW4GCLurHCjexrLm_o"",
      ""HTMLキャッシュ!A:F""
    ),
    2,
    FALSE
  ),
  """"
)
"),"MC")</f>
        <v>MC</v>
      </c>
      <c r="G142" s="8" t="str">
        <f>IFERROR(__xludf.DUMMYFUNCTION("IFERROR(
  VLOOKUP(
    B142,
    IMPORTRANGE(
      ""1ZygntHC1J6IxzKbTidmOyf5nUyW4GCLurHCjexrLm_o"",
      ""HTMLキャッシュ!A:F""
    ),
    5,
    FALSE
  ),
  """"
)
"),"英語過去問の解き方完全ガイド｜出題形式別の戦略と復習法")</f>
        <v>英語過去問の解き方完全ガイド｜出題形式別の戦略と復習法</v>
      </c>
      <c r="H142" s="1" t="s">
        <v>2079</v>
      </c>
      <c r="I142" s="8">
        <f>IFERROR(__xludf.DUMMYFUNCTION("IFERROR(
  VLOOKUP(
    A142,
    IMPORTRANGE(
      ""1ZHMy3vVUd_0MrSduXTe1etBb1HNpAlGwQr006ljwMiM"",
      ""GSC最新!A:F""
    ),
    3,
    FALSE
  ),
  0
)
"),0.0)</f>
        <v>0</v>
      </c>
    </row>
    <row r="143">
      <c r="A143" s="9" t="s">
        <v>289</v>
      </c>
      <c r="B143" s="2" t="s">
        <v>293</v>
      </c>
      <c r="C143" s="11" t="str">
        <f>IFERROR(__xludf.DUMMYFUNCTION("REGEXEXTRACT(A143,""https?://([^/]+)"")"),"eigo-rewrite.com")</f>
        <v>eigo-rewrite.com</v>
      </c>
      <c r="D143" s="8" t="str">
        <f>IFERROR(__xludf.DUMMYFUNCTION("IFERROR(
  VLOOKUP(
    A143,
    IMPORTRANGE(
      ""1ZygntHC1J6IxzKbTidmOyf5nUyW4GCLurHCjexrLm_o"",
      ""HTMLキャッシュ!A:F""
    ),
    2,
    FALSE
  ),
  0
)
"),"MC")</f>
        <v>MC</v>
      </c>
      <c r="E143" s="8" t="str">
        <f>IFERROR(__xludf.DUMMYFUNCTION("IFERROR(
  VLOOKUP(
    A143,
    IMPORTRANGE(
      ""1ZygntHC1J6IxzKbTidmOyf5nUyW4GCLurHCjexrLm_o"",
      ""HTMLキャッシュ!A:F""
    ),
    5,
    FALSE
  ),
  0
)
"),"英作文を書く前に身に着けるべき２つの力 - 受験英語専門ゼミ「Re-Write」(リライト)")</f>
        <v>英作文を書く前に身に着けるべき２つの力 - 受験英語専門ゼミ「Re-Write」(リライト)</v>
      </c>
      <c r="F143" s="8" t="str">
        <f>IFERROR(__xludf.DUMMYFUNCTION("IFERROR(
  VLOOKUP(
    B143,
    IMPORTRANGE(
      ""1ZygntHC1J6IxzKbTidmOyf5nUyW4GCLurHCjexrLm_o"",
      ""HTMLキャッシュ!A:F""
    ),
    2,
    FALSE
  ),
  """"
)
"),"MC")</f>
        <v>MC</v>
      </c>
      <c r="G143" s="8" t="str">
        <f>IFERROR(__xludf.DUMMYFUNCTION("IFERROR(
  VLOOKUP(
    B143,
    IMPORTRANGE(
      ""1ZygntHC1J6IxzKbTidmOyf5nUyW4GCLurHCjexrLm_o"",
      ""HTMLキャッシュ!A:F""
    ),
    5,
    FALSE
  ),
  """"
)
"),"英語J-英作文学習法 英作力を鍛える基本と実践テクニック")</f>
        <v>英語J-英作文学習法 英作力を鍛える基本と実践テクニック</v>
      </c>
      <c r="H143" s="1" t="s">
        <v>2080</v>
      </c>
      <c r="I143" s="8">
        <f>IFERROR(__xludf.DUMMYFUNCTION("IFERROR(
  VLOOKUP(
    A143,
    IMPORTRANGE(
      ""1ZHMy3vVUd_0MrSduXTe1etBb1HNpAlGwQr006ljwMiM"",
      ""GSC最新!A:F""
    ),
    3,
    FALSE
  ),
  0
)
"),0.0)</f>
        <v>0</v>
      </c>
    </row>
    <row r="144">
      <c r="A144" s="9" t="s">
        <v>290</v>
      </c>
      <c r="B144" s="9" t="s">
        <v>433</v>
      </c>
      <c r="C144" s="11" t="str">
        <f>IFERROR(__xludf.DUMMYFUNCTION("REGEXEXTRACT(A144,""https?://([^/]+)"")"),"eigo-rewrite.com")</f>
        <v>eigo-rewrite.com</v>
      </c>
      <c r="D144" s="8" t="str">
        <f>IFERROR(__xludf.DUMMYFUNCTION("IFERROR(
  VLOOKUP(
    A144,
    IMPORTRANGE(
      ""1ZygntHC1J6IxzKbTidmOyf5nUyW4GCLurHCjexrLm_o"",
      ""HTMLキャッシュ!A:F""
    ),
    2,
    FALSE
  ),
  0
)
"),"MC")</f>
        <v>MC</v>
      </c>
      <c r="E144" s="8" t="str">
        <f>IFERROR(__xludf.DUMMYFUNCTION("IFERROR(
  VLOOKUP(
    A144,
    IMPORTRANGE(
      ""1ZygntHC1J6IxzKbTidmOyf5nUyW4GCLurHCjexrLm_o"",
      ""HTMLキャッシュ!A:F""
    ),
    5,
    FALSE
  ),
  0
)
"),"英単語を覚えるためのコツ - 受験英語専門ゼミ「Re-Write」(リライト)")</f>
        <v>英単語を覚えるためのコツ - 受験英語専門ゼミ「Re-Write」(リライト)</v>
      </c>
      <c r="F144" s="8" t="str">
        <f>IFERROR(__xludf.DUMMYFUNCTION("IFERROR(
  VLOOKUP(
    B144,
    IMPORTRANGE(
      ""1ZygntHC1J6IxzKbTidmOyf5nUyW4GCLurHCjexrLm_o"",
      ""HTMLキャッシュ!A:F""
    ),
    2,
    FALSE
  ),
  """"
)
"),"SP")</f>
        <v>SP</v>
      </c>
      <c r="G144" s="8" t="str">
        <f>IFERROR(__xludf.DUMMYFUNCTION("IFERROR(
  VLOOKUP(
    B144,
    IMPORTRANGE(
      ""1ZygntHC1J6IxzKbTidmOyf5nUyW4GCLurHCjexrLm_o"",
      ""HTMLキャッシュ!A:F""
    ),
    5,
    FALSE
  ),
  """"
)
"),"受験英語語彙強化の個別指導講座｜長文対応オンライン塾")</f>
        <v>受験英語語彙強化の個別指導講座｜長文対応オンライン塾</v>
      </c>
      <c r="H144" s="1" t="s">
        <v>2081</v>
      </c>
      <c r="I144" s="8">
        <f>IFERROR(__xludf.DUMMYFUNCTION("IFERROR(
  VLOOKUP(
    A144,
    IMPORTRANGE(
      ""1ZHMy3vVUd_0MrSduXTe1etBb1HNpAlGwQr006ljwMiM"",
      ""GSC最新!A:F""
    ),
    3,
    FALSE
  ),
  0
)
"),0.0)</f>
        <v>0</v>
      </c>
    </row>
    <row r="145">
      <c r="A145" s="9" t="s">
        <v>291</v>
      </c>
      <c r="B145" s="9" t="s">
        <v>279</v>
      </c>
      <c r="C145" s="11" t="str">
        <f>IFERROR(__xludf.DUMMYFUNCTION("REGEXEXTRACT(A145,""https?://([^/]+)"")"),"eigo-rewrite.com")</f>
        <v>eigo-rewrite.com</v>
      </c>
      <c r="D145" s="8" t="str">
        <f>IFERROR(__xludf.DUMMYFUNCTION("IFERROR(
  VLOOKUP(
    A145,
    IMPORTRANGE(
      ""1ZygntHC1J6IxzKbTidmOyf5nUyW4GCLurHCjexrLm_o"",
      ""HTMLキャッシュ!A:F""
    ),
    2,
    FALSE
  ),
  0
)
"),"MC")</f>
        <v>MC</v>
      </c>
      <c r="E145" s="8" t="str">
        <f>IFERROR(__xludf.DUMMYFUNCTION("IFERROR(
  VLOOKUP(
    A145,
    IMPORTRANGE(
      ""1ZygntHC1J6IxzKbTidmOyf5nUyW4GCLurHCjexrLm_o"",
      ""HTMLキャッシュ!A:F""
    ),
    5,
    FALSE
  ),
  0
)
"),"NEW TREASURE STAGE1｜中1英文法 総括＋Lesson一覧")</f>
        <v>NEW TREASURE STAGE1｜中1英文法 総括＋Lesson一覧</v>
      </c>
      <c r="F145" s="8" t="str">
        <f>IFERROR(__xludf.DUMMYFUNCTION("IFERROR(
  VLOOKUP(
    B145,
    IMPORTRANGE(
      ""1ZygntHC1J6IxzKbTidmOyf5nUyW4GCLurHCjexrLm_o"",
      ""HTMLキャッシュ!A:F""
    ),
    2,
    FALSE
  ),
  """"
)
"),"TP")</f>
        <v>TP</v>
      </c>
      <c r="G145" s="8" t="str">
        <f>IFERROR(__xludf.DUMMYFUNCTION("IFERROR(
  VLOOKUP(
    B145,
    IMPORTRANGE(
      ""1ZygntHC1J6IxzKbTidmOyf5nUyW4GCLurHCjexrLm_o"",
      ""HTMLキャッシュ!A:F""
    ),
    5,
    FALSE
  ),
  """"
)
"),"受験英語専門ゼミRe-Write｜四ツ谷・オンライン｜個別指導")</f>
        <v>受験英語専門ゼミRe-Write｜四ツ谷・オンライン｜個別指導</v>
      </c>
      <c r="H145" s="1" t="s">
        <v>2081</v>
      </c>
      <c r="I145" s="8">
        <f>IFERROR(__xludf.DUMMYFUNCTION("IFERROR(
  VLOOKUP(
    A145,
    IMPORTRANGE(
      ""1ZHMy3vVUd_0MrSduXTe1etBb1HNpAlGwQr006ljwMiM"",
      ""GSC最新!A:F""
    ),
    3,
    FALSE
  ),
  0
)
"),0.0)</f>
        <v>0</v>
      </c>
    </row>
    <row r="146">
      <c r="A146" s="9" t="s">
        <v>292</v>
      </c>
      <c r="B146" s="9" t="s">
        <v>279</v>
      </c>
      <c r="C146" s="11" t="str">
        <f>IFERROR(__xludf.DUMMYFUNCTION("REGEXEXTRACT(A146,""https?://([^/]+)"")"),"eigo-rewrite.com")</f>
        <v>eigo-rewrite.com</v>
      </c>
      <c r="D146" s="8" t="str">
        <f>IFERROR(__xludf.DUMMYFUNCTION("IFERROR(
  VLOOKUP(
    A146,
    IMPORTRANGE(
      ""1ZygntHC1J6IxzKbTidmOyf5nUyW4GCLurHCjexrLm_o"",
      ""HTMLキャッシュ!A:F""
    ),
    2,
    FALSE
  ),
  0
)
"),"MC")</f>
        <v>MC</v>
      </c>
      <c r="E146" s="8" t="str">
        <f>IFERROR(__xludf.DUMMYFUNCTION("IFERROR(
  VLOOKUP(
    A146,
    IMPORTRANGE(
      ""1ZygntHC1J6IxzKbTidmOyf5nUyW4GCLurHCjexrLm_o"",
      ""HTMLキャッシュ!A:F""
    ),
    5,
    FALSE
  ),
  0
)
"),"NEW TREASURE STAGE2｜中2英文法 総括＋Lesson一覧")</f>
        <v>NEW TREASURE STAGE2｜中2英文法 総括＋Lesson一覧</v>
      </c>
      <c r="F146" s="8" t="str">
        <f>IFERROR(__xludf.DUMMYFUNCTION("IFERROR(
  VLOOKUP(
    B146,
    IMPORTRANGE(
      ""1ZygntHC1J6IxzKbTidmOyf5nUyW4GCLurHCjexrLm_o"",
      ""HTMLキャッシュ!A:F""
    ),
    2,
    FALSE
  ),
  """"
)
"),"TP")</f>
        <v>TP</v>
      </c>
      <c r="G146" s="8" t="str">
        <f>IFERROR(__xludf.DUMMYFUNCTION("IFERROR(
  VLOOKUP(
    B146,
    IMPORTRANGE(
      ""1ZygntHC1J6IxzKbTidmOyf5nUyW4GCLurHCjexrLm_o"",
      ""HTMLキャッシュ!A:F""
    ),
    5,
    FALSE
  ),
  """"
)
"),"受験英語専門ゼミRe-Write｜四ツ谷・オンライン｜個別指導")</f>
        <v>受験英語専門ゼミRe-Write｜四ツ谷・オンライン｜個別指導</v>
      </c>
      <c r="H146" s="1" t="s">
        <v>2081</v>
      </c>
      <c r="I146" s="8">
        <f>IFERROR(__xludf.DUMMYFUNCTION("IFERROR(
  VLOOKUP(
    A146,
    IMPORTRANGE(
      ""1ZHMy3vVUd_0MrSduXTe1etBb1HNpAlGwQr006ljwMiM"",
      ""GSC最新!A:F""
    ),
    3,
    FALSE
  ),
  0
)
"),0.0)</f>
        <v>0</v>
      </c>
    </row>
    <row r="147">
      <c r="A147" s="9" t="s">
        <v>293</v>
      </c>
      <c r="B147" s="2" t="s">
        <v>428</v>
      </c>
      <c r="C147" s="11" t="str">
        <f>IFERROR(__xludf.DUMMYFUNCTION("REGEXEXTRACT(A147,""https?://([^/]+)"")"),"eigo-rewrite.com")</f>
        <v>eigo-rewrite.com</v>
      </c>
      <c r="D147" s="8" t="str">
        <f>IFERROR(__xludf.DUMMYFUNCTION("IFERROR(
  VLOOKUP(
    A147,
    IMPORTRANGE(
      ""1ZygntHC1J6IxzKbTidmOyf5nUyW4GCLurHCjexrLm_o"",
      ""HTMLキャッシュ!A:F""
    ),
    2,
    FALSE
  ),
  0
)
"),"MC")</f>
        <v>MC</v>
      </c>
      <c r="E147" s="8" t="str">
        <f>IFERROR(__xludf.DUMMYFUNCTION("IFERROR(
  VLOOKUP(
    A147,
    IMPORTRANGE(
      ""1ZygntHC1J6IxzKbTidmOyf5nUyW4GCLurHCjexrLm_o"",
      ""HTMLキャッシュ!A:F""
    ),
    5,
    FALSE
  ),
  0
)
"),"英語J-英作文学習法 英作力を鍛える基本と実践テクニック")</f>
        <v>英語J-英作文学習法 英作力を鍛える基本と実践テクニック</v>
      </c>
      <c r="F147" s="8" t="str">
        <f>IFERROR(__xludf.DUMMYFUNCTION("IFERROR(
  VLOOKUP(
    B147,
    IMPORTRANGE(
      ""1ZygntHC1J6IxzKbTidmOyf5nUyW4GCLurHCjexrLm_o"",
      ""HTMLキャッシュ!A:F""
    ),
    2,
    FALSE
  ),
  """"
)
"),"SP")</f>
        <v>SP</v>
      </c>
      <c r="G147" s="8" t="str">
        <f>IFERROR(__xludf.DUMMYFUNCTION("IFERROR(
  VLOOKUP(
    B147,
    IMPORTRANGE(
      ""1ZygntHC1J6IxzKbTidmOyf5nUyW4GCLurHCjexrLm_o"",
      ""HTMLキャッシュ!A:F""
    ),
    5,
    FALSE
  ),
  """"
)
"),"大学受験の英作文講座｜和文英訳・自由英作文を添削で得点源化｜個別指導（オンライン可）")</f>
        <v>大学受験の英作文講座｜和文英訳・自由英作文を添削で得点源化｜個別指導（オンライン可）</v>
      </c>
      <c r="H147" s="1" t="s">
        <v>2080</v>
      </c>
      <c r="I147" s="8">
        <f>IFERROR(__xludf.DUMMYFUNCTION("IFERROR(
  VLOOKUP(
    A147,
    IMPORTRANGE(
      ""1ZHMy3vVUd_0MrSduXTe1etBb1HNpAlGwQr006ljwMiM"",
      ""GSC最新!A:F""
    ),
    3,
    FALSE
  ),
  0
)
"),19.0)</f>
        <v>19</v>
      </c>
    </row>
    <row r="148">
      <c r="A148" s="9" t="s">
        <v>294</v>
      </c>
      <c r="B148" s="2" t="s">
        <v>279</v>
      </c>
      <c r="C148" s="11" t="str">
        <f>IFERROR(__xludf.DUMMYFUNCTION("REGEXEXTRACT(A148,""https?://([^/]+)"")"),"eigo-rewrite.com")</f>
        <v>eigo-rewrite.com</v>
      </c>
      <c r="D148" s="8" t="str">
        <f>IFERROR(__xludf.DUMMYFUNCTION("IFERROR(
  VLOOKUP(
    A148,
    IMPORTRANGE(
      ""1ZygntHC1J6IxzKbTidmOyf5nUyW4GCLurHCjexrLm_o"",
      ""HTMLキャッシュ!A:F""
    ),
    2,
    FALSE
  ),
  0
)
"),"MC")</f>
        <v>MC</v>
      </c>
      <c r="E148" s="8" t="str">
        <f>IFERROR(__xludf.DUMMYFUNCTION("IFERROR(
  VLOOKUP(
    A148,
    IMPORTRANGE(
      ""1ZygntHC1J6IxzKbTidmOyf5nUyW4GCLurHCjexrLm_o"",
      ""HTMLキャッシュ!A:F""
    ),
    5,
    FALSE
  ),
  0
)
"),"英語過去問の解き方完全ガイド｜出題形式別の戦略と復習法")</f>
        <v>英語過去問の解き方完全ガイド｜出題形式別の戦略と復習法</v>
      </c>
      <c r="F148" s="8" t="str">
        <f>IFERROR(__xludf.DUMMYFUNCTION("IFERROR(
  VLOOKUP(
    B148,
    IMPORTRANGE(
      ""1ZygntHC1J6IxzKbTidmOyf5nUyW4GCLurHCjexrLm_o"",
      ""HTMLキャッシュ!A:F""
    ),
    2,
    FALSE
  ),
  """"
)
"),"TP")</f>
        <v>TP</v>
      </c>
      <c r="G148" s="8" t="str">
        <f>IFERROR(__xludf.DUMMYFUNCTION("IFERROR(
  VLOOKUP(
    B148,
    IMPORTRANGE(
      ""1ZygntHC1J6IxzKbTidmOyf5nUyW4GCLurHCjexrLm_o"",
      ""HTMLキャッシュ!A:F""
    ),
    5,
    FALSE
  ),
  """"
)
"),"受験英語専門ゼミRe-Write｜四ツ谷・オンライン｜個別指導")</f>
        <v>受験英語専門ゼミRe-Write｜四ツ谷・オンライン｜個別指導</v>
      </c>
      <c r="H148" s="1" t="s">
        <v>2079</v>
      </c>
      <c r="I148" s="8">
        <f>IFERROR(__xludf.DUMMYFUNCTION("IFERROR(
  VLOOKUP(
    A148,
    IMPORTRANGE(
      ""1ZHMy3vVUd_0MrSduXTe1etBb1HNpAlGwQr006ljwMiM"",
      ""GSC最新!A:F""
    ),
    3,
    FALSE
  ),
  0
)
"),3.0)</f>
        <v>3</v>
      </c>
    </row>
    <row r="149">
      <c r="A149" s="9" t="s">
        <v>295</v>
      </c>
      <c r="B149" s="2" t="s">
        <v>429</v>
      </c>
      <c r="C149" s="11" t="str">
        <f>IFERROR(__xludf.DUMMYFUNCTION("REGEXEXTRACT(A149,""https?://([^/]+)"")"),"eigo-rewrite.com")</f>
        <v>eigo-rewrite.com</v>
      </c>
      <c r="D149" s="8" t="str">
        <f>IFERROR(__xludf.DUMMYFUNCTION("IFERROR(
  VLOOKUP(
    A149,
    IMPORTRANGE(
      ""1ZygntHC1J6IxzKbTidmOyf5nUyW4GCLurHCjexrLm_o"",
      ""HTMLキャッシュ!A:F""
    ),
    2,
    FALSE
  ),
  0
)
"),"MC")</f>
        <v>MC</v>
      </c>
      <c r="E149" s="8" t="str">
        <f>IFERROR(__xludf.DUMMYFUNCTION("IFERROR(
  VLOOKUP(
    A149,
    IMPORTRANGE(
      ""1ZygntHC1J6IxzKbTidmOyf5nUyW4GCLurHCjexrLm_o"",
      ""HTMLキャッシュ!A:F""
    ),
    5,
    FALSE
  ),
  0
)
"),"リスニング力を鍛えるためのポイント - 受験英語専門ゼミ「Re-Write」(リライト)")</f>
        <v>リスニング力を鍛えるためのポイント - 受験英語専門ゼミ「Re-Write」(リライト)</v>
      </c>
      <c r="F149" s="8" t="str">
        <f>IFERROR(__xludf.DUMMYFUNCTION("IFERROR(
  VLOOKUP(
    B149,
    IMPORTRANGE(
      ""1ZygntHC1J6IxzKbTidmOyf5nUyW4GCLurHCjexrLm_o"",
      ""HTMLキャッシュ!A:F""
    ),
    2,
    FALSE
  ),
  """"
)
"),"SP")</f>
        <v>SP</v>
      </c>
      <c r="G149" s="8" t="str">
        <f>IFERROR(__xludf.DUMMYFUNCTION("IFERROR(
  VLOOKUP(
    B149,
    IMPORTRANGE(
      ""1ZygntHC1J6IxzKbTidmOyf5nUyW4GCLurHCjexrLm_o"",
      ""HTMLキャッシュ!A:F""
    ),
    5,
    FALSE
  ),
  """"
)
"),"都立高校入試のリスニング対策｜英問英答まで個別指導で強化")</f>
        <v>都立高校入試のリスニング対策｜英問英答まで個別指導で強化</v>
      </c>
      <c r="H149" s="1" t="s">
        <v>2082</v>
      </c>
      <c r="I149" s="8">
        <f>IFERROR(__xludf.DUMMYFUNCTION("IFERROR(
  VLOOKUP(
    A149,
    IMPORTRANGE(
      ""1ZHMy3vVUd_0MrSduXTe1etBb1HNpAlGwQr006ljwMiM"",
      ""GSC最新!A:F""
    ),
    3,
    FALSE
  ),
  0
)
"),0.0)</f>
        <v>0</v>
      </c>
    </row>
    <row r="150">
      <c r="A150" s="9" t="s">
        <v>296</v>
      </c>
      <c r="B150" s="2" t="s">
        <v>291</v>
      </c>
      <c r="C150" s="11" t="str">
        <f>IFERROR(__xludf.DUMMYFUNCTION("REGEXEXTRACT(A150,""https?://([^/]+)"")"),"eigo-rewrite.com")</f>
        <v>eigo-rewrite.com</v>
      </c>
      <c r="D150" s="8" t="str">
        <f>IFERROR(__xludf.DUMMYFUNCTION("IFERROR(
  VLOOKUP(
    A150,
    IMPORTRANGE(
      ""1ZygntHC1J6IxzKbTidmOyf5nUyW4GCLurHCjexrLm_o"",
      ""HTMLキャッシュ!A:F""
    ),
    2,
    FALSE
  ),
  0
)
"),"MC")</f>
        <v>MC</v>
      </c>
      <c r="E150" s="8" t="str">
        <f>IFERROR(__xludf.DUMMYFUNCTION("IFERROR(
  VLOOKUP(
    A150,
    IMPORTRANGE(
      ""1ZygntHC1J6IxzKbTidmOyf5nUyW4GCLurHCjexrLm_o"",
      ""HTMLキャッシュ!A:F""
    ),
    5,
    FALSE
  ),
  0
)
"),"Are you from Chinaの基本文｜出身をたずねる英語の最初の形")</f>
        <v>Are you from Chinaの基本文｜出身をたずねる英語の最初の形</v>
      </c>
      <c r="F150" s="8" t="str">
        <f>IFERROR(__xludf.DUMMYFUNCTION("IFERROR(
  VLOOKUP(
    B150,
    IMPORTRANGE(
      ""1ZygntHC1J6IxzKbTidmOyf5nUyW4GCLurHCjexrLm_o"",
      ""HTMLキャッシュ!A:F""
    ),
    2,
    FALSE
  ),
  """"
)
"),"MC")</f>
        <v>MC</v>
      </c>
      <c r="G150" s="8" t="str">
        <f>IFERROR(__xludf.DUMMYFUNCTION("IFERROR(
  VLOOKUP(
    B150,
    IMPORTRANGE(
      ""1ZygntHC1J6IxzKbTidmOyf5nUyW4GCLurHCjexrLm_o"",
      ""HTMLキャッシュ!A:F""
    ),
    5,
    FALSE
  ),
  """"
)
"),"NEW TREASURE STAGE1｜中1英文法 総括＋Lesson一覧")</f>
        <v>NEW TREASURE STAGE1｜中1英文法 総括＋Lesson一覧</v>
      </c>
      <c r="H150" s="1" t="s">
        <v>2083</v>
      </c>
      <c r="I150" s="8">
        <f>IFERROR(__xludf.DUMMYFUNCTION("IFERROR(
  VLOOKUP(
    A150,
    IMPORTRANGE(
      ""1ZHMy3vVUd_0MrSduXTe1etBb1HNpAlGwQr006ljwMiM"",
      ""GSC最新!A:F""
    ),
    3,
    FALSE
  ),
  0
)
"),7.0)</f>
        <v>7</v>
      </c>
    </row>
    <row r="151">
      <c r="A151" s="9" t="s">
        <v>297</v>
      </c>
      <c r="B151" s="2" t="s">
        <v>287</v>
      </c>
      <c r="C151" s="11" t="str">
        <f>IFERROR(__xludf.DUMMYFUNCTION("REGEXEXTRACT(A151,""https?://([^/]+)"")"),"eigo-rewrite.com")</f>
        <v>eigo-rewrite.com</v>
      </c>
      <c r="D151" s="8" t="str">
        <f>IFERROR(__xludf.DUMMYFUNCTION("IFERROR(
  VLOOKUP(
    A151,
    IMPORTRANGE(
      ""1ZygntHC1J6IxzKbTidmOyf5nUyW4GCLurHCjexrLm_o"",
      ""HTMLキャッシュ!A:F""
    ),
    2,
    FALSE
  ),
  0
)
"),"MC")</f>
        <v>MC</v>
      </c>
      <c r="E151" s="8" t="str">
        <f>IFERROR(__xludf.DUMMYFUNCTION("IFERROR(
  VLOOKUP(
    A151,
    IMPORTRANGE(
      ""1ZygntHC1J6IxzKbTidmOyf5nUyW4GCLurHCjexrLm_o"",
      ""HTMLキャッシュ!A:F""
    ),
    5,
    FALSE
  ),
  0
)
"),"【英語ができない人向け】苦手でも点数をアップさせる方法 - 受験英語専門ゼミ「Re-Write」(リライト)")</f>
        <v>【英語ができない人向け】苦手でも点数をアップさせる方法 - 受験英語専門ゼミ「Re-Write」(リライト)</v>
      </c>
      <c r="F151" s="8" t="str">
        <f>IFERROR(__xludf.DUMMYFUNCTION("IFERROR(
  VLOOKUP(
    B151,
    IMPORTRANGE(
      ""1ZygntHC1J6IxzKbTidmOyf5nUyW4GCLurHCjexrLm_o"",
      ""HTMLキャッシュ!A:F""
    ),
    2,
    FALSE
  ),
  """"
)
"),"MC")</f>
        <v>MC</v>
      </c>
      <c r="G151" s="8" t="str">
        <f>IFERROR(__xludf.DUMMYFUNCTION("IFERROR(
  VLOOKUP(
    B151,
    IMPORTRANGE(
      ""1ZygntHC1J6IxzKbTidmOyf5nUyW4GCLurHCjexrLm_o"",
      ""HTMLキャッシュ!A:F""
    ),
    5,
    FALSE
  ),
  """"
)
"),"英語の基本的な勉強方法 - 受験英語専門ゼミ「Re-Write」(リライト)")</f>
        <v>英語の基本的な勉強方法 - 受験英語専門ゼミ「Re-Write」(リライト)</v>
      </c>
      <c r="H151" s="1" t="s">
        <v>2066</v>
      </c>
      <c r="I151" s="8">
        <f>IFERROR(__xludf.DUMMYFUNCTION("IFERROR(
  VLOOKUP(
    A151,
    IMPORTRANGE(
      ""1ZHMy3vVUd_0MrSduXTe1etBb1HNpAlGwQr006ljwMiM"",
      ""GSC最新!A:F""
    ),
    3,
    FALSE
  ),
  0
)
"),0.0)</f>
        <v>0</v>
      </c>
    </row>
    <row r="152">
      <c r="A152" s="9" t="s">
        <v>298</v>
      </c>
      <c r="B152" s="2" t="s">
        <v>293</v>
      </c>
      <c r="C152" s="11" t="str">
        <f>IFERROR(__xludf.DUMMYFUNCTION("REGEXEXTRACT(A152,""https?://([^/]+)"")"),"eigo-rewrite.com")</f>
        <v>eigo-rewrite.com</v>
      </c>
      <c r="D152" s="8" t="str">
        <f>IFERROR(__xludf.DUMMYFUNCTION("IFERROR(
  VLOOKUP(
    A152,
    IMPORTRANGE(
      ""1ZygntHC1J6IxzKbTidmOyf5nUyW4GCLurHCjexrLm_o"",
      ""HTMLキャッシュ!A:F""
    ),
    2,
    FALSE
  ),
  0
)
"),"MC")</f>
        <v>MC</v>
      </c>
      <c r="E152" s="8" t="str">
        <f>IFERROR(__xludf.DUMMYFUNCTION("IFERROR(
  VLOOKUP(
    A152,
    IMPORTRANGE(
      ""1ZygntHC1J6IxzKbTidmOyf5nUyW4GCLurHCjexrLm_o"",
      ""HTMLキャッシュ!A:F""
    ),
    5,
    FALSE
  ),
  0
)
"),"英作文の例文暗記のやり方｜そのまま覚えない使える暗記法｜高校・受験英語")</f>
        <v>英作文の例文暗記のやり方｜そのまま覚えない使える暗記法｜高校・受験英語</v>
      </c>
      <c r="F152" s="8" t="str">
        <f>IFERROR(__xludf.DUMMYFUNCTION("IFERROR(
  VLOOKUP(
    B152,
    IMPORTRANGE(
      ""1ZygntHC1J6IxzKbTidmOyf5nUyW4GCLurHCjexrLm_o"",
      ""HTMLキャッシュ!A:F""
    ),
    2,
    FALSE
  ),
  """"
)
"),"MC")</f>
        <v>MC</v>
      </c>
      <c r="G152" s="8" t="str">
        <f>IFERROR(__xludf.DUMMYFUNCTION("IFERROR(
  VLOOKUP(
    B152,
    IMPORTRANGE(
      ""1ZygntHC1J6IxzKbTidmOyf5nUyW4GCLurHCjexrLm_o"",
      ""HTMLキャッシュ!A:F""
    ),
    5,
    FALSE
  ),
  """"
)
"),"英語J-英作文学習法 英作力を鍛える基本と実践テクニック")</f>
        <v>英語J-英作文学習法 英作力を鍛える基本と実践テクニック</v>
      </c>
      <c r="H152" s="1" t="s">
        <v>2080</v>
      </c>
      <c r="I152" s="8">
        <f>IFERROR(__xludf.DUMMYFUNCTION("IFERROR(
  VLOOKUP(
    A152,
    IMPORTRANGE(
      ""1ZHMy3vVUd_0MrSduXTe1etBb1HNpAlGwQr006ljwMiM"",
      ""GSC最新!A:F""
    ),
    3,
    FALSE
  ),
  0
)
"),15.0)</f>
        <v>15</v>
      </c>
    </row>
    <row r="153">
      <c r="A153" s="9" t="s">
        <v>299</v>
      </c>
      <c r="B153" s="9" t="s">
        <v>293</v>
      </c>
      <c r="C153" s="11" t="str">
        <f>IFERROR(__xludf.DUMMYFUNCTION("REGEXEXTRACT(A153,""https?://([^/]+)"")"),"eigo-rewrite.com")</f>
        <v>eigo-rewrite.com</v>
      </c>
      <c r="D153" s="8" t="str">
        <f>IFERROR(__xludf.DUMMYFUNCTION("IFERROR(
  VLOOKUP(
    A153,
    IMPORTRANGE(
      ""1ZygntHC1J6IxzKbTidmOyf5nUyW4GCLurHCjexrLm_o"",
      ""HTMLキャッシュ!A:F""
    ),
    2,
    FALSE
  ),
  0
)
"),"MC")</f>
        <v>MC</v>
      </c>
      <c r="E153" s="8" t="str">
        <f>IFERROR(__xludf.DUMMYFUNCTION("IFERROR(
  VLOOKUP(
    A153,
    IMPORTRANGE(
      ""1ZygntHC1J6IxzKbTidmOyf5nUyW4GCLurHCjexrLm_o"",
      ""HTMLキャッシュ!A:F""
    ),
    5,
    FALSE
  ),
  0
)
"),"英作文 独学｜自由英作文は参考書が必要か・不要か｜大学受験")</f>
        <v>英作文 独学｜自由英作文は参考書が必要か・不要か｜大学受験</v>
      </c>
      <c r="F153" s="8" t="str">
        <f>IFERROR(__xludf.DUMMYFUNCTION("IFERROR(
  VLOOKUP(
    B153,
    IMPORTRANGE(
      ""1ZygntHC1J6IxzKbTidmOyf5nUyW4GCLurHCjexrLm_o"",
      ""HTMLキャッシュ!A:F""
    ),
    2,
    FALSE
  ),
  """"
)
"),"MC")</f>
        <v>MC</v>
      </c>
      <c r="G153" s="8" t="str">
        <f>IFERROR(__xludf.DUMMYFUNCTION("IFERROR(
  VLOOKUP(
    B153,
    IMPORTRANGE(
      ""1ZygntHC1J6IxzKbTidmOyf5nUyW4GCLurHCjexrLm_o"",
      ""HTMLキャッシュ!A:F""
    ),
    5,
    FALSE
  ),
  """"
)
"),"英語J-英作文学習法 英作力を鍛える基本と実践テクニック")</f>
        <v>英語J-英作文学習法 英作力を鍛える基本と実践テクニック</v>
      </c>
      <c r="H153" s="1" t="s">
        <v>2080</v>
      </c>
      <c r="I153" s="8">
        <f>IFERROR(__xludf.DUMMYFUNCTION("IFERROR(
  VLOOKUP(
    A153,
    IMPORTRANGE(
      ""1ZHMy3vVUd_0MrSduXTe1etBb1HNpAlGwQr006ljwMiM"",
      ""GSC最新!A:F""
    ),
    3,
    FALSE
  ),
  0
)
"),3.0)</f>
        <v>3</v>
      </c>
    </row>
    <row r="154">
      <c r="A154" s="9" t="s">
        <v>300</v>
      </c>
      <c r="B154" s="9" t="s">
        <v>287</v>
      </c>
      <c r="C154" s="11" t="str">
        <f>IFERROR(__xludf.DUMMYFUNCTION("REGEXEXTRACT(A154,""https?://([^/]+)"")"),"eigo-rewrite.com")</f>
        <v>eigo-rewrite.com</v>
      </c>
      <c r="D154" s="8" t="str">
        <f>IFERROR(__xludf.DUMMYFUNCTION("IFERROR(
  VLOOKUP(
    A154,
    IMPORTRANGE(
      ""1ZygntHC1J6IxzKbTidmOyf5nUyW4GCLurHCjexrLm_o"",
      ""HTMLキャッシュ!A:F""
    ),
    2,
    FALSE
  ),
  0
)
"),"MC")</f>
        <v>MC</v>
      </c>
      <c r="E154" s="8" t="str">
        <f>IFERROR(__xludf.DUMMYFUNCTION("IFERROR(
  VLOOKUP(
    A154,
    IMPORTRANGE(
      ""1ZygntHC1J6IxzKbTidmOyf5nUyW4GCLurHCjexrLm_o"",
      ""HTMLキャッシュ!A:F""
    ),
    5,
    FALSE
  ),
  0
)
"),"高校受験対策！英語の時期別勉強スケジュール - 受験英語専門ゼミ「Re-Write」(リライト)")</f>
        <v>高校受験対策！英語の時期別勉強スケジュール - 受験英語専門ゼミ「Re-Write」(リライト)</v>
      </c>
      <c r="F154" s="8" t="str">
        <f>IFERROR(__xludf.DUMMYFUNCTION("IFERROR(
  VLOOKUP(
    B154,
    IMPORTRANGE(
      ""1ZygntHC1J6IxzKbTidmOyf5nUyW4GCLurHCjexrLm_o"",
      ""HTMLキャッシュ!A:F""
    ),
    2,
    FALSE
  ),
  """"
)
"),"MC")</f>
        <v>MC</v>
      </c>
      <c r="G154" s="8" t="str">
        <f>IFERROR(__xludf.DUMMYFUNCTION("IFERROR(
  VLOOKUP(
    B154,
    IMPORTRANGE(
      ""1ZygntHC1J6IxzKbTidmOyf5nUyW4GCLurHCjexrLm_o"",
      ""HTMLキャッシュ!A:F""
    ),
    5,
    FALSE
  ),
  """"
)
"),"英語の基本的な勉強方法 - 受験英語専門ゼミ「Re-Write」(リライト)")</f>
        <v>英語の基本的な勉強方法 - 受験英語専門ゼミ「Re-Write」(リライト)</v>
      </c>
      <c r="H154" s="1" t="s">
        <v>2066</v>
      </c>
      <c r="I154" s="8">
        <f>IFERROR(__xludf.DUMMYFUNCTION("IFERROR(
  VLOOKUP(
    A154,
    IMPORTRANGE(
      ""1ZHMy3vVUd_0MrSduXTe1etBb1HNpAlGwQr006ljwMiM"",
      ""GSC最新!A:F""
    ),
    3,
    FALSE
  ),
  0
)
"),0.0)</f>
        <v>0</v>
      </c>
    </row>
    <row r="155">
      <c r="A155" s="9" t="s">
        <v>301</v>
      </c>
      <c r="B155" s="9" t="s">
        <v>291</v>
      </c>
      <c r="C155" s="11" t="str">
        <f>IFERROR(__xludf.DUMMYFUNCTION("REGEXEXTRACT(A155,""https?://([^/]+)"")"),"eigo-rewrite.com")</f>
        <v>eigo-rewrite.com</v>
      </c>
      <c r="D155" s="8" t="str">
        <f>IFERROR(__xludf.DUMMYFUNCTION("IFERROR(
  VLOOKUP(
    A155,
    IMPORTRANGE(
      ""1ZygntHC1J6IxzKbTidmOyf5nUyW4GCLurHCjexrLm_o"",
      ""HTMLキャッシュ!A:F""
    ),
    2,
    FALSE
  ),
  0
)
"),"MC")</f>
        <v>MC</v>
      </c>
      <c r="E155" s="8" t="str">
        <f>IFERROR(__xludf.DUMMYFUNCTION("IFERROR(
  VLOOKUP(
    A155,
    IMPORTRANGE(
      ""1ZygntHC1J6IxzKbTidmOyf5nUyW4GCLurHCjexrLm_o"",
      ""HTMLキャッシュ!A:F""
    ),
    5,
    FALSE
  ),
  0
)
"),"be going to の後は動詞の原形｜助動詞？品詞分解（be＋going＋to）と名詞との違い")</f>
        <v>be going to の後は動詞の原形｜助動詞？品詞分解（be＋going＋to）と名詞との違い</v>
      </c>
      <c r="F155" s="8" t="str">
        <f>IFERROR(__xludf.DUMMYFUNCTION("IFERROR(
  VLOOKUP(
    B155,
    IMPORTRANGE(
      ""1ZygntHC1J6IxzKbTidmOyf5nUyW4GCLurHCjexrLm_o"",
      ""HTMLキャッシュ!A:F""
    ),
    2,
    FALSE
  ),
  """"
)
"),"MC")</f>
        <v>MC</v>
      </c>
      <c r="G155" s="8" t="str">
        <f>IFERROR(__xludf.DUMMYFUNCTION("IFERROR(
  VLOOKUP(
    B155,
    IMPORTRANGE(
      ""1ZygntHC1J6IxzKbTidmOyf5nUyW4GCLurHCjexrLm_o"",
      ""HTMLキャッシュ!A:F""
    ),
    5,
    FALSE
  ),
  """"
)
"),"NEW TREASURE STAGE1｜中1英文法 総括＋Lesson一覧")</f>
        <v>NEW TREASURE STAGE1｜中1英文法 総括＋Lesson一覧</v>
      </c>
      <c r="H155" s="1" t="s">
        <v>2083</v>
      </c>
      <c r="I155" s="8">
        <f>IFERROR(__xludf.DUMMYFUNCTION("IFERROR(
  VLOOKUP(
    A155,
    IMPORTRANGE(
      ""1ZHMy3vVUd_0MrSduXTe1etBb1HNpAlGwQr006ljwMiM"",
      ""GSC最新!A:F""
    ),
    3,
    FALSE
  ),
  0
)
"),66.0)</f>
        <v>66</v>
      </c>
    </row>
    <row r="156">
      <c r="A156" s="9" t="s">
        <v>302</v>
      </c>
      <c r="B156" s="9" t="s">
        <v>291</v>
      </c>
      <c r="C156" s="11" t="str">
        <f>IFERROR(__xludf.DUMMYFUNCTION("REGEXEXTRACT(A156,""https?://([^/]+)"")"),"eigo-rewrite.com")</f>
        <v>eigo-rewrite.com</v>
      </c>
      <c r="D156" s="8" t="str">
        <f>IFERROR(__xludf.DUMMYFUNCTION("IFERROR(
  VLOOKUP(
    A156,
    IMPORTRANGE(
      ""1ZygntHC1J6IxzKbTidmOyf5nUyW4GCLurHCjexrLm_o"",
      ""HTMLキャッシュ!A:F""
    ),
    2,
    FALSE
  ),
  0
)
"),"MC")</f>
        <v>MC</v>
      </c>
      <c r="E156" s="8" t="str">
        <f>IFERROR(__xludf.DUMMYFUNCTION("IFERROR(
  VLOOKUP(
    A156,
    IMPORTRANGE(
      ""1ZygntHC1J6IxzKbTidmOyf5nUyW4GCLurHCjexrLm_o"",
      ""HTMLキャッシュ!A:F""
    ),
    5,
    FALSE
  ),
  0
)
"),"How/Whyの答え方｜語順とBecause＋SV・How oftenまで中1")</f>
        <v>How/Whyの答え方｜語順とBecause＋SV・How oftenまで中1</v>
      </c>
      <c r="F156" s="8" t="str">
        <f>IFERROR(__xludf.DUMMYFUNCTION("IFERROR(
  VLOOKUP(
    B156,
    IMPORTRANGE(
      ""1ZygntHC1J6IxzKbTidmOyf5nUyW4GCLurHCjexrLm_o"",
      ""HTMLキャッシュ!A:F""
    ),
    2,
    FALSE
  ),
  """"
)
"),"MC")</f>
        <v>MC</v>
      </c>
      <c r="G156" s="8" t="str">
        <f>IFERROR(__xludf.DUMMYFUNCTION("IFERROR(
  VLOOKUP(
    B156,
    IMPORTRANGE(
      ""1ZygntHC1J6IxzKbTidmOyf5nUyW4GCLurHCjexrLm_o"",
      ""HTMLキャッシュ!A:F""
    ),
    5,
    FALSE
  ),
  """"
)
"),"NEW TREASURE STAGE1｜中1英文法 総括＋Lesson一覧")</f>
        <v>NEW TREASURE STAGE1｜中1英文法 総括＋Lesson一覧</v>
      </c>
      <c r="H156" s="1" t="s">
        <v>2083</v>
      </c>
      <c r="I156" s="8">
        <f>IFERROR(__xludf.DUMMYFUNCTION("IFERROR(
  VLOOKUP(
    A156,
    IMPORTRANGE(
      ""1ZHMy3vVUd_0MrSduXTe1etBb1HNpAlGwQr006ljwMiM"",
      ""GSC最新!A:F""
    ),
    3,
    FALSE
  ),
  0
)
"),37.0)</f>
        <v>37</v>
      </c>
    </row>
    <row r="157">
      <c r="A157" s="9" t="s">
        <v>303</v>
      </c>
      <c r="B157" s="9" t="s">
        <v>291</v>
      </c>
      <c r="C157" s="11" t="str">
        <f>IFERROR(__xludf.DUMMYFUNCTION("REGEXEXTRACT(A157,""https?://([^/]+)"")"),"eigo-rewrite.com")</f>
        <v>eigo-rewrite.com</v>
      </c>
      <c r="D157" s="8" t="str">
        <f>IFERROR(__xludf.DUMMYFUNCTION("IFERROR(
  VLOOKUP(
    A157,
    IMPORTRANGE(
      ""1ZygntHC1J6IxzKbTidmOyf5nUyW4GCLurHCjexrLm_o"",
      ""HTMLキャッシュ!A:F""
    ),
    2,
    FALSE
  ),
  0
)
"),"MC")</f>
        <v>MC</v>
      </c>
      <c r="E157" s="8" t="str">
        <f>IFERROR(__xludf.DUMMYFUNCTION("IFERROR(
  VLOOKUP(
    A157,
    IMPORTRANGE(
      ""1ZygntHC1J6IxzKbTidmOyf5nUyW4GCLurHCjexrLm_o"",
      ""HTMLキャッシュ!A:F""
    ),
    5,
    FALSE
  ),
  0
)
"),"willn’tは誤り｜won’t整理｜中1英語")</f>
        <v>willn’tは誤り｜won’t整理｜中1英語</v>
      </c>
      <c r="F157" s="8" t="str">
        <f>IFERROR(__xludf.DUMMYFUNCTION("IFERROR(
  VLOOKUP(
    B157,
    IMPORTRANGE(
      ""1ZygntHC1J6IxzKbTidmOyf5nUyW4GCLurHCjexrLm_o"",
      ""HTMLキャッシュ!A:F""
    ),
    2,
    FALSE
  ),
  """"
)
"),"MC")</f>
        <v>MC</v>
      </c>
      <c r="G157" s="8" t="str">
        <f>IFERROR(__xludf.DUMMYFUNCTION("IFERROR(
  VLOOKUP(
    B157,
    IMPORTRANGE(
      ""1ZygntHC1J6IxzKbTidmOyf5nUyW4GCLurHCjexrLm_o"",
      ""HTMLキャッシュ!A:F""
    ),
    5,
    FALSE
  ),
  """"
)
"),"NEW TREASURE STAGE1｜中1英文法 総括＋Lesson一覧")</f>
        <v>NEW TREASURE STAGE1｜中1英文法 総括＋Lesson一覧</v>
      </c>
      <c r="H157" s="1" t="s">
        <v>2083</v>
      </c>
      <c r="I157" s="8">
        <f>IFERROR(__xludf.DUMMYFUNCTION("IFERROR(
  VLOOKUP(
    A157,
    IMPORTRANGE(
      ""1ZHMy3vVUd_0MrSduXTe1etBb1HNpAlGwQr006ljwMiM"",
      ""GSC最新!A:F""
    ),
    3,
    FALSE
  ),
  0
)
"),8.0)</f>
        <v>8</v>
      </c>
    </row>
    <row r="158">
      <c r="A158" s="9" t="s">
        <v>304</v>
      </c>
      <c r="B158" s="9" t="s">
        <v>291</v>
      </c>
      <c r="C158" s="11" t="str">
        <f>IFERROR(__xludf.DUMMYFUNCTION("REGEXEXTRACT(A158,""https?://([^/]+)"")"),"eigo-rewrite.com")</f>
        <v>eigo-rewrite.com</v>
      </c>
      <c r="D158" s="8" t="str">
        <f>IFERROR(__xludf.DUMMYFUNCTION("IFERROR(
  VLOOKUP(
    A158,
    IMPORTRANGE(
      ""1ZygntHC1J6IxzKbTidmOyf5nUyW4GCLurHCjexrLm_o"",
      ""HTMLキャッシュ!A:F""
    ),
    2,
    FALSE
  ),
  0
)
"),"MC")</f>
        <v>MC</v>
      </c>
      <c r="E158" s="8" t="str">
        <f>IFERROR(__xludf.DUMMYFUNCTION("IFERROR(
  VLOOKUP(
    A158,
    IMPORTRANGE(
      ""1ZygntHC1J6IxzKbTidmOyf5nUyW4GCLurHCjexrLm_o"",
      ""HTMLキャッシュ!A:F""
    ),
    5,
    FALSE
  ),
  0
)
"),"mustの意味とmayとの違い｜助動詞の基本を例文で整理")</f>
        <v>mustの意味とmayとの違い｜助動詞の基本を例文で整理</v>
      </c>
      <c r="F158" s="8" t="str">
        <f>IFERROR(__xludf.DUMMYFUNCTION("IFERROR(
  VLOOKUP(
    B158,
    IMPORTRANGE(
      ""1ZygntHC1J6IxzKbTidmOyf5nUyW4GCLurHCjexrLm_o"",
      ""HTMLキャッシュ!A:F""
    ),
    2,
    FALSE
  ),
  """"
)
"),"MC")</f>
        <v>MC</v>
      </c>
      <c r="G158" s="8" t="str">
        <f>IFERROR(__xludf.DUMMYFUNCTION("IFERROR(
  VLOOKUP(
    B158,
    IMPORTRANGE(
      ""1ZygntHC1J6IxzKbTidmOyf5nUyW4GCLurHCjexrLm_o"",
      ""HTMLキャッシュ!A:F""
    ),
    5,
    FALSE
  ),
  """"
)
"),"NEW TREASURE STAGE1｜中1英文法 総括＋Lesson一覧")</f>
        <v>NEW TREASURE STAGE1｜中1英文法 総括＋Lesson一覧</v>
      </c>
      <c r="H158" s="1" t="s">
        <v>2083</v>
      </c>
      <c r="I158" s="8">
        <f>IFERROR(__xludf.DUMMYFUNCTION("IFERROR(
  VLOOKUP(
    A158,
    IMPORTRANGE(
      ""1ZHMy3vVUd_0MrSduXTe1etBb1HNpAlGwQr006ljwMiM"",
      ""GSC最新!A:F""
    ),
    3,
    FALSE
  ),
  0
)
"),16.0)</f>
        <v>16</v>
      </c>
    </row>
    <row r="159">
      <c r="A159" s="9" t="s">
        <v>305</v>
      </c>
      <c r="B159" s="9" t="s">
        <v>291</v>
      </c>
      <c r="C159" s="11" t="str">
        <f>IFERROR(__xludf.DUMMYFUNCTION("REGEXEXTRACT(A159,""https?://([^/]+)"")"),"eigo-rewrite.com")</f>
        <v>eigo-rewrite.com</v>
      </c>
      <c r="D159" s="8" t="str">
        <f>IFERROR(__xludf.DUMMYFUNCTION("IFERROR(
  VLOOKUP(
    A159,
    IMPORTRANGE(
      ""1ZygntHC1J6IxzKbTidmOyf5nUyW4GCLurHCjexrLm_o"",
      ""HTMLキャッシュ!A:F""
    ),
    2,
    FALSE
  ),
  0
)
"),"MC")</f>
        <v>MC</v>
      </c>
      <c r="E159" s="8" t="str">
        <f>IFERROR(__xludf.DUMMYFUNCTION("IFERROR(
  VLOOKUP(
    A159,
    IMPORTRANGE(
      ""1ZygntHC1J6IxzKbTidmOyf5nUyW4GCLurHCjexrLm_o"",
      ""HTMLキャッシュ!A:F""
    ),
    5,
    FALSE
  ),
  0
)
"),"There is/There areの違い｜is/areの決め方と不可算名詞｜中1英語（NEW TREASURE Stage1）")</f>
        <v>There is/There areの違い｜is/areの決め方と不可算名詞｜中1英語（NEW TREASURE Stage1）</v>
      </c>
      <c r="F159" s="8" t="str">
        <f>IFERROR(__xludf.DUMMYFUNCTION("IFERROR(
  VLOOKUP(
    B159,
    IMPORTRANGE(
      ""1ZygntHC1J6IxzKbTidmOyf5nUyW4GCLurHCjexrLm_o"",
      ""HTMLキャッシュ!A:F""
    ),
    2,
    FALSE
  ),
  """"
)
"),"MC")</f>
        <v>MC</v>
      </c>
      <c r="G159" s="8" t="str">
        <f>IFERROR(__xludf.DUMMYFUNCTION("IFERROR(
  VLOOKUP(
    B159,
    IMPORTRANGE(
      ""1ZygntHC1J6IxzKbTidmOyf5nUyW4GCLurHCjexrLm_o"",
      ""HTMLキャッシュ!A:F""
    ),
    5,
    FALSE
  ),
  """"
)
"),"NEW TREASURE STAGE1｜中1英文法 総括＋Lesson一覧")</f>
        <v>NEW TREASURE STAGE1｜中1英文法 総括＋Lesson一覧</v>
      </c>
      <c r="H159" s="1" t="s">
        <v>2083</v>
      </c>
      <c r="I159" s="8">
        <f>IFERROR(__xludf.DUMMYFUNCTION("IFERROR(
  VLOOKUP(
    A159,
    IMPORTRANGE(
      ""1ZHMy3vVUd_0MrSduXTe1etBb1HNpAlGwQr006ljwMiM"",
      ""GSC最新!A:F""
    ),
    3,
    FALSE
  ),
  0
)
"),15.0)</f>
        <v>15</v>
      </c>
    </row>
    <row r="160">
      <c r="A160" s="9" t="s">
        <v>306</v>
      </c>
      <c r="B160" s="9" t="s">
        <v>291</v>
      </c>
      <c r="C160" s="11" t="str">
        <f>IFERROR(__xludf.DUMMYFUNCTION("REGEXEXTRACT(A160,""https?://([^/]+)"")"),"eigo-rewrite.com")</f>
        <v>eigo-rewrite.com</v>
      </c>
      <c r="D160" s="8" t="str">
        <f>IFERROR(__xludf.DUMMYFUNCTION("IFERROR(
  VLOOKUP(
    A160,
    IMPORTRANGE(
      ""1ZygntHC1J6IxzKbTidmOyf5nUyW4GCLurHCjexrLm_o"",
      ""HTMLキャッシュ!A:F""
    ),
    2,
    FALSE
  ),
  0
)
"),"MC")</f>
        <v>MC</v>
      </c>
      <c r="E160" s="8" t="str">
        <f>IFERROR(__xludf.DUMMYFUNCTION("IFERROR(
  VLOOKUP(
    A160,
    IMPORTRANGE(
      ""1ZygntHC1J6IxzKbTidmOyf5nUyW4GCLurHCjexrLm_o"",
      ""HTMLキャッシュ!A:F""
    ),
    5,
    FALSE
  ),
  0
)
"),"isの使い方｜there is答え方・否定文書き換え")</f>
        <v>isの使い方｜there is答え方・否定文書き換え</v>
      </c>
      <c r="F160" s="8" t="str">
        <f>IFERROR(__xludf.DUMMYFUNCTION("IFERROR(
  VLOOKUP(
    B160,
    IMPORTRANGE(
      ""1ZygntHC1J6IxzKbTidmOyf5nUyW4GCLurHCjexrLm_o"",
      ""HTMLキャッシュ!A:F""
    ),
    2,
    FALSE
  ),
  """"
)
"),"MC")</f>
        <v>MC</v>
      </c>
      <c r="G160" s="8" t="str">
        <f>IFERROR(__xludf.DUMMYFUNCTION("IFERROR(
  VLOOKUP(
    B160,
    IMPORTRANGE(
      ""1ZygntHC1J6IxzKbTidmOyf5nUyW4GCLurHCjexrLm_o"",
      ""HTMLキャッシュ!A:F""
    ),
    5,
    FALSE
  ),
  """"
)
"),"NEW TREASURE STAGE1｜中1英文法 総括＋Lesson一覧")</f>
        <v>NEW TREASURE STAGE1｜中1英文法 総括＋Lesson一覧</v>
      </c>
      <c r="H160" s="1" t="s">
        <v>2083</v>
      </c>
      <c r="I160" s="8">
        <f>IFERROR(__xludf.DUMMYFUNCTION("IFERROR(
  VLOOKUP(
    A160,
    IMPORTRANGE(
      ""1ZHMy3vVUd_0MrSduXTe1etBb1HNpAlGwQr006ljwMiM"",
      ""GSC最新!A:F""
    ),
    3,
    FALSE
  ),
  0
)
"),10.0)</f>
        <v>10</v>
      </c>
    </row>
    <row r="161">
      <c r="A161" s="9" t="s">
        <v>307</v>
      </c>
      <c r="B161" s="9" t="s">
        <v>291</v>
      </c>
      <c r="C161" s="11" t="str">
        <f>IFERROR(__xludf.DUMMYFUNCTION("REGEXEXTRACT(A161,""https?://([^/]+)"")"),"eigo-rewrite.com")</f>
        <v>eigo-rewrite.com</v>
      </c>
      <c r="D161" s="8" t="str">
        <f>IFERROR(__xludf.DUMMYFUNCTION("IFERROR(
  VLOOKUP(
    A161,
    IMPORTRANGE(
      ""1ZygntHC1J6IxzKbTidmOyf5nUyW4GCLurHCjexrLm_o"",
      ""HTMLキャッシュ!A:F""
    ),
    2,
    FALSE
  ),
  0
)
"),"MC")</f>
        <v>MC</v>
      </c>
      <c r="E161" s="8" t="str">
        <f>IFERROR(__xludf.DUMMYFUNCTION("IFERROR(
  VLOOKUP(
    A161,
    IMPORTRANGE(
      ""1ZygntHC1J6IxzKbTidmOyf5nUyW4GCLurHCjexrLm_o"",
      ""HTMLキャッシュ!A:F""
    ),
    5,
    FALSE
  ),
  0
)
"),"不可算名詞is/are｜there構文｜英語10問")</f>
        <v>不可算名詞is/are｜there構文｜英語10問</v>
      </c>
      <c r="F161" s="8" t="str">
        <f>IFERROR(__xludf.DUMMYFUNCTION("IFERROR(
  VLOOKUP(
    B161,
    IMPORTRANGE(
      ""1ZygntHC1J6IxzKbTidmOyf5nUyW4GCLurHCjexrLm_o"",
      ""HTMLキャッシュ!A:F""
    ),
    2,
    FALSE
  ),
  """"
)
"),"MC")</f>
        <v>MC</v>
      </c>
      <c r="G161" s="8" t="str">
        <f>IFERROR(__xludf.DUMMYFUNCTION("IFERROR(
  VLOOKUP(
    B161,
    IMPORTRANGE(
      ""1ZygntHC1J6IxzKbTidmOyf5nUyW4GCLurHCjexrLm_o"",
      ""HTMLキャッシュ!A:F""
    ),
    5,
    FALSE
  ),
  """"
)
"),"NEW TREASURE STAGE1｜中1英文法 総括＋Lesson一覧")</f>
        <v>NEW TREASURE STAGE1｜中1英文法 総括＋Lesson一覧</v>
      </c>
      <c r="H161" s="1" t="s">
        <v>2083</v>
      </c>
      <c r="I161" s="8">
        <f>IFERROR(__xludf.DUMMYFUNCTION("IFERROR(
  VLOOKUP(
    A161,
    IMPORTRANGE(
      ""1ZHMy3vVUd_0MrSduXTe1etBb1HNpAlGwQr006ljwMiM"",
      ""GSC最新!A:F""
    ),
    3,
    FALSE
  ),
  0
)
"),21.0)</f>
        <v>21</v>
      </c>
    </row>
    <row r="162">
      <c r="A162" s="9" t="s">
        <v>308</v>
      </c>
      <c r="B162" s="9" t="s">
        <v>291</v>
      </c>
      <c r="C162" s="11" t="str">
        <f>IFERROR(__xludf.DUMMYFUNCTION("REGEXEXTRACT(A162,""https?://([^/]+)"")"),"eigo-rewrite.com")</f>
        <v>eigo-rewrite.com</v>
      </c>
      <c r="D162" s="8" t="str">
        <f>IFERROR(__xludf.DUMMYFUNCTION("IFERROR(
  VLOOKUP(
    A162,
    IMPORTRANGE(
      ""1ZygntHC1J6IxzKbTidmOyf5nUyW4GCLurHCjexrLm_o"",
      ""HTMLキャッシュ!A:F""
    ),
    2,
    FALSE
  ),
  0
)
"),"MC")</f>
        <v>MC</v>
      </c>
      <c r="E162" s="8" t="str">
        <f>IFERROR(__xludf.DUMMYFUNCTION("IFERROR(
  VLOOKUP(
    A162,
    IMPORTRANGE(
      ""1ZygntHC1J6IxzKbTidmOyf5nUyW4GCLurHCjexrLm_o"",
      ""HTMLキャッシュ!A:F""
    ),
    5,
    FALSE
  ),
  0
)
"),"stage1_Lesson12-1 比較(原級を用いた比較)【ニュートレジャーの道案内】 - 受験英語専門ゼミ「Re-Write」(リライト)")</f>
        <v>stage1_Lesson12-1 比較(原級を用いた比較)【ニュートレジャーの道案内】 - 受験英語専門ゼミ「Re-Write」(リライト)</v>
      </c>
      <c r="F162" s="8" t="str">
        <f>IFERROR(__xludf.DUMMYFUNCTION("IFERROR(
  VLOOKUP(
    B162,
    IMPORTRANGE(
      ""1ZygntHC1J6IxzKbTidmOyf5nUyW4GCLurHCjexrLm_o"",
      ""HTMLキャッシュ!A:F""
    ),
    2,
    FALSE
  ),
  """"
)
"),"MC")</f>
        <v>MC</v>
      </c>
      <c r="G162" s="8" t="str">
        <f>IFERROR(__xludf.DUMMYFUNCTION("IFERROR(
  VLOOKUP(
    B162,
    IMPORTRANGE(
      ""1ZygntHC1J6IxzKbTidmOyf5nUyW4GCLurHCjexrLm_o"",
      ""HTMLキャッシュ!A:F""
    ),
    5,
    FALSE
  ),
  """"
)
"),"NEW TREASURE STAGE1｜中1英文法 総括＋Lesson一覧")</f>
        <v>NEW TREASURE STAGE1｜中1英文法 総括＋Lesson一覧</v>
      </c>
      <c r="H162" s="1" t="s">
        <v>2083</v>
      </c>
      <c r="I162" s="8">
        <f>IFERROR(__xludf.DUMMYFUNCTION("IFERROR(
  VLOOKUP(
    A162,
    IMPORTRANGE(
      ""1ZHMy3vVUd_0MrSduXTe1etBb1HNpAlGwQr006ljwMiM"",
      ""GSC最新!A:F""
    ),
    3,
    FALSE
  ),
  0
)
"),14.0)</f>
        <v>14</v>
      </c>
    </row>
    <row r="163">
      <c r="A163" s="9" t="s">
        <v>309</v>
      </c>
      <c r="B163" s="9" t="s">
        <v>291</v>
      </c>
      <c r="C163" s="11" t="str">
        <f>IFERROR(__xludf.DUMMYFUNCTION("REGEXEXTRACT(A163,""https?://([^/]+)"")"),"eigo-rewrite.com")</f>
        <v>eigo-rewrite.com</v>
      </c>
      <c r="D163" s="8" t="str">
        <f>IFERROR(__xludf.DUMMYFUNCTION("IFERROR(
  VLOOKUP(
    A163,
    IMPORTRANGE(
      ""1ZygntHC1J6IxzKbTidmOyf5nUyW4GCLurHCjexrLm_o"",
      ""HTMLキャッシュ!A:F""
    ),
    2,
    FALSE
  ),
  0
)
"),"MC")</f>
        <v>MC</v>
      </c>
      <c r="E163" s="8" t="str">
        <f>IFERROR(__xludf.DUMMYFUNCTION("IFERROR(
  VLOOKUP(
    A163,
    IMPORTRANGE(
      ""1ZygntHC1J6IxzKbTidmOyf5nUyW4GCLurHCjexrLm_o"",
      ""HTMLキャッシュ!A:F""
    ),
    5,
    FALSE
  ),
  0
)
"),"Stage1 Lesson12-2 英語表現の意味と訳し方徹底")</f>
        <v>Stage1 Lesson12-2 英語表現の意味と訳し方徹底</v>
      </c>
      <c r="F163" s="8" t="str">
        <f>IFERROR(__xludf.DUMMYFUNCTION("IFERROR(
  VLOOKUP(
    B163,
    IMPORTRANGE(
      ""1ZygntHC1J6IxzKbTidmOyf5nUyW4GCLurHCjexrLm_o"",
      ""HTMLキャッシュ!A:F""
    ),
    2,
    FALSE
  ),
  """"
)
"),"MC")</f>
        <v>MC</v>
      </c>
      <c r="G163" s="8" t="str">
        <f>IFERROR(__xludf.DUMMYFUNCTION("IFERROR(
  VLOOKUP(
    B163,
    IMPORTRANGE(
      ""1ZygntHC1J6IxzKbTidmOyf5nUyW4GCLurHCjexrLm_o"",
      ""HTMLキャッシュ!A:F""
    ),
    5,
    FALSE
  ),
  """"
)
"),"NEW TREASURE STAGE1｜中1英文法 総括＋Lesson一覧")</f>
        <v>NEW TREASURE STAGE1｜中1英文法 総括＋Lesson一覧</v>
      </c>
      <c r="H163" s="1" t="s">
        <v>2083</v>
      </c>
      <c r="I163" s="8">
        <f>IFERROR(__xludf.DUMMYFUNCTION("IFERROR(
  VLOOKUP(
    A163,
    IMPORTRANGE(
      ""1ZHMy3vVUd_0MrSduXTe1etBb1HNpAlGwQr006ljwMiM"",
      ""GSC最新!A:F""
    ),
    3,
    FALSE
  ),
  0
)
"),13.0)</f>
        <v>13</v>
      </c>
    </row>
    <row r="164">
      <c r="A164" s="9" t="s">
        <v>310</v>
      </c>
      <c r="B164" s="9" t="s">
        <v>291</v>
      </c>
      <c r="C164" s="11" t="str">
        <f>IFERROR(__xludf.DUMMYFUNCTION("REGEXEXTRACT(A164,""https?://([^/]+)"")"),"eigo-rewrite.com")</f>
        <v>eigo-rewrite.com</v>
      </c>
      <c r="D164" s="8" t="str">
        <f>IFERROR(__xludf.DUMMYFUNCTION("IFERROR(
  VLOOKUP(
    A164,
    IMPORTRANGE(
      ""1ZygntHC1J6IxzKbTidmOyf5nUyW4GCLurHCjexrLm_o"",
      ""HTMLキャッシュ!A:F""
    ),
    2,
    FALSE
  ),
  0
)
"),"MC")</f>
        <v>MC</v>
      </c>
      <c r="E164" s="8" t="str">
        <f>IFERROR(__xludf.DUMMYFUNCTION("IFERROR(
  VLOOKUP(
    A164,
    IMPORTRANGE(
      ""1ZygntHC1J6IxzKbTidmOyf5nUyW4GCLurHCjexrLm_o"",
      ""HTMLキャッシュ!A:F""
    ),
    5,
    FALSE
  ),
  0
)
"),"stage1_Lesson12-3 比較(最上級/不規則変化を用いた比較)【ニュートレジャーの道案内】 - 受験英語専門ゼミ「Re-Write」(リライト)")</f>
        <v>stage1_Lesson12-3 比較(最上級/不規則変化を用いた比較)【ニュートレジャーの道案内】 - 受験英語専門ゼミ「Re-Write」(リライト)</v>
      </c>
      <c r="F164" s="8" t="str">
        <f>IFERROR(__xludf.DUMMYFUNCTION("IFERROR(
  VLOOKUP(
    B164,
    IMPORTRANGE(
      ""1ZygntHC1J6IxzKbTidmOyf5nUyW4GCLurHCjexrLm_o"",
      ""HTMLキャッシュ!A:F""
    ),
    2,
    FALSE
  ),
  """"
)
"),"MC")</f>
        <v>MC</v>
      </c>
      <c r="G164" s="8" t="str">
        <f>IFERROR(__xludf.DUMMYFUNCTION("IFERROR(
  VLOOKUP(
    B164,
    IMPORTRANGE(
      ""1ZygntHC1J6IxzKbTidmOyf5nUyW4GCLurHCjexrLm_o"",
      ""HTMLキャッシュ!A:F""
    ),
    5,
    FALSE
  ),
  """"
)
"),"NEW TREASURE STAGE1｜中1英文法 総括＋Lesson一覧")</f>
        <v>NEW TREASURE STAGE1｜中1英文法 総括＋Lesson一覧</v>
      </c>
      <c r="H164" s="1" t="s">
        <v>2083</v>
      </c>
      <c r="I164" s="8">
        <f>IFERROR(__xludf.DUMMYFUNCTION("IFERROR(
  VLOOKUP(
    A164,
    IMPORTRANGE(
      ""1ZHMy3vVUd_0MrSduXTe1etBb1HNpAlGwQr006ljwMiM"",
      ""GSC最新!A:F""
    ),
    3,
    FALSE
  ),
  0
)
"),17.0)</f>
        <v>17</v>
      </c>
    </row>
    <row r="165">
      <c r="A165" s="9" t="s">
        <v>311</v>
      </c>
      <c r="B165" s="9" t="s">
        <v>291</v>
      </c>
      <c r="C165" s="11" t="str">
        <f>IFERROR(__xludf.DUMMYFUNCTION("REGEXEXTRACT(A165,""https?://([^/]+)"")"),"eigo-rewrite.com")</f>
        <v>eigo-rewrite.com</v>
      </c>
      <c r="D165" s="8" t="str">
        <f>IFERROR(__xludf.DUMMYFUNCTION("IFERROR(
  VLOOKUP(
    A165,
    IMPORTRANGE(
      ""1ZygntHC1J6IxzKbTidmOyf5nUyW4GCLurHCjexrLm_o"",
      ""HTMLキャッシュ!A:F""
    ),
    2,
    FALSE
  ),
  0
)
"),"MC")</f>
        <v>MC</v>
      </c>
      <c r="E165" s="8" t="str">
        <f>IFERROR(__xludf.DUMMYFUNCTION("IFERROR(
  VLOOKUP(
    A165,
    IMPORTRANGE(
      ""1ZygntHC1J6IxzKbTidmOyf5nUyW4GCLurHCjexrLm_o"",
      ""HTMLキャッシュ!A:F""
    ),
    5,
    FALSE
  ),
  0
)
"),"最上級の疑問文｜do you like best答え方")</f>
        <v>最上級の疑問文｜do you like best答え方</v>
      </c>
      <c r="F165" s="8" t="str">
        <f>IFERROR(__xludf.DUMMYFUNCTION("IFERROR(
  VLOOKUP(
    B165,
    IMPORTRANGE(
      ""1ZygntHC1J6IxzKbTidmOyf5nUyW4GCLurHCjexrLm_o"",
      ""HTMLキャッシュ!A:F""
    ),
    2,
    FALSE
  ),
  """"
)
"),"MC")</f>
        <v>MC</v>
      </c>
      <c r="G165" s="8" t="str">
        <f>IFERROR(__xludf.DUMMYFUNCTION("IFERROR(
  VLOOKUP(
    B165,
    IMPORTRANGE(
      ""1ZygntHC1J6IxzKbTidmOyf5nUyW4GCLurHCjexrLm_o"",
      ""HTMLキャッシュ!A:F""
    ),
    5,
    FALSE
  ),
  """"
)
"),"NEW TREASURE STAGE1｜中1英文法 総括＋Lesson一覧")</f>
        <v>NEW TREASURE STAGE1｜中1英文法 総括＋Lesson一覧</v>
      </c>
      <c r="H165" s="1" t="s">
        <v>2083</v>
      </c>
      <c r="I165" s="8">
        <f>IFERROR(__xludf.DUMMYFUNCTION("IFERROR(
  VLOOKUP(
    A165,
    IMPORTRANGE(
      ""1ZHMy3vVUd_0MrSduXTe1etBb1HNpAlGwQr006ljwMiM"",
      ""GSC最新!A:F""
    ),
    3,
    FALSE
  ),
  0
)
"),465.0)</f>
        <v>465</v>
      </c>
    </row>
    <row r="166">
      <c r="A166" s="9" t="s">
        <v>312</v>
      </c>
      <c r="B166" s="9" t="s">
        <v>291</v>
      </c>
      <c r="C166" s="11" t="str">
        <f>IFERROR(__xludf.DUMMYFUNCTION("REGEXEXTRACT(A166,""https?://([^/]+)"")"),"eigo-rewrite.com")</f>
        <v>eigo-rewrite.com</v>
      </c>
      <c r="D166" s="8" t="str">
        <f>IFERROR(__xludf.DUMMYFUNCTION("IFERROR(
  VLOOKUP(
    A166,
    IMPORTRANGE(
      ""1ZygntHC1J6IxzKbTidmOyf5nUyW4GCLurHCjexrLm_o"",
      ""HTMLキャッシュ!A:F""
    ),
    2,
    FALSE
  ),
  0
)
"),"MC")</f>
        <v>MC</v>
      </c>
      <c r="E166" s="8" t="str">
        <f>IFERROR(__xludf.DUMMYFUNCTION("IFERROR(
  VLOOKUP(
    A166,
    IMPORTRANGE(
      ""1ZygntHC1J6IxzKbTidmOyf5nUyW4GCLurHCjexrLm_o"",
      ""HTMLキャッシュ!A:F""
    ),
    5,
    FALSE
  ),
  0
)
"),"stage1_Lesson3-2 一般動詞の文①(疑問詞を使う疑問文)【ニュートレジャーの道案内】 - 受験英語専門ゼミ「Re-Write」(リライト)")</f>
        <v>stage1_Lesson3-2 一般動詞の文①(疑問詞を使う疑問文)【ニュートレジャーの道案内】 - 受験英語専門ゼミ「Re-Write」(リライト)</v>
      </c>
      <c r="F166" s="8" t="str">
        <f>IFERROR(__xludf.DUMMYFUNCTION("IFERROR(
  VLOOKUP(
    B166,
    IMPORTRANGE(
      ""1ZygntHC1J6IxzKbTidmOyf5nUyW4GCLurHCjexrLm_o"",
      ""HTMLキャッシュ!A:F""
    ),
    2,
    FALSE
  ),
  """"
)
"),"MC")</f>
        <v>MC</v>
      </c>
      <c r="G166" s="8" t="str">
        <f>IFERROR(__xludf.DUMMYFUNCTION("IFERROR(
  VLOOKUP(
    B166,
    IMPORTRANGE(
      ""1ZygntHC1J6IxzKbTidmOyf5nUyW4GCLurHCjexrLm_o"",
      ""HTMLキャッシュ!A:F""
    ),
    5,
    FALSE
  ),
  """"
)
"),"NEW TREASURE STAGE1｜中1英文法 総括＋Lesson一覧")</f>
        <v>NEW TREASURE STAGE1｜中1英文法 総括＋Lesson一覧</v>
      </c>
      <c r="H166" s="1" t="s">
        <v>2083</v>
      </c>
      <c r="I166" s="8">
        <f>IFERROR(__xludf.DUMMYFUNCTION("IFERROR(
  VLOOKUP(
    A166,
    IMPORTRANGE(
      ""1ZHMy3vVUd_0MrSduXTe1etBb1HNpAlGwQr006ljwMiM"",
      ""GSC最新!A:F""
    ),
    3,
    FALSE
  ),
  0
)
"),0.0)</f>
        <v>0</v>
      </c>
    </row>
    <row r="167">
      <c r="A167" s="9" t="s">
        <v>313</v>
      </c>
      <c r="B167" s="9" t="s">
        <v>291</v>
      </c>
      <c r="C167" s="11" t="str">
        <f>IFERROR(__xludf.DUMMYFUNCTION("REGEXEXTRACT(A167,""https?://([^/]+)"")"),"eigo-rewrite.com")</f>
        <v>eigo-rewrite.com</v>
      </c>
      <c r="D167" s="8" t="str">
        <f>IFERROR(__xludf.DUMMYFUNCTION("IFERROR(
  VLOOKUP(
    A167,
    IMPORTRANGE(
      ""1ZygntHC1J6IxzKbTidmOyf5nUyW4GCLurHCjexrLm_o"",
      ""HTMLキャッシュ!A:F""
    ),
    2,
    FALSE
  ),
  0
)
"),"MC")</f>
        <v>MC</v>
      </c>
      <c r="E167" s="8" t="str">
        <f>IFERROR(__xludf.DUMMYFUNCTION("IFERROR(
  VLOOKUP(
    A167,
    IMPORTRANGE(
      ""1ZygntHC1J6IxzKbTidmOyf5nUyW4GCLurHCjexrLm_o"",
      ""HTMLキャッシュ!A:F""
    ),
    5,
    FALSE
  ),
  0
)
"),"中1三単現s｜主語の見分けとs/es・has＋クイズ10問付")</f>
        <v>中1三単現s｜主語の見分けとs/es・has＋クイズ10問付</v>
      </c>
      <c r="F167" s="8" t="str">
        <f>IFERROR(__xludf.DUMMYFUNCTION("IFERROR(
  VLOOKUP(
    B167,
    IMPORTRANGE(
      ""1ZygntHC1J6IxzKbTidmOyf5nUyW4GCLurHCjexrLm_o"",
      ""HTMLキャッシュ!A:F""
    ),
    2,
    FALSE
  ),
  """"
)
"),"MC")</f>
        <v>MC</v>
      </c>
      <c r="G167" s="8" t="str">
        <f>IFERROR(__xludf.DUMMYFUNCTION("IFERROR(
  VLOOKUP(
    B167,
    IMPORTRANGE(
      ""1ZygntHC1J6IxzKbTidmOyf5nUyW4GCLurHCjexrLm_o"",
      ""HTMLキャッシュ!A:F""
    ),
    5,
    FALSE
  ),
  """"
)
"),"NEW TREASURE STAGE1｜中1英文法 総括＋Lesson一覧")</f>
        <v>NEW TREASURE STAGE1｜中1英文法 総括＋Lesson一覧</v>
      </c>
      <c r="H167" s="1" t="s">
        <v>2083</v>
      </c>
      <c r="I167" s="8">
        <f>IFERROR(__xludf.DUMMYFUNCTION("IFERROR(
  VLOOKUP(
    A167,
    IMPORTRANGE(
      ""1ZHMy3vVUd_0MrSduXTe1etBb1HNpAlGwQr006ljwMiM"",
      ""GSC最新!A:F""
    ),
    3,
    FALSE
  ),
  0
)
"),20.0)</f>
        <v>20</v>
      </c>
    </row>
    <row r="168">
      <c r="A168" s="9" t="s">
        <v>314</v>
      </c>
      <c r="B168" s="9" t="s">
        <v>291</v>
      </c>
      <c r="C168" s="11" t="str">
        <f>IFERROR(__xludf.DUMMYFUNCTION("REGEXEXTRACT(A168,""https?://([^/]+)"")"),"eigo-rewrite.com")</f>
        <v>eigo-rewrite.com</v>
      </c>
      <c r="D168" s="8" t="str">
        <f>IFERROR(__xludf.DUMMYFUNCTION("IFERROR(
  VLOOKUP(
    A168,
    IMPORTRANGE(
      ""1ZygntHC1J6IxzKbTidmOyf5nUyW4GCLurHCjexrLm_o"",
      ""HTMLキャッシュ!A:F""
    ),
    2,
    FALSE
  ),
  0
)
"),"MC")</f>
        <v>MC</v>
      </c>
      <c r="E168" s="8" t="str">
        <f>IFERROR(__xludf.DUMMYFUNCTION("IFERROR(
  VLOOKUP(
    A168,
    IMPORTRANGE(
      ""1ZygntHC1J6IxzKbTidmOyf5nUyW4GCLurHCjexrLm_o"",
      ""HTMLキャッシュ!A:F""
    ),
    5,
    FALSE
  ),
  0
)
"),"一般動詞の疑問文と否定文のルール徹底解説")</f>
        <v>一般動詞の疑問文と否定文のルール徹底解説</v>
      </c>
      <c r="F168" s="8" t="str">
        <f>IFERROR(__xludf.DUMMYFUNCTION("IFERROR(
  VLOOKUP(
    B168,
    IMPORTRANGE(
      ""1ZygntHC1J6IxzKbTidmOyf5nUyW4GCLurHCjexrLm_o"",
      ""HTMLキャッシュ!A:F""
    ),
    2,
    FALSE
  ),
  """"
)
"),"MC")</f>
        <v>MC</v>
      </c>
      <c r="G168" s="8" t="str">
        <f>IFERROR(__xludf.DUMMYFUNCTION("IFERROR(
  VLOOKUP(
    B168,
    IMPORTRANGE(
      ""1ZygntHC1J6IxzKbTidmOyf5nUyW4GCLurHCjexrLm_o"",
      ""HTMLキャッシュ!A:F""
    ),
    5,
    FALSE
  ),
  """"
)
"),"NEW TREASURE STAGE1｜中1英文法 総括＋Lesson一覧")</f>
        <v>NEW TREASURE STAGE1｜中1英文法 総括＋Lesson一覧</v>
      </c>
      <c r="H168" s="1" t="s">
        <v>2083</v>
      </c>
      <c r="I168" s="8">
        <f>IFERROR(__xludf.DUMMYFUNCTION("IFERROR(
  VLOOKUP(
    A168,
    IMPORTRANGE(
      ""1ZHMy3vVUd_0MrSduXTe1etBb1HNpAlGwQr006ljwMiM"",
      ""GSC最新!A:F""
    ),
    3,
    FALSE
  ),
  0
)
"),7.0)</f>
        <v>7</v>
      </c>
    </row>
    <row r="169">
      <c r="A169" s="9" t="s">
        <v>315</v>
      </c>
      <c r="B169" s="9" t="s">
        <v>291</v>
      </c>
      <c r="C169" s="11" t="str">
        <f>IFERROR(__xludf.DUMMYFUNCTION("REGEXEXTRACT(A169,""https?://([^/]+)"")"),"eigo-rewrite.com")</f>
        <v>eigo-rewrite.com</v>
      </c>
      <c r="D169" s="8" t="str">
        <f>IFERROR(__xludf.DUMMYFUNCTION("IFERROR(
  VLOOKUP(
    A169,
    IMPORTRANGE(
      ""1ZygntHC1J6IxzKbTidmOyf5nUyW4GCLurHCjexrLm_o"",
      ""HTMLキャッシュ!A:F""
    ),
    2,
    FALSE
  ),
  0
)
"),"MC")</f>
        <v>MC</v>
      </c>
      <c r="E169" s="8" t="str">
        <f>IFERROR(__xludf.DUMMYFUNCTION("IFERROR(
  VLOOKUP(
    A169,
    IMPORTRANGE(
      ""1ZygntHC1J6IxzKbTidmOyf5nUyW4GCLurHCjexrLm_o"",
      ""HTMLキャッシュ!A:F""
    ),
    5,
    FALSE
  ),
  0
)
"),"Whereの答え方｜疑問文とdo does is areの使い分け確認")</f>
        <v>Whereの答え方｜疑問文とdo does is areの使い分け確認</v>
      </c>
      <c r="F169" s="8" t="str">
        <f>IFERROR(__xludf.DUMMYFUNCTION("IFERROR(
  VLOOKUP(
    B169,
    IMPORTRANGE(
      ""1ZygntHC1J6IxzKbTidmOyf5nUyW4GCLurHCjexrLm_o"",
      ""HTMLキャッシュ!A:F""
    ),
    2,
    FALSE
  ),
  """"
)
"),"MC")</f>
        <v>MC</v>
      </c>
      <c r="G169" s="8" t="str">
        <f>IFERROR(__xludf.DUMMYFUNCTION("IFERROR(
  VLOOKUP(
    B169,
    IMPORTRANGE(
      ""1ZygntHC1J6IxzKbTidmOyf5nUyW4GCLurHCjexrLm_o"",
      ""HTMLキャッシュ!A:F""
    ),
    5,
    FALSE
  ),
  """"
)
"),"NEW TREASURE STAGE1｜中1英文法 総括＋Lesson一覧")</f>
        <v>NEW TREASURE STAGE1｜中1英文法 総括＋Lesson一覧</v>
      </c>
      <c r="H169" s="1" t="s">
        <v>2083</v>
      </c>
      <c r="I169" s="8">
        <f>IFERROR(__xludf.DUMMYFUNCTION("IFERROR(
  VLOOKUP(
    A169,
    IMPORTRANGE(
      ""1ZHMy3vVUd_0MrSduXTe1etBb1HNpAlGwQr006ljwMiM"",
      ""GSC最新!A:F""
    ),
    3,
    FALSE
  ),
  0
)
"),34.0)</f>
        <v>34</v>
      </c>
    </row>
    <row r="170">
      <c r="A170" s="9" t="s">
        <v>316</v>
      </c>
      <c r="B170" s="9" t="s">
        <v>291</v>
      </c>
      <c r="C170" s="11" t="str">
        <f>IFERROR(__xludf.DUMMYFUNCTION("REGEXEXTRACT(A170,""https?://([^/]+)"")"),"eigo-rewrite.com")</f>
        <v>eigo-rewrite.com</v>
      </c>
      <c r="D170" s="8" t="str">
        <f>IFERROR(__xludf.DUMMYFUNCTION("IFERROR(
  VLOOKUP(
    A170,
    IMPORTRANGE(
      ""1ZygntHC1J6IxzKbTidmOyf5nUyW4GCLurHCjexrLm_o"",
      ""HTMLキャッシュ!A:F""
    ),
    2,
    FALSE
  ),
  0
)
"),"MC")</f>
        <v>MC</v>
      </c>
      <c r="E170" s="8" t="str">
        <f>IFERROR(__xludf.DUMMYFUNCTION("IFERROR(
  VLOOKUP(
    A170,
    IMPORTRANGE(
      ""1ZygntHC1J6IxzKbTidmOyf5nUyW4GCLurHCjexrLm_o"",
      ""HTMLキャッシュ!A:F""
    ),
    5,
    FALSE
  ),
  0
)
"),"Whoseの使い方と疑問文の答え方を中1英語でくわしく解説総まとめ")</f>
        <v>Whoseの使い方と疑問文の答え方を中1英語でくわしく解説総まとめ</v>
      </c>
      <c r="F170" s="8" t="str">
        <f>IFERROR(__xludf.DUMMYFUNCTION("IFERROR(
  VLOOKUP(
    B170,
    IMPORTRANGE(
      ""1ZygntHC1J6IxzKbTidmOyf5nUyW4GCLurHCjexrLm_o"",
      ""HTMLキャッシュ!A:F""
    ),
    2,
    FALSE
  ),
  """"
)
"),"MC")</f>
        <v>MC</v>
      </c>
      <c r="G170" s="8" t="str">
        <f>IFERROR(__xludf.DUMMYFUNCTION("IFERROR(
  VLOOKUP(
    B170,
    IMPORTRANGE(
      ""1ZygntHC1J6IxzKbTidmOyf5nUyW4GCLurHCjexrLm_o"",
      ""HTMLキャッシュ!A:F""
    ),
    5,
    FALSE
  ),
  """"
)
"),"NEW TREASURE STAGE1｜中1英文法 総括＋Lesson一覧")</f>
        <v>NEW TREASURE STAGE1｜中1英文法 総括＋Lesson一覧</v>
      </c>
      <c r="H170" s="1" t="s">
        <v>2083</v>
      </c>
      <c r="I170" s="8">
        <f>IFERROR(__xludf.DUMMYFUNCTION("IFERROR(
  VLOOKUP(
    A170,
    IMPORTRANGE(
      ""1ZHMy3vVUd_0MrSduXTe1etBb1HNpAlGwQr006ljwMiM"",
      ""GSC最新!A:F""
    ),
    3,
    FALSE
  ),
  0
)
"),41.0)</f>
        <v>41</v>
      </c>
    </row>
    <row r="171">
      <c r="A171" s="9" t="s">
        <v>317</v>
      </c>
      <c r="B171" s="9" t="s">
        <v>291</v>
      </c>
      <c r="C171" s="11" t="str">
        <f>IFERROR(__xludf.DUMMYFUNCTION("REGEXEXTRACT(A171,""https?://([^/]+)"")"),"eigo-rewrite.com")</f>
        <v>eigo-rewrite.com</v>
      </c>
      <c r="D171" s="8" t="str">
        <f>IFERROR(__xludf.DUMMYFUNCTION("IFERROR(
  VLOOKUP(
    A171,
    IMPORTRANGE(
      ""1ZygntHC1J6IxzKbTidmOyf5nUyW4GCLurHCjexrLm_o"",
      ""HTMLキャッシュ!A:F""
    ),
    2,
    FALSE
  ),
  0
)
"),"MC")</f>
        <v>MC</v>
      </c>
      <c r="E171" s="8" t="str">
        <f>IFERROR(__xludf.DUMMYFUNCTION("IFERROR(
  VLOOKUP(
    A171,
    IMPORTRANGE(
      ""1ZygntHC1J6IxzKbTidmOyf5nUyW4GCLurHCjexrLm_o"",
      ""HTMLキャッシュ!A:F""
    ),
    5,
    FALSE
  ),
  0
)
"),"whoで聞かれた時の答え方｜Whoが主語と三単現")</f>
        <v>whoで聞かれた時の答え方｜Whoが主語と三単現</v>
      </c>
      <c r="F171" s="8" t="str">
        <f>IFERROR(__xludf.DUMMYFUNCTION("IFERROR(
  VLOOKUP(
    B171,
    IMPORTRANGE(
      ""1ZygntHC1J6IxzKbTidmOyf5nUyW4GCLurHCjexrLm_o"",
      ""HTMLキャッシュ!A:F""
    ),
    2,
    FALSE
  ),
  """"
)
"),"MC")</f>
        <v>MC</v>
      </c>
      <c r="G171" s="8" t="str">
        <f>IFERROR(__xludf.DUMMYFUNCTION("IFERROR(
  VLOOKUP(
    B171,
    IMPORTRANGE(
      ""1ZygntHC1J6IxzKbTidmOyf5nUyW4GCLurHCjexrLm_o"",
      ""HTMLキャッシュ!A:F""
    ),
    5,
    FALSE
  ),
  """"
)
"),"NEW TREASURE STAGE1｜中1英文法 総括＋Lesson一覧")</f>
        <v>NEW TREASURE STAGE1｜中1英文法 総括＋Lesson一覧</v>
      </c>
      <c r="H171" s="1" t="s">
        <v>2083</v>
      </c>
      <c r="I171" s="8">
        <f>IFERROR(__xludf.DUMMYFUNCTION("IFERROR(
  VLOOKUP(
    A171,
    IMPORTRANGE(
      ""1ZHMy3vVUd_0MrSduXTe1etBb1HNpAlGwQr006ljwMiM"",
      ""GSC最新!A:F""
    ),
    3,
    FALSE
  ),
  0
)
"),17.0)</f>
        <v>17</v>
      </c>
    </row>
    <row r="172">
      <c r="A172" s="9" t="s">
        <v>318</v>
      </c>
      <c r="B172" s="9" t="s">
        <v>291</v>
      </c>
      <c r="C172" s="11" t="str">
        <f>IFERROR(__xludf.DUMMYFUNCTION("REGEXEXTRACT(A172,""https?://([^/]+)"")"),"eigo-rewrite.com")</f>
        <v>eigo-rewrite.com</v>
      </c>
      <c r="D172" s="8" t="str">
        <f>IFERROR(__xludf.DUMMYFUNCTION("IFERROR(
  VLOOKUP(
    A172,
    IMPORTRANGE(
      ""1ZygntHC1J6IxzKbTidmOyf5nUyW4GCLurHCjexrLm_o"",
      ""HTMLキャッシュ!A:F""
    ),
    2,
    FALSE
  ),
  0
)
"),"MC")</f>
        <v>MC</v>
      </c>
      <c r="E172" s="8" t="str">
        <f>IFERROR(__xludf.DUMMYFUNCTION("IFERROR(
  VLOOKUP(
    A172,
    IMPORTRANGE(
      ""1ZygntHC1J6IxzKbTidmOyf5nUyW4GCLurHCjexrLm_o"",
      ""HTMLキャッシュ!A:F""
    ),
    5,
    FALSE
  ),
  0
)
"),"How manyの答え方｜many＋名詞の注意｜中1英語")</f>
        <v>How manyの答え方｜many＋名詞の注意｜中1英語</v>
      </c>
      <c r="F172" s="8" t="str">
        <f>IFERROR(__xludf.DUMMYFUNCTION("IFERROR(
  VLOOKUP(
    B172,
    IMPORTRANGE(
      ""1ZygntHC1J6IxzKbTidmOyf5nUyW4GCLurHCjexrLm_o"",
      ""HTMLキャッシュ!A:F""
    ),
    2,
    FALSE
  ),
  """"
)
"),"MC")</f>
        <v>MC</v>
      </c>
      <c r="G172" s="8" t="str">
        <f>IFERROR(__xludf.DUMMYFUNCTION("IFERROR(
  VLOOKUP(
    B172,
    IMPORTRANGE(
      ""1ZygntHC1J6IxzKbTidmOyf5nUyW4GCLurHCjexrLm_o"",
      ""HTMLキャッシュ!A:F""
    ),
    5,
    FALSE
  ),
  """"
)
"),"NEW TREASURE STAGE1｜中1英文法 総括＋Lesson一覧")</f>
        <v>NEW TREASURE STAGE1｜中1英文法 総括＋Lesson一覧</v>
      </c>
      <c r="H172" s="1" t="s">
        <v>2083</v>
      </c>
      <c r="I172" s="8">
        <f>IFERROR(__xludf.DUMMYFUNCTION("IFERROR(
  VLOOKUP(
    A172,
    IMPORTRANGE(
      ""1ZHMy3vVUd_0MrSduXTe1etBb1HNpAlGwQr006ljwMiM"",
      ""GSC最新!A:F""
    ),
    3,
    FALSE
  ),
  0
)
"),16.0)</f>
        <v>16</v>
      </c>
    </row>
    <row r="173">
      <c r="A173" s="9" t="s">
        <v>319</v>
      </c>
      <c r="B173" s="9" t="s">
        <v>291</v>
      </c>
      <c r="C173" s="11" t="str">
        <f>IFERROR(__xludf.DUMMYFUNCTION("REGEXEXTRACT(A173,""https?://([^/]+)"")"),"eigo-rewrite.com")</f>
        <v>eigo-rewrite.com</v>
      </c>
      <c r="D173" s="8" t="str">
        <f>IFERROR(__xludf.DUMMYFUNCTION("IFERROR(
  VLOOKUP(
    A173,
    IMPORTRANGE(
      ""1ZygntHC1J6IxzKbTidmOyf5nUyW4GCLurHCjexrLm_o"",
      ""HTMLキャッシュ!A:F""
    ),
    2,
    FALSE
  ),
  0
)
"),"MC")</f>
        <v>MC</v>
      </c>
      <c r="E173" s="8" t="str">
        <f>IFERROR(__xludf.DUMMYFUNCTION("IFERROR(
  VLOOKUP(
    A173,
    IMPORTRANGE(
      ""1ZygntHC1J6IxzKbTidmOyf5nUyW4GCLurHCjexrLm_o"",
      ""HTMLキャッシュ!A:F""
    ),
    5,
    FALSE
  ),
  0
)
"),"現在進行形の使い方｜意味・語順・例文で基本を徹底整理")</f>
        <v>現在進行形の使い方｜意味・語順・例文で基本を徹底整理</v>
      </c>
      <c r="F173" s="8" t="str">
        <f>IFERROR(__xludf.DUMMYFUNCTION("IFERROR(
  VLOOKUP(
    B173,
    IMPORTRANGE(
      ""1ZygntHC1J6IxzKbTidmOyf5nUyW4GCLurHCjexrLm_o"",
      ""HTMLキャッシュ!A:F""
    ),
    2,
    FALSE
  ),
  """"
)
"),"MC")</f>
        <v>MC</v>
      </c>
      <c r="G173" s="8" t="str">
        <f>IFERROR(__xludf.DUMMYFUNCTION("IFERROR(
  VLOOKUP(
    B173,
    IMPORTRANGE(
      ""1ZygntHC1J6IxzKbTidmOyf5nUyW4GCLurHCjexrLm_o"",
      ""HTMLキャッシュ!A:F""
    ),
    5,
    FALSE
  ),
  """"
)
"),"NEW TREASURE STAGE1｜中1英文法 総括＋Lesson一覧")</f>
        <v>NEW TREASURE STAGE1｜中1英文法 総括＋Lesson一覧</v>
      </c>
      <c r="H173" s="1" t="s">
        <v>2083</v>
      </c>
      <c r="I173" s="8">
        <f>IFERROR(__xludf.DUMMYFUNCTION("IFERROR(
  VLOOKUP(
    A173,
    IMPORTRANGE(
      ""1ZHMy3vVUd_0MrSduXTe1etBb1HNpAlGwQr006ljwMiM"",
      ""GSC最新!A:F""
    ),
    3,
    FALSE
  ),
  0
)
"),13.0)</f>
        <v>13</v>
      </c>
    </row>
    <row r="174">
      <c r="A174" s="9" t="s">
        <v>320</v>
      </c>
      <c r="B174" s="9" t="s">
        <v>291</v>
      </c>
      <c r="C174" s="11" t="str">
        <f>IFERROR(__xludf.DUMMYFUNCTION("REGEXEXTRACT(A174,""https?://([^/]+)"")"),"eigo-rewrite.com")</f>
        <v>eigo-rewrite.com</v>
      </c>
      <c r="D174" s="8" t="str">
        <f>IFERROR(__xludf.DUMMYFUNCTION("IFERROR(
  VLOOKUP(
    A174,
    IMPORTRANGE(
      ""1ZygntHC1J6IxzKbTidmOyf5nUyW4GCLurHCjexrLm_o"",
      ""HTMLキャッシュ!A:F""
    ),
    2,
    FALSE
  ),
  0
)
"),"MC")</f>
        <v>MC</v>
      </c>
      <c r="E174" s="8" t="str">
        <f>IFERROR(__xludf.DUMMYFUNCTION("IFERROR(
  VLOOKUP(
    A174,
    IMPORTRANGE(
      ""1ZygntHC1J6IxzKbTidmOyf5nUyW4GCLurHCjexrLm_o"",
      ""HTMLキャッシュ!A:F""
    ),
    5,
    FALSE
  ),
  0
)
"),"cannot と can't の違いを助動詞で整理｜canの後ろは原形・三単現でもs不要・否定文とnot veryまで")</f>
        <v>cannot と can't の違いを助動詞で整理｜canの後ろは原形・三単現でもs不要・否定文とnot veryまで</v>
      </c>
      <c r="F174" s="8" t="str">
        <f>IFERROR(__xludf.DUMMYFUNCTION("IFERROR(
  VLOOKUP(
    B174,
    IMPORTRANGE(
      ""1ZygntHC1J6IxzKbTidmOyf5nUyW4GCLurHCjexrLm_o"",
      ""HTMLキャッシュ!A:F""
    ),
    2,
    FALSE
  ),
  """"
)
"),"MC")</f>
        <v>MC</v>
      </c>
      <c r="G174" s="8" t="str">
        <f>IFERROR(__xludf.DUMMYFUNCTION("IFERROR(
  VLOOKUP(
    B174,
    IMPORTRANGE(
      ""1ZygntHC1J6IxzKbTidmOyf5nUyW4GCLurHCjexrLm_o"",
      ""HTMLキャッシュ!A:F""
    ),
    5,
    FALSE
  ),
  """"
)
"),"NEW TREASURE STAGE1｜中1英文法 総括＋Lesson一覧")</f>
        <v>NEW TREASURE STAGE1｜中1英文法 総括＋Lesson一覧</v>
      </c>
      <c r="H174" s="1" t="s">
        <v>2083</v>
      </c>
      <c r="I174" s="8">
        <f>IFERROR(__xludf.DUMMYFUNCTION("IFERROR(
  VLOOKUP(
    A174,
    IMPORTRANGE(
      ""1ZHMy3vVUd_0MrSduXTe1etBb1HNpAlGwQr006ljwMiM"",
      ""GSC最新!A:F""
    ),
    3,
    FALSE
  ),
  0
)
"),16.0)</f>
        <v>16</v>
      </c>
    </row>
    <row r="175">
      <c r="A175" s="9" t="s">
        <v>321</v>
      </c>
      <c r="B175" s="9" t="s">
        <v>291</v>
      </c>
      <c r="C175" s="11" t="str">
        <f>IFERROR(__xludf.DUMMYFUNCTION("REGEXEXTRACT(A175,""https?://([^/]+)"")"),"eigo-rewrite.com")</f>
        <v>eigo-rewrite.com</v>
      </c>
      <c r="D175" s="8" t="str">
        <f>IFERROR(__xludf.DUMMYFUNCTION("IFERROR(
  VLOOKUP(
    A175,
    IMPORTRANGE(
      ""1ZygntHC1J6IxzKbTidmOyf5nUyW4GCLurHCjexrLm_o"",
      ""HTMLキャッシュ!A:F""
    ),
    2,
    FALSE
  ),
  0
)
"),"MC")</f>
        <v>MC</v>
      </c>
      <c r="E175" s="8" t="str">
        <f>IFERROR(__xludf.DUMMYFUNCTION("IFERROR(
  VLOOKUP(
    A175,
    IMPORTRANGE(
      ""1ZygntHC1J6IxzKbTidmOyf5nUyW4GCLurHCjexrLm_o"",
      ""HTMLキャッシュ!A:F""
    ),
    5,
    FALSE
  ),
  0
)
"),"stage1_Lesson6-3 命令文 canの文(疑問文/be動詞の命令文)【ニュートレジャーの道案内】 - 受験英語専門ゼミ「Re-Write」(リライト)")</f>
        <v>stage1_Lesson6-3 命令文 canの文(疑問文/be動詞の命令文)【ニュートレジャーの道案内】 - 受験英語専門ゼミ「Re-Write」(リライト)</v>
      </c>
      <c r="F175" s="8" t="str">
        <f>IFERROR(__xludf.DUMMYFUNCTION("IFERROR(
  VLOOKUP(
    B175,
    IMPORTRANGE(
      ""1ZygntHC1J6IxzKbTidmOyf5nUyW4GCLurHCjexrLm_o"",
      ""HTMLキャッシュ!A:F""
    ),
    2,
    FALSE
  ),
  """"
)
"),"MC")</f>
        <v>MC</v>
      </c>
      <c r="G175" s="8" t="str">
        <f>IFERROR(__xludf.DUMMYFUNCTION("IFERROR(
  VLOOKUP(
    B175,
    IMPORTRANGE(
      ""1ZygntHC1J6IxzKbTidmOyf5nUyW4GCLurHCjexrLm_o"",
      ""HTMLキャッシュ!A:F""
    ),
    5,
    FALSE
  ),
  """"
)
"),"NEW TREASURE STAGE1｜中1英文法 総括＋Lesson一覧")</f>
        <v>NEW TREASURE STAGE1｜中1英文法 総括＋Lesson一覧</v>
      </c>
      <c r="H175" s="1" t="s">
        <v>2083</v>
      </c>
      <c r="I175" s="8">
        <f>IFERROR(__xludf.DUMMYFUNCTION("IFERROR(
  VLOOKUP(
    A175,
    IMPORTRANGE(
      ""1ZHMy3vVUd_0MrSduXTe1etBb1HNpAlGwQr006ljwMiM"",
      ""GSC最新!A:F""
    ),
    3,
    FALSE
  ),
  0
)
"),13.0)</f>
        <v>13</v>
      </c>
    </row>
    <row r="176">
      <c r="A176" s="9" t="s">
        <v>322</v>
      </c>
      <c r="B176" s="9" t="s">
        <v>291</v>
      </c>
      <c r="C176" s="11" t="str">
        <f>IFERROR(__xludf.DUMMYFUNCTION("REGEXEXTRACT(A176,""https?://([^/]+)"")"),"eigo-rewrite.com")</f>
        <v>eigo-rewrite.com</v>
      </c>
      <c r="D176" s="8" t="str">
        <f>IFERROR(__xludf.DUMMYFUNCTION("IFERROR(
  VLOOKUP(
    A176,
    IMPORTRANGE(
      ""1ZygntHC1J6IxzKbTidmOyf5nUyW4GCLurHCjexrLm_o"",
      ""HTMLキャッシュ!A:F""
    ),
    2,
    FALSE
  ),
  0
)
"),"MC")</f>
        <v>MC</v>
      </c>
      <c r="E176" s="8" t="str">
        <f>IFERROR(__xludf.DUMMYFUNCTION("IFERROR(
  VLOOKUP(
    A176,
    IMPORTRANGE(
      ""1ZygntHC1J6IxzKbTidmOyf5nUyW4GCLurHCjexrLm_o"",
      ""HTMLキャッシュ!A:F""
    ),
    5,
    FALSE
  ),
  0
)
"),"中一英文法 現在進行形と語尾変化を例文で総整理頻出チェック集")</f>
        <v>中一英文法 現在進行形と語尾変化を例文で総整理頻出チェック集</v>
      </c>
      <c r="F176" s="8" t="str">
        <f>IFERROR(__xludf.DUMMYFUNCTION("IFERROR(
  VLOOKUP(
    B176,
    IMPORTRANGE(
      ""1ZygntHC1J6IxzKbTidmOyf5nUyW4GCLurHCjexrLm_o"",
      ""HTMLキャッシュ!A:F""
    ),
    2,
    FALSE
  ),
  """"
)
"),"MC")</f>
        <v>MC</v>
      </c>
      <c r="G176" s="8" t="str">
        <f>IFERROR(__xludf.DUMMYFUNCTION("IFERROR(
  VLOOKUP(
    B176,
    IMPORTRANGE(
      ""1ZygntHC1J6IxzKbTidmOyf5nUyW4GCLurHCjexrLm_o"",
      ""HTMLキャッシュ!A:F""
    ),
    5,
    FALSE
  ),
  """"
)
"),"NEW TREASURE STAGE1｜中1英文法 総括＋Lesson一覧")</f>
        <v>NEW TREASURE STAGE1｜中1英文法 総括＋Lesson一覧</v>
      </c>
      <c r="H176" s="1" t="s">
        <v>2083</v>
      </c>
      <c r="I176" s="8">
        <f>IFERROR(__xludf.DUMMYFUNCTION("IFERROR(
  VLOOKUP(
    A176,
    IMPORTRANGE(
      ""1ZHMy3vVUd_0MrSduXTe1etBb1HNpAlGwQr006ljwMiM"",
      ""GSC最新!A:F""
    ),
    3,
    FALSE
  ),
  0
)
"),44.0)</f>
        <v>44</v>
      </c>
    </row>
    <row r="177">
      <c r="A177" s="9" t="s">
        <v>323</v>
      </c>
      <c r="B177" s="9" t="s">
        <v>291</v>
      </c>
      <c r="C177" s="11" t="str">
        <f>IFERROR(__xludf.DUMMYFUNCTION("REGEXEXTRACT(A177,""https?://([^/]+)"")"),"eigo-rewrite.com")</f>
        <v>eigo-rewrite.com</v>
      </c>
      <c r="D177" s="8" t="str">
        <f>IFERROR(__xludf.DUMMYFUNCTION("IFERROR(
  VLOOKUP(
    A177,
    IMPORTRANGE(
      ""1ZygntHC1J6IxzKbTidmOyf5nUyW4GCLurHCjexrLm_o"",
      ""HTMLキャッシュ!A:F""
    ),
    2,
    FALSE
  ),
  0
)
"),"MC")</f>
        <v>MC</v>
      </c>
      <c r="E177" s="8" t="str">
        <f>IFERROR(__xludf.DUMMYFUNCTION("IFERROR(
  VLOOKUP(
    A177,
    IMPORTRANGE(
      ""1ZygntHC1J6IxzKbTidmOyf5nUyW4GCLurHCjexrLm_o"",
      ""HTMLキャッシュ!A:F""
    ),
    5,
    FALSE
  ),
  0
)
"),"現在進行形の疑問文の作り方・答え方｜be動詞を前へ／Yes・Noの短い答え／否定文notまで")</f>
        <v>現在進行形の疑問文の作り方・答え方｜be動詞を前へ／Yes・Noの短い答え／否定文notまで</v>
      </c>
      <c r="F177" s="8" t="str">
        <f>IFERROR(__xludf.DUMMYFUNCTION("IFERROR(
  VLOOKUP(
    B177,
    IMPORTRANGE(
      ""1ZygntHC1J6IxzKbTidmOyf5nUyW4GCLurHCjexrLm_o"",
      ""HTMLキャッシュ!A:F""
    ),
    2,
    FALSE
  ),
  """"
)
"),"MC")</f>
        <v>MC</v>
      </c>
      <c r="G177" s="8" t="str">
        <f>IFERROR(__xludf.DUMMYFUNCTION("IFERROR(
  VLOOKUP(
    B177,
    IMPORTRANGE(
      ""1ZygntHC1J6IxzKbTidmOyf5nUyW4GCLurHCjexrLm_o"",
      ""HTMLキャッシュ!A:F""
    ),
    5,
    FALSE
  ),
  """"
)
"),"NEW TREASURE STAGE1｜中1英文法 総括＋Lesson一覧")</f>
        <v>NEW TREASURE STAGE1｜中1英文法 総括＋Lesson一覧</v>
      </c>
      <c r="H177" s="1" t="s">
        <v>2083</v>
      </c>
      <c r="I177" s="8">
        <f>IFERROR(__xludf.DUMMYFUNCTION("IFERROR(
  VLOOKUP(
    A177,
    IMPORTRANGE(
      ""1ZHMy3vVUd_0MrSduXTe1etBb1HNpAlGwQr006ljwMiM"",
      ""GSC最新!A:F""
    ),
    3,
    FALSE
  ),
  0
)
"),35.0)</f>
        <v>35</v>
      </c>
    </row>
    <row r="178">
      <c r="A178" s="9" t="s">
        <v>324</v>
      </c>
      <c r="B178" s="9" t="s">
        <v>291</v>
      </c>
      <c r="C178" s="11" t="str">
        <f>IFERROR(__xludf.DUMMYFUNCTION("REGEXEXTRACT(A178,""https?://([^/]+)"")"),"eigo-rewrite.com")</f>
        <v>eigo-rewrite.com</v>
      </c>
      <c r="D178" s="8" t="str">
        <f>IFERROR(__xludf.DUMMYFUNCTION("IFERROR(
  VLOOKUP(
    A178,
    IMPORTRANGE(
      ""1ZygntHC1J6IxzKbTidmOyf5nUyW4GCLurHCjexrLm_o"",
      ""HTMLキャッシュ!A:F""
    ),
    2,
    FALSE
  ),
  0
)
"),"MC")</f>
        <v>MC</v>
      </c>
      <c r="E178" s="8" t="str">
        <f>IFERROR(__xludf.DUMMYFUNCTION("IFERROR(
  VLOOKUP(
    A178,
    IMPORTRANGE(
      ""1ZygntHC1J6IxzKbTidmOyf5nUyW4GCLurHCjexrLm_o"",
      ""HTMLキャッシュ!A:F""
    ),
    5,
    FALSE
  ),
  0
)
"),"stage1_Lesson7-3 現在進行形(現在形と進行形)【ニュートレジャーの道案内】 - 受験英語専門ゼミ「Re-Write」(リライト)")</f>
        <v>stage1_Lesson7-3 現在進行形(現在形と進行形)【ニュートレジャーの道案内】 - 受験英語専門ゼミ「Re-Write」(リライト)</v>
      </c>
      <c r="F178" s="8" t="str">
        <f>IFERROR(__xludf.DUMMYFUNCTION("IFERROR(
  VLOOKUP(
    B178,
    IMPORTRANGE(
      ""1ZygntHC1J6IxzKbTidmOyf5nUyW4GCLurHCjexrLm_o"",
      ""HTMLキャッシュ!A:F""
    ),
    2,
    FALSE
  ),
  """"
)
"),"MC")</f>
        <v>MC</v>
      </c>
      <c r="G178" s="8" t="str">
        <f>IFERROR(__xludf.DUMMYFUNCTION("IFERROR(
  VLOOKUP(
    B178,
    IMPORTRANGE(
      ""1ZygntHC1J6IxzKbTidmOyf5nUyW4GCLurHCjexrLm_o"",
      ""HTMLキャッシュ!A:F""
    ),
    5,
    FALSE
  ),
  """"
)
"),"NEW TREASURE STAGE1｜中1英文法 総括＋Lesson一覧")</f>
        <v>NEW TREASURE STAGE1｜中1英文法 総括＋Lesson一覧</v>
      </c>
      <c r="H178" s="1" t="s">
        <v>2083</v>
      </c>
      <c r="I178" s="8">
        <f>IFERROR(__xludf.DUMMYFUNCTION("IFERROR(
  VLOOKUP(
    A178,
    IMPORTRANGE(
      ""1ZHMy3vVUd_0MrSduXTe1etBb1HNpAlGwQr006ljwMiM"",
      ""GSC最新!A:F""
    ),
    3,
    FALSE
  ),
  0
)
"),6.0)</f>
        <v>6</v>
      </c>
    </row>
    <row r="179">
      <c r="A179" s="9" t="s">
        <v>325</v>
      </c>
      <c r="B179" s="9" t="s">
        <v>291</v>
      </c>
      <c r="C179" s="11" t="str">
        <f>IFERROR(__xludf.DUMMYFUNCTION("REGEXEXTRACT(A179,""https?://([^/]+)"")"),"eigo-rewrite.com")</f>
        <v>eigo-rewrite.com</v>
      </c>
      <c r="D179" s="8" t="str">
        <f>IFERROR(__xludf.DUMMYFUNCTION("IFERROR(
  VLOOKUP(
    A179,
    IMPORTRANGE(
      ""1ZygntHC1J6IxzKbTidmOyf5nUyW4GCLurHCjexrLm_o"",
      ""HTMLキャッシュ!A:F""
    ),
    2,
    FALSE
  ),
  0
)
"),"MC")</f>
        <v>MC</v>
      </c>
      <c r="E179" s="8" t="str">
        <f>IFERROR(__xludf.DUMMYFUNCTION("IFERROR(
  VLOOKUP(
    A179,
    IMPORTRANGE(
      ""1ZygntHC1J6IxzKbTidmOyf5nUyW4GCLurHCjexrLm_o"",
      ""HTMLキャッシュ!A:F""
    ),
    5,
    FALSE
  ),
  0
)
"),"規則動詞の過去形を整理｜ed付け方＋y→iも確認｜中1英語")</f>
        <v>規則動詞の過去形を整理｜ed付け方＋y→iも確認｜中1英語</v>
      </c>
      <c r="F179" s="8" t="str">
        <f>IFERROR(__xludf.DUMMYFUNCTION("IFERROR(
  VLOOKUP(
    B179,
    IMPORTRANGE(
      ""1ZygntHC1J6IxzKbTidmOyf5nUyW4GCLurHCjexrLm_o"",
      ""HTMLキャッシュ!A:F""
    ),
    2,
    FALSE
  ),
  """"
)
"),"MC")</f>
        <v>MC</v>
      </c>
      <c r="G179" s="8" t="str">
        <f>IFERROR(__xludf.DUMMYFUNCTION("IFERROR(
  VLOOKUP(
    B179,
    IMPORTRANGE(
      ""1ZygntHC1J6IxzKbTidmOyf5nUyW4GCLurHCjexrLm_o"",
      ""HTMLキャッシュ!A:F""
    ),
    5,
    FALSE
  ),
  """"
)
"),"NEW TREASURE STAGE1｜中1英文法 総括＋Lesson一覧")</f>
        <v>NEW TREASURE STAGE1｜中1英文法 総括＋Lesson一覧</v>
      </c>
      <c r="H179" s="1" t="s">
        <v>2083</v>
      </c>
      <c r="I179" s="8">
        <f>IFERROR(__xludf.DUMMYFUNCTION("IFERROR(
  VLOOKUP(
    A179,
    IMPORTRANGE(
      ""1ZHMy3vVUd_0MrSduXTe1etBb1HNpAlGwQr006ljwMiM"",
      ""GSC最新!A:F""
    ),
    3,
    FALSE
  ),
  0
)
"),9.0)</f>
        <v>9</v>
      </c>
    </row>
    <row r="180">
      <c r="A180" s="9" t="s">
        <v>326</v>
      </c>
      <c r="B180" s="9" t="s">
        <v>291</v>
      </c>
      <c r="C180" s="11" t="str">
        <f>IFERROR(__xludf.DUMMYFUNCTION("REGEXEXTRACT(A180,""https?://([^/]+)"")"),"eigo-rewrite.com")</f>
        <v>eigo-rewrite.com</v>
      </c>
      <c r="D180" s="8" t="str">
        <f>IFERROR(__xludf.DUMMYFUNCTION("IFERROR(
  VLOOKUP(
    A180,
    IMPORTRANGE(
      ""1ZygntHC1J6IxzKbTidmOyf5nUyW4GCLurHCjexrLm_o"",
      ""HTMLキャッシュ!A:F""
    ),
    2,
    FALSE
  ),
  0
)
"),"MC")</f>
        <v>MC</v>
      </c>
      <c r="E180" s="8" t="str">
        <f>IFERROR(__xludf.DUMMYFUNCTION("IFERROR(
  VLOOKUP(
    A180,
    IMPORTRANGE(
      ""1ZygntHC1J6IxzKbTidmOyf5nUyW4GCLurHCjexrLm_o"",
      ""HTMLキャッシュ!A:F""
    ),
    5,
    FALSE
  ),
  0
)
"),"oの過去形・doesの過去形はdid｜疑問文と否定文・答え方まで")</f>
        <v>oの過去形・doesの過去形はdid｜疑問文と否定文・答え方まで</v>
      </c>
      <c r="F180" s="8" t="str">
        <f>IFERROR(__xludf.DUMMYFUNCTION("IFERROR(
  VLOOKUP(
    B180,
    IMPORTRANGE(
      ""1ZygntHC1J6IxzKbTidmOyf5nUyW4GCLurHCjexrLm_o"",
      ""HTMLキャッシュ!A:F""
    ),
    2,
    FALSE
  ),
  """"
)
"),"MC")</f>
        <v>MC</v>
      </c>
      <c r="G180" s="8" t="str">
        <f>IFERROR(__xludf.DUMMYFUNCTION("IFERROR(
  VLOOKUP(
    B180,
    IMPORTRANGE(
      ""1ZygntHC1J6IxzKbTidmOyf5nUyW4GCLurHCjexrLm_o"",
      ""HTMLキャッシュ!A:F""
    ),
    5,
    FALSE
  ),
  """"
)
"),"NEW TREASURE STAGE1｜中1英文法 総括＋Lesson一覧")</f>
        <v>NEW TREASURE STAGE1｜中1英文法 総括＋Lesson一覧</v>
      </c>
      <c r="H180" s="1" t="s">
        <v>2083</v>
      </c>
      <c r="I180" s="8">
        <f>IFERROR(__xludf.DUMMYFUNCTION("IFERROR(
  VLOOKUP(
    A180,
    IMPORTRANGE(
      ""1ZHMy3vVUd_0MrSduXTe1etBb1HNpAlGwQr006ljwMiM"",
      ""GSC最新!A:F""
    ),
    3,
    FALSE
  ),
  0
)
"),121.0)</f>
        <v>121</v>
      </c>
    </row>
    <row r="181">
      <c r="A181" s="9" t="s">
        <v>327</v>
      </c>
      <c r="B181" s="9" t="s">
        <v>291</v>
      </c>
      <c r="C181" s="11" t="str">
        <f>IFERROR(__xludf.DUMMYFUNCTION("REGEXEXTRACT(A181,""https?://([^/]+)"")"),"eigo-rewrite.com")</f>
        <v>eigo-rewrite.com</v>
      </c>
      <c r="D181" s="8" t="str">
        <f>IFERROR(__xludf.DUMMYFUNCTION("IFERROR(
  VLOOKUP(
    A181,
    IMPORTRANGE(
      ""1ZygntHC1J6IxzKbTidmOyf5nUyW4GCLurHCjexrLm_o"",
      ""HTMLキャッシュ!A:F""
    ),
    2,
    FALSE
  ),
  0
)
"),"MC")</f>
        <v>MC</v>
      </c>
      <c r="E181" s="8" t="str">
        <f>IFERROR(__xludf.DUMMYFUNCTION("IFERROR(
  VLOOKUP(
    A181,
    IMPORTRANGE(
      ""1ZygntHC1J6IxzKbTidmOyf5nUyW4GCLurHCjexrLm_o"",
      ""HTMLキャッシュ!A:F""
    ),
    5,
    FALSE
  ),
  0
)
"),"didの後はなぜ原形？過去形の疑問文・否定文を整理")</f>
        <v>didの後はなぜ原形？過去形の疑問文・否定文を整理</v>
      </c>
      <c r="F181" s="8" t="str">
        <f>IFERROR(__xludf.DUMMYFUNCTION("IFERROR(
  VLOOKUP(
    B181,
    IMPORTRANGE(
      ""1ZygntHC1J6IxzKbTidmOyf5nUyW4GCLurHCjexrLm_o"",
      ""HTMLキャッシュ!A:F""
    ),
    2,
    FALSE
  ),
  """"
)
"),"MC")</f>
        <v>MC</v>
      </c>
      <c r="G181" s="8" t="str">
        <f>IFERROR(__xludf.DUMMYFUNCTION("IFERROR(
  VLOOKUP(
    B181,
    IMPORTRANGE(
      ""1ZygntHC1J6IxzKbTidmOyf5nUyW4GCLurHCjexrLm_o"",
      ""HTMLキャッシュ!A:F""
    ),
    5,
    FALSE
  ),
  """"
)
"),"NEW TREASURE STAGE1｜中1英文法 総括＋Lesson一覧")</f>
        <v>NEW TREASURE STAGE1｜中1英文法 総括＋Lesson一覧</v>
      </c>
      <c r="H181" s="1" t="s">
        <v>2083</v>
      </c>
      <c r="I181" s="8">
        <f>IFERROR(__xludf.DUMMYFUNCTION("IFERROR(
  VLOOKUP(
    A181,
    IMPORTRANGE(
      ""1ZHMy3vVUd_0MrSduXTe1etBb1HNpAlGwQr006ljwMiM"",
      ""GSC最新!A:F""
    ),
    3,
    FALSE
  ),
  0
)
"),32.0)</f>
        <v>32</v>
      </c>
    </row>
    <row r="182">
      <c r="A182" s="9" t="s">
        <v>328</v>
      </c>
      <c r="B182" s="9" t="s">
        <v>291</v>
      </c>
      <c r="C182" s="11" t="str">
        <f>IFERROR(__xludf.DUMMYFUNCTION("REGEXEXTRACT(A182,""https?://([^/]+)"")"),"eigo-rewrite.com")</f>
        <v>eigo-rewrite.com</v>
      </c>
      <c r="D182" s="8" t="str">
        <f>IFERROR(__xludf.DUMMYFUNCTION("IFERROR(
  VLOOKUP(
    A182,
    IMPORTRANGE(
      ""1ZygntHC1J6IxzKbTidmOyf5nUyW4GCLurHCjexrLm_o"",
      ""HTMLキャッシュ!A:F""
    ),
    2,
    FALSE
  ),
  0
)
"),"MC")</f>
        <v>MC</v>
      </c>
      <c r="E182" s="8" t="str">
        <f>IFERROR(__xludf.DUMMYFUNCTION("IFERROR(
  VLOOKUP(
    A182,
    IMPORTRANGE(
      ""1ZygntHC1J6IxzKbTidmOyf5nUyW4GCLurHCjexrLm_o"",
      ""HTMLキャッシュ!A:F""
    ),
    5,
    FALSE
  ),
  0
)
"),"be動詞の過去形was/were｜am・is・areの変化と疑問文")</f>
        <v>be動詞の過去形was/were｜am・is・areの変化と疑問文</v>
      </c>
      <c r="F182" s="8" t="str">
        <f>IFERROR(__xludf.DUMMYFUNCTION("IFERROR(
  VLOOKUP(
    B182,
    IMPORTRANGE(
      ""1ZygntHC1J6IxzKbTidmOyf5nUyW4GCLurHCjexrLm_o"",
      ""HTMLキャッシュ!A:F""
    ),
    2,
    FALSE
  ),
  """"
)
"),"MC")</f>
        <v>MC</v>
      </c>
      <c r="G182" s="8" t="str">
        <f>IFERROR(__xludf.DUMMYFUNCTION("IFERROR(
  VLOOKUP(
    B182,
    IMPORTRANGE(
      ""1ZygntHC1J6IxzKbTidmOyf5nUyW4GCLurHCjexrLm_o"",
      ""HTMLキャッシュ!A:F""
    ),
    5,
    FALSE
  ),
  """"
)
"),"NEW TREASURE STAGE1｜中1英文法 総括＋Lesson一覧")</f>
        <v>NEW TREASURE STAGE1｜中1英文法 総括＋Lesson一覧</v>
      </c>
      <c r="H182" s="1" t="s">
        <v>2083</v>
      </c>
      <c r="I182" s="8">
        <f>IFERROR(__xludf.DUMMYFUNCTION("IFERROR(
  VLOOKUP(
    A182,
    IMPORTRANGE(
      ""1ZHMy3vVUd_0MrSduXTe1etBb1HNpAlGwQr006ljwMiM"",
      ""GSC最新!A:F""
    ),
    3,
    FALSE
  ),
  0
)
"),76.0)</f>
        <v>76</v>
      </c>
    </row>
    <row r="183">
      <c r="A183" s="9" t="s">
        <v>329</v>
      </c>
      <c r="B183" s="9" t="s">
        <v>291</v>
      </c>
      <c r="C183" s="11" t="str">
        <f>IFERROR(__xludf.DUMMYFUNCTION("REGEXEXTRACT(A183,""https?://([^/]+)"")"),"eigo-rewrite.com")</f>
        <v>eigo-rewrite.com</v>
      </c>
      <c r="D183" s="8" t="str">
        <f>IFERROR(__xludf.DUMMYFUNCTION("IFERROR(
  VLOOKUP(
    A183,
    IMPORTRANGE(
      ""1ZygntHC1J6IxzKbTidmOyf5nUyW4GCLurHCjexrLm_o"",
      ""HTMLキャッシュ!A:F""
    ),
    2,
    FALSE
  ),
  0
)
"),"MC")</f>
        <v>MC</v>
      </c>
      <c r="E183" s="8" t="str">
        <f>IFERROR(__xludf.DUMMYFUNCTION("IFERROR(
  VLOOKUP(
    A183,
    IMPORTRANGE(
      ""1ZygntHC1J6IxzKbTidmOyf5nUyW4GCLurHCjexrLm_o"",
      ""HTMLキャッシュ!A:F""
    ),
    5,
    FALSE
  ),
  0
)
"),"過去進行形の作り方｜was/were+ingと疑問文まで整理")</f>
        <v>過去進行形の作り方｜was/were+ingと疑問文まで整理</v>
      </c>
      <c r="F183" s="8" t="str">
        <f>IFERROR(__xludf.DUMMYFUNCTION("IFERROR(
  VLOOKUP(
    B183,
    IMPORTRANGE(
      ""1ZygntHC1J6IxzKbTidmOyf5nUyW4GCLurHCjexrLm_o"",
      ""HTMLキャッシュ!A:F""
    ),
    2,
    FALSE
  ),
  """"
)
"),"MC")</f>
        <v>MC</v>
      </c>
      <c r="G183" s="8" t="str">
        <f>IFERROR(__xludf.DUMMYFUNCTION("IFERROR(
  VLOOKUP(
    B183,
    IMPORTRANGE(
      ""1ZygntHC1J6IxzKbTidmOyf5nUyW4GCLurHCjexrLm_o"",
      ""HTMLキャッシュ!A:F""
    ),
    5,
    FALSE
  ),
  """"
)
"),"NEW TREASURE STAGE1｜中1英文法 総括＋Lesson一覧")</f>
        <v>NEW TREASURE STAGE1｜中1英文法 総括＋Lesson一覧</v>
      </c>
      <c r="H183" s="1" t="s">
        <v>2083</v>
      </c>
      <c r="I183" s="8">
        <f>IFERROR(__xludf.DUMMYFUNCTION("IFERROR(
  VLOOKUP(
    A183,
    IMPORTRANGE(
      ""1ZHMy3vVUd_0MrSduXTe1etBb1HNpAlGwQr006ljwMiM"",
      ""GSC最新!A:F""
    ),
    3,
    FALSE
  ),
  0
)
"),52.0)</f>
        <v>52</v>
      </c>
    </row>
    <row r="184">
      <c r="A184" s="9" t="s">
        <v>330</v>
      </c>
      <c r="B184" s="9" t="s">
        <v>291</v>
      </c>
      <c r="C184" s="11" t="str">
        <f>IFERROR(__xludf.DUMMYFUNCTION("REGEXEXTRACT(A184,""https?://([^/]+)"")"),"eigo-rewrite.com")</f>
        <v>eigo-rewrite.com</v>
      </c>
      <c r="D184" s="8" t="str">
        <f>IFERROR(__xludf.DUMMYFUNCTION("IFERROR(
  VLOOKUP(
    A184,
    IMPORTRANGE(
      ""1ZygntHC1J6IxzKbTidmOyf5nUyW4GCLurHCjexrLm_o"",
      ""HTMLキャッシュ!A:F""
    ),
    2,
    FALSE
  ),
  0
)
"),"MC")</f>
        <v>MC</v>
      </c>
      <c r="E184" s="8" t="str">
        <f>IFERROR(__xludf.DUMMYFUNCTION("IFERROR(
  VLOOKUP(
    A184,
    IMPORTRANGE(
      ""1ZygntHC1J6IxzKbTidmOyf5nUyW4GCLurHCjexrLm_o"",
      ""HTMLキャッシュ!A:F""
    ),
    5,
    FALSE
  ),
  0
)
"),"itの特別用法｜日付・曜日・時刻・天気・距離の言い方｜中1英語")</f>
        <v>itの特別用法｜日付・曜日・時刻・天気・距離の言い方｜中1英語</v>
      </c>
      <c r="F184" s="8" t="str">
        <f>IFERROR(__xludf.DUMMYFUNCTION("IFERROR(
  VLOOKUP(
    B184,
    IMPORTRANGE(
      ""1ZygntHC1J6IxzKbTidmOyf5nUyW4GCLurHCjexrLm_o"",
      ""HTMLキャッシュ!A:F""
    ),
    2,
    FALSE
  ),
  """"
)
"),"MC")</f>
        <v>MC</v>
      </c>
      <c r="G184" s="8" t="str">
        <f>IFERROR(__xludf.DUMMYFUNCTION("IFERROR(
  VLOOKUP(
    B184,
    IMPORTRANGE(
      ""1ZygntHC1J6IxzKbTidmOyf5nUyW4GCLurHCjexrLm_o"",
      ""HTMLキャッシュ!A:F""
    ),
    5,
    FALSE
  ),
  """"
)
"),"NEW TREASURE STAGE1｜中1英文法 総括＋Lesson一覧")</f>
        <v>NEW TREASURE STAGE1｜中1英文法 総括＋Lesson一覧</v>
      </c>
      <c r="H184" s="1" t="s">
        <v>2083</v>
      </c>
      <c r="I184" s="8">
        <f>IFERROR(__xludf.DUMMYFUNCTION("IFERROR(
  VLOOKUP(
    A184,
    IMPORTRANGE(
      ""1ZHMy3vVUd_0MrSduXTe1etBb1HNpAlGwQr006ljwMiM"",
      ""GSC最新!A:F""
    ),
    3,
    FALSE
  ),
  0
)
"),22.0)</f>
        <v>22</v>
      </c>
    </row>
    <row r="185">
      <c r="A185" s="9" t="s">
        <v>331</v>
      </c>
      <c r="B185" s="9" t="s">
        <v>291</v>
      </c>
      <c r="C185" s="11" t="str">
        <f>IFERROR(__xludf.DUMMYFUNCTION("REGEXEXTRACT(A185,""https?://([^/]+)"")"),"eigo-rewrite.com")</f>
        <v>eigo-rewrite.com</v>
      </c>
      <c r="D185" s="8" t="str">
        <f>IFERROR(__xludf.DUMMYFUNCTION("IFERROR(
  VLOOKUP(
    A185,
    IMPORTRANGE(
      ""1ZygntHC1J6IxzKbTidmOyf5nUyW4GCLurHCjexrLm_o"",
      ""HTMLキャッシュ!A:F""
    ),
    2,
    FALSE
  ),
  0
)
"),"MC")</f>
        <v>MC</v>
      </c>
      <c r="E185" s="8" t="str">
        <f>IFERROR(__xludf.DUMMYFUNCTION("IFERROR(
  VLOOKUP(
    A185,
    IMPORTRANGE(
      ""1ZygntHC1J6IxzKbTidmOyf5nUyW4GCLurHCjexrLm_o"",
      ""HTMLキャッシュ!A:F""
    ),
    5,
    FALSE
  ),
  0
)
"),"be動詞の疑問文Is that｜答え方itと短縮｜中1")</f>
        <v>be動詞の疑問文Is that｜答え方itと短縮｜中1</v>
      </c>
      <c r="F185" s="8" t="str">
        <f>IFERROR(__xludf.DUMMYFUNCTION("IFERROR(
  VLOOKUP(
    B185,
    IMPORTRANGE(
      ""1ZygntHC1J6IxzKbTidmOyf5nUyW4GCLurHCjexrLm_o"",
      ""HTMLキャッシュ!A:F""
    ),
    2,
    FALSE
  ),
  """"
)
"),"MC")</f>
        <v>MC</v>
      </c>
      <c r="G185" s="8" t="str">
        <f>IFERROR(__xludf.DUMMYFUNCTION("IFERROR(
  VLOOKUP(
    B185,
    IMPORTRANGE(
      ""1ZygntHC1J6IxzKbTidmOyf5nUyW4GCLurHCjexrLm_o"",
      ""HTMLキャッシュ!A:F""
    ),
    5,
    FALSE
  ),
  """"
)
"),"NEW TREASURE STAGE1｜中1英文法 総括＋Lesson一覧")</f>
        <v>NEW TREASURE STAGE1｜中1英文法 総括＋Lesson一覧</v>
      </c>
      <c r="H185" s="1" t="s">
        <v>2083</v>
      </c>
      <c r="I185" s="8">
        <f>IFERROR(__xludf.DUMMYFUNCTION("IFERROR(
  VLOOKUP(
    A185,
    IMPORTRANGE(
      ""1ZHMy3vVUd_0MrSduXTe1etBb1HNpAlGwQr006ljwMiM"",
      ""GSC最新!A:F""
    ),
    3,
    FALSE
  ),
  0
)
"),6.0)</f>
        <v>6</v>
      </c>
    </row>
    <row r="186">
      <c r="A186" s="9" t="s">
        <v>332</v>
      </c>
      <c r="B186" s="9" t="s">
        <v>291</v>
      </c>
      <c r="C186" s="11" t="str">
        <f>IFERROR(__xludf.DUMMYFUNCTION("REGEXEXTRACT(A186,""https?://([^/]+)"")"),"eigo-rewrite.com")</f>
        <v>eigo-rewrite.com</v>
      </c>
      <c r="D186" s="8" t="str">
        <f>IFERROR(__xludf.DUMMYFUNCTION("IFERROR(
  VLOOKUP(
    A186,
    IMPORTRANGE(
      ""1ZygntHC1J6IxzKbTidmOyf5nUyW4GCLurHCjexrLm_o"",
      ""HTMLキャッシュ!A:F""
    ),
    2,
    FALSE
  ),
  0
)
"),"MC")</f>
        <v>MC</v>
      </c>
      <c r="E186" s="8" t="str">
        <f>IFERROR(__xludf.DUMMYFUNCTION("IFERROR(
  VLOOKUP(
    A186,
    IMPORTRANGE(
      ""1ZygntHC1J6IxzKbTidmOyf5nUyW4GCLurHCjexrLm_o"",
      ""HTMLキャッシュ!A:F""
    ),
    5,
    FALSE
  ),
  0
)
"),"be動詞isとhe/she｜中1英語｜Treasure")</f>
        <v>be動詞isとhe/she｜中1英語｜Treasure</v>
      </c>
      <c r="F186" s="8" t="str">
        <f>IFERROR(__xludf.DUMMYFUNCTION("IFERROR(
  VLOOKUP(
    B186,
    IMPORTRANGE(
      ""1ZygntHC1J6IxzKbTidmOyf5nUyW4GCLurHCjexrLm_o"",
      ""HTMLキャッシュ!A:F""
    ),
    2,
    FALSE
  ),
  """"
)
"),"MC")</f>
        <v>MC</v>
      </c>
      <c r="G186" s="8" t="str">
        <f>IFERROR(__xludf.DUMMYFUNCTION("IFERROR(
  VLOOKUP(
    B186,
    IMPORTRANGE(
      ""1ZygntHC1J6IxzKbTidmOyf5nUyW4GCLurHCjexrLm_o"",
      ""HTMLキャッシュ!A:F""
    ),
    5,
    FALSE
  ),
  """"
)
"),"NEW TREASURE STAGE1｜中1英文法 総括＋Lesson一覧")</f>
        <v>NEW TREASURE STAGE1｜中1英文法 総括＋Lesson一覧</v>
      </c>
      <c r="H186" s="1" t="s">
        <v>2083</v>
      </c>
      <c r="I186" s="8">
        <f>IFERROR(__xludf.DUMMYFUNCTION("IFERROR(
  VLOOKUP(
    A186,
    IMPORTRANGE(
      ""1ZHMy3vVUd_0MrSduXTe1etBb1HNpAlGwQr006ljwMiM"",
      ""GSC最新!A:F""
    ),
    3,
    FALSE
  ),
  0
)
"),3.0)</f>
        <v>3</v>
      </c>
    </row>
    <row r="187">
      <c r="A187" s="9" t="s">
        <v>333</v>
      </c>
      <c r="B187" s="9" t="s">
        <v>291</v>
      </c>
      <c r="C187" s="11" t="str">
        <f>IFERROR(__xludf.DUMMYFUNCTION("REGEXEXTRACT(A187,""https?://([^/]+)"")"),"eigo-rewrite.com")</f>
        <v>eigo-rewrite.com</v>
      </c>
      <c r="D187" s="8" t="str">
        <f>IFERROR(__xludf.DUMMYFUNCTION("IFERROR(
  VLOOKUP(
    A187,
    IMPORTRANGE(
      ""1ZygntHC1J6IxzKbTidmOyf5nUyW4GCLurHCjexrLm_o"",
      ""HTMLキャッシュ!A:F""
    ),
    2,
    FALSE
  ),
  0
)
"),"MC")</f>
        <v>MC</v>
      </c>
      <c r="E187" s="8" t="str">
        <f>IFERROR(__xludf.DUMMYFUNCTION("IFERROR(
  VLOOKUP(
    A187,
    IMPORTRANGE(
      ""1ZygntHC1J6IxzKbTidmOyf5nUyW4GCLurHCjexrLm_o"",
      ""HTMLキャッシュ!A:F""
    ),
    5,
    FALSE
  ),
  0
)
"),"Who is sheの意味と答え方｜主語をそろえる中1英語編")</f>
        <v>Who is sheの意味と答え方｜主語をそろえる中1英語編</v>
      </c>
      <c r="F187" s="8" t="str">
        <f>IFERROR(__xludf.DUMMYFUNCTION("IFERROR(
  VLOOKUP(
    B187,
    IMPORTRANGE(
      ""1ZygntHC1J6IxzKbTidmOyf5nUyW4GCLurHCjexrLm_o"",
      ""HTMLキャッシュ!A:F""
    ),
    2,
    FALSE
  ),
  """"
)
"),"MC")</f>
        <v>MC</v>
      </c>
      <c r="G187" s="8" t="str">
        <f>IFERROR(__xludf.DUMMYFUNCTION("IFERROR(
  VLOOKUP(
    B187,
    IMPORTRANGE(
      ""1ZygntHC1J6IxzKbTidmOyf5nUyW4GCLurHCjexrLm_o"",
      ""HTMLキャッシュ!A:F""
    ),
    5,
    FALSE
  ),
  """"
)
"),"NEW TREASURE STAGE1｜中1英文法 総括＋Lesson一覧")</f>
        <v>NEW TREASURE STAGE1｜中1英文法 総括＋Lesson一覧</v>
      </c>
      <c r="H187" s="1" t="s">
        <v>2083</v>
      </c>
      <c r="I187" s="8">
        <f>IFERROR(__xludf.DUMMYFUNCTION("IFERROR(
  VLOOKUP(
    A187,
    IMPORTRANGE(
      ""1ZHMy3vVUd_0MrSduXTe1etBb1HNpAlGwQr006ljwMiM"",
      ""GSC最新!A:F""
    ),
    3,
    FALSE
  ),
  0
)
"),10.0)</f>
        <v>10</v>
      </c>
    </row>
    <row r="188">
      <c r="A188" s="9" t="s">
        <v>334</v>
      </c>
      <c r="B188" s="9" t="s">
        <v>291</v>
      </c>
      <c r="C188" s="11" t="str">
        <f>IFERROR(__xludf.DUMMYFUNCTION("REGEXEXTRACT(A188,""https?://([^/]+)"")"),"eigo-rewrite.com")</f>
        <v>eigo-rewrite.com</v>
      </c>
      <c r="D188" s="8" t="str">
        <f>IFERROR(__xludf.DUMMYFUNCTION("IFERROR(
  VLOOKUP(
    A188,
    IMPORTRANGE(
      ""1ZygntHC1J6IxzKbTidmOyf5nUyW4GCLurHCjexrLm_o"",
      ""HTMLキャッシュ!A:F""
    ),
    2,
    FALSE
  ),
  0
)
"),"MC")</f>
        <v>MC</v>
      </c>
      <c r="E188" s="8" t="str">
        <f>IFERROR(__xludf.DUMMYFUNCTION("IFERROR(
  VLOOKUP(
    A188,
    IMPORTRANGE(
      ""1ZygntHC1J6IxzKbTidmOyf5nUyW4GCLurHCjexrLm_o"",
      ""HTMLキャッシュ!A:F""
    ),
    5,
    FALSE
  ),
  0
)
"),"WhatとWhat’sの違い｜語順｜NT1 2-2")</f>
        <v>WhatとWhat’sの違い｜語順｜NT1 2-2</v>
      </c>
      <c r="F188" s="8" t="str">
        <f>IFERROR(__xludf.DUMMYFUNCTION("IFERROR(
  VLOOKUP(
    B188,
    IMPORTRANGE(
      ""1ZygntHC1J6IxzKbTidmOyf5nUyW4GCLurHCjexrLm_o"",
      ""HTMLキャッシュ!A:F""
    ),
    2,
    FALSE
  ),
  """"
)
"),"MC")</f>
        <v>MC</v>
      </c>
      <c r="G188" s="8" t="str">
        <f>IFERROR(__xludf.DUMMYFUNCTION("IFERROR(
  VLOOKUP(
    B188,
    IMPORTRANGE(
      ""1ZygntHC1J6IxzKbTidmOyf5nUyW4GCLurHCjexrLm_o"",
      ""HTMLキャッシュ!A:F""
    ),
    5,
    FALSE
  ),
  """"
)
"),"NEW TREASURE STAGE1｜中1英文法 総括＋Lesson一覧")</f>
        <v>NEW TREASURE STAGE1｜中1英文法 総括＋Lesson一覧</v>
      </c>
      <c r="H188" s="1" t="s">
        <v>2083</v>
      </c>
      <c r="I188" s="8">
        <f>IFERROR(__xludf.DUMMYFUNCTION("IFERROR(
  VLOOKUP(
    A188,
    IMPORTRANGE(
      ""1ZHMy3vVUd_0MrSduXTe1etBb1HNpAlGwQr006ljwMiM"",
      ""GSC最新!A:F""
    ),
    3,
    FALSE
  ),
  0
)
"),6.0)</f>
        <v>6</v>
      </c>
    </row>
    <row r="189">
      <c r="A189" s="9" t="s">
        <v>335</v>
      </c>
      <c r="B189" s="9" t="s">
        <v>291</v>
      </c>
      <c r="C189" s="11" t="str">
        <f>IFERROR(__xludf.DUMMYFUNCTION("REGEXEXTRACT(A189,""https?://([^/]+)"")"),"eigo-rewrite.com")</f>
        <v>eigo-rewrite.com</v>
      </c>
      <c r="D189" s="8" t="str">
        <f>IFERROR(__xludf.DUMMYFUNCTION("IFERROR(
  VLOOKUP(
    A189,
    IMPORTRANGE(
      ""1ZygntHC1J6IxzKbTidmOyf5nUyW4GCLurHCjexrLm_o"",
      ""HTMLキャッシュ!A:F""
    ),
    2,
    FALSE
  ),
  0
)
"),"MC")</f>
        <v>MC</v>
      </c>
      <c r="E189" s="8" t="str">
        <f>IFERROR(__xludf.DUMMYFUNCTION("IFERROR(
  VLOOKUP(
    A189,
    IMPORTRANGE(
      ""1ZygntHC1J6IxzKbTidmOyf5nUyW4GCLurHCjexrLm_o"",
      ""HTMLキャッシュ!A:F""
    ),
    5,
    FALSE
  ),
  0
)
"),"一般動詞とbe動詞の違い｜Do/Areの見分けと誤答例｜中1英語")</f>
        <v>一般動詞とbe動詞の違い｜Do/Areの見分けと誤答例｜中1英語</v>
      </c>
      <c r="F189" s="8" t="str">
        <f>IFERROR(__xludf.DUMMYFUNCTION("IFERROR(
  VLOOKUP(
    B189,
    IMPORTRANGE(
      ""1ZygntHC1J6IxzKbTidmOyf5nUyW4GCLurHCjexrLm_o"",
      ""HTMLキャッシュ!A:F""
    ),
    2,
    FALSE
  ),
  """"
)
"),"MC")</f>
        <v>MC</v>
      </c>
      <c r="G189" s="8" t="str">
        <f>IFERROR(__xludf.DUMMYFUNCTION("IFERROR(
  VLOOKUP(
    B189,
    IMPORTRANGE(
      ""1ZygntHC1J6IxzKbTidmOyf5nUyW4GCLurHCjexrLm_o"",
      ""HTMLキャッシュ!A:F""
    ),
    5,
    FALSE
  ),
  """"
)
"),"NEW TREASURE STAGE1｜中1英文法 総括＋Lesson一覧")</f>
        <v>NEW TREASURE STAGE1｜中1英文法 総括＋Lesson一覧</v>
      </c>
      <c r="H189" s="1" t="s">
        <v>2083</v>
      </c>
      <c r="I189" s="8">
        <f>IFERROR(__xludf.DUMMYFUNCTION("IFERROR(
  VLOOKUP(
    A189,
    IMPORTRANGE(
      ""1ZHMy3vVUd_0MrSduXTe1etBb1HNpAlGwQr006ljwMiM"",
      ""GSC最新!A:F""
    ),
    3,
    FALSE
  ),
  0
)
"),2.0)</f>
        <v>2</v>
      </c>
    </row>
    <row r="190">
      <c r="A190" s="9" t="s">
        <v>336</v>
      </c>
      <c r="B190" s="9" t="s">
        <v>291</v>
      </c>
      <c r="C190" s="11" t="str">
        <f>IFERROR(__xludf.DUMMYFUNCTION("REGEXEXTRACT(A190,""https?://([^/]+)"")"),"eigo-rewrite.com")</f>
        <v>eigo-rewrite.com</v>
      </c>
      <c r="D190" s="8" t="str">
        <f>IFERROR(__xludf.DUMMYFUNCTION("IFERROR(
  VLOOKUP(
    A190,
    IMPORTRANGE(
      ""1ZygntHC1J6IxzKbTidmOyf5nUyW4GCLurHCjexrLm_o"",
      ""HTMLキャッシュ!A:F""
    ),
    2,
    FALSE
  ),
  0
)
"),"MC")</f>
        <v>MC</v>
      </c>
      <c r="E190" s="8" t="str">
        <f>IFERROR(__xludf.DUMMYFUNCTION("IFERROR(
  VLOOKUP(
    A190,
    IMPORTRANGE(
      ""1ZygntHC1J6IxzKbTidmOyf5nUyW4GCLurHCjexrLm_o"",
      ""HTMLキャッシュ!A:F""
    ),
    5,
    FALSE
  ),
  0
)
"),"中高一貫の中1向け｜NEW TREASURE STAGE1 学期別つまずき総まとめ - Re-Write")</f>
        <v>中高一貫の中1向け｜NEW TREASURE STAGE1 学期別つまずき総まとめ - Re-Write</v>
      </c>
      <c r="F190" s="8" t="str">
        <f>IFERROR(__xludf.DUMMYFUNCTION("IFERROR(
  VLOOKUP(
    B190,
    IMPORTRANGE(
      ""1ZygntHC1J6IxzKbTidmOyf5nUyW4GCLurHCjexrLm_o"",
      ""HTMLキャッシュ!A:F""
    ),
    2,
    FALSE
  ),
  """"
)
"),"MC")</f>
        <v>MC</v>
      </c>
      <c r="G190" s="8" t="str">
        <f>IFERROR(__xludf.DUMMYFUNCTION("IFERROR(
  VLOOKUP(
    B190,
    IMPORTRANGE(
      ""1ZygntHC1J6IxzKbTidmOyf5nUyW4GCLurHCjexrLm_o"",
      ""HTMLキャッシュ!A:F""
    ),
    5,
    FALSE
  ),
  """"
)
"),"NEW TREASURE STAGE1｜中1英文法 総括＋Lesson一覧")</f>
        <v>NEW TREASURE STAGE1｜中1英文法 総括＋Lesson一覧</v>
      </c>
      <c r="H190" s="1" t="s">
        <v>2083</v>
      </c>
      <c r="I190" s="8">
        <f>IFERROR(__xludf.DUMMYFUNCTION("IFERROR(
  VLOOKUP(
    A190,
    IMPORTRANGE(
      ""1ZHMy3vVUd_0MrSduXTe1etBb1HNpAlGwQr006ljwMiM"",
      ""GSC最新!A:F""
    ),
    3,
    FALSE
  ),
  0
)
"),39.0)</f>
        <v>39</v>
      </c>
    </row>
    <row r="191">
      <c r="A191" s="9" t="s">
        <v>337</v>
      </c>
      <c r="B191" s="12" t="s">
        <v>292</v>
      </c>
      <c r="C191" s="11" t="str">
        <f>IFERROR(__xludf.DUMMYFUNCTION("REGEXEXTRACT(A191,""https?://([^/]+)"")"),"eigo-rewrite.com")</f>
        <v>eigo-rewrite.com</v>
      </c>
      <c r="D191" s="8" t="str">
        <f>IFERROR(__xludf.DUMMYFUNCTION("IFERROR(
  VLOOKUP(
    A191,
    IMPORTRANGE(
      ""1ZygntHC1J6IxzKbTidmOyf5nUyW4GCLurHCjexrLm_o"",
      ""HTMLキャッシュ!A:F""
    ),
    2,
    FALSE
  ),
  0
)
"),"MC")</f>
        <v>MC</v>
      </c>
      <c r="E191" s="8" t="str">
        <f>IFERROR(__xludf.DUMMYFUNCTION("IFERROR(
  VLOOKUP(
    A191,
    IMPORTRANGE(
      ""1ZygntHC1J6IxzKbTidmOyf5nUyW4GCLurHCjexrLm_o"",
      ""HTMLキャッシュ!A:F""
    ),
    5,
    FALSE
  ),
  0
)
"),"中学英語 等位接続詞 and/or/but の基本と使い方")</f>
        <v>中学英語 等位接続詞 and/or/but の基本と使い方</v>
      </c>
      <c r="F191" s="8" t="str">
        <f>IFERROR(__xludf.DUMMYFUNCTION("IFERROR(
  VLOOKUP(
    B191,
    IMPORTRANGE(
      ""1ZygntHC1J6IxzKbTidmOyf5nUyW4GCLurHCjexrLm_o"",
      ""HTMLキャッシュ!A:F""
    ),
    2,
    FALSE
  ),
  """"
)
"),"MC")</f>
        <v>MC</v>
      </c>
      <c r="G191" s="8" t="str">
        <f>IFERROR(__xludf.DUMMYFUNCTION("IFERROR(
  VLOOKUP(
    B191,
    IMPORTRANGE(
      ""1ZygntHC1J6IxzKbTidmOyf5nUyW4GCLurHCjexrLm_o"",
      ""HTMLキャッシュ!A:F""
    ),
    5,
    FALSE
  ),
  """"
)
"),"NEW TREASURE STAGE2｜中2英文法 総括＋Lesson一覧")</f>
        <v>NEW TREASURE STAGE2｜中2英文法 総括＋Lesson一覧</v>
      </c>
      <c r="H191" s="1" t="s">
        <v>2083</v>
      </c>
      <c r="I191" s="8">
        <f>IFERROR(__xludf.DUMMYFUNCTION("IFERROR(
  VLOOKUP(
    A191,
    IMPORTRANGE(
      ""1ZHMy3vVUd_0MrSduXTe1etBb1HNpAlGwQr006ljwMiM"",
      ""GSC最新!A:F""
    ),
    3,
    FALSE
  ),
  0
)
"),5.0)</f>
        <v>5</v>
      </c>
    </row>
    <row r="192">
      <c r="A192" s="9" t="s">
        <v>338</v>
      </c>
      <c r="B192" s="12" t="s">
        <v>292</v>
      </c>
      <c r="C192" s="11" t="str">
        <f>IFERROR(__xludf.DUMMYFUNCTION("REGEXEXTRACT(A192,""https?://([^/]+)"")"),"eigo-rewrite.com")</f>
        <v>eigo-rewrite.com</v>
      </c>
      <c r="D192" s="8" t="str">
        <f>IFERROR(__xludf.DUMMYFUNCTION("IFERROR(
  VLOOKUP(
    A192,
    IMPORTRANGE(
      ""1ZygntHC1J6IxzKbTidmOyf5nUyW4GCLurHCjexrLm_o"",
      ""HTMLキャッシュ!A:F""
    ),
    2,
    FALSE
  ),
  0
)
"),"MC")</f>
        <v>MC</v>
      </c>
      <c r="E192" s="8" t="str">
        <f>IFERROR(__xludf.DUMMYFUNCTION("IFERROR(
  VLOOKUP(
    A192,
    IMPORTRANGE(
      ""1ZygntHC1J6IxzKbTidmOyf5nUyW4GCLurHCjexrLm_o"",
      ""HTMLキャッシュ!A:F""
    ),
    5,
    FALSE
  ),
  0
)
"),"時の接続詞のあとに来る形は？前置詞との違いまでまとめて確認点")</f>
        <v>時の接続詞のあとに来る形は？前置詞との違いまでまとめて確認点</v>
      </c>
      <c r="F192" s="8" t="str">
        <f>IFERROR(__xludf.DUMMYFUNCTION("IFERROR(
  VLOOKUP(
    B192,
    IMPORTRANGE(
      ""1ZygntHC1J6IxzKbTidmOyf5nUyW4GCLurHCjexrLm_o"",
      ""HTMLキャッシュ!A:F""
    ),
    2,
    FALSE
  ),
  """"
)
"),"MC")</f>
        <v>MC</v>
      </c>
      <c r="G192" s="8" t="str">
        <f>IFERROR(__xludf.DUMMYFUNCTION("IFERROR(
  VLOOKUP(
    B192,
    IMPORTRANGE(
      ""1ZygntHC1J6IxzKbTidmOyf5nUyW4GCLurHCjexrLm_o"",
      ""HTMLキャッシュ!A:F""
    ),
    5,
    FALSE
  ),
  """"
)
"),"NEW TREASURE STAGE2｜中2英文法 総括＋Lesson一覧")</f>
        <v>NEW TREASURE STAGE2｜中2英文法 総括＋Lesson一覧</v>
      </c>
      <c r="H192" s="1" t="s">
        <v>2083</v>
      </c>
      <c r="I192" s="8">
        <f>IFERROR(__xludf.DUMMYFUNCTION("IFERROR(
  VLOOKUP(
    A192,
    IMPORTRANGE(
      ""1ZHMy3vVUd_0MrSduXTe1etBb1HNpAlGwQr006ljwMiM"",
      ""GSC最新!A:F""
    ),
    3,
    FALSE
  ),
  0
)
"),12.0)</f>
        <v>12</v>
      </c>
    </row>
    <row r="193">
      <c r="A193" s="9" t="s">
        <v>339</v>
      </c>
      <c r="B193" s="12" t="s">
        <v>292</v>
      </c>
      <c r="C193" s="11" t="str">
        <f>IFERROR(__xludf.DUMMYFUNCTION("REGEXEXTRACT(A193,""https?://([^/]+)"")"),"eigo-rewrite.com")</f>
        <v>eigo-rewrite.com</v>
      </c>
      <c r="D193" s="8" t="str">
        <f>IFERROR(__xludf.DUMMYFUNCTION("IFERROR(
  VLOOKUP(
    A193,
    IMPORTRANGE(
      ""1ZygntHC1J6IxzKbTidmOyf5nUyW4GCLurHCjexrLm_o"",
      ""HTMLキャッシュ!A:F""
    ),
    2,
    FALSE
  ),
  0
)
"),"MC")</f>
        <v>MC</v>
      </c>
      <c r="E193" s="8" t="str">
        <f>IFERROR(__xludf.DUMMYFUNCTION("IFERROR(
  VLOOKUP(
    A193,
    IMPORTRANGE(
      ""1ZygntHC1J6IxzKbTidmOyf5nUyW4GCLurHCjexrLm_o"",
      ""HTMLキャッシュ!A:F""
    ),
    5,
    FALSE
  ),
  0
)
"),"感嘆文How/Whatの作り方｜語順・a/an・複数形のミス整理｜中学英語（New Treasure Stage2）")</f>
        <v>感嘆文How/Whatの作り方｜語順・a/an・複数形のミス整理｜中学英語（New Treasure Stage2）</v>
      </c>
      <c r="F193" s="8" t="str">
        <f>IFERROR(__xludf.DUMMYFUNCTION("IFERROR(
  VLOOKUP(
    B193,
    IMPORTRANGE(
      ""1ZygntHC1J6IxzKbTidmOyf5nUyW4GCLurHCjexrLm_o"",
      ""HTMLキャッシュ!A:F""
    ),
    2,
    FALSE
  ),
  """"
)
"),"MC")</f>
        <v>MC</v>
      </c>
      <c r="G193" s="8" t="str">
        <f>IFERROR(__xludf.DUMMYFUNCTION("IFERROR(
  VLOOKUP(
    B193,
    IMPORTRANGE(
      ""1ZygntHC1J6IxzKbTidmOyf5nUyW4GCLurHCjexrLm_o"",
      ""HTMLキャッシュ!A:F""
    ),
    5,
    FALSE
  ),
  """"
)
"),"NEW TREASURE STAGE2｜中2英文法 総括＋Lesson一覧")</f>
        <v>NEW TREASURE STAGE2｜中2英文法 総括＋Lesson一覧</v>
      </c>
      <c r="H193" s="1" t="s">
        <v>2083</v>
      </c>
      <c r="I193" s="8">
        <f>IFERROR(__xludf.DUMMYFUNCTION("IFERROR(
  VLOOKUP(
    A193,
    IMPORTRANGE(
      ""1ZHMy3vVUd_0MrSduXTe1etBb1HNpAlGwQr006ljwMiM"",
      ""GSC最新!A:F""
    ),
    3,
    FALSE
  ),
  0
)
"),13.0)</f>
        <v>13</v>
      </c>
    </row>
    <row r="194">
      <c r="A194" s="9" t="s">
        <v>340</v>
      </c>
      <c r="B194" s="12" t="s">
        <v>292</v>
      </c>
      <c r="C194" s="11" t="str">
        <f>IFERROR(__xludf.DUMMYFUNCTION("REGEXEXTRACT(A194,""https?://([^/]+)"")"),"eigo-rewrite.com")</f>
        <v>eigo-rewrite.com</v>
      </c>
      <c r="D194" s="8" t="str">
        <f>IFERROR(__xludf.DUMMYFUNCTION("IFERROR(
  VLOOKUP(
    A194,
    IMPORTRANGE(
      ""1ZygntHC1J6IxzKbTidmOyf5nUyW4GCLurHCjexrLm_o"",
      ""HTMLキャッシュ!A:F""
    ),
    2,
    FALSE
  ),
  0
)
"),"MC")</f>
        <v>MC</v>
      </c>
      <c r="E194" s="8" t="str">
        <f>IFERROR(__xludf.DUMMYFUNCTION("IFERROR(
  VLOOKUP(
    A194,
    IMPORTRANGE(
      ""1ZygntHC1J6IxzKbTidmOyf5nUyW4GCLurHCjexrLm_o"",
      ""HTMLキャッシュ!A:F""
    ),
    5,
    FALSE
  ),
  0
)
"),"中2英語｜主格の関係代名詞（who/which/that）の基礎整理")</f>
        <v>中2英語｜主格の関係代名詞（who/which/that）の基礎整理</v>
      </c>
      <c r="F194" s="8" t="str">
        <f>IFERROR(__xludf.DUMMYFUNCTION("IFERROR(
  VLOOKUP(
    B194,
    IMPORTRANGE(
      ""1ZygntHC1J6IxzKbTidmOyf5nUyW4GCLurHCjexrLm_o"",
      ""HTMLキャッシュ!A:F""
    ),
    2,
    FALSE
  ),
  """"
)
"),"MC")</f>
        <v>MC</v>
      </c>
      <c r="G194" s="8" t="str">
        <f>IFERROR(__xludf.DUMMYFUNCTION("IFERROR(
  VLOOKUP(
    B194,
    IMPORTRANGE(
      ""1ZygntHC1J6IxzKbTidmOyf5nUyW4GCLurHCjexrLm_o"",
      ""HTMLキャッシュ!A:F""
    ),
    5,
    FALSE
  ),
  """"
)
"),"NEW TREASURE STAGE2｜中2英文法 総括＋Lesson一覧")</f>
        <v>NEW TREASURE STAGE2｜中2英文法 総括＋Lesson一覧</v>
      </c>
      <c r="H194" s="1" t="s">
        <v>2083</v>
      </c>
      <c r="I194" s="8">
        <f>IFERROR(__xludf.DUMMYFUNCTION("IFERROR(
  VLOOKUP(
    A194,
    IMPORTRANGE(
      ""1ZHMy3vVUd_0MrSduXTe1etBb1HNpAlGwQr006ljwMiM"",
      ""GSC最新!A:F""
    ),
    3,
    FALSE
  ),
  0
)
"),31.0)</f>
        <v>31</v>
      </c>
    </row>
    <row r="195">
      <c r="A195" s="9" t="s">
        <v>341</v>
      </c>
      <c r="B195" s="12" t="s">
        <v>292</v>
      </c>
      <c r="C195" s="11" t="str">
        <f>IFERROR(__xludf.DUMMYFUNCTION("REGEXEXTRACT(A195,""https?://([^/]+)"")"),"eigo-rewrite.com")</f>
        <v>eigo-rewrite.com</v>
      </c>
      <c r="D195" s="8" t="str">
        <f>IFERROR(__xludf.DUMMYFUNCTION("IFERROR(
  VLOOKUP(
    A195,
    IMPORTRANGE(
      ""1ZygntHC1J6IxzKbTidmOyf5nUyW4GCLurHCjexrLm_o"",
      ""HTMLキャッシュ!A:F""
    ),
    2,
    FALSE
  ),
  0
)
"),"MC")</f>
        <v>MC</v>
      </c>
      <c r="E195" s="8" t="str">
        <f>IFERROR(__xludf.DUMMYFUNCTION("IFERROR(
  VLOOKUP(
    A195,
    IMPORTRANGE(
      ""1ZygntHC1J6IxzKbTidmOyf5nUyW4GCLurHCjexrLm_o"",
      ""HTMLキャッシュ!A:F""
    ),
    5,
    FALSE
  ),
  0
)
"),"関係代名詞の目的格｜whom/which/that の用法と省略ルール")</f>
        <v>関係代名詞の目的格｜whom/which/that の用法と省略ルール</v>
      </c>
      <c r="F195" s="8" t="str">
        <f>IFERROR(__xludf.DUMMYFUNCTION("IFERROR(
  VLOOKUP(
    B195,
    IMPORTRANGE(
      ""1ZygntHC1J6IxzKbTidmOyf5nUyW4GCLurHCjexrLm_o"",
      ""HTMLキャッシュ!A:F""
    ),
    2,
    FALSE
  ),
  """"
)
"),"MC")</f>
        <v>MC</v>
      </c>
      <c r="G195" s="8" t="str">
        <f>IFERROR(__xludf.DUMMYFUNCTION("IFERROR(
  VLOOKUP(
    B195,
    IMPORTRANGE(
      ""1ZygntHC1J6IxzKbTidmOyf5nUyW4GCLurHCjexrLm_o"",
      ""HTMLキャッシュ!A:F""
    ),
    5,
    FALSE
  ),
  """"
)
"),"NEW TREASURE STAGE2｜中2英文法 総括＋Lesson一覧")</f>
        <v>NEW TREASURE STAGE2｜中2英文法 総括＋Lesson一覧</v>
      </c>
      <c r="H195" s="1" t="s">
        <v>2083</v>
      </c>
      <c r="I195" s="8">
        <f>IFERROR(__xludf.DUMMYFUNCTION("IFERROR(
  VLOOKUP(
    A195,
    IMPORTRANGE(
      ""1ZHMy3vVUd_0MrSduXTe1etBb1HNpAlGwQr006ljwMiM"",
      ""GSC最新!A:F""
    ),
    3,
    FALSE
  ),
  0
)
"),11.0)</f>
        <v>11</v>
      </c>
    </row>
    <row r="196">
      <c r="A196" s="9" t="s">
        <v>342</v>
      </c>
      <c r="B196" s="12" t="s">
        <v>292</v>
      </c>
      <c r="C196" s="11" t="str">
        <f>IFERROR(__xludf.DUMMYFUNCTION("REGEXEXTRACT(A196,""https?://([^/]+)"")"),"eigo-rewrite.com")</f>
        <v>eigo-rewrite.com</v>
      </c>
      <c r="D196" s="8" t="str">
        <f>IFERROR(__xludf.DUMMYFUNCTION("IFERROR(
  VLOOKUP(
    A196,
    IMPORTRANGE(
      ""1ZygntHC1J6IxzKbTidmOyf5nUyW4GCLurHCjexrLm_o"",
      ""HTMLキャッシュ!A:F""
    ),
    2,
    FALSE
  ),
  0
)
"),"MC")</f>
        <v>MC</v>
      </c>
      <c r="E196" s="8" t="str">
        <f>IFERROR(__xludf.DUMMYFUNCTION("IFERROR(
  VLOOKUP(
    A196,
    IMPORTRANGE(
      ""1ZygntHC1J6IxzKbTidmOyf5nUyW4GCLurHCjexrLm_o"",
      ""HTMLキャッシュ!A:F""
    ),
    5,
    FALSE
  ),
  0
)
"),"関係代名詞thatを使う時｜whichとの違いと先行詞で見る判断の基本")</f>
        <v>関係代名詞thatを使う時｜whichとの違いと先行詞で見る判断の基本</v>
      </c>
      <c r="F196" s="8" t="str">
        <f>IFERROR(__xludf.DUMMYFUNCTION("IFERROR(
  VLOOKUP(
    B196,
    IMPORTRANGE(
      ""1ZygntHC1J6IxzKbTidmOyf5nUyW4GCLurHCjexrLm_o"",
      ""HTMLキャッシュ!A:F""
    ),
    2,
    FALSE
  ),
  """"
)
"),"MC")</f>
        <v>MC</v>
      </c>
      <c r="G196" s="8" t="str">
        <f>IFERROR(__xludf.DUMMYFUNCTION("IFERROR(
  VLOOKUP(
    B196,
    IMPORTRANGE(
      ""1ZygntHC1J6IxzKbTidmOyf5nUyW4GCLurHCjexrLm_o"",
      ""HTMLキャッシュ!A:F""
    ),
    5,
    FALSE
  ),
  """"
)
"),"NEW TREASURE STAGE2｜中2英文法 総括＋Lesson一覧")</f>
        <v>NEW TREASURE STAGE2｜中2英文法 総括＋Lesson一覧</v>
      </c>
      <c r="H196" s="1" t="s">
        <v>2083</v>
      </c>
      <c r="I196" s="8">
        <f>IFERROR(__xludf.DUMMYFUNCTION("IFERROR(
  VLOOKUP(
    A196,
    IMPORTRANGE(
      ""1ZHMy3vVUd_0MrSduXTe1etBb1HNpAlGwQr006ljwMiM"",
      ""GSC最新!A:F""
    ),
    3,
    FALSE
  ),
  0
)
"),109.0)</f>
        <v>109</v>
      </c>
    </row>
    <row r="197">
      <c r="A197" s="9" t="s">
        <v>343</v>
      </c>
      <c r="B197" s="12" t="s">
        <v>292</v>
      </c>
      <c r="C197" s="11" t="str">
        <f>IFERROR(__xludf.DUMMYFUNCTION("REGEXEXTRACT(A197,""https?://([^/]+)"")"),"eigo-rewrite.com")</f>
        <v>eigo-rewrite.com</v>
      </c>
      <c r="D197" s="8" t="str">
        <f>IFERROR(__xludf.DUMMYFUNCTION("IFERROR(
  VLOOKUP(
    A197,
    IMPORTRANGE(
      ""1ZygntHC1J6IxzKbTidmOyf5nUyW4GCLurHCjexrLm_o"",
      ""HTMLキャッシュ!A:F""
    ),
    2,
    FALSE
  ),
  0
)
"),"MC")</f>
        <v>MC</v>
      </c>
      <c r="E197" s="8" t="str">
        <f>IFERROR(__xludf.DUMMYFUNCTION("IFERROR(
  VLOOKUP(
    A197,
    IMPORTRANGE(
      ""1ZygntHC1J6IxzKbTidmOyf5nUyW4GCLurHCjexrLm_o"",
      ""HTMLキャッシュ!A:F""
    ),
    5,
    FALSE
  ),
  0
)
"),"it to構文｜for to構文・動詞+人+to｜中2英語")</f>
        <v>it to構文｜for to構文・動詞+人+to｜中2英語</v>
      </c>
      <c r="F197" s="8" t="str">
        <f>IFERROR(__xludf.DUMMYFUNCTION("IFERROR(
  VLOOKUP(
    B197,
    IMPORTRANGE(
      ""1ZygntHC1J6IxzKbTidmOyf5nUyW4GCLurHCjexrLm_o"",
      ""HTMLキャッシュ!A:F""
    ),
    2,
    FALSE
  ),
  """"
)
"),"MC")</f>
        <v>MC</v>
      </c>
      <c r="G197" s="8" t="str">
        <f>IFERROR(__xludf.DUMMYFUNCTION("IFERROR(
  VLOOKUP(
    B197,
    IMPORTRANGE(
      ""1ZygntHC1J6IxzKbTidmOyf5nUyW4GCLurHCjexrLm_o"",
      ""HTMLキャッシュ!A:F""
    ),
    5,
    FALSE
  ),
  """"
)
"),"NEW TREASURE STAGE2｜中2英文法 総括＋Lesson一覧")</f>
        <v>NEW TREASURE STAGE2｜中2英文法 総括＋Lesson一覧</v>
      </c>
      <c r="H197" s="1" t="s">
        <v>2083</v>
      </c>
      <c r="I197" s="8">
        <f>IFERROR(__xludf.DUMMYFUNCTION("IFERROR(
  VLOOKUP(
    A197,
    IMPORTRANGE(
      ""1ZHMy3vVUd_0MrSduXTe1etBb1HNpAlGwQr006ljwMiM"",
      ""GSC最新!A:F""
    ),
    3,
    FALSE
  ),
  0
)
"),57.0)</f>
        <v>57</v>
      </c>
    </row>
    <row r="198">
      <c r="A198" s="9" t="s">
        <v>344</v>
      </c>
      <c r="B198" s="12" t="s">
        <v>292</v>
      </c>
      <c r="C198" s="11" t="str">
        <f>IFERROR(__xludf.DUMMYFUNCTION("REGEXEXTRACT(A198,""https?://([^/]+)"")"),"eigo-rewrite.com")</f>
        <v>eigo-rewrite.com</v>
      </c>
      <c r="D198" s="8" t="str">
        <f>IFERROR(__xludf.DUMMYFUNCTION("IFERROR(
  VLOOKUP(
    A198,
    IMPORTRANGE(
      ""1ZygntHC1J6IxzKbTidmOyf5nUyW4GCLurHCjexrLm_o"",
      ""HTMLキャッシュ!A:F""
    ),
    2,
    FALSE
  ),
  0
)
"),"MC")</f>
        <v>MC</v>
      </c>
      <c r="E198" s="8" t="str">
        <f>IFERROR(__xludf.DUMMYFUNCTION("IFERROR(
  VLOOKUP(
    A198,
    IMPORTRANGE(
      ""1ZygntHC1J6IxzKbTidmOyf5nUyW4GCLurHCjexrLm_o"",
      ""HTMLキャッシュ!A:F""
    ),
    5,
    FALSE
  ),
  0
)
"),"疑問詞＋to不定詞の語順と訳し方総整理")</f>
        <v>疑問詞＋to不定詞の語順と訳し方総整理</v>
      </c>
      <c r="F198" s="8" t="str">
        <f>IFERROR(__xludf.DUMMYFUNCTION("IFERROR(
  VLOOKUP(
    B198,
    IMPORTRANGE(
      ""1ZygntHC1J6IxzKbTidmOyf5nUyW4GCLurHCjexrLm_o"",
      ""HTMLキャッシュ!A:F""
    ),
    2,
    FALSE
  ),
  """"
)
"),"MC")</f>
        <v>MC</v>
      </c>
      <c r="G198" s="8" t="str">
        <f>IFERROR(__xludf.DUMMYFUNCTION("IFERROR(
  VLOOKUP(
    B198,
    IMPORTRANGE(
      ""1ZygntHC1J6IxzKbTidmOyf5nUyW4GCLurHCjexrLm_o"",
      ""HTMLキャッシュ!A:F""
    ),
    5,
    FALSE
  ),
  """"
)
"),"NEW TREASURE STAGE2｜中2英文法 総括＋Lesson一覧")</f>
        <v>NEW TREASURE STAGE2｜中2英文法 総括＋Lesson一覧</v>
      </c>
      <c r="H198" s="1" t="s">
        <v>2083</v>
      </c>
      <c r="I198" s="8">
        <f>IFERROR(__xludf.DUMMYFUNCTION("IFERROR(
  VLOOKUP(
    A198,
    IMPORTRANGE(
      ""1ZHMy3vVUd_0MrSduXTe1etBb1HNpAlGwQr006ljwMiM"",
      ""GSC最新!A:F""
    ),
    3,
    FALSE
  ),
  0
)
"),12.0)</f>
        <v>12</v>
      </c>
    </row>
    <row r="199">
      <c r="A199" s="9" t="s">
        <v>345</v>
      </c>
      <c r="B199" s="12" t="s">
        <v>292</v>
      </c>
      <c r="C199" s="11" t="str">
        <f>IFERROR(__xludf.DUMMYFUNCTION("REGEXEXTRACT(A199,""https?://([^/]+)"")"),"eigo-rewrite.com")</f>
        <v>eigo-rewrite.com</v>
      </c>
      <c r="D199" s="8" t="str">
        <f>IFERROR(__xludf.DUMMYFUNCTION("IFERROR(
  VLOOKUP(
    A199,
    IMPORTRANGE(
      ""1ZygntHC1J6IxzKbTidmOyf5nUyW4GCLurHCjexrLm_o"",
      ""HTMLキャッシュ!A:F""
    ),
    2,
    FALSE
  ),
  0
)
"),"MC")</f>
        <v>MC</v>
      </c>
      <c r="E199" s="8" t="str">
        <f>IFERROR(__xludf.DUMMYFUNCTION("IFERROR(
  VLOOKUP(
    A199,
    IMPORTRANGE(
      ""1ZygntHC1J6IxzKbTidmOyf5nUyW4GCLurHCjexrLm_o"",
      ""HTMLキャッシュ!A:F""
    ),
    5,
    FALSE
  ),
  0
)
"),"enough toの意味と使い方｜too toとの違いも確認")</f>
        <v>enough toの意味と使い方｜too toとの違いも確認</v>
      </c>
      <c r="F199" s="8" t="str">
        <f>IFERROR(__xludf.DUMMYFUNCTION("IFERROR(
  VLOOKUP(
    B199,
    IMPORTRANGE(
      ""1ZygntHC1J6IxzKbTidmOyf5nUyW4GCLurHCjexrLm_o"",
      ""HTMLキャッシュ!A:F""
    ),
    2,
    FALSE
  ),
  """"
)
"),"MC")</f>
        <v>MC</v>
      </c>
      <c r="G199" s="8" t="str">
        <f>IFERROR(__xludf.DUMMYFUNCTION("IFERROR(
  VLOOKUP(
    B199,
    IMPORTRANGE(
      ""1ZygntHC1J6IxzKbTidmOyf5nUyW4GCLurHCjexrLm_o"",
      ""HTMLキャッシュ!A:F""
    ),
    5,
    FALSE
  ),
  """"
)
"),"NEW TREASURE STAGE2｜中2英文法 総括＋Lesson一覧")</f>
        <v>NEW TREASURE STAGE2｜中2英文法 総括＋Lesson一覧</v>
      </c>
      <c r="H199" s="1" t="s">
        <v>2083</v>
      </c>
      <c r="I199" s="8">
        <f>IFERROR(__xludf.DUMMYFUNCTION("IFERROR(
  VLOOKUP(
    A199,
    IMPORTRANGE(
      ""1ZHMy3vVUd_0MrSduXTe1etBb1HNpAlGwQr006ljwMiM"",
      ""GSC最新!A:F""
    ),
    3,
    FALSE
  ),
  0
)
"),45.0)</f>
        <v>45</v>
      </c>
    </row>
    <row r="200">
      <c r="A200" s="9" t="s">
        <v>346</v>
      </c>
      <c r="B200" s="12" t="s">
        <v>292</v>
      </c>
      <c r="C200" s="11" t="str">
        <f>IFERROR(__xludf.DUMMYFUNCTION("REGEXEXTRACT(A200,""https?://([^/]+)"")"),"eigo-rewrite.com")</f>
        <v>eigo-rewrite.com</v>
      </c>
      <c r="D200" s="8" t="str">
        <f>IFERROR(__xludf.DUMMYFUNCTION("IFERROR(
  VLOOKUP(
    A200,
    IMPORTRANGE(
      ""1ZygntHC1J6IxzKbTidmOyf5nUyW4GCLurHCjexrLm_o"",
      ""HTMLキャッシュ!A:F""
    ),
    2,
    FALSE
  ),
  0
)
"),"MC")</f>
        <v>MC</v>
      </c>
      <c r="E200" s="8" t="str">
        <f>IFERROR(__xludf.DUMMYFUNCTION("IFERROR(
  VLOOKUP(
    A200,
    IMPORTRANGE(
      ""1ZygntHC1J6IxzKbTidmOyf5nUyW4GCLurHCjexrLm_o"",
      ""HTMLキャッシュ!A:F""
    ),
    5,
    FALSE
  ),
  0
)
"),"STAGE2 Lesson12-1疑問文/仮定法(間接疑問)【ニュートレジャーの道案内】 - 受験英語専門ゼミ「Re-Write」(リライト)")</f>
        <v>STAGE2 Lesson12-1疑問文/仮定法(間接疑問)【ニュートレジャーの道案内】 - 受験英語専門ゼミ「Re-Write」(リライト)</v>
      </c>
      <c r="F200" s="8" t="str">
        <f>IFERROR(__xludf.DUMMYFUNCTION("IFERROR(
  VLOOKUP(
    B200,
    IMPORTRANGE(
      ""1ZygntHC1J6IxzKbTidmOyf5nUyW4GCLurHCjexrLm_o"",
      ""HTMLキャッシュ!A:F""
    ),
    2,
    FALSE
  ),
  """"
)
"),"MC")</f>
        <v>MC</v>
      </c>
      <c r="G200" s="8" t="str">
        <f>IFERROR(__xludf.DUMMYFUNCTION("IFERROR(
  VLOOKUP(
    B200,
    IMPORTRANGE(
      ""1ZygntHC1J6IxzKbTidmOyf5nUyW4GCLurHCjexrLm_o"",
      ""HTMLキャッシュ!A:F""
    ),
    5,
    FALSE
  ),
  """"
)
"),"NEW TREASURE STAGE2｜中2英文法 総括＋Lesson一覧")</f>
        <v>NEW TREASURE STAGE2｜中2英文法 総括＋Lesson一覧</v>
      </c>
      <c r="H200" s="1" t="s">
        <v>2083</v>
      </c>
      <c r="I200" s="8">
        <f>IFERROR(__xludf.DUMMYFUNCTION("IFERROR(
  VLOOKUP(
    A200,
    IMPORTRANGE(
      ""1ZHMy3vVUd_0MrSduXTe1etBb1HNpAlGwQr006ljwMiM"",
      ""GSC最新!A:F""
    ),
    3,
    FALSE
  ),
  0
)
"),30.0)</f>
        <v>30</v>
      </c>
    </row>
    <row r="201">
      <c r="A201" s="9" t="s">
        <v>347</v>
      </c>
      <c r="B201" s="12" t="s">
        <v>292</v>
      </c>
      <c r="C201" s="11" t="str">
        <f>IFERROR(__xludf.DUMMYFUNCTION("REGEXEXTRACT(A201,""https?://([^/]+)"")"),"eigo-rewrite.com")</f>
        <v>eigo-rewrite.com</v>
      </c>
      <c r="D201" s="8" t="str">
        <f>IFERROR(__xludf.DUMMYFUNCTION("IFERROR(
  VLOOKUP(
    A201,
    IMPORTRANGE(
      ""1ZygntHC1J6IxzKbTidmOyf5nUyW4GCLurHCjexrLm_o"",
      ""HTMLキャッシュ!A:F""
    ),
    2,
    FALSE
  ),
  0
)
"),"MC")</f>
        <v>MC</v>
      </c>
      <c r="E201" s="8" t="str">
        <f>IFERROR(__xludf.DUMMYFUNCTION("IFERROR(
  VLOOKUP(
    A201,
    IMPORTRANGE(
      ""1ZygntHC1J6IxzKbTidmOyf5nUyW4GCLurHCjexrLm_o"",
      ""HTMLキャッシュ!A:F""
    ),
    5,
    FALSE
  ),
  0
)
"),"付加疑問文とは｜作り方3つ・例外・クイズ｜中学英語")</f>
        <v>付加疑問文とは｜作り方3つ・例外・クイズ｜中学英語</v>
      </c>
      <c r="F201" s="8" t="str">
        <f>IFERROR(__xludf.DUMMYFUNCTION("IFERROR(
  VLOOKUP(
    B201,
    IMPORTRANGE(
      ""1ZygntHC1J6IxzKbTidmOyf5nUyW4GCLurHCjexrLm_o"",
      ""HTMLキャッシュ!A:F""
    ),
    2,
    FALSE
  ),
  """"
)
"),"MC")</f>
        <v>MC</v>
      </c>
      <c r="G201" s="8" t="str">
        <f>IFERROR(__xludf.DUMMYFUNCTION("IFERROR(
  VLOOKUP(
    B201,
    IMPORTRANGE(
      ""1ZygntHC1J6IxzKbTidmOyf5nUyW4GCLurHCjexrLm_o"",
      ""HTMLキャッシュ!A:F""
    ),
    5,
    FALSE
  ),
  """"
)
"),"NEW TREASURE STAGE2｜中2英文法 総括＋Lesson一覧")</f>
        <v>NEW TREASURE STAGE2｜中2英文法 総括＋Lesson一覧</v>
      </c>
      <c r="H201" s="1" t="s">
        <v>2083</v>
      </c>
      <c r="I201" s="8">
        <f>IFERROR(__xludf.DUMMYFUNCTION("IFERROR(
  VLOOKUP(
    A201,
    IMPORTRANGE(
      ""1ZHMy3vVUd_0MrSduXTe1etBb1HNpAlGwQr006ljwMiM"",
      ""GSC最新!A:F""
    ),
    3,
    FALSE
  ),
  0
)
"),39.0)</f>
        <v>39</v>
      </c>
    </row>
    <row r="202">
      <c r="A202" s="9" t="s">
        <v>348</v>
      </c>
      <c r="B202" s="12" t="s">
        <v>292</v>
      </c>
      <c r="C202" s="11" t="str">
        <f>IFERROR(__xludf.DUMMYFUNCTION("REGEXEXTRACT(A202,""https?://([^/]+)"")"),"eigo-rewrite.com")</f>
        <v>eigo-rewrite.com</v>
      </c>
      <c r="D202" s="8" t="str">
        <f>IFERROR(__xludf.DUMMYFUNCTION("IFERROR(
  VLOOKUP(
    A202,
    IMPORTRANGE(
      ""1ZygntHC1J6IxzKbTidmOyf5nUyW4GCLurHCjexrLm_o"",
      ""HTMLキャッシュ!A:F""
    ),
    2,
    FALSE
  ),
  0
)
"),"MC")</f>
        <v>MC</v>
      </c>
      <c r="E202" s="8" t="str">
        <f>IFERROR(__xludf.DUMMYFUNCTION("IFERROR(
  VLOOKUP(
    A202,
    IMPORTRANGE(
      ""1ZygntHC1J6IxzKbTidmOyf5nUyW4GCLurHCjexrLm_o"",
      ""HTMLキャッシュ!A:F""
    ),
    5,
    FALSE
  ),
  0
)
"),"仮定法でwasではなくwereを使う理由｜If節が過去形になる判定｜中3〜高1（New Treasure Stage2）")</f>
        <v>仮定法でwasではなくwereを使う理由｜If節が過去形になる判定｜中3〜高1（New Treasure Stage2）</v>
      </c>
      <c r="F202" s="8" t="str">
        <f>IFERROR(__xludf.DUMMYFUNCTION("IFERROR(
  VLOOKUP(
    B202,
    IMPORTRANGE(
      ""1ZygntHC1J6IxzKbTidmOyf5nUyW4GCLurHCjexrLm_o"",
      ""HTMLキャッシュ!A:F""
    ),
    2,
    FALSE
  ),
  """"
)
"),"MC")</f>
        <v>MC</v>
      </c>
      <c r="G202" s="8" t="str">
        <f>IFERROR(__xludf.DUMMYFUNCTION("IFERROR(
  VLOOKUP(
    B202,
    IMPORTRANGE(
      ""1ZygntHC1J6IxzKbTidmOyf5nUyW4GCLurHCjexrLm_o"",
      ""HTMLキャッシュ!A:F""
    ),
    5,
    FALSE
  ),
  """"
)
"),"NEW TREASURE STAGE2｜中2英文法 総括＋Lesson一覧")</f>
        <v>NEW TREASURE STAGE2｜中2英文法 総括＋Lesson一覧</v>
      </c>
      <c r="H202" s="1" t="s">
        <v>2083</v>
      </c>
      <c r="I202" s="8">
        <f>IFERROR(__xludf.DUMMYFUNCTION("IFERROR(
  VLOOKUP(
    A202,
    IMPORTRANGE(
      ""1ZHMy3vVUd_0MrSduXTe1etBb1HNpAlGwQr006ljwMiM"",
      ""GSC最新!A:F""
    ),
    3,
    FALSE
  ),
  0
)
"),8.0)</f>
        <v>8</v>
      </c>
    </row>
    <row r="203">
      <c r="A203" s="9" t="s">
        <v>349</v>
      </c>
      <c r="B203" s="12" t="s">
        <v>292</v>
      </c>
      <c r="C203" s="11" t="str">
        <f>IFERROR(__xludf.DUMMYFUNCTION("REGEXEXTRACT(A203,""https?://([^/]+)"")"),"eigo-rewrite.com")</f>
        <v>eigo-rewrite.com</v>
      </c>
      <c r="D203" s="8" t="str">
        <f>IFERROR(__xludf.DUMMYFUNCTION("IFERROR(
  VLOOKUP(
    A203,
    IMPORTRANGE(
      ""1ZygntHC1J6IxzKbTidmOyf5nUyW4GCLurHCjexrLm_o"",
      ""HTMLキャッシュ!A:F""
    ),
    2,
    FALSE
  ),
  0
)
"),"MC")</f>
        <v>MC</v>
      </c>
      <c r="E203" s="8" t="str">
        <f>IFERROR(__xludf.DUMMYFUNCTION("IFERROR(
  VLOOKUP(
    A203,
    IMPORTRANGE(
      ""1ZygntHC1J6IxzKbTidmOyf5nUyW4GCLurHCjexrLm_o"",
      ""HTMLキャッシュ!A:F""
    ),
    5,
    FALSE
  ),
  0
)
"),"if/because/thoughの使い分け｜にもかかわらずも整理｜中2")</f>
        <v>if/because/thoughの使い分け｜にもかかわらずも整理｜中2</v>
      </c>
      <c r="F203" s="8" t="str">
        <f>IFERROR(__xludf.DUMMYFUNCTION("IFERROR(
  VLOOKUP(
    B203,
    IMPORTRANGE(
      ""1ZygntHC1J6IxzKbTidmOyf5nUyW4GCLurHCjexrLm_o"",
      ""HTMLキャッシュ!A:F""
    ),
    2,
    FALSE
  ),
  """"
)
"),"MC")</f>
        <v>MC</v>
      </c>
      <c r="G203" s="8" t="str">
        <f>IFERROR(__xludf.DUMMYFUNCTION("IFERROR(
  VLOOKUP(
    B203,
    IMPORTRANGE(
      ""1ZygntHC1J6IxzKbTidmOyf5nUyW4GCLurHCjexrLm_o"",
      ""HTMLキャッシュ!A:F""
    ),
    5,
    FALSE
  ),
  """"
)
"),"NEW TREASURE STAGE2｜中2英文法 総括＋Lesson一覧")</f>
        <v>NEW TREASURE STAGE2｜中2英文法 総括＋Lesson一覧</v>
      </c>
      <c r="H203" s="1" t="s">
        <v>2083</v>
      </c>
      <c r="I203" s="8">
        <f>IFERROR(__xludf.DUMMYFUNCTION("IFERROR(
  VLOOKUP(
    A203,
    IMPORTRANGE(
      ""1ZHMy3vVUd_0MrSduXTe1etBb1HNpAlGwQr006ljwMiM"",
      ""GSC最新!A:F""
    ),
    3,
    FALSE
  ),
  0
)
"),6.0)</f>
        <v>6</v>
      </c>
    </row>
    <row r="204">
      <c r="A204" s="9" t="s">
        <v>350</v>
      </c>
      <c r="B204" s="12" t="s">
        <v>292</v>
      </c>
      <c r="C204" s="11" t="str">
        <f>IFERROR(__xludf.DUMMYFUNCTION("REGEXEXTRACT(A204,""https?://([^/]+)"")"),"eigo-rewrite.com")</f>
        <v>eigo-rewrite.com</v>
      </c>
      <c r="D204" s="8" t="str">
        <f>IFERROR(__xludf.DUMMYFUNCTION("IFERROR(
  VLOOKUP(
    A204,
    IMPORTRANGE(
      ""1ZygntHC1J6IxzKbTidmOyf5nUyW4GCLurHCjexrLm_o"",
      ""HTMLキャッシュ!A:F""
    ),
    2,
    FALSE
  ),
  0
)
"),"MC")</f>
        <v>MC</v>
      </c>
      <c r="E204" s="8" t="str">
        <f>IFERROR(__xludf.DUMMYFUNCTION("IFERROR(
  VLOOKUP(
    A204,
    IMPORTRANGE(
      ""1ZygntHC1J6IxzKbTidmOyf5nUyW4GCLurHCjexrLm_o"",
      ""HTMLキャッシュ!A:F""
    ),
    5,
    FALSE
  ),
  0
)
"),"Stage2 Lesson2-2 英語文法の意味と使い方徹底ガイド")</f>
        <v>Stage2 Lesson2-2 英語文法の意味と使い方徹底ガイド</v>
      </c>
      <c r="F204" s="8" t="str">
        <f>IFERROR(__xludf.DUMMYFUNCTION("IFERROR(
  VLOOKUP(
    B204,
    IMPORTRANGE(
      ""1ZygntHC1J6IxzKbTidmOyf5nUyW4GCLurHCjexrLm_o"",
      ""HTMLキャッシュ!A:F""
    ),
    2,
    FALSE
  ),
  """"
)
"),"MC")</f>
        <v>MC</v>
      </c>
      <c r="G204" s="8" t="str">
        <f>IFERROR(__xludf.DUMMYFUNCTION("IFERROR(
  VLOOKUP(
    B204,
    IMPORTRANGE(
      ""1ZygntHC1J6IxzKbTidmOyf5nUyW4GCLurHCjexrLm_o"",
      ""HTMLキャッシュ!A:F""
    ),
    5,
    FALSE
  ),
  """"
)
"),"NEW TREASURE STAGE2｜中2英文法 総括＋Lesson一覧")</f>
        <v>NEW TREASURE STAGE2｜中2英文法 総括＋Lesson一覧</v>
      </c>
      <c r="H204" s="1" t="s">
        <v>2083</v>
      </c>
      <c r="I204" s="8">
        <f>IFERROR(__xludf.DUMMYFUNCTION("IFERROR(
  VLOOKUP(
    A204,
    IMPORTRANGE(
      ""1ZHMy3vVUd_0MrSduXTe1etBb1HNpAlGwQr006ljwMiM"",
      ""GSC最新!A:F""
    ),
    3,
    FALSE
  ),
  0
)
"),7.0)</f>
        <v>7</v>
      </c>
    </row>
    <row r="205">
      <c r="A205" s="9" t="s">
        <v>351</v>
      </c>
      <c r="B205" s="12" t="s">
        <v>292</v>
      </c>
      <c r="C205" s="11" t="str">
        <f>IFERROR(__xludf.DUMMYFUNCTION("REGEXEXTRACT(A205,""https?://([^/]+)"")"),"eigo-rewrite.com")</f>
        <v>eigo-rewrite.com</v>
      </c>
      <c r="D205" s="8" t="str">
        <f>IFERROR(__xludf.DUMMYFUNCTION("IFERROR(
  VLOOKUP(
    A205,
    IMPORTRANGE(
      ""1ZygntHC1J6IxzKbTidmOyf5nUyW4GCLurHCjexrLm_o"",
      ""HTMLキャッシュ!A:F""
    ),
    2,
    FALSE
  ),
  0
)
"),"MC")</f>
        <v>MC</v>
      </c>
      <c r="E205" s="8" t="str">
        <f>IFERROR(__xludf.DUMMYFUNCTION("IFERROR(
  VLOOKUP(
    A205,
    IMPORTRANGE(
      ""1ZygntHC1J6IxzKbTidmOyf5nUyW4GCLurHCjexrLm_o"",
      ""HTMLキャッシュ!A:F""
    ),
    5,
    FALSE
  ),
  0
)
"),"中学英語 関係代名詞 who/which/that の訳し方と使い方")</f>
        <v>中学英語 関係代名詞 who/which/that の訳し方と使い方</v>
      </c>
      <c r="F205" s="8" t="str">
        <f>IFERROR(__xludf.DUMMYFUNCTION("IFERROR(
  VLOOKUP(
    B205,
    IMPORTRANGE(
      ""1ZygntHC1J6IxzKbTidmOyf5nUyW4GCLurHCjexrLm_o"",
      ""HTMLキャッシュ!A:F""
    ),
    2,
    FALSE
  ),
  """"
)
"),"MC")</f>
        <v>MC</v>
      </c>
      <c r="G205" s="8" t="str">
        <f>IFERROR(__xludf.DUMMYFUNCTION("IFERROR(
  VLOOKUP(
    B205,
    IMPORTRANGE(
      ""1ZygntHC1J6IxzKbTidmOyf5nUyW4GCLurHCjexrLm_o"",
      ""HTMLキャッシュ!A:F""
    ),
    5,
    FALSE
  ),
  """"
)
"),"NEW TREASURE STAGE2｜中2英文法 総括＋Lesson一覧")</f>
        <v>NEW TREASURE STAGE2｜中2英文法 総括＋Lesson一覧</v>
      </c>
      <c r="H205" s="1" t="s">
        <v>2083</v>
      </c>
      <c r="I205" s="8">
        <f>IFERROR(__xludf.DUMMYFUNCTION("IFERROR(
  VLOOKUP(
    A205,
    IMPORTRANGE(
      ""1ZHMy3vVUd_0MrSduXTe1etBb1HNpAlGwQr006ljwMiM"",
      ""GSC最新!A:F""
    ),
    3,
    FALSE
  ),
  0
)
"),1.0)</f>
        <v>1</v>
      </c>
    </row>
    <row r="206">
      <c r="A206" s="9" t="s">
        <v>352</v>
      </c>
      <c r="B206" s="12" t="s">
        <v>292</v>
      </c>
      <c r="C206" s="11" t="str">
        <f>IFERROR(__xludf.DUMMYFUNCTION("REGEXEXTRACT(A206,""https?://([^/]+)"")"),"eigo-rewrite.com")</f>
        <v>eigo-rewrite.com</v>
      </c>
      <c r="D206" s="8" t="str">
        <f>IFERROR(__xludf.DUMMYFUNCTION("IFERROR(
  VLOOKUP(
    A206,
    IMPORTRANGE(
      ""1ZygntHC1J6IxzKbTidmOyf5nUyW4GCLurHCjexrLm_o"",
      ""HTMLキャッシュ!A:F""
    ),
    2,
    FALSE
  ),
  0
)
"),"MC")</f>
        <v>MC</v>
      </c>
      <c r="E206" s="8" t="str">
        <f>IFERROR(__xludf.DUMMYFUNCTION("IFERROR(
  VLOOKUP(
    A206,
    IMPORTRANGE(
      ""1ZygntHC1J6IxzKbTidmOyf5nUyW4GCLurHCjexrLm_o"",
      ""HTMLキャッシュ!A:F""
    ),
    5,
    FALSE
  ),
  0
)
"),"文型SVOCMと主語・目的語・補語の整理｜中2英語対応")</f>
        <v>文型SVOCMと主語・目的語・補語の整理｜中2英語対応</v>
      </c>
      <c r="F206" s="8" t="str">
        <f>IFERROR(__xludf.DUMMYFUNCTION("IFERROR(
  VLOOKUP(
    B206,
    IMPORTRANGE(
      ""1ZygntHC1J6IxzKbTidmOyf5nUyW4GCLurHCjexrLm_o"",
      ""HTMLキャッシュ!A:F""
    ),
    2,
    FALSE
  ),
  """"
)
"),"MC")</f>
        <v>MC</v>
      </c>
      <c r="G206" s="8" t="str">
        <f>IFERROR(__xludf.DUMMYFUNCTION("IFERROR(
  VLOOKUP(
    B206,
    IMPORTRANGE(
      ""1ZygntHC1J6IxzKbTidmOyf5nUyW4GCLurHCjexrLm_o"",
      ""HTMLキャッシュ!A:F""
    ),
    5,
    FALSE
  ),
  """"
)
"),"NEW TREASURE STAGE2｜中2英文法 総括＋Lesson一覧")</f>
        <v>NEW TREASURE STAGE2｜中2英文法 総括＋Lesson一覧</v>
      </c>
      <c r="H206" s="1" t="s">
        <v>2083</v>
      </c>
      <c r="I206" s="8">
        <f>IFERROR(__xludf.DUMMYFUNCTION("IFERROR(
  VLOOKUP(
    A206,
    IMPORTRANGE(
      ""1ZHMy3vVUd_0MrSduXTe1etBb1HNpAlGwQr006ljwMiM"",
      ""GSC最新!A:F""
    ),
    3,
    FALSE
  ),
  0
)
"),3.0)</f>
        <v>3</v>
      </c>
    </row>
    <row r="207">
      <c r="A207" s="9" t="s">
        <v>353</v>
      </c>
      <c r="B207" s="12" t="s">
        <v>292</v>
      </c>
      <c r="C207" s="11" t="str">
        <f>IFERROR(__xludf.DUMMYFUNCTION("REGEXEXTRACT(A207,""https?://([^/]+)"")"),"eigo-rewrite.com")</f>
        <v>eigo-rewrite.com</v>
      </c>
      <c r="D207" s="8" t="str">
        <f>IFERROR(__xludf.DUMMYFUNCTION("IFERROR(
  VLOOKUP(
    A207,
    IMPORTRANGE(
      ""1ZygntHC1J6IxzKbTidmOyf5nUyW4GCLurHCjexrLm_o"",
      ""HTMLキャッシュ!A:F""
    ),
    2,
    FALSE
  ),
  0
)
"),"MC")</f>
        <v>MC</v>
      </c>
      <c r="E207" s="8" t="str">
        <f>IFERROR(__xludf.DUMMYFUNCTION("IFERROR(
  VLOOKUP(
    A207,
    IMPORTRANGE(
      ""1ZygntHC1J6IxzKbTidmOyf5nUyW4GCLurHCjexrLm_o"",
      ""HTMLキャッシュ!A:F""
    ),
    5,
    FALSE
  ),
  0
)
"),"SVOO（第4文型）｜to/forの使い分け｜例文と代表動詞")</f>
        <v>SVOO（第4文型）｜to/forの使い分け｜例文と代表動詞</v>
      </c>
      <c r="F207" s="8" t="str">
        <f>IFERROR(__xludf.DUMMYFUNCTION("IFERROR(
  VLOOKUP(
    B207,
    IMPORTRANGE(
      ""1ZygntHC1J6IxzKbTidmOyf5nUyW4GCLurHCjexrLm_o"",
      ""HTMLキャッシュ!A:F""
    ),
    2,
    FALSE
  ),
  """"
)
"),"MC")</f>
        <v>MC</v>
      </c>
      <c r="G207" s="8" t="str">
        <f>IFERROR(__xludf.DUMMYFUNCTION("IFERROR(
  VLOOKUP(
    B207,
    IMPORTRANGE(
      ""1ZygntHC1J6IxzKbTidmOyf5nUyW4GCLurHCjexrLm_o"",
      ""HTMLキャッシュ!A:F""
    ),
    5,
    FALSE
  ),
  """"
)
"),"NEW TREASURE STAGE2｜中2英文法 総括＋Lesson一覧")</f>
        <v>NEW TREASURE STAGE2｜中2英文法 総括＋Lesson一覧</v>
      </c>
      <c r="H207" s="1" t="s">
        <v>2083</v>
      </c>
      <c r="I207" s="8">
        <f>IFERROR(__xludf.DUMMYFUNCTION("IFERROR(
  VLOOKUP(
    A207,
    IMPORTRANGE(
      ""1ZHMy3vVUd_0MrSduXTe1etBb1HNpAlGwQr006ljwMiM"",
      ""GSC最新!A:F""
    ),
    3,
    FALSE
  ),
  0
)
"),6.0)</f>
        <v>6</v>
      </c>
    </row>
    <row r="208">
      <c r="A208" s="9" t="s">
        <v>354</v>
      </c>
      <c r="B208" s="12" t="s">
        <v>292</v>
      </c>
      <c r="C208" s="11" t="str">
        <f>IFERROR(__xludf.DUMMYFUNCTION("REGEXEXTRACT(A208,""https?://([^/]+)"")"),"eigo-rewrite.com")</f>
        <v>eigo-rewrite.com</v>
      </c>
      <c r="D208" s="8" t="str">
        <f>IFERROR(__xludf.DUMMYFUNCTION("IFERROR(
  VLOOKUP(
    A208,
    IMPORTRANGE(
      ""1ZygntHC1J6IxzKbTidmOyf5nUyW4GCLurHCjexrLm_o"",
      ""HTMLキャッシュ!A:F""
    ),
    2,
    FALSE
  ),
  0
)
"),"MC")</f>
        <v>MC</v>
      </c>
      <c r="E208" s="8" t="str">
        <f>IFERROR(__xludf.DUMMYFUNCTION("IFERROR(
  VLOOKUP(
    A208,
    IMPORTRANGE(
      ""1ZygntHC1J6IxzKbTidmOyf5nUyW4GCLurHCjexrLm_o"",
      ""HTMLキャッシュ!A:F""
    ),
    5,
    FALSE
  ),
  0
)
"),"STAGE2 Lesson3-3 中学英文法 第5文型SVOCをとる動詞一覧【ニュートレジャーの道案内】 - 受験英語専門ゼミ「Re-Write」(リライト)")</f>
        <v>STAGE2 Lesson3-3 中学英文法 第5文型SVOCをとる動詞一覧【ニュートレジャーの道案内】 - 受験英語専門ゼミ「Re-Write」(リライト)</v>
      </c>
      <c r="F208" s="8" t="str">
        <f>IFERROR(__xludf.DUMMYFUNCTION("IFERROR(
  VLOOKUP(
    B208,
    IMPORTRANGE(
      ""1ZygntHC1J6IxzKbTidmOyf5nUyW4GCLurHCjexrLm_o"",
      ""HTMLキャッシュ!A:F""
    ),
    2,
    FALSE
  ),
  """"
)
"),"MC")</f>
        <v>MC</v>
      </c>
      <c r="G208" s="8" t="str">
        <f>IFERROR(__xludf.DUMMYFUNCTION("IFERROR(
  VLOOKUP(
    B208,
    IMPORTRANGE(
      ""1ZygntHC1J6IxzKbTidmOyf5nUyW4GCLurHCjexrLm_o"",
      ""HTMLキャッシュ!A:F""
    ),
    5,
    FALSE
  ),
  """"
)
"),"NEW TREASURE STAGE2｜中2英文法 総括＋Lesson一覧")</f>
        <v>NEW TREASURE STAGE2｜中2英文法 総括＋Lesson一覧</v>
      </c>
      <c r="H208" s="1" t="s">
        <v>2083</v>
      </c>
      <c r="I208" s="8">
        <f>IFERROR(__xludf.DUMMYFUNCTION("IFERROR(
  VLOOKUP(
    A208,
    IMPORTRANGE(
      ""1ZHMy3vVUd_0MrSduXTe1etBb1HNpAlGwQr006ljwMiM"",
      ""GSC最新!A:F""
    ),
    3,
    FALSE
  ),
  0
)
"),24.0)</f>
        <v>24</v>
      </c>
    </row>
    <row r="209">
      <c r="A209" s="9" t="s">
        <v>355</v>
      </c>
      <c r="B209" s="12" t="s">
        <v>292</v>
      </c>
      <c r="C209" s="11" t="str">
        <f>IFERROR(__xludf.DUMMYFUNCTION("REGEXEXTRACT(A209,""https?://([^/]+)"")"),"eigo-rewrite.com")</f>
        <v>eigo-rewrite.com</v>
      </c>
      <c r="D209" s="8" t="str">
        <f>IFERROR(__xludf.DUMMYFUNCTION("IFERROR(
  VLOOKUP(
    A209,
    IMPORTRANGE(
      ""1ZygntHC1J6IxzKbTidmOyf5nUyW4GCLurHCjexrLm_o"",
      ""HTMLキャッシュ!A:F""
    ),
    2,
    FALSE
  ),
  0
)
"),"MC")</f>
        <v>MC</v>
      </c>
      <c r="E209" s="8" t="str">
        <f>IFERROR(__xludf.DUMMYFUNCTION("IFERROR(
  VLOOKUP(
    A209,
    IMPORTRANGE(
      ""1ZygntHC1J6IxzKbTidmOyf5nUyW4GCLurHCjexrLm_o"",
      ""HTMLキャッシュ!A:F""
    ),
    5,
    FALSE
  ),
  0
)
"),"Stage2 Lesson4-1 不定詞名詞的用法の意味と訳し方")</f>
        <v>Stage2 Lesson4-1 不定詞名詞的用法の意味と訳し方</v>
      </c>
      <c r="F209" s="8" t="str">
        <f>IFERROR(__xludf.DUMMYFUNCTION("IFERROR(
  VLOOKUP(
    B209,
    IMPORTRANGE(
      ""1ZygntHC1J6IxzKbTidmOyf5nUyW4GCLurHCjexrLm_o"",
      ""HTMLキャッシュ!A:F""
    ),
    2,
    FALSE
  ),
  """"
)
"),"MC")</f>
        <v>MC</v>
      </c>
      <c r="G209" s="8" t="str">
        <f>IFERROR(__xludf.DUMMYFUNCTION("IFERROR(
  VLOOKUP(
    B209,
    IMPORTRANGE(
      ""1ZygntHC1J6IxzKbTidmOyf5nUyW4GCLurHCjexrLm_o"",
      ""HTMLキャッシュ!A:F""
    ),
    5,
    FALSE
  ),
  """"
)
"),"NEW TREASURE STAGE2｜中2英文法 総括＋Lesson一覧")</f>
        <v>NEW TREASURE STAGE2｜中2英文法 総括＋Lesson一覧</v>
      </c>
      <c r="H209" s="1" t="s">
        <v>2083</v>
      </c>
      <c r="I209" s="8">
        <f>IFERROR(__xludf.DUMMYFUNCTION("IFERROR(
  VLOOKUP(
    A209,
    IMPORTRANGE(
      ""1ZHMy3vVUd_0MrSduXTe1etBb1HNpAlGwQr006ljwMiM"",
      ""GSC最新!A:F""
    ),
    3,
    FALSE
  ),
  0
)
"),9.0)</f>
        <v>9</v>
      </c>
    </row>
    <row r="210">
      <c r="A210" s="9" t="s">
        <v>356</v>
      </c>
      <c r="B210" s="12" t="s">
        <v>292</v>
      </c>
      <c r="C210" s="11" t="str">
        <f>IFERROR(__xludf.DUMMYFUNCTION("REGEXEXTRACT(A210,""https?://([^/]+)"")"),"eigo-rewrite.com")</f>
        <v>eigo-rewrite.com</v>
      </c>
      <c r="D210" s="8" t="str">
        <f>IFERROR(__xludf.DUMMYFUNCTION("IFERROR(
  VLOOKUP(
    A210,
    IMPORTRANGE(
      ""1ZygntHC1J6IxzKbTidmOyf5nUyW4GCLurHCjexrLm_o"",
      ""HTMLキャッシュ!A:F""
    ),
    2,
    FALSE
  ),
  0
)
"),"MC")</f>
        <v>MC</v>
      </c>
      <c r="E210" s="8" t="str">
        <f>IFERROR(__xludf.DUMMYFUNCTION("IFERROR(
  VLOOKUP(
    A210,
    IMPORTRANGE(
      ""1ZygntHC1J6IxzKbTidmOyf5nUyW4GCLurHCjexrLm_o"",
      ""HTMLキャッシュ!A:F""
    ),
    5,
    FALSE
  ),
  0
)
"),"Stage2 Lesson4-2 不定詞副詞的用法 目的と原因の訳し方")</f>
        <v>Stage2 Lesson4-2 不定詞副詞的用法 目的と原因の訳し方</v>
      </c>
      <c r="F210" s="8" t="str">
        <f>IFERROR(__xludf.DUMMYFUNCTION("IFERROR(
  VLOOKUP(
    B210,
    IMPORTRANGE(
      ""1ZygntHC1J6IxzKbTidmOyf5nUyW4GCLurHCjexrLm_o"",
      ""HTMLキャッシュ!A:F""
    ),
    2,
    FALSE
  ),
  """"
)
"),"MC")</f>
        <v>MC</v>
      </c>
      <c r="G210" s="8" t="str">
        <f>IFERROR(__xludf.DUMMYFUNCTION("IFERROR(
  VLOOKUP(
    B210,
    IMPORTRANGE(
      ""1ZygntHC1J6IxzKbTidmOyf5nUyW4GCLurHCjexrLm_o"",
      ""HTMLキャッシュ!A:F""
    ),
    5,
    FALSE
  ),
  """"
)
"),"NEW TREASURE STAGE2｜中2英文法 総括＋Lesson一覧")</f>
        <v>NEW TREASURE STAGE2｜中2英文法 総括＋Lesson一覧</v>
      </c>
      <c r="H210" s="1" t="s">
        <v>2083</v>
      </c>
      <c r="I210" s="8">
        <f>IFERROR(__xludf.DUMMYFUNCTION("IFERROR(
  VLOOKUP(
    A210,
    IMPORTRANGE(
      ""1ZHMy3vVUd_0MrSduXTe1etBb1HNpAlGwQr006ljwMiM"",
      ""GSC最新!A:F""
    ),
    3,
    FALSE
  ),
  0
)
"),3.0)</f>
        <v>3</v>
      </c>
    </row>
    <row r="211">
      <c r="A211" s="9" t="s">
        <v>357</v>
      </c>
      <c r="B211" s="12" t="s">
        <v>292</v>
      </c>
      <c r="C211" s="11" t="str">
        <f>IFERROR(__xludf.DUMMYFUNCTION("REGEXEXTRACT(A211,""https?://([^/]+)"")"),"eigo-rewrite.com")</f>
        <v>eigo-rewrite.com</v>
      </c>
      <c r="D211" s="8" t="str">
        <f>IFERROR(__xludf.DUMMYFUNCTION("IFERROR(
  VLOOKUP(
    A211,
    IMPORTRANGE(
      ""1ZygntHC1J6IxzKbTidmOyf5nUyW4GCLurHCjexrLm_o"",
      ""HTMLキャッシュ!A:F""
    ),
    2,
    FALSE
  ),
  0
)
"),"MC")</f>
        <v>MC</v>
      </c>
      <c r="E211" s="8" t="str">
        <f>IFERROR(__xludf.DUMMYFUNCTION("IFERROR(
  VLOOKUP(
    A211,
    IMPORTRANGE(
      ""1ZygntHC1J6IxzKbTidmOyf5nUyW4GCLurHCjexrLm_o"",
      ""HTMLキャッシュ!A:F""
    ),
    5,
    FALSE
  ),
  0
)
"),"to不定詞形容詞用法｜名詞後ろ修飾と語順例文STAGE2中2")</f>
        <v>to不定詞形容詞用法｜名詞後ろ修飾と語順例文STAGE2中2</v>
      </c>
      <c r="F211" s="8" t="str">
        <f>IFERROR(__xludf.DUMMYFUNCTION("IFERROR(
  VLOOKUP(
    B211,
    IMPORTRANGE(
      ""1ZygntHC1J6IxzKbTidmOyf5nUyW4GCLurHCjexrLm_o"",
      ""HTMLキャッシュ!A:F""
    ),
    2,
    FALSE
  ),
  """"
)
"),"MC")</f>
        <v>MC</v>
      </c>
      <c r="G211" s="8" t="str">
        <f>IFERROR(__xludf.DUMMYFUNCTION("IFERROR(
  VLOOKUP(
    B211,
    IMPORTRANGE(
      ""1ZygntHC1J6IxzKbTidmOyf5nUyW4GCLurHCjexrLm_o"",
      ""HTMLキャッシュ!A:F""
    ),
    5,
    FALSE
  ),
  """"
)
"),"NEW TREASURE STAGE2｜中2英文法 総括＋Lesson一覧")</f>
        <v>NEW TREASURE STAGE2｜中2英文法 総括＋Lesson一覧</v>
      </c>
      <c r="H211" s="1" t="s">
        <v>2083</v>
      </c>
      <c r="I211" s="8">
        <f>IFERROR(__xludf.DUMMYFUNCTION("IFERROR(
  VLOOKUP(
    A211,
    IMPORTRANGE(
      ""1ZHMy3vVUd_0MrSduXTe1etBb1HNpAlGwQr006ljwMiM"",
      ""GSC最新!A:F""
    ),
    3,
    FALSE
  ),
  0
)
"),100.0)</f>
        <v>100</v>
      </c>
    </row>
    <row r="212">
      <c r="A212" s="9" t="s">
        <v>358</v>
      </c>
      <c r="B212" s="12" t="s">
        <v>292</v>
      </c>
      <c r="C212" s="11" t="str">
        <f>IFERROR(__xludf.DUMMYFUNCTION("REGEXEXTRACT(A212,""https?://([^/]+)"")"),"eigo-rewrite.com")</f>
        <v>eigo-rewrite.com</v>
      </c>
      <c r="D212" s="8" t="str">
        <f>IFERROR(__xludf.DUMMYFUNCTION("IFERROR(
  VLOOKUP(
    A212,
    IMPORTRANGE(
      ""1ZygntHC1J6IxzKbTidmOyf5nUyW4GCLurHCjexrLm_o"",
      ""HTMLキャッシュ!A:F""
    ),
    2,
    FALSE
  ),
  0
)
"),"MC")</f>
        <v>MC</v>
      </c>
      <c r="E212" s="8" t="str">
        <f>IFERROR(__xludf.DUMMYFUNCTION("IFERROR(
  VLOOKUP(
    A212,
    IMPORTRANGE(
      ""1ZygntHC1J6IxzKbTidmOyf5nUyW4GCLurHCjexrLm_o"",
      ""HTMLキャッシュ!A:F""
    ),
    5,
    FALSE
  ),
  0
)
"),"主語とは｜動名詞の名詞的用法と置き場所（主語・補語・目的語）")</f>
        <v>主語とは｜動名詞の名詞的用法と置き場所（主語・補語・目的語）</v>
      </c>
      <c r="F212" s="8" t="str">
        <f>IFERROR(__xludf.DUMMYFUNCTION("IFERROR(
  VLOOKUP(
    B212,
    IMPORTRANGE(
      ""1ZygntHC1J6IxzKbTidmOyf5nUyW4GCLurHCjexrLm_o"",
      ""HTMLキャッシュ!A:F""
    ),
    2,
    FALSE
  ),
  """"
)
"),"MC")</f>
        <v>MC</v>
      </c>
      <c r="G212" s="8" t="str">
        <f>IFERROR(__xludf.DUMMYFUNCTION("IFERROR(
  VLOOKUP(
    B212,
    IMPORTRANGE(
      ""1ZygntHC1J6IxzKbTidmOyf5nUyW4GCLurHCjexrLm_o"",
      ""HTMLキャッシュ!A:F""
    ),
    5,
    FALSE
  ),
  """"
)
"),"NEW TREASURE STAGE2｜中2英文法 総括＋Lesson一覧")</f>
        <v>NEW TREASURE STAGE2｜中2英文法 総括＋Lesson一覧</v>
      </c>
      <c r="H212" s="1" t="s">
        <v>2083</v>
      </c>
      <c r="I212" s="8">
        <f>IFERROR(__xludf.DUMMYFUNCTION("IFERROR(
  VLOOKUP(
    A212,
    IMPORTRANGE(
      ""1ZHMy3vVUd_0MrSduXTe1etBb1HNpAlGwQr006ljwMiM"",
      ""GSC最新!A:F""
    ),
    3,
    FALSE
  ),
  0
)
"),2.0)</f>
        <v>2</v>
      </c>
    </row>
    <row r="213">
      <c r="A213" s="9" t="s">
        <v>359</v>
      </c>
      <c r="B213" s="12" t="s">
        <v>292</v>
      </c>
      <c r="C213" s="11" t="str">
        <f>IFERROR(__xludf.DUMMYFUNCTION("REGEXEXTRACT(A213,""https?://([^/]+)"")"),"eigo-rewrite.com")</f>
        <v>eigo-rewrite.com</v>
      </c>
      <c r="D213" s="8" t="str">
        <f>IFERROR(__xludf.DUMMYFUNCTION("IFERROR(
  VLOOKUP(
    A213,
    IMPORTRANGE(
      ""1ZygntHC1J6IxzKbTidmOyf5nUyW4GCLurHCjexrLm_o"",
      ""HTMLキャッシュ!A:F""
    ),
    2,
    FALSE
  ),
  0
)
"),"MC")</f>
        <v>MC</v>
      </c>
      <c r="E213" s="8" t="str">
        <f>IFERROR(__xludf.DUMMYFUNCTION("IFERROR(
  VLOOKUP(
    A213,
    IMPORTRANGE(
      ""1ZygntHC1J6IxzKbTidmOyf5nUyW4GCLurHCjexrLm_o"",
      ""HTMLキャッシュ!A:F""
    ),
    5,
    FALSE
  ),
  0
)
"),"動名詞と不定詞の使い分け｜stop・remember・forgetまで例文判定")</f>
        <v>動名詞と不定詞の使い分け｜stop・remember・forgetまで例文判定</v>
      </c>
      <c r="F213" s="8" t="str">
        <f>IFERROR(__xludf.DUMMYFUNCTION("IFERROR(
  VLOOKUP(
    B213,
    IMPORTRANGE(
      ""1ZygntHC1J6IxzKbTidmOyf5nUyW4GCLurHCjexrLm_o"",
      ""HTMLキャッシュ!A:F""
    ),
    2,
    FALSE
  ),
  """"
)
"),"MC")</f>
        <v>MC</v>
      </c>
      <c r="G213" s="8" t="str">
        <f>IFERROR(__xludf.DUMMYFUNCTION("IFERROR(
  VLOOKUP(
    B213,
    IMPORTRANGE(
      ""1ZygntHC1J6IxzKbTidmOyf5nUyW4GCLurHCjexrLm_o"",
      ""HTMLキャッシュ!A:F""
    ),
    5,
    FALSE
  ),
  """"
)
"),"NEW TREASURE STAGE2｜中2英文法 総括＋Lesson一覧")</f>
        <v>NEW TREASURE STAGE2｜中2英文法 総括＋Lesson一覧</v>
      </c>
      <c r="H213" s="1" t="s">
        <v>2083</v>
      </c>
      <c r="I213" s="8">
        <f>IFERROR(__xludf.DUMMYFUNCTION("IFERROR(
  VLOOKUP(
    A213,
    IMPORTRANGE(
      ""1ZHMy3vVUd_0MrSduXTe1etBb1HNpAlGwQr006ljwMiM"",
      ""GSC最新!A:F""
    ),
    3,
    FALSE
  ),
  0
)
"),8.0)</f>
        <v>8</v>
      </c>
    </row>
    <row r="214">
      <c r="A214" s="9" t="s">
        <v>360</v>
      </c>
      <c r="B214" s="12" t="s">
        <v>292</v>
      </c>
      <c r="C214" s="11" t="str">
        <f>IFERROR(__xludf.DUMMYFUNCTION("REGEXEXTRACT(A214,""https?://([^/]+)"")"),"eigo-rewrite.com")</f>
        <v>eigo-rewrite.com</v>
      </c>
      <c r="D214" s="8" t="str">
        <f>IFERROR(__xludf.DUMMYFUNCTION("IFERROR(
  VLOOKUP(
    A214,
    IMPORTRANGE(
      ""1ZygntHC1J6IxzKbTidmOyf5nUyW4GCLurHCjexrLm_o"",
      ""HTMLキャッシュ!A:F""
    ),
    2,
    FALSE
  ),
  0
)
"),"MC")</f>
        <v>MC</v>
      </c>
      <c r="E214" s="8" t="str">
        <f>IFERROR(__xludf.DUMMYFUNCTION("IFERROR(
  VLOOKUP(
    A214,
    IMPORTRANGE(
      ""1ZygntHC1J6IxzKbTidmOyf5nUyW4GCLurHCjexrLm_o"",
      ""HTMLキャッシュ!A:F""
    ),
    5,
    FALSE
  ),
  0
)
"),"受動態の作り方3手順｜by省略・否定/疑問・can beまで例文整理｜中2英語")</f>
        <v>受動態の作り方3手順｜by省略・否定/疑問・can beまで例文整理｜中2英語</v>
      </c>
      <c r="F214" s="8" t="str">
        <f>IFERROR(__xludf.DUMMYFUNCTION("IFERROR(
  VLOOKUP(
    B214,
    IMPORTRANGE(
      ""1ZygntHC1J6IxzKbTidmOyf5nUyW4GCLurHCjexrLm_o"",
      ""HTMLキャッシュ!A:F""
    ),
    2,
    FALSE
  ),
  """"
)
"),"MC")</f>
        <v>MC</v>
      </c>
      <c r="G214" s="8" t="str">
        <f>IFERROR(__xludf.DUMMYFUNCTION("IFERROR(
  VLOOKUP(
    B214,
    IMPORTRANGE(
      ""1ZygntHC1J6IxzKbTidmOyf5nUyW4GCLurHCjexrLm_o"",
      ""HTMLキャッシュ!A:F""
    ),
    5,
    FALSE
  ),
  """"
)
"),"NEW TREASURE STAGE2｜中2英文法 総括＋Lesson一覧")</f>
        <v>NEW TREASURE STAGE2｜中2英文法 総括＋Lesson一覧</v>
      </c>
      <c r="H214" s="1" t="s">
        <v>2083</v>
      </c>
      <c r="I214" s="8">
        <f>IFERROR(__xludf.DUMMYFUNCTION("IFERROR(
  VLOOKUP(
    A214,
    IMPORTRANGE(
      ""1ZHMy3vVUd_0MrSduXTe1etBb1HNpAlGwQr006ljwMiM"",
      ""GSC最新!A:F""
    ),
    3,
    FALSE
  ),
  0
)
"),34.0)</f>
        <v>34</v>
      </c>
    </row>
    <row r="215">
      <c r="A215" s="9" t="s">
        <v>361</v>
      </c>
      <c r="B215" s="12" t="s">
        <v>292</v>
      </c>
      <c r="C215" s="11" t="str">
        <f>IFERROR(__xludf.DUMMYFUNCTION("REGEXEXTRACT(A215,""https?://([^/]+)"")"),"eigo-rewrite.com")</f>
        <v>eigo-rewrite.com</v>
      </c>
      <c r="D215" s="8" t="str">
        <f>IFERROR(__xludf.DUMMYFUNCTION("IFERROR(
  VLOOKUP(
    A215,
    IMPORTRANGE(
      ""1ZygntHC1J6IxzKbTidmOyf5nUyW4GCLurHCjexrLm_o"",
      ""HTMLキャッシュ!A:F""
    ),
    2,
    FALSE
  ),
  0
)
"),"MC")</f>
        <v>MC</v>
      </c>
      <c r="E215" s="8" t="str">
        <f>IFERROR(__xludf.DUMMYFUNCTION("IFERROR(
  VLOOKUP(
    A215,
    IMPORTRANGE(
      ""1ZygntHC1J6IxzKbTidmOyf5nUyW4GCLurHCjexrLm_o"",
      ""HTMLキャッシュ!A:F""
    ),
    5,
    FALSE
  ),
  0
)
"),"受動態疑問文｜語順3つとBy whom/Who…by中2英語")</f>
        <v>受動態疑問文｜語順3つとBy whom/Who…by中2英語</v>
      </c>
      <c r="F215" s="8" t="str">
        <f>IFERROR(__xludf.DUMMYFUNCTION("IFERROR(
  VLOOKUP(
    B215,
    IMPORTRANGE(
      ""1ZygntHC1J6IxzKbTidmOyf5nUyW4GCLurHCjexrLm_o"",
      ""HTMLキャッシュ!A:F""
    ),
    2,
    FALSE
  ),
  """"
)
"),"MC")</f>
        <v>MC</v>
      </c>
      <c r="G215" s="8" t="str">
        <f>IFERROR(__xludf.DUMMYFUNCTION("IFERROR(
  VLOOKUP(
    B215,
    IMPORTRANGE(
      ""1ZygntHC1J6IxzKbTidmOyf5nUyW4GCLurHCjexrLm_o"",
      ""HTMLキャッシュ!A:F""
    ),
    5,
    FALSE
  ),
  """"
)
"),"NEW TREASURE STAGE2｜中2英文法 総括＋Lesson一覧")</f>
        <v>NEW TREASURE STAGE2｜中2英文法 総括＋Lesson一覧</v>
      </c>
      <c r="H215" s="1" t="s">
        <v>2083</v>
      </c>
      <c r="I215" s="8">
        <f>IFERROR(__xludf.DUMMYFUNCTION("IFERROR(
  VLOOKUP(
    A215,
    IMPORTRANGE(
      ""1ZHMy3vVUd_0MrSduXTe1etBb1HNpAlGwQr006ljwMiM"",
      ""GSC最新!A:F""
    ),
    3,
    FALSE
  ),
  0
)
"),478.0)</f>
        <v>478</v>
      </c>
    </row>
    <row r="216">
      <c r="A216" s="9" t="s">
        <v>362</v>
      </c>
      <c r="B216" s="12" t="s">
        <v>292</v>
      </c>
      <c r="C216" s="11" t="str">
        <f>IFERROR(__xludf.DUMMYFUNCTION("REGEXEXTRACT(A216,""https?://([^/]+)"")"),"eigo-rewrite.com")</f>
        <v>eigo-rewrite.com</v>
      </c>
      <c r="D216" s="8" t="str">
        <f>IFERROR(__xludf.DUMMYFUNCTION("IFERROR(
  VLOOKUP(
    A216,
    IMPORTRANGE(
      ""1ZygntHC1J6IxzKbTidmOyf5nUyW4GCLurHCjexrLm_o"",
      ""HTMLキャッシュ!A:F""
    ),
    2,
    FALSE
  ),
  0
)
"),"MC")</f>
        <v>MC</v>
      </c>
      <c r="E216" s="8" t="str">
        <f>IFERROR(__xludf.DUMMYFUNCTION("IFERROR(
  VLOOKUP(
    A216,
    IMPORTRANGE(
      ""1ZygntHC1J6IxzKbTidmOyf5nUyW4GCLurHCjexrLm_o"",
      ""HTMLキャッシュ!A:F""
    ),
    5,
    FALSE
  ),
  0
)
"),"STAGE2 Lesson6-3中学英文法SVOO・SVOCの受動態まとめ【ニュートレジャーの道案内】 - 受験英語専門ゼミ「Re-Write」(リライト)")</f>
        <v>STAGE2 Lesson6-3中学英文法SVOO・SVOCの受動態まとめ【ニュートレジャーの道案内】 - 受験英語専門ゼミ「Re-Write」(リライト)</v>
      </c>
      <c r="F216" s="8" t="str">
        <f>IFERROR(__xludf.DUMMYFUNCTION("IFERROR(
  VLOOKUP(
    B216,
    IMPORTRANGE(
      ""1ZygntHC1J6IxzKbTidmOyf5nUyW4GCLurHCjexrLm_o"",
      ""HTMLキャッシュ!A:F""
    ),
    2,
    FALSE
  ),
  """"
)
"),"MC")</f>
        <v>MC</v>
      </c>
      <c r="G216" s="8" t="str">
        <f>IFERROR(__xludf.DUMMYFUNCTION("IFERROR(
  VLOOKUP(
    B216,
    IMPORTRANGE(
      ""1ZygntHC1J6IxzKbTidmOyf5nUyW4GCLurHCjexrLm_o"",
      ""HTMLキャッシュ!A:F""
    ),
    5,
    FALSE
  ),
  """"
)
"),"NEW TREASURE STAGE2｜中2英文法 総括＋Lesson一覧")</f>
        <v>NEW TREASURE STAGE2｜中2英文法 総括＋Lesson一覧</v>
      </c>
      <c r="H216" s="1" t="s">
        <v>2083</v>
      </c>
      <c r="I216" s="8">
        <f>IFERROR(__xludf.DUMMYFUNCTION("IFERROR(
  VLOOKUP(
    A216,
    IMPORTRANGE(
      ""1ZHMy3vVUd_0MrSduXTe1etBb1HNpAlGwQr006ljwMiM"",
      ""GSC最新!A:F""
    ),
    3,
    FALSE
  ),
  0
)
"),27.0)</f>
        <v>27</v>
      </c>
    </row>
    <row r="217">
      <c r="A217" s="9" t="s">
        <v>363</v>
      </c>
      <c r="B217" s="12" t="s">
        <v>292</v>
      </c>
      <c r="C217" s="11" t="str">
        <f>IFERROR(__xludf.DUMMYFUNCTION("REGEXEXTRACT(A217,""https?://([^/]+)"")"),"eigo-rewrite.com")</f>
        <v>eigo-rewrite.com</v>
      </c>
      <c r="D217" s="8" t="str">
        <f>IFERROR(__xludf.DUMMYFUNCTION("IFERROR(
  VLOOKUP(
    A217,
    IMPORTRANGE(
      ""1ZygntHC1J6IxzKbTidmOyf5nUyW4GCLurHCjexrLm_o"",
      ""HTMLキャッシュ!A:F""
    ),
    2,
    FALSE
  ),
  0
)
"),"MC")</f>
        <v>MC</v>
      </c>
      <c r="E217" s="8" t="str">
        <f>IFERROR(__xludf.DUMMYFUNCTION("IFERROR(
  VLOOKUP(
    A217,
    IMPORTRANGE(
      ""1ZygntHC1J6IxzKbTidmOyf5nUyW4GCLurHCjexrLm_o"",
      ""HTMLキャッシュ!A:F""
    ),
    5,
    FALSE
  ),
  0
)
"),"現在完了（have/has＋過去分詞）3用法と過去形の違い｜just・already・yetまで")</f>
        <v>現在完了（have/has＋過去分詞）3用法と過去形の違い｜just・already・yetまで</v>
      </c>
      <c r="F217" s="8" t="str">
        <f>IFERROR(__xludf.DUMMYFUNCTION("IFERROR(
  VLOOKUP(
    B217,
    IMPORTRANGE(
      ""1ZygntHC1J6IxzKbTidmOyf5nUyW4GCLurHCjexrLm_o"",
      ""HTMLキャッシュ!A:F""
    ),
    2,
    FALSE
  ),
  """"
)
"),"MC")</f>
        <v>MC</v>
      </c>
      <c r="G217" s="8" t="str">
        <f>IFERROR(__xludf.DUMMYFUNCTION("IFERROR(
  VLOOKUP(
    B217,
    IMPORTRANGE(
      ""1ZygntHC1J6IxzKbTidmOyf5nUyW4GCLurHCjexrLm_o"",
      ""HTMLキャッシュ!A:F""
    ),
    5,
    FALSE
  ),
  """"
)
"),"NEW TREASURE STAGE2｜中2英文法 総括＋Lesson一覧")</f>
        <v>NEW TREASURE STAGE2｜中2英文法 総括＋Lesson一覧</v>
      </c>
      <c r="H217" s="1" t="s">
        <v>2083</v>
      </c>
      <c r="I217" s="8">
        <f>IFERROR(__xludf.DUMMYFUNCTION("IFERROR(
  VLOOKUP(
    A217,
    IMPORTRANGE(
      ""1ZHMy3vVUd_0MrSduXTe1etBb1HNpAlGwQr006ljwMiM"",
      ""GSC最新!A:F""
    ),
    3,
    FALSE
  ),
  0
)
"),29.0)</f>
        <v>29</v>
      </c>
    </row>
    <row r="218">
      <c r="A218" s="9" t="s">
        <v>364</v>
      </c>
      <c r="B218" s="12" t="s">
        <v>292</v>
      </c>
      <c r="C218" s="11" t="str">
        <f>IFERROR(__xludf.DUMMYFUNCTION("REGEXEXTRACT(A218,""https?://([^/]+)"")"),"eigo-rewrite.com")</f>
        <v>eigo-rewrite.com</v>
      </c>
      <c r="D218" s="8" t="str">
        <f>IFERROR(__xludf.DUMMYFUNCTION("IFERROR(
  VLOOKUP(
    A218,
    IMPORTRANGE(
      ""1ZygntHC1J6IxzKbTidmOyf5nUyW4GCLurHCjexrLm_o"",
      ""HTMLキャッシュ!A:F""
    ),
    2,
    FALSE
  ),
  0
)
"),"MC")</f>
        <v>MC</v>
      </c>
      <c r="E218" s="8" t="str">
        <f>IFERROR(__xludf.DUMMYFUNCTION("IFERROR(
  VLOOKUP(
    A218,
    IMPORTRANGE(
      ""1ZygntHC1J6IxzKbTidmOyf5nUyW4GCLurHCjexrLm_o"",
      ""HTMLキャッシュ!A:F""
    ),
    5,
    FALSE
  ),
  0
)
"),"現在完了の経験用法とever・never・beenとgoneの違い確認")</f>
        <v>現在完了の経験用法とever・never・beenとgoneの違い確認</v>
      </c>
      <c r="F218" s="8" t="str">
        <f>IFERROR(__xludf.DUMMYFUNCTION("IFERROR(
  VLOOKUP(
    B218,
    IMPORTRANGE(
      ""1ZygntHC1J6IxzKbTidmOyf5nUyW4GCLurHCjexrLm_o"",
      ""HTMLキャッシュ!A:F""
    ),
    2,
    FALSE
  ),
  """"
)
"),"MC")</f>
        <v>MC</v>
      </c>
      <c r="G218" s="8" t="str">
        <f>IFERROR(__xludf.DUMMYFUNCTION("IFERROR(
  VLOOKUP(
    B218,
    IMPORTRANGE(
      ""1ZygntHC1J6IxzKbTidmOyf5nUyW4GCLurHCjexrLm_o"",
      ""HTMLキャッシュ!A:F""
    ),
    5,
    FALSE
  ),
  """"
)
"),"NEW TREASURE STAGE2｜中2英文法 総括＋Lesson一覧")</f>
        <v>NEW TREASURE STAGE2｜中2英文法 総括＋Lesson一覧</v>
      </c>
      <c r="H218" s="1" t="s">
        <v>2083</v>
      </c>
      <c r="I218" s="8">
        <f>IFERROR(__xludf.DUMMYFUNCTION("IFERROR(
  VLOOKUP(
    A218,
    IMPORTRANGE(
      ""1ZHMy3vVUd_0MrSduXTe1etBb1HNpAlGwQr006ljwMiM"",
      ""GSC最新!A:F""
    ),
    3,
    FALSE
  ),
  0
)
"),21.0)</f>
        <v>21</v>
      </c>
    </row>
    <row r="219">
      <c r="A219" s="9" t="s">
        <v>365</v>
      </c>
      <c r="B219" s="12" t="s">
        <v>292</v>
      </c>
      <c r="C219" s="11" t="str">
        <f>IFERROR(__xludf.DUMMYFUNCTION("REGEXEXTRACT(A219,""https?://([^/]+)"")"),"eigo-rewrite.com")</f>
        <v>eigo-rewrite.com</v>
      </c>
      <c r="D219" s="8" t="str">
        <f>IFERROR(__xludf.DUMMYFUNCTION("IFERROR(
  VLOOKUP(
    A219,
    IMPORTRANGE(
      ""1ZygntHC1J6IxzKbTidmOyf5nUyW4GCLurHCjexrLm_o"",
      ""HTMLキャッシュ!A:F""
    ),
    2,
    FALSE
  ),
  0
)
"),"MC")</f>
        <v>MC</v>
      </c>
      <c r="E219" s="8" t="str">
        <f>IFERROR(__xludf.DUMMYFUNCTION("IFERROR(
  VLOOKUP(
    A219,
    IMPORTRANGE(
      ""1ZygntHC1J6IxzKbTidmOyf5nUyW4GCLurHCjexrLm_o"",
      ""HTMLキャッシュ!A:F""
    ),
    5,
    FALSE
  ),
  0
)
"),"現在完了形 継続｜訳し方とfor/since｜中2英語")</f>
        <v>現在完了形 継続｜訳し方とfor/since｜中2英語</v>
      </c>
      <c r="F219" s="8" t="str">
        <f>IFERROR(__xludf.DUMMYFUNCTION("IFERROR(
  VLOOKUP(
    B219,
    IMPORTRANGE(
      ""1ZygntHC1J6IxzKbTidmOyf5nUyW4GCLurHCjexrLm_o"",
      ""HTMLキャッシュ!A:F""
    ),
    2,
    FALSE
  ),
  """"
)
"),"MC")</f>
        <v>MC</v>
      </c>
      <c r="G219" s="8" t="str">
        <f>IFERROR(__xludf.DUMMYFUNCTION("IFERROR(
  VLOOKUP(
    B219,
    IMPORTRANGE(
      ""1ZygntHC1J6IxzKbTidmOyf5nUyW4GCLurHCjexrLm_o"",
      ""HTMLキャッシュ!A:F""
    ),
    5,
    FALSE
  ),
  """"
)
"),"NEW TREASURE STAGE2｜中2英文法 総括＋Lesson一覧")</f>
        <v>NEW TREASURE STAGE2｜中2英文法 総括＋Lesson一覧</v>
      </c>
      <c r="H219" s="1" t="s">
        <v>2083</v>
      </c>
      <c r="I219" s="8">
        <f>IFERROR(__xludf.DUMMYFUNCTION("IFERROR(
  VLOOKUP(
    A219,
    IMPORTRANGE(
      ""1ZHMy3vVUd_0MrSduXTe1etBb1HNpAlGwQr006ljwMiM"",
      ""GSC最新!A:F""
    ),
    3,
    FALSE
  ),
  0
)
"),16.0)</f>
        <v>16</v>
      </c>
    </row>
    <row r="220">
      <c r="A220" s="9" t="s">
        <v>366</v>
      </c>
      <c r="B220" s="12" t="s">
        <v>292</v>
      </c>
      <c r="C220" s="11" t="str">
        <f>IFERROR(__xludf.DUMMYFUNCTION("REGEXEXTRACT(A220,""https?://([^/]+)"")"),"eigo-rewrite.com")</f>
        <v>eigo-rewrite.com</v>
      </c>
      <c r="D220" s="8" t="str">
        <f>IFERROR(__xludf.DUMMYFUNCTION("IFERROR(
  VLOOKUP(
    A220,
    IMPORTRANGE(
      ""1ZygntHC1J6IxzKbTidmOyf5nUyW4GCLurHCjexrLm_o"",
      ""HTMLキャッシュ!A:F""
    ),
    2,
    FALSE
  ),
  0
)
"),"MC")</f>
        <v>MC</v>
      </c>
      <c r="E220" s="8" t="str">
        <f>IFERROR(__xludf.DUMMYFUNCTION("IFERROR(
  VLOOKUP(
    A220,
    IMPORTRANGE(
      ""1ZygntHC1J6IxzKbTidmOyf5nUyW4GCLurHCjexrLm_o"",
      ""HTMLキャッシュ!A:F""
    ),
    5,
    FALSE
  ),
  0
)
"),"現在完了進行形とは｜have been＋ing の継続と用法解説")</f>
        <v>現在完了進行形とは｜have been＋ing の継続と用法解説</v>
      </c>
      <c r="F220" s="8" t="str">
        <f>IFERROR(__xludf.DUMMYFUNCTION("IFERROR(
  VLOOKUP(
    B220,
    IMPORTRANGE(
      ""1ZygntHC1J6IxzKbTidmOyf5nUyW4GCLurHCjexrLm_o"",
      ""HTMLキャッシュ!A:F""
    ),
    2,
    FALSE
  ),
  """"
)
"),"MC")</f>
        <v>MC</v>
      </c>
      <c r="G220" s="8" t="str">
        <f>IFERROR(__xludf.DUMMYFUNCTION("IFERROR(
  VLOOKUP(
    B220,
    IMPORTRANGE(
      ""1ZygntHC1J6IxzKbTidmOyf5nUyW4GCLurHCjexrLm_o"",
      ""HTMLキャッシュ!A:F""
    ),
    5,
    FALSE
  ),
  """"
)
"),"NEW TREASURE STAGE2｜中2英文法 総括＋Lesson一覧")</f>
        <v>NEW TREASURE STAGE2｜中2英文法 総括＋Lesson一覧</v>
      </c>
      <c r="H220" s="1" t="s">
        <v>2083</v>
      </c>
      <c r="I220" s="8">
        <f>IFERROR(__xludf.DUMMYFUNCTION("IFERROR(
  VLOOKUP(
    A220,
    IMPORTRANGE(
      ""1ZHMy3vVUd_0MrSduXTe1etBb1HNpAlGwQr006ljwMiM"",
      ""GSC最新!A:F""
    ),
    3,
    FALSE
  ),
  0
)
"),6.0)</f>
        <v>6</v>
      </c>
    </row>
    <row r="221">
      <c r="A221" s="9" t="s">
        <v>367</v>
      </c>
      <c r="B221" s="12" t="s">
        <v>292</v>
      </c>
      <c r="C221" s="11" t="str">
        <f>IFERROR(__xludf.DUMMYFUNCTION("REGEXEXTRACT(A221,""https?://([^/]+)"")"),"eigo-rewrite.com")</f>
        <v>eigo-rewrite.com</v>
      </c>
      <c r="D221" s="8" t="str">
        <f>IFERROR(__xludf.DUMMYFUNCTION("IFERROR(
  VLOOKUP(
    A221,
    IMPORTRANGE(
      ""1ZygntHC1J6IxzKbTidmOyf5nUyW4GCLurHCjexrLm_o"",
      ""HTMLキャッシュ!A:F""
    ),
    2,
    FALSE
  ),
  0
)
"),"MC")</f>
        <v>MC</v>
      </c>
      <c r="E221" s="8" t="str">
        <f>IFERROR(__xludf.DUMMYFUNCTION("IFERROR(
  VLOOKUP(
    A221,
    IMPORTRANGE(
      ""1ZygntHC1J6IxzKbTidmOyf5nUyW4GCLurHCjexrLm_o"",
      ""HTMLキャッシュ!A:F""
    ),
    5,
    FALSE
  ),
  0
)
"),"butterは不可算名詞｜可算・不可算の見分け方と数え方｜中学英語")</f>
        <v>butterは不可算名詞｜可算・不可算の見分け方と数え方｜中学英語</v>
      </c>
      <c r="F221" s="8" t="str">
        <f>IFERROR(__xludf.DUMMYFUNCTION("IFERROR(
  VLOOKUP(
    B221,
    IMPORTRANGE(
      ""1ZygntHC1J6IxzKbTidmOyf5nUyW4GCLurHCjexrLm_o"",
      ""HTMLキャッシュ!A:F""
    ),
    2,
    FALSE
  ),
  """"
)
"),"MC")</f>
        <v>MC</v>
      </c>
      <c r="G221" s="8" t="str">
        <f>IFERROR(__xludf.DUMMYFUNCTION("IFERROR(
  VLOOKUP(
    B221,
    IMPORTRANGE(
      ""1ZygntHC1J6IxzKbTidmOyf5nUyW4GCLurHCjexrLm_o"",
      ""HTMLキャッシュ!A:F""
    ),
    5,
    FALSE
  ),
  """"
)
"),"NEW TREASURE STAGE2｜中2英文法 総括＋Lesson一覧")</f>
        <v>NEW TREASURE STAGE2｜中2英文法 総括＋Lesson一覧</v>
      </c>
      <c r="H221" s="1" t="s">
        <v>2083</v>
      </c>
      <c r="I221" s="8">
        <f>IFERROR(__xludf.DUMMYFUNCTION("IFERROR(
  VLOOKUP(
    A221,
    IMPORTRANGE(
      ""1ZHMy3vVUd_0MrSduXTe1etBb1HNpAlGwQr006ljwMiM"",
      ""GSC最新!A:F""
    ),
    3,
    FALSE
  ),
  0
)
"),13.0)</f>
        <v>13</v>
      </c>
    </row>
    <row r="222">
      <c r="A222" s="9" t="s">
        <v>368</v>
      </c>
      <c r="B222" s="12" t="s">
        <v>292</v>
      </c>
      <c r="C222" s="11" t="str">
        <f>IFERROR(__xludf.DUMMYFUNCTION("REGEXEXTRACT(A222,""https?://([^/]+)"")"),"eigo-rewrite.com")</f>
        <v>eigo-rewrite.com</v>
      </c>
      <c r="D222" s="8" t="str">
        <f>IFERROR(__xludf.DUMMYFUNCTION("IFERROR(
  VLOOKUP(
    A222,
    IMPORTRANGE(
      ""1ZygntHC1J6IxzKbTidmOyf5nUyW4GCLurHCjexrLm_o"",
      ""HTMLキャッシュ!A:F""
    ),
    2,
    FALSE
  ),
  0
)
"),"MC")</f>
        <v>MC</v>
      </c>
      <c r="E222" s="8" t="str">
        <f>IFERROR(__xludf.DUMMYFUNCTION("IFERROR(
  VLOOKUP(
    A222,
    IMPORTRANGE(
      ""1ZygntHC1J6IxzKbTidmOyf5nUyW4GCLurHCjexrLm_o"",
      ""HTMLキャッシュ!A:F""
    ),
    5,
    FALSE
  ),
  0
)
"),"STAGE2 Lesson8-2 中学英語の「one・another・each」完全整理──不定代名詞の基本と使い分け【ニュートレジャーの道案内】 - 受験英語専門ゼミ「Re-Write」(リライト)")</f>
        <v>STAGE2 Lesson8-2 中学英語の「one・another・each」完全整理──不定代名詞の基本と使い分け【ニュートレジャーの道案内】 - 受験英語専門ゼミ「Re-Write」(リライト)</v>
      </c>
      <c r="F222" s="8" t="str">
        <f>IFERROR(__xludf.DUMMYFUNCTION("IFERROR(
  VLOOKUP(
    B222,
    IMPORTRANGE(
      ""1ZygntHC1J6IxzKbTidmOyf5nUyW4GCLurHCjexrLm_o"",
      ""HTMLキャッシュ!A:F""
    ),
    2,
    FALSE
  ),
  """"
)
"),"MC")</f>
        <v>MC</v>
      </c>
      <c r="G222" s="8" t="str">
        <f>IFERROR(__xludf.DUMMYFUNCTION("IFERROR(
  VLOOKUP(
    B222,
    IMPORTRANGE(
      ""1ZygntHC1J6IxzKbTidmOyf5nUyW4GCLurHCjexrLm_o"",
      ""HTMLキャッシュ!A:F""
    ),
    5,
    FALSE
  ),
  """"
)
"),"NEW TREASURE STAGE2｜中2英文法 総括＋Lesson一覧")</f>
        <v>NEW TREASURE STAGE2｜中2英文法 総括＋Lesson一覧</v>
      </c>
      <c r="H222" s="1" t="s">
        <v>2083</v>
      </c>
      <c r="I222" s="8">
        <f>IFERROR(__xludf.DUMMYFUNCTION("IFERROR(
  VLOOKUP(
    A222,
    IMPORTRANGE(
      ""1ZHMy3vVUd_0MrSduXTe1etBb1HNpAlGwQr006ljwMiM"",
      ""GSC最新!A:F""
    ),
    3,
    FALSE
  ),
  0
)
"),44.0)</f>
        <v>44</v>
      </c>
    </row>
    <row r="223">
      <c r="A223" s="9" t="s">
        <v>369</v>
      </c>
      <c r="B223" s="12" t="s">
        <v>292</v>
      </c>
      <c r="C223" s="11" t="str">
        <f>IFERROR(__xludf.DUMMYFUNCTION("REGEXEXTRACT(A223,""https?://([^/]+)"")"),"eigo-rewrite.com")</f>
        <v>eigo-rewrite.com</v>
      </c>
      <c r="D223" s="8" t="str">
        <f>IFERROR(__xludf.DUMMYFUNCTION("IFERROR(
  VLOOKUP(
    A223,
    IMPORTRANGE(
      ""1ZygntHC1J6IxzKbTidmOyf5nUyW4GCLurHCjexrLm_o"",
      ""HTMLキャッシュ!A:F""
    ),
    2,
    FALSE
  ),
  0
)
"),"MC")</f>
        <v>MC</v>
      </c>
      <c r="E223" s="8" t="str">
        <f>IFERROR(__xludf.DUMMYFUNCTION("IFERROR(
  VLOOKUP(
    A223,
    IMPORTRANGE(
      ""1ZygntHC1J6IxzKbTidmOyf5nUyW4GCLurHCjexrLm_o"",
      ""HTMLキャッシュ!A:F""
    ),
    5,
    FALSE
  ),
  0
)
"),"再帰代名詞self/selves｜意味と違い｜中学英語")</f>
        <v>再帰代名詞self/selves｜意味と違い｜中学英語</v>
      </c>
      <c r="F223" s="8" t="str">
        <f>IFERROR(__xludf.DUMMYFUNCTION("IFERROR(
  VLOOKUP(
    B223,
    IMPORTRANGE(
      ""1ZygntHC1J6IxzKbTidmOyf5nUyW4GCLurHCjexrLm_o"",
      ""HTMLキャッシュ!A:F""
    ),
    2,
    FALSE
  ),
  """"
)
"),"MC")</f>
        <v>MC</v>
      </c>
      <c r="G223" s="8" t="str">
        <f>IFERROR(__xludf.DUMMYFUNCTION("IFERROR(
  VLOOKUP(
    B223,
    IMPORTRANGE(
      ""1ZygntHC1J6IxzKbTidmOyf5nUyW4GCLurHCjexrLm_o"",
      ""HTMLキャッシュ!A:F""
    ),
    5,
    FALSE
  ),
  """"
)
"),"NEW TREASURE STAGE2｜中2英文法 総括＋Lesson一覧")</f>
        <v>NEW TREASURE STAGE2｜中2英文法 総括＋Lesson一覧</v>
      </c>
      <c r="H223" s="1" t="s">
        <v>2083</v>
      </c>
      <c r="I223" s="8">
        <f>IFERROR(__xludf.DUMMYFUNCTION("IFERROR(
  VLOOKUP(
    A223,
    IMPORTRANGE(
      ""1ZHMy3vVUd_0MrSduXTe1etBb1HNpAlGwQr006ljwMiM"",
      ""GSC最新!A:F""
    ),
    3,
    FALSE
  ),
  0
)
"),30.0)</f>
        <v>30</v>
      </c>
    </row>
    <row r="224">
      <c r="A224" s="9" t="s">
        <v>370</v>
      </c>
      <c r="B224" s="12" t="s">
        <v>292</v>
      </c>
      <c r="C224" s="11" t="str">
        <f>IFERROR(__xludf.DUMMYFUNCTION("REGEXEXTRACT(A224,""https?://([^/]+)"")"),"eigo-rewrite.com")</f>
        <v>eigo-rewrite.com</v>
      </c>
      <c r="D224" s="8" t="str">
        <f>IFERROR(__xludf.DUMMYFUNCTION("IFERROR(
  VLOOKUP(
    A224,
    IMPORTRANGE(
      ""1ZygntHC1J6IxzKbTidmOyf5nUyW4GCLurHCjexrLm_o"",
      ""HTMLキャッシュ!A:F""
    ),
    2,
    FALSE
  ),
  0
)
"),"MC")</f>
        <v>MC</v>
      </c>
      <c r="E224" s="8" t="str">
        <f>IFERROR(__xludf.DUMMYFUNCTION("IFERROR(
  VLOOKUP(
    A224,
    IMPORTRANGE(
      ""1ZygntHC1J6IxzKbTidmOyf5nUyW4GCLurHCjexrLm_o"",
      ""HTMLキャッシュ!A:F""
    ),
    5,
    FALSE
  ),
  0
)
"),"代名詞の基本用法｜指示・再代入・前後関係のルール整理")</f>
        <v>代名詞の基本用法｜指示・再代入・前後関係のルール整理</v>
      </c>
      <c r="F224" s="8" t="str">
        <f>IFERROR(__xludf.DUMMYFUNCTION("IFERROR(
  VLOOKUP(
    B224,
    IMPORTRANGE(
      ""1ZygntHC1J6IxzKbTidmOyf5nUyW4GCLurHCjexrLm_o"",
      ""HTMLキャッシュ!A:F""
    ),
    2,
    FALSE
  ),
  """"
)
"),"MC")</f>
        <v>MC</v>
      </c>
      <c r="G224" s="8" t="str">
        <f>IFERROR(__xludf.DUMMYFUNCTION("IFERROR(
  VLOOKUP(
    B224,
    IMPORTRANGE(
      ""1ZygntHC1J6IxzKbTidmOyf5nUyW4GCLurHCjexrLm_o"",
      ""HTMLキャッシュ!A:F""
    ),
    5,
    FALSE
  ),
  """"
)
"),"NEW TREASURE STAGE2｜中2英文法 総括＋Lesson一覧")</f>
        <v>NEW TREASURE STAGE2｜中2英文法 総括＋Lesson一覧</v>
      </c>
      <c r="H224" s="1" t="s">
        <v>2083</v>
      </c>
      <c r="I224" s="8">
        <f>IFERROR(__xludf.DUMMYFUNCTION("IFERROR(
  VLOOKUP(
    A224,
    IMPORTRANGE(
      ""1ZHMy3vVUd_0MrSduXTe1etBb1HNpAlGwQr006ljwMiM"",
      ""GSC最新!A:F""
    ),
    3,
    FALSE
  ),
  0
)
"),39.0)</f>
        <v>39</v>
      </c>
    </row>
    <row r="225">
      <c r="A225" s="9" t="s">
        <v>371</v>
      </c>
      <c r="B225" s="12" t="s">
        <v>292</v>
      </c>
      <c r="C225" s="11" t="str">
        <f>IFERROR(__xludf.DUMMYFUNCTION("REGEXEXTRACT(A225,""https?://([^/]+)"")"),"eigo-rewrite.com")</f>
        <v>eigo-rewrite.com</v>
      </c>
      <c r="D225" s="8" t="str">
        <f>IFERROR(__xludf.DUMMYFUNCTION("IFERROR(
  VLOOKUP(
    A225,
    IMPORTRANGE(
      ""1ZygntHC1J6IxzKbTidmOyf5nUyW4GCLurHCjexrLm_o"",
      ""HTMLキャッシュ!A:F""
    ),
    2,
    FALSE
  ),
  0
)
"),"MC")</f>
        <v>MC</v>
      </c>
      <c r="E225" s="8" t="str">
        <f>IFERROR(__xludf.DUMMYFUNCTION("IFERROR(
  VLOOKUP(
    A225,
    IMPORTRANGE(
      ""1ZygntHC1J6IxzKbTidmOyf5nUyW4GCLurHCjexrLm_o"",
      ""HTMLキャッシュ!A:F""
    ),
    5,
    FALSE
  ),
  0
)
"),"英文法 STAGE2 分詞の後置修飾と受け身の見分け方解説")</f>
        <v>英文法 STAGE2 分詞の後置修飾と受け身の見分け方解説</v>
      </c>
      <c r="F225" s="8" t="str">
        <f>IFERROR(__xludf.DUMMYFUNCTION("IFERROR(
  VLOOKUP(
    B225,
    IMPORTRANGE(
      ""1ZygntHC1J6IxzKbTidmOyf5nUyW4GCLurHCjexrLm_o"",
      ""HTMLキャッシュ!A:F""
    ),
    2,
    FALSE
  ),
  """"
)
"),"MC")</f>
        <v>MC</v>
      </c>
      <c r="G225" s="8" t="str">
        <f>IFERROR(__xludf.DUMMYFUNCTION("IFERROR(
  VLOOKUP(
    B225,
    IMPORTRANGE(
      ""1ZygntHC1J6IxzKbTidmOyf5nUyW4GCLurHCjexrLm_o"",
      ""HTMLキャッシュ!A:F""
    ),
    5,
    FALSE
  ),
  """"
)
"),"NEW TREASURE STAGE2｜中2英文法 総括＋Lesson一覧")</f>
        <v>NEW TREASURE STAGE2｜中2英文法 総括＋Lesson一覧</v>
      </c>
      <c r="H225" s="1" t="s">
        <v>2083</v>
      </c>
      <c r="I225" s="8">
        <f>IFERROR(__xludf.DUMMYFUNCTION("IFERROR(
  VLOOKUP(
    A225,
    IMPORTRANGE(
      ""1ZHMy3vVUd_0MrSduXTe1etBb1HNpAlGwQr006ljwMiM"",
      ""GSC最新!A:F""
    ),
    3,
    FALSE
  ),
  0
)
"),44.0)</f>
        <v>44</v>
      </c>
    </row>
    <row r="226">
      <c r="A226" s="9" t="s">
        <v>372</v>
      </c>
      <c r="B226" s="9" t="s">
        <v>283</v>
      </c>
      <c r="C226" s="11" t="str">
        <f>IFERROR(__xludf.DUMMYFUNCTION("REGEXEXTRACT(A226,""https?://([^/]+)"")"),"eigo-rewrite.com")</f>
        <v>eigo-rewrite.com</v>
      </c>
      <c r="D226" s="8" t="str">
        <f>IFERROR(__xludf.DUMMYFUNCTION("IFERROR(
  VLOOKUP(
    A226,
    IMPORTRANGE(
      ""1ZygntHC1J6IxzKbTidmOyf5nUyW4GCLurHCjexrLm_o"",
      ""HTMLキャッシュ!A:F""
    ),
    2,
    FALSE
  ),
  0
)
"),"MC")</f>
        <v>MC</v>
      </c>
      <c r="E226" s="8" t="str">
        <f>IFERROR(__xludf.DUMMYFUNCTION("IFERROR(
  VLOOKUP(
    A226,
    IMPORTRANGE(
      ""1ZygntHC1J6IxzKbTidmOyf5nUyW4GCLurHCjexrLm_o"",
      ""HTMLキャッシュ!A:F""
    ),
    5,
    FALSE
  ),
  0
)
"),"STAGE2総括【ニュートレジャーの道案内】 - 受験英語専門ゼミ「Re-Write」(リライト)")</f>
        <v>STAGE2総括【ニュートレジャーの道案内】 - 受験英語専門ゼミ「Re-Write」(リライト)</v>
      </c>
      <c r="F226" s="8" t="str">
        <f>IFERROR(__xludf.DUMMYFUNCTION("IFERROR(
  VLOOKUP(
    B226,
    IMPORTRANGE(
      ""1ZygntHC1J6IxzKbTidmOyf5nUyW4GCLurHCjexrLm_o"",
      ""HTMLキャッシュ!A:F""
    ),
    2,
    FALSE
  ),
  """"
)
"),"MC")</f>
        <v>MC</v>
      </c>
      <c r="G226" s="8" t="str">
        <f>IFERROR(__xludf.DUMMYFUNCTION("IFERROR(
  VLOOKUP(
    B226,
    IMPORTRANGE(
      ""1ZygntHC1J6IxzKbTidmOyf5nUyW4GCLurHCjexrLm_o"",
      ""HTMLキャッシュ!A:F""
    ),
    5,
    FALSE
  ),
  """"
)
"),"英語文法の基礎と応用 重要ルールを例文で徹底整理")</f>
        <v>英語文法の基礎と応用 重要ルールを例文で徹底整理</v>
      </c>
      <c r="H226" s="1" t="s">
        <v>2083</v>
      </c>
      <c r="I226" s="8">
        <f>IFERROR(__xludf.DUMMYFUNCTION("IFERROR(
  VLOOKUP(
    A226,
    IMPORTRANGE(
      ""1ZHMy3vVUd_0MrSduXTe1etBb1HNpAlGwQr006ljwMiM"",
      ""GSC最新!A:F""
    ),
    3,
    FALSE
  ),
  0
)
"),2.0)</f>
        <v>2</v>
      </c>
    </row>
    <row r="227">
      <c r="A227" s="9" t="s">
        <v>373</v>
      </c>
      <c r="B227" s="9" t="s">
        <v>396</v>
      </c>
      <c r="C227" s="11" t="str">
        <f>IFERROR(__xludf.DUMMYFUNCTION("REGEXEXTRACT(A227,""https?://([^/]+)"")"),"eigo-rewrite.com")</f>
        <v>eigo-rewrite.com</v>
      </c>
      <c r="D227" s="8" t="str">
        <f>IFERROR(__xludf.DUMMYFUNCTION("IFERROR(
  VLOOKUP(
    A227,
    IMPORTRANGE(
      ""1ZygntHC1J6IxzKbTidmOyf5nUyW4GCLurHCjexrLm_o"",
      ""HTMLキャッシュ!A:F""
    ),
    2,
    FALSE
  ),
  0
)
"),"MC")</f>
        <v>MC</v>
      </c>
      <c r="E227" s="8" t="str">
        <f>IFERROR(__xludf.DUMMYFUNCTION("IFERROR(
  VLOOKUP(
    A227,
    IMPORTRANGE(
      ""1ZygntHC1J6IxzKbTidmOyf5nUyW4GCLurHCjexrLm_o"",
      ""HTMLキャッシュ!A:F""
    ),
    5,
    FALSE
  ),
  0
)
"),"Stage3 Lesson1-2 英語文法と語法の徹底解説")</f>
        <v>Stage3 Lesson1-2 英語文法と語法の徹底解説</v>
      </c>
      <c r="F227" s="8" t="str">
        <f>IFERROR(__xludf.DUMMYFUNCTION("IFERROR(
  VLOOKUP(
    B227,
    IMPORTRANGE(
      ""1ZygntHC1J6IxzKbTidmOyf5nUyW4GCLurHCjexrLm_o"",
      ""HTMLキャッシュ!A:F""
    ),
    2,
    FALSE
  ),
  """"
)
"),"MC")</f>
        <v>MC</v>
      </c>
      <c r="G227" s="8" t="str">
        <f>IFERROR(__xludf.DUMMYFUNCTION("IFERROR(
  VLOOKUP(
    B227,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27" s="1" t="s">
        <v>2083</v>
      </c>
      <c r="I227" s="8">
        <f>IFERROR(__xludf.DUMMYFUNCTION("IFERROR(
  VLOOKUP(
    A227,
    IMPORTRANGE(
      ""1ZHMy3vVUd_0MrSduXTe1etBb1HNpAlGwQr006ljwMiM"",
      ""GSC最新!A:F""
    ),
    3,
    FALSE
  ),
  0
)
"),9.0)</f>
        <v>9</v>
      </c>
    </row>
    <row r="228">
      <c r="A228" s="9" t="s">
        <v>374</v>
      </c>
      <c r="B228" s="9" t="s">
        <v>396</v>
      </c>
      <c r="C228" s="11" t="str">
        <f>IFERROR(__xludf.DUMMYFUNCTION("REGEXEXTRACT(A228,""https?://([^/]+)"")"),"eigo-rewrite.com")</f>
        <v>eigo-rewrite.com</v>
      </c>
      <c r="D228" s="8" t="str">
        <f>IFERROR(__xludf.DUMMYFUNCTION("IFERROR(
  VLOOKUP(
    A228,
    IMPORTRANGE(
      ""1ZygntHC1J6IxzKbTidmOyf5nUyW4GCLurHCjexrLm_o"",
      ""HTMLキャッシュ!A:F""
    ),
    2,
    FALSE
  ),
  0
)
"),"MC")</f>
        <v>MC</v>
      </c>
      <c r="E228" s="8" t="str">
        <f>IFERROR(__xludf.DUMMYFUNCTION("IFERROR(
  VLOOKUP(
    A228,
    IMPORTRANGE(
      ""1ZygntHC1J6IxzKbTidmOyf5nUyW4GCLurHCjexrLm_o"",
      ""HTMLキャッシュ!A:F""
    ),
    5,
    FALSE
  ),
  0
)
"),"大過去had＋過去分詞｜現在完了との違い（treasure）")</f>
        <v>大過去had＋過去分詞｜現在完了との違い（treasure）</v>
      </c>
      <c r="F228" s="8" t="str">
        <f>IFERROR(__xludf.DUMMYFUNCTION("IFERROR(
  VLOOKUP(
    B228,
    IMPORTRANGE(
      ""1ZygntHC1J6IxzKbTidmOyf5nUyW4GCLurHCjexrLm_o"",
      ""HTMLキャッシュ!A:F""
    ),
    2,
    FALSE
  ),
  """"
)
"),"MC")</f>
        <v>MC</v>
      </c>
      <c r="G228" s="8" t="str">
        <f>IFERROR(__xludf.DUMMYFUNCTION("IFERROR(
  VLOOKUP(
    B228,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28" s="1" t="s">
        <v>2083</v>
      </c>
      <c r="I228" s="8">
        <f>IFERROR(__xludf.DUMMYFUNCTION("IFERROR(
  VLOOKUP(
    A228,
    IMPORTRANGE(
      ""1ZHMy3vVUd_0MrSduXTe1etBb1HNpAlGwQr006ljwMiM"",
      ""GSC最新!A:F""
    ),
    3,
    FALSE
  ),
  0
)
"),1.0)</f>
        <v>1</v>
      </c>
    </row>
    <row r="229">
      <c r="A229" s="9" t="s">
        <v>375</v>
      </c>
      <c r="B229" s="9" t="s">
        <v>396</v>
      </c>
      <c r="C229" s="11" t="str">
        <f>IFERROR(__xludf.DUMMYFUNCTION("REGEXEXTRACT(A229,""https?://([^/]+)"")"),"eigo-rewrite.com")</f>
        <v>eigo-rewrite.com</v>
      </c>
      <c r="D229" s="8" t="str">
        <f>IFERROR(__xludf.DUMMYFUNCTION("IFERROR(
  VLOOKUP(
    A229,
    IMPORTRANGE(
      ""1ZygntHC1J6IxzKbTidmOyf5nUyW4GCLurHCjexrLm_o"",
      ""HTMLキャッシュ!A:F""
    ),
    2,
    FALSE
  ),
  0
)
"),"MC")</f>
        <v>MC</v>
      </c>
      <c r="E229" s="8" t="str">
        <f>IFERROR(__xludf.DUMMYFUNCTION("IFERROR(
  VLOOKUP(
    A229,
    IMPORTRANGE(
      ""1ZygntHC1J6IxzKbTidmOyf5nUyW4GCLurHCjexrLm_o"",
      ""HTMLキャッシュ!A:F""
    ),
    5,
    FALSE
  ),
  0
)
"),"STAGE3 Lesson2-1 助動詞の発展用法(推量/義務)【ニュートレジャーの道案内】 - 受験英語専門ゼミ「Re-Write」(リライト)")</f>
        <v>STAGE3 Lesson2-1 助動詞の発展用法(推量/義務)【ニュートレジャーの道案内】 - 受験英語専門ゼミ「Re-Write」(リライト)</v>
      </c>
      <c r="F229" s="8" t="str">
        <f>IFERROR(__xludf.DUMMYFUNCTION("IFERROR(
  VLOOKUP(
    B229,
    IMPORTRANGE(
      ""1ZygntHC1J6IxzKbTidmOyf5nUyW4GCLurHCjexrLm_o"",
      ""HTMLキャッシュ!A:F""
    ),
    2,
    FALSE
  ),
  """"
)
"),"MC")</f>
        <v>MC</v>
      </c>
      <c r="G229" s="8" t="str">
        <f>IFERROR(__xludf.DUMMYFUNCTION("IFERROR(
  VLOOKUP(
    B229,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29" s="1" t="s">
        <v>2083</v>
      </c>
      <c r="I229" s="8">
        <f>IFERROR(__xludf.DUMMYFUNCTION("IFERROR(
  VLOOKUP(
    A229,
    IMPORTRANGE(
      ""1ZHMy3vVUd_0MrSduXTe1etBb1HNpAlGwQr006ljwMiM"",
      ""GSC最新!A:F""
    ),
    3,
    FALSE
  ),
  0
)
"),9.0)</f>
        <v>9</v>
      </c>
    </row>
    <row r="230">
      <c r="A230" s="9" t="s">
        <v>376</v>
      </c>
      <c r="B230" s="9" t="s">
        <v>396</v>
      </c>
      <c r="C230" s="11" t="str">
        <f>IFERROR(__xludf.DUMMYFUNCTION("REGEXEXTRACT(A230,""https?://([^/]+)"")"),"eigo-rewrite.com")</f>
        <v>eigo-rewrite.com</v>
      </c>
      <c r="D230" s="8" t="str">
        <f>IFERROR(__xludf.DUMMYFUNCTION("IFERROR(
  VLOOKUP(
    A230,
    IMPORTRANGE(
      ""1ZygntHC1J6IxzKbTidmOyf5nUyW4GCLurHCjexrLm_o"",
      ""HTMLキャッシュ!A:F""
    ),
    2,
    FALSE
  ),
  0
)
"),"MC")</f>
        <v>MC</v>
      </c>
      <c r="E230" s="8" t="str">
        <f>IFERROR(__xludf.DUMMYFUNCTION("IFERROR(
  VLOOKUP(
    A230,
    IMPORTRANGE(
      ""1ZygntHC1J6IxzKbTidmOyf5nUyW4GCLurHCjexrLm_o"",
      ""HTMLキャッシュ!A:F""
    ),
    5,
    FALSE
  ),
  0
)
"),"can / could の「可能性」の意味とは？助動詞の使い分けを整理")</f>
        <v>can / could の「可能性」の意味とは？助動詞の使い分けを整理</v>
      </c>
      <c r="F230" s="8" t="str">
        <f>IFERROR(__xludf.DUMMYFUNCTION("IFERROR(
  VLOOKUP(
    B230,
    IMPORTRANGE(
      ""1ZygntHC1J6IxzKbTidmOyf5nUyW4GCLurHCjexrLm_o"",
      ""HTMLキャッシュ!A:F""
    ),
    2,
    FALSE
  ),
  """"
)
"),"MC")</f>
        <v>MC</v>
      </c>
      <c r="G230" s="8" t="str">
        <f>IFERROR(__xludf.DUMMYFUNCTION("IFERROR(
  VLOOKUP(
    B230,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0" s="1" t="s">
        <v>2083</v>
      </c>
      <c r="I230" s="8">
        <f>IFERROR(__xludf.DUMMYFUNCTION("IFERROR(
  VLOOKUP(
    A230,
    IMPORTRANGE(
      ""1ZHMy3vVUd_0MrSduXTe1etBb1HNpAlGwQr006ljwMiM"",
      ""GSC最新!A:F""
    ),
    3,
    FALSE
  ),
  0
)
"),35.0)</f>
        <v>35</v>
      </c>
    </row>
    <row r="231">
      <c r="A231" s="9" t="s">
        <v>377</v>
      </c>
      <c r="B231" s="9" t="s">
        <v>396</v>
      </c>
      <c r="C231" s="11" t="str">
        <f>IFERROR(__xludf.DUMMYFUNCTION("REGEXEXTRACT(A231,""https?://([^/]+)"")"),"eigo-rewrite.com")</f>
        <v>eigo-rewrite.com</v>
      </c>
      <c r="D231" s="8" t="str">
        <f>IFERROR(__xludf.DUMMYFUNCTION("IFERROR(
  VLOOKUP(
    A231,
    IMPORTRANGE(
      ""1ZygntHC1J6IxzKbTidmOyf5nUyW4GCLurHCjexrLm_o"",
      ""HTMLキャッシュ!A:F""
    ),
    2,
    FALSE
  ),
  0
)
"),"MC")</f>
        <v>MC</v>
      </c>
      <c r="E231" s="8" t="str">
        <f>IFERROR(__xludf.DUMMYFUNCTION("IFERROR(
  VLOOKUP(
    A231,
    IMPORTRANGE(
      ""1ZygntHC1J6IxzKbTidmOyf5nUyW4GCLurHCjexrLm_o"",
      ""HTMLキャッシュ!A:F""
    ),
    5,
    FALSE
  ),
  0
)
"),"過去推量の英語｜助動詞have過去分詞の意味と使い分けを例文で確認")</f>
        <v>過去推量の英語｜助動詞have過去分詞の意味と使い分けを例文で確認</v>
      </c>
      <c r="F231" s="8" t="str">
        <f>IFERROR(__xludf.DUMMYFUNCTION("IFERROR(
  VLOOKUP(
    B231,
    IMPORTRANGE(
      ""1ZygntHC1J6IxzKbTidmOyf5nUyW4GCLurHCjexrLm_o"",
      ""HTMLキャッシュ!A:F""
    ),
    2,
    FALSE
  ),
  """"
)
"),"MC")</f>
        <v>MC</v>
      </c>
      <c r="G231" s="8" t="str">
        <f>IFERROR(__xludf.DUMMYFUNCTION("IFERROR(
  VLOOKUP(
    B231,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1" s="1" t="s">
        <v>2083</v>
      </c>
      <c r="I231" s="8">
        <f>IFERROR(__xludf.DUMMYFUNCTION("IFERROR(
  VLOOKUP(
    A231,
    IMPORTRANGE(
      ""1ZHMy3vVUd_0MrSduXTe1etBb1HNpAlGwQr006ljwMiM"",
      ""GSC最新!A:F""
    ),
    3,
    FALSE
  ),
  0
)
"),74.0)</f>
        <v>74</v>
      </c>
    </row>
    <row r="232">
      <c r="A232" s="9" t="s">
        <v>378</v>
      </c>
      <c r="B232" s="9" t="s">
        <v>396</v>
      </c>
      <c r="C232" s="11" t="str">
        <f>IFERROR(__xludf.DUMMYFUNCTION("REGEXEXTRACT(A232,""https?://([^/]+)"")"),"eigo-rewrite.com")</f>
        <v>eigo-rewrite.com</v>
      </c>
      <c r="D232" s="8" t="str">
        <f>IFERROR(__xludf.DUMMYFUNCTION("IFERROR(
  VLOOKUP(
    A232,
    IMPORTRANGE(
      ""1ZygntHC1J6IxzKbTidmOyf5nUyW4GCLurHCjexrLm_o"",
      ""HTMLキャッシュ!A:F""
    ),
    2,
    FALSE
  ),
  0
)
"),"MC")</f>
        <v>MC</v>
      </c>
      <c r="E232" s="8" t="str">
        <f>IFERROR(__xludf.DUMMYFUNCTION("IFERROR(
  VLOOKUP(
    A232,
    IMPORTRANGE(
      ""1ZygntHC1J6IxzKbTidmOyf5nUyW4GCLurHCjexrLm_o"",
      ""HTMLキャッシュ!A:F""
    ),
    5,
    FALSE
  ),
  0
)
"),"It is 形容詞for/of人toの違いと不定詞否定")</f>
        <v>It is 形容詞for/of人toの違いと不定詞否定</v>
      </c>
      <c r="F232" s="8" t="str">
        <f>IFERROR(__xludf.DUMMYFUNCTION("IFERROR(
  VLOOKUP(
    B232,
    IMPORTRANGE(
      ""1ZygntHC1J6IxzKbTidmOyf5nUyW4GCLurHCjexrLm_o"",
      ""HTMLキャッシュ!A:F""
    ),
    2,
    FALSE
  ),
  """"
)
"),"MC")</f>
        <v>MC</v>
      </c>
      <c r="G232" s="8" t="str">
        <f>IFERROR(__xludf.DUMMYFUNCTION("IFERROR(
  VLOOKUP(
    B232,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2" s="1" t="s">
        <v>2083</v>
      </c>
      <c r="I232" s="8">
        <f>IFERROR(__xludf.DUMMYFUNCTION("IFERROR(
  VLOOKUP(
    A232,
    IMPORTRANGE(
      ""1ZHMy3vVUd_0MrSduXTe1etBb1HNpAlGwQr006ljwMiM"",
      ""GSC最新!A:F""
    ),
    3,
    FALSE
  ),
  0
)
"),14.0)</f>
        <v>14</v>
      </c>
    </row>
    <row r="233">
      <c r="A233" s="9" t="s">
        <v>379</v>
      </c>
      <c r="B233" s="9" t="s">
        <v>396</v>
      </c>
      <c r="C233" s="11" t="str">
        <f>IFERROR(__xludf.DUMMYFUNCTION("REGEXEXTRACT(A233,""https?://([^/]+)"")"),"eigo-rewrite.com")</f>
        <v>eigo-rewrite.com</v>
      </c>
      <c r="D233" s="8" t="str">
        <f>IFERROR(__xludf.DUMMYFUNCTION("IFERROR(
  VLOOKUP(
    A233,
    IMPORTRANGE(
      ""1ZygntHC1J6IxzKbTidmOyf5nUyW4GCLurHCjexrLm_o"",
      ""HTMLキャッシュ!A:F""
    ),
    2,
    FALSE
  ),
  0
)
"),"MC")</f>
        <v>MC</v>
      </c>
      <c r="E233" s="8" t="str">
        <f>IFERROR(__xludf.DUMMYFUNCTION("IFERROR(
  VLOOKUP(
    A233,
    IMPORTRANGE(
      ""1ZygntHC1J6IxzKbTidmOyf5nUyW4GCLurHCjexrLm_o"",
      ""HTMLキャッシュ!A:F""
    ),
    5,
    FALSE
  ),
  0
)
"),"前置詞のtoと不定詞のtoを見分ける｜to V原＋前置詞・例文整理")</f>
        <v>前置詞のtoと不定詞のtoを見分ける｜to V原＋前置詞・例文整理</v>
      </c>
      <c r="F233" s="8" t="str">
        <f>IFERROR(__xludf.DUMMYFUNCTION("IFERROR(
  VLOOKUP(
    B233,
    IMPORTRANGE(
      ""1ZygntHC1J6IxzKbTidmOyf5nUyW4GCLurHCjexrLm_o"",
      ""HTMLキャッシュ!A:F""
    ),
    2,
    FALSE
  ),
  """"
)
"),"MC")</f>
        <v>MC</v>
      </c>
      <c r="G233" s="8" t="str">
        <f>IFERROR(__xludf.DUMMYFUNCTION("IFERROR(
  VLOOKUP(
    B233,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3" s="1" t="s">
        <v>2083</v>
      </c>
      <c r="I233" s="8">
        <f>IFERROR(__xludf.DUMMYFUNCTION("IFERROR(
  VLOOKUP(
    A233,
    IMPORTRANGE(
      ""1ZHMy3vVUd_0MrSduXTe1etBb1HNpAlGwQr006ljwMiM"",
      ""GSC最新!A:F""
    ),
    3,
    FALSE
  ),
  0
)
"),13.0)</f>
        <v>13</v>
      </c>
    </row>
    <row r="234">
      <c r="A234" s="9" t="s">
        <v>380</v>
      </c>
      <c r="B234" s="9" t="s">
        <v>396</v>
      </c>
      <c r="C234" s="11" t="str">
        <f>IFERROR(__xludf.DUMMYFUNCTION("REGEXEXTRACT(A234,""https?://([^/]+)"")"),"eigo-rewrite.com")</f>
        <v>eigo-rewrite.com</v>
      </c>
      <c r="D234" s="8" t="str">
        <f>IFERROR(__xludf.DUMMYFUNCTION("IFERROR(
  VLOOKUP(
    A234,
    IMPORTRANGE(
      ""1ZygntHC1J6IxzKbTidmOyf5nUyW4GCLurHCjexrLm_o"",
      ""HTMLキャッシュ!A:F""
    ),
    2,
    FALSE
  ),
  0
)
"),"MC")</f>
        <v>MC</v>
      </c>
      <c r="E234" s="8" t="str">
        <f>IFERROR(__xludf.DUMMYFUNCTION("IFERROR(
  VLOOKUP(
    A234,
    IMPORTRANGE(
      ""1ZygntHC1J6IxzKbTidmOyf5nUyW4GCLurHCjexrLm_o"",
      ""HTMLキャッシュ!A:F""
    ),
    5,
    FALSE
  ),
  0
)
"),"知覚動詞の使い方｜原形・ing・受動態｜高校英文法")</f>
        <v>知覚動詞の使い方｜原形・ing・受動態｜高校英文法</v>
      </c>
      <c r="F234" s="8" t="str">
        <f>IFERROR(__xludf.DUMMYFUNCTION("IFERROR(
  VLOOKUP(
    B234,
    IMPORTRANGE(
      ""1ZygntHC1J6IxzKbTidmOyf5nUyW4GCLurHCjexrLm_o"",
      ""HTMLキャッシュ!A:F""
    ),
    2,
    FALSE
  ),
  """"
)
"),"MC")</f>
        <v>MC</v>
      </c>
      <c r="G234" s="8" t="str">
        <f>IFERROR(__xludf.DUMMYFUNCTION("IFERROR(
  VLOOKUP(
    B234,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4" s="1" t="s">
        <v>2083</v>
      </c>
      <c r="I234" s="8">
        <f>IFERROR(__xludf.DUMMYFUNCTION("IFERROR(
  VLOOKUP(
    A234,
    IMPORTRANGE(
      ""1ZHMy3vVUd_0MrSduXTe1etBb1HNpAlGwQr006ljwMiM"",
      ""GSC最新!A:F""
    ),
    3,
    FALSE
  ),
  0
)
"),13.0)</f>
        <v>13</v>
      </c>
    </row>
    <row r="235">
      <c r="A235" s="9" t="s">
        <v>381</v>
      </c>
      <c r="B235" s="9" t="s">
        <v>396</v>
      </c>
      <c r="C235" s="11" t="str">
        <f>IFERROR(__xludf.DUMMYFUNCTION("REGEXEXTRACT(A235,""https?://([^/]+)"")"),"eigo-rewrite.com")</f>
        <v>eigo-rewrite.com</v>
      </c>
      <c r="D235" s="8" t="str">
        <f>IFERROR(__xludf.DUMMYFUNCTION("IFERROR(
  VLOOKUP(
    A235,
    IMPORTRANGE(
      ""1ZygntHC1J6IxzKbTidmOyf5nUyW4GCLurHCjexrLm_o"",
      ""HTMLキャッシュ!A:F""
    ),
    2,
    FALSE
  ),
  0
)
"),"MC")</f>
        <v>MC</v>
      </c>
      <c r="E235" s="8" t="str">
        <f>IFERROR(__xludf.DUMMYFUNCTION("IFERROR(
  VLOOKUP(
    A235,
    IMPORTRANGE(
      ""1ZygntHC1J6IxzKbTidmOyf5nUyW4GCLurHCjexrLm_o"",
      ""HTMLキャッシュ!A:F""
    ),
    5,
    FALSE
  ),
  0
)
"),"STAGE3 Lesson3-4 不定詞を使った表現(that節と書換)【ニュートレジャーの道案内】 - 受験英語専門ゼミ「Re-Write」(リライト)")</f>
        <v>STAGE3 Lesson3-4 不定詞を使った表現(that節と書換)【ニュートレジャーの道案内】 - 受験英語専門ゼミ「Re-Write」(リライト)</v>
      </c>
      <c r="F235" s="8" t="str">
        <f>IFERROR(__xludf.DUMMYFUNCTION("IFERROR(
  VLOOKUP(
    B235,
    IMPORTRANGE(
      ""1ZygntHC1J6IxzKbTidmOyf5nUyW4GCLurHCjexrLm_o"",
      ""HTMLキャッシュ!A:F""
    ),
    2,
    FALSE
  ),
  """"
)
"),"MC")</f>
        <v>MC</v>
      </c>
      <c r="G235" s="8" t="str">
        <f>IFERROR(__xludf.DUMMYFUNCTION("IFERROR(
  VLOOKUP(
    B235,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5" s="1" t="s">
        <v>2083</v>
      </c>
      <c r="I235" s="8">
        <f>IFERROR(__xludf.DUMMYFUNCTION("IFERROR(
  VLOOKUP(
    A235,
    IMPORTRANGE(
      ""1ZHMy3vVUd_0MrSduXTe1etBb1HNpAlGwQr006ljwMiM"",
      ""GSC最新!A:F""
    ),
    3,
    FALSE
  ),
  0
)
"),20.0)</f>
        <v>20</v>
      </c>
    </row>
    <row r="236">
      <c r="A236" s="9" t="s">
        <v>382</v>
      </c>
      <c r="B236" s="9" t="s">
        <v>396</v>
      </c>
      <c r="C236" s="11" t="str">
        <f>IFERROR(__xludf.DUMMYFUNCTION("REGEXEXTRACT(A236,""https?://([^/]+)"")"),"eigo-rewrite.com")</f>
        <v>eigo-rewrite.com</v>
      </c>
      <c r="D236" s="8" t="str">
        <f>IFERROR(__xludf.DUMMYFUNCTION("IFERROR(
  VLOOKUP(
    A236,
    IMPORTRANGE(
      ""1ZygntHC1J6IxzKbTidmOyf5nUyW4GCLurHCjexrLm_o"",
      ""HTMLキャッシュ!A:F""
    ),
    2,
    FALSE
  ),
  0
)
"),"MC")</f>
        <v>MC</v>
      </c>
      <c r="E236" s="8" t="str">
        <f>IFERROR(__xludf.DUMMYFUNCTION("IFERROR(
  VLOOKUP(
    A236,
    IMPORTRANGE(
      ""1ZygntHC1J6IxzKbTidmOyf5nUyW4GCLurHCjexrLm_o"",
      ""HTMLキャッシュ!A:F""
    ),
    5,
    FALSE
  ),
  0
)
"),"STAGE3 Lesson4-1受動態の発展(復習/助動詞を含む)【ニュートレジャーの道案内】 - 受験英語専門ゼミ「Re-Write」(リライト)")</f>
        <v>STAGE3 Lesson4-1受動態の発展(復習/助動詞を含む)【ニュートレジャーの道案内】 - 受験英語専門ゼミ「Re-Write」(リライト)</v>
      </c>
      <c r="F236" s="8" t="str">
        <f>IFERROR(__xludf.DUMMYFUNCTION("IFERROR(
  VLOOKUP(
    B236,
    IMPORTRANGE(
      ""1ZygntHC1J6IxzKbTidmOyf5nUyW4GCLurHCjexrLm_o"",
      ""HTMLキャッシュ!A:F""
    ),
    2,
    FALSE
  ),
  """"
)
"),"MC")</f>
        <v>MC</v>
      </c>
      <c r="G236" s="8" t="str">
        <f>IFERROR(__xludf.DUMMYFUNCTION("IFERROR(
  VLOOKUP(
    B236,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6" s="1" t="s">
        <v>2083</v>
      </c>
      <c r="I236" s="8">
        <f>IFERROR(__xludf.DUMMYFUNCTION("IFERROR(
  VLOOKUP(
    A236,
    IMPORTRANGE(
      ""1ZHMy3vVUd_0MrSduXTe1etBb1HNpAlGwQr006ljwMiM"",
      ""GSC最新!A:F""
    ),
    3,
    FALSE
  ),
  0
)
"),16.0)</f>
        <v>16</v>
      </c>
    </row>
    <row r="237">
      <c r="A237" s="9" t="s">
        <v>383</v>
      </c>
      <c r="B237" s="9" t="s">
        <v>396</v>
      </c>
      <c r="C237" s="11" t="str">
        <f>IFERROR(__xludf.DUMMYFUNCTION("REGEXEXTRACT(A237,""https?://([^/]+)"")"),"eigo-rewrite.com")</f>
        <v>eigo-rewrite.com</v>
      </c>
      <c r="D237" s="8" t="str">
        <f>IFERROR(__xludf.DUMMYFUNCTION("IFERROR(
  VLOOKUP(
    A237,
    IMPORTRANGE(
      ""1ZygntHC1J6IxzKbTidmOyf5nUyW4GCLurHCjexrLm_o"",
      ""HTMLキャッシュ!A:F""
    ),
    2,
    FALSE
  ),
  0
)
"),"MC")</f>
        <v>MC</v>
      </c>
      <c r="E237" s="8" t="str">
        <f>IFERROR(__xludf.DUMMYFUNCTION("IFERROR(
  VLOOKUP(
    A237,
    IMPORTRANGE(
      ""1ZygntHC1J6IxzKbTidmOyf5nUyW4GCLurHCjexrLm_o"",
      ""HTMLキャッシュ!A:F""
    ),
    5,
    FALSE
  ),
  0
)
"),"STAGE3 Lesson4-2受動態の発展(復習/助動詞を含む)【ニュートレジャーの道案内】 - 受験英語専門ゼミ「Re-Write」(リライト)")</f>
        <v>STAGE3 Lesson4-2受動態の発展(復習/助動詞を含む)【ニュートレジャーの道案内】 - 受験英語専門ゼミ「Re-Write」(リライト)</v>
      </c>
      <c r="F237" s="8" t="str">
        <f>IFERROR(__xludf.DUMMYFUNCTION("IFERROR(
  VLOOKUP(
    B237,
    IMPORTRANGE(
      ""1ZygntHC1J6IxzKbTidmOyf5nUyW4GCLurHCjexrLm_o"",
      ""HTMLキャッシュ!A:F""
    ),
    2,
    FALSE
  ),
  """"
)
"),"MC")</f>
        <v>MC</v>
      </c>
      <c r="G237" s="8" t="str">
        <f>IFERROR(__xludf.DUMMYFUNCTION("IFERROR(
  VLOOKUP(
    B237,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7" s="1" t="s">
        <v>2083</v>
      </c>
      <c r="I237" s="8">
        <f>IFERROR(__xludf.DUMMYFUNCTION("IFERROR(
  VLOOKUP(
    A237,
    IMPORTRANGE(
      ""1ZHMy3vVUd_0MrSduXTe1etBb1HNpAlGwQr006ljwMiM"",
      ""GSC最新!A:F""
    ),
    3,
    FALSE
  ),
  0
)
"),14.0)</f>
        <v>14</v>
      </c>
    </row>
    <row r="238">
      <c r="A238" s="9" t="s">
        <v>384</v>
      </c>
      <c r="B238" s="9" t="s">
        <v>396</v>
      </c>
      <c r="C238" s="11" t="str">
        <f>IFERROR(__xludf.DUMMYFUNCTION("REGEXEXTRACT(A238,""https?://([^/]+)"")"),"eigo-rewrite.com")</f>
        <v>eigo-rewrite.com</v>
      </c>
      <c r="D238" s="8" t="str">
        <f>IFERROR(__xludf.DUMMYFUNCTION("IFERROR(
  VLOOKUP(
    A238,
    IMPORTRANGE(
      ""1ZygntHC1J6IxzKbTidmOyf5nUyW4GCLurHCjexrLm_o"",
      ""HTMLキャッシュ!A:F""
    ),
    2,
    FALSE
  ),
  0
)
"),"MC")</f>
        <v>MC</v>
      </c>
      <c r="E238" s="8" t="str">
        <f>IFERROR(__xludf.DUMMYFUNCTION("IFERROR(
  VLOOKUP(
    A238,
    IMPORTRANGE(
      ""1ZygntHC1J6IxzKbTidmOyf5nUyW4GCLurHCjexrLm_o"",
      ""HTMLキャッシュ!A:F""
    ),
    5,
    FALSE
  ),
  0
)
"),"相関接続詞｜either/neither・So/Neither｜高校英語")</f>
        <v>相関接続詞｜either/neither・So/Neither｜高校英語</v>
      </c>
      <c r="F238" s="8" t="str">
        <f>IFERROR(__xludf.DUMMYFUNCTION("IFERROR(
  VLOOKUP(
    B238,
    IMPORTRANGE(
      ""1ZygntHC1J6IxzKbTidmOyf5nUyW4GCLurHCjexrLm_o"",
      ""HTMLキャッシュ!A:F""
    ),
    2,
    FALSE
  ),
  """"
)
"),"MC")</f>
        <v>MC</v>
      </c>
      <c r="G238" s="8" t="str">
        <f>IFERROR(__xludf.DUMMYFUNCTION("IFERROR(
  VLOOKUP(
    B238,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8" s="1" t="s">
        <v>2083</v>
      </c>
      <c r="I238" s="8">
        <f>IFERROR(__xludf.DUMMYFUNCTION("IFERROR(
  VLOOKUP(
    A238,
    IMPORTRANGE(
      ""1ZHMy3vVUd_0MrSduXTe1etBb1HNpAlGwQr006ljwMiM"",
      ""GSC最新!A:F""
    ),
    3,
    FALSE
  ),
  0
)
"),6.0)</f>
        <v>6</v>
      </c>
    </row>
    <row r="239">
      <c r="A239" s="9" t="s">
        <v>385</v>
      </c>
      <c r="B239" s="9" t="s">
        <v>396</v>
      </c>
      <c r="C239" s="11" t="str">
        <f>IFERROR(__xludf.DUMMYFUNCTION("REGEXEXTRACT(A239,""https?://([^/]+)"")"),"eigo-rewrite.com")</f>
        <v>eigo-rewrite.com</v>
      </c>
      <c r="D239" s="8" t="str">
        <f>IFERROR(__xludf.DUMMYFUNCTION("IFERROR(
  VLOOKUP(
    A239,
    IMPORTRANGE(
      ""1ZygntHC1J6IxzKbTidmOyf5nUyW4GCLurHCjexrLm_o"",
      ""HTMLキャッシュ!A:F""
    ),
    2,
    FALSE
  ),
  0
)
"),"MC")</f>
        <v>MC</v>
      </c>
      <c r="E239" s="8" t="str">
        <f>IFERROR(__xludf.DUMMYFUNCTION("IFERROR(
  VLOOKUP(
    A239,
    IMPORTRANGE(
      ""1ZygntHC1J6IxzKbTidmOyf5nUyW4GCLurHCjexrLm_o"",
      ""HTMLキャッシュ!A:F""
    ),
    5,
    FALSE
  ),
  0
)
"),"STAGE3 Lesson5-2副詞節(いろいろな従位接続詞)【ニュートレジャーの道案内】 - 受験英語専門ゼミ「Re-Write」(リライト)")</f>
        <v>STAGE3 Lesson5-2副詞節(いろいろな従位接続詞)【ニュートレジャーの道案内】 - 受験英語専門ゼミ「Re-Write」(リライト)</v>
      </c>
      <c r="F239" s="8" t="str">
        <f>IFERROR(__xludf.DUMMYFUNCTION("IFERROR(
  VLOOKUP(
    B239,
    IMPORTRANGE(
      ""1ZygntHC1J6IxzKbTidmOyf5nUyW4GCLurHCjexrLm_o"",
      ""HTMLキャッシュ!A:F""
    ),
    2,
    FALSE
  ),
  """"
)
"),"MC")</f>
        <v>MC</v>
      </c>
      <c r="G239" s="8" t="str">
        <f>IFERROR(__xludf.DUMMYFUNCTION("IFERROR(
  VLOOKUP(
    B239,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39" s="1" t="s">
        <v>2083</v>
      </c>
      <c r="I239" s="8">
        <f>IFERROR(__xludf.DUMMYFUNCTION("IFERROR(
  VLOOKUP(
    A239,
    IMPORTRANGE(
      ""1ZHMy3vVUd_0MrSduXTe1etBb1HNpAlGwQr006ljwMiM"",
      ""GSC最新!A:F""
    ),
    3,
    FALSE
  ),
  0
)
"),0.0)</f>
        <v>0</v>
      </c>
    </row>
    <row r="240">
      <c r="A240" s="9" t="s">
        <v>386</v>
      </c>
      <c r="B240" s="9" t="s">
        <v>396</v>
      </c>
      <c r="C240" s="11" t="str">
        <f>IFERROR(__xludf.DUMMYFUNCTION("REGEXEXTRACT(A240,""https?://([^/]+)"")"),"eigo-rewrite.com")</f>
        <v>eigo-rewrite.com</v>
      </c>
      <c r="D240" s="8" t="str">
        <f>IFERROR(__xludf.DUMMYFUNCTION("IFERROR(
  VLOOKUP(
    A240,
    IMPORTRANGE(
      ""1ZygntHC1J6IxzKbTidmOyf5nUyW4GCLurHCjexrLm_o"",
      ""HTMLキャッシュ!A:F""
    ),
    2,
    FALSE
  ),
  0
)
"),"MC")</f>
        <v>MC</v>
      </c>
      <c r="E240" s="8" t="str">
        <f>IFERROR(__xludf.DUMMYFUNCTION("IFERROR(
  VLOOKUP(
    A240,
    IMPORTRANGE(
      ""1ZygntHC1J6IxzKbTidmOyf5nUyW4GCLurHCjexrLm_o"",
      ""HTMLキャッシュ!A:F""
    ),
    5,
    FALSE
  ),
  0
)
"),"so that構文｜in order to違い｜英語教えて")</f>
        <v>so that構文｜in order to違い｜英語教えて</v>
      </c>
      <c r="F240" s="8" t="str">
        <f>IFERROR(__xludf.DUMMYFUNCTION("IFERROR(
  VLOOKUP(
    B240,
    IMPORTRANGE(
      ""1ZygntHC1J6IxzKbTidmOyf5nUyW4GCLurHCjexrLm_o"",
      ""HTMLキャッシュ!A:F""
    ),
    2,
    FALSE
  ),
  """"
)
"),"MC")</f>
        <v>MC</v>
      </c>
      <c r="G240" s="8" t="str">
        <f>IFERROR(__xludf.DUMMYFUNCTION("IFERROR(
  VLOOKUP(
    B240,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0" s="1" t="s">
        <v>2083</v>
      </c>
      <c r="I240" s="8">
        <f>IFERROR(__xludf.DUMMYFUNCTION("IFERROR(
  VLOOKUP(
    A240,
    IMPORTRANGE(
      ""1ZHMy3vVUd_0MrSduXTe1etBb1HNpAlGwQr006ljwMiM"",
      ""GSC最新!A:F""
    ),
    3,
    FALSE
  ),
  0
)
"),12.0)</f>
        <v>12</v>
      </c>
    </row>
    <row r="241">
      <c r="A241" s="9" t="s">
        <v>387</v>
      </c>
      <c r="B241" s="9" t="s">
        <v>396</v>
      </c>
      <c r="C241" s="11" t="str">
        <f>IFERROR(__xludf.DUMMYFUNCTION("REGEXEXTRACT(A241,""https?://([^/]+)"")"),"eigo-rewrite.com")</f>
        <v>eigo-rewrite.com</v>
      </c>
      <c r="D241" s="8" t="str">
        <f>IFERROR(__xludf.DUMMYFUNCTION("IFERROR(
  VLOOKUP(
    A241,
    IMPORTRANGE(
      ""1ZygntHC1J6IxzKbTidmOyf5nUyW4GCLurHCjexrLm_o"",
      ""HTMLキャッシュ!A:F""
    ),
    2,
    FALSE
  ),
  0
)
"),"MC")</f>
        <v>MC</v>
      </c>
      <c r="E241" s="8" t="str">
        <f>IFERROR(__xludf.DUMMYFUNCTION("IFERROR(
  VLOOKUP(
    A241,
    IMPORTRANGE(
      ""1ZygntHC1J6IxzKbTidmOyf5nUyW4GCLurHCjexrLm_o"",
      ""HTMLキャッシュ!A:F""
    ),
    5,
    FALSE
  ),
  0
)
"),"STAGE3 Lesson6-1関係代名詞(所有格whose)【ニュートレジャーの道案内】 - 受験英語専門ゼミ「Re-Write」(リライト)")</f>
        <v>STAGE3 Lesson6-1関係代名詞(所有格whose)【ニュートレジャーの道案内】 - 受験英語専門ゼミ「Re-Write」(リライト)</v>
      </c>
      <c r="F241" s="8" t="str">
        <f>IFERROR(__xludf.DUMMYFUNCTION("IFERROR(
  VLOOKUP(
    B241,
    IMPORTRANGE(
      ""1ZygntHC1J6IxzKbTidmOyf5nUyW4GCLurHCjexrLm_o"",
      ""HTMLキャッシュ!A:F""
    ),
    2,
    FALSE
  ),
  """"
)
"),"MC")</f>
        <v>MC</v>
      </c>
      <c r="G241" s="8" t="str">
        <f>IFERROR(__xludf.DUMMYFUNCTION("IFERROR(
  VLOOKUP(
    B241,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1" s="1" t="s">
        <v>2083</v>
      </c>
      <c r="I241" s="8">
        <f>IFERROR(__xludf.DUMMYFUNCTION("IFERROR(
  VLOOKUP(
    A241,
    IMPORTRANGE(
      ""1ZHMy3vVUd_0MrSduXTe1etBb1HNpAlGwQr006ljwMiM"",
      ""GSC最新!A:F""
    ),
    3,
    FALSE
  ),
  0
)
"),2.0)</f>
        <v>2</v>
      </c>
    </row>
    <row r="242">
      <c r="A242" s="9" t="s">
        <v>388</v>
      </c>
      <c r="B242" s="9" t="s">
        <v>396</v>
      </c>
      <c r="C242" s="11" t="str">
        <f>IFERROR(__xludf.DUMMYFUNCTION("REGEXEXTRACT(A242,""https?://([^/]+)"")"),"eigo-rewrite.com")</f>
        <v>eigo-rewrite.com</v>
      </c>
      <c r="D242" s="8" t="str">
        <f>IFERROR(__xludf.DUMMYFUNCTION("IFERROR(
  VLOOKUP(
    A242,
    IMPORTRANGE(
      ""1ZygntHC1J6IxzKbTidmOyf5nUyW4GCLurHCjexrLm_o"",
      ""HTMLキャッシュ!A:F""
    ),
    2,
    FALSE
  ),
  0
)
"),"MC")</f>
        <v>MC</v>
      </c>
      <c r="E242" s="8" t="str">
        <f>IFERROR(__xludf.DUMMYFUNCTION("IFERROR(
  VLOOKUP(
    A242,
    IMPORTRANGE(
      ""1ZygntHC1J6IxzKbTidmOyf5nUyW4GCLurHCjexrLm_o"",
      ""HTMLキャッシュ!A:F""
    ),
    5,
    FALSE
  ),
  0
)
"),"STAGE3 Lesson6-2関係代名詞(関係代名詞what)【ニュートレジャーの道案内】 - 受験英語専門ゼミ「Re-Write」(リライト)")</f>
        <v>STAGE3 Lesson6-2関係代名詞(関係代名詞what)【ニュートレジャーの道案内】 - 受験英語専門ゼミ「Re-Write」(リライト)</v>
      </c>
      <c r="F242" s="8" t="str">
        <f>IFERROR(__xludf.DUMMYFUNCTION("IFERROR(
  VLOOKUP(
    B242,
    IMPORTRANGE(
      ""1ZygntHC1J6IxzKbTidmOyf5nUyW4GCLurHCjexrLm_o"",
      ""HTMLキャッシュ!A:F""
    ),
    2,
    FALSE
  ),
  """"
)
"),"MC")</f>
        <v>MC</v>
      </c>
      <c r="G242" s="8" t="str">
        <f>IFERROR(__xludf.DUMMYFUNCTION("IFERROR(
  VLOOKUP(
    B242,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2" s="1" t="s">
        <v>2083</v>
      </c>
      <c r="I242" s="8">
        <f>IFERROR(__xludf.DUMMYFUNCTION("IFERROR(
  VLOOKUP(
    A242,
    IMPORTRANGE(
      ""1ZHMy3vVUd_0MrSduXTe1etBb1HNpAlGwQr006ljwMiM"",
      ""GSC最新!A:F""
    ),
    3,
    FALSE
  ),
  0
)
"),0.0)</f>
        <v>0</v>
      </c>
    </row>
    <row r="243">
      <c r="A243" s="9" t="s">
        <v>389</v>
      </c>
      <c r="B243" s="9" t="s">
        <v>396</v>
      </c>
      <c r="C243" s="11" t="str">
        <f>IFERROR(__xludf.DUMMYFUNCTION("REGEXEXTRACT(A243,""https?://([^/]+)"")"),"eigo-rewrite.com")</f>
        <v>eigo-rewrite.com</v>
      </c>
      <c r="D243" s="8" t="str">
        <f>IFERROR(__xludf.DUMMYFUNCTION("IFERROR(
  VLOOKUP(
    A243,
    IMPORTRANGE(
      ""1ZygntHC1J6IxzKbTidmOyf5nUyW4GCLurHCjexrLm_o"",
      ""HTMLキャッシュ!A:F""
    ),
    2,
    FALSE
  ),
  0
)
"),"MC")</f>
        <v>MC</v>
      </c>
      <c r="E243" s="8" t="str">
        <f>IFERROR(__xludf.DUMMYFUNCTION("IFERROR(
  VLOOKUP(
    A243,
    IMPORTRANGE(
      ""1ZygntHC1J6IxzKbTidmOyf5nUyW4GCLurHCjexrLm_o"",
      ""HTMLキャッシュ!A:F""
    ),
    5,
    FALSE
  ),
  0
)
"),"関係代名詞の非制限用法｜カンマと訳し分け｜高校英語")</f>
        <v>関係代名詞の非制限用法｜カンマと訳し分け｜高校英語</v>
      </c>
      <c r="F243" s="8" t="str">
        <f>IFERROR(__xludf.DUMMYFUNCTION("IFERROR(
  VLOOKUP(
    B243,
    IMPORTRANGE(
      ""1ZygntHC1J6IxzKbTidmOyf5nUyW4GCLurHCjexrLm_o"",
      ""HTMLキャッシュ!A:F""
    ),
    2,
    FALSE
  ),
  """"
)
"),"MC")</f>
        <v>MC</v>
      </c>
      <c r="G243" s="8" t="str">
        <f>IFERROR(__xludf.DUMMYFUNCTION("IFERROR(
  VLOOKUP(
    B243,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3" s="1" t="s">
        <v>2083</v>
      </c>
      <c r="I243" s="8">
        <f>IFERROR(__xludf.DUMMYFUNCTION("IFERROR(
  VLOOKUP(
    A243,
    IMPORTRANGE(
      ""1ZHMy3vVUd_0MrSduXTe1etBb1HNpAlGwQr006ljwMiM"",
      ""GSC最新!A:F""
    ),
    3,
    FALSE
  ),
  0
)
"),0.0)</f>
        <v>0</v>
      </c>
    </row>
    <row r="244">
      <c r="A244" s="9" t="s">
        <v>390</v>
      </c>
      <c r="B244" s="9" t="s">
        <v>396</v>
      </c>
      <c r="C244" s="11" t="str">
        <f>IFERROR(__xludf.DUMMYFUNCTION("REGEXEXTRACT(A244,""https?://([^/]+)"")"),"eigo-rewrite.com")</f>
        <v>eigo-rewrite.com</v>
      </c>
      <c r="D244" s="8" t="str">
        <f>IFERROR(__xludf.DUMMYFUNCTION("IFERROR(
  VLOOKUP(
    A244,
    IMPORTRANGE(
      ""1ZygntHC1J6IxzKbTidmOyf5nUyW4GCLurHCjexrLm_o"",
      ""HTMLキャッシュ!A:F""
    ),
    2,
    FALSE
  ),
  0
)
"),"MC")</f>
        <v>MC</v>
      </c>
      <c r="E244" s="8" t="str">
        <f>IFERROR(__xludf.DUMMYFUNCTION("IFERROR(
  VLOOKUP(
    A244,
    IMPORTRANGE(
      ""1ZygntHC1J6IxzKbTidmOyf5nUyW4GCLurHCjexrLm_o"",
      ""HTMLキャッシュ!A:F""
    ),
    5,
    FALSE
  ),
  0
)
"),"関係代名詞｜前置詞＋which/whom・省略｜高校英文法")</f>
        <v>関係代名詞｜前置詞＋which/whom・省略｜高校英文法</v>
      </c>
      <c r="F244" s="8" t="str">
        <f>IFERROR(__xludf.DUMMYFUNCTION("IFERROR(
  VLOOKUP(
    B244,
    IMPORTRANGE(
      ""1ZygntHC1J6IxzKbTidmOyf5nUyW4GCLurHCjexrLm_o"",
      ""HTMLキャッシュ!A:F""
    ),
    2,
    FALSE
  ),
  """"
)
"),"MC")</f>
        <v>MC</v>
      </c>
      <c r="G244" s="8" t="str">
        <f>IFERROR(__xludf.DUMMYFUNCTION("IFERROR(
  VLOOKUP(
    B244,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4" s="1" t="s">
        <v>2083</v>
      </c>
      <c r="I244" s="8">
        <f>IFERROR(__xludf.DUMMYFUNCTION("IFERROR(
  VLOOKUP(
    A244,
    IMPORTRANGE(
      ""1ZHMy3vVUd_0MrSduXTe1etBb1HNpAlGwQr006ljwMiM"",
      ""GSC最新!A:F""
    ),
    3,
    FALSE
  ),
  0
)
"),10.0)</f>
        <v>10</v>
      </c>
    </row>
    <row r="245">
      <c r="A245" s="9" t="s">
        <v>391</v>
      </c>
      <c r="B245" s="9" t="s">
        <v>396</v>
      </c>
      <c r="C245" s="11" t="str">
        <f>IFERROR(__xludf.DUMMYFUNCTION("REGEXEXTRACT(A245,""https?://([^/]+)"")"),"eigo-rewrite.com")</f>
        <v>eigo-rewrite.com</v>
      </c>
      <c r="D245" s="8" t="str">
        <f>IFERROR(__xludf.DUMMYFUNCTION("IFERROR(
  VLOOKUP(
    A245,
    IMPORTRANGE(
      ""1ZygntHC1J6IxzKbTidmOyf5nUyW4GCLurHCjexrLm_o"",
      ""HTMLキャッシュ!A:F""
    ),
    2,
    FALSE
  ),
  0
)
"),"MC")</f>
        <v>MC</v>
      </c>
      <c r="E245" s="8" t="str">
        <f>IFERROR(__xludf.DUMMYFUNCTION("IFERROR(
  VLOOKUP(
    A245,
    IMPORTRANGE(
      ""1ZygntHC1J6IxzKbTidmOyf5nUyW4GCLurHCjexrLm_o"",
      ""HTMLキャッシュ!A:F""
    ),
    5,
    FALSE
  ),
  0
)
"),"関係副詞とは？違いと見分け方｜where/when省略条件も")</f>
        <v>関係副詞とは？違いと見分け方｜where/when省略条件も</v>
      </c>
      <c r="F245" s="8" t="str">
        <f>IFERROR(__xludf.DUMMYFUNCTION("IFERROR(
  VLOOKUP(
    B245,
    IMPORTRANGE(
      ""1ZygntHC1J6IxzKbTidmOyf5nUyW4GCLurHCjexrLm_o"",
      ""HTMLキャッシュ!A:F""
    ),
    2,
    FALSE
  ),
  """"
)
"),"MC")</f>
        <v>MC</v>
      </c>
      <c r="G245" s="8" t="str">
        <f>IFERROR(__xludf.DUMMYFUNCTION("IFERROR(
  VLOOKUP(
    B245,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5" s="1" t="s">
        <v>2083</v>
      </c>
      <c r="I245" s="8">
        <f>IFERROR(__xludf.DUMMYFUNCTION("IFERROR(
  VLOOKUP(
    A245,
    IMPORTRANGE(
      ""1ZHMy3vVUd_0MrSduXTe1etBb1HNpAlGwQr006ljwMiM"",
      ""GSC最新!A:F""
    ),
    3,
    FALSE
  ),
  0
)
"),46.0)</f>
        <v>46</v>
      </c>
    </row>
    <row r="246">
      <c r="A246" s="9" t="s">
        <v>392</v>
      </c>
      <c r="B246" s="9" t="s">
        <v>396</v>
      </c>
      <c r="C246" s="11" t="str">
        <f>IFERROR(__xludf.DUMMYFUNCTION("REGEXEXTRACT(A246,""https?://([^/]+)"")"),"eigo-rewrite.com")</f>
        <v>eigo-rewrite.com</v>
      </c>
      <c r="D246" s="8" t="str">
        <f>IFERROR(__xludf.DUMMYFUNCTION("IFERROR(
  VLOOKUP(
    A246,
    IMPORTRANGE(
      ""1ZygntHC1J6IxzKbTidmOyf5nUyW4GCLurHCjexrLm_o"",
      ""HTMLキャッシュ!A:F""
    ),
    2,
    FALSE
  ),
  0
)
"),"MC")</f>
        <v>MC</v>
      </c>
      <c r="E246" s="8" t="str">
        <f>IFERROR(__xludf.DUMMYFUNCTION("IFERROR(
  VLOOKUP(
    A246,
    IMPORTRANGE(
      ""1ZygntHC1J6IxzKbTidmOyf5nUyW4GCLurHCjexrLm_o"",
      ""HTMLキャッシュ!A:F""
    ),
    5,
    FALSE
  ),
  0
)
"),"the wayと関係副詞howの違いを整理｜併用しない理由・That’s howの訳｜高校英文法（")</f>
        <v>the wayと関係副詞howの違いを整理｜併用しない理由・That’s howの訳｜高校英文法（</v>
      </c>
      <c r="F246" s="8" t="str">
        <f>IFERROR(__xludf.DUMMYFUNCTION("IFERROR(
  VLOOKUP(
    B246,
    IMPORTRANGE(
      ""1ZygntHC1J6IxzKbTidmOyf5nUyW4GCLurHCjexrLm_o"",
      ""HTMLキャッシュ!A:F""
    ),
    2,
    FALSE
  ),
  """"
)
"),"MC")</f>
        <v>MC</v>
      </c>
      <c r="G246" s="8" t="str">
        <f>IFERROR(__xludf.DUMMYFUNCTION("IFERROR(
  VLOOKUP(
    B246,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6" s="1" t="s">
        <v>2083</v>
      </c>
      <c r="I246" s="8">
        <f>IFERROR(__xludf.DUMMYFUNCTION("IFERROR(
  VLOOKUP(
    A246,
    IMPORTRANGE(
      ""1ZHMy3vVUd_0MrSduXTe1etBb1HNpAlGwQr006ljwMiM"",
      ""GSC最新!A:F""
    ),
    3,
    FALSE
  ),
  0
)
"),20.0)</f>
        <v>20</v>
      </c>
    </row>
    <row r="247">
      <c r="A247" s="9" t="s">
        <v>393</v>
      </c>
      <c r="B247" s="9" t="s">
        <v>396</v>
      </c>
      <c r="C247" s="11" t="str">
        <f>IFERROR(__xludf.DUMMYFUNCTION("REGEXEXTRACT(A247,""https?://([^/]+)"")"),"eigo-rewrite.com")</f>
        <v>eigo-rewrite.com</v>
      </c>
      <c r="D247" s="8" t="str">
        <f>IFERROR(__xludf.DUMMYFUNCTION("IFERROR(
  VLOOKUP(
    A247,
    IMPORTRANGE(
      ""1ZygntHC1J6IxzKbTidmOyf5nUyW4GCLurHCjexrLm_o"",
      ""HTMLキャッシュ!A:F""
    ),
    2,
    FALSE
  ),
  0
)
"),"MC")</f>
        <v>MC</v>
      </c>
      <c r="E247" s="8" t="str">
        <f>IFERROR(__xludf.DUMMYFUNCTION("IFERROR(
  VLOOKUP(
    A247,
    IMPORTRANGE(
      ""1ZygntHC1J6IxzKbTidmOyf5nUyW4GCLurHCjexrLm_o"",
      ""HTMLキャッシュ!A:F""
    ),
    5,
    FALSE
  ),
  0
)
"),"STAGE3 Lesson8-1名詞節(疑問詞の関節疑問)【ニュートレジャーの道案内】 - 受験英語専門ゼミ「Re-Write」(リライト)")</f>
        <v>STAGE3 Lesson8-1名詞節(疑問詞の関節疑問)【ニュートレジャーの道案内】 - 受験英語専門ゼミ「Re-Write」(リライト)</v>
      </c>
      <c r="F247" s="8" t="str">
        <f>IFERROR(__xludf.DUMMYFUNCTION("IFERROR(
  VLOOKUP(
    B247,
    IMPORTRANGE(
      ""1ZygntHC1J6IxzKbTidmOyf5nUyW4GCLurHCjexrLm_o"",
      ""HTMLキャッシュ!A:F""
    ),
    2,
    FALSE
  ),
  """"
)
"),"MC")</f>
        <v>MC</v>
      </c>
      <c r="G247" s="8" t="str">
        <f>IFERROR(__xludf.DUMMYFUNCTION("IFERROR(
  VLOOKUP(
    B247,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7" s="1" t="s">
        <v>2083</v>
      </c>
      <c r="I247" s="8">
        <f>IFERROR(__xludf.DUMMYFUNCTION("IFERROR(
  VLOOKUP(
    A247,
    IMPORTRANGE(
      ""1ZHMy3vVUd_0MrSduXTe1etBb1HNpAlGwQr006ljwMiM"",
      ""GSC最新!A:F""
    ),
    3,
    FALSE
  ),
  0
)
"),0.0)</f>
        <v>0</v>
      </c>
    </row>
    <row r="248">
      <c r="A248" s="9" t="s">
        <v>394</v>
      </c>
      <c r="B248" s="9" t="s">
        <v>396</v>
      </c>
      <c r="C248" s="11" t="str">
        <f>IFERROR(__xludf.DUMMYFUNCTION("REGEXEXTRACT(A248,""https?://([^/]+)"")"),"eigo-rewrite.com")</f>
        <v>eigo-rewrite.com</v>
      </c>
      <c r="D248" s="8" t="str">
        <f>IFERROR(__xludf.DUMMYFUNCTION("IFERROR(
  VLOOKUP(
    A248,
    IMPORTRANGE(
      ""1ZygntHC1J6IxzKbTidmOyf5nUyW4GCLurHCjexrLm_o"",
      ""HTMLキャッシュ!A:F""
    ),
    2,
    FALSE
  ),
  0
)
"),"MC")</f>
        <v>MC</v>
      </c>
      <c r="E248" s="8" t="str">
        <f>IFERROR(__xludf.DUMMYFUNCTION("IFERROR(
  VLOOKUP(
    A248,
    IMPORTRANGE(
      ""1ZygntHC1J6IxzKbTidmOyf5nUyW4GCLurHCjexrLm_o"",
      ""HTMLキャッシュ!A:F""
    ),
    5,
    FALSE
  ),
  0
)
"),"間接疑問if/whether｜見分け｜高校英文法（S3L8-2）")</f>
        <v>間接疑問if/whether｜見分け｜高校英文法（S3L8-2）</v>
      </c>
      <c r="F248" s="8" t="str">
        <f>IFERROR(__xludf.DUMMYFUNCTION("IFERROR(
  VLOOKUP(
    B248,
    IMPORTRANGE(
      ""1ZygntHC1J6IxzKbTidmOyf5nUyW4GCLurHCjexrLm_o"",
      ""HTMLキャッシュ!A:F""
    ),
    2,
    FALSE
  ),
  """"
)
"),"MC")</f>
        <v>MC</v>
      </c>
      <c r="G248" s="8" t="str">
        <f>IFERROR(__xludf.DUMMYFUNCTION("IFERROR(
  VLOOKUP(
    B248,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8" s="1" t="s">
        <v>2083</v>
      </c>
      <c r="I248" s="8">
        <f>IFERROR(__xludf.DUMMYFUNCTION("IFERROR(
  VLOOKUP(
    A248,
    IMPORTRANGE(
      ""1ZHMy3vVUd_0MrSduXTe1etBb1HNpAlGwQr006ljwMiM"",
      ""GSC最新!A:F""
    ),
    3,
    FALSE
  ),
  0
)
"),1.0)</f>
        <v>1</v>
      </c>
    </row>
    <row r="249">
      <c r="A249" s="9" t="s">
        <v>395</v>
      </c>
      <c r="B249" s="9" t="s">
        <v>396</v>
      </c>
      <c r="C249" s="11" t="str">
        <f>IFERROR(__xludf.DUMMYFUNCTION("REGEXEXTRACT(A249,""https?://([^/]+)"")"),"eigo-rewrite.com")</f>
        <v>eigo-rewrite.com</v>
      </c>
      <c r="D249" s="8" t="str">
        <f>IFERROR(__xludf.DUMMYFUNCTION("IFERROR(
  VLOOKUP(
    A249,
    IMPORTRANGE(
      ""1ZygntHC1J6IxzKbTidmOyf5nUyW4GCLurHCjexrLm_o"",
      ""HTMLキャッシュ!A:F""
    ),
    2,
    FALSE
  ),
  0
)
"),"MC")</f>
        <v>MC</v>
      </c>
      <c r="E249" s="8" t="str">
        <f>IFERROR(__xludf.DUMMYFUNCTION("IFERROR(
  VLOOKUP(
    A249,
    IMPORTRANGE(
      ""1ZygntHC1J6IxzKbTidmOyf5nUyW4GCLurHCjexrLm_o"",
      ""HTMLキャッシュ!A:F""
    ),
    5,
    FALSE
  ),
  0
)
"),"STAGE3 Lesson8-3名詞節(名詞節を導くthat)【ニュートレジャーの道案内】 - 受験英語専門ゼミ「Re-Write」(リライト)")</f>
        <v>STAGE3 Lesson8-3名詞節(名詞節を導くthat)【ニュートレジャーの道案内】 - 受験英語専門ゼミ「Re-Write」(リライト)</v>
      </c>
      <c r="F249" s="8" t="str">
        <f>IFERROR(__xludf.DUMMYFUNCTION("IFERROR(
  VLOOKUP(
    B249,
    IMPORTRANGE(
      ""1ZygntHC1J6IxzKbTidmOyf5nUyW4GCLurHCjexrLm_o"",
      ""HTMLキャッシュ!A:F""
    ),
    2,
    FALSE
  ),
  """"
)
"),"MC")</f>
        <v>MC</v>
      </c>
      <c r="G249" s="8" t="str">
        <f>IFERROR(__xludf.DUMMYFUNCTION("IFERROR(
  VLOOKUP(
    B249,
    IMPORTRANGE(
      ""1ZygntHC1J6IxzKbTidmOyf5nUyW4GCLurHCjexrLm_o"",
      ""HTMLキャッシュ!A:F""
    ),
    5,
    FALSE
  ),
  """"
)
"),"STAGE3｜高校英文法の総まとめ（時制・助動詞・不定詞・関係詞・名詞節） - 英語リライト")</f>
        <v>STAGE3｜高校英文法の総まとめ（時制・助動詞・不定詞・関係詞・名詞節） - 英語リライト</v>
      </c>
      <c r="H249" s="1" t="s">
        <v>2083</v>
      </c>
      <c r="I249" s="8">
        <f>IFERROR(__xludf.DUMMYFUNCTION("IFERROR(
  VLOOKUP(
    A249,
    IMPORTRANGE(
      ""1ZHMy3vVUd_0MrSduXTe1etBb1HNpAlGwQr006ljwMiM"",
      ""GSC最新!A:F""
    ),
    3,
    FALSE
  ),
  0
)
"),1.0)</f>
        <v>1</v>
      </c>
    </row>
    <row r="250">
      <c r="A250" s="9" t="s">
        <v>396</v>
      </c>
      <c r="B250" s="9" t="s">
        <v>279</v>
      </c>
      <c r="C250" s="11" t="str">
        <f>IFERROR(__xludf.DUMMYFUNCTION("REGEXEXTRACT(A250,""https?://([^/]+)"")"),"eigo-rewrite.com")</f>
        <v>eigo-rewrite.com</v>
      </c>
      <c r="D250" s="8" t="str">
        <f>IFERROR(__xludf.DUMMYFUNCTION("IFERROR(
  VLOOKUP(
    A250,
    IMPORTRANGE(
      ""1ZygntHC1J6IxzKbTidmOyf5nUyW4GCLurHCjexrLm_o"",
      ""HTMLキャッシュ!A:F""
    ),
    2,
    FALSE
  ),
  0
)
"),"MC")</f>
        <v>MC</v>
      </c>
      <c r="E250" s="8" t="str">
        <f>IFERROR(__xludf.DUMMYFUNCTION("IFERROR(
  VLOOKUP(
    A250,
    IMPORTRANGE(
      ""1ZygntHC1J6IxzKbTidmOyf5nUyW4GCLurHCjexrLm_o"",
      ""HTMLキャッシュ!A:F""
    ),
    5,
    FALSE
  ),
  0
)
"),"STAGE3｜高校英文法の総まとめ（時制・助動詞・不定詞・関係詞・名詞節） - 英語リライト")</f>
        <v>STAGE3｜高校英文法の総まとめ（時制・助動詞・不定詞・関係詞・名詞節） - 英語リライト</v>
      </c>
      <c r="F250" s="8" t="str">
        <f>IFERROR(__xludf.DUMMYFUNCTION("IFERROR(
  VLOOKUP(
    B250,
    IMPORTRANGE(
      ""1ZygntHC1J6IxzKbTidmOyf5nUyW4GCLurHCjexrLm_o"",
      ""HTMLキャッシュ!A:F""
    ),
    2,
    FALSE
  ),
  """"
)
"),"TP")</f>
        <v>TP</v>
      </c>
      <c r="G250" s="8" t="str">
        <f>IFERROR(__xludf.DUMMYFUNCTION("IFERROR(
  VLOOKUP(
    B250,
    IMPORTRANGE(
      ""1ZygntHC1J6IxzKbTidmOyf5nUyW4GCLurHCjexrLm_o"",
      ""HTMLキャッシュ!A:F""
    ),
    5,
    FALSE
  ),
  """"
)
"),"受験英語専門ゼミRe-Write｜四ツ谷・オンライン｜個別指導")</f>
        <v>受験英語専門ゼミRe-Write｜四ツ谷・オンライン｜個別指導</v>
      </c>
      <c r="I250" s="8">
        <f>IFERROR(__xludf.DUMMYFUNCTION("IFERROR(
  VLOOKUP(
    A250,
    IMPORTRANGE(
      ""1ZHMy3vVUd_0MrSduXTe1etBb1HNpAlGwQr006ljwMiM"",
      ""GSC最新!A:F""
    ),
    3,
    FALSE
  ),
  0
)
"),0.0)</f>
        <v>0</v>
      </c>
    </row>
    <row r="251">
      <c r="A251" s="9" t="s">
        <v>397</v>
      </c>
      <c r="B251" s="9" t="s">
        <v>294</v>
      </c>
      <c r="C251" s="11" t="str">
        <f>IFERROR(__xludf.DUMMYFUNCTION("REGEXEXTRACT(A251,""https?://([^/]+)"")"),"eigo-rewrite.com")</f>
        <v>eigo-rewrite.com</v>
      </c>
      <c r="D251" s="8" t="str">
        <f>IFERROR(__xludf.DUMMYFUNCTION("IFERROR(
  VLOOKUP(
    A251,
    IMPORTRANGE(
      ""1ZygntHC1J6IxzKbTidmOyf5nUyW4GCLurHCjexrLm_o"",
      ""HTMLキャッシュ!A:F""
    ),
    2,
    FALSE
  ),
  0
)
"),"MC")</f>
        <v>MC</v>
      </c>
      <c r="E251" s="8" t="str">
        <f>IFERROR(__xludf.DUMMYFUNCTION("IFERROR(
  VLOOKUP(
    A251,
    IMPORTRANGE(
      ""1ZygntHC1J6IxzKbTidmOyf5nUyW4GCLurHCjexrLm_o"",
      ""HTMLキャッシュ!A:F""
    ),
    5,
    FALSE
  ),
  0
)
"),"英語の点数をあげるためのコツ - 受験英語専門ゼミ「Re-Write」(リライト)")</f>
        <v>英語の点数をあげるためのコツ - 受験英語専門ゼミ「Re-Write」(リライト)</v>
      </c>
      <c r="F251" s="8" t="str">
        <f>IFERROR(__xludf.DUMMYFUNCTION("IFERROR(
  VLOOKUP(
    B251,
    IMPORTRANGE(
      ""1ZygntHC1J6IxzKbTidmOyf5nUyW4GCLurHCjexrLm_o"",
      ""HTMLキャッシュ!A:F""
    ),
    2,
    FALSE
  ),
  """"
)
"),"MC")</f>
        <v>MC</v>
      </c>
      <c r="G251" s="8" t="str">
        <f>IFERROR(__xludf.DUMMYFUNCTION("IFERROR(
  VLOOKUP(
    B251,
    IMPORTRANGE(
      ""1ZygntHC1J6IxzKbTidmOyf5nUyW4GCLurHCjexrLm_o"",
      ""HTMLキャッシュ!A:F""
    ),
    5,
    FALSE
  ),
  """"
)
"),"英語過去問の解き方完全ガイド｜出題形式別の戦略と復習法")</f>
        <v>英語過去問の解き方完全ガイド｜出題形式別の戦略と復習法</v>
      </c>
      <c r="H251" s="1" t="s">
        <v>2079</v>
      </c>
      <c r="I251" s="8">
        <f>IFERROR(__xludf.DUMMYFUNCTION("IFERROR(
  VLOOKUP(
    A251,
    IMPORTRANGE(
      ""1ZHMy3vVUd_0MrSduXTe1etBb1HNpAlGwQr006ljwMiM"",
      ""GSC最新!A:F""
    ),
    3,
    FALSE
  ),
  0
)
"),0.0)</f>
        <v>0</v>
      </c>
    </row>
    <row r="252">
      <c r="A252" s="9" t="s">
        <v>398</v>
      </c>
      <c r="B252" s="9" t="s">
        <v>287</v>
      </c>
      <c r="C252" s="11" t="str">
        <f>IFERROR(__xludf.DUMMYFUNCTION("REGEXEXTRACT(A252,""https?://([^/]+)"")"),"eigo-rewrite.com")</f>
        <v>eigo-rewrite.com</v>
      </c>
      <c r="D252" s="8" t="str">
        <f>IFERROR(__xludf.DUMMYFUNCTION("IFERROR(
  VLOOKUP(
    A252,
    IMPORTRANGE(
      ""1ZygntHC1J6IxzKbTidmOyf5nUyW4GCLurHCjexrLm_o"",
      ""HTMLキャッシュ!A:F""
    ),
    2,
    FALSE
  ),
  0
)
"),"MC")</f>
        <v>MC</v>
      </c>
      <c r="E252" s="8" t="str">
        <f>IFERROR(__xludf.DUMMYFUNCTION("IFERROR(
  VLOOKUP(
    A252,
    IMPORTRANGE(
      ""1ZygntHC1J6IxzKbTidmOyf5nUyW4GCLurHCjexrLm_o"",
      ""HTMLキャッシュ!A:F""
    ),
    5,
    FALSE
  ),
  0
)
"),"高校生が英語の勉強に取り組む前にするべきこと - 受験英語専門ゼミ「Re-Write」(リライト)")</f>
        <v>高校生が英語の勉強に取り組む前にするべきこと - 受験英語専門ゼミ「Re-Write」(リライト)</v>
      </c>
      <c r="F252" s="8" t="str">
        <f>IFERROR(__xludf.DUMMYFUNCTION("IFERROR(
  VLOOKUP(
    B252,
    IMPORTRANGE(
      ""1ZygntHC1J6IxzKbTidmOyf5nUyW4GCLurHCjexrLm_o"",
      ""HTMLキャッシュ!A:F""
    ),
    2,
    FALSE
  ),
  """"
)
"),"MC")</f>
        <v>MC</v>
      </c>
      <c r="G252" s="8" t="str">
        <f>IFERROR(__xludf.DUMMYFUNCTION("IFERROR(
  VLOOKUP(
    B252,
    IMPORTRANGE(
      ""1ZygntHC1J6IxzKbTidmOyf5nUyW4GCLurHCjexrLm_o"",
      ""HTMLキャッシュ!A:F""
    ),
    5,
    FALSE
  ),
  """"
)
"),"英語の基本的な勉強方法 - 受験英語専門ゼミ「Re-Write」(リライト)")</f>
        <v>英語の基本的な勉強方法 - 受験英語専門ゼミ「Re-Write」(リライト)</v>
      </c>
      <c r="H252" s="1" t="s">
        <v>2066</v>
      </c>
      <c r="I252" s="8">
        <f>IFERROR(__xludf.DUMMYFUNCTION("IFERROR(
  VLOOKUP(
    A252,
    IMPORTRANGE(
      ""1ZHMy3vVUd_0MrSduXTe1etBb1HNpAlGwQr006ljwMiM"",
      ""GSC最新!A:F""
    ),
    3,
    FALSE
  ),
  0
)
"),0.0)</f>
        <v>0</v>
      </c>
    </row>
    <row r="253">
      <c r="A253" s="9" t="s">
        <v>399</v>
      </c>
      <c r="B253" s="9" t="s">
        <v>287</v>
      </c>
      <c r="C253" s="11" t="str">
        <f>IFERROR(__xludf.DUMMYFUNCTION("REGEXEXTRACT(A253,""https?://([^/]+)"")"),"eigo-rewrite.com")</f>
        <v>eigo-rewrite.com</v>
      </c>
      <c r="D253" s="8" t="str">
        <f>IFERROR(__xludf.DUMMYFUNCTION("IFERROR(
  VLOOKUP(
    A253,
    IMPORTRANGE(
      ""1ZygntHC1J6IxzKbTidmOyf5nUyW4GCLurHCjexrLm_o"",
      ""HTMLキャッシュ!A:F""
    ),
    2,
    FALSE
  ),
  0
)
"),"MC")</f>
        <v>MC</v>
      </c>
      <c r="E253" s="8" t="str">
        <f>IFERROR(__xludf.DUMMYFUNCTION("IFERROR(
  VLOOKUP(
    A253,
    IMPORTRANGE(
      ""1ZygntHC1J6IxzKbTidmOyf5nUyW4GCLurHCjexrLm_o"",
      ""HTMLキャッシュ!A:F""
    ),
    5,
    FALSE
  ),
  0
)
"),"英語の授業の受け方完全ガイド｜予習で疑問・復習で定着")</f>
        <v>英語の授業の受け方完全ガイド｜予習で疑問・復習で定着</v>
      </c>
      <c r="F253" s="8" t="str">
        <f>IFERROR(__xludf.DUMMYFUNCTION("IFERROR(
  VLOOKUP(
    B253,
    IMPORTRANGE(
      ""1ZygntHC1J6IxzKbTidmOyf5nUyW4GCLurHCjexrLm_o"",
      ""HTMLキャッシュ!A:F""
    ),
    2,
    FALSE
  ),
  """"
)
"),"MC")</f>
        <v>MC</v>
      </c>
      <c r="G253" s="8" t="str">
        <f>IFERROR(__xludf.DUMMYFUNCTION("IFERROR(
  VLOOKUP(
    B253,
    IMPORTRANGE(
      ""1ZygntHC1J6IxzKbTidmOyf5nUyW4GCLurHCjexrLm_o"",
      ""HTMLキャッシュ!A:F""
    ),
    5,
    FALSE
  ),
  """"
)
"),"英語の基本的な勉強方法 - 受験英語専門ゼミ「Re-Write」(リライト)")</f>
        <v>英語の基本的な勉強方法 - 受験英語専門ゼミ「Re-Write」(リライト)</v>
      </c>
      <c r="H253" s="1" t="s">
        <v>2066</v>
      </c>
      <c r="I253" s="8">
        <f>IFERROR(__xludf.DUMMYFUNCTION("IFERROR(
  VLOOKUP(
    A253,
    IMPORTRANGE(
      ""1ZHMy3vVUd_0MrSduXTe1etBb1HNpAlGwQr006ljwMiM"",
      ""GSC最新!A:F""
    ),
    3,
    FALSE
  ),
  0
)
"),4.0)</f>
        <v>4</v>
      </c>
    </row>
    <row r="254">
      <c r="A254" s="9" t="s">
        <v>400</v>
      </c>
      <c r="B254" s="9" t="s">
        <v>279</v>
      </c>
      <c r="C254" s="11" t="str">
        <f>IFERROR(__xludf.DUMMYFUNCTION("REGEXEXTRACT(A254,""https?://([^/]+)"")"),"eigo-rewrite.com")</f>
        <v>eigo-rewrite.com</v>
      </c>
      <c r="D254" s="8" t="str">
        <f>IFERROR(__xludf.DUMMYFUNCTION("IFERROR(
  VLOOKUP(
    A254,
    IMPORTRANGE(
      ""1ZygntHC1J6IxzKbTidmOyf5nUyW4GCLurHCjexrLm_o"",
      ""HTMLキャッシュ!A:F""
    ),
    2,
    FALSE
  ),
  0
)
"),"MC")</f>
        <v>MC</v>
      </c>
      <c r="E254" s="8" t="str">
        <f>IFERROR(__xludf.DUMMYFUNCTION("IFERROR(
  VLOOKUP(
    A254,
    IMPORTRANGE(
      ""1ZygntHC1J6IxzKbTidmOyf5nUyW4GCLurHCjexrLm_o"",
      ""HTMLキャッシュ!A:F""
    ),
    5,
    FALSE
  ),
  0
)
"),"受験英語は英作文で伸ばす｜文法×4技能｜Re-Write")</f>
        <v>受験英語は英作文で伸ばす｜文法×4技能｜Re-Write</v>
      </c>
      <c r="F254" s="8" t="str">
        <f>IFERROR(__xludf.DUMMYFUNCTION("IFERROR(
  VLOOKUP(
    B254,
    IMPORTRANGE(
      ""1ZygntHC1J6IxzKbTidmOyf5nUyW4GCLurHCjexrLm_o"",
      ""HTMLキャッシュ!A:F""
    ),
    2,
    FALSE
  ),
  """"
)
"),"TP")</f>
        <v>TP</v>
      </c>
      <c r="G254" s="8" t="str">
        <f>IFERROR(__xludf.DUMMYFUNCTION("IFERROR(
  VLOOKUP(
    B254,
    IMPORTRANGE(
      ""1ZygntHC1J6IxzKbTidmOyf5nUyW4GCLurHCjexrLm_o"",
      ""HTMLキャッシュ!A:F""
    ),
    5,
    FALSE
  ),
  """"
)
"),"受験英語専門ゼミRe-Write｜四ツ谷・オンライン｜個別指導")</f>
        <v>受験英語専門ゼミRe-Write｜四ツ谷・オンライン｜個別指導</v>
      </c>
      <c r="H254" s="1" t="s">
        <v>2084</v>
      </c>
      <c r="I254" s="8">
        <f>IFERROR(__xludf.DUMMYFUNCTION("IFERROR(
  VLOOKUP(
    A254,
    IMPORTRANGE(
      ""1ZHMy3vVUd_0MrSduXTe1etBb1HNpAlGwQr006ljwMiM"",
      ""GSC最新!A:F""
    ),
    3,
    FALSE
  ),
  0
)
"),0.0)</f>
        <v>0</v>
      </c>
    </row>
    <row r="255">
      <c r="A255" s="9" t="s">
        <v>405</v>
      </c>
      <c r="B255" s="9" t="s">
        <v>430</v>
      </c>
      <c r="C255" s="11" t="str">
        <f>IFERROR(__xludf.DUMMYFUNCTION("REGEXEXTRACT(A255,""https?://([^/]+)"")"),"eigo-rewrite.com")</f>
        <v>eigo-rewrite.com</v>
      </c>
      <c r="D255" s="8" t="str">
        <f>IFERROR(__xludf.DUMMYFUNCTION("IFERROR(
  VLOOKUP(
    A255,
    IMPORTRANGE(
      ""1ZygntHC1J6IxzKbTidmOyf5nUyW4GCLurHCjexrLm_o"",
      ""HTMLキャッシュ!A:F""
    ),
    2,
    FALSE
  ),
  0
)
"),"SP")</f>
        <v>SP</v>
      </c>
      <c r="E255" s="8" t="str">
        <f>IFERROR(__xludf.DUMMYFUNCTION("IFERROR(
  VLOOKUP(
    A255,
    IMPORTRANGE(
      ""1ZygntHC1J6IxzKbTidmOyf5nUyW4GCLurHCjexrLm_o"",
      ""HTMLキャッシュ!A:F""
    ),
    5,
    FALSE
  ),
  0
)
"),"都立自校作成校英語読解20分攻略個別指導講座｜オンライン塾")</f>
        <v>都立自校作成校英語読解20分攻略個別指導講座｜オンライン塾</v>
      </c>
      <c r="F255" s="8" t="str">
        <f>IFERROR(__xludf.DUMMYFUNCTION("IFERROR(
  VLOOKUP(
    B255,
    IMPORTRANGE(
      ""1ZygntHC1J6IxzKbTidmOyf5nUyW4GCLurHCjexrLm_o"",
      ""HTMLキャッシュ!A:F""
    ),
    2,
    FALSE
  ),
  """"
)
"),"SP")</f>
        <v>SP</v>
      </c>
      <c r="G255" s="8" t="str">
        <f>IFERROR(__xludf.DUMMYFUNCTION("IFERROR(
  VLOOKUP(
    B255,
    IMPORTRANGE(
      ""1ZygntHC1J6IxzKbTidmOyf5nUyW4GCLurHCjexrLm_o"",
      ""HTMLキャッシュ!A:F""
    ),
    5,
    FALSE
  ),
  """"
)
"),"英語リライトで英作文を減点されにくくする講座一覧")</f>
        <v>英語リライトで英作文を減点されにくくする講座一覧</v>
      </c>
      <c r="H255" s="1" t="s">
        <v>2058</v>
      </c>
      <c r="I255" s="8">
        <f>IFERROR(__xludf.DUMMYFUNCTION("IFERROR(
  VLOOKUP(
    A255,
    IMPORTRANGE(
      ""1ZHMy3vVUd_0MrSduXTe1etBb1HNpAlGwQr006ljwMiM"",
      ""GSC最新!A:F""
    ),
    3,
    FALSE
  ),
  0
)
"),1.0)</f>
        <v>1</v>
      </c>
    </row>
    <row r="256">
      <c r="A256" s="9" t="s">
        <v>428</v>
      </c>
      <c r="B256" s="9" t="s">
        <v>430</v>
      </c>
      <c r="C256" s="11" t="str">
        <f>IFERROR(__xludf.DUMMYFUNCTION("REGEXEXTRACT(A256,""https?://([^/]+)"")"),"eigo-rewrite.com")</f>
        <v>eigo-rewrite.com</v>
      </c>
      <c r="D256" s="8" t="str">
        <f>IFERROR(__xludf.DUMMYFUNCTION("IFERROR(
  VLOOKUP(
    A256,
    IMPORTRANGE(
      ""1ZygntHC1J6IxzKbTidmOyf5nUyW4GCLurHCjexrLm_o"",
      ""HTMLキャッシュ!A:F""
    ),
    2,
    FALSE
  ),
  0
)
"),"SP")</f>
        <v>SP</v>
      </c>
      <c r="E256" s="8" t="str">
        <f>IFERROR(__xludf.DUMMYFUNCTION("IFERROR(
  VLOOKUP(
    A256,
    IMPORTRANGE(
      ""1ZygntHC1J6IxzKbTidmOyf5nUyW4GCLurHCjexrLm_o"",
      ""HTMLキャッシュ!A:F""
    ),
    5,
    FALSE
  ),
  0
)
"),"大学受験の英作文講座｜和文英訳・自由英作文を添削で得点源化｜個別指導（オンライン可）")</f>
        <v>大学受験の英作文講座｜和文英訳・自由英作文を添削で得点源化｜個別指導（オンライン可）</v>
      </c>
      <c r="F256" s="8" t="str">
        <f>IFERROR(__xludf.DUMMYFUNCTION("IFERROR(
  VLOOKUP(
    B256,
    IMPORTRANGE(
      ""1ZygntHC1J6IxzKbTidmOyf5nUyW4GCLurHCjexrLm_o"",
      ""HTMLキャッシュ!A:F""
    ),
    2,
    FALSE
  ),
  """"
)
"),"SP")</f>
        <v>SP</v>
      </c>
      <c r="G256" s="8" t="str">
        <f>IFERROR(__xludf.DUMMYFUNCTION("IFERROR(
  VLOOKUP(
    B256,
    IMPORTRANGE(
      ""1ZygntHC1J6IxzKbTidmOyf5nUyW4GCLurHCjexrLm_o"",
      ""HTMLキャッシュ!A:F""
    ),
    5,
    FALSE
  ),
  """"
)
"),"英語リライトで英作文を減点されにくくする講座一覧")</f>
        <v>英語リライトで英作文を減点されにくくする講座一覧</v>
      </c>
      <c r="H256" s="1" t="s">
        <v>2058</v>
      </c>
      <c r="I256" s="8">
        <f>IFERROR(__xludf.DUMMYFUNCTION("IFERROR(
  VLOOKUP(
    A256,
    IMPORTRANGE(
      ""1ZHMy3vVUd_0MrSduXTe1etBb1HNpAlGwQr006ljwMiM"",
      ""GSC最新!A:F""
    ),
    3,
    FALSE
  ),
  0
)
"),4.0)</f>
        <v>4</v>
      </c>
    </row>
    <row r="257">
      <c r="A257" s="9" t="s">
        <v>429</v>
      </c>
      <c r="B257" s="9" t="s">
        <v>430</v>
      </c>
      <c r="C257" s="11" t="str">
        <f>IFERROR(__xludf.DUMMYFUNCTION("REGEXEXTRACT(A257,""https?://([^/]+)"")"),"eigo-rewrite.com")</f>
        <v>eigo-rewrite.com</v>
      </c>
      <c r="D257" s="8" t="str">
        <f>IFERROR(__xludf.DUMMYFUNCTION("IFERROR(
  VLOOKUP(
    A257,
    IMPORTRANGE(
      ""1ZygntHC1J6IxzKbTidmOyf5nUyW4GCLurHCjexrLm_o"",
      ""HTMLキャッシュ!A:F""
    ),
    2,
    FALSE
  ),
  0
)
"),"SP")</f>
        <v>SP</v>
      </c>
      <c r="E257" s="8" t="str">
        <f>IFERROR(__xludf.DUMMYFUNCTION("IFERROR(
  VLOOKUP(
    A257,
    IMPORTRANGE(
      ""1ZygntHC1J6IxzKbTidmOyf5nUyW4GCLurHCjexrLm_o"",
      ""HTMLキャッシュ!A:F""
    ),
    5,
    FALSE
  ),
  0
)
"),"都立高校入試のリスニング対策｜英問英答まで個別指導で強化")</f>
        <v>都立高校入試のリスニング対策｜英問英答まで個別指導で強化</v>
      </c>
      <c r="F257" s="8" t="str">
        <f>IFERROR(__xludf.DUMMYFUNCTION("IFERROR(
  VLOOKUP(
    B257,
    IMPORTRANGE(
      ""1ZygntHC1J6IxzKbTidmOyf5nUyW4GCLurHCjexrLm_o"",
      ""HTMLキャッシュ!A:F""
    ),
    2,
    FALSE
  ),
  """"
)
"),"SP")</f>
        <v>SP</v>
      </c>
      <c r="G257" s="8" t="str">
        <f>IFERROR(__xludf.DUMMYFUNCTION("IFERROR(
  VLOOKUP(
    B257,
    IMPORTRANGE(
      ""1ZygntHC1J6IxzKbTidmOyf5nUyW4GCLurHCjexrLm_o"",
      ""HTMLキャッシュ!A:F""
    ),
    5,
    FALSE
  ),
  """"
)
"),"英語リライトで英作文を減点されにくくする講座一覧")</f>
        <v>英語リライトで英作文を減点されにくくする講座一覧</v>
      </c>
      <c r="H257" s="1" t="s">
        <v>2058</v>
      </c>
      <c r="I257" s="8">
        <f>IFERROR(__xludf.DUMMYFUNCTION("IFERROR(
  VLOOKUP(
    A257,
    IMPORTRANGE(
      ""1ZHMy3vVUd_0MrSduXTe1etBb1HNpAlGwQr006ljwMiM"",
      ""GSC最新!A:F""
    ),
    3,
    FALSE
  ),
  0
)
"),1.0)</f>
        <v>1</v>
      </c>
    </row>
    <row r="258">
      <c r="A258" s="9" t="s">
        <v>430</v>
      </c>
      <c r="B258" s="9" t="s">
        <v>279</v>
      </c>
      <c r="C258" s="11" t="str">
        <f>IFERROR(__xludf.DUMMYFUNCTION("REGEXEXTRACT(A258,""https?://([^/]+)"")"),"eigo-rewrite.com")</f>
        <v>eigo-rewrite.com</v>
      </c>
      <c r="D258" s="8" t="str">
        <f>IFERROR(__xludf.DUMMYFUNCTION("IFERROR(
  VLOOKUP(
    A258,
    IMPORTRANGE(
      ""1ZygntHC1J6IxzKbTidmOyf5nUyW4GCLurHCjexrLm_o"",
      ""HTMLキャッシュ!A:F""
    ),
    2,
    FALSE
  ),
  0
)
"),"SP")</f>
        <v>SP</v>
      </c>
      <c r="E258" s="8" t="str">
        <f>IFERROR(__xludf.DUMMYFUNCTION("IFERROR(
  VLOOKUP(
    A258,
    IMPORTRANGE(
      ""1ZygntHC1J6IxzKbTidmOyf5nUyW4GCLurHCjexrLm_o"",
      ""HTMLキャッシュ!A:F""
    ),
    5,
    FALSE
  ),
  0
)
"),"英語リライトで英作文を減点されにくくする講座一覧")</f>
        <v>英語リライトで英作文を減点されにくくする講座一覧</v>
      </c>
      <c r="F258" s="8" t="str">
        <f>IFERROR(__xludf.DUMMYFUNCTION("IFERROR(
  VLOOKUP(
    B258,
    IMPORTRANGE(
      ""1ZygntHC1J6IxzKbTidmOyf5nUyW4GCLurHCjexrLm_o"",
      ""HTMLキャッシュ!A:F""
    ),
    2,
    FALSE
  ),
  """"
)
"),"TP")</f>
        <v>TP</v>
      </c>
      <c r="G258" s="8" t="str">
        <f>IFERROR(__xludf.DUMMYFUNCTION("IFERROR(
  VLOOKUP(
    B258,
    IMPORTRANGE(
      ""1ZygntHC1J6IxzKbTidmOyf5nUyW4GCLurHCjexrLm_o"",
      ""HTMLキャッシュ!A:F""
    ),
    5,
    FALSE
  ),
  """"
)
"),"受験英語専門ゼミRe-Write｜四ツ谷・オンライン｜個別指導")</f>
        <v>受験英語専門ゼミRe-Write｜四ツ谷・オンライン｜個別指導</v>
      </c>
      <c r="H258" s="1" t="s">
        <v>2058</v>
      </c>
      <c r="I258" s="8">
        <f>IFERROR(__xludf.DUMMYFUNCTION("IFERROR(
  VLOOKUP(
    A258,
    IMPORTRANGE(
      ""1ZHMy3vVUd_0MrSduXTe1etBb1HNpAlGwQr006ljwMiM"",
      ""GSC最新!A:F""
    ),
    3,
    FALSE
  ),
  0
)
"),0.0)</f>
        <v>0</v>
      </c>
    </row>
    <row r="259">
      <c r="A259" s="9" t="s">
        <v>432</v>
      </c>
      <c r="B259" s="9" t="s">
        <v>430</v>
      </c>
      <c r="C259" s="11" t="str">
        <f>IFERROR(__xludf.DUMMYFUNCTION("REGEXEXTRACT(A259,""https?://([^/]+)"")"),"eigo-rewrite.com")</f>
        <v>eigo-rewrite.com</v>
      </c>
      <c r="D259" s="8" t="str">
        <f>IFERROR(__xludf.DUMMYFUNCTION("IFERROR(
  VLOOKUP(
    A259,
    IMPORTRANGE(
      ""1ZygntHC1J6IxzKbTidmOyf5nUyW4GCLurHCjexrLm_o"",
      ""HTMLキャッシュ!A:F""
    ),
    2,
    FALSE
  ),
  0
)
"),"SP")</f>
        <v>SP</v>
      </c>
      <c r="E259" s="8" t="str">
        <f>IFERROR(__xludf.DUMMYFUNCTION("IFERROR(
  VLOOKUP(
    A259,
    IMPORTRANGE(
      ""1ZygntHC1J6IxzKbTidmOyf5nUyW4GCLurHCjexrLm_o"",
      ""HTMLキャッシュ!A:F""
    ),
    5,
    FALSE
  ),
  0
)
"),"都立入試の英作文対策｜5分で書く型×添削（自校作成校対応）")</f>
        <v>都立入試の英作文対策｜5分で書く型×添削（自校作成校対応）</v>
      </c>
      <c r="F259" s="8" t="str">
        <f>IFERROR(__xludf.DUMMYFUNCTION("IFERROR(
  VLOOKUP(
    B259,
    IMPORTRANGE(
      ""1ZygntHC1J6IxzKbTidmOyf5nUyW4GCLurHCjexrLm_o"",
      ""HTMLキャッシュ!A:F""
    ),
    2,
    FALSE
  ),
  """"
)
"),"SP")</f>
        <v>SP</v>
      </c>
      <c r="G259" s="8" t="str">
        <f>IFERROR(__xludf.DUMMYFUNCTION("IFERROR(
  VLOOKUP(
    B259,
    IMPORTRANGE(
      ""1ZygntHC1J6IxzKbTidmOyf5nUyW4GCLurHCjexrLm_o"",
      ""HTMLキャッシュ!A:F""
    ),
    5,
    FALSE
  ),
  """"
)
"),"英語リライトで英作文を減点されにくくする講座一覧")</f>
        <v>英語リライトで英作文を減点されにくくする講座一覧</v>
      </c>
      <c r="H259" s="1" t="s">
        <v>2058</v>
      </c>
      <c r="I259" s="8">
        <f>IFERROR(__xludf.DUMMYFUNCTION("IFERROR(
  VLOOKUP(
    A259,
    IMPORTRANGE(
      ""1ZHMy3vVUd_0MrSduXTe1etBb1HNpAlGwQr006ljwMiM"",
      ""GSC最新!A:F""
    ),
    3,
    FALSE
  ),
  0
)
"),350.0)</f>
        <v>350</v>
      </c>
    </row>
    <row r="260">
      <c r="A260" s="9" t="s">
        <v>433</v>
      </c>
      <c r="B260" s="9" t="s">
        <v>430</v>
      </c>
      <c r="C260" s="11" t="str">
        <f>IFERROR(__xludf.DUMMYFUNCTION("REGEXEXTRACT(A260,""https?://([^/]+)"")"),"eigo-rewrite.com")</f>
        <v>eigo-rewrite.com</v>
      </c>
      <c r="D260" s="8" t="str">
        <f>IFERROR(__xludf.DUMMYFUNCTION("IFERROR(
  VLOOKUP(
    A260,
    IMPORTRANGE(
      ""1ZygntHC1J6IxzKbTidmOyf5nUyW4GCLurHCjexrLm_o"",
      ""HTMLキャッシュ!A:F""
    ),
    2,
    FALSE
  ),
  0
)
"),"SP")</f>
        <v>SP</v>
      </c>
      <c r="E260" s="8" t="str">
        <f>IFERROR(__xludf.DUMMYFUNCTION("IFERROR(
  VLOOKUP(
    A260,
    IMPORTRANGE(
      ""1ZygntHC1J6IxzKbTidmOyf5nUyW4GCLurHCjexrLm_o"",
      ""HTMLキャッシュ!A:F""
    ),
    5,
    FALSE
  ),
  0
)
"),"受験英語語彙強化の個別指導講座｜長文対応オンライン塾")</f>
        <v>受験英語語彙強化の個別指導講座｜長文対応オンライン塾</v>
      </c>
      <c r="F260" s="8" t="str">
        <f>IFERROR(__xludf.DUMMYFUNCTION("IFERROR(
  VLOOKUP(
    B260,
    IMPORTRANGE(
      ""1ZygntHC1J6IxzKbTidmOyf5nUyW4GCLurHCjexrLm_o"",
      ""HTMLキャッシュ!A:F""
    ),
    2,
    FALSE
  ),
  """"
)
"),"SP")</f>
        <v>SP</v>
      </c>
      <c r="G260" s="8" t="str">
        <f>IFERROR(__xludf.DUMMYFUNCTION("IFERROR(
  VLOOKUP(
    B260,
    IMPORTRANGE(
      ""1ZygntHC1J6IxzKbTidmOyf5nUyW4GCLurHCjexrLm_o"",
      ""HTMLキャッシュ!A:F""
    ),
    5,
    FALSE
  ),
  """"
)
"),"英語リライトで英作文を減点されにくくする講座一覧")</f>
        <v>英語リライトで英作文を減点されにくくする講座一覧</v>
      </c>
      <c r="H260" s="1" t="s">
        <v>2058</v>
      </c>
      <c r="I260" s="8">
        <f>IFERROR(__xludf.DUMMYFUNCTION("IFERROR(
  VLOOKUP(
    A260,
    IMPORTRANGE(
      ""1ZHMy3vVUd_0MrSduXTe1etBb1HNpAlGwQr006ljwMiM"",
      ""GSC最新!A:F""
    ),
    3,
    FALSE
  ),
  0
)
"),1.0)</f>
        <v>1</v>
      </c>
    </row>
    <row r="261">
      <c r="A261" s="9" t="s">
        <v>437</v>
      </c>
      <c r="B261" s="9" t="s">
        <v>527</v>
      </c>
      <c r="C261" s="11" t="str">
        <f>IFERROR(__xludf.DUMMYFUNCTION("REGEXEXTRACT(A261,""https?://([^/]+)"")"),"eng-support.com")</f>
        <v>eng-support.com</v>
      </c>
      <c r="D261" s="8" t="str">
        <f>IFERROR(__xludf.DUMMYFUNCTION("IFERROR(
  VLOOKUP(
    A261,
    IMPORTRANGE(
      ""1ZygntHC1J6IxzKbTidmOyf5nUyW4GCLurHCjexrLm_o"",
      ""HTMLキャッシュ!A:F""
    ),
    2,
    FALSE
  ),
  0
)
"),"MC")</f>
        <v>MC</v>
      </c>
      <c r="E261" s="8" t="str">
        <f>IFERROR(__xludf.DUMMYFUNCTION("IFERROR(
  VLOOKUP(
    A261,
    IMPORTRANGE(
      ""1ZygntHC1J6IxzKbTidmOyf5nUyW4GCLurHCjexrLm_o"",
      ""HTMLキャッシュ!A:F""
    ),
    5,
    FALSE
  ),
  0
)
"),"how many疑問文の作り方｜語順と名詞複数sのミスを防ぐ")</f>
        <v>how many疑問文の作り方｜語順と名詞複数sのミスを防ぐ</v>
      </c>
      <c r="F261" s="8" t="str">
        <f>IFERROR(__xludf.DUMMYFUNCTION("IFERROR(
  VLOOKUP(
    B261,
    IMPORTRANGE(
      ""1ZygntHC1J6IxzKbTidmOyf5nUyW4GCLurHCjexrLm_o"",
      ""HTMLキャッシュ!A:F""
    ),
    2,
    FALSE
  ),
  """"
)
"),"MC")</f>
        <v>MC</v>
      </c>
      <c r="G261" s="8" t="str">
        <f>IFERROR(__xludf.DUMMYFUNCTION("IFERROR(
  VLOOKUP(
    B261,
    IMPORTRANGE(
      ""1ZygntHC1J6IxzKbTidmOyf5nUyW4GCLurHCjexrLm_o"",
      ""HTMLキャッシュ!A:F""
    ),
    5,
    FALSE
  ),
  """"
)
"),"英語PROGRESSコラム一覧｜教科書活用法と学習法整理")</f>
        <v>英語PROGRESSコラム一覧｜教科書活用法と学習法整理</v>
      </c>
      <c r="H261" s="1" t="s">
        <v>2085</v>
      </c>
      <c r="I261" s="8">
        <f>IFERROR(__xludf.DUMMYFUNCTION("IFERROR(
  VLOOKUP(
    A261,
    IMPORTRANGE(
      ""1ZHMy3vVUd_0MrSduXTe1etBb1HNpAlGwQr006ljwMiM"",
      ""GSC最新!A:F""
    ),
    3,
    FALSE
  ),
  0
)
"),1.0)</f>
        <v>1</v>
      </c>
    </row>
    <row r="262">
      <c r="A262" s="9" t="s">
        <v>438</v>
      </c>
      <c r="B262" s="9" t="s">
        <v>527</v>
      </c>
      <c r="C262" s="11" t="str">
        <f>IFERROR(__xludf.DUMMYFUNCTION("REGEXEXTRACT(A262,""https?://([^/]+)"")"),"eng-support.com")</f>
        <v>eng-support.com</v>
      </c>
      <c r="D262" s="8" t="str">
        <f>IFERROR(__xludf.DUMMYFUNCTION("IFERROR(
  VLOOKUP(
    A262,
    IMPORTRANGE(
      ""1ZygntHC1J6IxzKbTidmOyf5nUyW4GCLurHCjexrLm_o"",
      ""HTMLキャッシュ!A:F""
    ),
    2,
    FALSE
  ),
  0
)
"),"MC")</f>
        <v>MC</v>
      </c>
      <c r="E262" s="8" t="str">
        <f>IFERROR(__xludf.DUMMYFUNCTION("IFERROR(
  VLOOKUP(
    A262,
    IMPORTRANGE(
      ""1ZygntHC1J6IxzKbTidmOyf5nUyW4GCLurHCjexrLm_o"",
      ""HTMLキャッシュ!A:F""
    ),
    5,
    FALSE
  ),
  0
)
"),"前置詞のまとめ【Book1 Lesson19 Scene2】 - 新宿区四谷の英語専門塾「英語教室『サポート』」～英語は別に怖くない！～")</f>
        <v>前置詞のまとめ【Book1 Lesson19 Scene2】 - 新宿区四谷の英語専門塾「英語教室『サポート』」～英語は別に怖くない！～</v>
      </c>
      <c r="F262" s="8" t="str">
        <f>IFERROR(__xludf.DUMMYFUNCTION("IFERROR(
  VLOOKUP(
    B262,
    IMPORTRANGE(
      ""1ZygntHC1J6IxzKbTidmOyf5nUyW4GCLurHCjexrLm_o"",
      ""HTMLキャッシュ!A:F""
    ),
    2,
    FALSE
  ),
  """"
)
"),"MC")</f>
        <v>MC</v>
      </c>
      <c r="G262" s="8" t="str">
        <f>IFERROR(__xludf.DUMMYFUNCTION("IFERROR(
  VLOOKUP(
    B262,
    IMPORTRANGE(
      ""1ZygntHC1J6IxzKbTidmOyf5nUyW4GCLurHCjexrLm_o"",
      ""HTMLキャッシュ!A:F""
    ),
    5,
    FALSE
  ),
  """"
)
"),"英語PROGRESSコラム一覧｜教科書活用法と学習法整理")</f>
        <v>英語PROGRESSコラム一覧｜教科書活用法と学習法整理</v>
      </c>
      <c r="H262" s="1" t="s">
        <v>2085</v>
      </c>
      <c r="I262" s="8">
        <f>IFERROR(__xludf.DUMMYFUNCTION("IFERROR(
  VLOOKUP(
    A262,
    IMPORTRANGE(
      ""1ZHMy3vVUd_0MrSduXTe1etBb1HNpAlGwQr006ljwMiM"",
      ""GSC最新!A:F""
    ),
    3,
    FALSE
  ),
  0
)
"),0.0)</f>
        <v>0</v>
      </c>
    </row>
    <row r="263">
      <c r="A263" s="9" t="s">
        <v>439</v>
      </c>
      <c r="B263" s="9" t="s">
        <v>527</v>
      </c>
      <c r="C263" s="11" t="str">
        <f>IFERROR(__xludf.DUMMYFUNCTION("REGEXEXTRACT(A263,""https?://([^/]+)"")"),"eng-support.com")</f>
        <v>eng-support.com</v>
      </c>
      <c r="D263" s="8" t="str">
        <f>IFERROR(__xludf.DUMMYFUNCTION("IFERROR(
  VLOOKUP(
    A263,
    IMPORTRANGE(
      ""1ZygntHC1J6IxzKbTidmOyf5nUyW4GCLurHCjexrLm_o"",
      ""HTMLキャッシュ!A:F""
    ),
    2,
    FALSE
  ),
  0
)
"),"MC")</f>
        <v>MC</v>
      </c>
      <c r="E263" s="8" t="str">
        <f>IFERROR(__xludf.DUMMYFUNCTION("IFERROR(
  VLOOKUP(
    A263,
    IMPORTRANGE(
      ""1ZygntHC1J6IxzKbTidmOyf5nUyW4GCLurHCjexrLm_o"",
      ""HTMLキャッシュ!A:F""
    ),
    5,
    FALSE
  ),
  0
)
"),"前置詞句とは？形容詞・副詞のどちらの働きかを中学英語で整理")</f>
        <v>前置詞句とは？形容詞・副詞のどちらの働きかを中学英語で整理</v>
      </c>
      <c r="F263" s="8" t="str">
        <f>IFERROR(__xludf.DUMMYFUNCTION("IFERROR(
  VLOOKUP(
    B263,
    IMPORTRANGE(
      ""1ZygntHC1J6IxzKbTidmOyf5nUyW4GCLurHCjexrLm_o"",
      ""HTMLキャッシュ!A:F""
    ),
    2,
    FALSE
  ),
  """"
)
"),"MC")</f>
        <v>MC</v>
      </c>
      <c r="G263" s="8" t="str">
        <f>IFERROR(__xludf.DUMMYFUNCTION("IFERROR(
  VLOOKUP(
    B263,
    IMPORTRANGE(
      ""1ZygntHC1J6IxzKbTidmOyf5nUyW4GCLurHCjexrLm_o"",
      ""HTMLキャッシュ!A:F""
    ),
    5,
    FALSE
  ),
  """"
)
"),"英語PROGRESSコラム一覧｜教科書活用法と学習法整理")</f>
        <v>英語PROGRESSコラム一覧｜教科書活用法と学習法整理</v>
      </c>
      <c r="H263" s="1" t="s">
        <v>2085</v>
      </c>
      <c r="I263" s="8">
        <f>IFERROR(__xludf.DUMMYFUNCTION("IFERROR(
  VLOOKUP(
    A263,
    IMPORTRANGE(
      ""1ZHMy3vVUd_0MrSduXTe1etBb1HNpAlGwQr006ljwMiM"",
      ""GSC最新!A:F""
    ),
    3,
    FALSE
  ),
  0
)
"),18.0)</f>
        <v>18</v>
      </c>
    </row>
    <row r="264">
      <c r="A264" s="9" t="s">
        <v>440</v>
      </c>
      <c r="B264" s="9" t="s">
        <v>482</v>
      </c>
      <c r="C264" s="11" t="str">
        <f>IFERROR(__xludf.DUMMYFUNCTION("REGEXEXTRACT(A264,""https?://([^/]+)"")"),"eng-support.com")</f>
        <v>eng-support.com</v>
      </c>
      <c r="D264" s="8" t="str">
        <f>IFERROR(__xludf.DUMMYFUNCTION("IFERROR(
  VLOOKUP(
    A264,
    IMPORTRANGE(
      ""1ZygntHC1J6IxzKbTidmOyf5nUyW4GCLurHCjexrLm_o"",
      ""HTMLキャッシュ!A:F""
    ),
    2,
    FALSE
  ),
  0
)
"),"MC")</f>
        <v>MC</v>
      </c>
      <c r="E264" s="8" t="str">
        <f>IFERROR(__xludf.DUMMYFUNCTION("IFERROR(
  VLOOKUP(
    A264,
    IMPORTRANGE(
      ""1ZygntHC1J6IxzKbTidmOyf5nUyW4GCLurHCjexrLm_o"",
      ""HTMLキャッシュ!A:F""
    ),
    5,
    FALSE
  ),
  0
)
"),"SVOC第5文型の見分け方｜O=Cとmake・call疑問文")</f>
        <v>SVOC第5文型の見分け方｜O=Cとmake・call疑問文</v>
      </c>
      <c r="F264" s="8" t="str">
        <f>IFERROR(__xludf.DUMMYFUNCTION("IFERROR(
  VLOOKUP(
    B264,
    IMPORTRANGE(
      ""1ZygntHC1J6IxzKbTidmOyf5nUyW4GCLurHCjexrLm_o"",
      ""HTMLキャッシュ!A:F""
    ),
    2,
    FALSE
  ),
  """"
)
"),"MC")</f>
        <v>MC</v>
      </c>
      <c r="G264" s="8" t="str">
        <f>IFERROR(__xludf.DUMMYFUNCTION("IFERROR(
  VLOOKUP(
    B264,
    IMPORTRANGE(
      ""1ZygntHC1J6IxzKbTidmOyf5nUyW4GCLurHCjexrLm_o"",
      ""HTMLキャッシュ!A:F""
    ),
    5,
    FALSE
  ),
  """"
)
"),"中高一貫の英語教科書｜宿題が終わらない対策｜PROGRESS")</f>
        <v>中高一貫の英語教科書｜宿題が終わらない対策｜PROGRESS</v>
      </c>
      <c r="H264" s="1" t="s">
        <v>2085</v>
      </c>
      <c r="I264" s="8">
        <f>IFERROR(__xludf.DUMMYFUNCTION("IFERROR(
  VLOOKUP(
    A264,
    IMPORTRANGE(
      ""1ZHMy3vVUd_0MrSduXTe1etBb1HNpAlGwQr006ljwMiM"",
      ""GSC最新!A:F""
    ),
    3,
    FALSE
  ),
  0
)
"),166.0)</f>
        <v>166</v>
      </c>
    </row>
    <row r="265">
      <c r="A265" s="9" t="s">
        <v>441</v>
      </c>
      <c r="B265" s="9" t="s">
        <v>482</v>
      </c>
      <c r="C265" s="11" t="str">
        <f>IFERROR(__xludf.DUMMYFUNCTION("REGEXEXTRACT(A265,""https?://([^/]+)"")"),"eng-support.com")</f>
        <v>eng-support.com</v>
      </c>
      <c r="D265" s="8" t="str">
        <f>IFERROR(__xludf.DUMMYFUNCTION("IFERROR(
  VLOOKUP(
    A265,
    IMPORTRANGE(
      ""1ZygntHC1J6IxzKbTidmOyf5nUyW4GCLurHCjexrLm_o"",
      ""HTMLキャッシュ!A:F""
    ),
    2,
    FALSE
  ),
  0
)
"),"MC")</f>
        <v>MC</v>
      </c>
      <c r="E265" s="8" t="str">
        <f>IFERROR(__xludf.DUMMYFUNCTION("IFERROR(
  VLOOKUP(
    A265,
    IMPORTRANGE(
      ""1ZygntHC1J6IxzKbTidmOyf5nUyW4GCLurHCjexrLm_o"",
      ""HTMLキャッシュ!A:F""
    ),
    5,
    FALSE
  ),
  0
)
"),"助動詞 will/wont【Book2 Lesson1 Scene3 】 - 新宿区四谷の英語専門塾「英語教室『サポート』」～英語は別に怖くない！～")</f>
        <v>助動詞 will/wont【Book2 Lesson1 Scene3 】 - 新宿区四谷の英語専門塾「英語教室『サポート』」～英語は別に怖くない！～</v>
      </c>
      <c r="F265" s="8" t="str">
        <f>IFERROR(__xludf.DUMMYFUNCTION("IFERROR(
  VLOOKUP(
    B265,
    IMPORTRANGE(
      ""1ZygntHC1J6IxzKbTidmOyf5nUyW4GCLurHCjexrLm_o"",
      ""HTMLキャッシュ!A:F""
    ),
    2,
    FALSE
  ),
  """"
)
"),"MC")</f>
        <v>MC</v>
      </c>
      <c r="G265" s="8" t="str">
        <f>IFERROR(__xludf.DUMMYFUNCTION("IFERROR(
  VLOOKUP(
    B265,
    IMPORTRANGE(
      ""1ZygntHC1J6IxzKbTidmOyf5nUyW4GCLurHCjexrLm_o"",
      ""HTMLキャッシュ!A:F""
    ),
    5,
    FALSE
  ),
  """"
)
"),"中高一貫の英語教科書｜宿題が終わらない対策｜PROGRESS")</f>
        <v>中高一貫の英語教科書｜宿題が終わらない対策｜PROGRESS</v>
      </c>
      <c r="H265" s="1" t="s">
        <v>2085</v>
      </c>
      <c r="I265" s="8">
        <f>IFERROR(__xludf.DUMMYFUNCTION("IFERROR(
  VLOOKUP(
    A265,
    IMPORTRANGE(
      ""1ZHMy3vVUd_0MrSduXTe1etBb1HNpAlGwQr006ljwMiM"",
      ""GSC最新!A:F""
    ),
    3,
    FALSE
  ),
  0
)
"),0.0)</f>
        <v>0</v>
      </c>
    </row>
    <row r="266">
      <c r="A266" s="9" t="s">
        <v>442</v>
      </c>
      <c r="B266" s="9" t="s">
        <v>482</v>
      </c>
      <c r="C266" s="11" t="str">
        <f>IFERROR(__xludf.DUMMYFUNCTION("REGEXEXTRACT(A266,""https?://([^/]+)"")"),"eng-support.com")</f>
        <v>eng-support.com</v>
      </c>
      <c r="D266" s="8" t="str">
        <f>IFERROR(__xludf.DUMMYFUNCTION("IFERROR(
  VLOOKUP(
    A266,
    IMPORTRANGE(
      ""1ZygntHC1J6IxzKbTidmOyf5nUyW4GCLurHCjexrLm_o"",
      ""HTMLキャッシュ!A:F""
    ),
    2,
    FALSE
  ),
  0
)
"),"MC")</f>
        <v>MC</v>
      </c>
      <c r="E266" s="8" t="str">
        <f>IFERROR(__xludf.DUMMYFUNCTION("IFERROR(
  VLOOKUP(
    A266,
    IMPORTRANGE(
      ""1ZygntHC1J6IxzKbTidmOyf5nUyW4GCLurHCjexrLm_o"",
      ""HTMLキャッシュ!A:F""
    ),
    5,
    FALSE
  ),
  0
)
"),"be surprised at～【Book2 Lesson10 Scene1】 - 新宿区四谷の英語専門塾「英語教室『サポート』」～英語は別に怖くない！～")</f>
        <v>be surprised at～【Book2 Lesson10 Scene1】 - 新宿区四谷の英語専門塾「英語教室『サポート』」～英語は別に怖くない！～</v>
      </c>
      <c r="F266" s="8" t="str">
        <f>IFERROR(__xludf.DUMMYFUNCTION("IFERROR(
  VLOOKUP(
    B266,
    IMPORTRANGE(
      ""1ZygntHC1J6IxzKbTidmOyf5nUyW4GCLurHCjexrLm_o"",
      ""HTMLキャッシュ!A:F""
    ),
    2,
    FALSE
  ),
  """"
)
"),"MC")</f>
        <v>MC</v>
      </c>
      <c r="G266" s="8" t="str">
        <f>IFERROR(__xludf.DUMMYFUNCTION("IFERROR(
  VLOOKUP(
    B266,
    IMPORTRANGE(
      ""1ZygntHC1J6IxzKbTidmOyf5nUyW4GCLurHCjexrLm_o"",
      ""HTMLキャッシュ!A:F""
    ),
    5,
    FALSE
  ),
  """"
)
"),"中高一貫の英語教科書｜宿題が終わらない対策｜PROGRESS")</f>
        <v>中高一貫の英語教科書｜宿題が終わらない対策｜PROGRESS</v>
      </c>
      <c r="H266" s="1" t="s">
        <v>2085</v>
      </c>
      <c r="I266" s="8">
        <f>IFERROR(__xludf.DUMMYFUNCTION("IFERROR(
  VLOOKUP(
    A266,
    IMPORTRANGE(
      ""1ZHMy3vVUd_0MrSduXTe1etBb1HNpAlGwQr006ljwMiM"",
      ""GSC最新!A:F""
    ),
    3,
    FALSE
  ),
  0
)
"),1.0)</f>
        <v>1</v>
      </c>
    </row>
    <row r="267">
      <c r="A267" s="9" t="s">
        <v>443</v>
      </c>
      <c r="B267" s="9" t="s">
        <v>482</v>
      </c>
      <c r="C267" s="11" t="str">
        <f>IFERROR(__xludf.DUMMYFUNCTION("REGEXEXTRACT(A267,""https?://([^/]+)"")"),"eng-support.com")</f>
        <v>eng-support.com</v>
      </c>
      <c r="D267" s="8" t="str">
        <f>IFERROR(__xludf.DUMMYFUNCTION("IFERROR(
  VLOOKUP(
    A267,
    IMPORTRANGE(
      ""1ZygntHC1J6IxzKbTidmOyf5nUyW4GCLurHCjexrLm_o"",
      ""HTMLキャッシュ!A:F""
    ),
    2,
    FALSE
  ),
  0
)
"),"MC")</f>
        <v>MC</v>
      </c>
      <c r="E267" s="8" t="str">
        <f>IFERROR(__xludf.DUMMYFUNCTION("IFERROR(
  VLOOKUP(
    A267,
    IMPORTRANGE(
      ""1ZygntHC1J6IxzKbTidmOyf5nUyW4GCLurHCjexrLm_o"",
      ""HTMLキャッシュ!A:F""
    ),
    5,
    FALSE
  ),
  0
)
"),"be made of/from/intoの違い｜意味整理")</f>
        <v>be made of/from/intoの違い｜意味整理</v>
      </c>
      <c r="F267" s="8" t="str">
        <f>IFERROR(__xludf.DUMMYFUNCTION("IFERROR(
  VLOOKUP(
    B267,
    IMPORTRANGE(
      ""1ZygntHC1J6IxzKbTidmOyf5nUyW4GCLurHCjexrLm_o"",
      ""HTMLキャッシュ!A:F""
    ),
    2,
    FALSE
  ),
  """"
)
"),"MC")</f>
        <v>MC</v>
      </c>
      <c r="G267" s="8" t="str">
        <f>IFERROR(__xludf.DUMMYFUNCTION("IFERROR(
  VLOOKUP(
    B267,
    IMPORTRANGE(
      ""1ZygntHC1J6IxzKbTidmOyf5nUyW4GCLurHCjexrLm_o"",
      ""HTMLキャッシュ!A:F""
    ),
    5,
    FALSE
  ),
  """"
)
"),"中高一貫の英語教科書｜宿題が終わらない対策｜PROGRESS")</f>
        <v>中高一貫の英語教科書｜宿題が終わらない対策｜PROGRESS</v>
      </c>
      <c r="H267" s="1" t="s">
        <v>2085</v>
      </c>
      <c r="I267" s="8">
        <f>IFERROR(__xludf.DUMMYFUNCTION("IFERROR(
  VLOOKUP(
    A267,
    IMPORTRANGE(
      ""1ZHMy3vVUd_0MrSduXTe1etBb1HNpAlGwQr006ljwMiM"",
      ""GSC最新!A:F""
    ),
    3,
    FALSE
  ),
  0
)
"),11.0)</f>
        <v>11</v>
      </c>
    </row>
    <row r="268">
      <c r="A268" s="9" t="s">
        <v>444</v>
      </c>
      <c r="B268" s="9" t="s">
        <v>482</v>
      </c>
      <c r="C268" s="11" t="str">
        <f>IFERROR(__xludf.DUMMYFUNCTION("REGEXEXTRACT(A268,""https?://([^/]+)"")"),"eng-support.com")</f>
        <v>eng-support.com</v>
      </c>
      <c r="D268" s="8" t="str">
        <f>IFERROR(__xludf.DUMMYFUNCTION("IFERROR(
  VLOOKUP(
    A268,
    IMPORTRANGE(
      ""1ZygntHC1J6IxzKbTidmOyf5nUyW4GCLurHCjexrLm_o"",
      ""HTMLキャッシュ!A:F""
    ),
    2,
    FALSE
  ),
  0
)
"),"MC")</f>
        <v>MC</v>
      </c>
      <c r="E268" s="8" t="str">
        <f>IFERROR(__xludf.DUMMYFUNCTION("IFERROR(
  VLOOKUP(
    A268,
    IMPORTRANGE(
      ""1ZygntHC1J6IxzKbTidmOyf5nUyW4GCLurHCjexrLm_o"",
      ""HTMLキャッシュ!A:F""
    ),
    5,
    FALSE
  ),
  0
)
"),"than I expected・than expected")</f>
        <v>than I expected・than expected</v>
      </c>
      <c r="F268" s="8" t="str">
        <f>IFERROR(__xludf.DUMMYFUNCTION("IFERROR(
  VLOOKUP(
    B268,
    IMPORTRANGE(
      ""1ZygntHC1J6IxzKbTidmOyf5nUyW4GCLurHCjexrLm_o"",
      ""HTMLキャッシュ!A:F""
    ),
    2,
    FALSE
  ),
  """"
)
"),"MC")</f>
        <v>MC</v>
      </c>
      <c r="G268" s="8" t="str">
        <f>IFERROR(__xludf.DUMMYFUNCTION("IFERROR(
  VLOOKUP(
    B268,
    IMPORTRANGE(
      ""1ZygntHC1J6IxzKbTidmOyf5nUyW4GCLurHCjexrLm_o"",
      ""HTMLキャッシュ!A:F""
    ),
    5,
    FALSE
  ),
  """"
)
"),"中高一貫の英語教科書｜宿題が終わらない対策｜PROGRESS")</f>
        <v>中高一貫の英語教科書｜宿題が終わらない対策｜PROGRESS</v>
      </c>
      <c r="H268" s="1" t="s">
        <v>2085</v>
      </c>
      <c r="I268" s="8">
        <f>IFERROR(__xludf.DUMMYFUNCTION("IFERROR(
  VLOOKUP(
    A268,
    IMPORTRANGE(
      ""1ZHMy3vVUd_0MrSduXTe1etBb1HNpAlGwQr006ljwMiM"",
      ""GSC最新!A:F""
    ),
    3,
    FALSE
  ),
  0
)
"),36.0)</f>
        <v>36</v>
      </c>
    </row>
    <row r="269">
      <c r="A269" s="9" t="s">
        <v>445</v>
      </c>
      <c r="B269" s="9" t="s">
        <v>482</v>
      </c>
      <c r="C269" s="11" t="str">
        <f>IFERROR(__xludf.DUMMYFUNCTION("REGEXEXTRACT(A269,""https?://([^/]+)"")"),"eng-support.com")</f>
        <v>eng-support.com</v>
      </c>
      <c r="D269" s="8" t="str">
        <f>IFERROR(__xludf.DUMMYFUNCTION("IFERROR(
  VLOOKUP(
    A269,
    IMPORTRANGE(
      ""1ZygntHC1J6IxzKbTidmOyf5nUyW4GCLurHCjexrLm_o"",
      ""HTMLキャッシュ!A:F""
    ),
    2,
    FALSE
  ),
  0
)
"),"MC")</f>
        <v>MC</v>
      </c>
      <c r="E269" s="8" t="str">
        <f>IFERROR(__xludf.DUMMYFUNCTION("IFERROR(
  VLOOKUP(
    A269,
    IMPORTRANGE(
      ""1ZygntHC1J6IxzKbTidmOyf5nUyW4GCLurHCjexrLm_o"",
      ""HTMLキャッシュ!A:F""
    ),
    5,
    FALSE
  ),
  0
)
"),"in order not to意味とso as not to違い例文を一気に確認")</f>
        <v>in order not to意味とso as not to違い例文を一気に確認</v>
      </c>
      <c r="F269" s="8" t="str">
        <f>IFERROR(__xludf.DUMMYFUNCTION("IFERROR(
  VLOOKUP(
    B269,
    IMPORTRANGE(
      ""1ZygntHC1J6IxzKbTidmOyf5nUyW4GCLurHCjexrLm_o"",
      ""HTMLキャッシュ!A:F""
    ),
    2,
    FALSE
  ),
  """"
)
"),"MC")</f>
        <v>MC</v>
      </c>
      <c r="G269" s="8" t="str">
        <f>IFERROR(__xludf.DUMMYFUNCTION("IFERROR(
  VLOOKUP(
    B269,
    IMPORTRANGE(
      ""1ZygntHC1J6IxzKbTidmOyf5nUyW4GCLurHCjexrLm_o"",
      ""HTMLキャッシュ!A:F""
    ),
    5,
    FALSE
  ),
  """"
)
"),"中高一貫の英語教科書｜宿題が終わらない対策｜PROGRESS")</f>
        <v>中高一貫の英語教科書｜宿題が終わらない対策｜PROGRESS</v>
      </c>
      <c r="H269" s="1" t="s">
        <v>2085</v>
      </c>
      <c r="I269" s="8">
        <f>IFERROR(__xludf.DUMMYFUNCTION("IFERROR(
  VLOOKUP(
    A269,
    IMPORTRANGE(
      ""1ZHMy3vVUd_0MrSduXTe1etBb1HNpAlGwQr006ljwMiM"",
      ""GSC最新!A:F""
    ),
    3,
    FALSE
  ),
  0
)
"),36.0)</f>
        <v>36</v>
      </c>
    </row>
    <row r="270">
      <c r="A270" s="9" t="s">
        <v>446</v>
      </c>
      <c r="B270" s="9" t="s">
        <v>482</v>
      </c>
      <c r="C270" s="11" t="str">
        <f>IFERROR(__xludf.DUMMYFUNCTION("REGEXEXTRACT(A270,""https?://([^/]+)"")"),"eng-support.com")</f>
        <v>eng-support.com</v>
      </c>
      <c r="D270" s="8" t="str">
        <f>IFERROR(__xludf.DUMMYFUNCTION("IFERROR(
  VLOOKUP(
    A270,
    IMPORTRANGE(
      ""1ZygntHC1J6IxzKbTidmOyf5nUyW4GCLurHCjexrLm_o"",
      ""HTMLキャッシュ!A:F""
    ),
    2,
    FALSE
  ),
  0
)
"),"MC")</f>
        <v>MC</v>
      </c>
      <c r="E270" s="8" t="str">
        <f>IFERROR(__xludf.DUMMYFUNCTION("IFERROR(
  VLOOKUP(
    A270,
    IMPORTRANGE(
      ""1ZygntHC1J6IxzKbTidmOyf5nUyW4GCLurHCjexrLm_o"",
      ""HTMLキャッシュ!A:F""
    ),
    5,
    FALSE
  ),
  0
)
"),"too…to構文の読み違い防止｜for＋人＋toの見抜き方｜中学英語")</f>
        <v>too…to構文の読み違い防止｜for＋人＋toの見抜き方｜中学英語</v>
      </c>
      <c r="F270" s="8" t="str">
        <f>IFERROR(__xludf.DUMMYFUNCTION("IFERROR(
  VLOOKUP(
    B270,
    IMPORTRANGE(
      ""1ZygntHC1J6IxzKbTidmOyf5nUyW4GCLurHCjexrLm_o"",
      ""HTMLキャッシュ!A:F""
    ),
    2,
    FALSE
  ),
  """"
)
"),"MC")</f>
        <v>MC</v>
      </c>
      <c r="G270" s="8" t="str">
        <f>IFERROR(__xludf.DUMMYFUNCTION("IFERROR(
  VLOOKUP(
    B270,
    IMPORTRANGE(
      ""1ZygntHC1J6IxzKbTidmOyf5nUyW4GCLurHCjexrLm_o"",
      ""HTMLキャッシュ!A:F""
    ),
    5,
    FALSE
  ),
  """"
)
"),"中高一貫の英語教科書｜宿題が終わらない対策｜PROGRESS")</f>
        <v>中高一貫の英語教科書｜宿題が終わらない対策｜PROGRESS</v>
      </c>
      <c r="H270" s="1" t="s">
        <v>2085</v>
      </c>
      <c r="I270" s="8">
        <f>IFERROR(__xludf.DUMMYFUNCTION("IFERROR(
  VLOOKUP(
    A270,
    IMPORTRANGE(
      ""1ZHMy3vVUd_0MrSduXTe1etBb1HNpAlGwQr006ljwMiM"",
      ""GSC最新!A:F""
    ),
    3,
    FALSE
  ),
  0
)
"),2.0)</f>
        <v>2</v>
      </c>
    </row>
    <row r="271">
      <c r="A271" s="9" t="s">
        <v>447</v>
      </c>
      <c r="B271" s="9" t="s">
        <v>482</v>
      </c>
      <c r="C271" s="11" t="str">
        <f>IFERROR(__xludf.DUMMYFUNCTION("REGEXEXTRACT(A271,""https?://([^/]+)"")"),"eng-support.com")</f>
        <v>eng-support.com</v>
      </c>
      <c r="D271" s="8" t="str">
        <f>IFERROR(__xludf.DUMMYFUNCTION("IFERROR(
  VLOOKUP(
    A271,
    IMPORTRANGE(
      ""1ZygntHC1J6IxzKbTidmOyf5nUyW4GCLurHCjexrLm_o"",
      ""HTMLキャッシュ!A:F""
    ),
    2,
    FALSE
  ),
  0
)
"),"MC")</f>
        <v>MC</v>
      </c>
      <c r="E271" s="8" t="str">
        <f>IFERROR(__xludf.DUMMYFUNCTION("IFERROR(
  VLOOKUP(
    A271,
    IMPORTRANGE(
      ""1ZygntHC1J6IxzKbTidmOyf5nUyW4GCLurHCjexrLm_o"",
      ""HTMLキャッシュ!A:F""
    ),
    5,
    FALSE
  ),
  0
)
"),"enoughの用法｜形容詞・副詞＋enough to｜中学英語")</f>
        <v>enoughの用法｜形容詞・副詞＋enough to｜中学英語</v>
      </c>
      <c r="F271" s="8" t="str">
        <f>IFERROR(__xludf.DUMMYFUNCTION("IFERROR(
  VLOOKUP(
    B271,
    IMPORTRANGE(
      ""1ZygntHC1J6IxzKbTidmOyf5nUyW4GCLurHCjexrLm_o"",
      ""HTMLキャッシュ!A:F""
    ),
    2,
    FALSE
  ),
  """"
)
"),"MC")</f>
        <v>MC</v>
      </c>
      <c r="G271" s="8" t="str">
        <f>IFERROR(__xludf.DUMMYFUNCTION("IFERROR(
  VLOOKUP(
    B271,
    IMPORTRANGE(
      ""1ZygntHC1J6IxzKbTidmOyf5nUyW4GCLurHCjexrLm_o"",
      ""HTMLキャッシュ!A:F""
    ),
    5,
    FALSE
  ),
  """"
)
"),"中高一貫の英語教科書｜宿題が終わらない対策｜PROGRESS")</f>
        <v>中高一貫の英語教科書｜宿題が終わらない対策｜PROGRESS</v>
      </c>
      <c r="H271" s="1" t="s">
        <v>2085</v>
      </c>
      <c r="I271" s="8">
        <f>IFERROR(__xludf.DUMMYFUNCTION("IFERROR(
  VLOOKUP(
    A271,
    IMPORTRANGE(
      ""1ZHMy3vVUd_0MrSduXTe1etBb1HNpAlGwQr006ljwMiM"",
      ""GSC最新!A:F""
    ),
    3,
    FALSE
  ),
  0
)
"),9.0)</f>
        <v>9</v>
      </c>
    </row>
    <row r="272">
      <c r="A272" s="9" t="s">
        <v>448</v>
      </c>
      <c r="B272" s="9" t="s">
        <v>482</v>
      </c>
      <c r="C272" s="11" t="str">
        <f>IFERROR(__xludf.DUMMYFUNCTION("REGEXEXTRACT(A272,""https?://([^/]+)"")"),"eng-support.com")</f>
        <v>eng-support.com</v>
      </c>
      <c r="D272" s="8" t="str">
        <f>IFERROR(__xludf.DUMMYFUNCTION("IFERROR(
  VLOOKUP(
    A272,
    IMPORTRANGE(
      ""1ZygntHC1J6IxzKbTidmOyf5nUyW4GCLurHCjexrLm_o"",
      ""HTMLキャッシュ!A:F""
    ),
    2,
    FALSE
  ),
  0
)
"),"MC")</f>
        <v>MC</v>
      </c>
      <c r="E272" s="8" t="str">
        <f>IFERROR(__xludf.DUMMYFUNCTION("IFERROR(
  VLOOKUP(
    A272,
    IMPORTRANGE(
      ""1ZygntHC1J6IxzKbTidmOyf5nUyW4GCLurHCjexrLm_o"",
      ""HTMLキャッシュ!A:F""
    ),
    5,
    FALSE
  ),
  0
)
"),"PROGRESS Book2 Lesson12-Scene1 英語構文と実践例解説")</f>
        <v>PROGRESS Book2 Lesson12-Scene1 英語構文と実践例解説</v>
      </c>
      <c r="F272" s="8" t="str">
        <f>IFERROR(__xludf.DUMMYFUNCTION("IFERROR(
  VLOOKUP(
    B272,
    IMPORTRANGE(
      ""1ZygntHC1J6IxzKbTidmOyf5nUyW4GCLurHCjexrLm_o"",
      ""HTMLキャッシュ!A:F""
    ),
    2,
    FALSE
  ),
  """"
)
"),"MC")</f>
        <v>MC</v>
      </c>
      <c r="G272" s="8" t="str">
        <f>IFERROR(__xludf.DUMMYFUNCTION("IFERROR(
  VLOOKUP(
    B272,
    IMPORTRANGE(
      ""1ZygntHC1J6IxzKbTidmOyf5nUyW4GCLurHCjexrLm_o"",
      ""HTMLキャッシュ!A:F""
    ),
    5,
    FALSE
  ),
  """"
)
"),"中高一貫の英語教科書｜宿題が終わらない対策｜PROGRESS")</f>
        <v>中高一貫の英語教科書｜宿題が終わらない対策｜PROGRESS</v>
      </c>
      <c r="H272" s="1" t="s">
        <v>2085</v>
      </c>
      <c r="I272" s="8">
        <f>IFERROR(__xludf.DUMMYFUNCTION("IFERROR(
  VLOOKUP(
    A272,
    IMPORTRANGE(
      ""1ZHMy3vVUd_0MrSduXTe1etBb1HNpAlGwQr006ljwMiM"",
      ""GSC最新!A:F""
    ),
    3,
    FALSE
  ),
  0
)
"),6.0)</f>
        <v>6</v>
      </c>
    </row>
    <row r="273">
      <c r="A273" s="9" t="s">
        <v>449</v>
      </c>
      <c r="B273" s="9" t="s">
        <v>482</v>
      </c>
      <c r="C273" s="11" t="str">
        <f>IFERROR(__xludf.DUMMYFUNCTION("REGEXEXTRACT(A273,""https?://([^/]+)"")"),"eng-support.com")</f>
        <v>eng-support.com</v>
      </c>
      <c r="D273" s="8" t="str">
        <f>IFERROR(__xludf.DUMMYFUNCTION("IFERROR(
  VLOOKUP(
    A273,
    IMPORTRANGE(
      ""1ZygntHC1J6IxzKbTidmOyf5nUyW4GCLurHCjexrLm_o"",
      ""HTMLキャッシュ!A:F""
    ),
    2,
    FALSE
  ),
  0
)
"),"MC")</f>
        <v>MC</v>
      </c>
      <c r="E273" s="8" t="str">
        <f>IFERROR(__xludf.DUMMYFUNCTION("IFERROR(
  VLOOKUP(
    A273,
    IMPORTRANGE(
      ""1ZygntHC1J6IxzKbTidmOyf5nUyW4GCLurHCjexrLm_o"",
      ""HTMLキャッシュ!A:F""
    ),
    5,
    FALSE
  ),
  0
)
"),"不定詞の名詞用法｜補語と it構文のルール徹底解説")</f>
        <v>不定詞の名詞用法｜補語と it構文のルール徹底解説</v>
      </c>
      <c r="F273" s="8" t="str">
        <f>IFERROR(__xludf.DUMMYFUNCTION("IFERROR(
  VLOOKUP(
    B273,
    IMPORTRANGE(
      ""1ZygntHC1J6IxzKbTidmOyf5nUyW4GCLurHCjexrLm_o"",
      ""HTMLキャッシュ!A:F""
    ),
    2,
    FALSE
  ),
  """"
)
"),"MC")</f>
        <v>MC</v>
      </c>
      <c r="G273" s="8" t="str">
        <f>IFERROR(__xludf.DUMMYFUNCTION("IFERROR(
  VLOOKUP(
    B273,
    IMPORTRANGE(
      ""1ZygntHC1J6IxzKbTidmOyf5nUyW4GCLurHCjexrLm_o"",
      ""HTMLキャッシュ!A:F""
    ),
    5,
    FALSE
  ),
  """"
)
"),"中高一貫の英語教科書｜宿題が終わらない対策｜PROGRESS")</f>
        <v>中高一貫の英語教科書｜宿題が終わらない対策｜PROGRESS</v>
      </c>
      <c r="H273" s="1" t="s">
        <v>2085</v>
      </c>
      <c r="I273" s="8">
        <f>IFERROR(__xludf.DUMMYFUNCTION("IFERROR(
  VLOOKUP(
    A273,
    IMPORTRANGE(
      ""1ZHMy3vVUd_0MrSduXTe1etBb1HNpAlGwQr006ljwMiM"",
      ""GSC最新!A:F""
    ),
    3,
    FALSE
  ),
  0
)
"),0.0)</f>
        <v>0</v>
      </c>
    </row>
    <row r="274">
      <c r="A274" s="9" t="s">
        <v>450</v>
      </c>
      <c r="B274" s="9" t="s">
        <v>482</v>
      </c>
      <c r="C274" s="11" t="str">
        <f>IFERROR(__xludf.DUMMYFUNCTION("REGEXEXTRACT(A274,""https?://([^/]+)"")"),"eng-support.com")</f>
        <v>eng-support.com</v>
      </c>
      <c r="D274" s="8" t="str">
        <f>IFERROR(__xludf.DUMMYFUNCTION("IFERROR(
  VLOOKUP(
    A274,
    IMPORTRANGE(
      ""1ZygntHC1J6IxzKbTidmOyf5nUyW4GCLurHCjexrLm_o"",
      ""HTMLキャッシュ!A:F""
    ),
    2,
    FALSE
  ),
  0
)
"),"MC")</f>
        <v>MC</v>
      </c>
      <c r="E274" s="8" t="str">
        <f>IFERROR(__xludf.DUMMYFUNCTION("IFERROR(
  VLOOKUP(
    A274,
    IMPORTRANGE(
      ""1ZygntHC1J6IxzKbTidmOyf5nUyW4GCLurHCjexrLm_o"",
      ""HTMLキャッシュ!A:F""
    ),
    5,
    FALSE
  ),
  0
)
"),"want 人 to不定詞｜第5文の形・訳し方｜中学英語（Book2L12S3）")</f>
        <v>want 人 to不定詞｜第5文の形・訳し方｜中学英語（Book2L12S3）</v>
      </c>
      <c r="F274" s="8" t="str">
        <f>IFERROR(__xludf.DUMMYFUNCTION("IFERROR(
  VLOOKUP(
    B274,
    IMPORTRANGE(
      ""1ZygntHC1J6IxzKbTidmOyf5nUyW4GCLurHCjexrLm_o"",
      ""HTMLキャッシュ!A:F""
    ),
    2,
    FALSE
  ),
  """"
)
"),"MC")</f>
        <v>MC</v>
      </c>
      <c r="G274" s="8" t="str">
        <f>IFERROR(__xludf.DUMMYFUNCTION("IFERROR(
  VLOOKUP(
    B274,
    IMPORTRANGE(
      ""1ZygntHC1J6IxzKbTidmOyf5nUyW4GCLurHCjexrLm_o"",
      ""HTMLキャッシュ!A:F""
    ),
    5,
    FALSE
  ),
  """"
)
"),"中高一貫の英語教科書｜宿題が終わらない対策｜PROGRESS")</f>
        <v>中高一貫の英語教科書｜宿題が終わらない対策｜PROGRESS</v>
      </c>
      <c r="H274" s="1" t="s">
        <v>2085</v>
      </c>
      <c r="I274" s="8">
        <f>IFERROR(__xludf.DUMMYFUNCTION("IFERROR(
  VLOOKUP(
    A274,
    IMPORTRANGE(
      ""1ZHMy3vVUd_0MrSduXTe1etBb1HNpAlGwQr006ljwMiM"",
      ""GSC最新!A:F""
    ),
    3,
    FALSE
  ),
  0
)
"),0.0)</f>
        <v>0</v>
      </c>
    </row>
    <row r="275">
      <c r="A275" s="9" t="s">
        <v>451</v>
      </c>
      <c r="B275" s="9" t="s">
        <v>482</v>
      </c>
      <c r="C275" s="11" t="str">
        <f>IFERROR(__xludf.DUMMYFUNCTION("REGEXEXTRACT(A275,""https?://([^/]+)"")"),"eng-support.com")</f>
        <v>eng-support.com</v>
      </c>
      <c r="D275" s="8" t="str">
        <f>IFERROR(__xludf.DUMMYFUNCTION("IFERROR(
  VLOOKUP(
    A275,
    IMPORTRANGE(
      ""1ZygntHC1J6IxzKbTidmOyf5nUyW4GCLurHCjexrLm_o"",
      ""HTMLキャッシュ!A:F""
    ),
    2,
    FALSE
  ),
  0
)
"),"MC")</f>
        <v>MC</v>
      </c>
      <c r="E275" s="8" t="str">
        <f>IFERROR(__xludf.DUMMYFUNCTION("IFERROR(
  VLOOKUP(
    A275,
    IMPORTRANGE(
      ""1ZygntHC1J6IxzKbTidmOyf5nUyW4GCLurHCjexrLm_o"",
      ""HTMLキャッシュ!A:F""
    ),
    5,
    FALSE
  ),
  0
)
"),"動名詞の動詞、前置詞、目的語【Book2 Lesson13 Scene2】 - 新宿区四谷の英語専門塾「英語教室『サポート』」～英語は別に怖くない！～")</f>
        <v>動名詞の動詞、前置詞、目的語【Book2 Lesson13 Scene2】 - 新宿区四谷の英語専門塾「英語教室『サポート』」～英語は別に怖くない！～</v>
      </c>
      <c r="F275" s="8" t="str">
        <f>IFERROR(__xludf.DUMMYFUNCTION("IFERROR(
  VLOOKUP(
    B275,
    IMPORTRANGE(
      ""1ZygntHC1J6IxzKbTidmOyf5nUyW4GCLurHCjexrLm_o"",
      ""HTMLキャッシュ!A:F""
    ),
    2,
    FALSE
  ),
  """"
)
"),"MC")</f>
        <v>MC</v>
      </c>
      <c r="G275" s="8" t="str">
        <f>IFERROR(__xludf.DUMMYFUNCTION("IFERROR(
  VLOOKUP(
    B275,
    IMPORTRANGE(
      ""1ZygntHC1J6IxzKbTidmOyf5nUyW4GCLurHCjexrLm_o"",
      ""HTMLキャッシュ!A:F""
    ),
    5,
    FALSE
  ),
  """"
)
"),"中高一貫の英語教科書｜宿題が終わらない対策｜PROGRESS")</f>
        <v>中高一貫の英語教科書｜宿題が終わらない対策｜PROGRESS</v>
      </c>
      <c r="H275" s="1" t="s">
        <v>2085</v>
      </c>
      <c r="I275" s="8">
        <f>IFERROR(__xludf.DUMMYFUNCTION("IFERROR(
  VLOOKUP(
    A275,
    IMPORTRANGE(
      ""1ZHMy3vVUd_0MrSduXTe1etBb1HNpAlGwQr006ljwMiM"",
      ""GSC最新!A:F""
    ),
    3,
    FALSE
  ),
  0
)
"),0.0)</f>
        <v>0</v>
      </c>
    </row>
    <row r="276">
      <c r="A276" s="9" t="s">
        <v>452</v>
      </c>
      <c r="B276" s="9" t="s">
        <v>482</v>
      </c>
      <c r="C276" s="11" t="str">
        <f>IFERROR(__xludf.DUMMYFUNCTION("REGEXEXTRACT(A276,""https?://([^/]+)"")"),"eng-support.com")</f>
        <v>eng-support.com</v>
      </c>
      <c r="D276" s="8" t="str">
        <f>IFERROR(__xludf.DUMMYFUNCTION("IFERROR(
  VLOOKUP(
    A276,
    IMPORTRANGE(
      ""1ZygntHC1J6IxzKbTidmOyf5nUyW4GCLurHCjexrLm_o"",
      ""HTMLキャッシュ!A:F""
    ),
    2,
    FALSE
  ),
  0
)
"),"MC")</f>
        <v>MC</v>
      </c>
      <c r="E276" s="8" t="str">
        <f>IFERROR(__xludf.DUMMYFUNCTION("IFERROR(
  VLOOKUP(
    A276,
    IMPORTRANGE(
      ""1ZygntHC1J6IxzKbTidmOyf5nUyW4GCLurHCjexrLm_o"",
      ""HTMLキャッシュ!A:F""
    ),
    5,
    FALSE
  ),
  0
)
"),"playingとplayの違い｜主語になる動名詞｜中学英語")</f>
        <v>playingとplayの違い｜主語になる動名詞｜中学英語</v>
      </c>
      <c r="F276" s="8" t="str">
        <f>IFERROR(__xludf.DUMMYFUNCTION("IFERROR(
  VLOOKUP(
    B276,
    IMPORTRANGE(
      ""1ZygntHC1J6IxzKbTidmOyf5nUyW4GCLurHCjexrLm_o"",
      ""HTMLキャッシュ!A:F""
    ),
    2,
    FALSE
  ),
  """"
)
"),"MC")</f>
        <v>MC</v>
      </c>
      <c r="G276" s="8" t="str">
        <f>IFERROR(__xludf.DUMMYFUNCTION("IFERROR(
  VLOOKUP(
    B276,
    IMPORTRANGE(
      ""1ZygntHC1J6IxzKbTidmOyf5nUyW4GCLurHCjexrLm_o"",
      ""HTMLキャッシュ!A:F""
    ),
    5,
    FALSE
  ),
  """"
)
"),"中高一貫の英語教科書｜宿題が終わらない対策｜PROGRESS")</f>
        <v>中高一貫の英語教科書｜宿題が終わらない対策｜PROGRESS</v>
      </c>
      <c r="H276" s="1" t="s">
        <v>2085</v>
      </c>
      <c r="I276" s="8">
        <f>IFERROR(__xludf.DUMMYFUNCTION("IFERROR(
  VLOOKUP(
    A276,
    IMPORTRANGE(
      ""1ZHMy3vVUd_0MrSduXTe1etBb1HNpAlGwQr006ljwMiM"",
      ""GSC最新!A:F""
    ),
    3,
    FALSE
  ),
  0
)
"),5.0)</f>
        <v>5</v>
      </c>
    </row>
    <row r="277">
      <c r="A277" s="9" t="s">
        <v>453</v>
      </c>
      <c r="B277" s="9" t="s">
        <v>482</v>
      </c>
      <c r="C277" s="11" t="str">
        <f>IFERROR(__xludf.DUMMYFUNCTION("REGEXEXTRACT(A277,""https?://([^/]+)"")"),"eng-support.com")</f>
        <v>eng-support.com</v>
      </c>
      <c r="D277" s="8" t="str">
        <f>IFERROR(__xludf.DUMMYFUNCTION("IFERROR(
  VLOOKUP(
    A277,
    IMPORTRANGE(
      ""1ZygntHC1J6IxzKbTidmOyf5nUyW4GCLurHCjexrLm_o"",
      ""HTMLキャッシュ!A:F""
    ),
    2,
    FALSE
  ),
  0
)
"),"MC")</f>
        <v>MC</v>
      </c>
      <c r="E277" s="8" t="str">
        <f>IFERROR(__xludf.DUMMYFUNCTION("IFERROR(
  VLOOKUP(
    A277,
    IMPORTRANGE(
      ""1ZygntHC1J6IxzKbTidmOyf5nUyW4GCLurHCjexrLm_o"",
      ""HTMLキャッシュ!A:F""
    ),
    5,
    FALSE
  ),
  0
)
"),"worth ～ing の意味と使い方｜be worth ～ingの例文・注意点を整理")</f>
        <v>worth ～ing の意味と使い方｜be worth ～ingの例文・注意点を整理</v>
      </c>
      <c r="F277" s="8" t="str">
        <f>IFERROR(__xludf.DUMMYFUNCTION("IFERROR(
  VLOOKUP(
    B277,
    IMPORTRANGE(
      ""1ZygntHC1J6IxzKbTidmOyf5nUyW4GCLurHCjexrLm_o"",
      ""HTMLキャッシュ!A:F""
    ),
    2,
    FALSE
  ),
  """"
)
"),"MC")</f>
        <v>MC</v>
      </c>
      <c r="G277" s="8" t="str">
        <f>IFERROR(__xludf.DUMMYFUNCTION("IFERROR(
  VLOOKUP(
    B277,
    IMPORTRANGE(
      ""1ZygntHC1J6IxzKbTidmOyf5nUyW4GCLurHCjexrLm_o"",
      ""HTMLキャッシュ!A:F""
    ),
    5,
    FALSE
  ),
  """"
)
"),"中高一貫の英語教科書｜宿題が終わらない対策｜PROGRESS")</f>
        <v>中高一貫の英語教科書｜宿題が終わらない対策｜PROGRESS</v>
      </c>
      <c r="H277" s="1" t="s">
        <v>2085</v>
      </c>
      <c r="I277" s="8">
        <f>IFERROR(__xludf.DUMMYFUNCTION("IFERROR(
  VLOOKUP(
    A277,
    IMPORTRANGE(
      ""1ZHMy3vVUd_0MrSduXTe1etBb1HNpAlGwQr006ljwMiM"",
      ""GSC最新!A:F""
    ),
    3,
    FALSE
  ),
  0
)
"),9.0)</f>
        <v>9</v>
      </c>
    </row>
    <row r="278">
      <c r="A278" s="9" t="s">
        <v>454</v>
      </c>
      <c r="B278" s="9" t="s">
        <v>482</v>
      </c>
      <c r="C278" s="11" t="str">
        <f>IFERROR(__xludf.DUMMYFUNCTION("REGEXEXTRACT(A278,""https?://([^/]+)"")"),"eng-support.com")</f>
        <v>eng-support.com</v>
      </c>
      <c r="D278" s="8" t="str">
        <f>IFERROR(__xludf.DUMMYFUNCTION("IFERROR(
  VLOOKUP(
    A278,
    IMPORTRANGE(
      ""1ZygntHC1J6IxzKbTidmOyf5nUyW4GCLurHCjexrLm_o"",
      ""HTMLキャッシュ!A:F""
    ),
    2,
    FALSE
  ),
  0
)
"),"MC")</f>
        <v>MC</v>
      </c>
      <c r="E278" s="8" t="str">
        <f>IFERROR(__xludf.DUMMYFUNCTION("IFERROR(
  VLOOKUP(
    A278,
    IMPORTRANGE(
      ""1ZygntHC1J6IxzKbTidmOyf5nUyW4GCLurHCjexrLm_o"",
      ""HTMLキャッシュ!A:F""
    ),
    5,
    FALSE
  ),
  0
)
"),"動名詞構文【Book2 Lesson14 Scene1】 - 新宿区四谷の英語専門塾「英語教室『サポート』」～英語は別に怖くない！～")</f>
        <v>動名詞構文【Book2 Lesson14 Scene1】 - 新宿区四谷の英語専門塾「英語教室『サポート』」～英語は別に怖くない！～</v>
      </c>
      <c r="F278" s="8" t="str">
        <f>IFERROR(__xludf.DUMMYFUNCTION("IFERROR(
  VLOOKUP(
    B278,
    IMPORTRANGE(
      ""1ZygntHC1J6IxzKbTidmOyf5nUyW4GCLurHCjexrLm_o"",
      ""HTMLキャッシュ!A:F""
    ),
    2,
    FALSE
  ),
  """"
)
"),"MC")</f>
        <v>MC</v>
      </c>
      <c r="G278" s="8" t="str">
        <f>IFERROR(__xludf.DUMMYFUNCTION("IFERROR(
  VLOOKUP(
    B278,
    IMPORTRANGE(
      ""1ZygntHC1J6IxzKbTidmOyf5nUyW4GCLurHCjexrLm_o"",
      ""HTMLキャッシュ!A:F""
    ),
    5,
    FALSE
  ),
  """"
)
"),"中高一貫の英語教科書｜宿題が終わらない対策｜PROGRESS")</f>
        <v>中高一貫の英語教科書｜宿題が終わらない対策｜PROGRESS</v>
      </c>
      <c r="H278" s="1" t="s">
        <v>2085</v>
      </c>
      <c r="I278" s="8">
        <f>IFERROR(__xludf.DUMMYFUNCTION("IFERROR(
  VLOOKUP(
    A278,
    IMPORTRANGE(
      ""1ZHMy3vVUd_0MrSduXTe1etBb1HNpAlGwQr006ljwMiM"",
      ""GSC最新!A:F""
    ),
    3,
    FALSE
  ),
  0
)
"),12.0)</f>
        <v>12</v>
      </c>
    </row>
    <row r="279">
      <c r="A279" s="9" t="s">
        <v>455</v>
      </c>
      <c r="B279" s="9" t="s">
        <v>482</v>
      </c>
      <c r="C279" s="11" t="str">
        <f>IFERROR(__xludf.DUMMYFUNCTION("REGEXEXTRACT(A279,""https?://([^/]+)"")"),"eng-support.com")</f>
        <v>eng-support.com</v>
      </c>
      <c r="D279" s="8" t="str">
        <f>IFERROR(__xludf.DUMMYFUNCTION("IFERROR(
  VLOOKUP(
    A279,
    IMPORTRANGE(
      ""1ZygntHC1J6IxzKbTidmOyf5nUyW4GCLurHCjexrLm_o"",
      ""HTMLキャッシュ!A:F""
    ),
    2,
    FALSE
  ),
  0
)
"),"MC")</f>
        <v>MC</v>
      </c>
      <c r="E279" s="8" t="str">
        <f>IFERROR(__xludf.DUMMYFUNCTION("IFERROR(
  VLOOKUP(
    A279,
    IMPORTRANGE(
      ""1ZygntHC1J6IxzKbTidmOyf5nUyW4GCLurHCjexrLm_o"",
      ""HTMLキャッシュ!A:F""
    ),
    5,
    FALSE
  ),
  0
)
"),"感嘆文What/Howの違い｜what a語順整理（中2）")</f>
        <v>感嘆文What/Howの違い｜what a語順整理（中2）</v>
      </c>
      <c r="F279" s="8" t="str">
        <f>IFERROR(__xludf.DUMMYFUNCTION("IFERROR(
  VLOOKUP(
    B279,
    IMPORTRANGE(
      ""1ZygntHC1J6IxzKbTidmOyf5nUyW4GCLurHCjexrLm_o"",
      ""HTMLキャッシュ!A:F""
    ),
    2,
    FALSE
  ),
  """"
)
"),"MC")</f>
        <v>MC</v>
      </c>
      <c r="G279" s="8" t="str">
        <f>IFERROR(__xludf.DUMMYFUNCTION("IFERROR(
  VLOOKUP(
    B279,
    IMPORTRANGE(
      ""1ZygntHC1J6IxzKbTidmOyf5nUyW4GCLurHCjexrLm_o"",
      ""HTMLキャッシュ!A:F""
    ),
    5,
    FALSE
  ),
  """"
)
"),"中高一貫の英語教科書｜宿題が終わらない対策｜PROGRESS")</f>
        <v>中高一貫の英語教科書｜宿題が終わらない対策｜PROGRESS</v>
      </c>
      <c r="H279" s="1" t="s">
        <v>2085</v>
      </c>
      <c r="I279" s="8">
        <f>IFERROR(__xludf.DUMMYFUNCTION("IFERROR(
  VLOOKUP(
    A279,
    IMPORTRANGE(
      ""1ZHMy3vVUd_0MrSduXTe1etBb1HNpAlGwQr006ljwMiM"",
      ""GSC最新!A:F""
    ),
    3,
    FALSE
  ),
  0
)
"),1.0)</f>
        <v>1</v>
      </c>
    </row>
    <row r="280">
      <c r="A280" s="9" t="s">
        <v>456</v>
      </c>
      <c r="B280" s="9" t="s">
        <v>482</v>
      </c>
      <c r="C280" s="11" t="str">
        <f>IFERROR(__xludf.DUMMYFUNCTION("REGEXEXTRACT(A280,""https?://([^/]+)"")"),"eng-support.com")</f>
        <v>eng-support.com</v>
      </c>
      <c r="D280" s="8" t="str">
        <f>IFERROR(__xludf.DUMMYFUNCTION("IFERROR(
  VLOOKUP(
    A280,
    IMPORTRANGE(
      ""1ZygntHC1J6IxzKbTidmOyf5nUyW4GCLurHCjexrLm_o"",
      ""HTMLキャッシュ!A:F""
    ),
    2,
    FALSE
  ),
  0
)
"),"MC")</f>
        <v>MC</v>
      </c>
      <c r="E280" s="8" t="str">
        <f>IFERROR(__xludf.DUMMYFUNCTION("IFERROR(
  VLOOKUP(
    A280,
    IMPORTRANGE(
      ""1ZygntHC1J6IxzKbTidmOyf5nUyW4GCLurHCjexrLm_o"",
      ""HTMLキャッシュ!A:F""
    ),
    5,
    FALSE
  ),
  0
)
"),"副詞節とは何か理由と時の表し方を中学英語例文つきで丁寧に解説")</f>
        <v>副詞節とは何か理由と時の表し方を中学英語例文つきで丁寧に解説</v>
      </c>
      <c r="F280" s="8" t="str">
        <f>IFERROR(__xludf.DUMMYFUNCTION("IFERROR(
  VLOOKUP(
    B280,
    IMPORTRANGE(
      ""1ZygntHC1J6IxzKbTidmOyf5nUyW4GCLurHCjexrLm_o"",
      ""HTMLキャッシュ!A:F""
    ),
    2,
    FALSE
  ),
  """"
)
"),"MC")</f>
        <v>MC</v>
      </c>
      <c r="G280" s="8" t="str">
        <f>IFERROR(__xludf.DUMMYFUNCTION("IFERROR(
  VLOOKUP(
    B280,
    IMPORTRANGE(
      ""1ZygntHC1J6IxzKbTidmOyf5nUyW4GCLurHCjexrLm_o"",
      ""HTMLキャッシュ!A:F""
    ),
    5,
    FALSE
  ),
  """"
)
"),"中高一貫の英語教科書｜宿題が終わらない対策｜PROGRESS")</f>
        <v>中高一貫の英語教科書｜宿題が終わらない対策｜PROGRESS</v>
      </c>
      <c r="H280" s="1" t="s">
        <v>2085</v>
      </c>
      <c r="I280" s="8">
        <f>IFERROR(__xludf.DUMMYFUNCTION("IFERROR(
  VLOOKUP(
    A280,
    IMPORTRANGE(
      ""1ZHMy3vVUd_0MrSduXTe1etBb1HNpAlGwQr006ljwMiM"",
      ""GSC最新!A:F""
    ),
    3,
    FALSE
  ),
  0
)
"),30.0)</f>
        <v>30</v>
      </c>
    </row>
    <row r="281">
      <c r="A281" s="9" t="s">
        <v>457</v>
      </c>
      <c r="B281" s="9" t="s">
        <v>482</v>
      </c>
      <c r="C281" s="11" t="str">
        <f>IFERROR(__xludf.DUMMYFUNCTION("REGEXEXTRACT(A281,""https?://([^/]+)"")"),"eng-support.com")</f>
        <v>eng-support.com</v>
      </c>
      <c r="D281" s="8" t="str">
        <f>IFERROR(__xludf.DUMMYFUNCTION("IFERROR(
  VLOOKUP(
    A281,
    IMPORTRANGE(
      ""1ZygntHC1J6IxzKbTidmOyf5nUyW4GCLurHCjexrLm_o"",
      ""HTMLキャッシュ!A:F""
    ),
    2,
    FALSE
  ),
  0
)
"),"MC")</f>
        <v>MC</v>
      </c>
      <c r="E281" s="8" t="str">
        <f>IFERROR(__xludf.DUMMYFUNCTION("IFERROR(
  VLOOKUP(
    A281,
    IMPORTRANGE(
      ""1ZygntHC1J6IxzKbTidmOyf5nUyW4GCLurHCjexrLm_o"",
      ""HTMLキャッシュ!A:F""
    ),
    5,
    FALSE
  ),
  0
)
"),"条件節とは｜「もし雨が止んだら」で分かるif節現在形")</f>
        <v>条件節とは｜「もし雨が止んだら」で分かるif節現在形</v>
      </c>
      <c r="F281" s="8" t="str">
        <f>IFERROR(__xludf.DUMMYFUNCTION("IFERROR(
  VLOOKUP(
    B281,
    IMPORTRANGE(
      ""1ZygntHC1J6IxzKbTidmOyf5nUyW4GCLurHCjexrLm_o"",
      ""HTMLキャッシュ!A:F""
    ),
    2,
    FALSE
  ),
  """"
)
"),"MC")</f>
        <v>MC</v>
      </c>
      <c r="G281" s="8" t="str">
        <f>IFERROR(__xludf.DUMMYFUNCTION("IFERROR(
  VLOOKUP(
    B281,
    IMPORTRANGE(
      ""1ZygntHC1J6IxzKbTidmOyf5nUyW4GCLurHCjexrLm_o"",
      ""HTMLキャッシュ!A:F""
    ),
    5,
    FALSE
  ),
  """"
)
"),"中高一貫の英語教科書｜宿題が終わらない対策｜PROGRESS")</f>
        <v>中高一貫の英語教科書｜宿題が終わらない対策｜PROGRESS</v>
      </c>
      <c r="H281" s="1" t="s">
        <v>2085</v>
      </c>
      <c r="I281" s="8">
        <f>IFERROR(__xludf.DUMMYFUNCTION("IFERROR(
  VLOOKUP(
    A281,
    IMPORTRANGE(
      ""1ZHMy3vVUd_0MrSduXTe1etBb1HNpAlGwQr006ljwMiM"",
      ""GSC最新!A:F""
    ),
    3,
    FALSE
  ),
  0
)
"),2.0)</f>
        <v>2</v>
      </c>
    </row>
    <row r="282">
      <c r="A282" s="9" t="s">
        <v>458</v>
      </c>
      <c r="B282" s="9" t="s">
        <v>482</v>
      </c>
      <c r="C282" s="11" t="str">
        <f>IFERROR(__xludf.DUMMYFUNCTION("REGEXEXTRACT(A282,""https?://([^/]+)"")"),"eng-support.com")</f>
        <v>eng-support.com</v>
      </c>
      <c r="D282" s="8" t="str">
        <f>IFERROR(__xludf.DUMMYFUNCTION("IFERROR(
  VLOOKUP(
    A282,
    IMPORTRANGE(
      ""1ZygntHC1J6IxzKbTidmOyf5nUyW4GCLurHCjexrLm_o"",
      ""HTMLキャッシュ!A:F""
    ),
    2,
    FALSE
  ),
  0
)
"),"MC")</f>
        <v>MC</v>
      </c>
      <c r="E282" s="8" t="str">
        <f>IFERROR(__xludf.DUMMYFUNCTION("IFERROR(
  VLOOKUP(
    A282,
    IMPORTRANGE(
      ""1ZygntHC1J6IxzKbTidmOyf5nUyW4GCLurHCjexrLm_o"",
      ""HTMLキャッシュ!A:F""
    ),
    5,
    FALSE
  ),
  0
)
"),"比較(比較級)【Book2 Lesson3 Scene1】 - 新宿区四谷の英語専門塾「英語教室『サポート』」～英語は別に怖くない！～")</f>
        <v>比較(比較級)【Book2 Lesson3 Scene1】 - 新宿区四谷の英語専門塾「英語教室『サポート』」～英語は別に怖くない！～</v>
      </c>
      <c r="F282" s="8" t="str">
        <f>IFERROR(__xludf.DUMMYFUNCTION("IFERROR(
  VLOOKUP(
    B282,
    IMPORTRANGE(
      ""1ZygntHC1J6IxzKbTidmOyf5nUyW4GCLurHCjexrLm_o"",
      ""HTMLキャッシュ!A:F""
    ),
    2,
    FALSE
  ),
  """"
)
"),"MC")</f>
        <v>MC</v>
      </c>
      <c r="G282" s="8" t="str">
        <f>IFERROR(__xludf.DUMMYFUNCTION("IFERROR(
  VLOOKUP(
    B282,
    IMPORTRANGE(
      ""1ZygntHC1J6IxzKbTidmOyf5nUyW4GCLurHCjexrLm_o"",
      ""HTMLキャッシュ!A:F""
    ),
    5,
    FALSE
  ),
  """"
)
"),"中高一貫の英語教科書｜宿題が終わらない対策｜PROGRESS")</f>
        <v>中高一貫の英語教科書｜宿題が終わらない対策｜PROGRESS</v>
      </c>
      <c r="H282" s="1" t="s">
        <v>2085</v>
      </c>
      <c r="I282" s="8">
        <f>IFERROR(__xludf.DUMMYFUNCTION("IFERROR(
  VLOOKUP(
    A282,
    IMPORTRANGE(
      ""1ZHMy3vVUd_0MrSduXTe1etBb1HNpAlGwQr006ljwMiM"",
      ""GSC最新!A:F""
    ),
    3,
    FALSE
  ),
  0
)
"),0.0)</f>
        <v>0</v>
      </c>
    </row>
    <row r="283">
      <c r="A283" s="9" t="s">
        <v>459</v>
      </c>
      <c r="B283" s="9" t="s">
        <v>482</v>
      </c>
      <c r="C283" s="11" t="str">
        <f>IFERROR(__xludf.DUMMYFUNCTION("REGEXEXTRACT(A283,""https?://([^/]+)"")"),"eng-support.com")</f>
        <v>eng-support.com</v>
      </c>
      <c r="D283" s="8" t="str">
        <f>IFERROR(__xludf.DUMMYFUNCTION("IFERROR(
  VLOOKUP(
    A283,
    IMPORTRANGE(
      ""1ZygntHC1J6IxzKbTidmOyf5nUyW4GCLurHCjexrLm_o"",
      ""HTMLキャッシュ!A:F""
    ),
    2,
    FALSE
  ),
  0
)
"),"MC")</f>
        <v>MC</v>
      </c>
      <c r="E283" s="8" t="str">
        <f>IFERROR(__xludf.DUMMYFUNCTION("IFERROR(
  VLOOKUP(
    A283,
    IMPORTRANGE(
      ""1ZygntHC1J6IxzKbTidmOyf5nUyW4GCLurHCjexrLm_o"",
      ""HTMLキャッシュ!A:F""
    ),
    5,
    FALSE
  ),
  0
)
"),"deepの比較級・最上級｜deeperとmoreの判断")</f>
        <v>deepの比較級・最上級｜deeperとmoreの判断</v>
      </c>
      <c r="F283" s="8" t="str">
        <f>IFERROR(__xludf.DUMMYFUNCTION("IFERROR(
  VLOOKUP(
    B283,
    IMPORTRANGE(
      ""1ZygntHC1J6IxzKbTidmOyf5nUyW4GCLurHCjexrLm_o"",
      ""HTMLキャッシュ!A:F""
    ),
    2,
    FALSE
  ),
  """"
)
"),"MC")</f>
        <v>MC</v>
      </c>
      <c r="G283" s="8" t="str">
        <f>IFERROR(__xludf.DUMMYFUNCTION("IFERROR(
  VLOOKUP(
    B283,
    IMPORTRANGE(
      ""1ZygntHC1J6IxzKbTidmOyf5nUyW4GCLurHCjexrLm_o"",
      ""HTMLキャッシュ!A:F""
    ),
    5,
    FALSE
  ),
  """"
)
"),"中高一貫の英語教科書｜宿題が終わらない対策｜PROGRESS")</f>
        <v>中高一貫の英語教科書｜宿題が終わらない対策｜PROGRESS</v>
      </c>
      <c r="H283" s="1" t="s">
        <v>2085</v>
      </c>
      <c r="I283" s="8">
        <f>IFERROR(__xludf.DUMMYFUNCTION("IFERROR(
  VLOOKUP(
    A283,
    IMPORTRANGE(
      ""1ZHMy3vVUd_0MrSduXTe1etBb1HNpAlGwQr006ljwMiM"",
      ""GSC最新!A:F""
    ),
    3,
    FALSE
  ),
  0
)
"),2.0)</f>
        <v>2</v>
      </c>
    </row>
    <row r="284">
      <c r="A284" s="9" t="s">
        <v>460</v>
      </c>
      <c r="B284" s="9" t="s">
        <v>482</v>
      </c>
      <c r="C284" s="11" t="str">
        <f>IFERROR(__xludf.DUMMYFUNCTION("REGEXEXTRACT(A284,""https?://([^/]+)"")"),"eng-support.com")</f>
        <v>eng-support.com</v>
      </c>
      <c r="D284" s="8" t="str">
        <f>IFERROR(__xludf.DUMMYFUNCTION("IFERROR(
  VLOOKUP(
    A284,
    IMPORTRANGE(
      ""1ZygntHC1J6IxzKbTidmOyf5nUyW4GCLurHCjexrLm_o"",
      ""HTMLキャッシュ!A:F""
    ),
    2,
    FALSE
  ),
  0
)
"),"MC")</f>
        <v>MC</v>
      </c>
      <c r="E284" s="8" t="str">
        <f>IFERROR(__xludf.DUMMYFUNCTION("IFERROR(
  VLOOKUP(
    A284,
    IMPORTRANGE(
      ""1ZygntHC1J6IxzKbTidmOyf5nUyW4GCLurHCjexrLm_o"",
      ""HTMLキャッシュ!A:F""
    ),
    5,
    FALSE
  ),
  0
)
"),"比較：原級【Book2 Lesson3 Scene3】 - 新宿区四谷の英語専門塾「英語教室『サポート』」～英語は別に怖くない！～")</f>
        <v>比較：原級【Book2 Lesson3 Scene3】 - 新宿区四谷の英語専門塾「英語教室『サポート』」～英語は別に怖くない！～</v>
      </c>
      <c r="F284" s="8" t="str">
        <f>IFERROR(__xludf.DUMMYFUNCTION("IFERROR(
  VLOOKUP(
    B284,
    IMPORTRANGE(
      ""1ZygntHC1J6IxzKbTidmOyf5nUyW4GCLurHCjexrLm_o"",
      ""HTMLキャッシュ!A:F""
    ),
    2,
    FALSE
  ),
  """"
)
"),"MC")</f>
        <v>MC</v>
      </c>
      <c r="G284" s="8" t="str">
        <f>IFERROR(__xludf.DUMMYFUNCTION("IFERROR(
  VLOOKUP(
    B284,
    IMPORTRANGE(
      ""1ZygntHC1J6IxzKbTidmOyf5nUyW4GCLurHCjexrLm_o"",
      ""HTMLキャッシュ!A:F""
    ),
    5,
    FALSE
  ),
  """"
)
"),"中高一貫の英語教科書｜宿題が終わらない対策｜PROGRESS")</f>
        <v>中高一貫の英語教科書｜宿題が終わらない対策｜PROGRESS</v>
      </c>
      <c r="H284" s="1" t="s">
        <v>2085</v>
      </c>
      <c r="I284" s="8">
        <f>IFERROR(__xludf.DUMMYFUNCTION("IFERROR(
  VLOOKUP(
    A284,
    IMPORTRANGE(
      ""1ZHMy3vVUd_0MrSduXTe1etBb1HNpAlGwQr006ljwMiM"",
      ""GSC最新!A:F""
    ),
    3,
    FALSE
  ),
  0
)
"),0.0)</f>
        <v>0</v>
      </c>
    </row>
    <row r="285">
      <c r="A285" s="9" t="s">
        <v>461</v>
      </c>
      <c r="B285" s="9" t="s">
        <v>482</v>
      </c>
      <c r="C285" s="11" t="str">
        <f>IFERROR(__xludf.DUMMYFUNCTION("REGEXEXTRACT(A285,""https?://([^/]+)"")"),"eng-support.com")</f>
        <v>eng-support.com</v>
      </c>
      <c r="D285" s="8" t="str">
        <f>IFERROR(__xludf.DUMMYFUNCTION("IFERROR(
  VLOOKUP(
    A285,
    IMPORTRANGE(
      ""1ZygntHC1J6IxzKbTidmOyf5nUyW4GCLurHCjexrLm_o"",
      ""HTMLキャッシュ!A:F""
    ),
    2,
    FALSE
  ),
  0
)
"),"MC")</f>
        <v>MC</v>
      </c>
      <c r="E285" s="8" t="str">
        <f>IFERROR(__xludf.DUMMYFUNCTION("IFERROR(
  VLOOKUP(
    A285,
    IMPORTRANGE(
      ""1ZygntHC1J6IxzKbTidmOyf5nUyW4GCLurHCjexrLm_o"",
      ""HTMLキャッシュ!A:F""
    ),
    5,
    FALSE
  ),
  0
)
"),"最上級inとofの違い＋the判断 比較級も整理 中2英語版")</f>
        <v>最上級inとofの違い＋the判断 比較級も整理 中2英語版</v>
      </c>
      <c r="F285" s="8" t="str">
        <f>IFERROR(__xludf.DUMMYFUNCTION("IFERROR(
  VLOOKUP(
    B285,
    IMPORTRANGE(
      ""1ZygntHC1J6IxzKbTidmOyf5nUyW4GCLurHCjexrLm_o"",
      ""HTMLキャッシュ!A:F""
    ),
    2,
    FALSE
  ),
  """"
)
"),"MC")</f>
        <v>MC</v>
      </c>
      <c r="G285" s="8" t="str">
        <f>IFERROR(__xludf.DUMMYFUNCTION("IFERROR(
  VLOOKUP(
    B285,
    IMPORTRANGE(
      ""1ZygntHC1J6IxzKbTidmOyf5nUyW4GCLurHCjexrLm_o"",
      ""HTMLキャッシュ!A:F""
    ),
    5,
    FALSE
  ),
  """"
)
"),"中高一貫の英語教科書｜宿題が終わらない対策｜PROGRESS")</f>
        <v>中高一貫の英語教科書｜宿題が終わらない対策｜PROGRESS</v>
      </c>
      <c r="H285" s="1" t="s">
        <v>2085</v>
      </c>
      <c r="I285" s="8">
        <f>IFERROR(__xludf.DUMMYFUNCTION("IFERROR(
  VLOOKUP(
    A285,
    IMPORTRANGE(
      ""1ZHMy3vVUd_0MrSduXTe1etBb1HNpAlGwQr006ljwMiM"",
      ""GSC最新!A:F""
    ),
    3,
    FALSE
  ),
  0
)
"),38.0)</f>
        <v>38</v>
      </c>
    </row>
    <row r="286">
      <c r="A286" s="9" t="s">
        <v>462</v>
      </c>
      <c r="B286" s="9" t="s">
        <v>482</v>
      </c>
      <c r="C286" s="11" t="str">
        <f>IFERROR(__xludf.DUMMYFUNCTION("REGEXEXTRACT(A286,""https?://([^/]+)"")"),"eng-support.com")</f>
        <v>eng-support.com</v>
      </c>
      <c r="D286" s="8" t="str">
        <f>IFERROR(__xludf.DUMMYFUNCTION("IFERROR(
  VLOOKUP(
    A286,
    IMPORTRANGE(
      ""1ZygntHC1J6IxzKbTidmOyf5nUyW4GCLurHCjexrLm_o"",
      ""HTMLキャッシュ!A:F""
    ),
    2,
    FALSE
  ),
  0
)
"),"MC")</f>
        <v>MC</v>
      </c>
      <c r="E286" s="8" t="str">
        <f>IFERROR(__xludf.DUMMYFUNCTION("IFERROR(
  VLOOKUP(
    A286,
    IMPORTRANGE(
      ""1ZygntHC1J6IxzKbTidmOyf5nUyW4GCLurHCjexrLm_o"",
      ""HTMLキャッシュ!A:F""
    ),
    5,
    FALSE
  ),
  0
)
"),"one of theの使い方｜最上級と複数形を例文で確認")</f>
        <v>one of theの使い方｜最上級と複数形を例文で確認</v>
      </c>
      <c r="F286" s="8" t="str">
        <f>IFERROR(__xludf.DUMMYFUNCTION("IFERROR(
  VLOOKUP(
    B286,
    IMPORTRANGE(
      ""1ZygntHC1J6IxzKbTidmOyf5nUyW4GCLurHCjexrLm_o"",
      ""HTMLキャッシュ!A:F""
    ),
    2,
    FALSE
  ),
  """"
)
"),"MC")</f>
        <v>MC</v>
      </c>
      <c r="G286" s="8" t="str">
        <f>IFERROR(__xludf.DUMMYFUNCTION("IFERROR(
  VLOOKUP(
    B286,
    IMPORTRANGE(
      ""1ZygntHC1J6IxzKbTidmOyf5nUyW4GCLurHCjexrLm_o"",
      ""HTMLキャッシュ!A:F""
    ),
    5,
    FALSE
  ),
  """"
)
"),"中高一貫の英語教科書｜宿題が終わらない対策｜PROGRESS")</f>
        <v>中高一貫の英語教科書｜宿題が終わらない対策｜PROGRESS</v>
      </c>
      <c r="H286" s="1" t="s">
        <v>2085</v>
      </c>
      <c r="I286" s="8">
        <f>IFERROR(__xludf.DUMMYFUNCTION("IFERROR(
  VLOOKUP(
    A286,
    IMPORTRANGE(
      ""1ZHMy3vVUd_0MrSduXTe1etBb1HNpAlGwQr006ljwMiM"",
      ""GSC最新!A:F""
    ),
    3,
    FALSE
  ),
  0
)
"),79.0)</f>
        <v>79</v>
      </c>
    </row>
    <row r="287">
      <c r="A287" s="9" t="s">
        <v>463</v>
      </c>
      <c r="B287" s="9" t="s">
        <v>482</v>
      </c>
      <c r="C287" s="11" t="str">
        <f>IFERROR(__xludf.DUMMYFUNCTION("REGEXEXTRACT(A287,""https?://([^/]+)"")"),"eng-support.com")</f>
        <v>eng-support.com</v>
      </c>
      <c r="D287" s="8" t="str">
        <f>IFERROR(__xludf.DUMMYFUNCTION("IFERROR(
  VLOOKUP(
    A287,
    IMPORTRANGE(
      ""1ZygntHC1J6IxzKbTidmOyf5nUyW4GCLurHCjexrLm_o"",
      ""HTMLキャッシュ!A:F""
    ),
    2,
    FALSE
  ),
  0
)
"),"MC")</f>
        <v>MC</v>
      </c>
      <c r="E287" s="8" t="str">
        <f>IFERROR(__xludf.DUMMYFUNCTION("IFERROR(
  VLOOKUP(
    A287,
    IMPORTRANGE(
      ""1ZygntHC1J6IxzKbTidmOyf5nUyW4GCLurHCjexrLm_o"",
      ""HTMLキャッシュ!A:F""
    ),
    5,
    FALSE
  ),
  0
)
"),"付加疑問文とは｜作り方と例文を英文法の基本から整理")</f>
        <v>付加疑問文とは｜作り方と例文を英文法の基本から整理</v>
      </c>
      <c r="F287" s="8" t="str">
        <f>IFERROR(__xludf.DUMMYFUNCTION("IFERROR(
  VLOOKUP(
    B287,
    IMPORTRANGE(
      ""1ZygntHC1J6IxzKbTidmOyf5nUyW4GCLurHCjexrLm_o"",
      ""HTMLキャッシュ!A:F""
    ),
    2,
    FALSE
  ),
  """"
)
"),"MC")</f>
        <v>MC</v>
      </c>
      <c r="G287" s="8" t="str">
        <f>IFERROR(__xludf.DUMMYFUNCTION("IFERROR(
  VLOOKUP(
    B287,
    IMPORTRANGE(
      ""1ZygntHC1J6IxzKbTidmOyf5nUyW4GCLurHCjexrLm_o"",
      ""HTMLキャッシュ!A:F""
    ),
    5,
    FALSE
  ),
  """"
)
"),"中高一貫の英語教科書｜宿題が終わらない対策｜PROGRESS")</f>
        <v>中高一貫の英語教科書｜宿題が終わらない対策｜PROGRESS</v>
      </c>
      <c r="H287" s="1" t="s">
        <v>2085</v>
      </c>
      <c r="I287" s="8">
        <f>IFERROR(__xludf.DUMMYFUNCTION("IFERROR(
  VLOOKUP(
    A287,
    IMPORTRANGE(
      ""1ZHMy3vVUd_0MrSduXTe1etBb1HNpAlGwQr006ljwMiM"",
      ""GSC最新!A:F""
    ),
    3,
    FALSE
  ),
  0
)
"),13.0)</f>
        <v>13</v>
      </c>
    </row>
    <row r="288">
      <c r="A288" s="9" t="s">
        <v>464</v>
      </c>
      <c r="B288" s="9" t="s">
        <v>482</v>
      </c>
      <c r="C288" s="11" t="str">
        <f>IFERROR(__xludf.DUMMYFUNCTION("REGEXEXTRACT(A288,""https?://([^/]+)"")"),"eng-support.com")</f>
        <v>eng-support.com</v>
      </c>
      <c r="D288" s="8" t="str">
        <f>IFERROR(__xludf.DUMMYFUNCTION("IFERROR(
  VLOOKUP(
    A288,
    IMPORTRANGE(
      ""1ZygntHC1J6IxzKbTidmOyf5nUyW4GCLurHCjexrLm_o"",
      ""HTMLキャッシュ!A:F""
    ),
    2,
    FALSE
  ),
  0
)
"),"MC")</f>
        <v>MC</v>
      </c>
      <c r="E288" s="8" t="str">
        <f>IFERROR(__xludf.DUMMYFUNCTION("IFERROR(
  VLOOKUP(
    A288,
    IMPORTRANGE(
      ""1ZygntHC1J6IxzKbTidmOyf5nUyW4GCLurHCjexrLm_o"",
      ""HTMLキャッシュ!A:F""
    ),
    5,
    FALSE
  ),
  0
)
"),"中高一貫中2｜withの用法まとめ：together/名詞修飾/付帯状況with A B【ProgressBook2】")</f>
        <v>中高一貫中2｜withの用法まとめ：together/名詞修飾/付帯状況with A B【ProgressBook2】</v>
      </c>
      <c r="F288" s="8" t="str">
        <f>IFERROR(__xludf.DUMMYFUNCTION("IFERROR(
  VLOOKUP(
    B288,
    IMPORTRANGE(
      ""1ZygntHC1J6IxzKbTidmOyf5nUyW4GCLurHCjexrLm_o"",
      ""HTMLキャッシュ!A:F""
    ),
    2,
    FALSE
  ),
  """"
)
"),"MC")</f>
        <v>MC</v>
      </c>
      <c r="G288" s="8" t="str">
        <f>IFERROR(__xludf.DUMMYFUNCTION("IFERROR(
  VLOOKUP(
    B288,
    IMPORTRANGE(
      ""1ZygntHC1J6IxzKbTidmOyf5nUyW4GCLurHCjexrLm_o"",
      ""HTMLキャッシュ!A:F""
    ),
    5,
    FALSE
  ),
  """"
)
"),"中高一貫の英語教科書｜宿題が終わらない対策｜PROGRESS")</f>
        <v>中高一貫の英語教科書｜宿題が終わらない対策｜PROGRESS</v>
      </c>
      <c r="H288" s="1" t="s">
        <v>2085</v>
      </c>
      <c r="I288" s="8">
        <f>IFERROR(__xludf.DUMMYFUNCTION("IFERROR(
  VLOOKUP(
    A288,
    IMPORTRANGE(
      ""1ZHMy3vVUd_0MrSduXTe1etBb1HNpAlGwQr006ljwMiM"",
      ""GSC最新!A:F""
    ),
    3,
    FALSE
  ),
  0
)
"),0.0)</f>
        <v>0</v>
      </c>
    </row>
    <row r="289">
      <c r="A289" s="9" t="s">
        <v>465</v>
      </c>
      <c r="B289" s="9" t="s">
        <v>482</v>
      </c>
      <c r="C289" s="11" t="str">
        <f>IFERROR(__xludf.DUMMYFUNCTION("REGEXEXTRACT(A289,""https?://([^/]+)"")"),"eng-support.com")</f>
        <v>eng-support.com</v>
      </c>
      <c r="D289" s="8" t="str">
        <f>IFERROR(__xludf.DUMMYFUNCTION("IFERROR(
  VLOOKUP(
    A289,
    IMPORTRANGE(
      ""1ZygntHC1J6IxzKbTidmOyf5nUyW4GCLurHCjexrLm_o"",
      ""HTMLキャッシュ!A:F""
    ),
    2,
    FALSE
  ),
  0
)
"),"MC")</f>
        <v>MC</v>
      </c>
      <c r="E289" s="8" t="str">
        <f>IFERROR(__xludf.DUMMYFUNCTION("IFERROR(
  VLOOKUP(
    A289,
    IMPORTRANGE(
      ""1ZygntHC1J6IxzKbTidmOyf5nUyW4GCLurHCjexrLm_o"",
      ""HTMLキャッシュ!A:F""
    ),
    5,
    FALSE
  ),
  0
)
"),"関係代名詞主格who/that｜文の構成｜中２英語")</f>
        <v>関係代名詞主格who/that｜文の構成｜中２英語</v>
      </c>
      <c r="F289" s="8" t="str">
        <f>IFERROR(__xludf.DUMMYFUNCTION("IFERROR(
  VLOOKUP(
    B289,
    IMPORTRANGE(
      ""1ZygntHC1J6IxzKbTidmOyf5nUyW4GCLurHCjexrLm_o"",
      ""HTMLキャッシュ!A:F""
    ),
    2,
    FALSE
  ),
  """"
)
"),"MC")</f>
        <v>MC</v>
      </c>
      <c r="G289" s="8" t="str">
        <f>IFERROR(__xludf.DUMMYFUNCTION("IFERROR(
  VLOOKUP(
    B289,
    IMPORTRANGE(
      ""1ZygntHC1J6IxzKbTidmOyf5nUyW4GCLurHCjexrLm_o"",
      ""HTMLキャッシュ!A:F""
    ),
    5,
    FALSE
  ),
  """"
)
"),"中高一貫の英語教科書｜宿題が終わらない対策｜PROGRESS")</f>
        <v>中高一貫の英語教科書｜宿題が終わらない対策｜PROGRESS</v>
      </c>
      <c r="H289" s="1" t="s">
        <v>2085</v>
      </c>
      <c r="I289" s="8">
        <f>IFERROR(__xludf.DUMMYFUNCTION("IFERROR(
  VLOOKUP(
    A289,
    IMPORTRANGE(
      ""1ZHMy3vVUd_0MrSduXTe1etBb1HNpAlGwQr006ljwMiM"",
      ""GSC最新!A:F""
    ),
    3,
    FALSE
  ),
  0
)
"),2.0)</f>
        <v>2</v>
      </c>
    </row>
    <row r="290">
      <c r="A290" s="9" t="s">
        <v>466</v>
      </c>
      <c r="B290" s="9" t="s">
        <v>482</v>
      </c>
      <c r="C290" s="11" t="str">
        <f>IFERROR(__xludf.DUMMYFUNCTION("REGEXEXTRACT(A290,""https?://([^/]+)"")"),"eng-support.com")</f>
        <v>eng-support.com</v>
      </c>
      <c r="D290" s="8" t="str">
        <f>IFERROR(__xludf.DUMMYFUNCTION("IFERROR(
  VLOOKUP(
    A290,
    IMPORTRANGE(
      ""1ZygntHC1J6IxzKbTidmOyf5nUyW4GCLurHCjexrLm_o"",
      ""HTMLキャッシュ!A:F""
    ),
    2,
    FALSE
  ),
  0
)
"),"MC")</f>
        <v>MC</v>
      </c>
      <c r="E290" s="8" t="str">
        <f>IFERROR(__xludf.DUMMYFUNCTION("IFERROR(
  VLOOKUP(
    A290,
    IMPORTRANGE(
      ""1ZygntHC1J6IxzKbTidmOyf5nUyW4GCLurHCjexrLm_o"",
      ""HTMLキャッシュ!A:F""
    ),
    5,
    FALSE
  ),
  0
)
"),"関係代名詞の目的格を例文で理解する英文法解説")</f>
        <v>関係代名詞の目的格を例文で理解する英文法解説</v>
      </c>
      <c r="F290" s="8" t="str">
        <f>IFERROR(__xludf.DUMMYFUNCTION("IFERROR(
  VLOOKUP(
    B290,
    IMPORTRANGE(
      ""1ZygntHC1J6IxzKbTidmOyf5nUyW4GCLurHCjexrLm_o"",
      ""HTMLキャッシュ!A:F""
    ),
    2,
    FALSE
  ),
  """"
)
"),"MC")</f>
        <v>MC</v>
      </c>
      <c r="G290" s="8" t="str">
        <f>IFERROR(__xludf.DUMMYFUNCTION("IFERROR(
  VLOOKUP(
    B290,
    IMPORTRANGE(
      ""1ZygntHC1J6IxzKbTidmOyf5nUyW4GCLurHCjexrLm_o"",
      ""HTMLキャッシュ!A:F""
    ),
    5,
    FALSE
  ),
  """"
)
"),"中高一貫の英語教科書｜宿題が終わらない対策｜PROGRESS")</f>
        <v>中高一貫の英語教科書｜宿題が終わらない対策｜PROGRESS</v>
      </c>
      <c r="H290" s="1" t="s">
        <v>2085</v>
      </c>
      <c r="I290" s="8">
        <f>IFERROR(__xludf.DUMMYFUNCTION("IFERROR(
  VLOOKUP(
    A290,
    IMPORTRANGE(
      ""1ZHMy3vVUd_0MrSduXTe1etBb1HNpAlGwQr006ljwMiM"",
      ""GSC最新!A:F""
    ),
    3,
    FALSE
  ),
  0
)
"),2.0)</f>
        <v>2</v>
      </c>
    </row>
    <row r="291">
      <c r="A291" s="9" t="s">
        <v>467</v>
      </c>
      <c r="B291" s="9" t="s">
        <v>482</v>
      </c>
      <c r="C291" s="11" t="str">
        <f>IFERROR(__xludf.DUMMYFUNCTION("REGEXEXTRACT(A291,""https?://([^/]+)"")"),"eng-support.com")</f>
        <v>eng-support.com</v>
      </c>
      <c r="D291" s="8" t="str">
        <f>IFERROR(__xludf.DUMMYFUNCTION("IFERROR(
  VLOOKUP(
    A291,
    IMPORTRANGE(
      ""1ZygntHC1J6IxzKbTidmOyf5nUyW4GCLurHCjexrLm_o"",
      ""HTMLキャッシュ!A:F""
    ),
    2,
    FALSE
  ),
  0
)
"),"MC")</f>
        <v>MC</v>
      </c>
      <c r="E291" s="8" t="str">
        <f>IFERROR(__xludf.DUMMYFUNCTION("IFERROR(
  VLOOKUP(
    A291,
    IMPORTRANGE(
      ""1ZygntHC1J6IxzKbTidmOyf5nUyW4GCLurHCjexrLm_o"",
      ""HTMLキャッシュ!A:F""
    ),
    5,
    FALSE
  ),
  0
)
"),"earlyの比較級最上級｜副詞比較とly副詞の考え方を中2英語で確認")</f>
        <v>earlyの比較級最上級｜副詞比較とly副詞の考え方を中2英語で確認</v>
      </c>
      <c r="F291" s="8" t="str">
        <f>IFERROR(__xludf.DUMMYFUNCTION("IFERROR(
  VLOOKUP(
    B291,
    IMPORTRANGE(
      ""1ZygntHC1J6IxzKbTidmOyf5nUyW4GCLurHCjexrLm_o"",
      ""HTMLキャッシュ!A:F""
    ),
    2,
    FALSE
  ),
  """"
)
"),"MC")</f>
        <v>MC</v>
      </c>
      <c r="G291" s="8" t="str">
        <f>IFERROR(__xludf.DUMMYFUNCTION("IFERROR(
  VLOOKUP(
    B291,
    IMPORTRANGE(
      ""1ZygntHC1J6IxzKbTidmOyf5nUyW4GCLurHCjexrLm_o"",
      ""HTMLキャッシュ!A:F""
    ),
    5,
    FALSE
  ),
  """"
)
"),"中高一貫の英語教科書｜宿題が終わらない対策｜PROGRESS")</f>
        <v>中高一貫の英語教科書｜宿題が終わらない対策｜PROGRESS</v>
      </c>
      <c r="H291" s="1" t="s">
        <v>2085</v>
      </c>
      <c r="I291" s="8">
        <f>IFERROR(__xludf.DUMMYFUNCTION("IFERROR(
  VLOOKUP(
    A291,
    IMPORTRANGE(
      ""1ZHMy3vVUd_0MrSduXTe1etBb1HNpAlGwQr006ljwMiM"",
      ""GSC最新!A:F""
    ),
    3,
    FALSE
  ),
  0
)
"),12.0)</f>
        <v>12</v>
      </c>
    </row>
    <row r="292">
      <c r="A292" s="9" t="s">
        <v>468</v>
      </c>
      <c r="B292" s="9" t="s">
        <v>482</v>
      </c>
      <c r="C292" s="11" t="str">
        <f>IFERROR(__xludf.DUMMYFUNCTION("REGEXEXTRACT(A292,""https?://([^/]+)"")"),"eng-support.com")</f>
        <v>eng-support.com</v>
      </c>
      <c r="D292" s="8" t="str">
        <f>IFERROR(__xludf.DUMMYFUNCTION("IFERROR(
  VLOOKUP(
    A292,
    IMPORTRANGE(
      ""1ZygntHC1J6IxzKbTidmOyf5nUyW4GCLurHCjexrLm_o"",
      ""HTMLキャッシュ!A:F""
    ),
    2,
    FALSE
  ),
  0
)
"),"MC")</f>
        <v>MC</v>
      </c>
      <c r="E292" s="8" t="str">
        <f>IFERROR(__xludf.DUMMYFUNCTION("IFERROR(
  VLOOKUP(
    A292,
    IMPORTRANGE(
      ""1ZygntHC1J6IxzKbTidmOyf5nUyW4GCLurHCjexrLm_o"",
      ""HTMLキャッシュ!A:F""
    ),
    5,
    FALSE
  ),
  0
)
"),"say that／think that｜that節｜中学英語")</f>
        <v>say that／think that｜that節｜中学英語</v>
      </c>
      <c r="F292" s="8" t="str">
        <f>IFERROR(__xludf.DUMMYFUNCTION("IFERROR(
  VLOOKUP(
    B292,
    IMPORTRANGE(
      ""1ZygntHC1J6IxzKbTidmOyf5nUyW4GCLurHCjexrLm_o"",
      ""HTMLキャッシュ!A:F""
    ),
    2,
    FALSE
  ),
  """"
)
"),"MC")</f>
        <v>MC</v>
      </c>
      <c r="G292" s="8" t="str">
        <f>IFERROR(__xludf.DUMMYFUNCTION("IFERROR(
  VLOOKUP(
    B292,
    IMPORTRANGE(
      ""1ZygntHC1J6IxzKbTidmOyf5nUyW4GCLurHCjexrLm_o"",
      ""HTMLキャッシュ!A:F""
    ),
    5,
    FALSE
  ),
  """"
)
"),"中高一貫の英語教科書｜宿題が終わらない対策｜PROGRESS")</f>
        <v>中高一貫の英語教科書｜宿題が終わらない対策｜PROGRESS</v>
      </c>
      <c r="H292" s="1" t="s">
        <v>2085</v>
      </c>
      <c r="I292" s="8">
        <f>IFERROR(__xludf.DUMMYFUNCTION("IFERROR(
  VLOOKUP(
    A292,
    IMPORTRANGE(
      ""1ZHMy3vVUd_0MrSduXTe1etBb1HNpAlGwQr006ljwMiM"",
      ""GSC最新!A:F""
    ),
    3,
    FALSE
  ),
  0
)
"),7.0)</f>
        <v>7</v>
      </c>
    </row>
    <row r="293">
      <c r="A293" s="9" t="s">
        <v>469</v>
      </c>
      <c r="B293" s="9" t="s">
        <v>482</v>
      </c>
      <c r="C293" s="11" t="str">
        <f>IFERROR(__xludf.DUMMYFUNCTION("REGEXEXTRACT(A293,""https?://([^/]+)"")"),"eng-support.com")</f>
        <v>eng-support.com</v>
      </c>
      <c r="D293" s="8" t="str">
        <f>IFERROR(__xludf.DUMMYFUNCTION("IFERROR(
  VLOOKUP(
    A293,
    IMPORTRANGE(
      ""1ZygntHC1J6IxzKbTidmOyf5nUyW4GCLurHCjexrLm_o"",
      ""HTMLキャッシュ!A:F""
    ),
    2,
    FALSE
  ),
  0
)
"),"MC")</f>
        <v>MC</v>
      </c>
      <c r="E293" s="8" t="str">
        <f>IFERROR(__xludf.DUMMYFUNCTION("IFERROR(
  VLOOKUP(
    A293,
    IMPORTRANGE(
      ""1ZygntHC1J6IxzKbTidmOyf5nUyW4GCLurHCjexrLm_o"",
      ""HTMLキャッシュ!A:F""
    ),
    5,
    FALSE
  ),
  0
)
"),"不定詞の形容詞法【Book2 Lesson6 Scene3】 - 新宿区四谷の英語専門塾「英語教室『サポート』」～英語は別に怖くない！～")</f>
        <v>不定詞の形容詞法【Book2 Lesson6 Scene3】 - 新宿区四谷の英語専門塾「英語教室『サポート』」～英語は別に怖くない！～</v>
      </c>
      <c r="F293" s="8" t="str">
        <f>IFERROR(__xludf.DUMMYFUNCTION("IFERROR(
  VLOOKUP(
    B293,
    IMPORTRANGE(
      ""1ZygntHC1J6IxzKbTidmOyf5nUyW4GCLurHCjexrLm_o"",
      ""HTMLキャッシュ!A:F""
    ),
    2,
    FALSE
  ),
  """"
)
"),"MC")</f>
        <v>MC</v>
      </c>
      <c r="G293" s="8" t="str">
        <f>IFERROR(__xludf.DUMMYFUNCTION("IFERROR(
  VLOOKUP(
    B293,
    IMPORTRANGE(
      ""1ZygntHC1J6IxzKbTidmOyf5nUyW4GCLurHCjexrLm_o"",
      ""HTMLキャッシュ!A:F""
    ),
    5,
    FALSE
  ),
  """"
)
"),"中高一貫の英語教科書｜宿題が終わらない対策｜PROGRESS")</f>
        <v>中高一貫の英語教科書｜宿題が終わらない対策｜PROGRESS</v>
      </c>
      <c r="H293" s="1" t="s">
        <v>2085</v>
      </c>
      <c r="I293" s="8">
        <f>IFERROR(__xludf.DUMMYFUNCTION("IFERROR(
  VLOOKUP(
    A293,
    IMPORTRANGE(
      ""1ZHMy3vVUd_0MrSduXTe1etBb1HNpAlGwQr006ljwMiM"",
      ""GSC最新!A:F""
    ),
    3,
    FALSE
  ),
  0
)
"),0.0)</f>
        <v>0</v>
      </c>
    </row>
    <row r="294">
      <c r="A294" s="9" t="s">
        <v>470</v>
      </c>
      <c r="B294" s="9" t="s">
        <v>482</v>
      </c>
      <c r="C294" s="11" t="str">
        <f>IFERROR(__xludf.DUMMYFUNCTION("REGEXEXTRACT(A294,""https?://([^/]+)"")"),"eng-support.com")</f>
        <v>eng-support.com</v>
      </c>
      <c r="D294" s="8" t="str">
        <f>IFERROR(__xludf.DUMMYFUNCTION("IFERROR(
  VLOOKUP(
    A294,
    IMPORTRANGE(
      ""1ZygntHC1J6IxzKbTidmOyf5nUyW4GCLurHCjexrLm_o"",
      ""HTMLキャッシュ!A:F""
    ),
    2,
    FALSE
  ),
  0
)
"),"MC")</f>
        <v>MC</v>
      </c>
      <c r="E294" s="8" t="str">
        <f>IFERROR(__xludf.DUMMYFUNCTION("IFERROR(
  VLOOKUP(
    A294,
    IMPORTRANGE(
      ""1ZygntHC1J6IxzKbTidmOyf5nUyW4GCLurHCjexrLm_o"",
      ""HTMLキャッシュ!A:F""
    ),
    5,
    FALSE
  ),
  0
)
"),"英語文法｜現在完了（完了と結果）の用法を例で完全整理")</f>
        <v>英語文法｜現在完了（完了と結果）の用法を例で完全整理</v>
      </c>
      <c r="F294" s="8" t="str">
        <f>IFERROR(__xludf.DUMMYFUNCTION("IFERROR(
  VLOOKUP(
    B294,
    IMPORTRANGE(
      ""1ZygntHC1J6IxzKbTidmOyf5nUyW4GCLurHCjexrLm_o"",
      ""HTMLキャッシュ!A:F""
    ),
    2,
    FALSE
  ),
  """"
)
"),"MC")</f>
        <v>MC</v>
      </c>
      <c r="G294" s="8" t="str">
        <f>IFERROR(__xludf.DUMMYFUNCTION("IFERROR(
  VLOOKUP(
    B294,
    IMPORTRANGE(
      ""1ZygntHC1J6IxzKbTidmOyf5nUyW4GCLurHCjexrLm_o"",
      ""HTMLキャッシュ!A:F""
    ),
    5,
    FALSE
  ),
  """"
)
"),"中高一貫の英語教科書｜宿題が終わらない対策｜PROGRESS")</f>
        <v>中高一貫の英語教科書｜宿題が終わらない対策｜PROGRESS</v>
      </c>
      <c r="H294" s="1" t="s">
        <v>2085</v>
      </c>
      <c r="I294" s="8">
        <f>IFERROR(__xludf.DUMMYFUNCTION("IFERROR(
  VLOOKUP(
    A294,
    IMPORTRANGE(
      ""1ZHMy3vVUd_0MrSduXTe1etBb1HNpAlGwQr006ljwMiM"",
      ""GSC最新!A:F""
    ),
    3,
    FALSE
  ),
  0
)
"),1.0)</f>
        <v>1</v>
      </c>
    </row>
    <row r="295">
      <c r="A295" s="9" t="s">
        <v>471</v>
      </c>
      <c r="B295" s="9" t="s">
        <v>482</v>
      </c>
      <c r="C295" s="11" t="str">
        <f>IFERROR(__xludf.DUMMYFUNCTION("REGEXEXTRACT(A295,""https?://([^/]+)"")"),"eng-support.com")</f>
        <v>eng-support.com</v>
      </c>
      <c r="D295" s="8" t="str">
        <f>IFERROR(__xludf.DUMMYFUNCTION("IFERROR(
  VLOOKUP(
    A295,
    IMPORTRANGE(
      ""1ZygntHC1J6IxzKbTidmOyf5nUyW4GCLurHCjexrLm_o"",
      ""HTMLキャッシュ!A:F""
    ),
    2,
    FALSE
  ),
  0
)
"),"MC")</f>
        <v>MC</v>
      </c>
      <c r="E295" s="8" t="str">
        <f>IFERROR(__xludf.DUMMYFUNCTION("IFERROR(
  VLOOKUP(
    A295,
    IMPORTRANGE(
      ""1ZygntHC1J6IxzKbTidmOyf5nUyW4GCLurHCjexrLm_o"",
      ""HTMLキャッシュ!A:F""
    ),
    5,
    FALSE
  ),
  0
)
"),"現在完了の経験｜Book2 Lesson7 Scene2 解説")</f>
        <v>現在完了の経験｜Book2 Lesson7 Scene2 解説</v>
      </c>
      <c r="F295" s="8" t="str">
        <f>IFERROR(__xludf.DUMMYFUNCTION("IFERROR(
  VLOOKUP(
    B295,
    IMPORTRANGE(
      ""1ZygntHC1J6IxzKbTidmOyf5nUyW4GCLurHCjexrLm_o"",
      ""HTMLキャッシュ!A:F""
    ),
    2,
    FALSE
  ),
  """"
)
"),"MC")</f>
        <v>MC</v>
      </c>
      <c r="G295" s="8" t="str">
        <f>IFERROR(__xludf.DUMMYFUNCTION("IFERROR(
  VLOOKUP(
    B295,
    IMPORTRANGE(
      ""1ZygntHC1J6IxzKbTidmOyf5nUyW4GCLurHCjexrLm_o"",
      ""HTMLキャッシュ!A:F""
    ),
    5,
    FALSE
  ),
  """"
)
"),"中高一貫の英語教科書｜宿題が終わらない対策｜PROGRESS")</f>
        <v>中高一貫の英語教科書｜宿題が終わらない対策｜PROGRESS</v>
      </c>
      <c r="H295" s="1" t="s">
        <v>2085</v>
      </c>
      <c r="I295" s="8">
        <f>IFERROR(__xludf.DUMMYFUNCTION("IFERROR(
  VLOOKUP(
    A295,
    IMPORTRANGE(
      ""1ZHMy3vVUd_0MrSduXTe1etBb1HNpAlGwQr006ljwMiM"",
      ""GSC最新!A:F""
    ),
    3,
    FALSE
  ),
  0
)
"),2.0)</f>
        <v>2</v>
      </c>
    </row>
    <row r="296">
      <c r="A296" s="9" t="s">
        <v>472</v>
      </c>
      <c r="B296" s="9" t="s">
        <v>482</v>
      </c>
      <c r="C296" s="11" t="str">
        <f>IFERROR(__xludf.DUMMYFUNCTION("REGEXEXTRACT(A296,""https?://([^/]+)"")"),"eng-support.com")</f>
        <v>eng-support.com</v>
      </c>
      <c r="D296" s="8" t="str">
        <f>IFERROR(__xludf.DUMMYFUNCTION("IFERROR(
  VLOOKUP(
    A296,
    IMPORTRANGE(
      ""1ZygntHC1J6IxzKbTidmOyf5nUyW4GCLurHCjexrLm_o"",
      ""HTMLキャッシュ!A:F""
    ),
    2,
    FALSE
  ),
  0
)
"),"MC")</f>
        <v>MC</v>
      </c>
      <c r="E296" s="8" t="str">
        <f>IFERROR(__xludf.DUMMYFUNCTION("IFERROR(
  VLOOKUP(
    A296,
    IMPORTRANGE(
      ""1ZygntHC1J6IxzKbTidmOyf5nUyW4GCLurHCjexrLm_o"",
      ""HTMLキャッシュ!A:F""
    ),
    5,
    FALSE
  ),
  0
)
"),"現在完了進行形：継続【Book2 Lesson7 Scene3】 - 新宿区四谷の英語専門塾「英語教室『サポート』」～英語は別に怖くない！～")</f>
        <v>現在完了進行形：継続【Book2 Lesson7 Scene3】 - 新宿区四谷の英語専門塾「英語教室『サポート』」～英語は別に怖くない！～</v>
      </c>
      <c r="F296" s="8" t="str">
        <f>IFERROR(__xludf.DUMMYFUNCTION("IFERROR(
  VLOOKUP(
    B296,
    IMPORTRANGE(
      ""1ZygntHC1J6IxzKbTidmOyf5nUyW4GCLurHCjexrLm_o"",
      ""HTMLキャッシュ!A:F""
    ),
    2,
    FALSE
  ),
  """"
)
"),"MC")</f>
        <v>MC</v>
      </c>
      <c r="G296" s="8" t="str">
        <f>IFERROR(__xludf.DUMMYFUNCTION("IFERROR(
  VLOOKUP(
    B296,
    IMPORTRANGE(
      ""1ZygntHC1J6IxzKbTidmOyf5nUyW4GCLurHCjexrLm_o"",
      ""HTMLキャッシュ!A:F""
    ),
    5,
    FALSE
  ),
  """"
)
"),"中高一貫の英語教科書｜宿題が終わらない対策｜PROGRESS")</f>
        <v>中高一貫の英語教科書｜宿題が終わらない対策｜PROGRESS</v>
      </c>
      <c r="H296" s="1" t="s">
        <v>2085</v>
      </c>
      <c r="I296" s="8">
        <f>IFERROR(__xludf.DUMMYFUNCTION("IFERROR(
  VLOOKUP(
    A296,
    IMPORTRANGE(
      ""1ZHMy3vVUd_0MrSduXTe1etBb1HNpAlGwQr006ljwMiM"",
      ""GSC最新!A:F""
    ),
    3,
    FALSE
  ),
  0
)
"),0.0)</f>
        <v>0</v>
      </c>
    </row>
    <row r="297">
      <c r="A297" s="9" t="s">
        <v>473</v>
      </c>
      <c r="B297" s="9" t="s">
        <v>482</v>
      </c>
      <c r="C297" s="11" t="str">
        <f>IFERROR(__xludf.DUMMYFUNCTION("REGEXEXTRACT(A297,""https?://([^/]+)"")"),"eng-support.com")</f>
        <v>eng-support.com</v>
      </c>
      <c r="D297" s="8" t="str">
        <f>IFERROR(__xludf.DUMMYFUNCTION("IFERROR(
  VLOOKUP(
    A297,
    IMPORTRANGE(
      ""1ZygntHC1J6IxzKbTidmOyf5nUyW4GCLurHCjexrLm_o"",
      ""HTMLキャッシュ!A:F""
    ),
    2,
    FALSE
  ),
  0
)
"),"MC")</f>
        <v>MC</v>
      </c>
      <c r="E297" s="8" t="str">
        <f>IFERROR(__xludf.DUMMYFUNCTION("IFERROR(
  VLOOKUP(
    A297,
    IMPORTRANGE(
      ""1ZygntHC1J6IxzKbTidmOyf5nUyW4GCLurHCjexrLm_o"",
      ""HTMLキャッシュ!A:F""
    ),
    5,
    FALSE
  ),
  0
)
"),"過去完了の使い分け｜asleep例文")</f>
        <v>過去完了の使い分け｜asleep例文</v>
      </c>
      <c r="F297" s="8" t="str">
        <f>IFERROR(__xludf.DUMMYFUNCTION("IFERROR(
  VLOOKUP(
    B297,
    IMPORTRANGE(
      ""1ZygntHC1J6IxzKbTidmOyf5nUyW4GCLurHCjexrLm_o"",
      ""HTMLキャッシュ!A:F""
    ),
    2,
    FALSE
  ),
  """"
)
"),"MC")</f>
        <v>MC</v>
      </c>
      <c r="G297" s="8" t="str">
        <f>IFERROR(__xludf.DUMMYFUNCTION("IFERROR(
  VLOOKUP(
    B297,
    IMPORTRANGE(
      ""1ZygntHC1J6IxzKbTidmOyf5nUyW4GCLurHCjexrLm_o"",
      ""HTMLキャッシュ!A:F""
    ),
    5,
    FALSE
  ),
  """"
)
"),"中高一貫の英語教科書｜宿題が終わらない対策｜PROGRESS")</f>
        <v>中高一貫の英語教科書｜宿題が終わらない対策｜PROGRESS</v>
      </c>
      <c r="H297" s="1" t="s">
        <v>2085</v>
      </c>
      <c r="I297" s="8">
        <f>IFERROR(__xludf.DUMMYFUNCTION("IFERROR(
  VLOOKUP(
    A297,
    IMPORTRANGE(
      ""1ZHMy3vVUd_0MrSduXTe1etBb1HNpAlGwQr006ljwMiM"",
      ""GSC最新!A:F""
    ),
    3,
    FALSE
  ),
  0
)
"),3.0)</f>
        <v>3</v>
      </c>
    </row>
    <row r="298">
      <c r="A298" s="9" t="s">
        <v>474</v>
      </c>
      <c r="B298" s="9" t="s">
        <v>482</v>
      </c>
      <c r="C298" s="11" t="str">
        <f>IFERROR(__xludf.DUMMYFUNCTION("REGEXEXTRACT(A298,""https?://([^/]+)"")"),"eng-support.com")</f>
        <v>eng-support.com</v>
      </c>
      <c r="D298" s="8" t="str">
        <f>IFERROR(__xludf.DUMMYFUNCTION("IFERROR(
  VLOOKUP(
    A298,
    IMPORTRANGE(
      ""1ZygntHC1J6IxzKbTidmOyf5nUyW4GCLurHCjexrLm_o"",
      ""HTMLキャッシュ!A:F""
    ),
    2,
    FALSE
  ),
  0
)
"),"MC")</f>
        <v>MC</v>
      </c>
      <c r="E298" s="8" t="str">
        <f>IFERROR(__xludf.DUMMYFUNCTION("IFERROR(
  VLOOKUP(
    A298,
    IMPORTRANGE(
      ""1ZygntHC1J6IxzKbTidmOyf5nUyW4GCLurHCjexrLm_o"",
      ""HTMLキャッシュ!A:F""
    ),
    5,
    FALSE
  ),
  0
)
"),"過去完了進行形 had been〜ing｜意味と疑問文の語順｜中高一貫英語")</f>
        <v>過去完了進行形 had been〜ing｜意味と疑問文の語順｜中高一貫英語</v>
      </c>
      <c r="F298" s="8" t="str">
        <f>IFERROR(__xludf.DUMMYFUNCTION("IFERROR(
  VLOOKUP(
    B298,
    IMPORTRANGE(
      ""1ZygntHC1J6IxzKbTidmOyf5nUyW4GCLurHCjexrLm_o"",
      ""HTMLキャッシュ!A:F""
    ),
    2,
    FALSE
  ),
  """"
)
"),"MC")</f>
        <v>MC</v>
      </c>
      <c r="G298" s="8" t="str">
        <f>IFERROR(__xludf.DUMMYFUNCTION("IFERROR(
  VLOOKUP(
    B298,
    IMPORTRANGE(
      ""1ZygntHC1J6IxzKbTidmOyf5nUyW4GCLurHCjexrLm_o"",
      ""HTMLキャッシュ!A:F""
    ),
    5,
    FALSE
  ),
  """"
)
"),"中高一貫の英語教科書｜宿題が終わらない対策｜PROGRESS")</f>
        <v>中高一貫の英語教科書｜宿題が終わらない対策｜PROGRESS</v>
      </c>
      <c r="H298" s="1" t="s">
        <v>2085</v>
      </c>
      <c r="I298" s="8">
        <f>IFERROR(__xludf.DUMMYFUNCTION("IFERROR(
  VLOOKUP(
    A298,
    IMPORTRANGE(
      ""1ZHMy3vVUd_0MrSduXTe1etBb1HNpAlGwQr006ljwMiM"",
      ""GSC最新!A:F""
    ),
    3,
    FALSE
  ),
  0
)
"),1.0)</f>
        <v>1</v>
      </c>
    </row>
    <row r="299">
      <c r="A299" s="9" t="s">
        <v>475</v>
      </c>
      <c r="B299" s="9" t="s">
        <v>482</v>
      </c>
      <c r="C299" s="11" t="str">
        <f>IFERROR(__xludf.DUMMYFUNCTION("REGEXEXTRACT(A299,""https?://([^/]+)"")"),"eng-support.com")</f>
        <v>eng-support.com</v>
      </c>
      <c r="D299" s="8" t="str">
        <f>IFERROR(__xludf.DUMMYFUNCTION("IFERROR(
  VLOOKUP(
    A299,
    IMPORTRANGE(
      ""1ZygntHC1J6IxzKbTidmOyf5nUyW4GCLurHCjexrLm_o"",
      ""HTMLキャッシュ!A:F""
    ),
    2,
    FALSE
  ),
  0
)
"),"MC")</f>
        <v>MC</v>
      </c>
      <c r="E299" s="8" t="str">
        <f>IFERROR(__xludf.DUMMYFUNCTION("IFERROR(
  VLOOKUP(
    A299,
    IMPORTRANGE(
      ""1ZygntHC1J6IxzKbTidmOyf5nUyW4GCLurHCjexrLm_o"",
      ""HTMLキャッシュ!A:F""
    ),
    5,
    FALSE
  ),
  0
)
"),"過去完了:進行形【Book2 Lesson8 Scene3】 - 新宿区四谷の英語専門塾「英語教室『サポート』」～英語は別に怖くない！～")</f>
        <v>過去完了:進行形【Book2 Lesson8 Scene3】 - 新宿区四谷の英語専門塾「英語教室『サポート』」～英語は別に怖くない！～</v>
      </c>
      <c r="F299" s="8" t="str">
        <f>IFERROR(__xludf.DUMMYFUNCTION("IFERROR(
  VLOOKUP(
    B299,
    IMPORTRANGE(
      ""1ZygntHC1J6IxzKbTidmOyf5nUyW4GCLurHCjexrLm_o"",
      ""HTMLキャッシュ!A:F""
    ),
    2,
    FALSE
  ),
  """"
)
"),"MC")</f>
        <v>MC</v>
      </c>
      <c r="G299" s="8" t="str">
        <f>IFERROR(__xludf.DUMMYFUNCTION("IFERROR(
  VLOOKUP(
    B299,
    IMPORTRANGE(
      ""1ZygntHC1J6IxzKbTidmOyf5nUyW4GCLurHCjexrLm_o"",
      ""HTMLキャッシュ!A:F""
    ),
    5,
    FALSE
  ),
  """"
)
"),"中高一貫の英語教科書｜宿題が終わらない対策｜PROGRESS")</f>
        <v>中高一貫の英語教科書｜宿題が終わらない対策｜PROGRESS</v>
      </c>
      <c r="H299" s="1" t="s">
        <v>2085</v>
      </c>
      <c r="I299" s="8">
        <f>IFERROR(__xludf.DUMMYFUNCTION("IFERROR(
  VLOOKUP(
    A299,
    IMPORTRANGE(
      ""1ZHMy3vVUd_0MrSduXTe1etBb1HNpAlGwQr006ljwMiM"",
      ""GSC最新!A:F""
    ),
    3,
    FALSE
  ),
  0
)
"),0.0)</f>
        <v>0</v>
      </c>
    </row>
    <row r="300">
      <c r="A300" s="9" t="s">
        <v>476</v>
      </c>
      <c r="B300" s="9" t="s">
        <v>482</v>
      </c>
      <c r="C300" s="11" t="str">
        <f>IFERROR(__xludf.DUMMYFUNCTION("REGEXEXTRACT(A300,""https?://([^/]+)"")"),"eng-support.com")</f>
        <v>eng-support.com</v>
      </c>
      <c r="D300" s="8" t="str">
        <f>IFERROR(__xludf.DUMMYFUNCTION("IFERROR(
  VLOOKUP(
    A300,
    IMPORTRANGE(
      ""1ZygntHC1J6IxzKbTidmOyf5nUyW4GCLurHCjexrLm_o"",
      ""HTMLキャッシュ!A:F""
    ),
    2,
    FALSE
  ),
  0
)
"),"MC")</f>
        <v>MC</v>
      </c>
      <c r="E300" s="8" t="str">
        <f>IFERROR(__xludf.DUMMYFUNCTION("IFERROR(
  VLOOKUP(
    A300,
    IMPORTRANGE(
      ""1ZygntHC1J6IxzKbTidmOyf5nUyW4GCLurHCjexrLm_o"",
      ""HTMLキャッシュ!A:F""
    ),
    5,
    FALSE
  ),
  0
)
"),"受動態とは｜書き換え・時制・byのルール解説｜中2プログレス")</f>
        <v>受動態とは｜書き換え・時制・byのルール解説｜中2プログレス</v>
      </c>
      <c r="F300" s="8" t="str">
        <f>IFERROR(__xludf.DUMMYFUNCTION("IFERROR(
  VLOOKUP(
    B300,
    IMPORTRANGE(
      ""1ZygntHC1J6IxzKbTidmOyf5nUyW4GCLurHCjexrLm_o"",
      ""HTMLキャッシュ!A:F""
    ),
    2,
    FALSE
  ),
  """"
)
"),"MC")</f>
        <v>MC</v>
      </c>
      <c r="G300" s="8" t="str">
        <f>IFERROR(__xludf.DUMMYFUNCTION("IFERROR(
  VLOOKUP(
    B300,
    IMPORTRANGE(
      ""1ZygntHC1J6IxzKbTidmOyf5nUyW4GCLurHCjexrLm_o"",
      ""HTMLキャッシュ!A:F""
    ),
    5,
    FALSE
  ),
  """"
)
"),"中高一貫の英語教科書｜宿題が終わらない対策｜PROGRESS")</f>
        <v>中高一貫の英語教科書｜宿題が終わらない対策｜PROGRESS</v>
      </c>
      <c r="H300" s="1" t="s">
        <v>2085</v>
      </c>
      <c r="I300" s="8">
        <f>IFERROR(__xludf.DUMMYFUNCTION("IFERROR(
  VLOOKUP(
    A300,
    IMPORTRANGE(
      ""1ZHMy3vVUd_0MrSduXTe1etBb1HNpAlGwQr006ljwMiM"",
      ""GSC最新!A:F""
    ),
    3,
    FALSE
  ),
  0
)
"),10.0)</f>
        <v>10</v>
      </c>
    </row>
    <row r="301">
      <c r="A301" s="9" t="s">
        <v>477</v>
      </c>
      <c r="B301" s="9" t="s">
        <v>482</v>
      </c>
      <c r="C301" s="11" t="str">
        <f>IFERROR(__xludf.DUMMYFUNCTION("REGEXEXTRACT(A301,""https?://([^/]+)"")"),"eng-support.com")</f>
        <v>eng-support.com</v>
      </c>
      <c r="D301" s="8" t="str">
        <f>IFERROR(__xludf.DUMMYFUNCTION("IFERROR(
  VLOOKUP(
    A301,
    IMPORTRANGE(
      ""1ZygntHC1J6IxzKbTidmOyf5nUyW4GCLurHCjexrLm_o"",
      ""HTMLキャッシュ!A:F""
    ),
    2,
    FALSE
  ),
  0
)
"),"MC")</f>
        <v>MC</v>
      </c>
      <c r="E301" s="8" t="str">
        <f>IFERROR(__xludf.DUMMYFUNCTION("IFERROR(
  VLOOKUP(
    A301,
    IMPORTRANGE(
      ""1ZygntHC1J6IxzKbTidmOyf5nUyW4GCLurHCjexrLm_o"",
      ""HTMLキャッシュ!A:F""
    ),
    5,
    FALSE
  ),
  0
)
"),"受動態の疑問文【Book2 Lesson9 Scene2】 - 新宿区四谷の英語専門塾「英語教室『サポート』」～英語は別に怖くない！～")</f>
        <v>受動態の疑問文【Book2 Lesson9 Scene2】 - 新宿区四谷の英語専門塾「英語教室『サポート』」～英語は別に怖くない！～</v>
      </c>
      <c r="F301" s="8" t="str">
        <f>IFERROR(__xludf.DUMMYFUNCTION("IFERROR(
  VLOOKUP(
    B301,
    IMPORTRANGE(
      ""1ZygntHC1J6IxzKbTidmOyf5nUyW4GCLurHCjexrLm_o"",
      ""HTMLキャッシュ!A:F""
    ),
    2,
    FALSE
  ),
  """"
)
"),"MC")</f>
        <v>MC</v>
      </c>
      <c r="G301" s="8" t="str">
        <f>IFERROR(__xludf.DUMMYFUNCTION("IFERROR(
  VLOOKUP(
    B301,
    IMPORTRANGE(
      ""1ZygntHC1J6IxzKbTidmOyf5nUyW4GCLurHCjexrLm_o"",
      ""HTMLキャッシュ!A:F""
    ),
    5,
    FALSE
  ),
  """"
)
"),"中高一貫の英語教科書｜宿題が終わらない対策｜PROGRESS")</f>
        <v>中高一貫の英語教科書｜宿題が終わらない対策｜PROGRESS</v>
      </c>
      <c r="H301" s="1" t="s">
        <v>2085</v>
      </c>
      <c r="I301" s="8">
        <f>IFERROR(__xludf.DUMMYFUNCTION("IFERROR(
  VLOOKUP(
    A301,
    IMPORTRANGE(
      ""1ZHMy3vVUd_0MrSduXTe1etBb1HNpAlGwQr006ljwMiM"",
      ""GSC最新!A:F""
    ),
    3,
    FALSE
  ),
  0
)
"),0.0)</f>
        <v>0</v>
      </c>
    </row>
    <row r="302">
      <c r="A302" s="9" t="s">
        <v>478</v>
      </c>
      <c r="B302" s="9" t="s">
        <v>482</v>
      </c>
      <c r="C302" s="11" t="str">
        <f>IFERROR(__xludf.DUMMYFUNCTION("REGEXEXTRACT(A302,""https?://([^/]+)"")"),"eng-support.com")</f>
        <v>eng-support.com</v>
      </c>
      <c r="D302" s="8" t="str">
        <f>IFERROR(__xludf.DUMMYFUNCTION("IFERROR(
  VLOOKUP(
    A302,
    IMPORTRANGE(
      ""1ZygntHC1J6IxzKbTidmOyf5nUyW4GCLurHCjexrLm_o"",
      ""HTMLキャッシュ!A:F""
    ),
    2,
    FALSE
  ),
  0
)
"),"MC")</f>
        <v>MC</v>
      </c>
      <c r="E302" s="8" t="str">
        <f>IFERROR(__xludf.DUMMYFUNCTION("IFERROR(
  VLOOKUP(
    A302,
    IMPORTRANGE(
      ""1ZygntHC1J6IxzKbTidmOyf5nUyW4GCLurHCjexrLm_o"",
      ""HTMLキャッシュ!A:F""
    ),
    5,
    FALSE
  ),
  0
)
"),"代名詞 “one” の意味と使い方｜英語文法の基本と応用")</f>
        <v>代名詞 “one” の意味と使い方｜英語文法の基本と応用</v>
      </c>
      <c r="F302" s="8" t="str">
        <f>IFERROR(__xludf.DUMMYFUNCTION("IFERROR(
  VLOOKUP(
    B302,
    IMPORTRANGE(
      ""1ZygntHC1J6IxzKbTidmOyf5nUyW4GCLurHCjexrLm_o"",
      ""HTMLキャッシュ!A:F""
    ),
    2,
    FALSE
  ),
  """"
)
"),"MC")</f>
        <v>MC</v>
      </c>
      <c r="G302" s="8" t="str">
        <f>IFERROR(__xludf.DUMMYFUNCTION("IFERROR(
  VLOOKUP(
    B302,
    IMPORTRANGE(
      ""1ZygntHC1J6IxzKbTidmOyf5nUyW4GCLurHCjexrLm_o"",
      ""HTMLキャッシュ!A:F""
    ),
    5,
    FALSE
  ),
  """"
)
"),"中高一貫の英語教科書｜宿題が終わらない対策｜PROGRESS")</f>
        <v>中高一貫の英語教科書｜宿題が終わらない対策｜PROGRESS</v>
      </c>
      <c r="H302" s="1" t="s">
        <v>2085</v>
      </c>
      <c r="I302" s="8">
        <f>IFERROR(__xludf.DUMMYFUNCTION("IFERROR(
  VLOOKUP(
    A302,
    IMPORTRANGE(
      ""1ZHMy3vVUd_0MrSduXTe1etBb1HNpAlGwQr006ljwMiM"",
      ""GSC最新!A:F""
    ),
    3,
    FALSE
  ),
  0
)
"),18.0)</f>
        <v>18</v>
      </c>
    </row>
    <row r="303">
      <c r="A303" s="9" t="s">
        <v>479</v>
      </c>
      <c r="B303" s="9" t="s">
        <v>434</v>
      </c>
      <c r="C303" s="11" t="str">
        <f>IFERROR(__xludf.DUMMYFUNCTION("REGEXEXTRACT(A303,""https?://([^/]+)"")"),"eng-support.com")</f>
        <v>eng-support.com</v>
      </c>
      <c r="D303" s="8" t="str">
        <f>IFERROR(__xludf.DUMMYFUNCTION("IFERROR(
  VLOOKUP(
    A303,
    IMPORTRANGE(
      ""1ZygntHC1J6IxzKbTidmOyf5nUyW4GCLurHCjexrLm_o"",
      ""HTMLキャッシュ!A:F""
    ),
    2,
    FALSE
  ),
  0
)
"),"MC")</f>
        <v>MC</v>
      </c>
      <c r="E303" s="8" t="str">
        <f>IFERROR(__xludf.DUMMYFUNCTION("IFERROR(
  VLOOKUP(
    A303,
    IMPORTRANGE(
      ""1ZygntHC1J6IxzKbTidmOyf5nUyW4GCLurHCjexrLm_o"",
      ""HTMLキャッシュ!A:F""
    ),
    5,
    FALSE
  ),
  0
)
"),"副詞とは？形容詞との違い見分け方｜例文まとめ入試対応編")</f>
        <v>副詞とは？形容詞との違い見分け方｜例文まとめ入試対応編</v>
      </c>
      <c r="F303" s="8" t="str">
        <f>IFERROR(__xludf.DUMMYFUNCTION("IFERROR(
  VLOOKUP(
    B303,
    IMPORTRANGE(
      ""1ZygntHC1J6IxzKbTidmOyf5nUyW4GCLurHCjexrLm_o"",
      ""HTMLキャッシュ!A:F""
    ),
    2,
    FALSE
  ),
  """"
)
"),"TP")</f>
        <v>TP</v>
      </c>
      <c r="G303" s="8" t="str">
        <f>IFERROR(__xludf.DUMMYFUNCTION("IFERROR(
  VLOOKUP(
    B303,
    IMPORTRANGE(
      ""1ZygntHC1J6IxzKbTidmOyf5nUyW4GCLurHCjexrLm_o"",
      ""HTMLキャッシュ!A:F""
    ),
    5,
    FALSE
  ),
  """"
)
"),"四谷の英語塾｜中高一貫の学校英語1対1指導｜教室/オンライン")</f>
        <v>四谷の英語塾｜中高一貫の学校英語1対1指導｜教室/オンライン</v>
      </c>
      <c r="I303" s="8">
        <f>IFERROR(__xludf.DUMMYFUNCTION("IFERROR(
  VLOOKUP(
    A303,
    IMPORTRANGE(
      ""1ZHMy3vVUd_0MrSduXTe1etBb1HNpAlGwQr006ljwMiM"",
      ""GSC最新!A:F""
    ),
    3,
    FALSE
  ),
  0
)
"),205.0)</f>
        <v>205</v>
      </c>
    </row>
    <row r="304">
      <c r="A304" s="9" t="s">
        <v>480</v>
      </c>
      <c r="B304" s="9" t="s">
        <v>434</v>
      </c>
      <c r="C304" s="11" t="str">
        <f>IFERROR(__xludf.DUMMYFUNCTION("REGEXEXTRACT(A304,""https?://([^/]+)"")"),"eng-support.com")</f>
        <v>eng-support.com</v>
      </c>
      <c r="D304" s="8" t="str">
        <f>IFERROR(__xludf.DUMMYFUNCTION("IFERROR(
  VLOOKUP(
    A304,
    IMPORTRANGE(
      ""1ZygntHC1J6IxzKbTidmOyf5nUyW4GCLurHCjexrLm_o"",
      ""HTMLキャッシュ!A:F""
    ),
    2,
    FALSE
  ),
  0
)
"),"MC")</f>
        <v>MC</v>
      </c>
      <c r="E304" s="8" t="str">
        <f>IFERROR(__xludf.DUMMYFUNCTION("IFERROR(
  VLOOKUP(
    A304,
    IMPORTRANGE(
      ""1ZygntHC1J6IxzKbTidmOyf5nUyW4GCLurHCjexrLm_o"",
      ""HTMLキャッシュ!A:F""
    ),
    5,
    FALSE
  ),
  0
)
"),"arriveは自動詞｜reachは他動詞｜前置詞の要否と違い")</f>
        <v>arriveは自動詞｜reachは他動詞｜前置詞の要否と違い</v>
      </c>
      <c r="F304" s="8" t="str">
        <f>IFERROR(__xludf.DUMMYFUNCTION("IFERROR(
  VLOOKUP(
    B304,
    IMPORTRANGE(
      ""1ZygntHC1J6IxzKbTidmOyf5nUyW4GCLurHCjexrLm_o"",
      ""HTMLキャッシュ!A:F""
    ),
    2,
    FALSE
  ),
  """"
)
"),"TP")</f>
        <v>TP</v>
      </c>
      <c r="G304" s="8" t="str">
        <f>IFERROR(__xludf.DUMMYFUNCTION("IFERROR(
  VLOOKUP(
    B304,
    IMPORTRANGE(
      ""1ZygntHC1J6IxzKbTidmOyf5nUyW4GCLurHCjexrLm_o"",
      ""HTMLキャッシュ!A:F""
    ),
    5,
    FALSE
  ),
  """"
)
"),"四谷の英語塾｜中高一貫の学校英語1対1指導｜教室/オンライン")</f>
        <v>四谷の英語塾｜中高一貫の学校英語1対1指導｜教室/オンライン</v>
      </c>
      <c r="I304" s="8">
        <f>IFERROR(__xludf.DUMMYFUNCTION("IFERROR(
  VLOOKUP(
    A304,
    IMPORTRANGE(
      ""1ZHMy3vVUd_0MrSduXTe1etBb1HNpAlGwQr006ljwMiM"",
      ""GSC最新!A:F""
    ),
    3,
    FALSE
  ),
  0
)
"),11.0)</f>
        <v>11</v>
      </c>
    </row>
    <row r="305">
      <c r="A305" s="9" t="s">
        <v>481</v>
      </c>
      <c r="B305" s="9" t="s">
        <v>434</v>
      </c>
      <c r="C305" s="11" t="str">
        <f>IFERROR(__xludf.DUMMYFUNCTION("REGEXEXTRACT(A305,""https?://([^/]+)"")"),"eng-support.com")</f>
        <v>eng-support.com</v>
      </c>
      <c r="D305" s="8" t="str">
        <f>IFERROR(__xludf.DUMMYFUNCTION("IFERROR(
  VLOOKUP(
    A305,
    IMPORTRANGE(
      ""1ZygntHC1J6IxzKbTidmOyf5nUyW4GCLurHCjexrLm_o"",
      ""HTMLキャッシュ!A:F""
    ),
    2,
    FALSE
  ),
  0
)
"),"MC")</f>
        <v>MC</v>
      </c>
      <c r="E305" s="8" t="str">
        <f>IFERROR(__xludf.DUMMYFUNCTION("IFERROR(
  VLOOKUP(
    A305,
    IMPORTRANGE(
      ""1ZygntHC1J6IxzKbTidmOyf5nUyW4GCLurHCjexrLm_o"",
      ""HTMLキャッシュ!A:F""
    ),
    5,
    FALSE
  ),
  0
)
"),"I go to school文型判定｜副詞を外すSVO/C手順｜中学英語")</f>
        <v>I go to school文型判定｜副詞を外すSVO/C手順｜中学英語</v>
      </c>
      <c r="F305" s="8" t="str">
        <f>IFERROR(__xludf.DUMMYFUNCTION("IFERROR(
  VLOOKUP(
    B305,
    IMPORTRANGE(
      ""1ZygntHC1J6IxzKbTidmOyf5nUyW4GCLurHCjexrLm_o"",
      ""HTMLキャッシュ!A:F""
    ),
    2,
    FALSE
  ),
  """"
)
"),"TP")</f>
        <v>TP</v>
      </c>
      <c r="G305" s="8" t="str">
        <f>IFERROR(__xludf.DUMMYFUNCTION("IFERROR(
  VLOOKUP(
    B305,
    IMPORTRANGE(
      ""1ZygntHC1J6IxzKbTidmOyf5nUyW4GCLurHCjexrLm_o"",
      ""HTMLキャッシュ!A:F""
    ),
    5,
    FALSE
  ),
  """"
)
"),"四谷の英語塾｜中高一貫の学校英語1対1指導｜教室/オンライン")</f>
        <v>四谷の英語塾｜中高一貫の学校英語1対1指導｜教室/オンライン</v>
      </c>
      <c r="I305" s="8">
        <f>IFERROR(__xludf.DUMMYFUNCTION("IFERROR(
  VLOOKUP(
    A305,
    IMPORTRANGE(
      ""1ZHMy3vVUd_0MrSduXTe1etBb1HNpAlGwQr006ljwMiM"",
      ""GSC最新!A:F""
    ),
    3,
    FALSE
  ),
  0
)
"),6.0)</f>
        <v>6</v>
      </c>
    </row>
    <row r="306">
      <c r="A306" s="9" t="s">
        <v>482</v>
      </c>
      <c r="B306" s="9" t="s">
        <v>549</v>
      </c>
      <c r="C306" s="11" t="str">
        <f>IFERROR(__xludf.DUMMYFUNCTION("REGEXEXTRACT(A306,""https?://([^/]+)"")"),"eng-support.com")</f>
        <v>eng-support.com</v>
      </c>
      <c r="D306" s="8" t="str">
        <f>IFERROR(__xludf.DUMMYFUNCTION("IFERROR(
  VLOOKUP(
    A306,
    IMPORTRANGE(
      ""1ZygntHC1J6IxzKbTidmOyf5nUyW4GCLurHCjexrLm_o"",
      ""HTMLキャッシュ!A:F""
    ),
    2,
    FALSE
  ),
  0
)
"),"MC")</f>
        <v>MC</v>
      </c>
      <c r="E306" s="8" t="str">
        <f>IFERROR(__xludf.DUMMYFUNCTION("IFERROR(
  VLOOKUP(
    A306,
    IMPORTRANGE(
      ""1ZygntHC1J6IxzKbTidmOyf5nUyW4GCLurHCjexrLm_o"",
      ""HTMLキャッシュ!A:F""
    ),
    5,
    FALSE
  ),
  0
)
"),"中高一貫の英語教科書｜宿題が終わらない対策｜PROGRESS")</f>
        <v>中高一貫の英語教科書｜宿題が終わらない対策｜PROGRESS</v>
      </c>
      <c r="F306" s="8" t="str">
        <f>IFERROR(__xludf.DUMMYFUNCTION("IFERROR(
  VLOOKUP(
    B306,
    IMPORTRANGE(
      ""1ZygntHC1J6IxzKbTidmOyf5nUyW4GCLurHCjexrLm_o"",
      ""HTMLキャッシュ!A:F""
    ),
    2,
    FALSE
  ),
  """"
)
"),"MC")</f>
        <v>MC</v>
      </c>
      <c r="G306" s="8" t="str">
        <f>IFERROR(__xludf.DUMMYFUNCTION("IFERROR(
  VLOOKUP(
    B306,
    IMPORTRANGE(
      ""1ZygntHC1J6IxzKbTidmOyf5nUyW4GCLurHCjexrLm_o"",
      ""HTMLキャッシュ!A:F""
    ),
    5,
    FALSE
  ),
  """"
)
"),"PROGRESS IN ENGLISH 21 教科書の特徴と難易度")</f>
        <v>PROGRESS IN ENGLISH 21 教科書の特徴と難易度</v>
      </c>
      <c r="H306" s="1" t="s">
        <v>2085</v>
      </c>
      <c r="I306" s="8">
        <f>IFERROR(__xludf.DUMMYFUNCTION("IFERROR(
  VLOOKUP(
    A306,
    IMPORTRANGE(
      ""1ZHMy3vVUd_0MrSduXTe1etBb1HNpAlGwQr006ljwMiM"",
      ""GSC最新!A:F""
    ),
    3,
    FALSE
  ),
  0
)
"),8.0)</f>
        <v>8</v>
      </c>
    </row>
    <row r="307">
      <c r="A307" s="9" t="s">
        <v>483</v>
      </c>
      <c r="B307" s="9" t="s">
        <v>527</v>
      </c>
      <c r="C307" s="11" t="str">
        <f>IFERROR(__xludf.DUMMYFUNCTION("REGEXEXTRACT(A307,""https?://([^/]+)"")"),"eng-support.com")</f>
        <v>eng-support.com</v>
      </c>
      <c r="D307" s="8" t="str">
        <f>IFERROR(__xludf.DUMMYFUNCTION("IFERROR(
  VLOOKUP(
    A307,
    IMPORTRANGE(
      ""1ZygntHC1J6IxzKbTidmOyf5nUyW4GCLurHCjexrLm_o"",
      ""HTMLキャッシュ!A:F""
    ),
    2,
    FALSE
  ),
  0
)
"),"MC")</f>
        <v>MC</v>
      </c>
      <c r="E307" s="8" t="str">
        <f>IFERROR(__xludf.DUMMYFUNCTION("IFERROR(
  VLOOKUP(
    A307,
    IMPORTRANGE(
      ""1ZygntHC1J6IxzKbTidmOyf5nUyW4GCLurHCjexrLm_o"",
      ""HTMLキャッシュ!A:F""
    ),
    5,
    FALSE
  ),
  0
)
"),"疑問詞What・一般動詞【Progress Book1 8-1】 - 新宿区四谷の英語専門塾「英語教室『サポート』」～英語は別に怖くない！～")</f>
        <v>疑問詞What・一般動詞【Progress Book1 8-1】 - 新宿区四谷の英語専門塾「英語教室『サポート』」～英語は別に怖くない！～</v>
      </c>
      <c r="F307" s="8" t="str">
        <f>IFERROR(__xludf.DUMMYFUNCTION("IFERROR(
  VLOOKUP(
    B307,
    IMPORTRANGE(
      ""1ZygntHC1J6IxzKbTidmOyf5nUyW4GCLurHCjexrLm_o"",
      ""HTMLキャッシュ!A:F""
    ),
    2,
    FALSE
  ),
  """"
)
"),"MC")</f>
        <v>MC</v>
      </c>
      <c r="G307" s="8" t="str">
        <f>IFERROR(__xludf.DUMMYFUNCTION("IFERROR(
  VLOOKUP(
    B307,
    IMPORTRANGE(
      ""1ZygntHC1J6IxzKbTidmOyf5nUyW4GCLurHCjexrLm_o"",
      ""HTMLキャッシュ!A:F""
    ),
    5,
    FALSE
  ),
  """"
)
"),"英語PROGRESSコラム一覧｜教科書活用法と学習法整理")</f>
        <v>英語PROGRESSコラム一覧｜教科書活用法と学習法整理</v>
      </c>
      <c r="H307" s="1" t="s">
        <v>2085</v>
      </c>
      <c r="I307" s="8">
        <f>IFERROR(__xludf.DUMMYFUNCTION("IFERROR(
  VLOOKUP(
    A307,
    IMPORTRANGE(
      ""1ZHMy3vVUd_0MrSduXTe1etBb1HNpAlGwQr006ljwMiM"",
      ""GSC最新!A:F""
    ),
    3,
    FALSE
  ),
  0
)
"),0.0)</f>
        <v>0</v>
      </c>
    </row>
    <row r="308">
      <c r="A308" s="9" t="s">
        <v>484</v>
      </c>
      <c r="B308" s="9" t="s">
        <v>527</v>
      </c>
      <c r="C308" s="11" t="str">
        <f>IFERROR(__xludf.DUMMYFUNCTION("REGEXEXTRACT(A308,""https?://([^/]+)"")"),"eng-support.com")</f>
        <v>eng-support.com</v>
      </c>
      <c r="D308" s="8" t="str">
        <f>IFERROR(__xludf.DUMMYFUNCTION("IFERROR(
  VLOOKUP(
    A308,
    IMPORTRANGE(
      ""1ZygntHC1J6IxzKbTidmOyf5nUyW4GCLurHCjexrLm_o"",
      ""HTMLキャッシュ!A:F""
    ),
    2,
    FALSE
  ),
  0
)
"),"MC")</f>
        <v>MC</v>
      </c>
      <c r="E308" s="8" t="str">
        <f>IFERROR(__xludf.DUMMYFUNCTION("IFERROR(
  VLOOKUP(
    A308,
    IMPORTRANGE(
      ""1ZygntHC1J6IxzKbTidmOyf5nUyW4GCLurHCjexrLm_o"",
      ""HTMLキャッシュ!A:F""
    ),
    5,
    FALSE
  ),
  0
)
"),"practiceの過去形と現在進行形を例文で確認三単現も学ぶ")</f>
        <v>practiceの過去形と現在進行形を例文で確認三単現も学ぶ</v>
      </c>
      <c r="F308" s="8" t="str">
        <f>IFERROR(__xludf.DUMMYFUNCTION("IFERROR(
  VLOOKUP(
    B308,
    IMPORTRANGE(
      ""1ZygntHC1J6IxzKbTidmOyf5nUyW4GCLurHCjexrLm_o"",
      ""HTMLキャッシュ!A:F""
    ),
    2,
    FALSE
  ),
  """"
)
"),"MC")</f>
        <v>MC</v>
      </c>
      <c r="G308" s="8" t="str">
        <f>IFERROR(__xludf.DUMMYFUNCTION("IFERROR(
  VLOOKUP(
    B308,
    IMPORTRANGE(
      ""1ZygntHC1J6IxzKbTidmOyf5nUyW4GCLurHCjexrLm_o"",
      ""HTMLキャッシュ!A:F""
    ),
    5,
    FALSE
  ),
  """"
)
"),"英語PROGRESSコラム一覧｜教科書活用法と学習法整理")</f>
        <v>英語PROGRESSコラム一覧｜教科書活用法と学習法整理</v>
      </c>
      <c r="H308" s="1" t="s">
        <v>2085</v>
      </c>
      <c r="I308" s="8">
        <f>IFERROR(__xludf.DUMMYFUNCTION("IFERROR(
  VLOOKUP(
    A308,
    IMPORTRANGE(
      ""1ZHMy3vVUd_0MrSduXTe1etBb1HNpAlGwQr006ljwMiM"",
      ""GSC最新!A:F""
    ),
    3,
    FALSE
  ),
  0
)
"),41.0)</f>
        <v>41</v>
      </c>
    </row>
    <row r="309">
      <c r="A309" s="9" t="s">
        <v>485</v>
      </c>
      <c r="B309" s="9" t="s">
        <v>527</v>
      </c>
      <c r="C309" s="11" t="str">
        <f>IFERROR(__xludf.DUMMYFUNCTION("REGEXEXTRACT(A309,""https?://([^/]+)"")"),"eng-support.com")</f>
        <v>eng-support.com</v>
      </c>
      <c r="D309" s="8" t="str">
        <f>IFERROR(__xludf.DUMMYFUNCTION("IFERROR(
  VLOOKUP(
    A309,
    IMPORTRANGE(
      ""1ZygntHC1J6IxzKbTidmOyf5nUyW4GCLurHCjexrLm_o"",
      ""HTMLキャッシュ!A:F""
    ),
    2,
    FALSE
  ),
  0
)
"),"MC")</f>
        <v>MC</v>
      </c>
      <c r="E309" s="8" t="str">
        <f>IFERROR(__xludf.DUMMYFUNCTION("IFERROR(
  VLOOKUP(
    A309,
    IMPORTRANGE(
      ""1ZygntHC1J6IxzKbTidmOyf5nUyW4GCLurHCjexrLm_o"",
      ""HTMLキャッシュ!A:F""
    ),
    5,
    FALSE
  ),
  0
)
"),"doの過去形はdid｜doesの過去形と否定文")</f>
        <v>doの過去形はdid｜doesの過去形と否定文</v>
      </c>
      <c r="F309" s="8" t="str">
        <f>IFERROR(__xludf.DUMMYFUNCTION("IFERROR(
  VLOOKUP(
    B309,
    IMPORTRANGE(
      ""1ZygntHC1J6IxzKbTidmOyf5nUyW4GCLurHCjexrLm_o"",
      ""HTMLキャッシュ!A:F""
    ),
    2,
    FALSE
  ),
  """"
)
"),"MC")</f>
        <v>MC</v>
      </c>
      <c r="G309" s="8" t="str">
        <f>IFERROR(__xludf.DUMMYFUNCTION("IFERROR(
  VLOOKUP(
    B309,
    IMPORTRANGE(
      ""1ZygntHC1J6IxzKbTidmOyf5nUyW4GCLurHCjexrLm_o"",
      ""HTMLキャッシュ!A:F""
    ),
    5,
    FALSE
  ),
  """"
)
"),"英語PROGRESSコラム一覧｜教科書活用法と学習法整理")</f>
        <v>英語PROGRESSコラム一覧｜教科書活用法と学習法整理</v>
      </c>
      <c r="H309" s="1" t="s">
        <v>2085</v>
      </c>
      <c r="I309" s="8">
        <f>IFERROR(__xludf.DUMMYFUNCTION("IFERROR(
  VLOOKUP(
    A309,
    IMPORTRANGE(
      ""1ZHMy3vVUd_0MrSduXTe1etBb1HNpAlGwQr006ljwMiM"",
      ""GSC最新!A:F""
    ),
    3,
    FALSE
  ),
  0
)
"),26.0)</f>
        <v>26</v>
      </c>
    </row>
    <row r="310">
      <c r="A310" s="9" t="s">
        <v>486</v>
      </c>
      <c r="B310" s="9" t="s">
        <v>527</v>
      </c>
      <c r="C310" s="11" t="str">
        <f>IFERROR(__xludf.DUMMYFUNCTION("REGEXEXTRACT(A310,""https?://([^/]+)"")"),"eng-support.com")</f>
        <v>eng-support.com</v>
      </c>
      <c r="D310" s="8" t="str">
        <f>IFERROR(__xludf.DUMMYFUNCTION("IFERROR(
  VLOOKUP(
    A310,
    IMPORTRANGE(
      ""1ZygntHC1J6IxzKbTidmOyf5nUyW4GCLurHCjexrLm_o"",
      ""HTMLキャッシュ!A:F""
    ),
    2,
    FALSE
  ),
  0
)
"),"MC")</f>
        <v>MC</v>
      </c>
      <c r="E310" s="8" t="str">
        <f>IFERROR(__xludf.DUMMYFUNCTION("IFERROR(
  VLOOKUP(
    A310,
    IMPORTRANGE(
      ""1ZygntHC1J6IxzKbTidmOyf5nUyW4GCLurHCjexrLm_o"",
      ""HTMLキャッシュ!A:F""
    ),
    5,
    FALSE
  ),
  0
)
"),"doの過去形did｜過去の疑問文・doとdoesの違い｜中1")</f>
        <v>doの過去形did｜過去の疑問文・doとdoesの違い｜中1</v>
      </c>
      <c r="F310" s="8" t="str">
        <f>IFERROR(__xludf.DUMMYFUNCTION("IFERROR(
  VLOOKUP(
    B310,
    IMPORTRANGE(
      ""1ZygntHC1J6IxzKbTidmOyf5nUyW4GCLurHCjexrLm_o"",
      ""HTMLキャッシュ!A:F""
    ),
    2,
    FALSE
  ),
  """"
)
"),"MC")</f>
        <v>MC</v>
      </c>
      <c r="G310" s="8" t="str">
        <f>IFERROR(__xludf.DUMMYFUNCTION("IFERROR(
  VLOOKUP(
    B310,
    IMPORTRANGE(
      ""1ZygntHC1J6IxzKbTidmOyf5nUyW4GCLurHCjexrLm_o"",
      ""HTMLキャッシュ!A:F""
    ),
    5,
    FALSE
  ),
  """"
)
"),"英語PROGRESSコラム一覧｜教科書活用法と学習法整理")</f>
        <v>英語PROGRESSコラム一覧｜教科書活用法と学習法整理</v>
      </c>
      <c r="H310" s="1" t="s">
        <v>2085</v>
      </c>
      <c r="I310" s="8">
        <f>IFERROR(__xludf.DUMMYFUNCTION("IFERROR(
  VLOOKUP(
    A310,
    IMPORTRANGE(
      ""1ZHMy3vVUd_0MrSduXTe1etBb1HNpAlGwQr006ljwMiM"",
      ""GSC最新!A:F""
    ),
    3,
    FALSE
  ),
  0
)
"),222.0)</f>
        <v>222</v>
      </c>
    </row>
    <row r="311">
      <c r="A311" s="9" t="s">
        <v>487</v>
      </c>
      <c r="B311" s="9" t="s">
        <v>527</v>
      </c>
      <c r="C311" s="11" t="str">
        <f>IFERROR(__xludf.DUMMYFUNCTION("REGEXEXTRACT(A311,""https?://([^/]+)"")"),"eng-support.com")</f>
        <v>eng-support.com</v>
      </c>
      <c r="D311" s="8" t="str">
        <f>IFERROR(__xludf.DUMMYFUNCTION("IFERROR(
  VLOOKUP(
    A311,
    IMPORTRANGE(
      ""1ZygntHC1J6IxzKbTidmOyf5nUyW4GCLurHCjexrLm_o"",
      ""HTMLキャッシュ!A:F""
    ),
    2,
    FALSE
  ),
  0
)
"),"MC")</f>
        <v>MC</v>
      </c>
      <c r="E311" s="8" t="str">
        <f>IFERROR(__xludf.DUMMYFUNCTION("IFERROR(
  VLOOKUP(
    A311,
    IMPORTRANGE(
      ""1ZygntHC1J6IxzKbTidmOyf5nUyW4GCLurHCjexrLm_o"",
      ""HTMLキャッシュ!A:F""
    ),
    5,
    FALSE
  ),
  0
)
"),"come→came｜過去形と読み方｜read/lead注意も")</f>
        <v>come→came｜過去形と読み方｜read/lead注意も</v>
      </c>
      <c r="F311" s="8" t="str">
        <f>IFERROR(__xludf.DUMMYFUNCTION("IFERROR(
  VLOOKUP(
    B311,
    IMPORTRANGE(
      ""1ZygntHC1J6IxzKbTidmOyf5nUyW4GCLurHCjexrLm_o"",
      ""HTMLキャッシュ!A:F""
    ),
    2,
    FALSE
  ),
  """"
)
"),"MC")</f>
        <v>MC</v>
      </c>
      <c r="G311" s="8" t="str">
        <f>IFERROR(__xludf.DUMMYFUNCTION("IFERROR(
  VLOOKUP(
    B311,
    IMPORTRANGE(
      ""1ZygntHC1J6IxzKbTidmOyf5nUyW4GCLurHCjexrLm_o"",
      ""HTMLキャッシュ!A:F""
    ),
    5,
    FALSE
  ),
  """"
)
"),"英語PROGRESSコラム一覧｜教科書活用法と学習法整理")</f>
        <v>英語PROGRESSコラム一覧｜教科書活用法と学習法整理</v>
      </c>
      <c r="H311" s="1" t="s">
        <v>2085</v>
      </c>
      <c r="I311" s="8">
        <f>IFERROR(__xludf.DUMMYFUNCTION("IFERROR(
  VLOOKUP(
    A311,
    IMPORTRANGE(
      ""1ZHMy3vVUd_0MrSduXTe1etBb1HNpAlGwQr006ljwMiM"",
      ""GSC最新!A:F""
    ),
    3,
    FALSE
  ),
  0
)
"),24.0)</f>
        <v>24</v>
      </c>
    </row>
    <row r="312">
      <c r="A312" s="9" t="s">
        <v>488</v>
      </c>
      <c r="B312" s="9" t="s">
        <v>527</v>
      </c>
      <c r="C312" s="11" t="str">
        <f>IFERROR(__xludf.DUMMYFUNCTION("REGEXEXTRACT(A312,""https?://([^/]+)"")"),"eng-support.com")</f>
        <v>eng-support.com</v>
      </c>
      <c r="D312" s="8" t="str">
        <f>IFERROR(__xludf.DUMMYFUNCTION("IFERROR(
  VLOOKUP(
    A312,
    IMPORTRANGE(
      ""1ZygntHC1J6IxzKbTidmOyf5nUyW4GCLurHCjexrLm_o"",
      ""HTMLキャッシュ!A:F""
    ),
    2,
    FALSE
  ),
  0
)
"),"MC")</f>
        <v>MC</v>
      </c>
      <c r="E312" s="8" t="str">
        <f>IFERROR(__xludf.DUMMYFUNCTION("IFERROR(
  VLOOKUP(
    A312,
    IMPORTRANGE(
      ""1ZygntHC1J6IxzKbTidmOyf5nUyW4GCLurHCjexrLm_o"",
      ""HTMLキャッシュ!A:F""
    ),
    5,
    FALSE
  ),
  0
)
"),"疑問詞が主語の疑問文｜語順・見分け・三単現・答え方まで整理術")</f>
        <v>疑問詞が主語の疑問文｜語順・見分け・三単現・答え方まで整理術</v>
      </c>
      <c r="F312" s="8" t="str">
        <f>IFERROR(__xludf.DUMMYFUNCTION("IFERROR(
  VLOOKUP(
    B312,
    IMPORTRANGE(
      ""1ZygntHC1J6IxzKbTidmOyf5nUyW4GCLurHCjexrLm_o"",
      ""HTMLキャッシュ!A:F""
    ),
    2,
    FALSE
  ),
  """"
)
"),"MC")</f>
        <v>MC</v>
      </c>
      <c r="G312" s="8" t="str">
        <f>IFERROR(__xludf.DUMMYFUNCTION("IFERROR(
  VLOOKUP(
    B312,
    IMPORTRANGE(
      ""1ZygntHC1J6IxzKbTidmOyf5nUyW4GCLurHCjexrLm_o"",
      ""HTMLキャッシュ!A:F""
    ),
    5,
    FALSE
  ),
  """"
)
"),"英語PROGRESSコラム一覧｜教科書活用法と学習法整理")</f>
        <v>英語PROGRESSコラム一覧｜教科書活用法と学習法整理</v>
      </c>
      <c r="H312" s="1" t="s">
        <v>2085</v>
      </c>
      <c r="I312" s="8">
        <f>IFERROR(__xludf.DUMMYFUNCTION("IFERROR(
  VLOOKUP(
    A312,
    IMPORTRANGE(
      ""1ZHMy3vVUd_0MrSduXTe1etBb1HNpAlGwQr006ljwMiM"",
      ""GSC最新!A:F""
    ),
    3,
    FALSE
  ),
  0
)
"),494.0)</f>
        <v>494</v>
      </c>
    </row>
    <row r="313">
      <c r="A313" s="9" t="s">
        <v>489</v>
      </c>
      <c r="B313" s="9" t="s">
        <v>527</v>
      </c>
      <c r="C313" s="11" t="str">
        <f>IFERROR(__xludf.DUMMYFUNCTION("REGEXEXTRACT(A313,""https?://([^/]+)"")"),"eng-support.com")</f>
        <v>eng-support.com</v>
      </c>
      <c r="D313" s="8" t="str">
        <f>IFERROR(__xludf.DUMMYFUNCTION("IFERROR(
  VLOOKUP(
    A313,
    IMPORTRANGE(
      ""1ZygntHC1J6IxzKbTidmOyf5nUyW4GCLurHCjexrLm_o"",
      ""HTMLキャッシュ!A:F""
    ),
    2,
    FALSE
  ),
  0
)
"),"MC")</f>
        <v>MC</v>
      </c>
      <c r="E313" s="8" t="str">
        <f>IFERROR(__xludf.DUMMYFUNCTION("IFERROR(
  VLOOKUP(
    A313,
    IMPORTRANGE(
      ""1ZygntHC1J6IxzKbTidmOyf5nUyW4GCLurHCjexrLm_o"",
      ""HTMLキャッシュ!A:F""
    ),
    5,
    FALSE
  ),
  0
)
"),"far fromの意味と使い方｜距離と評価、nearとの違い")</f>
        <v>far fromの意味と使い方｜距離と評価、nearとの違い</v>
      </c>
      <c r="F313" s="8" t="str">
        <f>IFERROR(__xludf.DUMMYFUNCTION("IFERROR(
  VLOOKUP(
    B313,
    IMPORTRANGE(
      ""1ZygntHC1J6IxzKbTidmOyf5nUyW4GCLurHCjexrLm_o"",
      ""HTMLキャッシュ!A:F""
    ),
    2,
    FALSE
  ),
  """"
)
"),"MC")</f>
        <v>MC</v>
      </c>
      <c r="G313" s="8" t="str">
        <f>IFERROR(__xludf.DUMMYFUNCTION("IFERROR(
  VLOOKUP(
    B313,
    IMPORTRANGE(
      ""1ZygntHC1J6IxzKbTidmOyf5nUyW4GCLurHCjexrLm_o"",
      ""HTMLキャッシュ!A:F""
    ),
    5,
    FALSE
  ),
  """"
)
"),"英語PROGRESSコラム一覧｜教科書活用法と学習法整理")</f>
        <v>英語PROGRESSコラム一覧｜教科書活用法と学習法整理</v>
      </c>
      <c r="H313" s="1" t="s">
        <v>2085</v>
      </c>
      <c r="I313" s="8">
        <f>IFERROR(__xludf.DUMMYFUNCTION("IFERROR(
  VLOOKUP(
    A313,
    IMPORTRANGE(
      ""1ZHMy3vVUd_0MrSduXTe1etBb1HNpAlGwQr006ljwMiM"",
      ""GSC最新!A:F""
    ),
    3,
    FALSE
  ),
  0
)
"),52.0)</f>
        <v>52</v>
      </c>
    </row>
    <row r="314">
      <c r="A314" s="9" t="s">
        <v>490</v>
      </c>
      <c r="B314" s="9" t="s">
        <v>527</v>
      </c>
      <c r="C314" s="11" t="str">
        <f>IFERROR(__xludf.DUMMYFUNCTION("REGEXEXTRACT(A314,""https?://([^/]+)"")"),"eng-support.com")</f>
        <v>eng-support.com</v>
      </c>
      <c r="D314" s="8" t="str">
        <f>IFERROR(__xludf.DUMMYFUNCTION("IFERROR(
  VLOOKUP(
    A314,
    IMPORTRANGE(
      ""1ZygntHC1J6IxzKbTidmOyf5nUyW4GCLurHCjexrLm_o"",
      ""HTMLキャッシュ!A:F""
    ),
    2,
    FALSE
  ),
  0
)
"),"MC")</f>
        <v>MC</v>
      </c>
      <c r="E314" s="8" t="str">
        <f>IFERROR(__xludf.DUMMYFUNCTION("IFERROR(
  VLOOKUP(
    A314,
    IMPORTRANGE(
      ""1ZygntHC1J6IxzKbTidmOyf5nUyW4GCLurHCjexrLm_o"",
      ""HTMLキャッシュ!A:F""
    ),
    5,
    FALSE
  ),
  0
)
"),"are/am/isの過去形は？was/wereを中1で整理！")</f>
        <v>are/am/isの過去形は？was/wereを中1で整理！</v>
      </c>
      <c r="F314" s="8" t="str">
        <f>IFERROR(__xludf.DUMMYFUNCTION("IFERROR(
  VLOOKUP(
    B314,
    IMPORTRANGE(
      ""1ZygntHC1J6IxzKbTidmOyf5nUyW4GCLurHCjexrLm_o"",
      ""HTMLキャッシュ!A:F""
    ),
    2,
    FALSE
  ),
  """"
)
"),"MC")</f>
        <v>MC</v>
      </c>
      <c r="G314" s="8" t="str">
        <f>IFERROR(__xludf.DUMMYFUNCTION("IFERROR(
  VLOOKUP(
    B314,
    IMPORTRANGE(
      ""1ZygntHC1J6IxzKbTidmOyf5nUyW4GCLurHCjexrLm_o"",
      ""HTMLキャッシュ!A:F""
    ),
    5,
    FALSE
  ),
  """"
)
"),"英語PROGRESSコラム一覧｜教科書活用法と学習法整理")</f>
        <v>英語PROGRESSコラム一覧｜教科書活用法と学習法整理</v>
      </c>
      <c r="H314" s="1" t="s">
        <v>2085</v>
      </c>
      <c r="I314" s="8">
        <f>IFERROR(__xludf.DUMMYFUNCTION("IFERROR(
  VLOOKUP(
    A314,
    IMPORTRANGE(
      ""1ZHMy3vVUd_0MrSduXTe1etBb1HNpAlGwQr006ljwMiM"",
      ""GSC最新!A:F""
    ),
    3,
    FALSE
  ),
  0
)
"),24.0)</f>
        <v>24</v>
      </c>
    </row>
    <row r="315">
      <c r="A315" s="9" t="s">
        <v>491</v>
      </c>
      <c r="B315" s="9" t="s">
        <v>527</v>
      </c>
      <c r="C315" s="11" t="str">
        <f>IFERROR(__xludf.DUMMYFUNCTION("REGEXEXTRACT(A315,""https?://([^/]+)"")"),"eng-support.com")</f>
        <v>eng-support.com</v>
      </c>
      <c r="D315" s="8" t="str">
        <f>IFERROR(__xludf.DUMMYFUNCTION("IFERROR(
  VLOOKUP(
    A315,
    IMPORTRANGE(
      ""1ZygntHC1J6IxzKbTidmOyf5nUyW4GCLurHCjexrLm_o"",
      ""HTMLキャッシュ!A:F""
    ),
    2,
    FALSE
  ),
  0
)
"),"MC")</f>
        <v>MC</v>
      </c>
      <c r="E315" s="8" t="str">
        <f>IFERROR(__xludf.DUMMYFUNCTION("IFERROR(
  VLOOKUP(
    A315,
    IMPORTRANGE(
      ""1ZygntHC1J6IxzKbTidmOyf5nUyW4GCLurHCjexrLm_o"",
      ""HTMLキャッシュ!A:F""
    ),
    5,
    FALSE
  ),
  0
)
"),"過去進行形とは｜was/were＋動詞ing の形と用法を徹底解説")</f>
        <v>過去進行形とは｜was/were＋動詞ing の形と用法を徹底解説</v>
      </c>
      <c r="F315" s="8" t="str">
        <f>IFERROR(__xludf.DUMMYFUNCTION("IFERROR(
  VLOOKUP(
    B315,
    IMPORTRANGE(
      ""1ZygntHC1J6IxzKbTidmOyf5nUyW4GCLurHCjexrLm_o"",
      ""HTMLキャッシュ!A:F""
    ),
    2,
    FALSE
  ),
  """"
)
"),"MC")</f>
        <v>MC</v>
      </c>
      <c r="G315" s="8" t="str">
        <f>IFERROR(__xludf.DUMMYFUNCTION("IFERROR(
  VLOOKUP(
    B315,
    IMPORTRANGE(
      ""1ZygntHC1J6IxzKbTidmOyf5nUyW4GCLurHCjexrLm_o"",
      ""HTMLキャッシュ!A:F""
    ),
    5,
    FALSE
  ),
  """"
)
"),"英語PROGRESSコラム一覧｜教科書活用法と学習法整理")</f>
        <v>英語PROGRESSコラム一覧｜教科書活用法と学習法整理</v>
      </c>
      <c r="H315" s="1" t="s">
        <v>2085</v>
      </c>
      <c r="I315" s="8">
        <f>IFERROR(__xludf.DUMMYFUNCTION("IFERROR(
  VLOOKUP(
    A315,
    IMPORTRANGE(
      ""1ZHMy3vVUd_0MrSduXTe1etBb1HNpAlGwQr006ljwMiM"",
      ""GSC最新!A:F""
    ),
    3,
    FALSE
  ),
  0
)
"),5.0)</f>
        <v>5</v>
      </c>
    </row>
    <row r="316">
      <c r="A316" s="9" t="s">
        <v>492</v>
      </c>
      <c r="B316" s="9" t="s">
        <v>527</v>
      </c>
      <c r="C316" s="11" t="str">
        <f>IFERROR(__xludf.DUMMYFUNCTION("REGEXEXTRACT(A316,""https?://([^/]+)"")"),"eng-support.com")</f>
        <v>eng-support.com</v>
      </c>
      <c r="D316" s="8" t="str">
        <f>IFERROR(__xludf.DUMMYFUNCTION("IFERROR(
  VLOOKUP(
    A316,
    IMPORTRANGE(
      ""1ZygntHC1J6IxzKbTidmOyf5nUyW4GCLurHCjexrLm_o"",
      ""HTMLキャッシュ!A:F""
    ),
    2,
    FALSE
  ),
  0
)
"),"MC")</f>
        <v>MC</v>
      </c>
      <c r="E316" s="8" t="str">
        <f>IFERROR(__xludf.DUMMYFUNCTION("IFERROR(
  VLOOKUP(
    A316,
    IMPORTRANGE(
      ""1ZygntHC1J6IxzKbTidmOyf5nUyW4GCLurHCjexrLm_o"",
      ""HTMLキャッシュ!A:F""
    ),
    5,
    FALSE
  ),
  0
)
"),"中1英語 所有代名詞の使い方と進め方 Lesson12-3")</f>
        <v>中1英語 所有代名詞の使い方と進め方 Lesson12-3</v>
      </c>
      <c r="F316" s="8" t="str">
        <f>IFERROR(__xludf.DUMMYFUNCTION("IFERROR(
  VLOOKUP(
    B316,
    IMPORTRANGE(
      ""1ZygntHC1J6IxzKbTidmOyf5nUyW4GCLurHCjexrLm_o"",
      ""HTMLキャッシュ!A:F""
    ),
    2,
    FALSE
  ),
  """"
)
"),"MC")</f>
        <v>MC</v>
      </c>
      <c r="G316" s="8" t="str">
        <f>IFERROR(__xludf.DUMMYFUNCTION("IFERROR(
  VLOOKUP(
    B316,
    IMPORTRANGE(
      ""1ZygntHC1J6IxzKbTidmOyf5nUyW4GCLurHCjexrLm_o"",
      ""HTMLキャッシュ!A:F""
    ),
    5,
    FALSE
  ),
  """"
)
"),"英語PROGRESSコラム一覧｜教科書活用法と学習法整理")</f>
        <v>英語PROGRESSコラム一覧｜教科書活用法と学習法整理</v>
      </c>
      <c r="H316" s="1" t="s">
        <v>2085</v>
      </c>
      <c r="I316" s="8">
        <f>IFERROR(__xludf.DUMMYFUNCTION("IFERROR(
  VLOOKUP(
    A316,
    IMPORTRANGE(
      ""1ZHMy3vVUd_0MrSduXTe1etBb1HNpAlGwQr006ljwMiM"",
      ""GSC最新!A:F""
    ),
    3,
    FALSE
  ),
  0
)
"),14.0)</f>
        <v>14</v>
      </c>
    </row>
    <row r="317">
      <c r="A317" s="9" t="s">
        <v>493</v>
      </c>
      <c r="B317" s="9" t="s">
        <v>527</v>
      </c>
      <c r="C317" s="11" t="str">
        <f>IFERROR(__xludf.DUMMYFUNCTION("REGEXEXTRACT(A317,""https?://([^/]+)"")"),"eng-support.com")</f>
        <v>eng-support.com</v>
      </c>
      <c r="D317" s="8" t="str">
        <f>IFERROR(__xludf.DUMMYFUNCTION("IFERROR(
  VLOOKUP(
    A317,
    IMPORTRANGE(
      ""1ZygntHC1J6IxzKbTidmOyf5nUyW4GCLurHCjexrLm_o"",
      ""HTMLキャッシュ!A:F""
    ),
    2,
    FALSE
  ),
  0
)
"),"MC")</f>
        <v>MC</v>
      </c>
      <c r="E317" s="8" t="str">
        <f>IFERROR(__xludf.DUMMYFUNCTION("IFERROR(
  VLOOKUP(
    A317,
    IMPORTRANGE(
      ""1ZygntHC1J6IxzKbTidmOyf5nUyW4GCLurHCjexrLm_o"",
      ""HTMLキャッシュ!A:F""
    ),
    5,
    FALSE
  ),
  0
)
"),"be going to～【Progress Book1 Lesson13-1】 - 新宿区四谷の英語専門塾「英語教室『サポート』」～英語は別に怖くない！～")</f>
        <v>be going to～【Progress Book1 Lesson13-1】 - 新宿区四谷の英語専門塾「英語教室『サポート』」～英語は別に怖くない！～</v>
      </c>
      <c r="F317" s="8" t="str">
        <f>IFERROR(__xludf.DUMMYFUNCTION("IFERROR(
  VLOOKUP(
    B317,
    IMPORTRANGE(
      ""1ZygntHC1J6IxzKbTidmOyf5nUyW4GCLurHCjexrLm_o"",
      ""HTMLキャッシュ!A:F""
    ),
    2,
    FALSE
  ),
  """"
)
"),"MC")</f>
        <v>MC</v>
      </c>
      <c r="G317" s="8" t="str">
        <f>IFERROR(__xludf.DUMMYFUNCTION("IFERROR(
  VLOOKUP(
    B317,
    IMPORTRANGE(
      ""1ZygntHC1J6IxzKbTidmOyf5nUyW4GCLurHCjexrLm_o"",
      ""HTMLキャッシュ!A:F""
    ),
    5,
    FALSE
  ),
  """"
)
"),"英語PROGRESSコラム一覧｜教科書活用法と学習法整理")</f>
        <v>英語PROGRESSコラム一覧｜教科書活用法と学習法整理</v>
      </c>
      <c r="H317" s="1" t="s">
        <v>2085</v>
      </c>
      <c r="I317" s="8">
        <f>IFERROR(__xludf.DUMMYFUNCTION("IFERROR(
  VLOOKUP(
    A317,
    IMPORTRANGE(
      ""1ZHMy3vVUd_0MrSduXTe1etBb1HNpAlGwQr006ljwMiM"",
      ""GSC最新!A:F""
    ),
    3,
    FALSE
  ),
  0
)
"),0.0)</f>
        <v>0</v>
      </c>
    </row>
    <row r="318">
      <c r="A318" s="9" t="s">
        <v>494</v>
      </c>
      <c r="B318" s="9" t="s">
        <v>527</v>
      </c>
      <c r="C318" s="11" t="str">
        <f>IFERROR(__xludf.DUMMYFUNCTION("REGEXEXTRACT(A318,""https?://([^/]+)"")"),"eng-support.com")</f>
        <v>eng-support.com</v>
      </c>
      <c r="D318" s="8" t="str">
        <f>IFERROR(__xludf.DUMMYFUNCTION("IFERROR(
  VLOOKUP(
    A318,
    IMPORTRANGE(
      ""1ZygntHC1J6IxzKbTidmOyf5nUyW4GCLurHCjexrLm_o"",
      ""HTMLキャッシュ!A:F""
    ),
    2,
    FALSE
  ),
  0
)
"),"MC")</f>
        <v>MC</v>
      </c>
      <c r="E318" s="8" t="str">
        <f>IFERROR(__xludf.DUMMYFUNCTION("IFERROR(
  VLOOKUP(
    A318,
    IMPORTRANGE(
      ""1ZygntHC1J6IxzKbTidmOyf5nUyW4GCLurHCjexrLm_o"",
      ""HTMLキャッシュ!A:F""
    ),
    5,
    FALSE
  ),
  0
)
"),"現在進行形の否定文｜be going toのnot位置")</f>
        <v>現在進行形の否定文｜be going toのnot位置</v>
      </c>
      <c r="F318" s="8" t="str">
        <f>IFERROR(__xludf.DUMMYFUNCTION("IFERROR(
  VLOOKUP(
    B318,
    IMPORTRANGE(
      ""1ZygntHC1J6IxzKbTidmOyf5nUyW4GCLurHCjexrLm_o"",
      ""HTMLキャッシュ!A:F""
    ),
    2,
    FALSE
  ),
  """"
)
"),"MC")</f>
        <v>MC</v>
      </c>
      <c r="G318" s="8" t="str">
        <f>IFERROR(__xludf.DUMMYFUNCTION("IFERROR(
  VLOOKUP(
    B318,
    IMPORTRANGE(
      ""1ZygntHC1J6IxzKbTidmOyf5nUyW4GCLurHCjexrLm_o"",
      ""HTMLキャッシュ!A:F""
    ),
    5,
    FALSE
  ),
  """"
)
"),"英語PROGRESSコラム一覧｜教科書活用法と学習法整理")</f>
        <v>英語PROGRESSコラム一覧｜教科書活用法と学習法整理</v>
      </c>
      <c r="H318" s="1" t="s">
        <v>2085</v>
      </c>
      <c r="I318" s="8">
        <f>IFERROR(__xludf.DUMMYFUNCTION("IFERROR(
  VLOOKUP(
    A318,
    IMPORTRANGE(
      ""1ZHMy3vVUd_0MrSduXTe1etBb1HNpAlGwQr006ljwMiM"",
      ""GSC最新!A:F""
    ),
    3,
    FALSE
  ),
  0
)
"),5.0)</f>
        <v>5</v>
      </c>
    </row>
    <row r="319">
      <c r="A319" s="9" t="s">
        <v>495</v>
      </c>
      <c r="B319" s="9" t="s">
        <v>527</v>
      </c>
      <c r="C319" s="11" t="str">
        <f>IFERROR(__xludf.DUMMYFUNCTION("REGEXEXTRACT(A319,""https?://([^/]+)"")"),"eng-support.com")</f>
        <v>eng-support.com</v>
      </c>
      <c r="D319" s="8" t="str">
        <f>IFERROR(__xludf.DUMMYFUNCTION("IFERROR(
  VLOOKUP(
    A319,
    IMPORTRANGE(
      ""1ZygntHC1J6IxzKbTidmOyf5nUyW4GCLurHCjexrLm_o"",
      ""HTMLキャッシュ!A:F""
    ),
    2,
    FALSE
  ),
  0
)
"),"MC")</f>
        <v>MC</v>
      </c>
      <c r="E319" s="8" t="str">
        <f>IFERROR(__xludf.DUMMYFUNCTION("IFERROR(
  VLOOKUP(
    A319,
    IMPORTRANGE(
      ""1ZygntHC1J6IxzKbTidmOyf5nUyW4GCLurHCjexrLm_o"",
      ""HTMLキャッシュ!A:F""
    ),
    5,
    FALSE
  ),
  0
)
"),"未来を表す疑問文【Progress Book1 Lesson13-3】 - 新宿区四谷の英語専門塾「英語教室『サポート』」～英語は別に怖くない！～")</f>
        <v>未来を表す疑問文【Progress Book1 Lesson13-3】 - 新宿区四谷の英語専門塾「英語教室『サポート』」～英語は別に怖くない！～</v>
      </c>
      <c r="F319" s="8" t="str">
        <f>IFERROR(__xludf.DUMMYFUNCTION("IFERROR(
  VLOOKUP(
    B319,
    IMPORTRANGE(
      ""1ZygntHC1J6IxzKbTidmOyf5nUyW4GCLurHCjexrLm_o"",
      ""HTMLキャッシュ!A:F""
    ),
    2,
    FALSE
  ),
  """"
)
"),"MC")</f>
        <v>MC</v>
      </c>
      <c r="G319" s="8" t="str">
        <f>IFERROR(__xludf.DUMMYFUNCTION("IFERROR(
  VLOOKUP(
    B319,
    IMPORTRANGE(
      ""1ZygntHC1J6IxzKbTidmOyf5nUyW4GCLurHCjexrLm_o"",
      ""HTMLキャッシュ!A:F""
    ),
    5,
    FALSE
  ),
  """"
)
"),"英語PROGRESSコラム一覧｜教科書活用法と学習法整理")</f>
        <v>英語PROGRESSコラム一覧｜教科書活用法と学習法整理</v>
      </c>
      <c r="H319" s="1" t="s">
        <v>2085</v>
      </c>
      <c r="I319" s="8">
        <f>IFERROR(__xludf.DUMMYFUNCTION("IFERROR(
  VLOOKUP(
    A319,
    IMPORTRANGE(
      ""1ZHMy3vVUd_0MrSduXTe1etBb1HNpAlGwQr006ljwMiM"",
      ""GSC最新!A:F""
    ),
    3,
    FALSE
  ),
  0
)
"),0.0)</f>
        <v>0</v>
      </c>
    </row>
    <row r="320">
      <c r="A320" s="9" t="s">
        <v>496</v>
      </c>
      <c r="B320" s="9" t="s">
        <v>527</v>
      </c>
      <c r="C320" s="11" t="str">
        <f>IFERROR(__xludf.DUMMYFUNCTION("REGEXEXTRACT(A320,""https?://([^/]+)"")"),"eng-support.com")</f>
        <v>eng-support.com</v>
      </c>
      <c r="D320" s="8" t="str">
        <f>IFERROR(__xludf.DUMMYFUNCTION("IFERROR(
  VLOOKUP(
    A320,
    IMPORTRANGE(
      ""1ZygntHC1J6IxzKbTidmOyf5nUyW4GCLurHCjexrLm_o"",
      ""HTMLキャッシュ!A:F""
    ),
    2,
    FALSE
  ),
  0
)
"),"MC")</f>
        <v>MC</v>
      </c>
      <c r="E320" s="8" t="str">
        <f>IFERROR(__xludf.DUMMYFUNCTION("IFERROR(
  VLOOKUP(
    A320,
    IMPORTRANGE(
      ""1ZygntHC1J6IxzKbTidmOyf5nUyW4GCLurHCjexrLm_o"",
      ""HTMLキャッシュ!A:F""
    ),
    5,
    FALSE
  ),
  0
)
"),"shallの意味と使い方｜Shall I/We返事例文つきも")</f>
        <v>shallの意味と使い方｜Shall I/We返事例文つきも</v>
      </c>
      <c r="F320" s="8" t="str">
        <f>IFERROR(__xludf.DUMMYFUNCTION("IFERROR(
  VLOOKUP(
    B320,
    IMPORTRANGE(
      ""1ZygntHC1J6IxzKbTidmOyf5nUyW4GCLurHCjexrLm_o"",
      ""HTMLキャッシュ!A:F""
    ),
    2,
    FALSE
  ),
  """"
)
"),"MC")</f>
        <v>MC</v>
      </c>
      <c r="G320" s="8" t="str">
        <f>IFERROR(__xludf.DUMMYFUNCTION("IFERROR(
  VLOOKUP(
    B320,
    IMPORTRANGE(
      ""1ZygntHC1J6IxzKbTidmOyf5nUyW4GCLurHCjexrLm_o"",
      ""HTMLキャッシュ!A:F""
    ),
    5,
    FALSE
  ),
  """"
)
"),"英語PROGRESSコラム一覧｜教科書活用法と学習法整理")</f>
        <v>英語PROGRESSコラム一覧｜教科書活用法と学習法整理</v>
      </c>
      <c r="H320" s="1" t="s">
        <v>2085</v>
      </c>
      <c r="I320" s="8">
        <f>IFERROR(__xludf.DUMMYFUNCTION("IFERROR(
  VLOOKUP(
    A320,
    IMPORTRANGE(
      ""1ZHMy3vVUd_0MrSduXTe1etBb1HNpAlGwQr006ljwMiM"",
      ""GSC最新!A:F""
    ),
    3,
    FALSE
  ),
  0
)
"),74.0)</f>
        <v>74</v>
      </c>
    </row>
    <row r="321">
      <c r="A321" s="9" t="s">
        <v>497</v>
      </c>
      <c r="B321" s="9" t="s">
        <v>527</v>
      </c>
      <c r="C321" s="11" t="str">
        <f>IFERROR(__xludf.DUMMYFUNCTION("REGEXEXTRACT(A321,""https?://([^/]+)"")"),"eng-support.com")</f>
        <v>eng-support.com</v>
      </c>
      <c r="D321" s="8" t="str">
        <f>IFERROR(__xludf.DUMMYFUNCTION("IFERROR(
  VLOOKUP(
    A321,
    IMPORTRANGE(
      ""1ZygntHC1J6IxzKbTidmOyf5nUyW4GCLurHCjexrLm_o"",
      ""HTMLキャッシュ!A:F""
    ),
    2,
    FALSE
  ),
  0
)
"),"MC")</f>
        <v>MC</v>
      </c>
      <c r="E321" s="8" t="str">
        <f>IFERROR(__xludf.DUMMYFUNCTION("IFERROR(
  VLOOKUP(
    A321,
    IMPORTRANGE(
      ""1ZygntHC1J6IxzKbTidmOyf5nUyW4GCLurHCjexrLm_o"",
      ""HTMLキャッシュ!A:F""
    ),
    5,
    FALSE
  ),
  0
)
"),"anyの後ろは複数形？単数？意味と使い方を例文で解説")</f>
        <v>anyの後ろは複数形？単数？意味と使い方を例文で解説</v>
      </c>
      <c r="F321" s="8" t="str">
        <f>IFERROR(__xludf.DUMMYFUNCTION("IFERROR(
  VLOOKUP(
    B321,
    IMPORTRANGE(
      ""1ZygntHC1J6IxzKbTidmOyf5nUyW4GCLurHCjexrLm_o"",
      ""HTMLキャッシュ!A:F""
    ),
    2,
    FALSE
  ),
  """"
)
"),"MC")</f>
        <v>MC</v>
      </c>
      <c r="G321" s="8" t="str">
        <f>IFERROR(__xludf.DUMMYFUNCTION("IFERROR(
  VLOOKUP(
    B321,
    IMPORTRANGE(
      ""1ZygntHC1J6IxzKbTidmOyf5nUyW4GCLurHCjexrLm_o"",
      ""HTMLキャッシュ!A:F""
    ),
    5,
    FALSE
  ),
  """"
)
"),"英語PROGRESSコラム一覧｜教科書活用法と学習法整理")</f>
        <v>英語PROGRESSコラム一覧｜教科書活用法と学習法整理</v>
      </c>
      <c r="H321" s="1" t="s">
        <v>2085</v>
      </c>
      <c r="I321" s="8">
        <f>IFERROR(__xludf.DUMMYFUNCTION("IFERROR(
  VLOOKUP(
    A321,
    IMPORTRANGE(
      ""1ZHMy3vVUd_0MrSduXTe1etBb1HNpAlGwQr006ljwMiM"",
      ""GSC最新!A:F""
    ),
    3,
    FALSE
  ),
  0
)
"),107.0)</f>
        <v>107</v>
      </c>
    </row>
    <row r="322">
      <c r="A322" s="9" t="s">
        <v>498</v>
      </c>
      <c r="B322" s="9" t="s">
        <v>527</v>
      </c>
      <c r="C322" s="11" t="str">
        <f>IFERROR(__xludf.DUMMYFUNCTION("REGEXEXTRACT(A322,""https?://([^/]+)"")"),"eng-support.com")</f>
        <v>eng-support.com</v>
      </c>
      <c r="D322" s="8" t="str">
        <f>IFERROR(__xludf.DUMMYFUNCTION("IFERROR(
  VLOOKUP(
    A322,
    IMPORTRANGE(
      ""1ZygntHC1J6IxzKbTidmOyf5nUyW4GCLurHCjexrLm_o"",
      ""HTMLキャッシュ!A:F""
    ),
    2,
    FALSE
  ),
  0
)
"),"MC")</f>
        <v>MC</v>
      </c>
      <c r="E322" s="8" t="str">
        <f>IFERROR(__xludf.DUMMYFUNCTION("IFERROR(
  VLOOKUP(
    A322,
    IMPORTRANGE(
      ""1ZygntHC1J6IxzKbTidmOyf5nUyW4GCLurHCjexrLm_o"",
      ""HTMLキャッシュ!A:F""
    ),
    5,
    FALSE
  ),
  0
)
"),"PROGRESS Book1 Lesson14-3 英語表現の意味と訳し方徹底")</f>
        <v>PROGRESS Book1 Lesson14-3 英語表現の意味と訳し方徹底</v>
      </c>
      <c r="F322" s="8" t="str">
        <f>IFERROR(__xludf.DUMMYFUNCTION("IFERROR(
  VLOOKUP(
    B322,
    IMPORTRANGE(
      ""1ZygntHC1J6IxzKbTidmOyf5nUyW4GCLurHCjexrLm_o"",
      ""HTMLキャッシュ!A:F""
    ),
    2,
    FALSE
  ),
  """"
)
"),"MC")</f>
        <v>MC</v>
      </c>
      <c r="G322" s="8" t="str">
        <f>IFERROR(__xludf.DUMMYFUNCTION("IFERROR(
  VLOOKUP(
    B322,
    IMPORTRANGE(
      ""1ZygntHC1J6IxzKbTidmOyf5nUyW4GCLurHCjexrLm_o"",
      ""HTMLキャッシュ!A:F""
    ),
    5,
    FALSE
  ),
  """"
)
"),"英語PROGRESSコラム一覧｜教科書活用法と学習法整理")</f>
        <v>英語PROGRESSコラム一覧｜教科書活用法と学習法整理</v>
      </c>
      <c r="H322" s="1" t="s">
        <v>2085</v>
      </c>
      <c r="I322" s="8">
        <f>IFERROR(__xludf.DUMMYFUNCTION("IFERROR(
  VLOOKUP(
    A322,
    IMPORTRANGE(
      ""1ZHMy3vVUd_0MrSduXTe1etBb1HNpAlGwQr006ljwMiM"",
      ""GSC最新!A:F""
    ),
    3,
    FALSE
  ),
  0
)
"),6.0)</f>
        <v>6</v>
      </c>
    </row>
    <row r="323">
      <c r="A323" s="9" t="s">
        <v>499</v>
      </c>
      <c r="B323" s="9" t="s">
        <v>527</v>
      </c>
      <c r="C323" s="11" t="str">
        <f>IFERROR(__xludf.DUMMYFUNCTION("REGEXEXTRACT(A323,""https?://([^/]+)"")"),"eng-support.com")</f>
        <v>eng-support.com</v>
      </c>
      <c r="D323" s="8" t="str">
        <f>IFERROR(__xludf.DUMMYFUNCTION("IFERROR(
  VLOOKUP(
    A323,
    IMPORTRANGE(
      ""1ZygntHC1J6IxzKbTidmOyf5nUyW4GCLurHCjexrLm_o"",
      ""HTMLキャッシュ!A:F""
    ),
    2,
    FALSE
  ),
  0
)
"),"MC")</f>
        <v>MC</v>
      </c>
      <c r="E323" s="8" t="str">
        <f>IFERROR(__xludf.DUMMYFUNCTION("IFERROR(
  VLOOKUP(
    A323,
    IMPORTRANGE(
      ""1ZygntHC1J6IxzKbTidmOyf5nUyW4GCLurHCjexrLm_o"",
      ""HTMLキャッシュ!A:F""
    ),
    5,
    FALSE
  ),
  0
)
"),"英語の否定疑問文とは？答え方とYes・Noの意味を例文で解説")</f>
        <v>英語の否定疑問文とは？答え方とYes・Noの意味を例文で解説</v>
      </c>
      <c r="F323" s="8" t="str">
        <f>IFERROR(__xludf.DUMMYFUNCTION("IFERROR(
  VLOOKUP(
    B323,
    IMPORTRANGE(
      ""1ZygntHC1J6IxzKbTidmOyf5nUyW4GCLurHCjexrLm_o"",
      ""HTMLキャッシュ!A:F""
    ),
    2,
    FALSE
  ),
  """"
)
"),"MC")</f>
        <v>MC</v>
      </c>
      <c r="G323" s="8" t="str">
        <f>IFERROR(__xludf.DUMMYFUNCTION("IFERROR(
  VLOOKUP(
    B323,
    IMPORTRANGE(
      ""1ZygntHC1J6IxzKbTidmOyf5nUyW4GCLurHCjexrLm_o"",
      ""HTMLキャッシュ!A:F""
    ),
    5,
    FALSE
  ),
  """"
)
"),"英語PROGRESSコラム一覧｜教科書活用法と学習法整理")</f>
        <v>英語PROGRESSコラム一覧｜教科書活用法と学習法整理</v>
      </c>
      <c r="H323" s="1" t="s">
        <v>2085</v>
      </c>
      <c r="I323" s="8">
        <f>IFERROR(__xludf.DUMMYFUNCTION("IFERROR(
  VLOOKUP(
    A323,
    IMPORTRANGE(
      ""1ZHMy3vVUd_0MrSduXTe1etBb1HNpAlGwQr006ljwMiM"",
      ""GSC最新!A:F""
    ),
    3,
    FALSE
  ),
  0
)
"),25.0)</f>
        <v>25</v>
      </c>
    </row>
    <row r="324">
      <c r="A324" s="9" t="s">
        <v>500</v>
      </c>
      <c r="B324" s="9" t="s">
        <v>527</v>
      </c>
      <c r="C324" s="11" t="str">
        <f>IFERROR(__xludf.DUMMYFUNCTION("REGEXEXTRACT(A324,""https?://([^/]+)"")"),"eng-support.com")</f>
        <v>eng-support.com</v>
      </c>
      <c r="D324" s="8" t="str">
        <f>IFERROR(__xludf.DUMMYFUNCTION("IFERROR(
  VLOOKUP(
    A324,
    IMPORTRANGE(
      ""1ZygntHC1J6IxzKbTidmOyf5nUyW4GCLurHCjexrLm_o"",
      ""HTMLキャッシュ!A:F""
    ),
    2,
    FALSE
  ),
  0
)
"),"MC")</f>
        <v>MC</v>
      </c>
      <c r="E324" s="8" t="str">
        <f>IFERROR(__xludf.DUMMYFUNCTION("IFERROR(
  VLOOKUP(
    A324,
    IMPORTRANGE(
      ""1ZygntHC1J6IxzKbTidmOyf5nUyW4GCLurHCjexrLm_o"",
      ""HTMLキャッシュ!A:F""
    ),
    5,
    FALSE
  ),
  0
)
"),"manyとmuchの違い｜可算不可算を名詞の形で整理まで確認")</f>
        <v>manyとmuchの違い｜可算不可算を名詞の形で整理まで確認</v>
      </c>
      <c r="F324" s="8" t="str">
        <f>IFERROR(__xludf.DUMMYFUNCTION("IFERROR(
  VLOOKUP(
    B324,
    IMPORTRANGE(
      ""1ZygntHC1J6IxzKbTidmOyf5nUyW4GCLurHCjexrLm_o"",
      ""HTMLキャッシュ!A:F""
    ),
    2,
    FALSE
  ),
  """"
)
"),"MC")</f>
        <v>MC</v>
      </c>
      <c r="G324" s="8" t="str">
        <f>IFERROR(__xludf.DUMMYFUNCTION("IFERROR(
  VLOOKUP(
    B324,
    IMPORTRANGE(
      ""1ZygntHC1J6IxzKbTidmOyf5nUyW4GCLurHCjexrLm_o"",
      ""HTMLキャッシュ!A:F""
    ),
    5,
    FALSE
  ),
  """"
)
"),"英語PROGRESSコラム一覧｜教科書活用法と学習法整理")</f>
        <v>英語PROGRESSコラム一覧｜教科書活用法と学習法整理</v>
      </c>
      <c r="H324" s="1" t="s">
        <v>2085</v>
      </c>
      <c r="I324" s="8">
        <f>IFERROR(__xludf.DUMMYFUNCTION("IFERROR(
  VLOOKUP(
    A324,
    IMPORTRANGE(
      ""1ZHMy3vVUd_0MrSduXTe1etBb1HNpAlGwQr006ljwMiM"",
      ""GSC最新!A:F""
    ),
    3,
    FALSE
  ),
  0
)
"),82.0)</f>
        <v>82</v>
      </c>
    </row>
    <row r="325">
      <c r="A325" s="9" t="s">
        <v>501</v>
      </c>
      <c r="B325" s="9" t="s">
        <v>527</v>
      </c>
      <c r="C325" s="11" t="str">
        <f>IFERROR(__xludf.DUMMYFUNCTION("REGEXEXTRACT(A325,""https?://([^/]+)"")"),"eng-support.com")</f>
        <v>eng-support.com</v>
      </c>
      <c r="D325" s="8" t="str">
        <f>IFERROR(__xludf.DUMMYFUNCTION("IFERROR(
  VLOOKUP(
    A325,
    IMPORTRANGE(
      ""1ZygntHC1J6IxzKbTidmOyf5nUyW4GCLurHCjexrLm_o"",
      ""HTMLキャッシュ!A:F""
    ),
    2,
    FALSE
  ),
  0
)
"),"MC")</f>
        <v>MC</v>
      </c>
      <c r="E325" s="8" t="str">
        <f>IFERROR(__xludf.DUMMYFUNCTION("IFERROR(
  VLOOKUP(
    A325,
    IMPORTRANGE(
      ""1ZygntHC1J6IxzKbTidmOyf5nUyW4GCLurHCjexrLm_o"",
      ""HTMLキャッシュ!A:F""
    ),
    5,
    FALSE
  ),
  0
)
"),"how muchとhow manyの違い｜不可算名詞muchの使い方")</f>
        <v>how muchとhow manyの違い｜不可算名詞muchの使い方</v>
      </c>
      <c r="F325" s="8" t="str">
        <f>IFERROR(__xludf.DUMMYFUNCTION("IFERROR(
  VLOOKUP(
    B325,
    IMPORTRANGE(
      ""1ZygntHC1J6IxzKbTidmOyf5nUyW4GCLurHCjexrLm_o"",
      ""HTMLキャッシュ!A:F""
    ),
    2,
    FALSE
  ),
  """"
)
"),"MC")</f>
        <v>MC</v>
      </c>
      <c r="G325" s="8" t="str">
        <f>IFERROR(__xludf.DUMMYFUNCTION("IFERROR(
  VLOOKUP(
    B325,
    IMPORTRANGE(
      ""1ZygntHC1J6IxzKbTidmOyf5nUyW4GCLurHCjexrLm_o"",
      ""HTMLキャッシュ!A:F""
    ),
    5,
    FALSE
  ),
  """"
)
"),"英語PROGRESSコラム一覧｜教科書活用法と学習法整理")</f>
        <v>英語PROGRESSコラム一覧｜教科書活用法と学習法整理</v>
      </c>
      <c r="H325" s="1" t="s">
        <v>2085</v>
      </c>
      <c r="I325" s="8">
        <f>IFERROR(__xludf.DUMMYFUNCTION("IFERROR(
  VLOOKUP(
    A325,
    IMPORTRANGE(
      ""1ZHMy3vVUd_0MrSduXTe1etBb1HNpAlGwQr006ljwMiM"",
      ""GSC最新!A:F""
    ),
    3,
    FALSE
  ),
  0
)
"),75.0)</f>
        <v>75</v>
      </c>
    </row>
    <row r="326">
      <c r="A326" s="9" t="s">
        <v>502</v>
      </c>
      <c r="B326" s="9" t="s">
        <v>527</v>
      </c>
      <c r="C326" s="11" t="str">
        <f>IFERROR(__xludf.DUMMYFUNCTION("REGEXEXTRACT(A326,""https?://([^/]+)"")"),"eng-support.com")</f>
        <v>eng-support.com</v>
      </c>
      <c r="D326" s="8" t="str">
        <f>IFERROR(__xludf.DUMMYFUNCTION("IFERROR(
  VLOOKUP(
    A326,
    IMPORTRANGE(
      ""1ZygntHC1J6IxzKbTidmOyf5nUyW4GCLurHCjexrLm_o"",
      ""HTMLキャッシュ!A:F""
    ),
    2,
    FALSE
  ),
  0
)
"),"MC")</f>
        <v>MC</v>
      </c>
      <c r="E326" s="8" t="str">
        <f>IFERROR(__xludf.DUMMYFUNCTION("IFERROR(
  VLOOKUP(
    A326,
    IMPORTRANGE(
      ""1ZygntHC1J6IxzKbTidmOyf5nUyW4GCLurHCjexrLm_o"",
      ""HTMLキャッシュ!A:F""
    ),
    5,
    FALSE
  ),
  0
)
"),"bread複数形｜loaf/loavesと数え方｜物質名詞")</f>
        <v>bread複数形｜loaf/loavesと数え方｜物質名詞</v>
      </c>
      <c r="F326" s="8" t="str">
        <f>IFERROR(__xludf.DUMMYFUNCTION("IFERROR(
  VLOOKUP(
    B326,
    IMPORTRANGE(
      ""1ZygntHC1J6IxzKbTidmOyf5nUyW4GCLurHCjexrLm_o"",
      ""HTMLキャッシュ!A:F""
    ),
    2,
    FALSE
  ),
  """"
)
"),"MC")</f>
        <v>MC</v>
      </c>
      <c r="G326" s="8" t="str">
        <f>IFERROR(__xludf.DUMMYFUNCTION("IFERROR(
  VLOOKUP(
    B326,
    IMPORTRANGE(
      ""1ZygntHC1J6IxzKbTidmOyf5nUyW4GCLurHCjexrLm_o"",
      ""HTMLキャッシュ!A:F""
    ),
    5,
    FALSE
  ),
  """"
)
"),"英語PROGRESSコラム一覧｜教科書活用法と学習法整理")</f>
        <v>英語PROGRESSコラム一覧｜教科書活用法と学習法整理</v>
      </c>
      <c r="H326" s="1" t="s">
        <v>2085</v>
      </c>
      <c r="I326" s="8">
        <f>IFERROR(__xludf.DUMMYFUNCTION("IFERROR(
  VLOOKUP(
    A326,
    IMPORTRANGE(
      ""1ZHMy3vVUd_0MrSduXTe1etBb1HNpAlGwQr006ljwMiM"",
      ""GSC最新!A:F""
    ),
    3,
    FALSE
  ),
  0
)
"),15.0)</f>
        <v>15</v>
      </c>
    </row>
    <row r="327">
      <c r="A327" s="9" t="s">
        <v>503</v>
      </c>
      <c r="B327" s="9" t="s">
        <v>527</v>
      </c>
      <c r="C327" s="11" t="str">
        <f>IFERROR(__xludf.DUMMYFUNCTION("REGEXEXTRACT(A327,""https?://([^/]+)"")"),"eng-support.com")</f>
        <v>eng-support.com</v>
      </c>
      <c r="D327" s="8" t="str">
        <f>IFERROR(__xludf.DUMMYFUNCTION("IFERROR(
  VLOOKUP(
    A327,
    IMPORTRANGE(
      ""1ZygntHC1J6IxzKbTidmOyf5nUyW4GCLurHCjexrLm_o"",
      ""HTMLキャッシュ!A:F""
    ),
    2,
    FALSE
  ),
  0
)
"),"MC")</f>
        <v>MC</v>
      </c>
      <c r="E327" s="8" t="str">
        <f>IFERROR(__xludf.DUMMYFUNCTION("IFERROR(
  VLOOKUP(
    A327,
    IMPORTRANGE(
      ""1ZygntHC1J6IxzKbTidmOyf5nUyW4GCLurHCjexrLm_o"",
      ""HTMLキャッシュ!A:F""
    ),
    5,
    FALSE
  ),
  0
)
"),"a lot ofの後ろは単数？複数？可算・不可算で判定")</f>
        <v>a lot ofの後ろは単数？複数？可算・不可算で判定</v>
      </c>
      <c r="F327" s="8" t="str">
        <f>IFERROR(__xludf.DUMMYFUNCTION("IFERROR(
  VLOOKUP(
    B327,
    IMPORTRANGE(
      ""1ZygntHC1J6IxzKbTidmOyf5nUyW4GCLurHCjexrLm_o"",
      ""HTMLキャッシュ!A:F""
    ),
    2,
    FALSE
  ),
  """"
)
"),"MC")</f>
        <v>MC</v>
      </c>
      <c r="G327" s="8" t="str">
        <f>IFERROR(__xludf.DUMMYFUNCTION("IFERROR(
  VLOOKUP(
    B327,
    IMPORTRANGE(
      ""1ZygntHC1J6IxzKbTidmOyf5nUyW4GCLurHCjexrLm_o"",
      ""HTMLキャッシュ!A:F""
    ),
    5,
    FALSE
  ),
  """"
)
"),"英語PROGRESSコラム一覧｜教科書活用法と学習法整理")</f>
        <v>英語PROGRESSコラム一覧｜教科書活用法と学習法整理</v>
      </c>
      <c r="H327" s="1" t="s">
        <v>2085</v>
      </c>
      <c r="I327" s="8">
        <f>IFERROR(__xludf.DUMMYFUNCTION("IFERROR(
  VLOOKUP(
    A327,
    IMPORTRANGE(
      ""1ZHMy3vVUd_0MrSduXTe1etBb1HNpAlGwQr006ljwMiM"",
      ""GSC最新!A:F""
    ),
    3,
    FALSE
  ),
  0
)
"),14.0)</f>
        <v>14</v>
      </c>
    </row>
    <row r="328">
      <c r="A328" s="9" t="s">
        <v>504</v>
      </c>
      <c r="B328" s="9" t="s">
        <v>527</v>
      </c>
      <c r="C328" s="11" t="str">
        <f>IFERROR(__xludf.DUMMYFUNCTION("REGEXEXTRACT(A328,""https?://([^/]+)"")"),"eng-support.com")</f>
        <v>eng-support.com</v>
      </c>
      <c r="D328" s="8" t="str">
        <f>IFERROR(__xludf.DUMMYFUNCTION("IFERROR(
  VLOOKUP(
    A328,
    IMPORTRANGE(
      ""1ZygntHC1J6IxzKbTidmOyf5nUyW4GCLurHCjexrLm_o"",
      ""HTMLキャッシュ!A:F""
    ),
    2,
    FALSE
  ),
  0
)
"),"MC")</f>
        <v>MC</v>
      </c>
      <c r="E328" s="8" t="str">
        <f>IFERROR(__xludf.DUMMYFUNCTION("IFERROR(
  VLOOKUP(
    A328,
    IMPORTRANGE(
      ""1ZygntHC1J6IxzKbTidmOyf5nUyW4GCLurHCjexrLm_o"",
      ""HTMLキャッシュ!A:F""
    ),
    5,
    FALSE
  ),
  0
)
"),"【中1】助動詞canの基本｜動詞は原形・三単現sが消える理由まで（Progress Book1）")</f>
        <v>【中1】助動詞canの基本｜動詞は原形・三単現sが消える理由まで（Progress Book1）</v>
      </c>
      <c r="F328" s="8" t="str">
        <f>IFERROR(__xludf.DUMMYFUNCTION("IFERROR(
  VLOOKUP(
    B328,
    IMPORTRANGE(
      ""1ZygntHC1J6IxzKbTidmOyf5nUyW4GCLurHCjexrLm_o"",
      ""HTMLキャッシュ!A:F""
    ),
    2,
    FALSE
  ),
  """"
)
"),"MC")</f>
        <v>MC</v>
      </c>
      <c r="G328" s="8" t="str">
        <f>IFERROR(__xludf.DUMMYFUNCTION("IFERROR(
  VLOOKUP(
    B328,
    IMPORTRANGE(
      ""1ZygntHC1J6IxzKbTidmOyf5nUyW4GCLurHCjexrLm_o"",
      ""HTMLキャッシュ!A:F""
    ),
    5,
    FALSE
  ),
  """"
)
"),"英語PROGRESSコラム一覧｜教科書活用法と学習法整理")</f>
        <v>英語PROGRESSコラム一覧｜教科書活用法と学習法整理</v>
      </c>
      <c r="H328" s="1" t="s">
        <v>2085</v>
      </c>
      <c r="I328" s="8">
        <f>IFERROR(__xludf.DUMMYFUNCTION("IFERROR(
  VLOOKUP(
    A328,
    IMPORTRANGE(
      ""1ZHMy3vVUd_0MrSduXTe1etBb1HNpAlGwQr006ljwMiM"",
      ""GSC最新!A:F""
    ),
    3,
    FALSE
  ),
  0
)
"),5.0)</f>
        <v>5</v>
      </c>
    </row>
    <row r="329">
      <c r="A329" s="9" t="s">
        <v>505</v>
      </c>
      <c r="B329" s="9" t="s">
        <v>527</v>
      </c>
      <c r="C329" s="11" t="str">
        <f>IFERROR(__xludf.DUMMYFUNCTION("REGEXEXTRACT(A329,""https?://([^/]+)"")"),"eng-support.com")</f>
        <v>eng-support.com</v>
      </c>
      <c r="D329" s="8" t="str">
        <f>IFERROR(__xludf.DUMMYFUNCTION("IFERROR(
  VLOOKUP(
    A329,
    IMPORTRANGE(
      ""1ZygntHC1J6IxzKbTidmOyf5nUyW4GCLurHCjexrLm_o"",
      ""HTMLキャッシュ!A:F""
    ),
    2,
    FALSE
  ),
  0
)
"),"MC")</f>
        <v>MC</v>
      </c>
      <c r="E329" s="8" t="str">
        <f>IFERROR(__xludf.DUMMYFUNCTION("IFERROR(
  VLOOKUP(
    A329,
    IMPORTRANGE(
      ""1ZygntHC1J6IxzKbTidmOyf5nUyW4GCLurHCjexrLm_o"",
      ""HTMLキャッシュ!A:F""
    ),
    5,
    FALSE
  ),
  0
)
"),"should notの意味｜否定文の形と語順（中1）")</f>
        <v>should notの意味｜否定文の形と語順（中1）</v>
      </c>
      <c r="F329" s="8" t="str">
        <f>IFERROR(__xludf.DUMMYFUNCTION("IFERROR(
  VLOOKUP(
    B329,
    IMPORTRANGE(
      ""1ZygntHC1J6IxzKbTidmOyf5nUyW4GCLurHCjexrLm_o"",
      ""HTMLキャッシュ!A:F""
    ),
    2,
    FALSE
  ),
  """"
)
"),"MC")</f>
        <v>MC</v>
      </c>
      <c r="G329" s="8" t="str">
        <f>IFERROR(__xludf.DUMMYFUNCTION("IFERROR(
  VLOOKUP(
    B329,
    IMPORTRANGE(
      ""1ZygntHC1J6IxzKbTidmOyf5nUyW4GCLurHCjexrLm_o"",
      ""HTMLキャッシュ!A:F""
    ),
    5,
    FALSE
  ),
  """"
)
"),"英語PROGRESSコラム一覧｜教科書活用法と学習法整理")</f>
        <v>英語PROGRESSコラム一覧｜教科書活用法と学習法整理</v>
      </c>
      <c r="H329" s="1" t="s">
        <v>2085</v>
      </c>
      <c r="I329" s="8">
        <f>IFERROR(__xludf.DUMMYFUNCTION("IFERROR(
  VLOOKUP(
    A329,
    IMPORTRANGE(
      ""1ZHMy3vVUd_0MrSduXTe1etBb1HNpAlGwQr006ljwMiM"",
      ""GSC最新!A:F""
    ),
    3,
    FALSE
  ),
  0
)
"),7.0)</f>
        <v>7</v>
      </c>
    </row>
    <row r="330">
      <c r="A330" s="9" t="s">
        <v>506</v>
      </c>
      <c r="B330" s="9" t="s">
        <v>527</v>
      </c>
      <c r="C330" s="11" t="str">
        <f>IFERROR(__xludf.DUMMYFUNCTION("REGEXEXTRACT(A330,""https?://([^/]+)"")"),"eng-support.com")</f>
        <v>eng-support.com</v>
      </c>
      <c r="D330" s="8" t="str">
        <f>IFERROR(__xludf.DUMMYFUNCTION("IFERROR(
  VLOOKUP(
    A330,
    IMPORTRANGE(
      ""1ZygntHC1J6IxzKbTidmOyf5nUyW4GCLurHCjexrLm_o"",
      ""HTMLキャッシュ!A:F""
    ),
    2,
    FALSE
  ),
  0
)
"),"MC")</f>
        <v>MC</v>
      </c>
      <c r="E330" s="8" t="str">
        <f>IFERROR(__xludf.DUMMYFUNCTION("IFERROR(
  VLOOKUP(
    A330,
    IMPORTRANGE(
      ""1ZygntHC1J6IxzKbTidmOyf5nUyW4GCLurHCjexrLm_o"",
      ""HTMLキャッシュ!A:F""
    ),
    5,
    FALSE
  ),
  0
)
"),"had to意味｜have toの形・否定疑問文と原形整理法")</f>
        <v>had to意味｜have toの形・否定疑問文と原形整理法</v>
      </c>
      <c r="F330" s="8" t="str">
        <f>IFERROR(__xludf.DUMMYFUNCTION("IFERROR(
  VLOOKUP(
    B330,
    IMPORTRANGE(
      ""1ZygntHC1J6IxzKbTidmOyf5nUyW4GCLurHCjexrLm_o"",
      ""HTMLキャッシュ!A:F""
    ),
    2,
    FALSE
  ),
  """"
)
"),"MC")</f>
        <v>MC</v>
      </c>
      <c r="G330" s="8" t="str">
        <f>IFERROR(__xludf.DUMMYFUNCTION("IFERROR(
  VLOOKUP(
    B330,
    IMPORTRANGE(
      ""1ZygntHC1J6IxzKbTidmOyf5nUyW4GCLurHCjexrLm_o"",
      ""HTMLキャッシュ!A:F""
    ),
    5,
    FALSE
  ),
  """"
)
"),"英語PROGRESSコラム一覧｜教科書活用法と学習法整理")</f>
        <v>英語PROGRESSコラム一覧｜教科書活用法と学習法整理</v>
      </c>
      <c r="H330" s="1" t="s">
        <v>2085</v>
      </c>
      <c r="I330" s="8">
        <f>IFERROR(__xludf.DUMMYFUNCTION("IFERROR(
  VLOOKUP(
    A330,
    IMPORTRANGE(
      ""1ZHMy3vVUd_0MrSduXTe1etBb1HNpAlGwQr006ljwMiM"",
      ""GSC最新!A:F""
    ),
    3,
    FALSE
  ),
  0
)
"),23.0)</f>
        <v>23</v>
      </c>
    </row>
    <row r="331">
      <c r="A331" s="9" t="s">
        <v>507</v>
      </c>
      <c r="B331" s="9" t="s">
        <v>527</v>
      </c>
      <c r="C331" s="11" t="str">
        <f>IFERROR(__xludf.DUMMYFUNCTION("REGEXEXTRACT(A331,""https?://([^/]+)"")"),"eng-support.com")</f>
        <v>eng-support.com</v>
      </c>
      <c r="D331" s="8" t="str">
        <f>IFERROR(__xludf.DUMMYFUNCTION("IFERROR(
  VLOOKUP(
    A331,
    IMPORTRANGE(
      ""1ZygntHC1J6IxzKbTidmOyf5nUyW4GCLurHCjexrLm_o"",
      ""HTMLキャッシュ!A:F""
    ),
    2,
    FALSE
  ),
  0
)
"),"MC")</f>
        <v>MC</v>
      </c>
      <c r="E331" s="8" t="str">
        <f>IFERROR(__xludf.DUMMYFUNCTION("IFERROR(
  VLOOKUP(
    A331,
    IMPORTRANGE(
      ""1ZygntHC1J6IxzKbTidmOyf5nUyW4GCLurHCjexrLm_o"",
      ""HTMLキャッシュ!A:F""
    ),
    5,
    FALSE
  ),
  0
)
"),"選択疑問文【Progress Book1 Lesson16-4】 - 新宿区四谷の英語専門塾「英語教室『サポート』」～英語は別に怖くない！～")</f>
        <v>選択疑問文【Progress Book1 Lesson16-4】 - 新宿区四谷の英語専門塾「英語教室『サポート』」～英語は別に怖くない！～</v>
      </c>
      <c r="F331" s="8" t="str">
        <f>IFERROR(__xludf.DUMMYFUNCTION("IFERROR(
  VLOOKUP(
    B331,
    IMPORTRANGE(
      ""1ZygntHC1J6IxzKbTidmOyf5nUyW4GCLurHCjexrLm_o"",
      ""HTMLキャッシュ!A:F""
    ),
    2,
    FALSE
  ),
  """"
)
"),"MC")</f>
        <v>MC</v>
      </c>
      <c r="G331" s="8" t="str">
        <f>IFERROR(__xludf.DUMMYFUNCTION("IFERROR(
  VLOOKUP(
    B331,
    IMPORTRANGE(
      ""1ZygntHC1J6IxzKbTidmOyf5nUyW4GCLurHCjexrLm_o"",
      ""HTMLキャッシュ!A:F""
    ),
    5,
    FALSE
  ),
  """"
)
"),"英語PROGRESSコラム一覧｜教科書活用法と学習法整理")</f>
        <v>英語PROGRESSコラム一覧｜教科書活用法と学習法整理</v>
      </c>
      <c r="H331" s="1" t="s">
        <v>2085</v>
      </c>
      <c r="I331" s="8">
        <f>IFERROR(__xludf.DUMMYFUNCTION("IFERROR(
  VLOOKUP(
    A331,
    IMPORTRANGE(
      ""1ZHMy3vVUd_0MrSduXTe1etBb1HNpAlGwQr006ljwMiM"",
      ""GSC最新!A:F""
    ),
    3,
    FALSE
  ),
  0
)
"),2.0)</f>
        <v>2</v>
      </c>
    </row>
    <row r="332">
      <c r="A332" s="9" t="s">
        <v>508</v>
      </c>
      <c r="B332" s="9" t="s">
        <v>527</v>
      </c>
      <c r="C332" s="11" t="str">
        <f>IFERROR(__xludf.DUMMYFUNCTION("REGEXEXTRACT(A332,""https?://([^/]+)"")"),"eng-support.com")</f>
        <v>eng-support.com</v>
      </c>
      <c r="D332" s="8" t="str">
        <f>IFERROR(__xludf.DUMMYFUNCTION("IFERROR(
  VLOOKUP(
    A332,
    IMPORTRANGE(
      ""1ZygntHC1J6IxzKbTidmOyf5nUyW4GCLurHCjexrLm_o"",
      ""HTMLキャッシュ!A:F""
    ),
    2,
    FALSE
  ),
  0
)
"),"MC")</f>
        <v>MC</v>
      </c>
      <c r="E332" s="8" t="str">
        <f>IFERROR(__xludf.DUMMYFUNCTION("IFERROR(
  VLOOKUP(
    A332,
    IMPORTRANGE(
      ""1ZygntHC1J6IxzKbTidmOyf5nUyW4GCLurHCjexrLm_o"",
      ""HTMLキャッシュ!A:F""
    ),
    5,
    FALSE
  ),
  0
)
"),"there be動詞の使い分け｜isとareの決め方")</f>
        <v>there be動詞の使い分け｜isとareの決め方</v>
      </c>
      <c r="F332" s="8" t="str">
        <f>IFERROR(__xludf.DUMMYFUNCTION("IFERROR(
  VLOOKUP(
    B332,
    IMPORTRANGE(
      ""1ZygntHC1J6IxzKbTidmOyf5nUyW4GCLurHCjexrLm_o"",
      ""HTMLキャッシュ!A:F""
    ),
    2,
    FALSE
  ),
  """"
)
"),"MC")</f>
        <v>MC</v>
      </c>
      <c r="G332" s="8" t="str">
        <f>IFERROR(__xludf.DUMMYFUNCTION("IFERROR(
  VLOOKUP(
    B332,
    IMPORTRANGE(
      ""1ZygntHC1J6IxzKbTidmOyf5nUyW4GCLurHCjexrLm_o"",
      ""HTMLキャッシュ!A:F""
    ),
    5,
    FALSE
  ),
  """"
)
"),"英語PROGRESSコラム一覧｜教科書活用法と学習法整理")</f>
        <v>英語PROGRESSコラム一覧｜教科書活用法と学習法整理</v>
      </c>
      <c r="H332" s="1" t="s">
        <v>2085</v>
      </c>
      <c r="I332" s="8">
        <f>IFERROR(__xludf.DUMMYFUNCTION("IFERROR(
  VLOOKUP(
    A332,
    IMPORTRANGE(
      ""1ZHMy3vVUd_0MrSduXTe1etBb1HNpAlGwQr006ljwMiM"",
      ""GSC最新!A:F""
    ),
    3,
    FALSE
  ),
  0
)
"),3.0)</f>
        <v>3</v>
      </c>
    </row>
    <row r="333">
      <c r="A333" s="9" t="s">
        <v>509</v>
      </c>
      <c r="B333" s="9" t="s">
        <v>527</v>
      </c>
      <c r="C333" s="11" t="str">
        <f>IFERROR(__xludf.DUMMYFUNCTION("REGEXEXTRACT(A333,""https?://([^/]+)"")"),"eng-support.com")</f>
        <v>eng-support.com</v>
      </c>
      <c r="D333" s="8" t="str">
        <f>IFERROR(__xludf.DUMMYFUNCTION("IFERROR(
  VLOOKUP(
    A333,
    IMPORTRANGE(
      ""1ZygntHC1J6IxzKbTidmOyf5nUyW4GCLurHCjexrLm_o"",
      ""HTMLキャッシュ!A:F""
    ),
    2,
    FALSE
  ),
  0
)
"),"MC")</f>
        <v>MC</v>
      </c>
      <c r="E333" s="8" t="str">
        <f>IFERROR(__xludf.DUMMYFUNCTION("IFERROR(
  VLOOKUP(
    A333,
    IMPORTRANGE(
      ""1ZygntHC1J6IxzKbTidmOyf5nUyW4GCLurHCjexrLm_o"",
      ""HTMLキャッシュ!A:F""
    ),
    5,
    FALSE
  ),
  0
)
"),"there+be動詞の疑問文【Progress Book1 Lesson17-2】 - 新宿区四谷の英語専門塾「英語教室『サポート』」～英語は別に怖くない！～")</f>
        <v>there+be動詞の疑問文【Progress Book1 Lesson17-2】 - 新宿区四谷の英語専門塾「英語教室『サポート』」～英語は別に怖くない！～</v>
      </c>
      <c r="F333" s="8" t="str">
        <f>IFERROR(__xludf.DUMMYFUNCTION("IFERROR(
  VLOOKUP(
    B333,
    IMPORTRANGE(
      ""1ZygntHC1J6IxzKbTidmOyf5nUyW4GCLurHCjexrLm_o"",
      ""HTMLキャッシュ!A:F""
    ),
    2,
    FALSE
  ),
  """"
)
"),"MC")</f>
        <v>MC</v>
      </c>
      <c r="G333" s="8" t="str">
        <f>IFERROR(__xludf.DUMMYFUNCTION("IFERROR(
  VLOOKUP(
    B333,
    IMPORTRANGE(
      ""1ZygntHC1J6IxzKbTidmOyf5nUyW4GCLurHCjexrLm_o"",
      ""HTMLキャッシュ!A:F""
    ),
    5,
    FALSE
  ),
  """"
)
"),"英語PROGRESSコラム一覧｜教科書活用法と学習法整理")</f>
        <v>英語PROGRESSコラム一覧｜教科書活用法と学習法整理</v>
      </c>
      <c r="H333" s="1" t="s">
        <v>2085</v>
      </c>
      <c r="I333" s="8">
        <f>IFERROR(__xludf.DUMMYFUNCTION("IFERROR(
  VLOOKUP(
    A333,
    IMPORTRANGE(
      ""1ZHMy3vVUd_0MrSduXTe1etBb1HNpAlGwQr006ljwMiM"",
      ""GSC最新!A:F""
    ),
    3,
    FALSE
  ),
  0
)
"),5.0)</f>
        <v>5</v>
      </c>
    </row>
    <row r="334">
      <c r="A334" s="9" t="s">
        <v>510</v>
      </c>
      <c r="B334" s="9" t="s">
        <v>527</v>
      </c>
      <c r="C334" s="11" t="str">
        <f>IFERROR(__xludf.DUMMYFUNCTION("REGEXEXTRACT(A334,""https?://([^/]+)"")"),"eng-support.com")</f>
        <v>eng-support.com</v>
      </c>
      <c r="D334" s="8" t="str">
        <f>IFERROR(__xludf.DUMMYFUNCTION("IFERROR(
  VLOOKUP(
    A334,
    IMPORTRANGE(
      ""1ZygntHC1J6IxzKbTidmOyf5nUyW4GCLurHCjexrLm_o"",
      ""HTMLキャッシュ!A:F""
    ),
    2,
    FALSE
  ),
  0
)
"),"MC")</f>
        <v>MC</v>
      </c>
      <c r="E334" s="8" t="str">
        <f>IFERROR(__xludf.DUMMYFUNCTION("IFERROR(
  VLOOKUP(
    A334,
    IMPORTRANGE(
      ""1ZygntHC1J6IxzKbTidmOyf5nUyW4GCLurHCjexrLm_o"",
      ""HTMLキャッシュ!A:F""
    ),
    5,
    FALSE
  ),
  0
)
"),"there is notとthere is noの違い｜否定文の作り方")</f>
        <v>there is notとthere is noの違い｜否定文の作り方</v>
      </c>
      <c r="F334" s="8" t="str">
        <f>IFERROR(__xludf.DUMMYFUNCTION("IFERROR(
  VLOOKUP(
    B334,
    IMPORTRANGE(
      ""1ZygntHC1J6IxzKbTidmOyf5nUyW4GCLurHCjexrLm_o"",
      ""HTMLキャッシュ!A:F""
    ),
    2,
    FALSE
  ),
  """"
)
"),"MC")</f>
        <v>MC</v>
      </c>
      <c r="G334" s="8" t="str">
        <f>IFERROR(__xludf.DUMMYFUNCTION("IFERROR(
  VLOOKUP(
    B334,
    IMPORTRANGE(
      ""1ZygntHC1J6IxzKbTidmOyf5nUyW4GCLurHCjexrLm_o"",
      ""HTMLキャッシュ!A:F""
    ),
    5,
    FALSE
  ),
  """"
)
"),"英語PROGRESSコラム一覧｜教科書活用法と学習法整理")</f>
        <v>英語PROGRESSコラム一覧｜教科書活用法と学習法整理</v>
      </c>
      <c r="H334" s="1" t="s">
        <v>2085</v>
      </c>
      <c r="I334" s="8">
        <f>IFERROR(__xludf.DUMMYFUNCTION("IFERROR(
  VLOOKUP(
    A334,
    IMPORTRANGE(
      ""1ZHMy3vVUd_0MrSduXTe1etBb1HNpAlGwQr006ljwMiM"",
      ""GSC最新!A:F""
    ),
    3,
    FALSE
  ),
  0
)
"),142.0)</f>
        <v>142</v>
      </c>
    </row>
    <row r="335">
      <c r="A335" s="9" t="s">
        <v>511</v>
      </c>
      <c r="B335" s="9" t="s">
        <v>527</v>
      </c>
      <c r="C335" s="11" t="str">
        <f>IFERROR(__xludf.DUMMYFUNCTION("REGEXEXTRACT(A335,""https?://([^/]+)"")"),"eng-support.com")</f>
        <v>eng-support.com</v>
      </c>
      <c r="D335" s="8" t="str">
        <f>IFERROR(__xludf.DUMMYFUNCTION("IFERROR(
  VLOOKUP(
    A335,
    IMPORTRANGE(
      ""1ZygntHC1J6IxzKbTidmOyf5nUyW4GCLurHCjexrLm_o"",
      ""HTMLキャッシュ!A:F""
    ),
    2,
    FALSE
  ),
  0
)
"),"MC")</f>
        <v>MC</v>
      </c>
      <c r="E335" s="8" t="str">
        <f>IFERROR(__xludf.DUMMYFUNCTION("IFERROR(
  VLOOKUP(
    A335,
    IMPORTRANGE(
      ""1ZygntHC1J6IxzKbTidmOyf5nUyW4GCLurHCjexrLm_o"",
      ""HTMLキャッシュ!A:F""
    ),
    5,
    FALSE
  ),
  0
)
"),"knifeの複数形はknives｜kniveが誤りの理由")</f>
        <v>knifeの複数形はknives｜kniveが誤りの理由</v>
      </c>
      <c r="F335" s="8" t="str">
        <f>IFERROR(__xludf.DUMMYFUNCTION("IFERROR(
  VLOOKUP(
    B335,
    IMPORTRANGE(
      ""1ZygntHC1J6IxzKbTidmOyf5nUyW4GCLurHCjexrLm_o"",
      ""HTMLキャッシュ!A:F""
    ),
    2,
    FALSE
  ),
  """"
)
"),"MC")</f>
        <v>MC</v>
      </c>
      <c r="G335" s="8" t="str">
        <f>IFERROR(__xludf.DUMMYFUNCTION("IFERROR(
  VLOOKUP(
    B335,
    IMPORTRANGE(
      ""1ZygntHC1J6IxzKbTidmOyf5nUyW4GCLurHCjexrLm_o"",
      ""HTMLキャッシュ!A:F""
    ),
    5,
    FALSE
  ),
  """"
)
"),"英語PROGRESSコラム一覧｜教科書活用法と学習法整理")</f>
        <v>英語PROGRESSコラム一覧｜教科書活用法と学習法整理</v>
      </c>
      <c r="H335" s="1" t="s">
        <v>2085</v>
      </c>
      <c r="I335" s="8">
        <f>IFERROR(__xludf.DUMMYFUNCTION("IFERROR(
  VLOOKUP(
    A335,
    IMPORTRANGE(
      ""1ZHMy3vVUd_0MrSduXTe1etBb1HNpAlGwQr006ljwMiM"",
      ""GSC最新!A:F""
    ),
    3,
    FALSE
  ),
  0
)
"),14.0)</f>
        <v>14</v>
      </c>
    </row>
    <row r="336">
      <c r="A336" s="9" t="s">
        <v>512</v>
      </c>
      <c r="B336" s="9" t="s">
        <v>527</v>
      </c>
      <c r="C336" s="11" t="str">
        <f>IFERROR(__xludf.DUMMYFUNCTION("REGEXEXTRACT(A336,""https?://([^/]+)"")"),"eng-support.com")</f>
        <v>eng-support.com</v>
      </c>
      <c r="D336" s="8" t="str">
        <f>IFERROR(__xludf.DUMMYFUNCTION("IFERROR(
  VLOOKUP(
    A336,
    IMPORTRANGE(
      ""1ZygntHC1J6IxzKbTidmOyf5nUyW4GCLurHCjexrLm_o"",
      ""HTMLキャッシュ!A:F""
    ),
    2,
    FALSE
  ),
  0
)
"),"MC")</f>
        <v>MC</v>
      </c>
      <c r="E336" s="8" t="str">
        <f>IFERROR(__xludf.DUMMYFUNCTION("IFERROR(
  VLOOKUP(
    A336,
    IMPORTRANGE(
      ""1ZygntHC1J6IxzKbTidmOyf5nUyW4GCLurHCjexrLm_o"",
      ""HTMLキャッシュ!A:F""
    ),
    5,
    FALSE
  ),
  0
)
"),"比較級・最上級の基本｜英文での使い方と正確な訳し方")</f>
        <v>比較級・最上級の基本｜英文での使い方と正確な訳し方</v>
      </c>
      <c r="F336" s="8" t="str">
        <f>IFERROR(__xludf.DUMMYFUNCTION("IFERROR(
  VLOOKUP(
    B336,
    IMPORTRANGE(
      ""1ZygntHC1J6IxzKbTidmOyf5nUyW4GCLurHCjexrLm_o"",
      ""HTMLキャッシュ!A:F""
    ),
    2,
    FALSE
  ),
  """"
)
"),"MC")</f>
        <v>MC</v>
      </c>
      <c r="G336" s="8" t="str">
        <f>IFERROR(__xludf.DUMMYFUNCTION("IFERROR(
  VLOOKUP(
    B336,
    IMPORTRANGE(
      ""1ZygntHC1J6IxzKbTidmOyf5nUyW4GCLurHCjexrLm_o"",
      ""HTMLキャッシュ!A:F""
    ),
    5,
    FALSE
  ),
  """"
)
"),"英語PROGRESSコラム一覧｜教科書活用法と学習法整理")</f>
        <v>英語PROGRESSコラム一覧｜教科書活用法と学習法整理</v>
      </c>
      <c r="H336" s="1" t="s">
        <v>2085</v>
      </c>
      <c r="I336" s="8">
        <f>IFERROR(__xludf.DUMMYFUNCTION("IFERROR(
  VLOOKUP(
    A336,
    IMPORTRANGE(
      ""1ZHMy3vVUd_0MrSduXTe1etBb1HNpAlGwQr006ljwMiM"",
      ""GSC最新!A:F""
    ),
    3,
    FALSE
  ),
  0
)
"),6.0)</f>
        <v>6</v>
      </c>
    </row>
    <row r="337">
      <c r="A337" s="9" t="s">
        <v>513</v>
      </c>
      <c r="B337" s="9" t="s">
        <v>527</v>
      </c>
      <c r="C337" s="11" t="str">
        <f>IFERROR(__xludf.DUMMYFUNCTION("REGEXEXTRACT(A337,""https?://([^/]+)"")"),"eng-support.com")</f>
        <v>eng-support.com</v>
      </c>
      <c r="D337" s="8" t="str">
        <f>IFERROR(__xludf.DUMMYFUNCTION("IFERROR(
  VLOOKUP(
    A337,
    IMPORTRANGE(
      ""1ZygntHC1J6IxzKbTidmOyf5nUyW4GCLurHCjexrLm_o"",
      ""HTMLキャッシュ!A:F""
    ),
    2,
    FALSE
  ),
  0
)
"),"MC")</f>
        <v>MC</v>
      </c>
      <c r="E337" s="8" t="str">
        <f>IFERROR(__xludf.DUMMYFUNCTION("IFERROR(
  VLOOKUP(
    A337,
    IMPORTRANGE(
      ""1ZygntHC1J6IxzKbTidmOyf5nUyW4GCLurHCjexrLm_o"",
      ""HTMLキャッシュ!A:F""
    ),
    5,
    FALSE
  ),
  0
)
"),"How longの意味と答え方｜for＋期間・It takesを例文で解説")</f>
        <v>How longの意味と答え方｜for＋期間・It takesを例文で解説</v>
      </c>
      <c r="F337" s="8" t="str">
        <f>IFERROR(__xludf.DUMMYFUNCTION("IFERROR(
  VLOOKUP(
    B337,
    IMPORTRANGE(
      ""1ZygntHC1J6IxzKbTidmOyf5nUyW4GCLurHCjexrLm_o"",
      ""HTMLキャッシュ!A:F""
    ),
    2,
    FALSE
  ),
  """"
)
"),"MC")</f>
        <v>MC</v>
      </c>
      <c r="G337" s="8" t="str">
        <f>IFERROR(__xludf.DUMMYFUNCTION("IFERROR(
  VLOOKUP(
    B337,
    IMPORTRANGE(
      ""1ZygntHC1J6IxzKbTidmOyf5nUyW4GCLurHCjexrLm_o"",
      ""HTMLキャッシュ!A:F""
    ),
    5,
    FALSE
  ),
  """"
)
"),"英語PROGRESSコラム一覧｜教科書活用法と学習法整理")</f>
        <v>英語PROGRESSコラム一覧｜教科書活用法と学習法整理</v>
      </c>
      <c r="H337" s="1" t="s">
        <v>2085</v>
      </c>
      <c r="I337" s="8">
        <f>IFERROR(__xludf.DUMMYFUNCTION("IFERROR(
  VLOOKUP(
    A337,
    IMPORTRANGE(
      ""1ZHMy3vVUd_0MrSduXTe1etBb1HNpAlGwQr006ljwMiM"",
      ""GSC最新!A:F""
    ),
    3,
    FALSE
  ),
  0
)
"),118.0)</f>
        <v>118</v>
      </c>
    </row>
    <row r="338">
      <c r="A338" s="9" t="s">
        <v>514</v>
      </c>
      <c r="B338" s="9" t="s">
        <v>527</v>
      </c>
      <c r="C338" s="11" t="str">
        <f>IFERROR(__xludf.DUMMYFUNCTION("REGEXEXTRACT(A338,""https?://([^/]+)"")"),"eng-support.com")</f>
        <v>eng-support.com</v>
      </c>
      <c r="D338" s="8" t="str">
        <f>IFERROR(__xludf.DUMMYFUNCTION("IFERROR(
  VLOOKUP(
    A338,
    IMPORTRANGE(
      ""1ZygntHC1J6IxzKbTidmOyf5nUyW4GCLurHCjexrLm_o"",
      ""HTMLキャッシュ!A:F""
    ),
    2,
    FALSE
  ),
  0
)
"),"MC")</f>
        <v>MC</v>
      </c>
      <c r="E338" s="8" t="str">
        <f>IFERROR(__xludf.DUMMYFUNCTION("IFERROR(
  VLOOKUP(
    A338,
    IMPORTRANGE(
      ""1ZygntHC1J6IxzKbTidmOyf5nUyW4GCLurHCjexrLm_o"",
      ""HTMLキャッシュ!A:F""
    ),
    5,
    FALSE
  ),
  0
)
"),"How＋形容詞で数値を尋ねる疑問文の作り方｜Lesson18-3")</f>
        <v>How＋形容詞で数値を尋ねる疑問文の作り方｜Lesson18-3</v>
      </c>
      <c r="F338" s="8" t="str">
        <f>IFERROR(__xludf.DUMMYFUNCTION("IFERROR(
  VLOOKUP(
    B338,
    IMPORTRANGE(
      ""1ZygntHC1J6IxzKbTidmOyf5nUyW4GCLurHCjexrLm_o"",
      ""HTMLキャッシュ!A:F""
    ),
    2,
    FALSE
  ),
  """"
)
"),"MC")</f>
        <v>MC</v>
      </c>
      <c r="G338" s="8" t="str">
        <f>IFERROR(__xludf.DUMMYFUNCTION("IFERROR(
  VLOOKUP(
    B338,
    IMPORTRANGE(
      ""1ZygntHC1J6IxzKbTidmOyf5nUyW4GCLurHCjexrLm_o"",
      ""HTMLキャッシュ!A:F""
    ),
    5,
    FALSE
  ),
  """"
)
"),"英語PROGRESSコラム一覧｜教科書活用法と学習法整理")</f>
        <v>英語PROGRESSコラム一覧｜教科書活用法と学習法整理</v>
      </c>
      <c r="H338" s="1" t="s">
        <v>2085</v>
      </c>
      <c r="I338" s="8">
        <f>IFERROR(__xludf.DUMMYFUNCTION("IFERROR(
  VLOOKUP(
    A338,
    IMPORTRANGE(
      ""1ZHMy3vVUd_0MrSduXTe1etBb1HNpAlGwQr006ljwMiM"",
      ""GSC最新!A:F""
    ),
    3,
    FALSE
  ),
  0
)
"),13.0)</f>
        <v>13</v>
      </c>
    </row>
    <row r="339">
      <c r="A339" s="9" t="s">
        <v>515</v>
      </c>
      <c r="B339" s="9" t="s">
        <v>527</v>
      </c>
      <c r="C339" s="11" t="str">
        <f>IFERROR(__xludf.DUMMYFUNCTION("REGEXEXTRACT(A339,""https?://([^/]+)"")"),"eng-support.com")</f>
        <v>eng-support.com</v>
      </c>
      <c r="D339" s="8" t="str">
        <f>IFERROR(__xludf.DUMMYFUNCTION("IFERROR(
  VLOOKUP(
    A339,
    IMPORTRANGE(
      ""1ZygntHC1J6IxzKbTidmOyf5nUyW4GCLurHCjexrLm_o"",
      ""HTMLキャッシュ!A:F""
    ),
    2,
    FALSE
  ),
  0
)
"),"MC")</f>
        <v>MC</v>
      </c>
      <c r="E339" s="8" t="str">
        <f>IFERROR(__xludf.DUMMYFUNCTION("IFERROR(
  VLOOKUP(
    A339,
    IMPORTRANGE(
      ""1ZygntHC1J6IxzKbTidmOyf5nUyW4GCLurHCjexrLm_o"",
      ""HTMLキャッシュ!A:F""
    ),
    5,
    FALSE
  ),
  0
)
"),"所有格とは boy’sとboys’の違いと書き方 中学英語解")</f>
        <v>所有格とは boy’sとboys’の違いと書き方 中学英語解</v>
      </c>
      <c r="F339" s="8" t="str">
        <f>IFERROR(__xludf.DUMMYFUNCTION("IFERROR(
  VLOOKUP(
    B339,
    IMPORTRANGE(
      ""1ZygntHC1J6IxzKbTidmOyf5nUyW4GCLurHCjexrLm_o"",
      ""HTMLキャッシュ!A:F""
    ),
    2,
    FALSE
  ),
  """"
)
"),"MC")</f>
        <v>MC</v>
      </c>
      <c r="G339" s="8" t="str">
        <f>IFERROR(__xludf.DUMMYFUNCTION("IFERROR(
  VLOOKUP(
    B339,
    IMPORTRANGE(
      ""1ZygntHC1J6IxzKbTidmOyf5nUyW4GCLurHCjexrLm_o"",
      ""HTMLキャッシュ!A:F""
    ),
    5,
    FALSE
  ),
  """"
)
"),"英語PROGRESSコラム一覧｜教科書活用法と学習法整理")</f>
        <v>英語PROGRESSコラム一覧｜教科書活用法と学習法整理</v>
      </c>
      <c r="H339" s="1" t="s">
        <v>2085</v>
      </c>
      <c r="I339" s="8">
        <f>IFERROR(__xludf.DUMMYFUNCTION("IFERROR(
  VLOOKUP(
    A339,
    IMPORTRANGE(
      ""1ZHMy3vVUd_0MrSduXTe1etBb1HNpAlGwQr006ljwMiM"",
      ""GSC最新!A:F""
    ),
    3,
    FALSE
  ),
  0
)
"),73.0)</f>
        <v>73</v>
      </c>
    </row>
    <row r="340">
      <c r="A340" s="9" t="s">
        <v>516</v>
      </c>
      <c r="B340" s="9" t="s">
        <v>527</v>
      </c>
      <c r="C340" s="11" t="str">
        <f>IFERROR(__xludf.DUMMYFUNCTION("REGEXEXTRACT(A340,""https?://([^/]+)"")"),"eng-support.com")</f>
        <v>eng-support.com</v>
      </c>
      <c r="D340" s="8" t="str">
        <f>IFERROR(__xludf.DUMMYFUNCTION("IFERROR(
  VLOOKUP(
    A340,
    IMPORTRANGE(
      ""1ZygntHC1J6IxzKbTidmOyf5nUyW4GCLurHCjexrLm_o"",
      ""HTMLキャッシュ!A:F""
    ),
    2,
    FALSE
  ),
  0
)
"),"MC")</f>
        <v>MC</v>
      </c>
      <c r="E340" s="8" t="str">
        <f>IFERROR(__xludf.DUMMYFUNCTION("IFERROR(
  VLOOKUP(
    A340,
    IMPORTRANGE(
      ""1ZygntHC1J6IxzKbTidmOyf5nUyW4GCLurHCjexrLm_o"",
      ""HTMLキャッシュ!A:F""
    ),
    5,
    FALSE
  ),
  0
)
"),"頻度を表す副詞の位置｜often・sometimes｜中学英語")</f>
        <v>頻度を表す副詞の位置｜often・sometimes｜中学英語</v>
      </c>
      <c r="F340" s="8" t="str">
        <f>IFERROR(__xludf.DUMMYFUNCTION("IFERROR(
  VLOOKUP(
    B340,
    IMPORTRANGE(
      ""1ZygntHC1J6IxzKbTidmOyf5nUyW4GCLurHCjexrLm_o"",
      ""HTMLキャッシュ!A:F""
    ),
    2,
    FALSE
  ),
  """"
)
"),"MC")</f>
        <v>MC</v>
      </c>
      <c r="G340" s="8" t="str">
        <f>IFERROR(__xludf.DUMMYFUNCTION("IFERROR(
  VLOOKUP(
    B340,
    IMPORTRANGE(
      ""1ZygntHC1J6IxzKbTidmOyf5nUyW4GCLurHCjexrLm_o"",
      ""HTMLキャッシュ!A:F""
    ),
    5,
    FALSE
  ),
  """"
)
"),"英語PROGRESSコラム一覧｜教科書活用法と学習法整理")</f>
        <v>英語PROGRESSコラム一覧｜教科書活用法と学習法整理</v>
      </c>
      <c r="H340" s="1" t="s">
        <v>2085</v>
      </c>
      <c r="I340" s="8">
        <f>IFERROR(__xludf.DUMMYFUNCTION("IFERROR(
  VLOOKUP(
    A340,
    IMPORTRANGE(
      ""1ZHMy3vVUd_0MrSduXTe1etBb1HNpAlGwQr006ljwMiM"",
      ""GSC最新!A:F""
    ),
    3,
    FALSE
  ),
  0
)
"),14.0)</f>
        <v>14</v>
      </c>
    </row>
    <row r="341">
      <c r="A341" s="9" t="s">
        <v>517</v>
      </c>
      <c r="B341" s="9" t="s">
        <v>527</v>
      </c>
      <c r="C341" s="11" t="str">
        <f>IFERROR(__xludf.DUMMYFUNCTION("REGEXEXTRACT(A341,""https?://([^/]+)"")"),"eng-support.com")</f>
        <v>eng-support.com</v>
      </c>
      <c r="D341" s="8" t="str">
        <f>IFERROR(__xludf.DUMMYFUNCTION("IFERROR(
  VLOOKUP(
    A341,
    IMPORTRANGE(
      ""1ZygntHC1J6IxzKbTidmOyf5nUyW4GCLurHCjexrLm_o"",
      ""HTMLキャッシュ!A:F""
    ),
    2,
    FALSE
  ),
  0
)
"),"MC")</f>
        <v>MC</v>
      </c>
      <c r="E341" s="8" t="str">
        <f>IFERROR(__xludf.DUMMYFUNCTION("IFERROR(
  VLOOKUP(
    A341,
    IMPORTRANGE(
      ""1ZygntHC1J6IxzKbTidmOyf5nUyW4GCLurHCjexrLm_o"",
      ""HTMLキャッシュ!A:F""
    ),
    5,
    FALSE
  ),
  0
)
"),"所有・所属を表す of の使い方【Progress Book1 Lesson19-4】 - 新宿区四谷の英語専門塾「英語教室『サポート』」～英語は別に怖くない！～")</f>
        <v>所有・所属を表す of の使い方【Progress Book1 Lesson19-4】 - 新宿区四谷の英語専門塾「英語教室『サポート』」～英語は別に怖くない！～</v>
      </c>
      <c r="F341" s="8" t="str">
        <f>IFERROR(__xludf.DUMMYFUNCTION("IFERROR(
  VLOOKUP(
    B341,
    IMPORTRANGE(
      ""1ZygntHC1J6IxzKbTidmOyf5nUyW4GCLurHCjexrLm_o"",
      ""HTMLキャッシュ!A:F""
    ),
    2,
    FALSE
  ),
  """"
)
"),"MC")</f>
        <v>MC</v>
      </c>
      <c r="G341" s="8" t="str">
        <f>IFERROR(__xludf.DUMMYFUNCTION("IFERROR(
  VLOOKUP(
    B341,
    IMPORTRANGE(
      ""1ZygntHC1J6IxzKbTidmOyf5nUyW4GCLurHCjexrLm_o"",
      ""HTMLキャッシュ!A:F""
    ),
    5,
    FALSE
  ),
  """"
)
"),"英語PROGRESSコラム一覧｜教科書活用法と学習法整理")</f>
        <v>英語PROGRESSコラム一覧｜教科書活用法と学習法整理</v>
      </c>
      <c r="H341" s="1" t="s">
        <v>2085</v>
      </c>
      <c r="I341" s="8">
        <f>IFERROR(__xludf.DUMMYFUNCTION("IFERROR(
  VLOOKUP(
    A341,
    IMPORTRANGE(
      ""1ZHMy3vVUd_0MrSduXTe1etBb1HNpAlGwQr006ljwMiM"",
      ""GSC最新!A:F""
    ),
    3,
    FALSE
  ),
  0
)
"),23.0)</f>
        <v>23</v>
      </c>
    </row>
    <row r="342">
      <c r="A342" s="9" t="s">
        <v>518</v>
      </c>
      <c r="B342" s="9" t="s">
        <v>527</v>
      </c>
      <c r="C342" s="11" t="str">
        <f>IFERROR(__xludf.DUMMYFUNCTION("REGEXEXTRACT(A342,""https?://([^/]+)"")"),"eng-support.com")</f>
        <v>eng-support.com</v>
      </c>
      <c r="D342" s="8" t="str">
        <f>IFERROR(__xludf.DUMMYFUNCTION("IFERROR(
  VLOOKUP(
    A342,
    IMPORTRANGE(
      ""1ZygntHC1J6IxzKbTidmOyf5nUyW4GCLurHCjexrLm_o"",
      ""HTMLキャッシュ!A:F""
    ),
    2,
    FALSE
  ),
  0
)
"),"MC")</f>
        <v>MC</v>
      </c>
      <c r="E342" s="8" t="str">
        <f>IFERROR(__xludf.DUMMYFUNCTION("IFERROR(
  VLOOKUP(
    A342,
    IMPORTRANGE(
      ""1ZygntHC1J6IxzKbTidmOyf5nUyW4GCLurHCjexrLm_o"",
      ""HTMLキャッシュ!A:F""
    ),
    5,
    FALSE
  ),
  0
)
"),"SVOO文型【Progress Book1 Lesson20-1】 - 新宿区四谷の英語専門塾「英語教室『サポート』」～英語は別に怖くない！～")</f>
        <v>SVOO文型【Progress Book1 Lesson20-1】 - 新宿区四谷の英語専門塾「英語教室『サポート』」～英語は別に怖くない！～</v>
      </c>
      <c r="F342" s="8" t="str">
        <f>IFERROR(__xludf.DUMMYFUNCTION("IFERROR(
  VLOOKUP(
    B342,
    IMPORTRANGE(
      ""1ZygntHC1J6IxzKbTidmOyf5nUyW4GCLurHCjexrLm_o"",
      ""HTMLキャッシュ!A:F""
    ),
    2,
    FALSE
  ),
  """"
)
"),"MC")</f>
        <v>MC</v>
      </c>
      <c r="G342" s="8" t="str">
        <f>IFERROR(__xludf.DUMMYFUNCTION("IFERROR(
  VLOOKUP(
    B342,
    IMPORTRANGE(
      ""1ZygntHC1J6IxzKbTidmOyf5nUyW4GCLurHCjexrLm_o"",
      ""HTMLキャッシュ!A:F""
    ),
    5,
    FALSE
  ),
  """"
)
"),"英語PROGRESSコラム一覧｜教科書活用法と学習法整理")</f>
        <v>英語PROGRESSコラム一覧｜教科書活用法と学習法整理</v>
      </c>
      <c r="H342" s="1" t="s">
        <v>2085</v>
      </c>
      <c r="I342" s="8">
        <f>IFERROR(__xludf.DUMMYFUNCTION("IFERROR(
  VLOOKUP(
    A342,
    IMPORTRANGE(
      ""1ZHMy3vVUd_0MrSduXTe1etBb1HNpAlGwQr006ljwMiM"",
      ""GSC最新!A:F""
    ),
    3,
    FALSE
  ),
  0
)
"),0.0)</f>
        <v>0</v>
      </c>
    </row>
    <row r="343">
      <c r="A343" s="9" t="s">
        <v>519</v>
      </c>
      <c r="B343" s="9" t="s">
        <v>527</v>
      </c>
      <c r="C343" s="11" t="str">
        <f>IFERROR(__xludf.DUMMYFUNCTION("REGEXEXTRACT(A343,""https?://([^/]+)"")"),"eng-support.com")</f>
        <v>eng-support.com</v>
      </c>
      <c r="D343" s="8" t="str">
        <f>IFERROR(__xludf.DUMMYFUNCTION("IFERROR(
  VLOOKUP(
    A343,
    IMPORTRANGE(
      ""1ZygntHC1J6IxzKbTidmOyf5nUyW4GCLurHCjexrLm_o"",
      ""HTMLキャッシュ!A:F""
    ),
    2,
    FALSE
  ),
  0
)
"),"MC")</f>
        <v>MC</v>
      </c>
      <c r="E343" s="8" t="str">
        <f>IFERROR(__xludf.DUMMYFUNCTION("IFERROR(
  VLOOKUP(
    A343,
    IMPORTRANGE(
      ""1ZygntHC1J6IxzKbTidmOyf5nUyW4GCLurHCjexrLm_o"",
      ""HTMLキャッシュ!A:F""
    ),
    5,
    FALSE
  ),
  0
)
"),"不定詞（動詞の目的語）【Progress Book1 Lesson20-2】 - 新宿区四谷の英語専門塾「英語教室『サポート』」～英語は別に怖くない！～")</f>
        <v>不定詞（動詞の目的語）【Progress Book1 Lesson20-2】 - 新宿区四谷の英語専門塾「英語教室『サポート』」～英語は別に怖くない！～</v>
      </c>
      <c r="F343" s="8" t="str">
        <f>IFERROR(__xludf.DUMMYFUNCTION("IFERROR(
  VLOOKUP(
    B343,
    IMPORTRANGE(
      ""1ZygntHC1J6IxzKbTidmOyf5nUyW4GCLurHCjexrLm_o"",
      ""HTMLキャッシュ!A:F""
    ),
    2,
    FALSE
  ),
  """"
)
"),"MC")</f>
        <v>MC</v>
      </c>
      <c r="G343" s="8" t="str">
        <f>IFERROR(__xludf.DUMMYFUNCTION("IFERROR(
  VLOOKUP(
    B343,
    IMPORTRANGE(
      ""1ZygntHC1J6IxzKbTidmOyf5nUyW4GCLurHCjexrLm_o"",
      ""HTMLキャッシュ!A:F""
    ),
    5,
    FALSE
  ),
  """"
)
"),"英語PROGRESSコラム一覧｜教科書活用法と学習法整理")</f>
        <v>英語PROGRESSコラム一覧｜教科書活用法と学習法整理</v>
      </c>
      <c r="H343" s="1" t="s">
        <v>2085</v>
      </c>
      <c r="I343" s="8">
        <f>IFERROR(__xludf.DUMMYFUNCTION("IFERROR(
  VLOOKUP(
    A343,
    IMPORTRANGE(
      ""1ZHMy3vVUd_0MrSduXTe1etBb1HNpAlGwQr006ljwMiM"",
      ""GSC最新!A:F""
    ),
    3,
    FALSE
  ),
  0
)
"),0.0)</f>
        <v>0</v>
      </c>
    </row>
    <row r="344">
      <c r="A344" s="9" t="s">
        <v>520</v>
      </c>
      <c r="B344" s="9" t="s">
        <v>527</v>
      </c>
      <c r="C344" s="11" t="str">
        <f>IFERROR(__xludf.DUMMYFUNCTION("REGEXEXTRACT(A344,""https?://([^/]+)"")"),"eng-support.com")</f>
        <v>eng-support.com</v>
      </c>
      <c r="D344" s="8" t="str">
        <f>IFERROR(__xludf.DUMMYFUNCTION("IFERROR(
  VLOOKUP(
    A344,
    IMPORTRANGE(
      ""1ZygntHC1J6IxzKbTidmOyf5nUyW4GCLurHCjexrLm_o"",
      ""HTMLキャッシュ!A:F""
    ),
    2,
    FALSE
  ),
  0
)
"),"MC")</f>
        <v>MC</v>
      </c>
      <c r="E344" s="8" t="str">
        <f>IFERROR(__xludf.DUMMYFUNCTION("IFERROR(
  VLOOKUP(
    A344,
    IMPORTRANGE(
      ""1ZygntHC1J6IxzKbTidmOyf5nUyW4GCLurHCjexrLm_o"",
      ""HTMLキャッシュ!A:F""
    ),
    5,
    FALSE
  ),
  0
)
"),"目的を表す不定詞｜in order toの意味と用例｜中1英語")</f>
        <v>目的を表す不定詞｜in order toの意味と用例｜中1英語</v>
      </c>
      <c r="F344" s="8" t="str">
        <f>IFERROR(__xludf.DUMMYFUNCTION("IFERROR(
  VLOOKUP(
    B344,
    IMPORTRANGE(
      ""1ZygntHC1J6IxzKbTidmOyf5nUyW4GCLurHCjexrLm_o"",
      ""HTMLキャッシュ!A:F""
    ),
    2,
    FALSE
  ),
  """"
)
"),"MC")</f>
        <v>MC</v>
      </c>
      <c r="G344" s="8" t="str">
        <f>IFERROR(__xludf.DUMMYFUNCTION("IFERROR(
  VLOOKUP(
    B344,
    IMPORTRANGE(
      ""1ZygntHC1J6IxzKbTidmOyf5nUyW4GCLurHCjexrLm_o"",
      ""HTMLキャッシュ!A:F""
    ),
    5,
    FALSE
  ),
  """"
)
"),"英語PROGRESSコラム一覧｜教科書活用法と学習法整理")</f>
        <v>英語PROGRESSコラム一覧｜教科書活用法と学習法整理</v>
      </c>
      <c r="H344" s="1" t="s">
        <v>2085</v>
      </c>
      <c r="I344" s="8">
        <f>IFERROR(__xludf.DUMMYFUNCTION("IFERROR(
  VLOOKUP(
    A344,
    IMPORTRANGE(
      ""1ZHMy3vVUd_0MrSduXTe1etBb1HNpAlGwQr006ljwMiM"",
      ""GSC最新!A:F""
    ),
    3,
    FALSE
  ),
  0
)
"),1.0)</f>
        <v>1</v>
      </c>
    </row>
    <row r="345">
      <c r="A345" s="9" t="s">
        <v>521</v>
      </c>
      <c r="B345" s="9" t="s">
        <v>527</v>
      </c>
      <c r="C345" s="11" t="str">
        <f>IFERROR(__xludf.DUMMYFUNCTION("REGEXEXTRACT(A345,""https?://([^/]+)"")"),"eng-support.com")</f>
        <v>eng-support.com</v>
      </c>
      <c r="D345" s="8" t="str">
        <f>IFERROR(__xludf.DUMMYFUNCTION("IFERROR(
  VLOOKUP(
    A345,
    IMPORTRANGE(
      ""1ZygntHC1J6IxzKbTidmOyf5nUyW4GCLurHCjexrLm_o"",
      ""HTMLキャッシュ!A:F""
    ),
    2,
    FALSE
  ),
  0
)
"),"MC")</f>
        <v>MC</v>
      </c>
      <c r="E345" s="8" t="str">
        <f>IFERROR(__xludf.DUMMYFUNCTION("IFERROR(
  VLOOKUP(
    A345,
    IMPORTRANGE(
      ""1ZygntHC1J6IxzKbTidmOyf5nUyW4GCLurHCjexrLm_o"",
      ""HTMLキャッシュ!A:F""
    ),
    5,
    FALSE
  ),
  0
)
"),"any・some・every・noの違い｜12語・no oneの書き方・noneとの差")</f>
        <v>any・some・every・noの違い｜12語・no oneの書き方・noneとの差</v>
      </c>
      <c r="F345" s="8" t="str">
        <f>IFERROR(__xludf.DUMMYFUNCTION("IFERROR(
  VLOOKUP(
    B345,
    IMPORTRANGE(
      ""1ZygntHC1J6IxzKbTidmOyf5nUyW4GCLurHCjexrLm_o"",
      ""HTMLキャッシュ!A:F""
    ),
    2,
    FALSE
  ),
  """"
)
"),"MC")</f>
        <v>MC</v>
      </c>
      <c r="G345" s="8" t="str">
        <f>IFERROR(__xludf.DUMMYFUNCTION("IFERROR(
  VLOOKUP(
    B345,
    IMPORTRANGE(
      ""1ZygntHC1J6IxzKbTidmOyf5nUyW4GCLurHCjexrLm_o"",
      ""HTMLキャッシュ!A:F""
    ),
    5,
    FALSE
  ),
  """"
)
"),"英語PROGRESSコラム一覧｜教科書活用法と学習法整理")</f>
        <v>英語PROGRESSコラム一覧｜教科書活用法と学習法整理</v>
      </c>
      <c r="H345" s="1" t="s">
        <v>2085</v>
      </c>
      <c r="I345" s="8">
        <f>IFERROR(__xludf.DUMMYFUNCTION("IFERROR(
  VLOOKUP(
    A345,
    IMPORTRANGE(
      ""1ZHMy3vVUd_0MrSduXTe1etBb1HNpAlGwQr006ljwMiM"",
      ""GSC最新!A:F""
    ),
    3,
    FALSE
  ),
  0
)
"),9.0)</f>
        <v>9</v>
      </c>
    </row>
    <row r="346">
      <c r="A346" s="9" t="s">
        <v>522</v>
      </c>
      <c r="B346" s="9" t="s">
        <v>527</v>
      </c>
      <c r="C346" s="11" t="str">
        <f>IFERROR(__xludf.DUMMYFUNCTION("REGEXEXTRACT(A346,""https?://([^/]+)"")"),"eng-support.com")</f>
        <v>eng-support.com</v>
      </c>
      <c r="D346" s="8" t="str">
        <f>IFERROR(__xludf.DUMMYFUNCTION("IFERROR(
  VLOOKUP(
    A346,
    IMPORTRANGE(
      ""1ZygntHC1J6IxzKbTidmOyf5nUyW4GCLurHCjexrLm_o"",
      ""HTMLキャッシュ!A:F""
    ),
    2,
    FALSE
  ),
  0
)
"),"MC")</f>
        <v>MC</v>
      </c>
      <c r="E346" s="8" t="str">
        <f>IFERROR(__xludf.DUMMYFUNCTION("IFERROR(
  VLOOKUP(
    A346,
    IMPORTRANGE(
      ""1ZygntHC1J6IxzKbTidmOyf5nUyW4GCLurHCjexrLm_o"",
      ""HTMLキャッシュ!A:F""
    ),
    5,
    FALSE
  ),
  0
)
"),"代名詞の種類と使い方｜英文で確実に意味を取る基礎ルール")</f>
        <v>代名詞の種類と使い方｜英文で確実に意味を取る基礎ルール</v>
      </c>
      <c r="F346" s="8" t="str">
        <f>IFERROR(__xludf.DUMMYFUNCTION("IFERROR(
  VLOOKUP(
    B346,
    IMPORTRANGE(
      ""1ZygntHC1J6IxzKbTidmOyf5nUyW4GCLurHCjexrLm_o"",
      ""HTMLキャッシュ!A:F""
    ),
    2,
    FALSE
  ),
  """"
)
"),"MC")</f>
        <v>MC</v>
      </c>
      <c r="G346" s="8" t="str">
        <f>IFERROR(__xludf.DUMMYFUNCTION("IFERROR(
  VLOOKUP(
    B346,
    IMPORTRANGE(
      ""1ZygntHC1J6IxzKbTidmOyf5nUyW4GCLurHCjexrLm_o"",
      ""HTMLキャッシュ!A:F""
    ),
    5,
    FALSE
  ),
  """"
)
"),"英語PROGRESSコラム一覧｜教科書活用法と学習法整理")</f>
        <v>英語PROGRESSコラム一覧｜教科書活用法と学習法整理</v>
      </c>
      <c r="H346" s="1" t="s">
        <v>2085</v>
      </c>
      <c r="I346" s="8">
        <f>IFERROR(__xludf.DUMMYFUNCTION("IFERROR(
  VLOOKUP(
    A346,
    IMPORTRANGE(
      ""1ZHMy3vVUd_0MrSduXTe1etBb1HNpAlGwQr006ljwMiM"",
      ""GSC最新!A:F""
    ),
    3,
    FALSE
  ),
  0
)
"),0.0)</f>
        <v>0</v>
      </c>
    </row>
    <row r="347">
      <c r="A347" s="9" t="s">
        <v>523</v>
      </c>
      <c r="B347" s="9" t="s">
        <v>527</v>
      </c>
      <c r="C347" s="11" t="str">
        <f>IFERROR(__xludf.DUMMYFUNCTION("REGEXEXTRACT(A347,""https?://([^/]+)"")"),"eng-support.com")</f>
        <v>eng-support.com</v>
      </c>
      <c r="D347" s="8" t="str">
        <f>IFERROR(__xludf.DUMMYFUNCTION("IFERROR(
  VLOOKUP(
    A347,
    IMPORTRANGE(
      ""1ZygntHC1J6IxzKbTidmOyf5nUyW4GCLurHCjexrLm_o"",
      ""HTMLキャッシュ!A:F""
    ),
    2,
    FALSE
  ),
  0
)
"),"MC")</f>
        <v>MC</v>
      </c>
      <c r="E347" s="8" t="str">
        <f>IFERROR(__xludf.DUMMYFUNCTION("IFERROR(
  VLOOKUP(
    A347,
    IMPORTRANGE(
      ""1ZygntHC1J6IxzKbTidmOyf5nUyW4GCLurHCjexrLm_o"",
      ""HTMLキャッシュ!A:F""
    ),
    5,
    FALSE
  ),
  0
)
"),"現在進行形の平叙文｜be動詞＋ingの形【中1英語】")</f>
        <v>現在進行形の平叙文｜be動詞＋ingの形【中1英語】</v>
      </c>
      <c r="F347" s="8" t="str">
        <f>IFERROR(__xludf.DUMMYFUNCTION("IFERROR(
  VLOOKUP(
    B347,
    IMPORTRANGE(
      ""1ZygntHC1J6IxzKbTidmOyf5nUyW4GCLurHCjexrLm_o"",
      ""HTMLキャッシュ!A:F""
    ),
    2,
    FALSE
  ),
  """"
)
"),"MC")</f>
        <v>MC</v>
      </c>
      <c r="G347" s="8" t="str">
        <f>IFERROR(__xludf.DUMMYFUNCTION("IFERROR(
  VLOOKUP(
    B347,
    IMPORTRANGE(
      ""1ZygntHC1J6IxzKbTidmOyf5nUyW4GCLurHCjexrLm_o"",
      ""HTMLキャッシュ!A:F""
    ),
    5,
    FALSE
  ),
  """"
)
"),"英語PROGRESSコラム一覧｜教科書活用法と学習法整理")</f>
        <v>英語PROGRESSコラム一覧｜教科書活用法と学習法整理</v>
      </c>
      <c r="H347" s="1" t="s">
        <v>2085</v>
      </c>
      <c r="I347" s="8">
        <f>IFERROR(__xludf.DUMMYFUNCTION("IFERROR(
  VLOOKUP(
    A347,
    IMPORTRANGE(
      ""1ZHMy3vVUd_0MrSduXTe1etBb1HNpAlGwQr006ljwMiM"",
      ""GSC最新!A:F""
    ),
    3,
    FALSE
  ),
  0
)
"),2.0)</f>
        <v>2</v>
      </c>
    </row>
    <row r="348">
      <c r="A348" s="9" t="s">
        <v>524</v>
      </c>
      <c r="B348" s="9" t="s">
        <v>527</v>
      </c>
      <c r="C348" s="11" t="str">
        <f>IFERROR(__xludf.DUMMYFUNCTION("REGEXEXTRACT(A348,""https?://([^/]+)"")"),"eng-support.com")</f>
        <v>eng-support.com</v>
      </c>
      <c r="D348" s="8" t="str">
        <f>IFERROR(__xludf.DUMMYFUNCTION("IFERROR(
  VLOOKUP(
    A348,
    IMPORTRANGE(
      ""1ZygntHC1J6IxzKbTidmOyf5nUyW4GCLurHCjexrLm_o"",
      ""HTMLキャッシュ!A:F""
    ),
    2,
    FALSE
  ),
  0
)
"),"MC")</f>
        <v>MC</v>
      </c>
      <c r="E348" s="8" t="str">
        <f>IFERROR(__xludf.DUMMYFUNCTION("IFERROR(
  VLOOKUP(
    A348,
    IMPORTRANGE(
      ""1ZygntHC1J6IxzKbTidmOyf5nUyW4GCLurHCjexrLm_o"",
      ""HTMLキャッシュ!A:F""
    ),
    5,
    FALSE
  ),
  0
)
"),"現在進行形の疑問文！WhatやWhereを使う語順を徹底解説")</f>
        <v>現在進行形の疑問文！WhatやWhereを使う語順を徹底解説</v>
      </c>
      <c r="F348" s="8" t="str">
        <f>IFERROR(__xludf.DUMMYFUNCTION("IFERROR(
  VLOOKUP(
    B348,
    IMPORTRANGE(
      ""1ZygntHC1J6IxzKbTidmOyf5nUyW4GCLurHCjexrLm_o"",
      ""HTMLキャッシュ!A:F""
    ),
    2,
    FALSE
  ),
  """"
)
"),"MC")</f>
        <v>MC</v>
      </c>
      <c r="G348" s="8" t="str">
        <f>IFERROR(__xludf.DUMMYFUNCTION("IFERROR(
  VLOOKUP(
    B348,
    IMPORTRANGE(
      ""1ZygntHC1J6IxzKbTidmOyf5nUyW4GCLurHCjexrLm_o"",
      ""HTMLキャッシュ!A:F""
    ),
    5,
    FALSE
  ),
  """"
)
"),"英語PROGRESSコラム一覧｜教科書活用法と学習法整理")</f>
        <v>英語PROGRESSコラム一覧｜教科書活用法と学習法整理</v>
      </c>
      <c r="H348" s="1" t="s">
        <v>2085</v>
      </c>
      <c r="I348" s="8">
        <f>IFERROR(__xludf.DUMMYFUNCTION("IFERROR(
  VLOOKUP(
    A348,
    IMPORTRANGE(
      ""1ZHMy3vVUd_0MrSduXTe1etBb1HNpAlGwQr006ljwMiM"",
      ""GSC最新!A:F""
    ),
    3,
    FALSE
  ),
  0
)
"),2.0)</f>
        <v>2</v>
      </c>
    </row>
    <row r="349">
      <c r="A349" s="9" t="s">
        <v>525</v>
      </c>
      <c r="B349" s="9" t="s">
        <v>527</v>
      </c>
      <c r="C349" s="11" t="str">
        <f>IFERROR(__xludf.DUMMYFUNCTION("REGEXEXTRACT(A349,""https?://([^/]+)"")"),"eng-support.com")</f>
        <v>eng-support.com</v>
      </c>
      <c r="D349" s="8" t="str">
        <f>IFERROR(__xludf.DUMMYFUNCTION("IFERROR(
  VLOOKUP(
    A349,
    IMPORTRANGE(
      ""1ZygntHC1J6IxzKbTidmOyf5nUyW4GCLurHCjexrLm_o"",
      ""HTMLキャッシュ!A:F""
    ),
    2,
    FALSE
  ),
  0
)
"),"MC")</f>
        <v>MC</v>
      </c>
      <c r="E349" s="8" t="str">
        <f>IFERROR(__xludf.DUMMYFUNCTION("IFERROR(
  VLOOKUP(
    A349,
    IMPORTRANGE(
      ""1ZygntHC1J6IxzKbTidmOyf5nUyW4GCLurHCjexrLm_o"",
      ""HTMLキャッシュ!A:F""
    ),
    5,
    FALSE
  ),
  0
)
"),"theyの目的格はthem｜目的格一覧表と前置詞の後ろのルール｜中1英語 Progress Book1 9-3")</f>
        <v>theyの目的格はthem｜目的格一覧表と前置詞の後ろのルール｜中1英語 Progress Book1 9-3</v>
      </c>
      <c r="F349" s="8" t="str">
        <f>IFERROR(__xludf.DUMMYFUNCTION("IFERROR(
  VLOOKUP(
    B349,
    IMPORTRANGE(
      ""1ZygntHC1J6IxzKbTidmOyf5nUyW4GCLurHCjexrLm_o"",
      ""HTMLキャッシュ!A:F""
    ),
    2,
    FALSE
  ),
  """"
)
"),"MC")</f>
        <v>MC</v>
      </c>
      <c r="G349" s="8" t="str">
        <f>IFERROR(__xludf.DUMMYFUNCTION("IFERROR(
  VLOOKUP(
    B349,
    IMPORTRANGE(
      ""1ZygntHC1J6IxzKbTidmOyf5nUyW4GCLurHCjexrLm_o"",
      ""HTMLキャッシュ!A:F""
    ),
    5,
    FALSE
  ),
  """"
)
"),"英語PROGRESSコラム一覧｜教科書活用法と学習法整理")</f>
        <v>英語PROGRESSコラム一覧｜教科書活用法と学習法整理</v>
      </c>
      <c r="H349" s="1" t="s">
        <v>2085</v>
      </c>
      <c r="I349" s="8">
        <f>IFERROR(__xludf.DUMMYFUNCTION("IFERROR(
  VLOOKUP(
    A349,
    IMPORTRANGE(
      ""1ZHMy3vVUd_0MrSduXTe1etBb1HNpAlGwQr006ljwMiM"",
      ""GSC最新!A:F""
    ),
    3,
    FALSE
  ),
  0
)
"),12.0)</f>
        <v>12</v>
      </c>
    </row>
    <row r="350">
      <c r="A350" s="9" t="s">
        <v>526</v>
      </c>
      <c r="B350" s="9" t="s">
        <v>482</v>
      </c>
      <c r="C350" s="11" t="str">
        <f>IFERROR(__xludf.DUMMYFUNCTION("REGEXEXTRACT(A350,""https?://([^/]+)"")"),"eng-support.com")</f>
        <v>eng-support.com</v>
      </c>
      <c r="D350" s="8" t="str">
        <f>IFERROR(__xludf.DUMMYFUNCTION("IFERROR(
  VLOOKUP(
    A350,
    IMPORTRANGE(
      ""1ZygntHC1J6IxzKbTidmOyf5nUyW4GCLurHCjexrLm_o"",
      ""HTMLキャッシュ!A:F""
    ),
    2,
    FALSE
  ),
  0
)
"),"MC")</f>
        <v>MC</v>
      </c>
      <c r="E350" s="8" t="str">
        <f>IFERROR(__xludf.DUMMYFUNCTION("IFERROR(
  VLOOKUP(
    A350,
    IMPORTRANGE(
      ""1ZygntHC1J6IxzKbTidmOyf5nUyW4GCLurHCjexrLm_o"",
      ""HTMLキャッシュ!A:F""
    ),
    5,
    FALSE
  ),
  0
)
"),"SVC文型の基本と例文整理｜主語＝補語が分かるbe・become・look解説｜中1英語・Progress対応")</f>
        <v>SVC文型の基本と例文整理｜主語＝補語が分かるbe・become・look解説｜中1英語・Progress対応</v>
      </c>
      <c r="F350" s="8" t="str">
        <f>IFERROR(__xludf.DUMMYFUNCTION("IFERROR(
  VLOOKUP(
    B350,
    IMPORTRANGE(
      ""1ZygntHC1J6IxzKbTidmOyf5nUyW4GCLurHCjexrLm_o"",
      ""HTMLキャッシュ!A:F""
    ),
    2,
    FALSE
  ),
  """"
)
"),"MC")</f>
        <v>MC</v>
      </c>
      <c r="G350" s="8" t="str">
        <f>IFERROR(__xludf.DUMMYFUNCTION("IFERROR(
  VLOOKUP(
    B350,
    IMPORTRANGE(
      ""1ZygntHC1J6IxzKbTidmOyf5nUyW4GCLurHCjexrLm_o"",
      ""HTMLキャッシュ!A:F""
    ),
    5,
    FALSE
  ),
  """"
)
"),"中高一貫の英語教科書｜宿題が終わらない対策｜PROGRESS")</f>
        <v>中高一貫の英語教科書｜宿題が終わらない対策｜PROGRESS</v>
      </c>
      <c r="H350" s="1" t="s">
        <v>2085</v>
      </c>
      <c r="I350" s="8">
        <f>IFERROR(__xludf.DUMMYFUNCTION("IFERROR(
  VLOOKUP(
    A350,
    IMPORTRANGE(
      ""1ZHMy3vVUd_0MrSduXTe1etBb1HNpAlGwQr006ljwMiM"",
      ""GSC最新!A:F""
    ),
    3,
    FALSE
  ),
  0
)
"),7.0)</f>
        <v>7</v>
      </c>
    </row>
    <row r="351">
      <c r="A351" s="9" t="s">
        <v>527</v>
      </c>
      <c r="B351" s="9" t="s">
        <v>549</v>
      </c>
      <c r="C351" s="11" t="str">
        <f>IFERROR(__xludf.DUMMYFUNCTION("REGEXEXTRACT(A351,""https?://([^/]+)"")"),"eng-support.com")</f>
        <v>eng-support.com</v>
      </c>
      <c r="D351" s="8" t="str">
        <f>IFERROR(__xludf.DUMMYFUNCTION("IFERROR(
  VLOOKUP(
    A351,
    IMPORTRANGE(
      ""1ZygntHC1J6IxzKbTidmOyf5nUyW4GCLurHCjexrLm_o"",
      ""HTMLキャッシュ!A:F""
    ),
    2,
    FALSE
  ),
  0
)
"),"MC")</f>
        <v>MC</v>
      </c>
      <c r="E351" s="8" t="str">
        <f>IFERROR(__xludf.DUMMYFUNCTION("IFERROR(
  VLOOKUP(
    A351,
    IMPORTRANGE(
      ""1ZygntHC1J6IxzKbTidmOyf5nUyW4GCLurHCjexrLm_o"",
      ""HTMLキャッシュ!A:F""
    ),
    5,
    FALSE
  ),
  0
)
"),"英語PROGRESSコラム一覧｜教科書活用法と学習法整理")</f>
        <v>英語PROGRESSコラム一覧｜教科書活用法と学習法整理</v>
      </c>
      <c r="F351" s="8" t="str">
        <f>IFERROR(__xludf.DUMMYFUNCTION("IFERROR(
  VLOOKUP(
    B351,
    IMPORTRANGE(
      ""1ZygntHC1J6IxzKbTidmOyf5nUyW4GCLurHCjexrLm_o"",
      ""HTMLキャッシュ!A:F""
    ),
    2,
    FALSE
  ),
  """"
)
"),"MC")</f>
        <v>MC</v>
      </c>
      <c r="G351" s="8" t="str">
        <f>IFERROR(__xludf.DUMMYFUNCTION("IFERROR(
  VLOOKUP(
    B351,
    IMPORTRANGE(
      ""1ZygntHC1J6IxzKbTidmOyf5nUyW4GCLurHCjexrLm_o"",
      ""HTMLキャッシュ!A:F""
    ),
    5,
    FALSE
  ),
  """"
)
"),"PROGRESS IN ENGLISH 21 教科書の特徴と難易度")</f>
        <v>PROGRESS IN ENGLISH 21 教科書の特徴と難易度</v>
      </c>
      <c r="H351" s="1" t="s">
        <v>2085</v>
      </c>
      <c r="I351" s="8">
        <f>IFERROR(__xludf.DUMMYFUNCTION("IFERROR(
  VLOOKUP(
    A351,
    IMPORTRANGE(
      ""1ZHMy3vVUd_0MrSduXTe1etBb1HNpAlGwQr006ljwMiM"",
      ""GSC最新!A:F""
    ),
    3,
    FALSE
  ),
  0
)
"),3.0)</f>
        <v>3</v>
      </c>
    </row>
    <row r="352">
      <c r="A352" s="9" t="s">
        <v>528</v>
      </c>
      <c r="B352" s="9" t="s">
        <v>527</v>
      </c>
      <c r="C352" s="11" t="str">
        <f>IFERROR(__xludf.DUMMYFUNCTION("REGEXEXTRACT(A352,""https?://([^/]+)"")"),"eng-support.com")</f>
        <v>eng-support.com</v>
      </c>
      <c r="D352" s="8" t="str">
        <f>IFERROR(__xludf.DUMMYFUNCTION("IFERROR(
  VLOOKUP(
    A352,
    IMPORTRANGE(
      ""1ZygntHC1J6IxzKbTidmOyf5nUyW4GCLurHCjexrLm_o"",
      ""HTMLキャッシュ!A:F""
    ),
    2,
    FALSE
  ),
  0
)
"),"MC")</f>
        <v>MC</v>
      </c>
      <c r="E352" s="8" t="str">
        <f>IFERROR(__xludf.DUMMYFUNCTION("IFERROR(
  VLOOKUP(
    A352,
    IMPORTRANGE(
      ""1ZygntHC1J6IxzKbTidmOyf5nUyW4GCLurHCjexrLm_o"",
      ""HTMLキャッシュ!A:F""
    ),
    5,
    FALSE
  ),
  0
)
"),"This is の意味と訳し方｜誤訳しない順番のコツ｜中1英語 Progress Book1 1-1")</f>
        <v>This is の意味と訳し方｜誤訳しない順番のコツ｜中1英語 Progress Book1 1-1</v>
      </c>
      <c r="F352" s="8" t="str">
        <f>IFERROR(__xludf.DUMMYFUNCTION("IFERROR(
  VLOOKUP(
    B352,
    IMPORTRANGE(
      ""1ZygntHC1J6IxzKbTidmOyf5nUyW4GCLurHCjexrLm_o"",
      ""HTMLキャッシュ!A:F""
    ),
    2,
    FALSE
  ),
  """"
)
"),"MC")</f>
        <v>MC</v>
      </c>
      <c r="G352" s="8" t="str">
        <f>IFERROR(__xludf.DUMMYFUNCTION("IFERROR(
  VLOOKUP(
    B352,
    IMPORTRANGE(
      ""1ZygntHC1J6IxzKbTidmOyf5nUyW4GCLurHCjexrLm_o"",
      ""HTMLキャッシュ!A:F""
    ),
    5,
    FALSE
  ),
  """"
)
"),"英語PROGRESSコラム一覧｜教科書活用法と学習法整理")</f>
        <v>英語PROGRESSコラム一覧｜教科書活用法と学習法整理</v>
      </c>
      <c r="H352" s="1" t="s">
        <v>2085</v>
      </c>
      <c r="I352" s="8">
        <f>IFERROR(__xludf.DUMMYFUNCTION("IFERROR(
  VLOOKUP(
    A352,
    IMPORTRANGE(
      ""1ZHMy3vVUd_0MrSduXTe1etBb1HNpAlGwQr006ljwMiM"",
      ""GSC最新!A:F""
    ),
    3,
    FALSE
  ),
  0
)
"),0.0)</f>
        <v>0</v>
      </c>
    </row>
    <row r="353">
      <c r="A353" s="9" t="s">
        <v>529</v>
      </c>
      <c r="B353" s="9" t="s">
        <v>527</v>
      </c>
      <c r="C353" s="11" t="str">
        <f>IFERROR(__xludf.DUMMYFUNCTION("REGEXEXTRACT(A353,""https?://([^/]+)"")"),"eng-support.com")</f>
        <v>eng-support.com</v>
      </c>
      <c r="D353" s="8" t="str">
        <f>IFERROR(__xludf.DUMMYFUNCTION("IFERROR(
  VLOOKUP(
    A353,
    IMPORTRANGE(
      ""1ZygntHC1J6IxzKbTidmOyf5nUyW4GCLurHCjexrLm_o"",
      ""HTMLキャッシュ!A:F""
    ),
    2,
    FALSE
  ),
  0
)
"),"MC")</f>
        <v>MC</v>
      </c>
      <c r="E353" s="8" t="str">
        <f>IFERROR(__xludf.DUMMYFUNCTION("IFERROR(
  VLOOKUP(
    A353,
    IMPORTRANGE(
      ""1ZygntHC1J6IxzKbTidmOyf5nUyW4GCLurHCjexrLm_o"",
      ""HTMLキャッシュ!A:F""
    ),
    5,
    FALSE
  ),
  0
)
"),"fromとは｜be fromの出身表現と例文｜中1英語")</f>
        <v>fromとは｜be fromの出身表現と例文｜中1英語</v>
      </c>
      <c r="F353" s="8" t="str">
        <f>IFERROR(__xludf.DUMMYFUNCTION("IFERROR(
  VLOOKUP(
    B353,
    IMPORTRANGE(
      ""1ZygntHC1J6IxzKbTidmOyf5nUyW4GCLurHCjexrLm_o"",
      ""HTMLキャッシュ!A:F""
    ),
    2,
    FALSE
  ),
  """"
)
"),"MC")</f>
        <v>MC</v>
      </c>
      <c r="G353" s="8" t="str">
        <f>IFERROR(__xludf.DUMMYFUNCTION("IFERROR(
  VLOOKUP(
    B353,
    IMPORTRANGE(
      ""1ZygntHC1J6IxzKbTidmOyf5nUyW4GCLurHCjexrLm_o"",
      ""HTMLキャッシュ!A:F""
    ),
    5,
    FALSE
  ),
  """"
)
"),"英語PROGRESSコラム一覧｜教科書活用法と学習法整理")</f>
        <v>英語PROGRESSコラム一覧｜教科書活用法と学習法整理</v>
      </c>
      <c r="H353" s="1" t="s">
        <v>2085</v>
      </c>
      <c r="I353" s="8">
        <f>IFERROR(__xludf.DUMMYFUNCTION("IFERROR(
  VLOOKUP(
    A353,
    IMPORTRANGE(
      ""1ZHMy3vVUd_0MrSduXTe1etBb1HNpAlGwQr006ljwMiM"",
      ""GSC最新!A:F""
    ),
    3,
    FALSE
  ),
  0
)
"),5.0)</f>
        <v>5</v>
      </c>
    </row>
    <row r="354">
      <c r="A354" s="9" t="s">
        <v>530</v>
      </c>
      <c r="B354" s="9" t="s">
        <v>527</v>
      </c>
      <c r="C354" s="11" t="str">
        <f>IFERROR(__xludf.DUMMYFUNCTION("REGEXEXTRACT(A354,""https?://([^/]+)"")"),"eng-support.com")</f>
        <v>eng-support.com</v>
      </c>
      <c r="D354" s="8" t="str">
        <f>IFERROR(__xludf.DUMMYFUNCTION("IFERROR(
  VLOOKUP(
    A354,
    IMPORTRANGE(
      ""1ZygntHC1J6IxzKbTidmOyf5nUyW4GCLurHCjexrLm_o"",
      ""HTMLキャッシュ!A:F""
    ),
    2,
    FALSE
  ),
  0
)
"),"MC")</f>
        <v>MC</v>
      </c>
      <c r="E354" s="8" t="str">
        <f>IFERROR(__xludf.DUMMYFUNCTION("IFERROR(
  VLOOKUP(
    A354,
    IMPORTRANGE(
      ""1ZygntHC1J6IxzKbTidmOyf5nUyW4GCLurHCjexrLm_o"",
      ""HTMLキャッシュ!A:F""
    ),
    5,
    FALSE
  ),
  0
)
"),"疑問文【Progress Book1 1-3】 - 新宿区四谷の英語専門塾「英語教室『サポート』」～英語は別に怖くない！～")</f>
        <v>疑問文【Progress Book1 1-3】 - 新宿区四谷の英語専門塾「英語教室『サポート』」～英語は別に怖くない！～</v>
      </c>
      <c r="F354" s="8" t="str">
        <f>IFERROR(__xludf.DUMMYFUNCTION("IFERROR(
  VLOOKUP(
    B354,
    IMPORTRANGE(
      ""1ZygntHC1J6IxzKbTidmOyf5nUyW4GCLurHCjexrLm_o"",
      ""HTMLキャッシュ!A:F""
    ),
    2,
    FALSE
  ),
  """"
)
"),"MC")</f>
        <v>MC</v>
      </c>
      <c r="G354" s="8" t="str">
        <f>IFERROR(__xludf.DUMMYFUNCTION("IFERROR(
  VLOOKUP(
    B354,
    IMPORTRANGE(
      ""1ZygntHC1J6IxzKbTidmOyf5nUyW4GCLurHCjexrLm_o"",
      ""HTMLキャッシュ!A:F""
    ),
    5,
    FALSE
  ),
  """"
)
"),"英語PROGRESSコラム一覧｜教科書活用法と学習法整理")</f>
        <v>英語PROGRESSコラム一覧｜教科書活用法と学習法整理</v>
      </c>
      <c r="H354" s="1" t="s">
        <v>2085</v>
      </c>
      <c r="I354" s="8">
        <f>IFERROR(__xludf.DUMMYFUNCTION("IFERROR(
  VLOOKUP(
    A354,
    IMPORTRANGE(
      ""1ZHMy3vVUd_0MrSduXTe1etBb1HNpAlGwQr006ljwMiM"",
      ""GSC最新!A:F""
    ),
    3,
    FALSE
  ),
  0
)
"),0.0)</f>
        <v>0</v>
      </c>
    </row>
    <row r="355">
      <c r="A355" s="9" t="s">
        <v>531</v>
      </c>
      <c r="B355" s="9" t="s">
        <v>527</v>
      </c>
      <c r="C355" s="11" t="str">
        <f>IFERROR(__xludf.DUMMYFUNCTION("REGEXEXTRACT(A355,""https?://([^/]+)"")"),"eng-support.com")</f>
        <v>eng-support.com</v>
      </c>
      <c r="D355" s="8" t="str">
        <f>IFERROR(__xludf.DUMMYFUNCTION("IFERROR(
  VLOOKUP(
    A355,
    IMPORTRANGE(
      ""1ZygntHC1J6IxzKbTidmOyf5nUyW4GCLurHCjexrLm_o"",
      ""HTMLキャッシュ!A:F""
    ),
    2,
    FALSE
  ),
  0
)
"),"MC")</f>
        <v>MC</v>
      </c>
      <c r="E355" s="8" t="str">
        <f>IFERROR(__xludf.DUMMYFUNCTION("IFERROR(
  VLOOKUP(
    A355,
    IMPORTRANGE(
      ""1ZygntHC1J6IxzKbTidmOyf5nUyW4GCLurHCjexrLm_o"",
      ""HTMLキャッシュ!A:F""
    ),
    5,
    FALSE
  ),
  0
)
"),"指示代名詞 this/that と What で始める疑問文の基本")</f>
        <v>指示代名詞 this/that と What で始める疑問文の基本</v>
      </c>
      <c r="F355" s="8" t="str">
        <f>IFERROR(__xludf.DUMMYFUNCTION("IFERROR(
  VLOOKUP(
    B355,
    IMPORTRANGE(
      ""1ZygntHC1J6IxzKbTidmOyf5nUyW4GCLurHCjexrLm_o"",
      ""HTMLキャッシュ!A:F""
    ),
    2,
    FALSE
  ),
  """"
)
"),"MC")</f>
        <v>MC</v>
      </c>
      <c r="G355" s="8" t="str">
        <f>IFERROR(__xludf.DUMMYFUNCTION("IFERROR(
  VLOOKUP(
    B355,
    IMPORTRANGE(
      ""1ZygntHC1J6IxzKbTidmOyf5nUyW4GCLurHCjexrLm_o"",
      ""HTMLキャッシュ!A:F""
    ),
    5,
    FALSE
  ),
  """"
)
"),"英語PROGRESSコラム一覧｜教科書活用法と学習法整理")</f>
        <v>英語PROGRESSコラム一覧｜教科書活用法と学習法整理</v>
      </c>
      <c r="H355" s="1" t="s">
        <v>2085</v>
      </c>
      <c r="I355" s="8">
        <f>IFERROR(__xludf.DUMMYFUNCTION("IFERROR(
  VLOOKUP(
    A355,
    IMPORTRANGE(
      ""1ZHMy3vVUd_0MrSduXTe1etBb1HNpAlGwQr006ljwMiM"",
      ""GSC最新!A:F""
    ),
    3,
    FALSE
  ),
  0
)
"),8.0)</f>
        <v>8</v>
      </c>
    </row>
    <row r="356">
      <c r="A356" s="9" t="s">
        <v>532</v>
      </c>
      <c r="B356" s="9" t="s">
        <v>527</v>
      </c>
      <c r="C356" s="11" t="str">
        <f>IFERROR(__xludf.DUMMYFUNCTION("REGEXEXTRACT(A356,""https?://([^/]+)"")"),"eng-support.com")</f>
        <v>eng-support.com</v>
      </c>
      <c r="D356" s="8" t="str">
        <f>IFERROR(__xludf.DUMMYFUNCTION("IFERROR(
  VLOOKUP(
    A356,
    IMPORTRANGE(
      ""1ZygntHC1J6IxzKbTidmOyf5nUyW4GCLurHCjexrLm_o"",
      ""HTMLキャッシュ!A:F""
    ),
    2,
    FALSE
  ),
  0
)
"),"MC")</f>
        <v>MC</v>
      </c>
      <c r="E356" s="8" t="str">
        <f>IFERROR(__xludf.DUMMYFUNCTION("IFERROR(
  VLOOKUP(
    A356,
    IMPORTRANGE(
      ""1ZygntHC1J6IxzKbTidmOyf5nUyW4GCLurHCjexrLm_o"",
      ""HTMLキャッシュ!A:F""
    ),
    5,
    FALSE
  ),
  0
)
"),"中学英語のYes/Noの答え方──Is/Areで聞かれたときの正しい返事パターン【Progress Book1 2-2】 - 新宿区四谷の英語専門塾「英語教室『サポート』」～英語は別に怖くない！～")</f>
        <v>中学英語のYes/Noの答え方──Is/Areで聞かれたときの正しい返事パターン【Progress Book1 2-2】 - 新宿区四谷の英語専門塾「英語教室『サポート』」～英語は別に怖くない！～</v>
      </c>
      <c r="F356" s="8" t="str">
        <f>IFERROR(__xludf.DUMMYFUNCTION("IFERROR(
  VLOOKUP(
    B356,
    IMPORTRANGE(
      ""1ZygntHC1J6IxzKbTidmOyf5nUyW4GCLurHCjexrLm_o"",
      ""HTMLキャッシュ!A:F""
    ),
    2,
    FALSE
  ),
  """"
)
"),"MC")</f>
        <v>MC</v>
      </c>
      <c r="G356" s="8" t="str">
        <f>IFERROR(__xludf.DUMMYFUNCTION("IFERROR(
  VLOOKUP(
    B356,
    IMPORTRANGE(
      ""1ZygntHC1J6IxzKbTidmOyf5nUyW4GCLurHCjexrLm_o"",
      ""HTMLキャッシュ!A:F""
    ),
    5,
    FALSE
  ),
  """"
)
"),"英語PROGRESSコラム一覧｜教科書活用法と学習法整理")</f>
        <v>英語PROGRESSコラム一覧｜教科書活用法と学習法整理</v>
      </c>
      <c r="H356" s="1" t="s">
        <v>2085</v>
      </c>
      <c r="I356" s="8">
        <f>IFERROR(__xludf.DUMMYFUNCTION("IFERROR(
  VLOOKUP(
    A356,
    IMPORTRANGE(
      ""1ZHMy3vVUd_0MrSduXTe1etBb1HNpAlGwQr006ljwMiM"",
      ""GSC最新!A:F""
    ),
    3,
    FALSE
  ),
  0
)
"),31.0)</f>
        <v>31</v>
      </c>
    </row>
    <row r="357">
      <c r="A357" s="9" t="s">
        <v>533</v>
      </c>
      <c r="B357" s="9" t="s">
        <v>527</v>
      </c>
      <c r="C357" s="11" t="str">
        <f>IFERROR(__xludf.DUMMYFUNCTION("REGEXEXTRACT(A357,""https?://([^/]+)"")"),"eng-support.com")</f>
        <v>eng-support.com</v>
      </c>
      <c r="D357" s="8" t="str">
        <f>IFERROR(__xludf.DUMMYFUNCTION("IFERROR(
  VLOOKUP(
    A357,
    IMPORTRANGE(
      ""1ZygntHC1J6IxzKbTidmOyf5nUyW4GCLurHCjexrLm_o"",
      ""HTMLキャッシュ!A:F""
    ),
    2,
    FALSE
  ),
  0
)
"),"MC")</f>
        <v>MC</v>
      </c>
      <c r="E357" s="8" t="str">
        <f>IFERROR(__xludf.DUMMYFUNCTION("IFERROR(
  VLOOKUP(
    A357,
    IMPORTRANGE(
      ""1ZygntHC1J6IxzKbTidmOyf5nUyW4GCLurHCjexrLm_o"",
      ""HTMLキャッシュ!A:F""
    ),
    5,
    FALSE
  ),
  0
)
"),"一般動詞現在形の疑問文と否定文｜基本ルールと使い方解説")</f>
        <v>一般動詞現在形の疑問文と否定文｜基本ルールと使い方解説</v>
      </c>
      <c r="F357" s="8" t="str">
        <f>IFERROR(__xludf.DUMMYFUNCTION("IFERROR(
  VLOOKUP(
    B357,
    IMPORTRANGE(
      ""1ZygntHC1J6IxzKbTidmOyf5nUyW4GCLurHCjexrLm_o"",
      ""HTMLキャッシュ!A:F""
    ),
    2,
    FALSE
  ),
  """"
)
"),"MC")</f>
        <v>MC</v>
      </c>
      <c r="G357" s="8" t="str">
        <f>IFERROR(__xludf.DUMMYFUNCTION("IFERROR(
  VLOOKUP(
    B357,
    IMPORTRANGE(
      ""1ZygntHC1J6IxzKbTidmOyf5nUyW4GCLurHCjexrLm_o"",
      ""HTMLキャッシュ!A:F""
    ),
    5,
    FALSE
  ),
  """"
)
"),"英語PROGRESSコラム一覧｜教科書活用法と学習法整理")</f>
        <v>英語PROGRESSコラム一覧｜教科書活用法と学習法整理</v>
      </c>
      <c r="H357" s="1" t="s">
        <v>2085</v>
      </c>
      <c r="I357" s="8">
        <f>IFERROR(__xludf.DUMMYFUNCTION("IFERROR(
  VLOOKUP(
    A357,
    IMPORTRANGE(
      ""1ZHMy3vVUd_0MrSduXTe1etBb1HNpAlGwQr006ljwMiM"",
      ""GSC最新!A:F""
    ),
    3,
    FALSE
  ),
  0
)
"),4.0)</f>
        <v>4</v>
      </c>
    </row>
    <row r="358">
      <c r="A358" s="9" t="s">
        <v>534</v>
      </c>
      <c r="B358" s="9" t="s">
        <v>527</v>
      </c>
      <c r="C358" s="11" t="str">
        <f>IFERROR(__xludf.DUMMYFUNCTION("REGEXEXTRACT(A358,""https?://([^/]+)"")"),"eng-support.com")</f>
        <v>eng-support.com</v>
      </c>
      <c r="D358" s="8" t="str">
        <f>IFERROR(__xludf.DUMMYFUNCTION("IFERROR(
  VLOOKUP(
    A358,
    IMPORTRANGE(
      ""1ZygntHC1J6IxzKbTidmOyf5nUyW4GCLurHCjexrLm_o"",
      ""HTMLキャッシュ!A:F""
    ),
    2,
    FALSE
  ),
  0
)
"),"MC")</f>
        <v>MC</v>
      </c>
      <c r="E358" s="8" t="str">
        <f>IFERROR(__xludf.DUMMYFUNCTION("IFERROR(
  VLOOKUP(
    A358,
    IMPORTRANGE(
      ""1ZygntHC1J6IxzKbTidmOyf5nUyW4GCLurHCjexrLm_o"",
      ""HTMLキャッシュ!A:F""
    ),
    5,
    FALSE
  ),
  0
)
"),"itの複数形はthey｜is/are一致｜中1英語")</f>
        <v>itの複数形はthey｜is/are一致｜中1英語</v>
      </c>
      <c r="F358" s="8" t="str">
        <f>IFERROR(__xludf.DUMMYFUNCTION("IFERROR(
  VLOOKUP(
    B358,
    IMPORTRANGE(
      ""1ZygntHC1J6IxzKbTidmOyf5nUyW4GCLurHCjexrLm_o"",
      ""HTMLキャッシュ!A:F""
    ),
    2,
    FALSE
  ),
  """"
)
"),"MC")</f>
        <v>MC</v>
      </c>
      <c r="G358" s="8" t="str">
        <f>IFERROR(__xludf.DUMMYFUNCTION("IFERROR(
  VLOOKUP(
    B358,
    IMPORTRANGE(
      ""1ZygntHC1J6IxzKbTidmOyf5nUyW4GCLurHCjexrLm_o"",
      ""HTMLキャッシュ!A:F""
    ),
    5,
    FALSE
  ),
  """"
)
"),"英語PROGRESSコラム一覧｜教科書活用法と学習法整理")</f>
        <v>英語PROGRESSコラム一覧｜教科書活用法と学習法整理</v>
      </c>
      <c r="H358" s="1" t="s">
        <v>2085</v>
      </c>
      <c r="I358" s="8">
        <f>IFERROR(__xludf.DUMMYFUNCTION("IFERROR(
  VLOOKUP(
    A358,
    IMPORTRANGE(
      ""1ZHMy3vVUd_0MrSduXTe1etBb1HNpAlGwQr006ljwMiM"",
      ""GSC最新!A:F""
    ),
    3,
    FALSE
  ),
  0
)
"),2.0)</f>
        <v>2</v>
      </c>
    </row>
    <row r="359">
      <c r="A359" s="9" t="s">
        <v>535</v>
      </c>
      <c r="B359" s="9" t="s">
        <v>527</v>
      </c>
      <c r="C359" s="11" t="str">
        <f>IFERROR(__xludf.DUMMYFUNCTION("REGEXEXTRACT(A359,""https?://([^/]+)"")"),"eng-support.com")</f>
        <v>eng-support.com</v>
      </c>
      <c r="D359" s="8" t="str">
        <f>IFERROR(__xludf.DUMMYFUNCTION("IFERROR(
  VLOOKUP(
    A359,
    IMPORTRANGE(
      ""1ZygntHC1J6IxzKbTidmOyf5nUyW4GCLurHCjexrLm_o"",
      ""HTMLキャッシュ!A:F""
    ),
    2,
    FALSE
  ),
  0
)
"),"MC")</f>
        <v>MC</v>
      </c>
      <c r="E359" s="8" t="str">
        <f>IFERROR(__xludf.DUMMYFUNCTION("IFERROR(
  VLOOKUP(
    A359,
    IMPORTRANGE(
      ""1ZygntHC1J6IxzKbTidmOyf5nUyW4GCLurHCjexrLm_o"",
      ""HTMLキャッシュ!A:F""
    ),
    5,
    FALSE
  ),
  0
)
"),"不定詞 to do の基本と用法整理｜Progress Book1-3-2")</f>
        <v>不定詞 to do の基本と用法整理｜Progress Book1-3-2</v>
      </c>
      <c r="F359" s="8" t="str">
        <f>IFERROR(__xludf.DUMMYFUNCTION("IFERROR(
  VLOOKUP(
    B359,
    IMPORTRANGE(
      ""1ZygntHC1J6IxzKbTidmOyf5nUyW4GCLurHCjexrLm_o"",
      ""HTMLキャッシュ!A:F""
    ),
    2,
    FALSE
  ),
  """"
)
"),"MC")</f>
        <v>MC</v>
      </c>
      <c r="G359" s="8" t="str">
        <f>IFERROR(__xludf.DUMMYFUNCTION("IFERROR(
  VLOOKUP(
    B359,
    IMPORTRANGE(
      ""1ZygntHC1J6IxzKbTidmOyf5nUyW4GCLurHCjexrLm_o"",
      ""HTMLキャッシュ!A:F""
    ),
    5,
    FALSE
  ),
  """"
)
"),"英語PROGRESSコラム一覧｜教科書活用法と学習法整理")</f>
        <v>英語PROGRESSコラム一覧｜教科書活用法と学習法整理</v>
      </c>
      <c r="H359" s="1" t="s">
        <v>2085</v>
      </c>
      <c r="I359" s="8">
        <f>IFERROR(__xludf.DUMMYFUNCTION("IFERROR(
  VLOOKUP(
    A359,
    IMPORTRANGE(
      ""1ZHMy3vVUd_0MrSduXTe1etBb1HNpAlGwQr006ljwMiM"",
      ""GSC最新!A:F""
    ),
    3,
    FALSE
  ),
  0
)
"),0.0)</f>
        <v>0</v>
      </c>
    </row>
    <row r="360">
      <c r="A360" s="9" t="s">
        <v>536</v>
      </c>
      <c r="B360" s="9" t="s">
        <v>527</v>
      </c>
      <c r="C360" s="11" t="str">
        <f>IFERROR(__xludf.DUMMYFUNCTION("REGEXEXTRACT(A360,""https?://([^/]+)"")"),"eng-support.com")</f>
        <v>eng-support.com</v>
      </c>
      <c r="D360" s="8" t="str">
        <f>IFERROR(__xludf.DUMMYFUNCTION("IFERROR(
  VLOOKUP(
    A360,
    IMPORTRANGE(
      ""1ZygntHC1J6IxzKbTidmOyf5nUyW4GCLurHCjexrLm_o"",
      ""HTMLキャッシュ!A:F""
    ),
    2,
    FALSE
  ),
  0
)
"),"MC")</f>
        <v>MC</v>
      </c>
      <c r="E360" s="8" t="str">
        <f>IFERROR(__xludf.DUMMYFUNCTION("IFERROR(
  VLOOKUP(
    A360,
    IMPORTRANGE(
      ""1ZygntHC1J6IxzKbTidmOyf5nUyW4GCLurHCjexrLm_o"",
      ""HTMLキャッシュ!A:F""
    ),
    5,
    FALSE
  ),
  0
)
"),"ワッチャネームの正しい英文｜What is your nameとwhoの違い｜中1英語")</f>
        <v>ワッチャネームの正しい英文｜What is your nameとwhoの違い｜中1英語</v>
      </c>
      <c r="F360" s="8" t="str">
        <f>IFERROR(__xludf.DUMMYFUNCTION("IFERROR(
  VLOOKUP(
    B360,
    IMPORTRANGE(
      ""1ZygntHC1J6IxzKbTidmOyf5nUyW4GCLurHCjexrLm_o"",
      ""HTMLキャッシュ!A:F""
    ),
    2,
    FALSE
  ),
  """"
)
"),"MC")</f>
        <v>MC</v>
      </c>
      <c r="G360" s="8" t="str">
        <f>IFERROR(__xludf.DUMMYFUNCTION("IFERROR(
  VLOOKUP(
    B360,
    IMPORTRANGE(
      ""1ZygntHC1J6IxzKbTidmOyf5nUyW4GCLurHCjexrLm_o"",
      ""HTMLキャッシュ!A:F""
    ),
    5,
    FALSE
  ),
  """"
)
"),"英語PROGRESSコラム一覧｜教科書活用法と学習法整理")</f>
        <v>英語PROGRESSコラム一覧｜教科書活用法と学習法整理</v>
      </c>
      <c r="H360" s="1" t="s">
        <v>2085</v>
      </c>
      <c r="I360" s="8">
        <f>IFERROR(__xludf.DUMMYFUNCTION("IFERROR(
  VLOOKUP(
    A360,
    IMPORTRANGE(
      ""1ZHMy3vVUd_0MrSduXTe1etBb1HNpAlGwQr006ljwMiM"",
      ""GSC最新!A:F""
    ),
    3,
    FALSE
  ),
  0
)
"),3.0)</f>
        <v>3</v>
      </c>
    </row>
    <row r="361">
      <c r="A361" s="9" t="s">
        <v>537</v>
      </c>
      <c r="B361" s="9" t="s">
        <v>527</v>
      </c>
      <c r="C361" s="11" t="str">
        <f>IFERROR(__xludf.DUMMYFUNCTION("REGEXEXTRACT(A361,""https?://([^/]+)"")"),"eng-support.com")</f>
        <v>eng-support.com</v>
      </c>
      <c r="D361" s="8" t="str">
        <f>IFERROR(__xludf.DUMMYFUNCTION("IFERROR(
  VLOOKUP(
    A361,
    IMPORTRANGE(
      ""1ZygntHC1J6IxzKbTidmOyf5nUyW4GCLurHCjexrLm_o"",
      ""HTMLキャッシュ!A:F""
    ),
    2,
    FALSE
  ),
  0
)
"),"MC")</f>
        <v>MC</v>
      </c>
      <c r="E361" s="8" t="str">
        <f>IFERROR(__xludf.DUMMYFUNCTION("IFERROR(
  VLOOKUP(
    A361,
    IMPORTRANGE(
      ""1ZygntHC1J6IxzKbTidmOyf5nUyW4GCLurHCjexrLm_o"",
      ""HTMLキャッシュ!A:F""
    ),
    5,
    FALSE
  ),
  0
)
"),"中1英語｜一般動詞平叙文の作り方と be/一般動詞の違い")</f>
        <v>中1英語｜一般動詞平叙文の作り方と be/一般動詞の違い</v>
      </c>
      <c r="F361" s="8" t="str">
        <f>IFERROR(__xludf.DUMMYFUNCTION("IFERROR(
  VLOOKUP(
    B361,
    IMPORTRANGE(
      ""1ZygntHC1J6IxzKbTidmOyf5nUyW4GCLurHCjexrLm_o"",
      ""HTMLキャッシュ!A:F""
    ),
    2,
    FALSE
  ),
  """"
)
"),"MC")</f>
        <v>MC</v>
      </c>
      <c r="G361" s="8" t="str">
        <f>IFERROR(__xludf.DUMMYFUNCTION("IFERROR(
  VLOOKUP(
    B361,
    IMPORTRANGE(
      ""1ZygntHC1J6IxzKbTidmOyf5nUyW4GCLurHCjexrLm_o"",
      ""HTMLキャッシュ!A:F""
    ),
    5,
    FALSE
  ),
  """"
)
"),"英語PROGRESSコラム一覧｜教科書活用法と学習法整理")</f>
        <v>英語PROGRESSコラム一覧｜教科書活用法と学習法整理</v>
      </c>
      <c r="H361" s="1" t="s">
        <v>2085</v>
      </c>
      <c r="I361" s="8">
        <f>IFERROR(__xludf.DUMMYFUNCTION("IFERROR(
  VLOOKUP(
    A361,
    IMPORTRANGE(
      ""1ZHMy3vVUd_0MrSduXTe1etBb1HNpAlGwQr006ljwMiM"",
      ""GSC最新!A:F""
    ),
    3,
    FALSE
  ),
  0
)
"),2.0)</f>
        <v>2</v>
      </c>
    </row>
    <row r="362">
      <c r="A362" s="9" t="s">
        <v>538</v>
      </c>
      <c r="B362" s="9" t="s">
        <v>527</v>
      </c>
      <c r="C362" s="11" t="str">
        <f>IFERROR(__xludf.DUMMYFUNCTION("REGEXEXTRACT(A362,""https?://([^/]+)"")"),"eng-support.com")</f>
        <v>eng-support.com</v>
      </c>
      <c r="D362" s="8" t="str">
        <f>IFERROR(__xludf.DUMMYFUNCTION("IFERROR(
  VLOOKUP(
    A362,
    IMPORTRANGE(
      ""1ZygntHC1J6IxzKbTidmOyf5nUyW4GCLurHCjexrLm_o"",
      ""HTMLキャッシュ!A:F""
    ),
    2,
    FALSE
  ),
  0
)
"),"MC")</f>
        <v>MC</v>
      </c>
      <c r="E362" s="8" t="str">
        <f>IFERROR(__xludf.DUMMYFUNCTION("IFERROR(
  VLOOKUP(
    A362,
    IMPORTRANGE(
      ""1ZygntHC1J6IxzKbTidmOyf5nUyW4GCLurHCjexrLm_o"",
      ""HTMLキャッシュ!A:F""
    ),
    5,
    FALSE
  ),
  0
)
"),"haveの疑問文｜Doとbeの違い｜中1英語（Progress1-4-2）")</f>
        <v>haveの疑問文｜Doとbeの違い｜中1英語（Progress1-4-2）</v>
      </c>
      <c r="F362" s="8" t="str">
        <f>IFERROR(__xludf.DUMMYFUNCTION("IFERROR(
  VLOOKUP(
    B362,
    IMPORTRANGE(
      ""1ZygntHC1J6IxzKbTidmOyf5nUyW4GCLurHCjexrLm_o"",
      ""HTMLキャッシュ!A:F""
    ),
    2,
    FALSE
  ),
  """"
)
"),"MC")</f>
        <v>MC</v>
      </c>
      <c r="G362" s="8" t="str">
        <f>IFERROR(__xludf.DUMMYFUNCTION("IFERROR(
  VLOOKUP(
    B362,
    IMPORTRANGE(
      ""1ZygntHC1J6IxzKbTidmOyf5nUyW4GCLurHCjexrLm_o"",
      ""HTMLキャッシュ!A:F""
    ),
    5,
    FALSE
  ),
  """"
)
"),"英語PROGRESSコラム一覧｜教科書活用法と学習法整理")</f>
        <v>英語PROGRESSコラム一覧｜教科書活用法と学習法整理</v>
      </c>
      <c r="H362" s="1" t="s">
        <v>2085</v>
      </c>
      <c r="I362" s="8">
        <f>IFERROR(__xludf.DUMMYFUNCTION("IFERROR(
  VLOOKUP(
    A362,
    IMPORTRANGE(
      ""1ZHMy3vVUd_0MrSduXTe1etBb1HNpAlGwQr006ljwMiM"",
      ""GSC最新!A:F""
    ),
    3,
    FALSE
  ),
  0
)
"),0.0)</f>
        <v>0</v>
      </c>
    </row>
    <row r="363">
      <c r="A363" s="9" t="s">
        <v>539</v>
      </c>
      <c r="B363" s="9" t="s">
        <v>527</v>
      </c>
      <c r="C363" s="11" t="str">
        <f>IFERROR(__xludf.DUMMYFUNCTION("REGEXEXTRACT(A363,""https?://([^/]+)"")"),"eng-support.com")</f>
        <v>eng-support.com</v>
      </c>
      <c r="D363" s="8" t="str">
        <f>IFERROR(__xludf.DUMMYFUNCTION("IFERROR(
  VLOOKUP(
    A363,
    IMPORTRANGE(
      ""1ZygntHC1J6IxzKbTidmOyf5nUyW4GCLurHCjexrLm_o"",
      ""HTMLキャッシュ!A:F""
    ),
    2,
    FALSE
  ),
  0
)
"),"MC")</f>
        <v>MC</v>
      </c>
      <c r="E363" s="8" t="str">
        <f>IFERROR(__xludf.DUMMYFUNCTION("IFERROR(
  VLOOKUP(
    A363,
    IMPORTRANGE(
      ""1ZygntHC1J6IxzKbTidmOyf5nUyW4GCLurHCjexrLm_o"",
      ""HTMLキャッシュ!A:F""
    ),
    5,
    FALSE
  ),
  0
)
"),"何色ですか英語｜What color is it｜中1")</f>
        <v>何色ですか英語｜What color is it｜中1</v>
      </c>
      <c r="F363" s="8" t="str">
        <f>IFERROR(__xludf.DUMMYFUNCTION("IFERROR(
  VLOOKUP(
    B363,
    IMPORTRANGE(
      ""1ZygntHC1J6IxzKbTidmOyf5nUyW4GCLurHCjexrLm_o"",
      ""HTMLキャッシュ!A:F""
    ),
    2,
    FALSE
  ),
  """"
)
"),"MC")</f>
        <v>MC</v>
      </c>
      <c r="G363" s="8" t="str">
        <f>IFERROR(__xludf.DUMMYFUNCTION("IFERROR(
  VLOOKUP(
    B363,
    IMPORTRANGE(
      ""1ZygntHC1J6IxzKbTidmOyf5nUyW4GCLurHCjexrLm_o"",
      ""HTMLキャッシュ!A:F""
    ),
    5,
    FALSE
  ),
  """"
)
"),"英語PROGRESSコラム一覧｜教科書活用法と学習法整理")</f>
        <v>英語PROGRESSコラム一覧｜教科書活用法と学習法整理</v>
      </c>
      <c r="H363" s="1" t="s">
        <v>2085</v>
      </c>
      <c r="I363" s="8">
        <f>IFERROR(__xludf.DUMMYFUNCTION("IFERROR(
  VLOOKUP(
    A363,
    IMPORTRANGE(
      ""1ZHMy3vVUd_0MrSduXTe1etBb1HNpAlGwQr006ljwMiM"",
      ""GSC最新!A:F""
    ),
    3,
    FALSE
  ),
  0
)
"),14.0)</f>
        <v>14</v>
      </c>
    </row>
    <row r="364">
      <c r="A364" s="9" t="s">
        <v>540</v>
      </c>
      <c r="B364" s="9" t="s">
        <v>527</v>
      </c>
      <c r="C364" s="11" t="str">
        <f>IFERROR(__xludf.DUMMYFUNCTION("REGEXEXTRACT(A364,""https?://([^/]+)"")"),"eng-support.com")</f>
        <v>eng-support.com</v>
      </c>
      <c r="D364" s="8" t="str">
        <f>IFERROR(__xludf.DUMMYFUNCTION("IFERROR(
  VLOOKUP(
    A364,
    IMPORTRANGE(
      ""1ZygntHC1J6IxzKbTidmOyf5nUyW4GCLurHCjexrLm_o"",
      ""HTMLキャッシュ!A:F""
    ),
    2,
    FALSE
  ),
  0
)
"),"MC")</f>
        <v>MC</v>
      </c>
      <c r="E364" s="8" t="str">
        <f>IFERROR(__xludf.DUMMYFUNCTION("IFERROR(
  VLOOKUP(
    A364,
    IMPORTRANGE(
      ""1ZygntHC1J6IxzKbTidmOyf5nUyW4GCLurHCjexrLm_o"",
      ""HTMLキャッシュ!A:F""
    ),
    5,
    FALSE
  ),
  0
)
"),"whereの意味と使い方｜文頭の語順・whereのあと・in/onの違い")</f>
        <v>whereの意味と使い方｜文頭の語順・whereのあと・in/onの違い</v>
      </c>
      <c r="F364" s="8" t="str">
        <f>IFERROR(__xludf.DUMMYFUNCTION("IFERROR(
  VLOOKUP(
    B364,
    IMPORTRANGE(
      ""1ZygntHC1J6IxzKbTidmOyf5nUyW4GCLurHCjexrLm_o"",
      ""HTMLキャッシュ!A:F""
    ),
    2,
    FALSE
  ),
  """"
)
"),"MC")</f>
        <v>MC</v>
      </c>
      <c r="G364" s="8" t="str">
        <f>IFERROR(__xludf.DUMMYFUNCTION("IFERROR(
  VLOOKUP(
    B364,
    IMPORTRANGE(
      ""1ZygntHC1J6IxzKbTidmOyf5nUyW4GCLurHCjexrLm_o"",
      ""HTMLキャッシュ!A:F""
    ),
    5,
    FALSE
  ),
  """"
)
"),"英語PROGRESSコラム一覧｜教科書活用法と学習法整理")</f>
        <v>英語PROGRESSコラム一覧｜教科書活用法と学習法整理</v>
      </c>
      <c r="H364" s="1" t="s">
        <v>2085</v>
      </c>
      <c r="I364" s="8">
        <f>IFERROR(__xludf.DUMMYFUNCTION("IFERROR(
  VLOOKUP(
    A364,
    IMPORTRANGE(
      ""1ZHMy3vVUd_0MrSduXTe1etBb1HNpAlGwQr006ljwMiM"",
      ""GSC最新!A:F""
    ),
    3,
    FALSE
  ),
  0
)
"),12.0)</f>
        <v>12</v>
      </c>
    </row>
    <row r="365">
      <c r="A365" s="9" t="s">
        <v>541</v>
      </c>
      <c r="B365" s="9" t="s">
        <v>527</v>
      </c>
      <c r="C365" s="11" t="str">
        <f>IFERROR(__xludf.DUMMYFUNCTION("REGEXEXTRACT(A365,""https?://([^/]+)"")"),"eng-support.com")</f>
        <v>eng-support.com</v>
      </c>
      <c r="D365" s="8" t="str">
        <f>IFERROR(__xludf.DUMMYFUNCTION("IFERROR(
  VLOOKUP(
    A365,
    IMPORTRANGE(
      ""1ZygntHC1J6IxzKbTidmOyf5nUyW4GCLurHCjexrLm_o"",
      ""HTMLキャッシュ!A:F""
    ),
    2,
    FALSE
  ),
  0
)
"),"MC")</f>
        <v>MC</v>
      </c>
      <c r="E365" s="8" t="str">
        <f>IFERROR(__xludf.DUMMYFUNCTION("IFERROR(
  VLOOKUP(
    A365,
    IMPORTRANGE(
      ""1ZygntHC1J6IxzKbTidmOyf5nUyW4GCLurHCjexrLm_o"",
      ""HTMLキャッシュ!A:F""
    ),
    5,
    FALSE
  ),
  0
)
"),"定冠詞【Progress Book1 5-2】 - 新宿区四谷の英語専門塾「英語教室『サポート』」～英語は別に怖くない！～")</f>
        <v>定冠詞【Progress Book1 5-2】 - 新宿区四谷の英語専門塾「英語教室『サポート』」～英語は別に怖くない！～</v>
      </c>
      <c r="F365" s="8" t="str">
        <f>IFERROR(__xludf.DUMMYFUNCTION("IFERROR(
  VLOOKUP(
    B365,
    IMPORTRANGE(
      ""1ZygntHC1J6IxzKbTidmOyf5nUyW4GCLurHCjexrLm_o"",
      ""HTMLキャッシュ!A:F""
    ),
    2,
    FALSE
  ),
  """"
)
"),"MC")</f>
        <v>MC</v>
      </c>
      <c r="G365" s="8" t="str">
        <f>IFERROR(__xludf.DUMMYFUNCTION("IFERROR(
  VLOOKUP(
    B365,
    IMPORTRANGE(
      ""1ZygntHC1J6IxzKbTidmOyf5nUyW4GCLurHCjexrLm_o"",
      ""HTMLキャッシュ!A:F""
    ),
    5,
    FALSE
  ),
  """"
)
"),"英語PROGRESSコラム一覧｜教科書活用法と学習法整理")</f>
        <v>英語PROGRESSコラム一覧｜教科書活用法と学習法整理</v>
      </c>
      <c r="H365" s="1" t="s">
        <v>2085</v>
      </c>
      <c r="I365" s="8">
        <f>IFERROR(__xludf.DUMMYFUNCTION("IFERROR(
  VLOOKUP(
    A365,
    IMPORTRANGE(
      ""1ZHMy3vVUd_0MrSduXTe1etBb1HNpAlGwQr006ljwMiM"",
      ""GSC最新!A:F""
    ),
    3,
    FALSE
  ),
  0
)
"),0.0)</f>
        <v>0</v>
      </c>
    </row>
    <row r="366">
      <c r="A366" s="9" t="s">
        <v>542</v>
      </c>
      <c r="B366" s="9" t="s">
        <v>527</v>
      </c>
      <c r="C366" s="11" t="str">
        <f>IFERROR(__xludf.DUMMYFUNCTION("REGEXEXTRACT(A366,""https?://([^/]+)"")"),"eng-support.com")</f>
        <v>eng-support.com</v>
      </c>
      <c r="D366" s="8" t="str">
        <f>IFERROR(__xludf.DUMMYFUNCTION("IFERROR(
  VLOOKUP(
    A366,
    IMPORTRANGE(
      ""1ZygntHC1J6IxzKbTidmOyf5nUyW4GCLurHCjexrLm_o"",
      ""HTMLキャッシュ!A:F""
    ),
    2,
    FALSE
  ),
  0
)
"),"MC")</f>
        <v>MC</v>
      </c>
      <c r="E366" s="8" t="str">
        <f>IFERROR(__xludf.DUMMYFUNCTION("IFERROR(
  VLOOKUP(
    A366,
    IMPORTRANGE(
      ""1ZygntHC1J6IxzKbTidmOyf5nUyW4GCLurHCjexrLm_o"",
      ""HTMLキャッシュ!A:F""
    ),
    5,
    FALSE
  ),
  0
)
"),"補語とは｜形容詞との違い・be動詞の補語｜中学英語support")</f>
        <v>補語とは｜形容詞との違い・be動詞の補語｜中学英語support</v>
      </c>
      <c r="F366" s="8" t="str">
        <f>IFERROR(__xludf.DUMMYFUNCTION("IFERROR(
  VLOOKUP(
    B366,
    IMPORTRANGE(
      ""1ZygntHC1J6IxzKbTidmOyf5nUyW4GCLurHCjexrLm_o"",
      ""HTMLキャッシュ!A:F""
    ),
    2,
    FALSE
  ),
  """"
)
"),"MC")</f>
        <v>MC</v>
      </c>
      <c r="G366" s="8" t="str">
        <f>IFERROR(__xludf.DUMMYFUNCTION("IFERROR(
  VLOOKUP(
    B366,
    IMPORTRANGE(
      ""1ZygntHC1J6IxzKbTidmOyf5nUyW4GCLurHCjexrLm_o"",
      ""HTMLキャッシュ!A:F""
    ),
    5,
    FALSE
  ),
  """"
)
"),"英語PROGRESSコラム一覧｜教科書活用法と学習法整理")</f>
        <v>英語PROGRESSコラム一覧｜教科書活用法と学習法整理</v>
      </c>
      <c r="H366" s="1" t="s">
        <v>2085</v>
      </c>
      <c r="I366" s="8">
        <f>IFERROR(__xludf.DUMMYFUNCTION("IFERROR(
  VLOOKUP(
    A366,
    IMPORTRANGE(
      ""1ZHMy3vVUd_0MrSduXTe1etBb1HNpAlGwQr006ljwMiM"",
      ""GSC最新!A:F""
    ),
    3,
    FALSE
  ),
  0
)
"),16.0)</f>
        <v>16</v>
      </c>
    </row>
    <row r="367">
      <c r="A367" s="9" t="s">
        <v>543</v>
      </c>
      <c r="B367" s="2" t="s">
        <v>527</v>
      </c>
      <c r="C367" s="11" t="str">
        <f>IFERROR(__xludf.DUMMYFUNCTION("REGEXEXTRACT(A367,""https?://([^/]+)"")"),"eng-support.com")</f>
        <v>eng-support.com</v>
      </c>
      <c r="D367" s="8" t="str">
        <f>IFERROR(__xludf.DUMMYFUNCTION("IFERROR(
  VLOOKUP(
    A367,
    IMPORTRANGE(
      ""1ZygntHC1J6IxzKbTidmOyf5nUyW4GCLurHCjexrLm_o"",
      ""HTMLキャッシュ!A:F""
    ),
    2,
    FALSE
  ),
  0
)
"),"MC")</f>
        <v>MC</v>
      </c>
      <c r="E367" s="8" t="str">
        <f>IFERROR(__xludf.DUMMYFUNCTION("IFERROR(
  VLOOKUP(
    A367,
    IMPORTRANGE(
      ""1ZygntHC1J6IxzKbTidmOyf5nUyW4GCLurHCjexrLm_o"",
      ""HTMLキャッシュ!A:F""
    ),
    5,
    FALSE
  ),
  0
)
"),"命令文の作り方｜don’t pleaseは誤り（中1英語）")</f>
        <v>命令文の作り方｜don’t pleaseは誤り（中1英語）</v>
      </c>
      <c r="F367" s="8" t="str">
        <f>IFERROR(__xludf.DUMMYFUNCTION("IFERROR(
  VLOOKUP(
    B367,
    IMPORTRANGE(
      ""1ZygntHC1J6IxzKbTidmOyf5nUyW4GCLurHCjexrLm_o"",
      ""HTMLキャッシュ!A:F""
    ),
    2,
    FALSE
  ),
  """"
)
"),"MC")</f>
        <v>MC</v>
      </c>
      <c r="G367" s="8" t="str">
        <f>IFERROR(__xludf.DUMMYFUNCTION("IFERROR(
  VLOOKUP(
    B367,
    IMPORTRANGE(
      ""1ZygntHC1J6IxzKbTidmOyf5nUyW4GCLurHCjexrLm_o"",
      ""HTMLキャッシュ!A:F""
    ),
    5,
    FALSE
  ),
  """"
)
"),"英語PROGRESSコラム一覧｜教科書活用法と学習法整理")</f>
        <v>英語PROGRESSコラム一覧｜教科書活用法と学習法整理</v>
      </c>
      <c r="H367" s="1" t="s">
        <v>2085</v>
      </c>
      <c r="I367" s="8">
        <f>IFERROR(__xludf.DUMMYFUNCTION("IFERROR(
  VLOOKUP(
    A367,
    IMPORTRANGE(
      ""1ZHMy3vVUd_0MrSduXTe1etBb1HNpAlGwQr006ljwMiM"",
      ""GSC最新!A:F""
    ),
    3,
    FALSE
  ),
  0
)
"),3.0)</f>
        <v>3</v>
      </c>
    </row>
    <row r="368">
      <c r="A368" s="9" t="s">
        <v>544</v>
      </c>
      <c r="B368" s="2" t="s">
        <v>527</v>
      </c>
      <c r="C368" s="11" t="str">
        <f>IFERROR(__xludf.DUMMYFUNCTION("REGEXEXTRACT(A368,""https?://([^/]+)"")"),"eng-support.com")</f>
        <v>eng-support.com</v>
      </c>
      <c r="D368" s="8" t="str">
        <f>IFERROR(__xludf.DUMMYFUNCTION("IFERROR(
  VLOOKUP(
    A368,
    IMPORTRANGE(
      ""1ZygntHC1J6IxzKbTidmOyf5nUyW4GCLurHCjexrLm_o"",
      ""HTMLキャッシュ!A:F""
    ),
    2,
    FALSE
  ),
  0
)
"),"MC")</f>
        <v>MC</v>
      </c>
      <c r="E368" s="8" t="str">
        <f>IFERROR(__xludf.DUMMYFUNCTION("IFERROR(
  VLOOKUP(
    A368,
    IMPORTRANGE(
      ""1ZygntHC1J6IxzKbTidmOyf5nUyW4GCLurHCjexrLm_o"",
      ""HTMLキャッシュ!A:F""
    ),
    5,
    FALSE
  ),
  0
)
"),"letの後は原形｜Let's not語順｜中1英語")</f>
        <v>letの後は原形｜Let's not語順｜中1英語</v>
      </c>
      <c r="F368" s="8" t="str">
        <f>IFERROR(__xludf.DUMMYFUNCTION("IFERROR(
  VLOOKUP(
    B368,
    IMPORTRANGE(
      ""1ZygntHC1J6IxzKbTidmOyf5nUyW4GCLurHCjexrLm_o"",
      ""HTMLキャッシュ!A:F""
    ),
    2,
    FALSE
  ),
  """"
)
"),"MC")</f>
        <v>MC</v>
      </c>
      <c r="G368" s="8" t="str">
        <f>IFERROR(__xludf.DUMMYFUNCTION("IFERROR(
  VLOOKUP(
    B368,
    IMPORTRANGE(
      ""1ZygntHC1J6IxzKbTidmOyf5nUyW4GCLurHCjexrLm_o"",
      ""HTMLキャッシュ!A:F""
    ),
    5,
    FALSE
  ),
  """"
)
"),"英語PROGRESSコラム一覧｜教科書活用法と学習法整理")</f>
        <v>英語PROGRESSコラム一覧｜教科書活用法と学習法整理</v>
      </c>
      <c r="H368" s="1" t="s">
        <v>2085</v>
      </c>
      <c r="I368" s="8">
        <f>IFERROR(__xludf.DUMMYFUNCTION("IFERROR(
  VLOOKUP(
    A368,
    IMPORTRANGE(
      ""1ZHMy3vVUd_0MrSduXTe1etBb1HNpAlGwQr006ljwMiM"",
      ""GSC最新!A:F""
    ),
    3,
    FALSE
  ),
  0
)
"),40.0)</f>
        <v>40</v>
      </c>
    </row>
    <row r="369">
      <c r="A369" s="9" t="s">
        <v>545</v>
      </c>
      <c r="B369" s="2" t="s">
        <v>527</v>
      </c>
      <c r="C369" s="11" t="str">
        <f>IFERROR(__xludf.DUMMYFUNCTION("REGEXEXTRACT(A369,""https?://([^/]+)"")"),"eng-support.com")</f>
        <v>eng-support.com</v>
      </c>
      <c r="D369" s="8" t="str">
        <f>IFERROR(__xludf.DUMMYFUNCTION("IFERROR(
  VLOOKUP(
    A369,
    IMPORTRANGE(
      ""1ZygntHC1J6IxzKbTidmOyf5nUyW4GCLurHCjexrLm_o"",
      ""HTMLキャッシュ!A:F""
    ),
    2,
    FALSE
  ),
  0
)
"),"MC")</f>
        <v>MC</v>
      </c>
      <c r="E369" s="8" t="str">
        <f>IFERROR(__xludf.DUMMYFUNCTION("IFERROR(
  VLOOKUP(
    A369,
    IMPORTRANGE(
      ""1ZygntHC1J6IxzKbTidmOyf5nUyW4GCLurHCjexrLm_o"",
      ""HTMLキャッシュ!A:F""
    ),
    5,
    FALSE
  ),
  0
)
"),"Shall we意味と答え方｜Let's違いも例文で解説する")</f>
        <v>Shall we意味と答え方｜Let's違いも例文で解説する</v>
      </c>
      <c r="F369" s="8" t="str">
        <f>IFERROR(__xludf.DUMMYFUNCTION("IFERROR(
  VLOOKUP(
    B369,
    IMPORTRANGE(
      ""1ZygntHC1J6IxzKbTidmOyf5nUyW4GCLurHCjexrLm_o"",
      ""HTMLキャッシュ!A:F""
    ),
    2,
    FALSE
  ),
  """"
)
"),"MC")</f>
        <v>MC</v>
      </c>
      <c r="G369" s="8" t="str">
        <f>IFERROR(__xludf.DUMMYFUNCTION("IFERROR(
  VLOOKUP(
    B369,
    IMPORTRANGE(
      ""1ZygntHC1J6IxzKbTidmOyf5nUyW4GCLurHCjexrLm_o"",
      ""HTMLキャッシュ!A:F""
    ),
    5,
    FALSE
  ),
  """"
)
"),"英語PROGRESSコラム一覧｜教科書活用法と学習法整理")</f>
        <v>英語PROGRESSコラム一覧｜教科書活用法と学習法整理</v>
      </c>
      <c r="H369" s="1" t="s">
        <v>2085</v>
      </c>
      <c r="I369" s="8">
        <f>IFERROR(__xludf.DUMMYFUNCTION("IFERROR(
  VLOOKUP(
    A369,
    IMPORTRANGE(
      ""1ZHMy3vVUd_0MrSduXTe1etBb1HNpAlGwQr006ljwMiM"",
      ""GSC最新!A:F""
    ),
    3,
    FALSE
  ),
  0
)
"),191.0)</f>
        <v>191</v>
      </c>
    </row>
    <row r="370">
      <c r="A370" s="9" t="s">
        <v>546</v>
      </c>
      <c r="B370" s="2" t="s">
        <v>527</v>
      </c>
      <c r="C370" s="11" t="str">
        <f>IFERROR(__xludf.DUMMYFUNCTION("REGEXEXTRACT(A370,""https?://([^/]+)"")"),"eng-support.com")</f>
        <v>eng-support.com</v>
      </c>
      <c r="D370" s="8" t="str">
        <f>IFERROR(__xludf.DUMMYFUNCTION("IFERROR(
  VLOOKUP(
    A370,
    IMPORTRANGE(
      ""1ZygntHC1J6IxzKbTidmOyf5nUyW4GCLurHCjexrLm_o"",
      ""HTMLキャッシュ!A:F""
    ),
    2,
    FALSE
  ),
  0
)
"),"MC")</f>
        <v>MC</v>
      </c>
      <c r="E370" s="8" t="str">
        <f>IFERROR(__xludf.DUMMYFUNCTION("IFERROR(
  VLOOKUP(
    A370,
    IMPORTRANGE(
      ""1ZygntHC1J6IxzKbTidmOyf5nUyW4GCLurHCjexrLm_o"",
      ""HTMLキャッシュ!A:F""
    ),
    5,
    FALSE
  ),
  0
)
"),"一般動詞現在形と三人称単数の s/副詞の位置まで整理")</f>
        <v>一般動詞現在形と三人称単数の s/副詞の位置まで整理</v>
      </c>
      <c r="F370" s="8" t="str">
        <f>IFERROR(__xludf.DUMMYFUNCTION("IFERROR(
  VLOOKUP(
    B370,
    IMPORTRANGE(
      ""1ZygntHC1J6IxzKbTidmOyf5nUyW4GCLurHCjexrLm_o"",
      ""HTMLキャッシュ!A:F""
    ),
    2,
    FALSE
  ),
  """"
)
"),"MC")</f>
        <v>MC</v>
      </c>
      <c r="G370" s="8" t="str">
        <f>IFERROR(__xludf.DUMMYFUNCTION("IFERROR(
  VLOOKUP(
    B370,
    IMPORTRANGE(
      ""1ZygntHC1J6IxzKbTidmOyf5nUyW4GCLurHCjexrLm_o"",
      ""HTMLキャッシュ!A:F""
    ),
    5,
    FALSE
  ),
  """"
)
"),"英語PROGRESSコラム一覧｜教科書活用法と学習法整理")</f>
        <v>英語PROGRESSコラム一覧｜教科書活用法と学習法整理</v>
      </c>
      <c r="H370" s="1" t="s">
        <v>2085</v>
      </c>
      <c r="I370" s="8">
        <f>IFERROR(__xludf.DUMMYFUNCTION("IFERROR(
  VLOOKUP(
    A370,
    IMPORTRANGE(
      ""1ZHMy3vVUd_0MrSduXTe1etBb1HNpAlGwQr006ljwMiM"",
      ""GSC最新!A:F""
    ),
    3,
    FALSE
  ),
  0
)
"),37.0)</f>
        <v>37</v>
      </c>
    </row>
    <row r="371">
      <c r="A371" s="9" t="s">
        <v>547</v>
      </c>
      <c r="B371" s="2" t="s">
        <v>527</v>
      </c>
      <c r="C371" s="11" t="str">
        <f>IFERROR(__xludf.DUMMYFUNCTION("REGEXEXTRACT(A371,""https?://([^/]+)"")"),"eng-support.com")</f>
        <v>eng-support.com</v>
      </c>
      <c r="D371" s="8" t="str">
        <f>IFERROR(__xludf.DUMMYFUNCTION("IFERROR(
  VLOOKUP(
    A371,
    IMPORTRANGE(
      ""1ZygntHC1J6IxzKbTidmOyf5nUyW4GCLurHCjexrLm_o"",
      ""HTMLキャッシュ!A:F""
    ),
    2,
    FALSE
  ),
  0
)
"),"MC")</f>
        <v>MC</v>
      </c>
      <c r="E371" s="8" t="str">
        <f>IFERROR(__xludf.DUMMYFUNCTION("IFERROR(
  VLOOKUP(
    A371,
    IMPORTRANGE(
      ""1ZygntHC1J6IxzKbTidmOyf5nUyW4GCLurHCjexrLm_o"",
      ""HTMLキャッシュ!A:F""
    ),
    5,
    FALSE
  ),
  0
)
"),"theyの否定文で迷わない｜do not／does notの違いと三単現のsが消える理由を例文で完全整理【Progress Book対応】")</f>
        <v>theyの否定文で迷わない｜do not／does notの違いと三単現のsが消える理由を例文で完全整理【Progress Book対応】</v>
      </c>
      <c r="F371" s="8" t="str">
        <f>IFERROR(__xludf.DUMMYFUNCTION("IFERROR(
  VLOOKUP(
    B371,
    IMPORTRANGE(
      ""1ZygntHC1J6IxzKbTidmOyf5nUyW4GCLurHCjexrLm_o"",
      ""HTMLキャッシュ!A:F""
    ),
    2,
    FALSE
  ),
  """"
)
"),"MC")</f>
        <v>MC</v>
      </c>
      <c r="G371" s="8" t="str">
        <f>IFERROR(__xludf.DUMMYFUNCTION("IFERROR(
  VLOOKUP(
    B371,
    IMPORTRANGE(
      ""1ZygntHC1J6IxzKbTidmOyf5nUyW4GCLurHCjexrLm_o"",
      ""HTMLキャッシュ!A:F""
    ),
    5,
    FALSE
  ),
  """"
)
"),"英語PROGRESSコラム一覧｜教科書活用法と学習法整理")</f>
        <v>英語PROGRESSコラム一覧｜教科書活用法と学習法整理</v>
      </c>
      <c r="H371" s="1" t="s">
        <v>2085</v>
      </c>
      <c r="I371" s="8">
        <f>IFERROR(__xludf.DUMMYFUNCTION("IFERROR(
  VLOOKUP(
    A371,
    IMPORTRANGE(
      ""1ZHMy3vVUd_0MrSduXTe1etBb1HNpAlGwQr006ljwMiM"",
      ""GSC最新!A:F""
    ),
    3,
    FALSE
  ),
  0
)
"),7.0)</f>
        <v>7</v>
      </c>
    </row>
    <row r="372">
      <c r="A372" s="9" t="s">
        <v>548</v>
      </c>
      <c r="B372" s="2" t="s">
        <v>527</v>
      </c>
      <c r="C372" s="11" t="str">
        <f>IFERROR(__xludf.DUMMYFUNCTION("REGEXEXTRACT(A372,""https?://([^/]+)"")"),"eng-support.com")</f>
        <v>eng-support.com</v>
      </c>
      <c r="D372" s="8" t="str">
        <f>IFERROR(__xludf.DUMMYFUNCTION("IFERROR(
  VLOOKUP(
    A372,
    IMPORTRANGE(
      ""1ZygntHC1J6IxzKbTidmOyf5nUyW4GCLurHCjexrLm_o"",
      ""HTMLキャッシュ!A:F""
    ),
    2,
    FALSE
  ),
  0
)
"),"MC")</f>
        <v>MC</v>
      </c>
      <c r="E372" s="8" t="str">
        <f>IFERROR(__xludf.DUMMYFUNCTION("IFERROR(
  VLOOKUP(
    A372,
    IMPORTRANGE(
      ""1ZygntHC1J6IxzKbTidmOyf5nUyW4GCLurHCjexrLm_o"",
      ""HTMLキャッシュ!A:F""
    ),
    5,
    FALSE
  ),
  0
)
"),"三単現と do/does｜疑問文と否定文の作り方を徹底整理")</f>
        <v>三単現と do/does｜疑問文と否定文の作り方を徹底整理</v>
      </c>
      <c r="F372" s="8" t="str">
        <f>IFERROR(__xludf.DUMMYFUNCTION("IFERROR(
  VLOOKUP(
    B372,
    IMPORTRANGE(
      ""1ZygntHC1J6IxzKbTidmOyf5nUyW4GCLurHCjexrLm_o"",
      ""HTMLキャッシュ!A:F""
    ),
    2,
    FALSE
  ),
  """"
)
"),"MC")</f>
        <v>MC</v>
      </c>
      <c r="G372" s="8" t="str">
        <f>IFERROR(__xludf.DUMMYFUNCTION("IFERROR(
  VLOOKUP(
    B372,
    IMPORTRANGE(
      ""1ZygntHC1J6IxzKbTidmOyf5nUyW4GCLurHCjexrLm_o"",
      ""HTMLキャッシュ!A:F""
    ),
    5,
    FALSE
  ),
  """"
)
"),"英語PROGRESSコラム一覧｜教科書活用法と学習法整理")</f>
        <v>英語PROGRESSコラム一覧｜教科書活用法と学習法整理</v>
      </c>
      <c r="H372" s="1" t="s">
        <v>2085</v>
      </c>
      <c r="I372" s="8">
        <f>IFERROR(__xludf.DUMMYFUNCTION("IFERROR(
  VLOOKUP(
    A372,
    IMPORTRANGE(
      ""1ZHMy3vVUd_0MrSduXTe1etBb1HNpAlGwQr006ljwMiM"",
      ""GSC最新!A:F""
    ),
    3,
    FALSE
  ),
  0
)
"),15.0)</f>
        <v>15</v>
      </c>
    </row>
    <row r="373">
      <c r="A373" s="9" t="s">
        <v>549</v>
      </c>
      <c r="B373" s="2" t="s">
        <v>434</v>
      </c>
      <c r="C373" s="11" t="str">
        <f>IFERROR(__xludf.DUMMYFUNCTION("REGEXEXTRACT(A373,""https?://([^/]+)"")"),"eng-support.com")</f>
        <v>eng-support.com</v>
      </c>
      <c r="D373" s="8" t="str">
        <f>IFERROR(__xludf.DUMMYFUNCTION("IFERROR(
  VLOOKUP(
    A373,
    IMPORTRANGE(
      ""1ZygntHC1J6IxzKbTidmOyf5nUyW4GCLurHCjexrLm_o"",
      ""HTMLキャッシュ!A:F""
    ),
    2,
    FALSE
  ),
  0
)
"),"MC")</f>
        <v>MC</v>
      </c>
      <c r="E373" s="8" t="str">
        <f>IFERROR(__xludf.DUMMYFUNCTION("IFERROR(
  VLOOKUP(
    A373,
    IMPORTRANGE(
      ""1ZygntHC1J6IxzKbTidmOyf5nUyW4GCLurHCjexrLm_o"",
      ""HTMLキャッシュ!A:F""
    ),
    5,
    FALSE
  ),
  0
)
"),"PROGRESS IN ENGLISH 21 教科書の特徴と難易度")</f>
        <v>PROGRESS IN ENGLISH 21 教科書の特徴と難易度</v>
      </c>
      <c r="F373" s="8" t="str">
        <f>IFERROR(__xludf.DUMMYFUNCTION("IFERROR(
  VLOOKUP(
    B373,
    IMPORTRANGE(
      ""1ZygntHC1J6IxzKbTidmOyf5nUyW4GCLurHCjexrLm_o"",
      ""HTMLキャッシュ!A:F""
    ),
    2,
    FALSE
  ),
  """"
)
"),"TP")</f>
        <v>TP</v>
      </c>
      <c r="G373" s="8" t="str">
        <f>IFERROR(__xludf.DUMMYFUNCTION("IFERROR(
  VLOOKUP(
    B373,
    IMPORTRANGE(
      ""1ZygntHC1J6IxzKbTidmOyf5nUyW4GCLurHCjexrLm_o"",
      ""HTMLキャッシュ!A:F""
    ),
    5,
    FALSE
  ),
  """"
)
"),"四谷の英語塾｜中高一貫の学校英語1対1指導｜教室/オンライン")</f>
        <v>四谷の英語塾｜中高一貫の学校英語1対1指導｜教室/オンライン</v>
      </c>
      <c r="I373" s="8">
        <f>IFERROR(__xludf.DUMMYFUNCTION("IFERROR(
  VLOOKUP(
    A373,
    IMPORTRANGE(
      ""1ZHMy3vVUd_0MrSduXTe1etBb1HNpAlGwQr006ljwMiM"",
      ""GSC最新!A:F""
    ),
    3,
    FALSE
  ),
  0
)
"),110.0)</f>
        <v>110</v>
      </c>
    </row>
    <row r="374">
      <c r="A374" s="9" t="s">
        <v>574</v>
      </c>
      <c r="B374" s="2" t="s">
        <v>434</v>
      </c>
      <c r="C374" s="11" t="str">
        <f>IFERROR(__xludf.DUMMYFUNCTION("REGEXEXTRACT(A374,""https?://([^/]+)"")"),"eng-support.com")</f>
        <v>eng-support.com</v>
      </c>
      <c r="D374" s="8" t="str">
        <f>IFERROR(__xludf.DUMMYFUNCTION("IFERROR(
  VLOOKUP(
    A374,
    IMPORTRANGE(
      ""1ZygntHC1J6IxzKbTidmOyf5nUyW4GCLurHCjexrLm_o"",
      ""HTMLキャッシュ!A:F""
    ),
    2,
    FALSE
  ),
  0
)
"),"SP")</f>
        <v>SP</v>
      </c>
      <c r="E374" s="8" t="str">
        <f>IFERROR(__xludf.DUMMYFUNCTION("IFERROR(
  VLOOKUP(
    A374,
    IMPORTRANGE(
      ""1ZygntHC1J6IxzKbTidmOyf5nUyW4GCLurHCjexrLm_o"",
      ""HTMLキャッシュ!A:F""
    ),
    5,
    FALSE
  ),
  0
)
"),"英語個別指導講座一覧｜基礎〜定期・過去問対応オンライン塾")</f>
        <v>英語個別指導講座一覧｜基礎〜定期・過去問対応オンライン塾</v>
      </c>
      <c r="F374" s="8" t="str">
        <f>IFERROR(__xludf.DUMMYFUNCTION("IFERROR(
  VLOOKUP(
    B374,
    IMPORTRANGE(
      ""1ZygntHC1J6IxzKbTidmOyf5nUyW4GCLurHCjexrLm_o"",
      ""HTMLキャッシュ!A:F""
    ),
    2,
    FALSE
  ),
  """"
)
"),"TP")</f>
        <v>TP</v>
      </c>
      <c r="G374" s="8" t="str">
        <f>IFERROR(__xludf.DUMMYFUNCTION("IFERROR(
  VLOOKUP(
    B374,
    IMPORTRANGE(
      ""1ZygntHC1J6IxzKbTidmOyf5nUyW4GCLurHCjexrLm_o"",
      ""HTMLキャッシュ!A:F""
    ),
    5,
    FALSE
  ),
  """"
)
"),"四谷の英語塾｜中高一貫の学校英語1対1指導｜教室/オンライン")</f>
        <v>四谷の英語塾｜中高一貫の学校英語1対1指導｜教室/オンライン</v>
      </c>
      <c r="I374" s="8">
        <f>IFERROR(__xludf.DUMMYFUNCTION("IFERROR(
  VLOOKUP(
    A374,
    IMPORTRANGE(
      ""1ZHMy3vVUd_0MrSduXTe1etBb1HNpAlGwQr006ljwMiM"",
      ""GSC最新!A:F""
    ),
    3,
    FALSE
  ),
  0
)
"),0.0)</f>
        <v>0</v>
      </c>
    </row>
    <row r="375">
      <c r="A375" s="9" t="s">
        <v>575</v>
      </c>
      <c r="B375" s="2" t="s">
        <v>434</v>
      </c>
      <c r="C375" s="11" t="str">
        <f>IFERROR(__xludf.DUMMYFUNCTION("REGEXEXTRACT(A375,""https?://([^/]+)"")"),"eng-support.com")</f>
        <v>eng-support.com</v>
      </c>
      <c r="D375" s="8" t="str">
        <f>IFERROR(__xludf.DUMMYFUNCTION("IFERROR(
  VLOOKUP(
    A375,
    IMPORTRANGE(
      ""1ZygntHC1J6IxzKbTidmOyf5nUyW4GCLurHCjexrLm_o"",
      ""HTMLキャッシュ!A:F""
    ),
    2,
    FALSE
  ),
  0
)
"),"MC")</f>
        <v>MC</v>
      </c>
      <c r="E375" s="8" t="str">
        <f>IFERROR(__xludf.DUMMYFUNCTION("IFERROR(
  VLOOKUP(
    A375,
    IMPORTRANGE(
      ""1ZygntHC1J6IxzKbTidmOyf5nUyW4GCLurHCjexrLm_o"",
      ""HTMLキャッシュ!A:F""
    ),
    5,
    FALSE
  ),
  0
)
"),"分詞と動名詞の見分け方｜ingの判定が止まらなくなる｜中学英語")</f>
        <v>分詞と動名詞の見分け方｜ingの判定が止まらなくなる｜中学英語</v>
      </c>
      <c r="F375" s="8" t="str">
        <f>IFERROR(__xludf.DUMMYFUNCTION("IFERROR(
  VLOOKUP(
    B375,
    IMPORTRANGE(
      ""1ZygntHC1J6IxzKbTidmOyf5nUyW4GCLurHCjexrLm_o"",
      ""HTMLキャッシュ!A:F""
    ),
    2,
    FALSE
  ),
  """"
)
"),"TP")</f>
        <v>TP</v>
      </c>
      <c r="G375" s="8" t="str">
        <f>IFERROR(__xludf.DUMMYFUNCTION("IFERROR(
  VLOOKUP(
    B375,
    IMPORTRANGE(
      ""1ZygntHC1J6IxzKbTidmOyf5nUyW4GCLurHCjexrLm_o"",
      ""HTMLキャッシュ!A:F""
    ),
    5,
    FALSE
  ),
  """"
)
"),"四谷の英語塾｜中高一貫の学校英語1対1指導｜教室/オンライン")</f>
        <v>四谷の英語塾｜中高一貫の学校英語1対1指導｜教室/オンライン</v>
      </c>
      <c r="I375" s="8">
        <f>IFERROR(__xludf.DUMMYFUNCTION("IFERROR(
  VLOOKUP(
    A375,
    IMPORTRANGE(
      ""1ZHMy3vVUd_0MrSduXTe1etBb1HNpAlGwQr006ljwMiM"",
      ""GSC最新!A:F""
    ),
    3,
    FALSE
  ),
  0
)
"),0.0)</f>
        <v>0</v>
      </c>
    </row>
    <row r="376">
      <c r="A376" s="9" t="s">
        <v>578</v>
      </c>
      <c r="B376" s="2" t="s">
        <v>616</v>
      </c>
      <c r="C376" s="11" t="str">
        <f>IFERROR(__xludf.DUMMYFUNCTION("REGEXEXTRACT(A376,""https?://([^/]+)"")"),"juku-escot.com")</f>
        <v>juku-escot.com</v>
      </c>
      <c r="D376" s="8" t="str">
        <f>IFERROR(__xludf.DUMMYFUNCTION("IFERROR(
  VLOOKUP(
    A376,
    IMPORTRANGE(
      ""1ZygntHC1J6IxzKbTidmOyf5nUyW4GCLurHCjexrLm_o"",
      ""HTMLキャッシュ!A:F""
    ),
    2,
    FALSE
  ),
  0
)
"),"MC")</f>
        <v>MC</v>
      </c>
      <c r="E376" s="8" t="str">
        <f>IFERROR(__xludf.DUMMYFUNCTION("IFERROR(
  VLOOKUP(
    A376,
    IMPORTRANGE(
      ""1ZygntHC1J6IxzKbTidmOyf5nUyW4GCLurHCjexrLm_o"",
      ""HTMLキャッシュ!A:F""
    ),
    5,
    FALSE
  ),
  0
)
"),"2020年問題について - 中高一貫校専門塾エスコット(Escot)～定期試験対策から大学受験指導まで～")</f>
        <v>2020年問題について - 中高一貫校専門塾エスコット(Escot)～定期試験対策から大学受験指導まで～</v>
      </c>
      <c r="F376" s="8" t="str">
        <f>IFERROR(__xludf.DUMMYFUNCTION("IFERROR(
  VLOOKUP(
    B376,
    IMPORTRANGE(
      ""1ZygntHC1J6IxzKbTidmOyf5nUyW4GCLurHCjexrLm_o"",
      ""HTMLキャッシュ!A:F""
    ),
    2,
    FALSE
  ),
  """"
)
"),"-")</f>
        <v>-</v>
      </c>
      <c r="G376" s="8" t="str">
        <f>IFERROR(__xludf.DUMMYFUNCTION("IFERROR(
  VLOOKUP(
    B376,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376" s="1" t="s">
        <v>2086</v>
      </c>
      <c r="I376" s="8">
        <f>IFERROR(__xludf.DUMMYFUNCTION("IFERROR(
  VLOOKUP(
    A376,
    IMPORTRANGE(
      ""1ZHMy3vVUd_0MrSduXTe1etBb1HNpAlGwQr006ljwMiM"",
      ""GSC最新!A:F""
    ),
    3,
    FALSE
  ),
  0
)
"),0.0)</f>
        <v>0</v>
      </c>
    </row>
    <row r="377">
      <c r="A377" s="9" t="s">
        <v>580</v>
      </c>
      <c r="B377" s="2" t="s">
        <v>648</v>
      </c>
      <c r="C377" s="11" t="str">
        <f>IFERROR(__xludf.DUMMYFUNCTION("REGEXEXTRACT(A377,""https?://([^/]+)"")"),"juku-escot.com")</f>
        <v>juku-escot.com</v>
      </c>
      <c r="D377" s="8" t="str">
        <f>IFERROR(__xludf.DUMMYFUNCTION("IFERROR(
  VLOOKUP(
    A377,
    IMPORTRANGE(
      ""1ZygntHC1J6IxzKbTidmOyf5nUyW4GCLurHCjexrLm_o"",
      ""HTMLキャッシュ!A:F""
    ),
    2,
    FALSE
  ),
  0
)
"),"MC")</f>
        <v>MC</v>
      </c>
      <c r="E377" s="8" t="str">
        <f>IFERROR(__xludf.DUMMYFUNCTION("IFERROR(
  VLOOKUP(
    A377,
    IMPORTRANGE(
      ""1ZygntHC1J6IxzKbTidmOyf5nUyW4GCLurHCjexrLm_o"",
      ""HTMLキャッシュ!A:F""
    ),
    5,
    FALSE
  ),
  0
)
"),"Birdland意味｜英語教科書の正体と対策｜中高一貫英語")</f>
        <v>Birdland意味｜英語教科書の正体と対策｜中高一貫英語</v>
      </c>
      <c r="F377" s="8" t="str">
        <f>IFERROR(__xludf.DUMMYFUNCTION("IFERROR(
  VLOOKUP(
    B377,
    IMPORTRANGE(
      ""1ZygntHC1J6IxzKbTidmOyf5nUyW4GCLurHCjexrLm_o"",
      ""HTMLキャッシュ!A:F""
    ),
    2,
    FALSE
  ),
  """"
)
"),"SP")</f>
        <v>SP</v>
      </c>
      <c r="G377" s="8" t="str">
        <f>IFERROR(__xludf.DUMMYFUNCTION("IFERROR(
  VLOOKUP(
    B377,
    IMPORTRANGE(
      ""1ZygntHC1J6IxzKbTidmOyf5nUyW4GCLurHCjexrLm_o"",
      ""HTMLキャッシュ!A:F""
    ),
    5,
    FALSE
  ),
  """"
)
"),"中高一貫校英語を伸ばす個別指導講座｜基礎応用対応オンライン塾")</f>
        <v>中高一貫校英語を伸ばす個別指導講座｜基礎応用対応オンライン塾</v>
      </c>
      <c r="H377" s="1" t="s">
        <v>2087</v>
      </c>
      <c r="I377" s="8">
        <f>IFERROR(__xludf.DUMMYFUNCTION("IFERROR(
  VLOOKUP(
    A377,
    IMPORTRANGE(
      ""1ZHMy3vVUd_0MrSduXTe1etBb1HNpAlGwQr006ljwMiM"",
      ""GSC最新!A:F""
    ),
    3,
    FALSE
  ),
  0
)
"),50.0)</f>
        <v>50</v>
      </c>
    </row>
    <row r="378">
      <c r="A378" s="9" t="s">
        <v>582</v>
      </c>
      <c r="B378" s="2" t="s">
        <v>581</v>
      </c>
      <c r="C378" s="11" t="str">
        <f>IFERROR(__xludf.DUMMYFUNCTION("REGEXEXTRACT(A378,""https?://([^/]+)"")"),"juku-escot.com")</f>
        <v>juku-escot.com</v>
      </c>
      <c r="D378" s="8" t="str">
        <f>IFERROR(__xludf.DUMMYFUNCTION("IFERROR(
  VLOOKUP(
    A378,
    IMPORTRANGE(
      ""1ZygntHC1J6IxzKbTidmOyf5nUyW4GCLurHCjexrLm_o"",
      ""HTMLキャッシュ!A:F""
    ),
    2,
    FALSE
  ),
  0
)
"),"SC")</f>
        <v>SC</v>
      </c>
      <c r="E378" s="8" t="str">
        <f>IFERROR(__xludf.DUMMYFUNCTION("IFERROR(
  VLOOKUP(
    A378,
    IMPORTRANGE(
      ""1ZygntHC1J6IxzKbTidmOyf5nUyW4GCLurHCjexrLm_o"",
      ""HTMLキャッシュ!A:F""
    ),
    5,
    FALSE
  ),
  0
)
"),"1日で暗記する方法｜暗記できる量の目安・長文と文章の覚え方")</f>
        <v>1日で暗記する方法｜暗記できる量の目安・長文と文章の覚え方</v>
      </c>
      <c r="F378" s="8" t="str">
        <f>IFERROR(__xludf.DUMMYFUNCTION("IFERROR(
  VLOOKUP(
    B378,
    IMPORTRANGE(
      ""1ZygntHC1J6IxzKbTidmOyf5nUyW4GCLurHCjexrLm_o"",
      ""HTMLキャッシュ!A:F""
    ),
    2,
    FALSE
  ),
  """"
)
"),"-")</f>
        <v>-</v>
      </c>
      <c r="G378" s="8" t="str">
        <f>IFERROR(__xludf.DUMMYFUNCTION("IFERROR(
  VLOOKUP(
    B378,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78" s="1" t="s">
        <v>2088</v>
      </c>
      <c r="I378" s="8">
        <f>IFERROR(__xludf.DUMMYFUNCTION("IFERROR(
  VLOOKUP(
    A378,
    IMPORTRANGE(
      ""1ZHMy3vVUd_0MrSduXTe1etBb1HNpAlGwQr006ljwMiM"",
      ""GSC最新!A:F""
    ),
    3,
    FALSE
  ),
  0
)
"),87.0)</f>
        <v>87</v>
      </c>
    </row>
    <row r="379">
      <c r="A379" s="9" t="s">
        <v>583</v>
      </c>
      <c r="B379" s="2" t="s">
        <v>581</v>
      </c>
      <c r="C379" s="11" t="str">
        <f>IFERROR(__xludf.DUMMYFUNCTION("REGEXEXTRACT(A379,""https?://([^/]+)"")"),"juku-escot.com")</f>
        <v>juku-escot.com</v>
      </c>
      <c r="D379" s="8" t="str">
        <f>IFERROR(__xludf.DUMMYFUNCTION("IFERROR(
  VLOOKUP(
    A379,
    IMPORTRANGE(
      ""1ZygntHC1J6IxzKbTidmOyf5nUyW4GCLurHCjexrLm_o"",
      ""HTMLキャッシュ!A:F""
    ),
    2,
    FALSE
  ),
  0
)
"),"SC")</f>
        <v>SC</v>
      </c>
      <c r="E379" s="8" t="str">
        <f>IFERROR(__xludf.DUMMYFUNCTION("IFERROR(
  VLOOKUP(
    A379,
    IMPORTRANGE(
      ""1ZygntHC1J6IxzKbTidmOyf5nUyW4GCLurHCjexrLm_o"",
      ""HTMLキャッシュ!A:F""
    ),
    5,
    FALSE
  ),
  0
)
"),"30分で暗記する方法｜就寝前と翌朝チェックで定着")</f>
        <v>30分で暗記する方法｜就寝前と翌朝チェックで定着</v>
      </c>
      <c r="F379" s="8" t="str">
        <f>IFERROR(__xludf.DUMMYFUNCTION("IFERROR(
  VLOOKUP(
    B379,
    IMPORTRANGE(
      ""1ZygntHC1J6IxzKbTidmOyf5nUyW4GCLurHCjexrLm_o"",
      ""HTMLキャッシュ!A:F""
    ),
    2,
    FALSE
  ),
  """"
)
"),"-")</f>
        <v>-</v>
      </c>
      <c r="G379" s="8" t="str">
        <f>IFERROR(__xludf.DUMMYFUNCTION("IFERROR(
  VLOOKUP(
    B379,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79" s="1" t="s">
        <v>2089</v>
      </c>
      <c r="I379" s="8">
        <f>IFERROR(__xludf.DUMMYFUNCTION("IFERROR(
  VLOOKUP(
    A379,
    IMPORTRANGE(
      ""1ZHMy3vVUd_0MrSduXTe1etBb1HNpAlGwQr006ljwMiM"",
      ""GSC最新!A:F""
    ),
    3,
    FALSE
  ),
  0
)
"),91.0)</f>
        <v>91</v>
      </c>
    </row>
    <row r="380">
      <c r="A380" s="9" t="s">
        <v>584</v>
      </c>
      <c r="B380" s="2" t="s">
        <v>581</v>
      </c>
      <c r="C380" s="11" t="str">
        <f>IFERROR(__xludf.DUMMYFUNCTION("REGEXEXTRACT(A380,""https?://([^/]+)"")"),"juku-escot.com")</f>
        <v>juku-escot.com</v>
      </c>
      <c r="D380" s="8" t="str">
        <f>IFERROR(__xludf.DUMMYFUNCTION("IFERROR(
  VLOOKUP(
    A380,
    IMPORTRANGE(
      ""1ZygntHC1J6IxzKbTidmOyf5nUyW4GCLurHCjexrLm_o"",
      ""HTMLキャッシュ!A:F""
    ),
    2,
    FALSE
  ),
  0
)
"),"SC")</f>
        <v>SC</v>
      </c>
      <c r="E380" s="8" t="str">
        <f>IFERROR(__xludf.DUMMYFUNCTION("IFERROR(
  VLOOKUP(
    A380,
    IMPORTRANGE(
      ""1ZygntHC1J6IxzKbTidmOyf5nUyW4GCLurHCjexrLm_o"",
      ""HTMLキャッシュ!A:F""
    ),
    5,
    FALSE
  ),
  0
)
"),"受験直前やる気がなくなる｜立て直し3手順｜中高一貫校生")</f>
        <v>受験直前やる気がなくなる｜立て直し3手順｜中高一貫校生</v>
      </c>
      <c r="F380" s="8" t="str">
        <f>IFERROR(__xludf.DUMMYFUNCTION("IFERROR(
  VLOOKUP(
    B380,
    IMPORTRANGE(
      ""1ZygntHC1J6IxzKbTidmOyf5nUyW4GCLurHCjexrLm_o"",
      ""HTMLキャッシュ!A:F""
    ),
    2,
    FALSE
  ),
  """"
)
"),"-")</f>
        <v>-</v>
      </c>
      <c r="G380" s="8" t="str">
        <f>IFERROR(__xludf.DUMMYFUNCTION("IFERROR(
  VLOOKUP(
    B380,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0" s="1" t="s">
        <v>2090</v>
      </c>
      <c r="I380" s="8">
        <f>IFERROR(__xludf.DUMMYFUNCTION("IFERROR(
  VLOOKUP(
    A380,
    IMPORTRANGE(
      ""1ZHMy3vVUd_0MrSduXTe1etBb1HNpAlGwQr006ljwMiM"",
      ""GSC最新!A:F""
    ),
    3,
    FALSE
  ),
  0
)
"),3.0)</f>
        <v>3</v>
      </c>
    </row>
    <row r="381">
      <c r="A381" s="9" t="s">
        <v>585</v>
      </c>
      <c r="B381" s="2" t="s">
        <v>581</v>
      </c>
      <c r="C381" s="11" t="str">
        <f>IFERROR(__xludf.DUMMYFUNCTION("REGEXEXTRACT(A381,""https?://([^/]+)"")"),"juku-escot.com")</f>
        <v>juku-escot.com</v>
      </c>
      <c r="D381" s="8" t="str">
        <f>IFERROR(__xludf.DUMMYFUNCTION("IFERROR(
  VLOOKUP(
    A381,
    IMPORTRANGE(
      ""1ZygntHC1J6IxzKbTidmOyf5nUyW4GCLurHCjexrLm_o"",
      ""HTMLキャッシュ!A:F""
    ),
    2,
    FALSE
  ),
  0
)
"),"SC")</f>
        <v>SC</v>
      </c>
      <c r="E381" s="8" t="str">
        <f>IFERROR(__xludf.DUMMYFUNCTION("IFERROR(
  VLOOKUP(
    A381,
    IMPORTRANGE(
      ""1ZygntHC1J6IxzKbTidmOyf5nUyW4GCLurHCjexrLm_o"",
      ""HTMLキャッシュ!A:F""
    ),
    5,
    FALSE
  ),
  0
)
"),"受験生なのにやる気が出ない！どうすればいい？ - 中高一貫校専門塾エスコット(Escot)～定期試験対策から大学受験指導まで～")</f>
        <v>受験生なのにやる気が出ない！どうすればいい？ - 中高一貫校専門塾エスコット(Escot)～定期試験対策から大学受験指導まで～</v>
      </c>
      <c r="F381" s="8" t="str">
        <f>IFERROR(__xludf.DUMMYFUNCTION("IFERROR(
  VLOOKUP(
    B381,
    IMPORTRANGE(
      ""1ZygntHC1J6IxzKbTidmOyf5nUyW4GCLurHCjexrLm_o"",
      ""HTMLキャッシュ!A:F""
    ),
    2,
    FALSE
  ),
  """"
)
"),"-")</f>
        <v>-</v>
      </c>
      <c r="G381" s="8" t="str">
        <f>IFERROR(__xludf.DUMMYFUNCTION("IFERROR(
  VLOOKUP(
    B381,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1" s="1" t="s">
        <v>2091</v>
      </c>
      <c r="I381" s="8">
        <f>IFERROR(__xludf.DUMMYFUNCTION("IFERROR(
  VLOOKUP(
    A381,
    IMPORTRANGE(
      ""1ZHMy3vVUd_0MrSduXTe1etBb1HNpAlGwQr006ljwMiM"",
      ""GSC最新!A:F""
    ),
    3,
    FALSE
  ),
  0
)
"),0.0)</f>
        <v>0</v>
      </c>
    </row>
    <row r="382">
      <c r="A382" s="9" t="s">
        <v>586</v>
      </c>
      <c r="B382" s="2" t="s">
        <v>581</v>
      </c>
      <c r="C382" s="11" t="str">
        <f>IFERROR(__xludf.DUMMYFUNCTION("REGEXEXTRACT(A382,""https?://([^/]+)"")"),"juku-escot.com")</f>
        <v>juku-escot.com</v>
      </c>
      <c r="D382" s="8" t="str">
        <f>IFERROR(__xludf.DUMMYFUNCTION("IFERROR(
  VLOOKUP(
    A382,
    IMPORTRANGE(
      ""1ZygntHC1J6IxzKbTidmOyf5nUyW4GCLurHCjexrLm_o"",
      ""HTMLキャッシュ!A:F""
    ),
    2,
    FALSE
  ),
  0
)
"),"SC")</f>
        <v>SC</v>
      </c>
      <c r="E382" s="8" t="str">
        <f>IFERROR(__xludf.DUMMYFUNCTION("IFERROR(
  VLOOKUP(
    A382,
    IMPORTRANGE(
      ""1ZygntHC1J6IxzKbTidmOyf5nUyW4GCLurHCjexrLm_o"",
      ""HTMLキャッシュ!A:F""
    ),
    5,
    FALSE
  ),
  0
)
"),"英文を覚える方法｜英語暗記のコツと続け方｜中高生・大学受験")</f>
        <v>英文を覚える方法｜英語暗記のコツと続け方｜中高生・大学受験</v>
      </c>
      <c r="F382" s="8" t="str">
        <f>IFERROR(__xludf.DUMMYFUNCTION("IFERROR(
  VLOOKUP(
    B382,
    IMPORTRANGE(
      ""1ZygntHC1J6IxzKbTidmOyf5nUyW4GCLurHCjexrLm_o"",
      ""HTMLキャッシュ!A:F""
    ),
    2,
    FALSE
  ),
  """"
)
"),"-")</f>
        <v>-</v>
      </c>
      <c r="G382" s="8" t="str">
        <f>IFERROR(__xludf.DUMMYFUNCTION("IFERROR(
  VLOOKUP(
    B382,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2" s="1" t="s">
        <v>2092</v>
      </c>
      <c r="I382" s="8">
        <f>IFERROR(__xludf.DUMMYFUNCTION("IFERROR(
  VLOOKUP(
    A382,
    IMPORTRANGE(
      ""1ZHMy3vVUd_0MrSduXTe1etBb1HNpAlGwQr006ljwMiM"",
      ""GSC最新!A:F""
    ),
    3,
    FALSE
  ),
  0
)
"),0.0)</f>
        <v>0</v>
      </c>
    </row>
    <row r="383">
      <c r="A383" s="9" t="s">
        <v>587</v>
      </c>
      <c r="B383" s="2" t="s">
        <v>581</v>
      </c>
      <c r="C383" s="11" t="str">
        <f>IFERROR(__xludf.DUMMYFUNCTION("REGEXEXTRACT(A383,""https?://([^/]+)"")"),"juku-escot.com")</f>
        <v>juku-escot.com</v>
      </c>
      <c r="D383" s="8" t="str">
        <f>IFERROR(__xludf.DUMMYFUNCTION("IFERROR(
  VLOOKUP(
    A383,
    IMPORTRANGE(
      ""1ZygntHC1J6IxzKbTidmOyf5nUyW4GCLurHCjexrLm_o"",
      ""HTMLキャッシュ!A:F""
    ),
    2,
    FALSE
  ),
  0
)
"),"SC")</f>
        <v>SC</v>
      </c>
      <c r="E383" s="8" t="str">
        <f>IFERROR(__xludf.DUMMYFUNCTION("IFERROR(
  VLOOKUP(
    A383,
    IMPORTRANGE(
      ""1ZygntHC1J6IxzKbTidmOyf5nUyW4GCLurHCjexrLm_o"",
      ""HTMLキャッシュ!A:F""
    ),
    5,
    FALSE
  ),
  0
)
"),"中学生の英検の勉強法はこんなかんじでいかが - 中高一貫校専門塾エスコット(Escot)～定期試験対策から大学受験指導まで～")</f>
        <v>中学生の英検の勉強法はこんなかんじでいかが - 中高一貫校専門塾エスコット(Escot)～定期試験対策から大学受験指導まで～</v>
      </c>
      <c r="F383" s="8" t="str">
        <f>IFERROR(__xludf.DUMMYFUNCTION("IFERROR(
  VLOOKUP(
    B383,
    IMPORTRANGE(
      ""1ZygntHC1J6IxzKbTidmOyf5nUyW4GCLurHCjexrLm_o"",
      ""HTMLキャッシュ!A:F""
    ),
    2,
    FALSE
  ),
  """"
)
"),"-")</f>
        <v>-</v>
      </c>
      <c r="G383" s="8" t="str">
        <f>IFERROR(__xludf.DUMMYFUNCTION("IFERROR(
  VLOOKUP(
    B383,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3" s="1" t="s">
        <v>2093</v>
      </c>
      <c r="I383" s="8">
        <f>IFERROR(__xludf.DUMMYFUNCTION("IFERROR(
  VLOOKUP(
    A383,
    IMPORTRANGE(
      ""1ZHMy3vVUd_0MrSduXTe1etBb1HNpAlGwQr006ljwMiM"",
      ""GSC最新!A:F""
    ),
    3,
    FALSE
  ),
  0
)
"),0.0)</f>
        <v>0</v>
      </c>
    </row>
    <row r="384">
      <c r="A384" s="9" t="s">
        <v>588</v>
      </c>
      <c r="B384" s="2" t="s">
        <v>581</v>
      </c>
      <c r="C384" s="11" t="str">
        <f>IFERROR(__xludf.DUMMYFUNCTION("REGEXEXTRACT(A384,""https?://([^/]+)"")"),"juku-escot.com")</f>
        <v>juku-escot.com</v>
      </c>
      <c r="D384" s="8" t="str">
        <f>IFERROR(__xludf.DUMMYFUNCTION("IFERROR(
  VLOOKUP(
    A384,
    IMPORTRANGE(
      ""1ZygntHC1J6IxzKbTidmOyf5nUyW4GCLurHCjexrLm_o"",
      ""HTMLキャッシュ!A:F""
    ),
    2,
    FALSE
  ),
  0
)
"),"SC")</f>
        <v>SC</v>
      </c>
      <c r="E384" s="8" t="str">
        <f>IFERROR(__xludf.DUMMYFUNCTION("IFERROR(
  VLOOKUP(
    A384,
    IMPORTRANGE(
      ""1ZygntHC1J6IxzKbTidmOyf5nUyW4GCLurHCjexrLm_o"",
      ""HTMLキャッシュ!A:F""
    ),
    5,
    FALSE
  ),
  0
)
"),"数学が極端に苦手な人へ イメージ力で克服する方法")</f>
        <v>数学が極端に苦手な人へ イメージ力で克服する方法</v>
      </c>
      <c r="F384" s="8" t="str">
        <f>IFERROR(__xludf.DUMMYFUNCTION("IFERROR(
  VLOOKUP(
    B384,
    IMPORTRANGE(
      ""1ZygntHC1J6IxzKbTidmOyf5nUyW4GCLurHCjexrLm_o"",
      ""HTMLキャッシュ!A:F""
    ),
    2,
    FALSE
  ),
  """"
)
"),"-")</f>
        <v>-</v>
      </c>
      <c r="G384" s="8" t="str">
        <f>IFERROR(__xludf.DUMMYFUNCTION("IFERROR(
  VLOOKUP(
    B384,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4" s="1" t="s">
        <v>2094</v>
      </c>
      <c r="I384" s="8">
        <f>IFERROR(__xludf.DUMMYFUNCTION("IFERROR(
  VLOOKUP(
    A384,
    IMPORTRANGE(
      ""1ZHMy3vVUd_0MrSduXTe1etBb1HNpAlGwQr006ljwMiM"",
      ""GSC最新!A:F""
    ),
    3,
    FALSE
  ),
  0
)
"),6.0)</f>
        <v>6</v>
      </c>
    </row>
    <row r="385">
      <c r="A385" s="9" t="s">
        <v>589</v>
      </c>
      <c r="B385" s="2" t="s">
        <v>581</v>
      </c>
      <c r="C385" s="11" t="str">
        <f>IFERROR(__xludf.DUMMYFUNCTION("REGEXEXTRACT(A385,""https?://([^/]+)"")"),"juku-escot.com")</f>
        <v>juku-escot.com</v>
      </c>
      <c r="D385" s="8" t="str">
        <f>IFERROR(__xludf.DUMMYFUNCTION("IFERROR(
  VLOOKUP(
    A385,
    IMPORTRANGE(
      ""1ZygntHC1J6IxzKbTidmOyf5nUyW4GCLurHCjexrLm_o"",
      ""HTMLキャッシュ!A:F""
    ),
    2,
    FALSE
  ),
  0
)
"),"SC")</f>
        <v>SC</v>
      </c>
      <c r="E385" s="8" t="str">
        <f>IFERROR(__xludf.DUMMYFUNCTION("IFERROR(
  VLOOKUP(
    A385,
    IMPORTRANGE(
      ""1ZygntHC1J6IxzKbTidmOyf5nUyW4GCLurHCjexrLm_o"",
      ""HTMLキャッシュ!A:F""
    ),
    5,
    FALSE
  ),
  0
)
"),"一瞬で暗記する技術 集中記憶法と定着の極意")</f>
        <v>一瞬で暗記する技術 集中記憶法と定着の極意</v>
      </c>
      <c r="F385" s="8" t="str">
        <f>IFERROR(__xludf.DUMMYFUNCTION("IFERROR(
  VLOOKUP(
    B385,
    IMPORTRANGE(
      ""1ZygntHC1J6IxzKbTidmOyf5nUyW4GCLurHCjexrLm_o"",
      ""HTMLキャッシュ!A:F""
    ),
    2,
    FALSE
  ),
  """"
)
"),"-")</f>
        <v>-</v>
      </c>
      <c r="G385" s="8" t="str">
        <f>IFERROR(__xludf.DUMMYFUNCTION("IFERROR(
  VLOOKUP(
    B385,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5" s="1" t="s">
        <v>2088</v>
      </c>
      <c r="I385" s="8">
        <f>IFERROR(__xludf.DUMMYFUNCTION("IFERROR(
  VLOOKUP(
    A385,
    IMPORTRANGE(
      ""1ZHMy3vVUd_0MrSduXTe1etBb1HNpAlGwQr006ljwMiM"",
      ""GSC最新!A:F""
    ),
    3,
    FALSE
  ),
  0
)
"),5.0)</f>
        <v>5</v>
      </c>
    </row>
    <row r="386">
      <c r="A386" s="9" t="s">
        <v>590</v>
      </c>
      <c r="B386" s="2" t="s">
        <v>581</v>
      </c>
      <c r="C386" s="11" t="str">
        <f>IFERROR(__xludf.DUMMYFUNCTION("REGEXEXTRACT(A386,""https?://([^/]+)"")"),"juku-escot.com")</f>
        <v>juku-escot.com</v>
      </c>
      <c r="D386" s="8" t="str">
        <f>IFERROR(__xludf.DUMMYFUNCTION("IFERROR(
  VLOOKUP(
    A386,
    IMPORTRANGE(
      ""1ZygntHC1J6IxzKbTidmOyf5nUyW4GCLurHCjexrLm_o"",
      ""HTMLキャッシュ!A:F""
    ),
    2,
    FALSE
  ),
  0
)
"),"SC")</f>
        <v>SC</v>
      </c>
      <c r="E386" s="8" t="str">
        <f>IFERROR(__xludf.DUMMYFUNCTION("IFERROR(
  VLOOKUP(
    A386,
    IMPORTRANGE(
      ""1ZygntHC1J6IxzKbTidmOyf5nUyW4GCLurHCjexrLm_o"",
      ""HTMLキャッシュ!A:F""
    ),
    5,
    FALSE
  ),
  0
)
"),"中学生の英検準２級勉強法 - 中高一貫校専門塾エスコット(Escot)～定期試験対策から大学受験指導まで～")</f>
        <v>中学生の英検準２級勉強法 - 中高一貫校専門塾エスコット(Escot)～定期試験対策から大学受験指導まで～</v>
      </c>
      <c r="F386" s="8" t="str">
        <f>IFERROR(__xludf.DUMMYFUNCTION("IFERROR(
  VLOOKUP(
    B386,
    IMPORTRANGE(
      ""1ZygntHC1J6IxzKbTidmOyf5nUyW4GCLurHCjexrLm_o"",
      ""HTMLキャッシュ!A:F""
    ),
    2,
    FALSE
  ),
  """"
)
"),"-")</f>
        <v>-</v>
      </c>
      <c r="G386" s="8" t="str">
        <f>IFERROR(__xludf.DUMMYFUNCTION("IFERROR(
  VLOOKUP(
    B386,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6" s="1" t="s">
        <v>2093</v>
      </c>
      <c r="I386" s="8">
        <f>IFERROR(__xludf.DUMMYFUNCTION("IFERROR(
  VLOOKUP(
    A386,
    IMPORTRANGE(
      ""1ZHMy3vVUd_0MrSduXTe1etBb1HNpAlGwQr006ljwMiM"",
      ""GSC最新!A:F""
    ),
    3,
    FALSE
  ),
  0
)
"),0.0)</f>
        <v>0</v>
      </c>
    </row>
    <row r="387">
      <c r="A387" s="9" t="s">
        <v>591</v>
      </c>
      <c r="B387" s="2" t="s">
        <v>581</v>
      </c>
      <c r="C387" s="11" t="str">
        <f>IFERROR(__xludf.DUMMYFUNCTION("REGEXEXTRACT(A387,""https?://([^/]+)"")"),"juku-escot.com")</f>
        <v>juku-escot.com</v>
      </c>
      <c r="D387" s="8" t="str">
        <f>IFERROR(__xludf.DUMMYFUNCTION("IFERROR(
  VLOOKUP(
    A387,
    IMPORTRANGE(
      ""1ZygntHC1J6IxzKbTidmOyf5nUyW4GCLurHCjexrLm_o"",
      ""HTMLキャッシュ!A:F""
    ),
    2,
    FALSE
  ),
  0
)
"),"SC")</f>
        <v>SC</v>
      </c>
      <c r="E387" s="8" t="str">
        <f>IFERROR(__xludf.DUMMYFUNCTION("IFERROR(
  VLOOKUP(
    A387,
    IMPORTRANGE(
      ""1ZygntHC1J6IxzKbTidmOyf5nUyW4GCLurHCjexrLm_o"",
      ""HTMLキャッシュ!A:F""
    ),
    5,
    FALSE
  ),
  0
)
"),"英検準2級の合格率｜中学生の学年別目安と難易度とは何か")</f>
        <v>英検準2級の合格率｜中学生の学年別目安と難易度とは何か</v>
      </c>
      <c r="F387" s="8" t="str">
        <f>IFERROR(__xludf.DUMMYFUNCTION("IFERROR(
  VLOOKUP(
    B387,
    IMPORTRANGE(
      ""1ZygntHC1J6IxzKbTidmOyf5nUyW4GCLurHCjexrLm_o"",
      ""HTMLキャッシュ!A:F""
    ),
    2,
    FALSE
  ),
  """"
)
"),"-")</f>
        <v>-</v>
      </c>
      <c r="G387" s="8" t="str">
        <f>IFERROR(__xludf.DUMMYFUNCTION("IFERROR(
  VLOOKUP(
    B387,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7" s="1" t="s">
        <v>2093</v>
      </c>
      <c r="I387" s="8">
        <f>IFERROR(__xludf.DUMMYFUNCTION("IFERROR(
  VLOOKUP(
    A387,
    IMPORTRANGE(
      ""1ZHMy3vVUd_0MrSduXTe1etBb1HNpAlGwQr006ljwMiM"",
      ""GSC最新!A:F""
    ),
    3,
    FALSE
  ),
  0
)
"),72.0)</f>
        <v>72</v>
      </c>
    </row>
    <row r="388">
      <c r="A388" s="9" t="s">
        <v>592</v>
      </c>
      <c r="B388" s="2" t="s">
        <v>581</v>
      </c>
      <c r="C388" s="11" t="str">
        <f>IFERROR(__xludf.DUMMYFUNCTION("REGEXEXTRACT(A388,""https?://([^/]+)"")"),"juku-escot.com")</f>
        <v>juku-escot.com</v>
      </c>
      <c r="D388" s="8" t="str">
        <f>IFERROR(__xludf.DUMMYFUNCTION("IFERROR(
  VLOOKUP(
    A388,
    IMPORTRANGE(
      ""1ZygntHC1J6IxzKbTidmOyf5nUyW4GCLurHCjexrLm_o"",
      ""HTMLキャッシュ!A:F""
    ),
    2,
    FALSE
  ),
  0
)
"),"SC")</f>
        <v>SC</v>
      </c>
      <c r="E388" s="8" t="str">
        <f>IFERROR(__xludf.DUMMYFUNCTION("IFERROR(
  VLOOKUP(
    A388,
    IMPORTRANGE(
      ""1ZygntHC1J6IxzKbTidmOyf5nUyW4GCLurHCjexrLm_o"",
      ""HTMLキャッシュ!A:F""
    ),
    5,
    FALSE
  ),
  0
)
"),"中2で英検準2級に合格する勉強法｜レベル目安と語彙優先の進め方｜中学生英語")</f>
        <v>中2で英検準2級に合格する勉強法｜レベル目安と語彙優先の進め方｜中学生英語</v>
      </c>
      <c r="F388" s="8" t="str">
        <f>IFERROR(__xludf.DUMMYFUNCTION("IFERROR(
  VLOOKUP(
    B388,
    IMPORTRANGE(
      ""1ZygntHC1J6IxzKbTidmOyf5nUyW4GCLurHCjexrLm_o"",
      ""HTMLキャッシュ!A:F""
    ),
    2,
    FALSE
  ),
  """"
)
"),"-")</f>
        <v>-</v>
      </c>
      <c r="G388" s="8" t="str">
        <f>IFERROR(__xludf.DUMMYFUNCTION("IFERROR(
  VLOOKUP(
    B388,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8" s="1" t="s">
        <v>2093</v>
      </c>
      <c r="I388" s="8">
        <f>IFERROR(__xludf.DUMMYFUNCTION("IFERROR(
  VLOOKUP(
    A388,
    IMPORTRANGE(
      ""1ZHMy3vVUd_0MrSduXTe1etBb1HNpAlGwQr006ljwMiM"",
      ""GSC最新!A:F""
    ),
    3,
    FALSE
  ),
  0
)
"),8.0)</f>
        <v>8</v>
      </c>
    </row>
    <row r="389">
      <c r="A389" s="9" t="s">
        <v>593</v>
      </c>
      <c r="B389" s="2" t="s">
        <v>581</v>
      </c>
      <c r="C389" s="11" t="str">
        <f>IFERROR(__xludf.DUMMYFUNCTION("REGEXEXTRACT(A389,""https?://([^/]+)"")"),"juku-escot.com")</f>
        <v>juku-escot.com</v>
      </c>
      <c r="D389" s="8" t="str">
        <f>IFERROR(__xludf.DUMMYFUNCTION("IFERROR(
  VLOOKUP(
    A389,
    IMPORTRANGE(
      ""1ZygntHC1J6IxzKbTidmOyf5nUyW4GCLurHCjexrLm_o"",
      ""HTMLキャッシュ!A:F""
    ),
    2,
    FALSE
  ),
  0
)
"),"SC")</f>
        <v>SC</v>
      </c>
      <c r="E389" s="8" t="str">
        <f>IFERROR(__xludf.DUMMYFUNCTION("IFERROR(
  VLOOKUP(
    A389,
    IMPORTRANGE(
      ""1ZygntHC1J6IxzKbTidmOyf5nUyW4GCLurHCjexrLm_o"",
      ""HTMLキャッシュ!A:F""
    ),
    5,
    FALSE
  ),
  0
)
"),"受験勉強のやる気を出すためには - 中高一貫校専門塾エスコット(Escot)～定期試験対策から大学受験指導まで～")</f>
        <v>受験勉強のやる気を出すためには - 中高一貫校専門塾エスコット(Escot)～定期試験対策から大学受験指導まで～</v>
      </c>
      <c r="F389" s="8" t="str">
        <f>IFERROR(__xludf.DUMMYFUNCTION("IFERROR(
  VLOOKUP(
    B389,
    IMPORTRANGE(
      ""1ZygntHC1J6IxzKbTidmOyf5nUyW4GCLurHCjexrLm_o"",
      ""HTMLキャッシュ!A:F""
    ),
    2,
    FALSE
  ),
  """"
)
"),"-")</f>
        <v>-</v>
      </c>
      <c r="G389" s="8" t="str">
        <f>IFERROR(__xludf.DUMMYFUNCTION("IFERROR(
  VLOOKUP(
    B389,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89" s="1" t="s">
        <v>2091</v>
      </c>
      <c r="I389" s="8">
        <f>IFERROR(__xludf.DUMMYFUNCTION("IFERROR(
  VLOOKUP(
    A389,
    IMPORTRANGE(
      ""1ZHMy3vVUd_0MrSduXTe1etBb1HNpAlGwQr006ljwMiM"",
      ""GSC最新!A:F""
    ),
    3,
    FALSE
  ),
  0
)
"),0.0)</f>
        <v>0</v>
      </c>
    </row>
    <row r="390">
      <c r="A390" s="9" t="s">
        <v>594</v>
      </c>
      <c r="B390" s="2" t="s">
        <v>581</v>
      </c>
      <c r="C390" s="11" t="str">
        <f>IFERROR(__xludf.DUMMYFUNCTION("REGEXEXTRACT(A390,""https?://([^/]+)"")"),"juku-escot.com")</f>
        <v>juku-escot.com</v>
      </c>
      <c r="D390" s="8" t="str">
        <f>IFERROR(__xludf.DUMMYFUNCTION("IFERROR(
  VLOOKUP(
    A390,
    IMPORTRANGE(
      ""1ZygntHC1J6IxzKbTidmOyf5nUyW4GCLurHCjexrLm_o"",
      ""HTMLキャッシュ!A:F""
    ),
    2,
    FALSE
  ),
  0
)
"),"SC")</f>
        <v>SC</v>
      </c>
      <c r="E390" s="8" t="str">
        <f>IFERROR(__xludf.DUMMYFUNCTION("IFERROR(
  VLOOKUP(
    A390,
    IMPORTRANGE(
      ""1ZygntHC1J6IxzKbTidmOyf5nUyW4GCLurHCjexrLm_o"",
      ""HTMLキャッシュ!A:F""
    ),
    5,
    FALSE
  ),
  0
)
"),"受験の勉強でやる気が出ない時にすること - 中高一貫校専門塾エスコット(Escot)～定期試験対策から大学受験指導まで～")</f>
        <v>受験の勉強でやる気が出ない時にすること - 中高一貫校専門塾エスコット(Escot)～定期試験対策から大学受験指導まで～</v>
      </c>
      <c r="F390" s="8" t="str">
        <f>IFERROR(__xludf.DUMMYFUNCTION("IFERROR(
  VLOOKUP(
    B390,
    IMPORTRANGE(
      ""1ZygntHC1J6IxzKbTidmOyf5nUyW4GCLurHCjexrLm_o"",
      ""HTMLキャッシュ!A:F""
    ),
    2,
    FALSE
  ),
  """"
)
"),"-")</f>
        <v>-</v>
      </c>
      <c r="G390" s="8" t="str">
        <f>IFERROR(__xludf.DUMMYFUNCTION("IFERROR(
  VLOOKUP(
    B390,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0" s="1" t="s">
        <v>2091</v>
      </c>
      <c r="I390" s="8">
        <f>IFERROR(__xludf.DUMMYFUNCTION("IFERROR(
  VLOOKUP(
    A390,
    IMPORTRANGE(
      ""1ZHMy3vVUd_0MrSduXTe1etBb1HNpAlGwQr006ljwMiM"",
      ""GSC最新!A:F""
    ),
    3,
    FALSE
  ),
  0
)
"),0.0)</f>
        <v>0</v>
      </c>
    </row>
    <row r="391">
      <c r="A391" s="9" t="s">
        <v>595</v>
      </c>
      <c r="B391" s="2" t="s">
        <v>581</v>
      </c>
      <c r="C391" s="11" t="str">
        <f>IFERROR(__xludf.DUMMYFUNCTION("REGEXEXTRACT(A391,""https?://([^/]+)"")"),"juku-escot.com")</f>
        <v>juku-escot.com</v>
      </c>
      <c r="D391" s="8" t="str">
        <f>IFERROR(__xludf.DUMMYFUNCTION("IFERROR(
  VLOOKUP(
    A391,
    IMPORTRANGE(
      ""1ZygntHC1J6IxzKbTidmOyf5nUyW4GCLurHCjexrLm_o"",
      ""HTMLキャッシュ!A:F""
    ),
    2,
    FALSE
  ),
  0
)
"),"SC")</f>
        <v>SC</v>
      </c>
      <c r="E391" s="8" t="str">
        <f>IFERROR(__xludf.DUMMYFUNCTION("IFERROR(
  VLOOKUP(
    A391,
    IMPORTRANGE(
      ""1ZygntHC1J6IxzKbTidmOyf5nUyW4GCLurHCjexrLm_o"",
      ""HTMLキャッシュ!A:F""
    ),
    5,
    FALSE
  ),
  0
)
"),"確実に暗記する方法とは？ - 中高一貫校専門塾エスコット(Escot)～定期試験対策から大学受験指導まで～")</f>
        <v>確実に暗記する方法とは？ - 中高一貫校専門塾エスコット(Escot)～定期試験対策から大学受験指導まで～</v>
      </c>
      <c r="F391" s="8" t="str">
        <f>IFERROR(__xludf.DUMMYFUNCTION("IFERROR(
  VLOOKUP(
    B391,
    IMPORTRANGE(
      ""1ZygntHC1J6IxzKbTidmOyf5nUyW4GCLurHCjexrLm_o"",
      ""HTMLキャッシュ!A:F""
    ),
    2,
    FALSE
  ),
  """"
)
"),"-")</f>
        <v>-</v>
      </c>
      <c r="G391" s="8" t="str">
        <f>IFERROR(__xludf.DUMMYFUNCTION("IFERROR(
  VLOOKUP(
    B391,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1" s="1" t="s">
        <v>2088</v>
      </c>
      <c r="I391" s="8">
        <f>IFERROR(__xludf.DUMMYFUNCTION("IFERROR(
  VLOOKUP(
    A391,
    IMPORTRANGE(
      ""1ZHMy3vVUd_0MrSduXTe1etBb1HNpAlGwQr006ljwMiM"",
      ""GSC最新!A:F""
    ),
    3,
    FALSE
  ),
  0
)
"),0.0)</f>
        <v>0</v>
      </c>
    </row>
    <row r="392">
      <c r="A392" s="9" t="s">
        <v>596</v>
      </c>
      <c r="B392" s="2" t="s">
        <v>581</v>
      </c>
      <c r="C392" s="11" t="str">
        <f>IFERROR(__xludf.DUMMYFUNCTION("REGEXEXTRACT(A392,""https?://([^/]+)"")"),"juku-escot.com")</f>
        <v>juku-escot.com</v>
      </c>
      <c r="D392" s="8" t="str">
        <f>IFERROR(__xludf.DUMMYFUNCTION("IFERROR(
  VLOOKUP(
    A392,
    IMPORTRANGE(
      ""1ZygntHC1J6IxzKbTidmOyf5nUyW4GCLurHCjexrLm_o"",
      ""HTMLキャッシュ!A:F""
    ),
    2,
    FALSE
  ),
  0
)
"),"SC")</f>
        <v>SC</v>
      </c>
      <c r="E392" s="8" t="str">
        <f>IFERROR(__xludf.DUMMYFUNCTION("IFERROR(
  VLOOKUP(
    A392,
    IMPORTRANGE(
      ""1ZygntHC1J6IxzKbTidmOyf5nUyW4GCLurHCjexrLm_o"",
      ""HTMLキャッシュ!A:F""
    ),
    5,
    FALSE
  ),
  0
)
"),"本当に賢い中学生の勉強を嫌いにならない勉強法 - 中高一貫校専門塾エスコット(Escot)～定期試験対策から大学受験指導まで～")</f>
        <v>本当に賢い中学生の勉強を嫌いにならない勉強法 - 中高一貫校専門塾エスコット(Escot)～定期試験対策から大学受験指導まで～</v>
      </c>
      <c r="F392" s="8" t="str">
        <f>IFERROR(__xludf.DUMMYFUNCTION("IFERROR(
  VLOOKUP(
    B392,
    IMPORTRANGE(
      ""1ZygntHC1J6IxzKbTidmOyf5nUyW4GCLurHCjexrLm_o"",
      ""HTMLキャッシュ!A:F""
    ),
    2,
    FALSE
  ),
  """"
)
"),"-")</f>
        <v>-</v>
      </c>
      <c r="G392" s="8" t="str">
        <f>IFERROR(__xludf.DUMMYFUNCTION("IFERROR(
  VLOOKUP(
    B392,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2" s="1" t="s">
        <v>2066</v>
      </c>
      <c r="I392" s="8">
        <f>IFERROR(__xludf.DUMMYFUNCTION("IFERROR(
  VLOOKUP(
    A392,
    IMPORTRANGE(
      ""1ZHMy3vVUd_0MrSduXTe1etBb1HNpAlGwQr006ljwMiM"",
      ""GSC最新!A:F""
    ),
    3,
    FALSE
  ),
  0
)
"),0.0)</f>
        <v>0</v>
      </c>
    </row>
    <row r="393">
      <c r="A393" s="9" t="s">
        <v>597</v>
      </c>
      <c r="B393" s="2" t="s">
        <v>581</v>
      </c>
      <c r="C393" s="11" t="str">
        <f>IFERROR(__xludf.DUMMYFUNCTION("REGEXEXTRACT(A393,""https?://([^/]+)"")"),"juku-escot.com")</f>
        <v>juku-escot.com</v>
      </c>
      <c r="D393" s="8" t="str">
        <f>IFERROR(__xludf.DUMMYFUNCTION("IFERROR(
  VLOOKUP(
    A393,
    IMPORTRANGE(
      ""1ZygntHC1J6IxzKbTidmOyf5nUyW4GCLurHCjexrLm_o"",
      ""HTMLキャッシュ!A:F""
    ),
    2,
    FALSE
  ),
  0
)
"),"SC")</f>
        <v>SC</v>
      </c>
      <c r="E393" s="8" t="str">
        <f>IFERROR(__xludf.DUMMYFUNCTION("IFERROR(
  VLOOKUP(
    A393,
    IMPORTRANGE(
      ""1ZygntHC1J6IxzKbTidmOyf5nUyW4GCLurHCjexrLm_o"",
      ""HTMLキャッシュ!A:F""
    ),
    5,
    FALSE
  ),
  0
)
"),"中学生からはじめる勉強法、そしてノートを利用した自学について - 中高一貫校専門塾エスコット(Escot)～定期試験対策から大学受験指導まで～")</f>
        <v>中学生からはじめる勉強法、そしてノートを利用した自学について - 中高一貫校専門塾エスコット(Escot)～定期試験対策から大学受験指導まで～</v>
      </c>
      <c r="F393" s="8" t="str">
        <f>IFERROR(__xludf.DUMMYFUNCTION("IFERROR(
  VLOOKUP(
    B393,
    IMPORTRANGE(
      ""1ZygntHC1J6IxzKbTidmOyf5nUyW4GCLurHCjexrLm_o"",
      ""HTMLキャッシュ!A:F""
    ),
    2,
    FALSE
  ),
  """"
)
"),"-")</f>
        <v>-</v>
      </c>
      <c r="G393" s="8" t="str">
        <f>IFERROR(__xludf.DUMMYFUNCTION("IFERROR(
  VLOOKUP(
    B393,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3" s="1" t="s">
        <v>2095</v>
      </c>
      <c r="I393" s="8">
        <f>IFERROR(__xludf.DUMMYFUNCTION("IFERROR(
  VLOOKUP(
    A393,
    IMPORTRANGE(
      ""1ZHMy3vVUd_0MrSduXTe1etBb1HNpAlGwQr006ljwMiM"",
      ""GSC最新!A:F""
    ),
    3,
    FALSE
  ),
  0
)
"),0.0)</f>
        <v>0</v>
      </c>
    </row>
    <row r="394">
      <c r="A394" s="9" t="s">
        <v>598</v>
      </c>
      <c r="B394" s="2" t="s">
        <v>581</v>
      </c>
      <c r="C394" s="11" t="str">
        <f>IFERROR(__xludf.DUMMYFUNCTION("REGEXEXTRACT(A394,""https?://([^/]+)"")"),"juku-escot.com")</f>
        <v>juku-escot.com</v>
      </c>
      <c r="D394" s="8" t="str">
        <f>IFERROR(__xludf.DUMMYFUNCTION("IFERROR(
  VLOOKUP(
    A394,
    IMPORTRANGE(
      ""1ZygntHC1J6IxzKbTidmOyf5nUyW4GCLurHCjexrLm_o"",
      ""HTMLキャッシュ!A:F""
    ),
    2,
    FALSE
  ),
  0
)
"),"SC")</f>
        <v>SC</v>
      </c>
      <c r="E394" s="8" t="str">
        <f>IFERROR(__xludf.DUMMYFUNCTION("IFERROR(
  VLOOKUP(
    A394,
    IMPORTRANGE(
      ""1ZygntHC1J6IxzKbTidmOyf5nUyW4GCLurHCjexrLm_o"",
      ""HTMLキャッシュ!A:F""
    ),
    5,
    FALSE
  ),
  0
)
"),"中学生の勉強法と親の心構えで気をつけたいこと - 中高一貫校専門塾エスコット(Escot)～定期試験対策から大学受験指導まで～")</f>
        <v>中学生の勉強法と親の心構えで気をつけたいこと - 中高一貫校専門塾エスコット(Escot)～定期試験対策から大学受験指導まで～</v>
      </c>
      <c r="F394" s="8" t="str">
        <f>IFERROR(__xludf.DUMMYFUNCTION("IFERROR(
  VLOOKUP(
    B394,
    IMPORTRANGE(
      ""1ZygntHC1J6IxzKbTidmOyf5nUyW4GCLurHCjexrLm_o"",
      ""HTMLキャッシュ!A:F""
    ),
    2,
    FALSE
  ),
  """"
)
"),"-")</f>
        <v>-</v>
      </c>
      <c r="G394" s="8" t="str">
        <f>IFERROR(__xludf.DUMMYFUNCTION("IFERROR(
  VLOOKUP(
    B394,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4" s="1" t="s">
        <v>2096</v>
      </c>
      <c r="I394" s="8">
        <f>IFERROR(__xludf.DUMMYFUNCTION("IFERROR(
  VLOOKUP(
    A394,
    IMPORTRANGE(
      ""1ZHMy3vVUd_0MrSduXTe1etBb1HNpAlGwQr006ljwMiM"",
      ""GSC最新!A:F""
    ),
    3,
    FALSE
  ),
  0
)
"),0.0)</f>
        <v>0</v>
      </c>
    </row>
    <row r="395">
      <c r="A395" s="9" t="s">
        <v>599</v>
      </c>
      <c r="B395" s="2" t="s">
        <v>581</v>
      </c>
      <c r="C395" s="11" t="str">
        <f>IFERROR(__xludf.DUMMYFUNCTION("REGEXEXTRACT(A395,""https?://([^/]+)"")"),"juku-escot.com")</f>
        <v>juku-escot.com</v>
      </c>
      <c r="D395" s="8" t="str">
        <f>IFERROR(__xludf.DUMMYFUNCTION("IFERROR(
  VLOOKUP(
    A395,
    IMPORTRANGE(
      ""1ZygntHC1J6IxzKbTidmOyf5nUyW4GCLurHCjexrLm_o"",
      ""HTMLキャッシュ!A:F""
    ),
    2,
    FALSE
  ),
  0
)
"),"SC")</f>
        <v>SC</v>
      </c>
      <c r="E395" s="8" t="str">
        <f>IFERROR(__xludf.DUMMYFUNCTION("IFERROR(
  VLOOKUP(
    A395,
    IMPORTRANGE(
      ""1ZygntHC1J6IxzKbTidmOyf5nUyW4GCLurHCjexrLm_o"",
      ""HTMLキャッシュ!A:F""
    ),
    5,
    FALSE
  ),
  0
)
"),"数学ができないとプログラミングも出来ない？ - 中高一貫校専門塾エスコット(Escot)～定期試験対策から大学受験指導まで～")</f>
        <v>数学ができないとプログラミングも出来ない？ - 中高一貫校専門塾エスコット(Escot)～定期試験対策から大学受験指導まで～</v>
      </c>
      <c r="F395" s="8" t="str">
        <f>IFERROR(__xludf.DUMMYFUNCTION("IFERROR(
  VLOOKUP(
    B395,
    IMPORTRANGE(
      ""1ZygntHC1J6IxzKbTidmOyf5nUyW4GCLurHCjexrLm_o"",
      ""HTMLキャッシュ!A:F""
    ),
    2,
    FALSE
  ),
  """"
)
"),"-")</f>
        <v>-</v>
      </c>
      <c r="G395" s="8" t="str">
        <f>IFERROR(__xludf.DUMMYFUNCTION("IFERROR(
  VLOOKUP(
    B395,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5" s="1" t="s">
        <v>2097</v>
      </c>
      <c r="I395" s="8">
        <f>IFERROR(__xludf.DUMMYFUNCTION("IFERROR(
  VLOOKUP(
    A395,
    IMPORTRANGE(
      ""1ZHMy3vVUd_0MrSduXTe1etBb1HNpAlGwQr006ljwMiM"",
      ""GSC最新!A:F""
    ),
    3,
    FALSE
  ),
  0
)
"),0.0)</f>
        <v>0</v>
      </c>
    </row>
    <row r="396">
      <c r="A396" s="9" t="s">
        <v>600</v>
      </c>
      <c r="B396" s="2" t="s">
        <v>581</v>
      </c>
      <c r="C396" s="11" t="str">
        <f>IFERROR(__xludf.DUMMYFUNCTION("REGEXEXTRACT(A396,""https?://([^/]+)"")"),"juku-escot.com")</f>
        <v>juku-escot.com</v>
      </c>
      <c r="D396" s="8" t="str">
        <f>IFERROR(__xludf.DUMMYFUNCTION("IFERROR(
  VLOOKUP(
    A396,
    IMPORTRANGE(
      ""1ZygntHC1J6IxzKbTidmOyf5nUyW4GCLurHCjexrLm_o"",
      ""HTMLキャッシュ!A:F""
    ),
    2,
    FALSE
  ),
  0
)
"),"SC")</f>
        <v>SC</v>
      </c>
      <c r="E396" s="8" t="str">
        <f>IFERROR(__xludf.DUMMYFUNCTION("IFERROR(
  VLOOKUP(
    A396,
    IMPORTRANGE(
      ""1ZygntHC1J6IxzKbTidmOyf5nUyW4GCLurHCjexrLm_o"",
      ""HTMLキャッシュ!A:F""
    ),
    5,
    FALSE
  ),
  0
)
"),"受験でやる気でない理由とその対処法 - 中高一貫校専門塾エスコット(Escot)～定期試験対策から大学受験指導まで～")</f>
        <v>受験でやる気でない理由とその対処法 - 中高一貫校専門塾エスコット(Escot)～定期試験対策から大学受験指導まで～</v>
      </c>
      <c r="F396" s="8" t="str">
        <f>IFERROR(__xludf.DUMMYFUNCTION("IFERROR(
  VLOOKUP(
    B396,
    IMPORTRANGE(
      ""1ZygntHC1J6IxzKbTidmOyf5nUyW4GCLurHCjexrLm_o"",
      ""HTMLキャッシュ!A:F""
    ),
    2,
    FALSE
  ),
  """"
)
"),"-")</f>
        <v>-</v>
      </c>
      <c r="G396" s="8" t="str">
        <f>IFERROR(__xludf.DUMMYFUNCTION("IFERROR(
  VLOOKUP(
    B396,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6" s="1" t="s">
        <v>2091</v>
      </c>
      <c r="I396" s="8">
        <f>IFERROR(__xludf.DUMMYFUNCTION("IFERROR(
  VLOOKUP(
    A396,
    IMPORTRANGE(
      ""1ZHMy3vVUd_0MrSduXTe1etBb1HNpAlGwQr006ljwMiM"",
      ""GSC最新!A:F""
    ),
    3,
    FALSE
  ),
  0
)
"),0.0)</f>
        <v>0</v>
      </c>
    </row>
    <row r="397">
      <c r="A397" s="9" t="s">
        <v>601</v>
      </c>
      <c r="B397" s="2" t="s">
        <v>581</v>
      </c>
      <c r="C397" s="11" t="str">
        <f>IFERROR(__xludf.DUMMYFUNCTION("REGEXEXTRACT(A397,""https?://([^/]+)"")"),"juku-escot.com")</f>
        <v>juku-escot.com</v>
      </c>
      <c r="D397" s="8" t="str">
        <f>IFERROR(__xludf.DUMMYFUNCTION("IFERROR(
  VLOOKUP(
    A397,
    IMPORTRANGE(
      ""1ZygntHC1J6IxzKbTidmOyf5nUyW4GCLurHCjexrLm_o"",
      ""HTMLキャッシュ!A:F""
    ),
    2,
    FALSE
  ),
  0
)
"),"SC")</f>
        <v>SC</v>
      </c>
      <c r="E397" s="8" t="str">
        <f>IFERROR(__xludf.DUMMYFUNCTION("IFERROR(
  VLOOKUP(
    A397,
    IMPORTRANGE(
      ""1ZygntHC1J6IxzKbTidmOyf5nUyW4GCLurHCjexrLm_o"",
      ""HTMLキャッシュ!A:F""
    ),
    5,
    FALSE
  ),
  0
)
"),"文章を覚える方法｜分割と音読で進める作文スピーチ対策の入門法")</f>
        <v>文章を覚える方法｜分割と音読で進める作文スピーチ対策の入門法</v>
      </c>
      <c r="F397" s="8" t="str">
        <f>IFERROR(__xludf.DUMMYFUNCTION("IFERROR(
  VLOOKUP(
    B397,
    IMPORTRANGE(
      ""1ZygntHC1J6IxzKbTidmOyf5nUyW4GCLurHCjexrLm_o"",
      ""HTMLキャッシュ!A:F""
    ),
    2,
    FALSE
  ),
  """"
)
"),"-")</f>
        <v>-</v>
      </c>
      <c r="G397" s="8" t="str">
        <f>IFERROR(__xludf.DUMMYFUNCTION("IFERROR(
  VLOOKUP(
    B397,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7" s="1" t="s">
        <v>2088</v>
      </c>
      <c r="I397" s="8">
        <f>IFERROR(__xludf.DUMMYFUNCTION("IFERROR(
  VLOOKUP(
    A397,
    IMPORTRANGE(
      ""1ZHMy3vVUd_0MrSduXTe1etBb1HNpAlGwQr006ljwMiM"",
      ""GSC最新!A:F""
    ),
    3,
    FALSE
  ),
  0
)
"),272.0)</f>
        <v>272</v>
      </c>
    </row>
    <row r="398">
      <c r="A398" s="9" t="s">
        <v>602</v>
      </c>
      <c r="B398" s="2" t="s">
        <v>581</v>
      </c>
      <c r="C398" s="11" t="str">
        <f>IFERROR(__xludf.DUMMYFUNCTION("REGEXEXTRACT(A398,""https?://([^/]+)"")"),"juku-escot.com")</f>
        <v>juku-escot.com</v>
      </c>
      <c r="D398" s="8" t="str">
        <f>IFERROR(__xludf.DUMMYFUNCTION("IFERROR(
  VLOOKUP(
    A398,
    IMPORTRANGE(
      ""1ZygntHC1J6IxzKbTidmOyf5nUyW4GCLurHCjexrLm_o"",
      ""HTMLキャッシュ!A:F""
    ),
    2,
    FALSE
  ),
  0
)
"),"SC")</f>
        <v>SC</v>
      </c>
      <c r="E398" s="8" t="str">
        <f>IFERROR(__xludf.DUMMYFUNCTION("IFERROR(
  VLOOKUP(
    A398,
    IMPORTRANGE(
      ""1ZygntHC1J6IxzKbTidmOyf5nUyW4GCLurHCjexrLm_o"",
      ""HTMLキャッシュ!A:F""
    ),
    5,
    FALSE
  ),
  0
)
"),"中学生が行うべき数学の効果的な勉強法とは？ - 中高一貫校専門塾エスコット(Escot)～定期試験対策から大学受験指導まで～")</f>
        <v>中学生が行うべき数学の効果的な勉強法とは？ - 中高一貫校専門塾エスコット(Escot)～定期試験対策から大学受験指導まで～</v>
      </c>
      <c r="F398" s="8" t="str">
        <f>IFERROR(__xludf.DUMMYFUNCTION("IFERROR(
  VLOOKUP(
    B398,
    IMPORTRANGE(
      ""1ZygntHC1J6IxzKbTidmOyf5nUyW4GCLurHCjexrLm_o"",
      ""HTMLキャッシュ!A:F""
    ),
    2,
    FALSE
  ),
  """"
)
"),"-")</f>
        <v>-</v>
      </c>
      <c r="G398" s="8" t="str">
        <f>IFERROR(__xludf.DUMMYFUNCTION("IFERROR(
  VLOOKUP(
    B398,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8" s="1" t="s">
        <v>2097</v>
      </c>
      <c r="I398" s="8">
        <f>IFERROR(__xludf.DUMMYFUNCTION("IFERROR(
  VLOOKUP(
    A398,
    IMPORTRANGE(
      ""1ZHMy3vVUd_0MrSduXTe1etBb1HNpAlGwQr006ljwMiM"",
      ""GSC最新!A:F""
    ),
    3,
    FALSE
  ),
  0
)
"),0.0)</f>
        <v>0</v>
      </c>
    </row>
    <row r="399">
      <c r="A399" s="9" t="s">
        <v>603</v>
      </c>
      <c r="B399" s="2" t="s">
        <v>581</v>
      </c>
      <c r="C399" s="11" t="str">
        <f>IFERROR(__xludf.DUMMYFUNCTION("REGEXEXTRACT(A399,""https?://([^/]+)"")"),"juku-escot.com")</f>
        <v>juku-escot.com</v>
      </c>
      <c r="D399" s="8" t="str">
        <f>IFERROR(__xludf.DUMMYFUNCTION("IFERROR(
  VLOOKUP(
    A399,
    IMPORTRANGE(
      ""1ZygntHC1J6IxzKbTidmOyf5nUyW4GCLurHCjexrLm_o"",
      ""HTMLキャッシュ!A:F""
    ),
    2,
    FALSE
  ),
  0
)
"),"SC")</f>
        <v>SC</v>
      </c>
      <c r="E399" s="8" t="str">
        <f>IFERROR(__xludf.DUMMYFUNCTION("IFERROR(
  VLOOKUP(
    A399,
    IMPORTRANGE(
      ""1ZygntHC1J6IxzKbTidmOyf5nUyW4GCLurHCjexrLm_o"",
      ""HTMLキャッシュ!A:F""
    ),
    5,
    FALSE
  ),
  0
)
"),"数学が出来ない人の勉強法 - 中高一貫校専門塾エスコット(Escot)～定期試験対策から大学受験指導まで～")</f>
        <v>数学が出来ない人の勉強法 - 中高一貫校専門塾エスコット(Escot)～定期試験対策から大学受験指導まで～</v>
      </c>
      <c r="F399" s="8" t="str">
        <f>IFERROR(__xludf.DUMMYFUNCTION("IFERROR(
  VLOOKUP(
    B399,
    IMPORTRANGE(
      ""1ZygntHC1J6IxzKbTidmOyf5nUyW4GCLurHCjexrLm_o"",
      ""HTMLキャッシュ!A:F""
    ),
    2,
    FALSE
  ),
  """"
)
"),"-")</f>
        <v>-</v>
      </c>
      <c r="G399" s="8" t="str">
        <f>IFERROR(__xludf.DUMMYFUNCTION("IFERROR(
  VLOOKUP(
    B399,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399" s="1" t="s">
        <v>2097</v>
      </c>
      <c r="I399" s="8">
        <f>IFERROR(__xludf.DUMMYFUNCTION("IFERROR(
  VLOOKUP(
    A399,
    IMPORTRANGE(
      ""1ZHMy3vVUd_0MrSduXTe1etBb1HNpAlGwQr006ljwMiM"",
      ""GSC最新!A:F""
    ),
    3,
    FALSE
  ),
  0
)
"),0.0)</f>
        <v>0</v>
      </c>
    </row>
    <row r="400">
      <c r="A400" s="9" t="s">
        <v>604</v>
      </c>
      <c r="B400" s="2" t="s">
        <v>581</v>
      </c>
      <c r="C400" s="11" t="str">
        <f>IFERROR(__xludf.DUMMYFUNCTION("REGEXEXTRACT(A400,""https?://([^/]+)"")"),"juku-escot.com")</f>
        <v>juku-escot.com</v>
      </c>
      <c r="D400" s="8" t="str">
        <f>IFERROR(__xludf.DUMMYFUNCTION("IFERROR(
  VLOOKUP(
    A400,
    IMPORTRANGE(
      ""1ZygntHC1J6IxzKbTidmOyf5nUyW4GCLurHCjexrLm_o"",
      ""HTMLキャッシュ!A:F""
    ),
    2,
    FALSE
  ),
  0
)
"),"SC")</f>
        <v>SC</v>
      </c>
      <c r="E400" s="8" t="str">
        <f>IFERROR(__xludf.DUMMYFUNCTION("IFERROR(
  VLOOKUP(
    A400,
    IMPORTRANGE(
      ""1ZygntHC1J6IxzKbTidmOyf5nUyW4GCLurHCjexrLm_o"",
      ""HTMLキャッシュ!A:F""
    ),
    5,
    FALSE
  ),
  0
)
"),"数学が出来ない人はどのような人か - 中高一貫校専門塾エスコット(Escot)～定期試験対策から大学受験指導まで～")</f>
        <v>数学が出来ない人はどのような人か - 中高一貫校専門塾エスコット(Escot)～定期試験対策から大学受験指導まで～</v>
      </c>
      <c r="F400" s="8" t="str">
        <f>IFERROR(__xludf.DUMMYFUNCTION("IFERROR(
  VLOOKUP(
    B400,
    IMPORTRANGE(
      ""1ZygntHC1J6IxzKbTidmOyf5nUyW4GCLurHCjexrLm_o"",
      ""HTMLキャッシュ!A:F""
    ),
    2,
    FALSE
  ),
  """"
)
"),"-")</f>
        <v>-</v>
      </c>
      <c r="G400" s="8" t="str">
        <f>IFERROR(__xludf.DUMMYFUNCTION("IFERROR(
  VLOOKUP(
    B400,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0" s="1" t="s">
        <v>2097</v>
      </c>
      <c r="I400" s="8">
        <f>IFERROR(__xludf.DUMMYFUNCTION("IFERROR(
  VLOOKUP(
    A400,
    IMPORTRANGE(
      ""1ZHMy3vVUd_0MrSduXTe1etBb1HNpAlGwQr006ljwMiM"",
      ""GSC最新!A:F""
    ),
    3,
    FALSE
  ),
  0
)
"),0.0)</f>
        <v>0</v>
      </c>
    </row>
    <row r="401">
      <c r="A401" s="9" t="s">
        <v>605</v>
      </c>
      <c r="B401" s="2" t="s">
        <v>581</v>
      </c>
      <c r="C401" s="11" t="str">
        <f>IFERROR(__xludf.DUMMYFUNCTION("REGEXEXTRACT(A401,""https?://([^/]+)"")"),"juku-escot.com")</f>
        <v>juku-escot.com</v>
      </c>
      <c r="D401" s="8" t="str">
        <f>IFERROR(__xludf.DUMMYFUNCTION("IFERROR(
  VLOOKUP(
    A401,
    IMPORTRANGE(
      ""1ZygntHC1J6IxzKbTidmOyf5nUyW4GCLurHCjexrLm_o"",
      ""HTMLキャッシュ!A:F""
    ),
    2,
    FALSE
  ),
  0
)
"),"SC")</f>
        <v>SC</v>
      </c>
      <c r="E401" s="8" t="str">
        <f>IFERROR(__xludf.DUMMYFUNCTION("IFERROR(
  VLOOKUP(
    A401,
    IMPORTRANGE(
      ""1ZygntHC1J6IxzKbTidmOyf5nUyW4GCLurHCjexrLm_o"",
      ""HTMLキャッシュ!A:F""
    ),
    5,
    FALSE
  ),
  0
)
"),"数学が苦手な人の脳｜頭が真っ白になる原因とやり直し｜中高生")</f>
        <v>数学が苦手な人の脳｜頭が真っ白になる原因とやり直し｜中高生</v>
      </c>
      <c r="F401" s="8" t="str">
        <f>IFERROR(__xludf.DUMMYFUNCTION("IFERROR(
  VLOOKUP(
    B401,
    IMPORTRANGE(
      ""1ZygntHC1J6IxzKbTidmOyf5nUyW4GCLurHCjexrLm_o"",
      ""HTMLキャッシュ!A:F""
    ),
    2,
    FALSE
  ),
  """"
)
"),"-")</f>
        <v>-</v>
      </c>
      <c r="G401" s="8" t="str">
        <f>IFERROR(__xludf.DUMMYFUNCTION("IFERROR(
  VLOOKUP(
    B401,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1" s="1" t="s">
        <v>2097</v>
      </c>
      <c r="I401" s="8">
        <f>IFERROR(__xludf.DUMMYFUNCTION("IFERROR(
  VLOOKUP(
    A401,
    IMPORTRANGE(
      ""1ZHMy3vVUd_0MrSduXTe1etBb1HNpAlGwQr006ljwMiM"",
      ""GSC最新!A:F""
    ),
    3,
    FALSE
  ),
  0
)
"),31.0)</f>
        <v>31</v>
      </c>
    </row>
    <row r="402">
      <c r="A402" s="9" t="s">
        <v>606</v>
      </c>
      <c r="B402" s="2" t="s">
        <v>581</v>
      </c>
      <c r="C402" s="11" t="str">
        <f>IFERROR(__xludf.DUMMYFUNCTION("REGEXEXTRACT(A402,""https?://([^/]+)"")"),"juku-escot.com")</f>
        <v>juku-escot.com</v>
      </c>
      <c r="D402" s="8" t="str">
        <f>IFERROR(__xludf.DUMMYFUNCTION("IFERROR(
  VLOOKUP(
    A402,
    IMPORTRANGE(
      ""1ZygntHC1J6IxzKbTidmOyf5nUyW4GCLurHCjexrLm_o"",
      ""HTMLキャッシュ!A:F""
    ),
    2,
    FALSE
  ),
  0
)
"),"SC")</f>
        <v>SC</v>
      </c>
      <c r="E402" s="8" t="str">
        <f>IFERROR(__xludf.DUMMYFUNCTION("IFERROR(
  VLOOKUP(
    A402,
    IMPORTRANGE(
      ""1ZygntHC1J6IxzKbTidmOyf5nUyW4GCLurHCjexrLm_o"",
      ""HTMLキャッシュ!A:F""
    ),
    5,
    FALSE
  ),
  0
)
"),"急に数学ができなくなった原因｜挫折単元の見つけ方｜中高一貫")</f>
        <v>急に数学ができなくなった原因｜挫折単元の見つけ方｜中高一貫</v>
      </c>
      <c r="F402" s="8" t="str">
        <f>IFERROR(__xludf.DUMMYFUNCTION("IFERROR(
  VLOOKUP(
    B402,
    IMPORTRANGE(
      ""1ZygntHC1J6IxzKbTidmOyf5nUyW4GCLurHCjexrLm_o"",
      ""HTMLキャッシュ!A:F""
    ),
    2,
    FALSE
  ),
  """"
)
"),"-")</f>
        <v>-</v>
      </c>
      <c r="G402" s="8" t="str">
        <f>IFERROR(__xludf.DUMMYFUNCTION("IFERROR(
  VLOOKUP(
    B402,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2" s="1" t="s">
        <v>2097</v>
      </c>
      <c r="I402" s="8">
        <f>IFERROR(__xludf.DUMMYFUNCTION("IFERROR(
  VLOOKUP(
    A402,
    IMPORTRANGE(
      ""1ZHMy3vVUd_0MrSduXTe1etBb1HNpAlGwQr006ljwMiM"",
      ""GSC最新!A:F""
    ),
    3,
    FALSE
  ),
  0
)
"),14.0)</f>
        <v>14</v>
      </c>
    </row>
    <row r="403">
      <c r="A403" s="9" t="s">
        <v>607</v>
      </c>
      <c r="B403" s="2" t="s">
        <v>581</v>
      </c>
      <c r="C403" s="11" t="str">
        <f>IFERROR(__xludf.DUMMYFUNCTION("REGEXEXTRACT(A403,""https?://([^/]+)"")"),"juku-escot.com")</f>
        <v>juku-escot.com</v>
      </c>
      <c r="D403" s="8" t="str">
        <f>IFERROR(__xludf.DUMMYFUNCTION("IFERROR(
  VLOOKUP(
    A403,
    IMPORTRANGE(
      ""1ZygntHC1J6IxzKbTidmOyf5nUyW4GCLurHCjexrLm_o"",
      ""HTMLキャッシュ!A:F""
    ),
    2,
    FALSE
  ),
  0
)
"),"SC")</f>
        <v>SC</v>
      </c>
      <c r="E403" s="8" t="str">
        <f>IFERROR(__xludf.DUMMYFUNCTION("IFERROR(
  VLOOKUP(
    A403,
    IMPORTRANGE(
      ""1ZygntHC1J6IxzKbTidmOyf5nUyW4GCLurHCjexrLm_o"",
      ""HTMLキャッシュ!A:F""
    ),
    5,
    FALSE
  ),
  0
)
"),"数学が苦手でも理系へ進むための戦略整理｜ESCOT数学系")</f>
        <v>数学が苦手でも理系へ進むための戦略整理｜ESCOT数学系</v>
      </c>
      <c r="F403" s="8" t="str">
        <f>IFERROR(__xludf.DUMMYFUNCTION("IFERROR(
  VLOOKUP(
    B403,
    IMPORTRANGE(
      ""1ZygntHC1J6IxzKbTidmOyf5nUyW4GCLurHCjexrLm_o"",
      ""HTMLキャッシュ!A:F""
    ),
    2,
    FALSE
  ),
  """"
)
"),"-")</f>
        <v>-</v>
      </c>
      <c r="G403" s="8" t="str">
        <f>IFERROR(__xludf.DUMMYFUNCTION("IFERROR(
  VLOOKUP(
    B403,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3" s="1" t="s">
        <v>2097</v>
      </c>
      <c r="I403" s="8">
        <f>IFERROR(__xludf.DUMMYFUNCTION("IFERROR(
  VLOOKUP(
    A403,
    IMPORTRANGE(
      ""1ZHMy3vVUd_0MrSduXTe1etBb1HNpAlGwQr006ljwMiM"",
      ""GSC最新!A:F""
    ),
    3,
    FALSE
  ),
  0
)
"),8.0)</f>
        <v>8</v>
      </c>
    </row>
    <row r="404">
      <c r="A404" s="9" t="s">
        <v>608</v>
      </c>
      <c r="B404" s="2" t="s">
        <v>581</v>
      </c>
      <c r="C404" s="11" t="str">
        <f>IFERROR(__xludf.DUMMYFUNCTION("REGEXEXTRACT(A404,""https?://([^/]+)"")"),"juku-escot.com")</f>
        <v>juku-escot.com</v>
      </c>
      <c r="D404" s="8" t="str">
        <f>IFERROR(__xludf.DUMMYFUNCTION("IFERROR(
  VLOOKUP(
    A404,
    IMPORTRANGE(
      ""1ZygntHC1J6IxzKbTidmOyf5nUyW4GCLurHCjexrLm_o"",
      ""HTMLキャッシュ!A:F""
    ),
    2,
    FALSE
  ),
  0
)
"),"SC")</f>
        <v>SC</v>
      </c>
      <c r="E404" s="8" t="str">
        <f>IFERROR(__xludf.DUMMYFUNCTION("IFERROR(
  VLOOKUP(
    A404,
    IMPORTRANGE(
      ""1ZygntHC1J6IxzKbTidmOyf5nUyW4GCLurHCjexrLm_o"",
      ""HTMLキャッシュ!A:F""
    ),
    5,
    FALSE
  ),
  0
)
"),"就活筆記試験で数学できない｜SPI非言語対策｜文系向け")</f>
        <v>就活筆記試験で数学できない｜SPI非言語対策｜文系向け</v>
      </c>
      <c r="F404" s="8" t="str">
        <f>IFERROR(__xludf.DUMMYFUNCTION("IFERROR(
  VLOOKUP(
    B404,
    IMPORTRANGE(
      ""1ZygntHC1J6IxzKbTidmOyf5nUyW4GCLurHCjexrLm_o"",
      ""HTMLキャッシュ!A:F""
    ),
    2,
    FALSE
  ),
  """"
)
"),"-")</f>
        <v>-</v>
      </c>
      <c r="G404" s="8" t="str">
        <f>IFERROR(__xludf.DUMMYFUNCTION("IFERROR(
  VLOOKUP(
    B404,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4" s="1" t="s">
        <v>2097</v>
      </c>
      <c r="I404" s="8">
        <f>IFERROR(__xludf.DUMMYFUNCTION("IFERROR(
  VLOOKUP(
    A404,
    IMPORTRANGE(
      ""1ZHMy3vVUd_0MrSduXTe1etBb1HNpAlGwQr006ljwMiM"",
      ""GSC最新!A:F""
    ),
    3,
    FALSE
  ),
  0
)
"),10.0)</f>
        <v>10</v>
      </c>
    </row>
    <row r="405">
      <c r="A405" s="9" t="s">
        <v>609</v>
      </c>
      <c r="B405" s="2" t="s">
        <v>581</v>
      </c>
      <c r="C405" s="11" t="str">
        <f>IFERROR(__xludf.DUMMYFUNCTION("REGEXEXTRACT(A405,""https?://([^/]+)"")"),"juku-escot.com")</f>
        <v>juku-escot.com</v>
      </c>
      <c r="D405" s="8" t="str">
        <f>IFERROR(__xludf.DUMMYFUNCTION("IFERROR(
  VLOOKUP(
    A405,
    IMPORTRANGE(
      ""1ZygntHC1J6IxzKbTidmOyf5nUyW4GCLurHCjexrLm_o"",
      ""HTMLキャッシュ!A:F""
    ),
    2,
    FALSE
  ),
  0
)
"),"SC")</f>
        <v>SC</v>
      </c>
      <c r="E405" s="8" t="str">
        <f>IFERROR(__xludf.DUMMYFUNCTION("IFERROR(
  VLOOKUP(
    A405,
    IMPORTRANGE(
      ""1ZygntHC1J6IxzKbTidmOyf5nUyW4GCLurHCjexrLm_o"",
      ""HTMLキャッシュ!A:F""
    ),
    5,
    FALSE
  ),
  0
)
"),"難しい問題に歯が立たない中1数学｜原因と克服対策ガイド")</f>
        <v>難しい問題に歯が立たない中1数学｜原因と克服対策ガイド</v>
      </c>
      <c r="F405" s="8" t="str">
        <f>IFERROR(__xludf.DUMMYFUNCTION("IFERROR(
  VLOOKUP(
    B405,
    IMPORTRANGE(
      ""1ZygntHC1J6IxzKbTidmOyf5nUyW4GCLurHCjexrLm_o"",
      ""HTMLキャッシュ!A:F""
    ),
    2,
    FALSE
  ),
  """"
)
"),"-")</f>
        <v>-</v>
      </c>
      <c r="G405" s="8" t="str">
        <f>IFERROR(__xludf.DUMMYFUNCTION("IFERROR(
  VLOOKUP(
    B405,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5" s="1" t="s">
        <v>2097</v>
      </c>
      <c r="I405" s="8">
        <f>IFERROR(__xludf.DUMMYFUNCTION("IFERROR(
  VLOOKUP(
    A405,
    IMPORTRANGE(
      ""1ZHMy3vVUd_0MrSduXTe1etBb1HNpAlGwQr006ljwMiM"",
      ""GSC最新!A:F""
    ),
    3,
    FALSE
  ),
  0
)
"),0.0)</f>
        <v>0</v>
      </c>
    </row>
    <row r="406">
      <c r="A406" s="9" t="s">
        <v>610</v>
      </c>
      <c r="B406" s="2" t="s">
        <v>581</v>
      </c>
      <c r="C406" s="11" t="str">
        <f>IFERROR(__xludf.DUMMYFUNCTION("REGEXEXTRACT(A406,""https?://([^/]+)"")"),"juku-escot.com")</f>
        <v>juku-escot.com</v>
      </c>
      <c r="D406" s="8" t="str">
        <f>IFERROR(__xludf.DUMMYFUNCTION("IFERROR(
  VLOOKUP(
    A406,
    IMPORTRANGE(
      ""1ZygntHC1J6IxzKbTidmOyf5nUyW4GCLurHCjexrLm_o"",
      ""HTMLキャッシュ!A:F""
    ),
    2,
    FALSE
  ),
  0
)
"),"SC")</f>
        <v>SC</v>
      </c>
      <c r="E406" s="8" t="str">
        <f>IFERROR(__xludf.DUMMYFUNCTION("IFERROR(
  VLOOKUP(
    A406,
    IMPORTRANGE(
      ""1ZygntHC1J6IxzKbTidmOyf5nUyW4GCLurHCjexrLm_o"",
      ""HTMLキャッシュ!A:F""
    ),
    5,
    FALSE
  ),
  0
)
"),"社会科目の効率的な勉強法まとめ｜暗記・思考力の伸ばし方")</f>
        <v>社会科目の効率的な勉強法まとめ｜暗記・思考力の伸ばし方</v>
      </c>
      <c r="F406" s="8" t="str">
        <f>IFERROR(__xludf.DUMMYFUNCTION("IFERROR(
  VLOOKUP(
    B406,
    IMPORTRANGE(
      ""1ZygntHC1J6IxzKbTidmOyf5nUyW4GCLurHCjexrLm_o"",
      ""HTMLキャッシュ!A:F""
    ),
    2,
    FALSE
  ),
  """"
)
"),"-")</f>
        <v>-</v>
      </c>
      <c r="G406" s="8" t="str">
        <f>IFERROR(__xludf.DUMMYFUNCTION("IFERROR(
  VLOOKUP(
    B406,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6" s="1" t="s">
        <v>2098</v>
      </c>
      <c r="I406" s="8">
        <f>IFERROR(__xludf.DUMMYFUNCTION("IFERROR(
  VLOOKUP(
    A406,
    IMPORTRANGE(
      ""1ZHMy3vVUd_0MrSduXTe1etBb1HNpAlGwQr006ljwMiM"",
      ""GSC最新!A:F""
    ),
    3,
    FALSE
  ),
  0
)
"),0.0)</f>
        <v>0</v>
      </c>
    </row>
    <row r="407">
      <c r="A407" s="9" t="s">
        <v>611</v>
      </c>
      <c r="B407" s="2" t="s">
        <v>581</v>
      </c>
      <c r="C407" s="11" t="str">
        <f>IFERROR(__xludf.DUMMYFUNCTION("REGEXEXTRACT(A407,""https?://([^/]+)"")"),"juku-escot.com")</f>
        <v>juku-escot.com</v>
      </c>
      <c r="D407" s="8" t="str">
        <f>IFERROR(__xludf.DUMMYFUNCTION("IFERROR(
  VLOOKUP(
    A407,
    IMPORTRANGE(
      ""1ZygntHC1J6IxzKbTidmOyf5nUyW4GCLurHCjexrLm_o"",
      ""HTMLキャッシュ!A:F""
    ),
    2,
    FALSE
  ),
  0
)
"),"SC")</f>
        <v>SC</v>
      </c>
      <c r="E407" s="8" t="str">
        <f>IFERROR(__xludf.DUMMYFUNCTION("IFERROR(
  VLOOKUP(
    A407,
    IMPORTRANGE(
      ""1ZygntHC1J6IxzKbTidmOyf5nUyW4GCLurHCjexrLm_o"",
      ""HTMLキャッシュ!A:F""
    ),
    5,
    FALSE
  ),
  0
)
"),"社会人の勉強でやる気が出ない時の解決策！仕事と両立するコツ")</f>
        <v>社会人の勉強でやる気が出ない時の解決策！仕事と両立するコツ</v>
      </c>
      <c r="F407" s="8" t="str">
        <f>IFERROR(__xludf.DUMMYFUNCTION("IFERROR(
  VLOOKUP(
    B407,
    IMPORTRANGE(
      ""1ZygntHC1J6IxzKbTidmOyf5nUyW4GCLurHCjexrLm_o"",
      ""HTMLキャッシュ!A:F""
    ),
    2,
    FALSE
  ),
  """"
)
"),"-")</f>
        <v>-</v>
      </c>
      <c r="G407" s="8" t="str">
        <f>IFERROR(__xludf.DUMMYFUNCTION("IFERROR(
  VLOOKUP(
    B407,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7" s="1" t="s">
        <v>2099</v>
      </c>
      <c r="I407" s="8">
        <f>IFERROR(__xludf.DUMMYFUNCTION("IFERROR(
  VLOOKUP(
    A407,
    IMPORTRANGE(
      ""1ZHMy3vVUd_0MrSduXTe1etBb1HNpAlGwQr006ljwMiM"",
      ""GSC最新!A:F""
    ),
    3,
    FALSE
  ),
  0
)
"),5.0)</f>
        <v>5</v>
      </c>
    </row>
    <row r="408">
      <c r="A408" s="9" t="s">
        <v>612</v>
      </c>
      <c r="B408" s="2" t="s">
        <v>581</v>
      </c>
      <c r="C408" s="11" t="str">
        <f>IFERROR(__xludf.DUMMYFUNCTION("REGEXEXTRACT(A408,""https?://([^/]+)"")"),"juku-escot.com")</f>
        <v>juku-escot.com</v>
      </c>
      <c r="D408" s="8" t="str">
        <f>IFERROR(__xludf.DUMMYFUNCTION("IFERROR(
  VLOOKUP(
    A408,
    IMPORTRANGE(
      ""1ZygntHC1J6IxzKbTidmOyf5nUyW4GCLurHCjexrLm_o"",
      ""HTMLキャッシュ!A:F""
    ),
    2,
    FALSE
  ),
  0
)
"),"SC")</f>
        <v>SC</v>
      </c>
      <c r="E408" s="8" t="str">
        <f>IFERROR(__xludf.DUMMYFUNCTION("IFERROR(
  VLOOKUP(
    A408,
    IMPORTRANGE(
      ""1ZygntHC1J6IxzKbTidmOyf5nUyW4GCLurHCjexrLm_o"",
      ""HTMLキャッシュ!A:F""
    ),
    5,
    FALSE
  ),
  0
)
"),"受験勉強でやる気を出すための4つの対策 - 中高一貫校専門塾エスコット(Escot)～定期試験対策から大学受験指導まで～")</f>
        <v>受験勉強でやる気を出すための4つの対策 - 中高一貫校専門塾エスコット(Escot)～定期試験対策から大学受験指導まで～</v>
      </c>
      <c r="F408" s="8" t="str">
        <f>IFERROR(__xludf.DUMMYFUNCTION("IFERROR(
  VLOOKUP(
    B408,
    IMPORTRANGE(
      ""1ZygntHC1J6IxzKbTidmOyf5nUyW4GCLurHCjexrLm_o"",
      ""HTMLキャッシュ!A:F""
    ),
    2,
    FALSE
  ),
  """"
)
"),"-")</f>
        <v>-</v>
      </c>
      <c r="G408" s="8" t="str">
        <f>IFERROR(__xludf.DUMMYFUNCTION("IFERROR(
  VLOOKUP(
    B408,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8" s="1" t="s">
        <v>2091</v>
      </c>
      <c r="I408" s="8">
        <f>IFERROR(__xludf.DUMMYFUNCTION("IFERROR(
  VLOOKUP(
    A408,
    IMPORTRANGE(
      ""1ZHMy3vVUd_0MrSduXTe1etBb1HNpAlGwQr006ljwMiM"",
      ""GSC最新!A:F""
    ),
    3,
    FALSE
  ),
  0
)
"),0.0)</f>
        <v>0</v>
      </c>
    </row>
    <row r="409">
      <c r="A409" s="9" t="s">
        <v>613</v>
      </c>
      <c r="B409" s="2" t="s">
        <v>581</v>
      </c>
      <c r="C409" s="11" t="str">
        <f>IFERROR(__xludf.DUMMYFUNCTION("REGEXEXTRACT(A409,""https?://([^/]+)"")"),"juku-escot.com")</f>
        <v>juku-escot.com</v>
      </c>
      <c r="D409" s="8" t="str">
        <f>IFERROR(__xludf.DUMMYFUNCTION("IFERROR(
  VLOOKUP(
    A409,
    IMPORTRANGE(
      ""1ZygntHC1J6IxzKbTidmOyf5nUyW4GCLurHCjexrLm_o"",
      ""HTMLキャッシュ!A:F""
    ),
    2,
    FALSE
  ),
  0
)
"),"SC")</f>
        <v>SC</v>
      </c>
      <c r="E409" s="8" t="str">
        <f>IFERROR(__xludf.DUMMYFUNCTION("IFERROR(
  VLOOKUP(
    A409,
    IMPORTRANGE(
      ""1ZygntHC1J6IxzKbTidmOyf5nUyW4GCLurHCjexrLm_o"",
      ""HTMLキャッシュ!A:F""
    ),
    5,
    FALSE
  ),
  0
)
"),"親が子の高校受験に対してやる気にさせる方法 - 中高一貫校専門塾エスコット(Escot)～定期試験対策から大学受験指導まで～")</f>
        <v>親が子の高校受験に対してやる気にさせる方法 - 中高一貫校専門塾エスコット(Escot)～定期試験対策から大学受験指導まで～</v>
      </c>
      <c r="F409" s="8" t="str">
        <f>IFERROR(__xludf.DUMMYFUNCTION("IFERROR(
  VLOOKUP(
    B409,
    IMPORTRANGE(
      ""1ZygntHC1J6IxzKbTidmOyf5nUyW4GCLurHCjexrLm_o"",
      ""HTMLキャッシュ!A:F""
    ),
    2,
    FALSE
  ),
  """"
)
"),"-")</f>
        <v>-</v>
      </c>
      <c r="G409" s="8" t="str">
        <f>IFERROR(__xludf.DUMMYFUNCTION("IFERROR(
  VLOOKUP(
    B409,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09" s="1" t="s">
        <v>2091</v>
      </c>
      <c r="I409" s="8">
        <f>IFERROR(__xludf.DUMMYFUNCTION("IFERROR(
  VLOOKUP(
    A409,
    IMPORTRANGE(
      ""1ZHMy3vVUd_0MrSduXTe1etBb1HNpAlGwQr006ljwMiM"",
      ""GSC最新!A:F""
    ),
    3,
    FALSE
  ),
  0
)
"),1.0)</f>
        <v>1</v>
      </c>
    </row>
    <row r="410">
      <c r="A410" s="9" t="s">
        <v>614</v>
      </c>
      <c r="B410" s="2" t="s">
        <v>581</v>
      </c>
      <c r="C410" s="11" t="str">
        <f>IFERROR(__xludf.DUMMYFUNCTION("REGEXEXTRACT(A410,""https?://([^/]+)"")"),"juku-escot.com")</f>
        <v>juku-escot.com</v>
      </c>
      <c r="D410" s="8" t="str">
        <f>IFERROR(__xludf.DUMMYFUNCTION("IFERROR(
  VLOOKUP(
    A410,
    IMPORTRANGE(
      ""1ZygntHC1J6IxzKbTidmOyf5nUyW4GCLurHCjexrLm_o"",
      ""HTMLキャッシュ!A:F""
    ),
    2,
    FALSE
  ),
  0
)
"),"SC")</f>
        <v>SC</v>
      </c>
      <c r="E410" s="8" t="str">
        <f>IFERROR(__xludf.DUMMYFUNCTION("IFERROR(
  VLOOKUP(
    A410,
    IMPORTRANGE(
      ""1ZygntHC1J6IxzKbTidmOyf5nUyW4GCLurHCjexrLm_o"",
      ""HTMLキャッシュ!A:F""
    ),
    5,
    FALSE
  ),
  0
)
"),"高校受験のやる気を起こさせるポイント - 中高一貫校専門塾エスコット(Escot)～定期試験対策から大学受験指導まで～")</f>
        <v>高校受験のやる気を起こさせるポイント - 中高一貫校専門塾エスコット(Escot)～定期試験対策から大学受験指導まで～</v>
      </c>
      <c r="F410" s="8" t="str">
        <f>IFERROR(__xludf.DUMMYFUNCTION("IFERROR(
  VLOOKUP(
    B410,
    IMPORTRANGE(
      ""1ZygntHC1J6IxzKbTidmOyf5nUyW4GCLurHCjexrLm_o"",
      ""HTMLキャッシュ!A:F""
    ),
    2,
    FALSE
  ),
  """"
)
"),"-")</f>
        <v>-</v>
      </c>
      <c r="G410" s="8" t="str">
        <f>IFERROR(__xludf.DUMMYFUNCTION("IFERROR(
  VLOOKUP(
    B410,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10" s="1" t="s">
        <v>2091</v>
      </c>
      <c r="I410" s="8">
        <f>IFERROR(__xludf.DUMMYFUNCTION("IFERROR(
  VLOOKUP(
    A410,
    IMPORTRANGE(
      ""1ZHMy3vVUd_0MrSduXTe1etBb1HNpAlGwQr006ljwMiM"",
      ""GSC最新!A:F""
    ),
    3,
    FALSE
  ),
  0
)
"),0.0)</f>
        <v>0</v>
      </c>
    </row>
    <row r="411">
      <c r="A411" s="9" t="s">
        <v>615</v>
      </c>
      <c r="B411" s="2" t="s">
        <v>581</v>
      </c>
      <c r="C411" s="11" t="str">
        <f>IFERROR(__xludf.DUMMYFUNCTION("REGEXEXTRACT(A411,""https?://([^/]+)"")"),"juku-escot.com")</f>
        <v>juku-escot.com</v>
      </c>
      <c r="D411" s="8" t="str">
        <f>IFERROR(__xludf.DUMMYFUNCTION("IFERROR(
  VLOOKUP(
    A411,
    IMPORTRANGE(
      ""1ZygntHC1J6IxzKbTidmOyf5nUyW4GCLurHCjexrLm_o"",
      ""HTMLキャッシュ!A:F""
    ),
    2,
    FALSE
  ),
  0
)
"),"SC")</f>
        <v>SC</v>
      </c>
      <c r="E411" s="8" t="str">
        <f>IFERROR(__xludf.DUMMYFUNCTION("IFERROR(
  VLOOKUP(
    A411,
    IMPORTRANGE(
      ""1ZygntHC1J6IxzKbTidmOyf5nUyW4GCLurHCjexrLm_o"",
      ""HTMLキャッシュ!A:F""
    ),
    5,
    FALSE
  ),
  0
)
"),"受験でやる気が出ないときの対処法 - 中高一貫校専門塾エスコット(Escot)～定期試験対策から大学受験指導まで～")</f>
        <v>受験でやる気が出ないときの対処法 - 中高一貫校専門塾エスコット(Escot)～定期試験対策から大学受験指導まで～</v>
      </c>
      <c r="F411" s="8" t="str">
        <f>IFERROR(__xludf.DUMMYFUNCTION("IFERROR(
  VLOOKUP(
    B411,
    IMPORTRANGE(
      ""1ZygntHC1J6IxzKbTidmOyf5nUyW4GCLurHCjexrLm_o"",
      ""HTMLキャッシュ!A:F""
    ),
    2,
    FALSE
  ),
  """"
)
"),"-")</f>
        <v>-</v>
      </c>
      <c r="G411" s="8" t="str">
        <f>IFERROR(__xludf.DUMMYFUNCTION("IFERROR(
  VLOOKUP(
    B411,
    IMPORTRANGE(
      ""1ZygntHC1J6IxzKbTidmOyf5nUyW4GCLurHCjexrLm_o"",
      ""HTMLキャッシュ!A:F""
    ),
    5,
    FALSE
  ),
  """"
)
"),"ブログ - 中高一貫校専門塾エスコット(Escot)～定期試験対策から大学受験指導まで～")</f>
        <v>ブログ - 中高一貫校専門塾エスコット(Escot)～定期試験対策から大学受験指導まで～</v>
      </c>
      <c r="H411" s="1" t="s">
        <v>2091</v>
      </c>
      <c r="I411" s="8">
        <f>IFERROR(__xludf.DUMMYFUNCTION("IFERROR(
  VLOOKUP(
    A411,
    IMPORTRANGE(
      ""1ZHMy3vVUd_0MrSduXTe1etBb1HNpAlGwQr006ljwMiM"",
      ""GSC最新!A:F""
    ),
    3,
    FALSE
  ),
  0
)
"),0.0)</f>
        <v>0</v>
      </c>
    </row>
    <row r="412">
      <c r="A412" s="9" t="s">
        <v>617</v>
      </c>
      <c r="B412" s="2" t="s">
        <v>616</v>
      </c>
      <c r="C412" s="11" t="str">
        <f>IFERROR(__xludf.DUMMYFUNCTION("REGEXEXTRACT(A412,""https?://([^/]+)"")"),"juku-escot.com")</f>
        <v>juku-escot.com</v>
      </c>
      <c r="D412" s="8" t="str">
        <f>IFERROR(__xludf.DUMMYFUNCTION("IFERROR(
  VLOOKUP(
    A412,
    IMPORTRANGE(
      ""1ZygntHC1J6IxzKbTidmOyf5nUyW4GCLurHCjexrLm_o"",
      ""HTMLキャッシュ!A:F""
    ),
    2,
    FALSE
  ),
  0
)
"),"MC")</f>
        <v>MC</v>
      </c>
      <c r="E412" s="8" t="str">
        <f>IFERROR(__xludf.DUMMYFUNCTION("IFERROR(
  VLOOKUP(
    A412,
    IMPORTRANGE(
      ""1ZygntHC1J6IxzKbTidmOyf5nUyW4GCLurHCjexrLm_o"",
      ""HTMLキャッシュ!A:F""
    ),
    5,
    FALSE
  ),
  0
)
"),"成績につながる暗記と反復学習のコツ忘れにくい勉強習慣の作り方")</f>
        <v>成績につながる暗記と反復学習のコツ忘れにくい勉強習慣の作り方</v>
      </c>
      <c r="F412" s="8" t="str">
        <f>IFERROR(__xludf.DUMMYFUNCTION("IFERROR(
  VLOOKUP(
    B412,
    IMPORTRANGE(
      ""1ZygntHC1J6IxzKbTidmOyf5nUyW4GCLurHCjexrLm_o"",
      ""HTMLキャッシュ!A:F""
    ),
    2,
    FALSE
  ),
  """"
)
"),"-")</f>
        <v>-</v>
      </c>
      <c r="G412" s="8" t="str">
        <f>IFERROR(__xludf.DUMMYFUNCTION("IFERROR(
  VLOOKUP(
    B412,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12" s="1" t="s">
        <v>2088</v>
      </c>
      <c r="I412" s="8">
        <f>IFERROR(__xludf.DUMMYFUNCTION("IFERROR(
  VLOOKUP(
    A412,
    IMPORTRANGE(
      ""1ZHMy3vVUd_0MrSduXTe1etBb1HNpAlGwQr006ljwMiM"",
      ""GSC最新!A:F""
    ),
    3,
    FALSE
  ),
  0
)
"),7.0)</f>
        <v>7</v>
      </c>
    </row>
    <row r="413">
      <c r="A413" s="9" t="s">
        <v>618</v>
      </c>
      <c r="B413" s="2" t="s">
        <v>616</v>
      </c>
      <c r="C413" s="11" t="str">
        <f>IFERROR(__xludf.DUMMYFUNCTION("REGEXEXTRACT(A413,""https?://([^/]+)"")"),"juku-escot.com")</f>
        <v>juku-escot.com</v>
      </c>
      <c r="D413" s="8" t="str">
        <f>IFERROR(__xludf.DUMMYFUNCTION("IFERROR(
  VLOOKUP(
    A413,
    IMPORTRANGE(
      ""1ZygntHC1J6IxzKbTidmOyf5nUyW4GCLurHCjexrLm_o"",
      ""HTMLキャッシュ!A:F""
    ),
    2,
    FALSE
  ),
  0
)
"),"MC")</f>
        <v>MC</v>
      </c>
      <c r="E413" s="8" t="str">
        <f>IFERROR(__xludf.DUMMYFUNCTION("IFERROR(
  VLOOKUP(
    A413,
    IMPORTRANGE(
      ""1ZygntHC1J6IxzKbTidmOyf5nUyW4GCLurHCjexrLm_o"",
      ""HTMLキャッシュ!A:F""
    ),
    5,
    FALSE
  ),
  0
)
"),"物理・化学が苦手な原因と克服法｜全体像・公式・反復で得点源へ")</f>
        <v>物理・化学が苦手な原因と克服法｜全体像・公式・反復で得点源へ</v>
      </c>
      <c r="F413" s="8" t="str">
        <f>IFERROR(__xludf.DUMMYFUNCTION("IFERROR(
  VLOOKUP(
    B413,
    IMPORTRANGE(
      ""1ZygntHC1J6IxzKbTidmOyf5nUyW4GCLurHCjexrLm_o"",
      ""HTMLキャッシュ!A:F""
    ),
    2,
    FALSE
  ),
  """"
)
"),"-")</f>
        <v>-</v>
      </c>
      <c r="G413" s="8" t="str">
        <f>IFERROR(__xludf.DUMMYFUNCTION("IFERROR(
  VLOOKUP(
    B413,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13" s="1" t="s">
        <v>2100</v>
      </c>
      <c r="I413" s="8">
        <f>IFERROR(__xludf.DUMMYFUNCTION("IFERROR(
  VLOOKUP(
    A413,
    IMPORTRANGE(
      ""1ZHMy3vVUd_0MrSduXTe1etBb1HNpAlGwQr006ljwMiM"",
      ""GSC最新!A:F""
    ),
    3,
    FALSE
  ),
  0
)
"),9.0)</f>
        <v>9</v>
      </c>
    </row>
    <row r="414">
      <c r="A414" s="9" t="s">
        <v>619</v>
      </c>
      <c r="B414" s="2" t="s">
        <v>616</v>
      </c>
      <c r="C414" s="11" t="str">
        <f>IFERROR(__xludf.DUMMYFUNCTION("REGEXEXTRACT(A414,""https?://([^/]+)"")"),"juku-escot.com")</f>
        <v>juku-escot.com</v>
      </c>
      <c r="D414" s="8" t="str">
        <f>IFERROR(__xludf.DUMMYFUNCTION("IFERROR(
  VLOOKUP(
    A414,
    IMPORTRANGE(
      ""1ZygntHC1J6IxzKbTidmOyf5nUyW4GCLurHCjexrLm_o"",
      ""HTMLキャッシュ!A:F""
    ),
    2,
    FALSE
  ),
  0
)
"),"MC")</f>
        <v>MC</v>
      </c>
      <c r="E414" s="8" t="str">
        <f>IFERROR(__xludf.DUMMYFUNCTION("IFERROR(
  VLOOKUP(
    A414,
    IMPORTRANGE(
      ""1ZygntHC1J6IxzKbTidmOyf5nUyW4GCLurHCjexrLm_o"",
      ""HTMLキャッシュ!A:F""
    ),
    5,
    FALSE
  ),
  0
)
"),"作文直前対策｜すぐ書ける導入・構成・見直しの実践テク")</f>
        <v>作文直前対策｜すぐ書ける導入・構成・見直しの実践テク</v>
      </c>
      <c r="F414" s="8" t="str">
        <f>IFERROR(__xludf.DUMMYFUNCTION("IFERROR(
  VLOOKUP(
    B414,
    IMPORTRANGE(
      ""1ZygntHC1J6IxzKbTidmOyf5nUyW4GCLurHCjexrLm_o"",
      ""HTMLキャッシュ!A:F""
    ),
    2,
    FALSE
  ),
  """"
)
"),"-")</f>
        <v>-</v>
      </c>
      <c r="G414" s="8" t="str">
        <f>IFERROR(__xludf.DUMMYFUNCTION("IFERROR(
  VLOOKUP(
    B414,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14" s="1" t="s">
        <v>2101</v>
      </c>
      <c r="I414" s="8">
        <f>IFERROR(__xludf.DUMMYFUNCTION("IFERROR(
  VLOOKUP(
    A414,
    IMPORTRANGE(
      ""1ZHMy3vVUd_0MrSduXTe1etBb1HNpAlGwQr006ljwMiM"",
      ""GSC最新!A:F""
    ),
    3,
    FALSE
  ),
  0
)
"),6.0)</f>
        <v>6</v>
      </c>
    </row>
    <row r="415">
      <c r="A415" s="9" t="s">
        <v>620</v>
      </c>
      <c r="B415" s="2" t="s">
        <v>616</v>
      </c>
      <c r="C415" s="11" t="str">
        <f>IFERROR(__xludf.DUMMYFUNCTION("REGEXEXTRACT(A415,""https?://([^/]+)"")"),"juku-escot.com")</f>
        <v>juku-escot.com</v>
      </c>
      <c r="D415" s="8" t="str">
        <f>IFERROR(__xludf.DUMMYFUNCTION("IFERROR(
  VLOOKUP(
    A415,
    IMPORTRANGE(
      ""1ZygntHC1J6IxzKbTidmOyf5nUyW4GCLurHCjexrLm_o"",
      ""HTMLキャッシュ!A:F""
    ),
    2,
    FALSE
  ),
  0
)
"),"MC")</f>
        <v>MC</v>
      </c>
      <c r="E415" s="8" t="str">
        <f>IFERROR(__xludf.DUMMYFUNCTION("IFERROR(
  VLOOKUP(
    A415,
    IMPORTRANGE(
      ""1ZygntHC1J6IxzKbTidmOyf5nUyW4GCLurHCjexrLm_o"",
      ""HTMLキャッシュ!A:F""
    ),
    5,
    FALSE
  ),
  0
)
"),"代数・因数分解の勉強法｜途中式で計算ミスを減らす｜中学数学")</f>
        <v>代数・因数分解の勉強法｜途中式で計算ミスを減らす｜中学数学</v>
      </c>
      <c r="F415" s="8" t="str">
        <f>IFERROR(__xludf.DUMMYFUNCTION("IFERROR(
  VLOOKUP(
    B415,
    IMPORTRANGE(
      ""1ZygntHC1J6IxzKbTidmOyf5nUyW4GCLurHCjexrLm_o"",
      ""HTMLキャッシュ!A:F""
    ),
    2,
    FALSE
  ),
  """"
)
"),"-")</f>
        <v>-</v>
      </c>
      <c r="G415" s="8" t="str">
        <f>IFERROR(__xludf.DUMMYFUNCTION("IFERROR(
  VLOOKUP(
    B415,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15" s="1" t="s">
        <v>2102</v>
      </c>
      <c r="I415" s="8">
        <f>IFERROR(__xludf.DUMMYFUNCTION("IFERROR(
  VLOOKUP(
    A415,
    IMPORTRANGE(
      ""1ZHMy3vVUd_0MrSduXTe1etBb1HNpAlGwQr006ljwMiM"",
      ""GSC最新!A:F""
    ),
    3,
    FALSE
  ),
  0
)
"),12.0)</f>
        <v>12</v>
      </c>
    </row>
    <row r="416">
      <c r="A416" s="9" t="s">
        <v>621</v>
      </c>
      <c r="B416" s="2" t="s">
        <v>616</v>
      </c>
      <c r="C416" s="11" t="str">
        <f>IFERROR(__xludf.DUMMYFUNCTION("REGEXEXTRACT(A416,""https?://([^/]+)"")"),"juku-escot.com")</f>
        <v>juku-escot.com</v>
      </c>
      <c r="D416" s="8" t="str">
        <f>IFERROR(__xludf.DUMMYFUNCTION("IFERROR(
  VLOOKUP(
    A416,
    IMPORTRANGE(
      ""1ZygntHC1J6IxzKbTidmOyf5nUyW4GCLurHCjexrLm_o"",
      ""HTMLキャッシュ!A:F""
    ),
    2,
    FALSE
  ),
  0
)
"),"MC")</f>
        <v>MC</v>
      </c>
      <c r="E416" s="8" t="str">
        <f>IFERROR(__xludf.DUMMYFUNCTION("IFERROR(
  VLOOKUP(
    A416,
    IMPORTRANGE(
      ""1ZygntHC1J6IxzKbTidmOyf5nUyW4GCLurHCjexrLm_o"",
      ""HTMLキャッシュ!A:F""
    ),
    5,
    FALSE
  ),
  0
)
"),"中高一貫校生の英語勉強法！成績を伸ばすコツを専門塾が解説")</f>
        <v>中高一貫校生の英語勉強法！成績を伸ばすコツを専門塾が解説</v>
      </c>
      <c r="F416" s="8" t="str">
        <f>IFERROR(__xludf.DUMMYFUNCTION("IFERROR(
  VLOOKUP(
    B416,
    IMPORTRANGE(
      ""1ZygntHC1J6IxzKbTidmOyf5nUyW4GCLurHCjexrLm_o"",
      ""HTMLキャッシュ!A:F""
    ),
    2,
    FALSE
  ),
  """"
)
"),"-")</f>
        <v>-</v>
      </c>
      <c r="G416" s="8" t="str">
        <f>IFERROR(__xludf.DUMMYFUNCTION("IFERROR(
  VLOOKUP(
    B416,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16" s="1" t="s">
        <v>2092</v>
      </c>
      <c r="I416" s="8">
        <f>IFERROR(__xludf.DUMMYFUNCTION("IFERROR(
  VLOOKUP(
    A416,
    IMPORTRANGE(
      ""1ZHMy3vVUd_0MrSduXTe1etBb1HNpAlGwQr006ljwMiM"",
      ""GSC最新!A:F""
    ),
    3,
    FALSE
  ),
  0
)
"),0.0)</f>
        <v>0</v>
      </c>
    </row>
    <row r="417">
      <c r="A417" s="9" t="s">
        <v>622</v>
      </c>
      <c r="B417" s="2" t="s">
        <v>616</v>
      </c>
      <c r="C417" s="11" t="str">
        <f>IFERROR(__xludf.DUMMYFUNCTION("REGEXEXTRACT(A417,""https?://([^/]+)"")"),"juku-escot.com")</f>
        <v>juku-escot.com</v>
      </c>
      <c r="D417" s="8" t="str">
        <f>IFERROR(__xludf.DUMMYFUNCTION("IFERROR(
  VLOOKUP(
    A417,
    IMPORTRANGE(
      ""1ZygntHC1J6IxzKbTidmOyf5nUyW4GCLurHCjexrLm_o"",
      ""HTMLキャッシュ!A:F""
    ),
    2,
    FALSE
  ),
  0
)
"),"MC")</f>
        <v>MC</v>
      </c>
      <c r="E417" s="8" t="str">
        <f>IFERROR(__xludf.DUMMYFUNCTION("IFERROR(
  VLOOKUP(
    A417,
    IMPORTRANGE(
      ""1ZygntHC1J6IxzKbTidmOyf5nUyW4GCLurHCjexrLm_o"",
      ""HTMLキャッシュ!A:F""
    ),
    5,
    FALSE
  ),
  0
)
"),"効率の良い英検対策 - 中高一貫校専門塾エスコット(Escot)～定期試験対策から大学受験指導まで～")</f>
        <v>効率の良い英検対策 - 中高一貫校専門塾エスコット(Escot)～定期試験対策から大学受験指導まで～</v>
      </c>
      <c r="F417" s="8" t="str">
        <f>IFERROR(__xludf.DUMMYFUNCTION("IFERROR(
  VLOOKUP(
    B417,
    IMPORTRANGE(
      ""1ZygntHC1J6IxzKbTidmOyf5nUyW4GCLurHCjexrLm_o"",
      ""HTMLキャッシュ!A:F""
    ),
    2,
    FALSE
  ),
  """"
)
"),"-")</f>
        <v>-</v>
      </c>
      <c r="G417" s="8" t="str">
        <f>IFERROR(__xludf.DUMMYFUNCTION("IFERROR(
  VLOOKUP(
    B417,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17" s="1" t="s">
        <v>2093</v>
      </c>
      <c r="I417" s="8">
        <f>IFERROR(__xludf.DUMMYFUNCTION("IFERROR(
  VLOOKUP(
    A417,
    IMPORTRANGE(
      ""1ZHMy3vVUd_0MrSduXTe1etBb1HNpAlGwQr006ljwMiM"",
      ""GSC最新!A:F""
    ),
    3,
    FALSE
  ),
  0
)
"),0.0)</f>
        <v>0</v>
      </c>
    </row>
    <row r="418">
      <c r="A418" s="9" t="s">
        <v>623</v>
      </c>
      <c r="B418" s="2" t="s">
        <v>616</v>
      </c>
      <c r="C418" s="11" t="str">
        <f>IFERROR(__xludf.DUMMYFUNCTION("REGEXEXTRACT(A418,""https?://([^/]+)"")"),"juku-escot.com")</f>
        <v>juku-escot.com</v>
      </c>
      <c r="D418" s="8" t="str">
        <f>IFERROR(__xludf.DUMMYFUNCTION("IFERROR(
  VLOOKUP(
    A418,
    IMPORTRANGE(
      ""1ZygntHC1J6IxzKbTidmOyf5nUyW4GCLurHCjexrLm_o"",
      ""HTMLキャッシュ!A:F""
    ),
    2,
    FALSE
  ),
  0
)
"),"MC")</f>
        <v>MC</v>
      </c>
      <c r="E418" s="8" t="str">
        <f>IFERROR(__xludf.DUMMYFUNCTION("IFERROR(
  VLOOKUP(
    A418,
    IMPORTRANGE(
      ""1ZygntHC1J6IxzKbTidmOyf5nUyW4GCLurHCjexrLm_o"",
      ""HTMLキャッシュ!A:F""
    ),
    5,
    FALSE
  ),
  0
)
"),"効率よく英単語を覚えるためのコツ - 中高一貫校専門塾エスコット(Escot)～定期試験対策から大学受験指導まで～")</f>
        <v>効率よく英単語を覚えるためのコツ - 中高一貫校専門塾エスコット(Escot)～定期試験対策から大学受験指導まで～</v>
      </c>
      <c r="F418" s="8" t="str">
        <f>IFERROR(__xludf.DUMMYFUNCTION("IFERROR(
  VLOOKUP(
    B418,
    IMPORTRANGE(
      ""1ZygntHC1J6IxzKbTidmOyf5nUyW4GCLurHCjexrLm_o"",
      ""HTMLキャッシュ!A:F""
    ),
    2,
    FALSE
  ),
  """"
)
"),"-")</f>
        <v>-</v>
      </c>
      <c r="G418" s="8" t="str">
        <f>IFERROR(__xludf.DUMMYFUNCTION("IFERROR(
  VLOOKUP(
    B418,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18" s="1" t="s">
        <v>2103</v>
      </c>
      <c r="I418" s="8">
        <f>IFERROR(__xludf.DUMMYFUNCTION("IFERROR(
  VLOOKUP(
    A418,
    IMPORTRANGE(
      ""1ZHMy3vVUd_0MrSduXTe1etBb1HNpAlGwQr006ljwMiM"",
      ""GSC最新!A:F""
    ),
    3,
    FALSE
  ),
  0
)
"),0.0)</f>
        <v>0</v>
      </c>
    </row>
    <row r="419">
      <c r="A419" s="9" t="s">
        <v>624</v>
      </c>
      <c r="B419" s="2" t="s">
        <v>616</v>
      </c>
      <c r="C419" s="11" t="str">
        <f>IFERROR(__xludf.DUMMYFUNCTION("REGEXEXTRACT(A419,""https?://([^/]+)"")"),"juku-escot.com")</f>
        <v>juku-escot.com</v>
      </c>
      <c r="D419" s="8" t="str">
        <f>IFERROR(__xludf.DUMMYFUNCTION("IFERROR(
  VLOOKUP(
    A419,
    IMPORTRANGE(
      ""1ZygntHC1J6IxzKbTidmOyf5nUyW4GCLurHCjexrLm_o"",
      ""HTMLキャッシュ!A:F""
    ),
    2,
    FALSE
  ),
  0
)
"),"MC")</f>
        <v>MC</v>
      </c>
      <c r="E419" s="8" t="str">
        <f>IFERROR(__xludf.DUMMYFUNCTION("IFERROR(
  VLOOKUP(
    A419,
    IMPORTRANGE(
      ""1ZygntHC1J6IxzKbTidmOyf5nUyW4GCLurHCjexrLm_o"",
      ""HTMLキャッシュ!A:F""
    ),
    5,
    FALSE
  ),
  0
)
"),"冬休みの勉強計画と過ごし方｜成績アップにつながる学習戦略")</f>
        <v>冬休みの勉強計画と過ごし方｜成績アップにつながる学習戦略</v>
      </c>
      <c r="F419" s="8" t="str">
        <f>IFERROR(__xludf.DUMMYFUNCTION("IFERROR(
  VLOOKUP(
    B419,
    IMPORTRANGE(
      ""1ZygntHC1J6IxzKbTidmOyf5nUyW4GCLurHCjexrLm_o"",
      ""HTMLキャッシュ!A:F""
    ),
    2,
    FALSE
  ),
  """"
)
"),"-")</f>
        <v>-</v>
      </c>
      <c r="G419" s="8" t="str">
        <f>IFERROR(__xludf.DUMMYFUNCTION("IFERROR(
  VLOOKUP(
    B419,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19" s="1" t="s">
        <v>2104</v>
      </c>
      <c r="I419" s="8">
        <f>IFERROR(__xludf.DUMMYFUNCTION("IFERROR(
  VLOOKUP(
    A419,
    IMPORTRANGE(
      ""1ZHMy3vVUd_0MrSduXTe1etBb1HNpAlGwQr006ljwMiM"",
      ""GSC最新!A:F""
    ),
    3,
    FALSE
  ),
  0
)
"),55.0)</f>
        <v>55</v>
      </c>
    </row>
    <row r="420">
      <c r="A420" s="9" t="s">
        <v>625</v>
      </c>
      <c r="B420" s="2" t="s">
        <v>616</v>
      </c>
      <c r="C420" s="11" t="str">
        <f>IFERROR(__xludf.DUMMYFUNCTION("REGEXEXTRACT(A420,""https?://([^/]+)"")"),"juku-escot.com")</f>
        <v>juku-escot.com</v>
      </c>
      <c r="D420" s="8" t="str">
        <f>IFERROR(__xludf.DUMMYFUNCTION("IFERROR(
  VLOOKUP(
    A420,
    IMPORTRANGE(
      ""1ZygntHC1J6IxzKbTidmOyf5nUyW4GCLurHCjexrLm_o"",
      ""HTMLキャッシュ!A:F""
    ),
    2,
    FALSE
  ),
  0
)
"),"MC")</f>
        <v>MC</v>
      </c>
      <c r="E420" s="8" t="str">
        <f>IFERROR(__xludf.DUMMYFUNCTION("IFERROR(
  VLOOKUP(
    A420,
    IMPORTRANGE(
      ""1ZygntHC1J6IxzKbTidmOyf5nUyW4GCLurHCjexrLm_o"",
      ""HTMLキャッシュ!A:F""
    ),
    5,
    FALSE
  ),
  0
)
"),"中高一貫校生の現代文の定期テスト勉強法 - 中高一貫校専門塾エスコット(Escot)～定期試験対策から大学受験指導まで～")</f>
        <v>中高一貫校生の現代文の定期テスト勉強法 - 中高一貫校専門塾エスコット(Escot)～定期試験対策から大学受験指導まで～</v>
      </c>
      <c r="F420" s="8" t="str">
        <f>IFERROR(__xludf.DUMMYFUNCTION("IFERROR(
  VLOOKUP(
    B420,
    IMPORTRANGE(
      ""1ZygntHC1J6IxzKbTidmOyf5nUyW4GCLurHCjexrLm_o"",
      ""HTMLキャッシュ!A:F""
    ),
    2,
    FALSE
  ),
  """"
)
"),"-")</f>
        <v>-</v>
      </c>
      <c r="G420" s="8" t="str">
        <f>IFERROR(__xludf.DUMMYFUNCTION("IFERROR(
  VLOOKUP(
    B420,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0" s="1" t="s">
        <v>2105</v>
      </c>
      <c r="I420" s="8">
        <f>IFERROR(__xludf.DUMMYFUNCTION("IFERROR(
  VLOOKUP(
    A420,
    IMPORTRANGE(
      ""1ZHMy3vVUd_0MrSduXTe1etBb1HNpAlGwQr006ljwMiM"",
      ""GSC最新!A:F""
    ),
    3,
    FALSE
  ),
  0
)
"),0.0)</f>
        <v>0</v>
      </c>
    </row>
    <row r="421">
      <c r="A421" s="9" t="s">
        <v>626</v>
      </c>
      <c r="B421" s="2" t="s">
        <v>616</v>
      </c>
      <c r="C421" s="11" t="str">
        <f>IFERROR(__xludf.DUMMYFUNCTION("REGEXEXTRACT(A421,""https?://([^/]+)"")"),"juku-escot.com")</f>
        <v>juku-escot.com</v>
      </c>
      <c r="D421" s="8" t="str">
        <f>IFERROR(__xludf.DUMMYFUNCTION("IFERROR(
  VLOOKUP(
    A421,
    IMPORTRANGE(
      ""1ZygntHC1J6IxzKbTidmOyf5nUyW4GCLurHCjexrLm_o"",
      ""HTMLキャッシュ!A:F""
    ),
    2,
    FALSE
  ),
  0
)
"),"MC")</f>
        <v>MC</v>
      </c>
      <c r="E421" s="8" t="str">
        <f>IFERROR(__xludf.DUMMYFUNCTION("IFERROR(
  VLOOKUP(
    A421,
    IMPORTRANGE(
      ""1ZygntHC1J6IxzKbTidmOyf5nUyW4GCLurHCjexrLm_o"",
      ""HTMLキャッシュ!A:F""
    ),
    5,
    FALSE
  ),
  0
)
"),"中高一貫校生の春休み勉強法 - 中高一貫校専門塾エスコット(Escot)～定期試験対策から大学受験指導まで～")</f>
        <v>中高一貫校生の春休み勉強法 - 中高一貫校専門塾エスコット(Escot)～定期試験対策から大学受験指導まで～</v>
      </c>
      <c r="F421" s="8" t="str">
        <f>IFERROR(__xludf.DUMMYFUNCTION("IFERROR(
  VLOOKUP(
    B421,
    IMPORTRANGE(
      ""1ZygntHC1J6IxzKbTidmOyf5nUyW4GCLurHCjexrLm_o"",
      ""HTMLキャッシュ!A:F""
    ),
    2,
    FALSE
  ),
  """"
)
"),"-")</f>
        <v>-</v>
      </c>
      <c r="G421" s="8" t="str">
        <f>IFERROR(__xludf.DUMMYFUNCTION("IFERROR(
  VLOOKUP(
    B421,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1" s="1" t="s">
        <v>2104</v>
      </c>
      <c r="I421" s="8">
        <f>IFERROR(__xludf.DUMMYFUNCTION("IFERROR(
  VLOOKUP(
    A421,
    IMPORTRANGE(
      ""1ZHMy3vVUd_0MrSduXTe1etBb1HNpAlGwQr006ljwMiM"",
      ""GSC最新!A:F""
    ),
    3,
    FALSE
  ),
  0
)
"),4.0)</f>
        <v>4</v>
      </c>
    </row>
    <row r="422">
      <c r="A422" s="9" t="s">
        <v>627</v>
      </c>
      <c r="B422" s="2" t="s">
        <v>616</v>
      </c>
      <c r="C422" s="11" t="str">
        <f>IFERROR(__xludf.DUMMYFUNCTION("REGEXEXTRACT(A422,""https?://([^/]+)"")"),"juku-escot.com")</f>
        <v>juku-escot.com</v>
      </c>
      <c r="D422" s="8" t="str">
        <f>IFERROR(__xludf.DUMMYFUNCTION("IFERROR(
  VLOOKUP(
    A422,
    IMPORTRANGE(
      ""1ZygntHC1J6IxzKbTidmOyf5nUyW4GCLurHCjexrLm_o"",
      ""HTMLキャッシュ!A:F""
    ),
    2,
    FALSE
  ),
  0
)
"),"MC")</f>
        <v>MC</v>
      </c>
      <c r="E422" s="8" t="str">
        <f>IFERROR(__xludf.DUMMYFUNCTION("IFERROR(
  VLOOKUP(
    A422,
    IMPORTRANGE(
      ""1ZygntHC1J6IxzKbTidmOyf5nUyW4GCLurHCjexrLm_o"",
      ""HTMLキャッシュ!A:F""
    ),
    5,
    FALSE
  ),
  0
)
"),"中高一貫校に合格するにはいつから塾に通うべき？ - 中高一貫校専門塾エスコット(Escot)～定期試験対策から大学受験指導まで～")</f>
        <v>中高一貫校に合格するにはいつから塾に通うべき？ - 中高一貫校専門塾エスコット(Escot)～定期試験対策から大学受験指導まで～</v>
      </c>
      <c r="F422" s="8" t="str">
        <f>IFERROR(__xludf.DUMMYFUNCTION("IFERROR(
  VLOOKUP(
    B422,
    IMPORTRANGE(
      ""1ZygntHC1J6IxzKbTidmOyf5nUyW4GCLurHCjexrLm_o"",
      ""HTMLキャッシュ!A:F""
    ),
    2,
    FALSE
  ),
  """"
)
"),"-")</f>
        <v>-</v>
      </c>
      <c r="G422" s="8" t="str">
        <f>IFERROR(__xludf.DUMMYFUNCTION("IFERROR(
  VLOOKUP(
    B422,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2" s="1" t="s">
        <v>2106</v>
      </c>
      <c r="I422" s="8">
        <f>IFERROR(__xludf.DUMMYFUNCTION("IFERROR(
  VLOOKUP(
    A422,
    IMPORTRANGE(
      ""1ZHMy3vVUd_0MrSduXTe1etBb1HNpAlGwQr006ljwMiM"",
      ""GSC最新!A:F""
    ),
    3,
    FALSE
  ),
  0
)
"),0.0)</f>
        <v>0</v>
      </c>
    </row>
    <row r="423">
      <c r="A423" s="9" t="s">
        <v>628</v>
      </c>
      <c r="B423" s="2" t="s">
        <v>616</v>
      </c>
      <c r="C423" s="11" t="str">
        <f>IFERROR(__xludf.DUMMYFUNCTION("REGEXEXTRACT(A423,""https?://([^/]+)"")"),"juku-escot.com")</f>
        <v>juku-escot.com</v>
      </c>
      <c r="D423" s="8" t="str">
        <f>IFERROR(__xludf.DUMMYFUNCTION("IFERROR(
  VLOOKUP(
    A423,
    IMPORTRANGE(
      ""1ZygntHC1J6IxzKbTidmOyf5nUyW4GCLurHCjexrLm_o"",
      ""HTMLキャッシュ!A:F""
    ),
    2,
    FALSE
  ),
  0
)
"),"MC")</f>
        <v>MC</v>
      </c>
      <c r="E423" s="8" t="str">
        <f>IFERROR(__xludf.DUMMYFUNCTION("IFERROR(
  VLOOKUP(
    A423,
    IMPORTRANGE(
      ""1ZygntHC1J6IxzKbTidmOyf5nUyW4GCLurHCjexrLm_o"",
      ""HTMLキャッシュ!A:F""
    ),
    5,
    FALSE
  ),
  0
)
"),"中学生でも英検準2級に合格できる勉強法｜文法・単語・英作文・リスニングの進め方 - 中高一貫校専門塾エスコット(Escot)～定期試験対策から大学受験指導まで～")</f>
        <v>中学生でも英検準2級に合格できる勉強法｜文法・単語・英作文・リスニングの進め方 - 中高一貫校専門塾エスコット(Escot)～定期試験対策から大学受験指導まで～</v>
      </c>
      <c r="F423" s="8" t="str">
        <f>IFERROR(__xludf.DUMMYFUNCTION("IFERROR(
  VLOOKUP(
    B423,
    IMPORTRANGE(
      ""1ZygntHC1J6IxzKbTidmOyf5nUyW4GCLurHCjexrLm_o"",
      ""HTMLキャッシュ!A:F""
    ),
    2,
    FALSE
  ),
  """"
)
"),"-")</f>
        <v>-</v>
      </c>
      <c r="G423" s="8" t="str">
        <f>IFERROR(__xludf.DUMMYFUNCTION("IFERROR(
  VLOOKUP(
    B423,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3" s="1" t="s">
        <v>2093</v>
      </c>
      <c r="I423" s="8">
        <f>IFERROR(__xludf.DUMMYFUNCTION("IFERROR(
  VLOOKUP(
    A423,
    IMPORTRANGE(
      ""1ZHMy3vVUd_0MrSduXTe1etBb1HNpAlGwQr006ljwMiM"",
      ""GSC最新!A:F""
    ),
    3,
    FALSE
  ),
  0
)
"),25.0)</f>
        <v>25</v>
      </c>
    </row>
    <row r="424">
      <c r="A424" s="9" t="s">
        <v>629</v>
      </c>
      <c r="B424" s="2" t="s">
        <v>616</v>
      </c>
      <c r="C424" s="11" t="str">
        <f>IFERROR(__xludf.DUMMYFUNCTION("REGEXEXTRACT(A424,""https?://([^/]+)"")"),"juku-escot.com")</f>
        <v>juku-escot.com</v>
      </c>
      <c r="D424" s="8" t="str">
        <f>IFERROR(__xludf.DUMMYFUNCTION("IFERROR(
  VLOOKUP(
    A424,
    IMPORTRANGE(
      ""1ZygntHC1J6IxzKbTidmOyf5nUyW4GCLurHCjexrLm_o"",
      ""HTMLキャッシュ!A:F""
    ),
    2,
    FALSE
  ),
  0
)
"),"MC")</f>
        <v>MC</v>
      </c>
      <c r="E424" s="8" t="str">
        <f>IFERROR(__xludf.DUMMYFUNCTION("IFERROR(
  VLOOKUP(
    A424,
    IMPORTRANGE(
      ""1ZygntHC1J6IxzKbTidmOyf5nUyW4GCLurHCjexrLm_o"",
      ""HTMLキャッシュ!A:F""
    ),
    5,
    FALSE
  ),
  0
)
"),"学習計画の立て方完全ガイド｜目標・優先順位・振り返り")</f>
        <v>学習計画の立て方完全ガイド｜目標・優先順位・振り返り</v>
      </c>
      <c r="F424" s="8" t="str">
        <f>IFERROR(__xludf.DUMMYFUNCTION("IFERROR(
  VLOOKUP(
    B424,
    IMPORTRANGE(
      ""1ZygntHC1J6IxzKbTidmOyf5nUyW4GCLurHCjexrLm_o"",
      ""HTMLキャッシュ!A:F""
    ),
    2,
    FALSE
  ),
  """"
)
"),"-")</f>
        <v>-</v>
      </c>
      <c r="G424" s="8" t="str">
        <f>IFERROR(__xludf.DUMMYFUNCTION("IFERROR(
  VLOOKUP(
    B424,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4" s="1" t="s">
        <v>2104</v>
      </c>
      <c r="I424" s="8">
        <f>IFERROR(__xludf.DUMMYFUNCTION("IFERROR(
  VLOOKUP(
    A424,
    IMPORTRANGE(
      ""1ZHMy3vVUd_0MrSduXTe1etBb1HNpAlGwQr006ljwMiM"",
      ""GSC最新!A:F""
    ),
    3,
    FALSE
  ),
  0
)
"),6.0)</f>
        <v>6</v>
      </c>
    </row>
    <row r="425">
      <c r="A425" s="9" t="s">
        <v>630</v>
      </c>
      <c r="B425" s="2" t="s">
        <v>616</v>
      </c>
      <c r="C425" s="11" t="str">
        <f>IFERROR(__xludf.DUMMYFUNCTION("REGEXEXTRACT(A425,""https?://([^/]+)"")"),"juku-escot.com")</f>
        <v>juku-escot.com</v>
      </c>
      <c r="D425" s="8" t="str">
        <f>IFERROR(__xludf.DUMMYFUNCTION("IFERROR(
  VLOOKUP(
    A425,
    IMPORTRANGE(
      ""1ZygntHC1J6IxzKbTidmOyf5nUyW4GCLurHCjexrLm_o"",
      ""HTMLキャッシュ!A:F""
    ),
    2,
    FALSE
  ),
  0
)
"),"MC")</f>
        <v>MC</v>
      </c>
      <c r="E425" s="8" t="str">
        <f>IFERROR(__xludf.DUMMYFUNCTION("IFERROR(
  VLOOKUP(
    A425,
    IMPORTRANGE(
      ""1ZygntHC1J6IxzKbTidmOyf5nUyW4GCLurHCjexrLm_o"",
      ""HTMLキャッシュ!A:F""
    ),
    5,
    FALSE
  ),
  0
)
"),"高校生が個別塾で指導を受ける意義とは何か - 中高一貫校専門塾エスコット(Escot)～定期試験対策から大学受験指導まで～")</f>
        <v>高校生が個別塾で指導を受ける意義とは何か - 中高一貫校専門塾エスコット(Escot)～定期試験対策から大学受験指導まで～</v>
      </c>
      <c r="F425" s="8" t="str">
        <f>IFERROR(__xludf.DUMMYFUNCTION("IFERROR(
  VLOOKUP(
    B425,
    IMPORTRANGE(
      ""1ZygntHC1J6IxzKbTidmOyf5nUyW4GCLurHCjexrLm_o"",
      ""HTMLキャッシュ!A:F""
    ),
    2,
    FALSE
  ),
  """"
)
"),"-")</f>
        <v>-</v>
      </c>
      <c r="G425" s="8" t="str">
        <f>IFERROR(__xludf.DUMMYFUNCTION("IFERROR(
  VLOOKUP(
    B425,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5" s="1" t="s">
        <v>2107</v>
      </c>
      <c r="I425" s="8">
        <f>IFERROR(__xludf.DUMMYFUNCTION("IFERROR(
  VLOOKUP(
    A425,
    IMPORTRANGE(
      ""1ZHMy3vVUd_0MrSduXTe1etBb1HNpAlGwQr006ljwMiM"",
      ""GSC最新!A:F""
    ),
    3,
    FALSE
  ),
  0
)
"),0.0)</f>
        <v>0</v>
      </c>
    </row>
    <row r="426">
      <c r="A426" s="9" t="s">
        <v>631</v>
      </c>
      <c r="B426" s="2" t="s">
        <v>616</v>
      </c>
      <c r="C426" s="11" t="str">
        <f>IFERROR(__xludf.DUMMYFUNCTION("REGEXEXTRACT(A426,""https?://([^/]+)"")"),"juku-escot.com")</f>
        <v>juku-escot.com</v>
      </c>
      <c r="D426" s="8" t="str">
        <f>IFERROR(__xludf.DUMMYFUNCTION("IFERROR(
  VLOOKUP(
    A426,
    IMPORTRANGE(
      ""1ZygntHC1J6IxzKbTidmOyf5nUyW4GCLurHCjexrLm_o"",
      ""HTMLキャッシュ!A:F""
    ),
    2,
    FALSE
  ),
  0
)
"),"MC")</f>
        <v>MC</v>
      </c>
      <c r="E426" s="8" t="str">
        <f>IFERROR(__xludf.DUMMYFUNCTION("IFERROR(
  VLOOKUP(
    A426,
    IMPORTRANGE(
      ""1ZygntHC1J6IxzKbTidmOyf5nUyW4GCLurHCjexrLm_o"",
      ""HTMLキャッシュ!A:F""
    ),
    5,
    FALSE
  ),
  0
)
"),"中学生が個別塾で指導を受ける意義とは何か - 中高一貫校専門塾エスコット(Escot)～定期試験対策から大学受験指導まで～")</f>
        <v>中学生が個別塾で指導を受ける意義とは何か - 中高一貫校専門塾エスコット(Escot)～定期試験対策から大学受験指導まで～</v>
      </c>
      <c r="F426" s="8" t="str">
        <f>IFERROR(__xludf.DUMMYFUNCTION("IFERROR(
  VLOOKUP(
    B426,
    IMPORTRANGE(
      ""1ZygntHC1J6IxzKbTidmOyf5nUyW4GCLurHCjexrLm_o"",
      ""HTMLキャッシュ!A:F""
    ),
    2,
    FALSE
  ),
  """"
)
"),"-")</f>
        <v>-</v>
      </c>
      <c r="G426" s="8" t="str">
        <f>IFERROR(__xludf.DUMMYFUNCTION("IFERROR(
  VLOOKUP(
    B426,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6" s="1" t="s">
        <v>2107</v>
      </c>
      <c r="I426" s="8">
        <f>IFERROR(__xludf.DUMMYFUNCTION("IFERROR(
  VLOOKUP(
    A426,
    IMPORTRANGE(
      ""1ZHMy3vVUd_0MrSduXTe1etBb1HNpAlGwQr006ljwMiM"",
      ""GSC最新!A:F""
    ),
    3,
    FALSE
  ),
  0
)
"),0.0)</f>
        <v>0</v>
      </c>
    </row>
    <row r="427">
      <c r="A427" s="9" t="s">
        <v>632</v>
      </c>
      <c r="B427" s="2" t="s">
        <v>616</v>
      </c>
      <c r="C427" s="11" t="str">
        <f>IFERROR(__xludf.DUMMYFUNCTION("REGEXEXTRACT(A427,""https?://([^/]+)"")"),"juku-escot.com")</f>
        <v>juku-escot.com</v>
      </c>
      <c r="D427" s="8" t="str">
        <f>IFERROR(__xludf.DUMMYFUNCTION("IFERROR(
  VLOOKUP(
    A427,
    IMPORTRANGE(
      ""1ZygntHC1J6IxzKbTidmOyf5nUyW4GCLurHCjexrLm_o"",
      ""HTMLキャッシュ!A:F""
    ),
    2,
    FALSE
  ),
  0
)
"),"MC")</f>
        <v>MC</v>
      </c>
      <c r="E427" s="8" t="str">
        <f>IFERROR(__xludf.DUMMYFUNCTION("IFERROR(
  VLOOKUP(
    A427,
    IMPORTRANGE(
      ""1ZygntHC1J6IxzKbTidmOyf5nUyW4GCLurHCjexrLm_o"",
      ""HTMLキャッシュ!A:F""
    ),
    5,
    FALSE
  ),
  0
)
"),"中高一貫校に通うメリット・デメリット - 中高一貫校専門塾エスコット(Escot)～定期試験対策から大学受験指導まで～")</f>
        <v>中高一貫校に通うメリット・デメリット - 中高一貫校専門塾エスコット(Escot)～定期試験対策から大学受験指導まで～</v>
      </c>
      <c r="F427" s="8" t="str">
        <f>IFERROR(__xludf.DUMMYFUNCTION("IFERROR(
  VLOOKUP(
    B427,
    IMPORTRANGE(
      ""1ZygntHC1J6IxzKbTidmOyf5nUyW4GCLurHCjexrLm_o"",
      ""HTMLキャッシュ!A:F""
    ),
    2,
    FALSE
  ),
  """"
)
"),"-")</f>
        <v>-</v>
      </c>
      <c r="G427" s="8" t="str">
        <f>IFERROR(__xludf.DUMMYFUNCTION("IFERROR(
  VLOOKUP(
    B427,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7" s="1" t="s">
        <v>2108</v>
      </c>
      <c r="I427" s="8">
        <f>IFERROR(__xludf.DUMMYFUNCTION("IFERROR(
  VLOOKUP(
    A427,
    IMPORTRANGE(
      ""1ZHMy3vVUd_0MrSduXTe1etBb1HNpAlGwQr006ljwMiM"",
      ""GSC最新!A:F""
    ),
    3,
    FALSE
  ),
  0
)
"),1.0)</f>
        <v>1</v>
      </c>
    </row>
    <row r="428">
      <c r="A428" s="9" t="s">
        <v>633</v>
      </c>
      <c r="B428" s="2" t="s">
        <v>616</v>
      </c>
      <c r="C428" s="11" t="str">
        <f>IFERROR(__xludf.DUMMYFUNCTION("REGEXEXTRACT(A428,""https?://([^/]+)"")"),"juku-escot.com")</f>
        <v>juku-escot.com</v>
      </c>
      <c r="D428" s="8" t="str">
        <f>IFERROR(__xludf.DUMMYFUNCTION("IFERROR(
  VLOOKUP(
    A428,
    IMPORTRANGE(
      ""1ZygntHC1J6IxzKbTidmOyf5nUyW4GCLurHCjexrLm_o"",
      ""HTMLキャッシュ!A:F""
    ),
    2,
    FALSE
  ),
  0
)
"),"MC")</f>
        <v>MC</v>
      </c>
      <c r="E428" s="8" t="str">
        <f>IFERROR(__xludf.DUMMYFUNCTION("IFERROR(
  VLOOKUP(
    A428,
    IMPORTRANGE(
      ""1ZygntHC1J6IxzKbTidmOyf5nUyW4GCLurHCjexrLm_o"",
      ""HTMLキャッシュ!A:F""
    ),
    5,
    FALSE
  ),
  0
)
"),"中だるみで落ちこぼれにならないために学習法を見つめなおそう - 中高一貫校専門塾エスコット(Escot)～定期試験対策から大学受験指導まで～")</f>
        <v>中だるみで落ちこぼれにならないために学習法を見つめなおそう - 中高一貫校専門塾エスコット(Escot)～定期試験対策から大学受験指導まで～</v>
      </c>
      <c r="F428" s="8" t="str">
        <f>IFERROR(__xludf.DUMMYFUNCTION("IFERROR(
  VLOOKUP(
    B428,
    IMPORTRANGE(
      ""1ZygntHC1J6IxzKbTidmOyf5nUyW4GCLurHCjexrLm_o"",
      ""HTMLキャッシュ!A:F""
    ),
    2,
    FALSE
  ),
  """"
)
"),"-")</f>
        <v>-</v>
      </c>
      <c r="G428" s="8" t="str">
        <f>IFERROR(__xludf.DUMMYFUNCTION("IFERROR(
  VLOOKUP(
    B428,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8" s="1" t="s">
        <v>2109</v>
      </c>
      <c r="I428" s="8">
        <f>IFERROR(__xludf.DUMMYFUNCTION("IFERROR(
  VLOOKUP(
    A428,
    IMPORTRANGE(
      ""1ZHMy3vVUd_0MrSduXTe1etBb1HNpAlGwQr006ljwMiM"",
      ""GSC最新!A:F""
    ),
    3,
    FALSE
  ),
  0
)
"),2.0)</f>
        <v>2</v>
      </c>
    </row>
    <row r="429">
      <c r="A429" s="9" t="s">
        <v>634</v>
      </c>
      <c r="B429" s="2" t="s">
        <v>616</v>
      </c>
      <c r="C429" s="11" t="str">
        <f>IFERROR(__xludf.DUMMYFUNCTION("REGEXEXTRACT(A429,""https?://([^/]+)"")"),"juku-escot.com")</f>
        <v>juku-escot.com</v>
      </c>
      <c r="D429" s="8" t="str">
        <f>IFERROR(__xludf.DUMMYFUNCTION("IFERROR(
  VLOOKUP(
    A429,
    IMPORTRANGE(
      ""1ZygntHC1J6IxzKbTidmOyf5nUyW4GCLurHCjexrLm_o"",
      ""HTMLキャッシュ!A:F""
    ),
    2,
    FALSE
  ),
  0
)
"),"MC")</f>
        <v>MC</v>
      </c>
      <c r="E429" s="8" t="str">
        <f>IFERROR(__xludf.DUMMYFUNCTION("IFERROR(
  VLOOKUP(
    A429,
    IMPORTRANGE(
      ""1ZygntHC1J6IxzKbTidmOyf5nUyW4GCLurHCjexrLm_o"",
      ""HTMLキャッシュ!A:F""
    ),
    5,
    FALSE
  ),
  0
)
"),"中高一貫校 英語 落ちこぼれ｜立て直し3手順｜中学生・保護者向け")</f>
        <v>中高一貫校 英語 落ちこぼれ｜立て直し3手順｜中学生・保護者向け</v>
      </c>
      <c r="F429" s="8" t="str">
        <f>IFERROR(__xludf.DUMMYFUNCTION("IFERROR(
  VLOOKUP(
    B429,
    IMPORTRANGE(
      ""1ZygntHC1J6IxzKbTidmOyf5nUyW4GCLurHCjexrLm_o"",
      ""HTMLキャッシュ!A:F""
    ),
    2,
    FALSE
  ),
  """"
)
"),"-")</f>
        <v>-</v>
      </c>
      <c r="G429" s="8" t="str">
        <f>IFERROR(__xludf.DUMMYFUNCTION("IFERROR(
  VLOOKUP(
    B429,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29" s="1" t="s">
        <v>2110</v>
      </c>
      <c r="I429" s="8">
        <f>IFERROR(__xludf.DUMMYFUNCTION("IFERROR(
  VLOOKUP(
    A429,
    IMPORTRANGE(
      ""1ZHMy3vVUd_0MrSduXTe1etBb1HNpAlGwQr006ljwMiM"",
      ""GSC最新!A:F""
    ),
    3,
    FALSE
  ),
  0
)
"),6.0)</f>
        <v>6</v>
      </c>
    </row>
    <row r="430">
      <c r="A430" s="9" t="s">
        <v>635</v>
      </c>
      <c r="B430" s="2" t="s">
        <v>616</v>
      </c>
      <c r="C430" s="11" t="str">
        <f>IFERROR(__xludf.DUMMYFUNCTION("REGEXEXTRACT(A430,""https?://([^/]+)"")"),"juku-escot.com")</f>
        <v>juku-escot.com</v>
      </c>
      <c r="D430" s="8" t="str">
        <f>IFERROR(__xludf.DUMMYFUNCTION("IFERROR(
  VLOOKUP(
    A430,
    IMPORTRANGE(
      ""1ZygntHC1J6IxzKbTidmOyf5nUyW4GCLurHCjexrLm_o"",
      ""HTMLキャッシュ!A:F""
    ),
    2,
    FALSE
  ),
  0
)
"),"MC")</f>
        <v>MC</v>
      </c>
      <c r="E430" s="8" t="str">
        <f>IFERROR(__xludf.DUMMYFUNCTION("IFERROR(
  VLOOKUP(
    A430,
    IMPORTRANGE(
      ""1ZygntHC1J6IxzKbTidmOyf5nUyW4GCLurHCjexrLm_o"",
      ""HTMLキャッシュ!A:F""
    ),
    5,
    FALSE
  ),
  0
)
"),"中高一貫校生のオンライン塾｜定期テスト対策で失敗しない選び方")</f>
        <v>中高一貫校生のオンライン塾｜定期テスト対策で失敗しない選び方</v>
      </c>
      <c r="F430" s="8" t="str">
        <f>IFERROR(__xludf.DUMMYFUNCTION("IFERROR(
  VLOOKUP(
    B430,
    IMPORTRANGE(
      ""1ZygntHC1J6IxzKbTidmOyf5nUyW4GCLurHCjexrLm_o"",
      ""HTMLキャッシュ!A:F""
    ),
    2,
    FALSE
  ),
  """"
)
"),"-")</f>
        <v>-</v>
      </c>
      <c r="G430" s="8" t="str">
        <f>IFERROR(__xludf.DUMMYFUNCTION("IFERROR(
  VLOOKUP(
    B430,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0" s="1" t="s">
        <v>2111</v>
      </c>
      <c r="I430" s="8">
        <f>IFERROR(__xludf.DUMMYFUNCTION("IFERROR(
  VLOOKUP(
    A430,
    IMPORTRANGE(
      ""1ZHMy3vVUd_0MrSduXTe1etBb1HNpAlGwQr006ljwMiM"",
      ""GSC最新!A:F""
    ),
    3,
    FALSE
  ),
  0
)
"),1.0)</f>
        <v>1</v>
      </c>
    </row>
    <row r="431">
      <c r="A431" s="9" t="s">
        <v>636</v>
      </c>
      <c r="B431" s="2" t="s">
        <v>616</v>
      </c>
      <c r="C431" s="11" t="str">
        <f>IFERROR(__xludf.DUMMYFUNCTION("REGEXEXTRACT(A431,""https?://([^/]+)"")"),"juku-escot.com")</f>
        <v>juku-escot.com</v>
      </c>
      <c r="D431" s="8" t="str">
        <f>IFERROR(__xludf.DUMMYFUNCTION("IFERROR(
  VLOOKUP(
    A431,
    IMPORTRANGE(
      ""1ZygntHC1J6IxzKbTidmOyf5nUyW4GCLurHCjexrLm_o"",
      ""HTMLキャッシュ!A:F""
    ),
    2,
    FALSE
  ),
  0
)
"),"MC")</f>
        <v>MC</v>
      </c>
      <c r="E431" s="8" t="str">
        <f>IFERROR(__xludf.DUMMYFUNCTION("IFERROR(
  VLOOKUP(
    A431,
    IMPORTRANGE(
      ""1ZygntHC1J6IxzKbTidmOyf5nUyW4GCLurHCjexrLm_o"",
      ""HTMLキャッシュ!A:F""
    ),
    5,
    FALSE
  ),
  0
)
"),"中高一貫生の部活と勉強を両立する効率学習術")</f>
        <v>中高一貫生の部活と勉強を両立する効率学習術</v>
      </c>
      <c r="F431" s="8" t="str">
        <f>IFERROR(__xludf.DUMMYFUNCTION("IFERROR(
  VLOOKUP(
    B431,
    IMPORTRANGE(
      ""1ZygntHC1J6IxzKbTidmOyf5nUyW4GCLurHCjexrLm_o"",
      ""HTMLキャッシュ!A:F""
    ),
    2,
    FALSE
  ),
  """"
)
"),"-")</f>
        <v>-</v>
      </c>
      <c r="G431" s="8" t="str">
        <f>IFERROR(__xludf.DUMMYFUNCTION("IFERROR(
  VLOOKUP(
    B431,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1" s="1" t="s">
        <v>2112</v>
      </c>
      <c r="I431" s="8">
        <f>IFERROR(__xludf.DUMMYFUNCTION("IFERROR(
  VLOOKUP(
    A431,
    IMPORTRANGE(
      ""1ZHMy3vVUd_0MrSduXTe1etBb1HNpAlGwQr006ljwMiM"",
      ""GSC最新!A:F""
    ),
    3,
    FALSE
  ),
  0
)
"),1.0)</f>
        <v>1</v>
      </c>
    </row>
    <row r="432">
      <c r="A432" s="9" t="s">
        <v>637</v>
      </c>
      <c r="B432" s="2" t="s">
        <v>616</v>
      </c>
      <c r="C432" s="11" t="str">
        <f>IFERROR(__xludf.DUMMYFUNCTION("REGEXEXTRACT(A432,""https?://([^/]+)"")"),"juku-escot.com")</f>
        <v>juku-escot.com</v>
      </c>
      <c r="D432" s="8" t="str">
        <f>IFERROR(__xludf.DUMMYFUNCTION("IFERROR(
  VLOOKUP(
    A432,
    IMPORTRANGE(
      ""1ZygntHC1J6IxzKbTidmOyf5nUyW4GCLurHCjexrLm_o"",
      ""HTMLキャッシュ!A:F""
    ),
    2,
    FALSE
  ),
  0
)
"),"MC")</f>
        <v>MC</v>
      </c>
      <c r="E432" s="8" t="str">
        <f>IFERROR(__xludf.DUMMYFUNCTION("IFERROR(
  VLOOKUP(
    A432,
    IMPORTRANGE(
      ""1ZygntHC1J6IxzKbTidmOyf5nUyW4GCLurHCjexrLm_o"",
      ""HTMLキャッシュ!A:F""
    ),
    5,
    FALSE
  ),
  0
)
"),"数学のケアレスミス対策｜誤答例と見直し手順｜中高一貫数学")</f>
        <v>数学のケアレスミス対策｜誤答例と見直し手順｜中高一貫数学</v>
      </c>
      <c r="F432" s="8" t="str">
        <f>IFERROR(__xludf.DUMMYFUNCTION("IFERROR(
  VLOOKUP(
    B432,
    IMPORTRANGE(
      ""1ZygntHC1J6IxzKbTidmOyf5nUyW4GCLurHCjexrLm_o"",
      ""HTMLキャッシュ!A:F""
    ),
    2,
    FALSE
  ),
  """"
)
"),"-")</f>
        <v>-</v>
      </c>
      <c r="G432" s="8" t="str">
        <f>IFERROR(__xludf.DUMMYFUNCTION("IFERROR(
  VLOOKUP(
    B432,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2" s="1" t="s">
        <v>2097</v>
      </c>
      <c r="I432" s="8">
        <f>IFERROR(__xludf.DUMMYFUNCTION("IFERROR(
  VLOOKUP(
    A432,
    IMPORTRANGE(
      ""1ZHMy3vVUd_0MrSduXTe1etBb1HNpAlGwQr006ljwMiM"",
      ""GSC最新!A:F""
    ),
    3,
    FALSE
  ),
  0
)
"),10.0)</f>
        <v>10</v>
      </c>
    </row>
    <row r="433">
      <c r="A433" s="9" t="s">
        <v>638</v>
      </c>
      <c r="B433" s="2" t="s">
        <v>616</v>
      </c>
      <c r="C433" s="11" t="str">
        <f>IFERROR(__xludf.DUMMYFUNCTION("REGEXEXTRACT(A433,""https?://([^/]+)"")"),"juku-escot.com")</f>
        <v>juku-escot.com</v>
      </c>
      <c r="D433" s="8" t="str">
        <f>IFERROR(__xludf.DUMMYFUNCTION("IFERROR(
  VLOOKUP(
    A433,
    IMPORTRANGE(
      ""1ZygntHC1J6IxzKbTidmOyf5nUyW4GCLurHCjexrLm_o"",
      ""HTMLキャッシュ!A:F""
    ),
    2,
    FALSE
  ),
  0
)
"),"MC")</f>
        <v>MC</v>
      </c>
      <c r="E433" s="8" t="str">
        <f>IFERROR(__xludf.DUMMYFUNCTION("IFERROR(
  VLOOKUP(
    A433,
    IMPORTRANGE(
      ""1ZygntHC1J6IxzKbTidmOyf5nUyW4GCLurHCjexrLm_o"",
      ""HTMLキャッシュ!A:F""
    ),
    5,
    FALSE
  ),
  0
)
"),"数学の応用問題が解けない原因｜問題に対処する4段階チェック")</f>
        <v>数学の応用問題が解けない原因｜問題に対処する4段階チェック</v>
      </c>
      <c r="F433" s="8" t="str">
        <f>IFERROR(__xludf.DUMMYFUNCTION("IFERROR(
  VLOOKUP(
    B433,
    IMPORTRANGE(
      ""1ZygntHC1J6IxzKbTidmOyf5nUyW4GCLurHCjexrLm_o"",
      ""HTMLキャッシュ!A:F""
    ),
    2,
    FALSE
  ),
  """"
)
"),"-")</f>
        <v>-</v>
      </c>
      <c r="G433" s="8" t="str">
        <f>IFERROR(__xludf.DUMMYFUNCTION("IFERROR(
  VLOOKUP(
    B433,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3" s="1" t="s">
        <v>2097</v>
      </c>
      <c r="I433" s="8">
        <f>IFERROR(__xludf.DUMMYFUNCTION("IFERROR(
  VLOOKUP(
    A433,
    IMPORTRANGE(
      ""1ZHMy3vVUd_0MrSduXTe1etBb1HNpAlGwQr006ljwMiM"",
      ""GSC最新!A:F""
    ),
    3,
    FALSE
  ),
  0
)
"),3.0)</f>
        <v>3</v>
      </c>
    </row>
    <row r="434">
      <c r="A434" s="9" t="s">
        <v>639</v>
      </c>
      <c r="B434" s="2" t="s">
        <v>616</v>
      </c>
      <c r="C434" s="11" t="str">
        <f>IFERROR(__xludf.DUMMYFUNCTION("REGEXEXTRACT(A434,""https?://([^/]+)"")"),"juku-escot.com")</f>
        <v>juku-escot.com</v>
      </c>
      <c r="D434" s="8" t="str">
        <f>IFERROR(__xludf.DUMMYFUNCTION("IFERROR(
  VLOOKUP(
    A434,
    IMPORTRANGE(
      ""1ZygntHC1J6IxzKbTidmOyf5nUyW4GCLurHCjexrLm_o"",
      ""HTMLキャッシュ!A:F""
    ),
    2,
    FALSE
  ),
  0
)
"),"MC")</f>
        <v>MC</v>
      </c>
      <c r="E434" s="8" t="str">
        <f>IFERROR(__xludf.DUMMYFUNCTION("IFERROR(
  VLOOKUP(
    A434,
    IMPORTRANGE(
      ""1ZygntHC1J6IxzKbTidmOyf5nUyW4GCLurHCjexrLm_o"",
      ""HTMLキャッシュ!A:F""
    ),
    5,
    FALSE
  ),
  0
)
"),"数学の解法が分からない人へ｜応用で止まる原因と改善ポイント")</f>
        <v>数学の解法が分からない人へ｜応用で止まる原因と改善ポイント</v>
      </c>
      <c r="F434" s="8" t="str">
        <f>IFERROR(__xludf.DUMMYFUNCTION("IFERROR(
  VLOOKUP(
    B434,
    IMPORTRANGE(
      ""1ZygntHC1J6IxzKbTidmOyf5nUyW4GCLurHCjexrLm_o"",
      ""HTMLキャッシュ!A:F""
    ),
    2,
    FALSE
  ),
  """"
)
"),"-")</f>
        <v>-</v>
      </c>
      <c r="G434" s="8" t="str">
        <f>IFERROR(__xludf.DUMMYFUNCTION("IFERROR(
  VLOOKUP(
    B434,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4" s="1" t="s">
        <v>2097</v>
      </c>
      <c r="I434" s="8">
        <f>IFERROR(__xludf.DUMMYFUNCTION("IFERROR(
  VLOOKUP(
    A434,
    IMPORTRANGE(
      ""1ZHMy3vVUd_0MrSduXTe1etBb1HNpAlGwQr006ljwMiM"",
      ""GSC最新!A:F""
    ),
    3,
    FALSE
  ),
  0
)
"),0.0)</f>
        <v>0</v>
      </c>
    </row>
    <row r="435">
      <c r="A435" s="9" t="s">
        <v>640</v>
      </c>
      <c r="B435" s="2" t="s">
        <v>616</v>
      </c>
      <c r="C435" s="11" t="str">
        <f>IFERROR(__xludf.DUMMYFUNCTION("REGEXEXTRACT(A435,""https?://([^/]+)"")"),"juku-escot.com")</f>
        <v>juku-escot.com</v>
      </c>
      <c r="D435" s="8" t="str">
        <f>IFERROR(__xludf.DUMMYFUNCTION("IFERROR(
  VLOOKUP(
    A435,
    IMPORTRANGE(
      ""1ZygntHC1J6IxzKbTidmOyf5nUyW4GCLurHCjexrLm_o"",
      ""HTMLキャッシュ!A:F""
    ),
    2,
    FALSE
  ),
  0
)
"),"MC")</f>
        <v>MC</v>
      </c>
      <c r="E435" s="8" t="str">
        <f>IFERROR(__xludf.DUMMYFUNCTION("IFERROR(
  VLOOKUP(
    A435,
    IMPORTRANGE(
      ""1ZygntHC1J6IxzKbTidmOyf5nUyW4GCLurHCjexrLm_o"",
      ""HTMLキャッシュ!A:F""
    ),
    5,
    FALSE
  ),
  0
)
"),"幾何 証明｜条件の拾い方・理由の書き方・図の描き直しまで解説")</f>
        <v>幾何 証明｜条件の拾い方・理由の書き方・図の描き直しまで解説</v>
      </c>
      <c r="F435" s="8" t="str">
        <f>IFERROR(__xludf.DUMMYFUNCTION("IFERROR(
  VLOOKUP(
    B435,
    IMPORTRANGE(
      ""1ZygntHC1J6IxzKbTidmOyf5nUyW4GCLurHCjexrLm_o"",
      ""HTMLキャッシュ!A:F""
    ),
    2,
    FALSE
  ),
  """"
)
"),"-")</f>
        <v>-</v>
      </c>
      <c r="G435" s="8" t="str">
        <f>IFERROR(__xludf.DUMMYFUNCTION("IFERROR(
  VLOOKUP(
    B435,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5" s="1" t="s">
        <v>2097</v>
      </c>
      <c r="I435" s="8">
        <f>IFERROR(__xludf.DUMMYFUNCTION("IFERROR(
  VLOOKUP(
    A435,
    IMPORTRANGE(
      ""1ZHMy3vVUd_0MrSduXTe1etBb1HNpAlGwQr006ljwMiM"",
      ""GSC最新!A:F""
    ),
    3,
    FALSE
  ),
  0
)
"),132.0)</f>
        <v>132</v>
      </c>
    </row>
    <row r="436">
      <c r="A436" s="9" t="s">
        <v>641</v>
      </c>
      <c r="B436" s="2" t="s">
        <v>616</v>
      </c>
      <c r="C436" s="11" t="str">
        <f>IFERROR(__xludf.DUMMYFUNCTION("REGEXEXTRACT(A436,""https?://([^/]+)"")"),"juku-escot.com")</f>
        <v>juku-escot.com</v>
      </c>
      <c r="D436" s="8" t="str">
        <f>IFERROR(__xludf.DUMMYFUNCTION("IFERROR(
  VLOOKUP(
    A436,
    IMPORTRANGE(
      ""1ZygntHC1J6IxzKbTidmOyf5nUyW4GCLurHCjexrLm_o"",
      ""HTMLキャッシュ!A:F""
    ),
    2,
    FALSE
  ),
  0
)
"),"MC")</f>
        <v>MC</v>
      </c>
      <c r="E436" s="8" t="str">
        <f>IFERROR(__xludf.DUMMYFUNCTION("IFERROR(
  VLOOKUP(
    A436,
    IMPORTRANGE(
      ""1ZygntHC1J6IxzKbTidmOyf5nUyW4GCLurHCjexrLm_o"",
      ""HTMLキャッシュ!A:F""
    ),
    5,
    FALSE
  ),
  0
)
"),"勉強に集中するためにまずは環境づくりをしよう - 中高一貫校専門塾エスコット(Escot)～定期試験対策から大学受験指導まで～")</f>
        <v>勉強に集中するためにまずは環境づくりをしよう - 中高一貫校専門塾エスコット(Escot)～定期試験対策から大学受験指導まで～</v>
      </c>
      <c r="F436" s="8" t="str">
        <f>IFERROR(__xludf.DUMMYFUNCTION("IFERROR(
  VLOOKUP(
    B436,
    IMPORTRANGE(
      ""1ZygntHC1J6IxzKbTidmOyf5nUyW4GCLurHCjexrLm_o"",
      ""HTMLキャッシュ!A:F""
    ),
    2,
    FALSE
  ),
  """"
)
"),"-")</f>
        <v>-</v>
      </c>
      <c r="G436" s="8" t="str">
        <f>IFERROR(__xludf.DUMMYFUNCTION("IFERROR(
  VLOOKUP(
    B436,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6" s="1" t="s">
        <v>2113</v>
      </c>
      <c r="I436" s="8">
        <f>IFERROR(__xludf.DUMMYFUNCTION("IFERROR(
  VLOOKUP(
    A436,
    IMPORTRANGE(
      ""1ZHMy3vVUd_0MrSduXTe1etBb1HNpAlGwQr006ljwMiM"",
      ""GSC最新!A:F""
    ),
    3,
    FALSE
  ),
  0
)
"),0.0)</f>
        <v>0</v>
      </c>
    </row>
    <row r="437">
      <c r="A437" s="9" t="s">
        <v>642</v>
      </c>
      <c r="B437" s="2" t="s">
        <v>616</v>
      </c>
      <c r="C437" s="11" t="str">
        <f>IFERROR(__xludf.DUMMYFUNCTION("REGEXEXTRACT(A437,""https?://([^/]+)"")"),"juku-escot.com")</f>
        <v>juku-escot.com</v>
      </c>
      <c r="D437" s="8" t="str">
        <f>IFERROR(__xludf.DUMMYFUNCTION("IFERROR(
  VLOOKUP(
    A437,
    IMPORTRANGE(
      ""1ZygntHC1J6IxzKbTidmOyf5nUyW4GCLurHCjexrLm_o"",
      ""HTMLキャッシュ!A:F""
    ),
    2,
    FALSE
  ),
  0
)
"),"MC")</f>
        <v>MC</v>
      </c>
      <c r="E437" s="8" t="str">
        <f>IFERROR(__xludf.DUMMYFUNCTION("IFERROR(
  VLOOKUP(
    A437,
    IMPORTRANGE(
      ""1ZygntHC1J6IxzKbTidmOyf5nUyW4GCLurHCjexrLm_o"",
      ""HTMLキャッシュ!A:F""
    ),
    5,
    FALSE
  ),
  0
)
"),"早稲田大突破セミナー【動画でご覧いただけます】 - 中高一貫校専門塾エスコット(Escot)～定期試験対策から大学受験指導まで～")</f>
        <v>早稲田大突破セミナー【動画でご覧いただけます】 - 中高一貫校専門塾エスコット(Escot)～定期試験対策から大学受験指導まで～</v>
      </c>
      <c r="F437" s="8" t="str">
        <f>IFERROR(__xludf.DUMMYFUNCTION("IFERROR(
  VLOOKUP(
    B437,
    IMPORTRANGE(
      ""1ZygntHC1J6IxzKbTidmOyf5nUyW4GCLurHCjexrLm_o"",
      ""HTMLキャッシュ!A:F""
    ),
    2,
    FALSE
  ),
  """"
)
"),"-")</f>
        <v>-</v>
      </c>
      <c r="G437" s="8" t="str">
        <f>IFERROR(__xludf.DUMMYFUNCTION("IFERROR(
  VLOOKUP(
    B437,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7" s="1" t="s">
        <v>2114</v>
      </c>
      <c r="I437" s="8">
        <f>IFERROR(__xludf.DUMMYFUNCTION("IFERROR(
  VLOOKUP(
    A437,
    IMPORTRANGE(
      ""1ZHMy3vVUd_0MrSduXTe1etBb1HNpAlGwQr006ljwMiM"",
      ""GSC最新!A:F""
    ),
    3,
    FALSE
  ),
  0
)
"),0.0)</f>
        <v>0</v>
      </c>
    </row>
    <row r="438">
      <c r="A438" s="9" t="s">
        <v>643</v>
      </c>
      <c r="B438" s="2" t="s">
        <v>616</v>
      </c>
      <c r="C438" s="11" t="str">
        <f>IFERROR(__xludf.DUMMYFUNCTION("REGEXEXTRACT(A438,""https?://([^/]+)"")"),"juku-escot.com")</f>
        <v>juku-escot.com</v>
      </c>
      <c r="D438" s="8" t="str">
        <f>IFERROR(__xludf.DUMMYFUNCTION("IFERROR(
  VLOOKUP(
    A438,
    IMPORTRANGE(
      ""1ZygntHC1J6IxzKbTidmOyf5nUyW4GCLurHCjexrLm_o"",
      ""HTMLキャッシュ!A:F""
    ),
    2,
    FALSE
  ),
  0
)
"),"MC")</f>
        <v>MC</v>
      </c>
      <c r="E438" s="8" t="str">
        <f>IFERROR(__xludf.DUMMYFUNCTION("IFERROR(
  VLOOKUP(
    A438,
    IMPORTRANGE(
      ""1ZygntHC1J6IxzKbTidmOyf5nUyW4GCLurHCjexrLm_o"",
      ""HTMLキャッシュ!A:F""
    ),
    5,
    FALSE
  ),
  0
)
"),"やる気をなくさず受験勉強を続けるために必要な心構えとは？ - 中高一貫校専門塾エスコット(Escot)～定期試験対策から大学受験指導まで～")</f>
        <v>やる気をなくさず受験勉強を続けるために必要な心構えとは？ - 中高一貫校専門塾エスコット(Escot)～定期試験対策から大学受験指導まで～</v>
      </c>
      <c r="F438" s="8" t="str">
        <f>IFERROR(__xludf.DUMMYFUNCTION("IFERROR(
  VLOOKUP(
    B438,
    IMPORTRANGE(
      ""1ZygntHC1J6IxzKbTidmOyf5nUyW4GCLurHCjexrLm_o"",
      ""HTMLキャッシュ!A:F""
    ),
    2,
    FALSE
  ),
  """"
)
"),"-")</f>
        <v>-</v>
      </c>
      <c r="G438" s="8" t="str">
        <f>IFERROR(__xludf.DUMMYFUNCTION("IFERROR(
  VLOOKUP(
    B438,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8" s="1" t="s">
        <v>2091</v>
      </c>
      <c r="I438" s="8">
        <f>IFERROR(__xludf.DUMMYFUNCTION("IFERROR(
  VLOOKUP(
    A438,
    IMPORTRANGE(
      ""1ZHMy3vVUd_0MrSduXTe1etBb1HNpAlGwQr006ljwMiM"",
      ""GSC最新!A:F""
    ),
    3,
    FALSE
  ),
  0
)
"),0.0)</f>
        <v>0</v>
      </c>
    </row>
    <row r="439">
      <c r="A439" s="9" t="s">
        <v>644</v>
      </c>
      <c r="B439" s="2" t="s">
        <v>616</v>
      </c>
      <c r="C439" s="11" t="str">
        <f>IFERROR(__xludf.DUMMYFUNCTION("REGEXEXTRACT(A439,""https?://([^/]+)"")"),"juku-escot.com")</f>
        <v>juku-escot.com</v>
      </c>
      <c r="D439" s="8" t="str">
        <f>IFERROR(__xludf.DUMMYFUNCTION("IFERROR(
  VLOOKUP(
    A439,
    IMPORTRANGE(
      ""1ZygntHC1J6IxzKbTidmOyf5nUyW4GCLurHCjexrLm_o"",
      ""HTMLキャッシュ!A:F""
    ),
    2,
    FALSE
  ),
  0
)
"),"MC")</f>
        <v>MC</v>
      </c>
      <c r="E439" s="8" t="str">
        <f>IFERROR(__xludf.DUMMYFUNCTION("IFERROR(
  VLOOKUP(
    A439,
    IMPORTRANGE(
      ""1ZygntHC1J6IxzKbTidmOyf5nUyW4GCLurHCjexrLm_o"",
      ""HTMLキャッシュ!A:F""
    ),
    5,
    FALSE
  ),
  0
)
"),"中学生が陥りやすい「よくない」勉強法 - 中高一貫校専門塾エスコット(Escot)～定期試験対策から大学受験指導まで～")</f>
        <v>中学生が陥りやすい「よくない」勉強法 - 中高一貫校専門塾エスコット(Escot)～定期試験対策から大学受験指導まで～</v>
      </c>
      <c r="F439" s="8" t="str">
        <f>IFERROR(__xludf.DUMMYFUNCTION("IFERROR(
  VLOOKUP(
    B439,
    IMPORTRANGE(
      ""1ZygntHC1J6IxzKbTidmOyf5nUyW4GCLurHCjexrLm_o"",
      ""HTMLキャッシュ!A:F""
    ),
    2,
    FALSE
  ),
  """"
)
"),"-")</f>
        <v>-</v>
      </c>
      <c r="G439" s="8" t="str">
        <f>IFERROR(__xludf.DUMMYFUNCTION("IFERROR(
  VLOOKUP(
    B439,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39" s="1" t="s">
        <v>2115</v>
      </c>
      <c r="I439" s="8">
        <f>IFERROR(__xludf.DUMMYFUNCTION("IFERROR(
  VLOOKUP(
    A439,
    IMPORTRANGE(
      ""1ZHMy3vVUd_0MrSduXTe1etBb1HNpAlGwQr006ljwMiM"",
      ""GSC最新!A:F""
    ),
    3,
    FALSE
  ),
  0
)
"),0.0)</f>
        <v>0</v>
      </c>
    </row>
    <row r="440">
      <c r="A440" s="9" t="s">
        <v>645</v>
      </c>
      <c r="B440" s="2" t="s">
        <v>616</v>
      </c>
      <c r="C440" s="11" t="str">
        <f>IFERROR(__xludf.DUMMYFUNCTION("REGEXEXTRACT(A440,""https?://([^/]+)"")"),"juku-escot.com")</f>
        <v>juku-escot.com</v>
      </c>
      <c r="D440" s="8" t="str">
        <f>IFERROR(__xludf.DUMMYFUNCTION("IFERROR(
  VLOOKUP(
    A440,
    IMPORTRANGE(
      ""1ZygntHC1J6IxzKbTidmOyf5nUyW4GCLurHCjexrLm_o"",
      ""HTMLキャッシュ!A:F""
    ),
    2,
    FALSE
  ),
  0
)
"),"MC")</f>
        <v>MC</v>
      </c>
      <c r="E440" s="8" t="str">
        <f>IFERROR(__xludf.DUMMYFUNCTION("IFERROR(
  VLOOKUP(
    A440,
    IMPORTRANGE(
      ""1ZygntHC1J6IxzKbTidmOyf5nUyW4GCLurHCjexrLm_o"",
      ""HTMLキャッシュ!A:F""
    ),
    5,
    FALSE
  ),
  0
)
"),"中高一貫校生に塾が必要な理由とは？ - 中高一貫校専門塾エスコット(Escot)～定期試験対策から大学受験指導まで～")</f>
        <v>中高一貫校生に塾が必要な理由とは？ - 中高一貫校専門塾エスコット(Escot)～定期試験対策から大学受験指導まで～</v>
      </c>
      <c r="F440" s="8" t="str">
        <f>IFERROR(__xludf.DUMMYFUNCTION("IFERROR(
  VLOOKUP(
    B440,
    IMPORTRANGE(
      ""1ZygntHC1J6IxzKbTidmOyf5nUyW4GCLurHCjexrLm_o"",
      ""HTMLキャッシュ!A:F""
    ),
    2,
    FALSE
  ),
  """"
)
"),"-")</f>
        <v>-</v>
      </c>
      <c r="G440" s="8" t="str">
        <f>IFERROR(__xludf.DUMMYFUNCTION("IFERROR(
  VLOOKUP(
    B440,
    IMPORTRANGE(
      ""1ZygntHC1J6IxzKbTidmOyf5nUyW4GCLurHCjexrLm_o"",
      ""HTMLキャッシュ!A:F""
    ),
    5,
    FALSE
  ),
  """"
)
"),"コラム - 中高一貫校専門塾エスコット(Escot)～定期試験対策から大学受験指導まで～")</f>
        <v>コラム - 中高一貫校専門塾エスコット(Escot)～定期試験対策から大学受験指導まで～</v>
      </c>
      <c r="H440" s="1" t="s">
        <v>2106</v>
      </c>
      <c r="I440" s="8">
        <f>IFERROR(__xludf.DUMMYFUNCTION("IFERROR(
  VLOOKUP(
    A440,
    IMPORTRANGE(
      ""1ZHMy3vVUd_0MrSduXTe1etBb1HNpAlGwQr006ljwMiM"",
      ""GSC最新!A:F""
    ),
    3,
    FALSE
  ),
  0
)
"),0.0)</f>
        <v>0</v>
      </c>
    </row>
    <row r="441">
      <c r="A441" s="9" t="s">
        <v>648</v>
      </c>
      <c r="B441" s="2" t="s">
        <v>708</v>
      </c>
      <c r="C441" s="11" t="str">
        <f>IFERROR(__xludf.DUMMYFUNCTION("REGEXEXTRACT(A441,""https?://([^/]+)"")"),"juku-escot.com")</f>
        <v>juku-escot.com</v>
      </c>
      <c r="D441" s="8" t="str">
        <f>IFERROR(__xludf.DUMMYFUNCTION("IFERROR(
  VLOOKUP(
    A441,
    IMPORTRANGE(
      ""1ZygntHC1J6IxzKbTidmOyf5nUyW4GCLurHCjexrLm_o"",
      ""HTMLキャッシュ!A:F""
    ),
    2,
    FALSE
  ),
  0
)
"),"SP")</f>
        <v>SP</v>
      </c>
      <c r="E441" s="8" t="str">
        <f>IFERROR(__xludf.DUMMYFUNCTION("IFERROR(
  VLOOKUP(
    A441,
    IMPORTRANGE(
      ""1ZygntHC1J6IxzKbTidmOyf5nUyW4GCLurHCjexrLm_o"",
      ""HTMLキャッシュ!A:F""
    ),
    5,
    FALSE
  ),
  0
)
"),"中高一貫校英語を伸ばす個別指導講座｜基礎応用対応オンライン塾")</f>
        <v>中高一貫校英語を伸ばす個別指導講座｜基礎応用対応オンライン塾</v>
      </c>
      <c r="F441" s="8" t="str">
        <f>IFERROR(__xludf.DUMMYFUNCTION("IFERROR(
  VLOOKUP(
    B441,
    IMPORTRANGE(
      ""1ZygntHC1J6IxzKbTidmOyf5nUyW4GCLurHCjexrLm_o"",
      ""HTMLキャッシュ!A:F""
    ),
    2,
    FALSE
  ),
  """"
)
"),"SP")</f>
        <v>SP</v>
      </c>
      <c r="G441" s="8" t="str">
        <f>IFERROR(__xludf.DUMMYFUNCTION("IFERROR(
  VLOOKUP(
    B441,
    IMPORTRANGE(
      ""1ZygntHC1J6IxzKbTidmOyf5nUyW4GCLurHCjexrLm_o"",
      ""HTMLキャッシュ!A:F""
    ),
    5,
    FALSE
  ),
  """"
)
"),"中高一貫校学習方針と個別指導の特徴｜成果につなぐオンライン塾")</f>
        <v>中高一貫校学習方針と個別指導の特徴｜成果につなぐオンライン塾</v>
      </c>
      <c r="H441" s="1" t="s">
        <v>2116</v>
      </c>
      <c r="I441" s="8">
        <f>IFERROR(__xludf.DUMMYFUNCTION("IFERROR(
  VLOOKUP(
    A441,
    IMPORTRANGE(
      ""1ZHMy3vVUd_0MrSduXTe1etBb1HNpAlGwQr006ljwMiM"",
      ""GSC最新!A:F""
    ),
    3,
    FALSE
  ),
  0
)
"),1.0)</f>
        <v>1</v>
      </c>
    </row>
    <row r="442">
      <c r="A442" s="9" t="s">
        <v>649</v>
      </c>
      <c r="B442" s="2" t="s">
        <v>689</v>
      </c>
      <c r="C442" s="11" t="str">
        <f>IFERROR(__xludf.DUMMYFUNCTION("REGEXEXTRACT(A442,""https?://([^/]+)"")"),"juku-escot.com")</f>
        <v>juku-escot.com</v>
      </c>
      <c r="D442" s="8" t="str">
        <f>IFERROR(__xludf.DUMMYFUNCTION("IFERROR(
  VLOOKUP(
    A442,
    IMPORTRANGE(
      ""1ZygntHC1J6IxzKbTidmOyf5nUyW4GCLurHCjexrLm_o"",
      ""HTMLキャッシュ!A:F""
    ),
    2,
    FALSE
  ),
  0
)
"),"SP")</f>
        <v>SP</v>
      </c>
      <c r="E442" s="8" t="str">
        <f>IFERROR(__xludf.DUMMYFUNCTION("IFERROR(
  VLOOKUP(
    A442,
    IMPORTRANGE(
      ""1ZygntHC1J6IxzKbTidmOyf5nUyW4GCLurHCjexrLm_o"",
      ""HTMLキャッシュ!A:F""
    ),
    5,
    FALSE
  ),
  0
)
"),"中高一貫校定期試験・受験対策の個別指導講座｜志望別オンライン")</f>
        <v>中高一貫校定期試験・受験対策の個別指導講座｜志望別オンライン</v>
      </c>
      <c r="F442" s="8" t="str">
        <f>IFERROR(__xludf.DUMMYFUNCTION("IFERROR(
  VLOOKUP(
    B442,
    IMPORTRANGE(
      ""1ZygntHC1J6IxzKbTidmOyf5nUyW4GCLurHCjexrLm_o"",
      ""HTMLキャッシュ!A:F""
    ),
    2,
    FALSE
  ),
  """"
)
"),"-")</f>
        <v>-</v>
      </c>
      <c r="G442" s="8" t="str">
        <f>IFERROR(__xludf.DUMMYFUNCTION("IFERROR(
  VLOOKUP(
    B442,
    IMPORTRANGE(
      ""1ZygntHC1J6IxzKbTidmOyf5nUyW4GCLurHCjexrLm_o"",
      ""HTMLキャッシュ!A:F""
    ),
    5,
    FALSE
  ),
  """"
)
"),"開講講座 - 中高一貫校専門塾エスコット(Escot)～定期試験対策から大学受験指導まで～")</f>
        <v>開講講座 - 中高一貫校専門塾エスコット(Escot)～定期試験対策から大学受験指導まで～</v>
      </c>
      <c r="H442" s="1" t="s">
        <v>2117</v>
      </c>
      <c r="I442" s="8">
        <f>IFERROR(__xludf.DUMMYFUNCTION("IFERROR(
  VLOOKUP(
    A442,
    IMPORTRANGE(
      ""1ZHMy3vVUd_0MrSduXTe1etBb1HNpAlGwQr006ljwMiM"",
      ""GSC最新!A:F""
    ),
    3,
    FALSE
  ),
  0
)
"),1.0)</f>
        <v>1</v>
      </c>
    </row>
    <row r="443">
      <c r="A443" s="9" t="s">
        <v>688</v>
      </c>
      <c r="B443" s="2" t="s">
        <v>708</v>
      </c>
      <c r="C443" s="11" t="str">
        <f>IFERROR(__xludf.DUMMYFUNCTION("REGEXEXTRACT(A443,""https?://([^/]+)"")"),"juku-escot.com")</f>
        <v>juku-escot.com</v>
      </c>
      <c r="D443" s="8" t="str">
        <f>IFERROR(__xludf.DUMMYFUNCTION("IFERROR(
  VLOOKUP(
    A443,
    IMPORTRANGE(
      ""1ZygntHC1J6IxzKbTidmOyf5nUyW4GCLurHCjexrLm_o"",
      ""HTMLキャッシュ!A:F""
    ),
    2,
    FALSE
  ),
  0
)
"),"SP")</f>
        <v>SP</v>
      </c>
      <c r="E443" s="8" t="str">
        <f>IFERROR(__xludf.DUMMYFUNCTION("IFERROR(
  VLOOKUP(
    A443,
    IMPORTRANGE(
      ""1ZygntHC1J6IxzKbTidmOyf5nUyW4GCLurHCjexrLm_o"",
      ""HTMLキャッシュ!A:F""
    ),
    5,
    FALSE
  ),
  0
)
"),"中高一貫校国語読解記述を伸ばす完全個別指導講座｜オンライン塾")</f>
        <v>中高一貫校国語読解記述を伸ばす完全個別指導講座｜オンライン塾</v>
      </c>
      <c r="F443" s="8" t="str">
        <f>IFERROR(__xludf.DUMMYFUNCTION("IFERROR(
  VLOOKUP(
    B443,
    IMPORTRANGE(
      ""1ZygntHC1J6IxzKbTidmOyf5nUyW4GCLurHCjexrLm_o"",
      ""HTMLキャッシュ!A:F""
    ),
    2,
    FALSE
  ),
  """"
)
"),"SP")</f>
        <v>SP</v>
      </c>
      <c r="G443" s="8" t="str">
        <f>IFERROR(__xludf.DUMMYFUNCTION("IFERROR(
  VLOOKUP(
    B443,
    IMPORTRANGE(
      ""1ZygntHC1J6IxzKbTidmOyf5nUyW4GCLurHCjexrLm_o"",
      ""HTMLキャッシュ!A:F""
    ),
    5,
    FALSE
  ),
  """"
)
"),"中高一貫校学習方針と個別指導の特徴｜成果につなぐオンライン塾")</f>
        <v>中高一貫校学習方針と個別指導の特徴｜成果につなぐオンライン塾</v>
      </c>
      <c r="H443" s="1" t="s">
        <v>2118</v>
      </c>
      <c r="I443" s="8">
        <f>IFERROR(__xludf.DUMMYFUNCTION("IFERROR(
  VLOOKUP(
    A443,
    IMPORTRANGE(
      ""1ZHMy3vVUd_0MrSduXTe1etBb1HNpAlGwQr006ljwMiM"",
      ""GSC最新!A:F""
    ),
    3,
    FALSE
  ),
  0
)
"),1.0)</f>
        <v>1</v>
      </c>
    </row>
    <row r="444">
      <c r="A444" s="9" t="s">
        <v>690</v>
      </c>
      <c r="B444" s="2" t="s">
        <v>714</v>
      </c>
      <c r="C444" s="11" t="str">
        <f>IFERROR(__xludf.DUMMYFUNCTION("REGEXEXTRACT(A444,""https?://([^/]+)"")"),"juku-escot.com")</f>
        <v>juku-escot.com</v>
      </c>
      <c r="D444" s="8" t="str">
        <f>IFERROR(__xludf.DUMMYFUNCTION("IFERROR(
  VLOOKUP(
    A444,
    IMPORTRANGE(
      ""1ZygntHC1J6IxzKbTidmOyf5nUyW4GCLurHCjexrLm_o"",
      ""HTMLキャッシュ!A:F""
    ),
    2,
    FALSE
  ),
  0
)
"),"SP")</f>
        <v>SP</v>
      </c>
      <c r="E444" s="8" t="str">
        <f>IFERROR(__xludf.DUMMYFUNCTION("IFERROR(
  VLOOKUP(
    A444,
    IMPORTRANGE(
      ""1ZygntHC1J6IxzKbTidmOyf5nUyW4GCLurHCjexrLm_o"",
      ""HTMLキャッシュ!A:F""
    ),
    5,
    FALSE
  ),
  0
)
"),"高1英語学校対策の個別指導講座｜定期・受験対応オンライン塾")</f>
        <v>高1英語学校対策の個別指導講座｜定期・受験対応オンライン塾</v>
      </c>
      <c r="F444" s="8" t="str">
        <f>IFERROR(__xludf.DUMMYFUNCTION("IFERROR(
  VLOOKUP(
    B444,
    IMPORTRANGE(
      ""1ZygntHC1J6IxzKbTidmOyf5nUyW4GCLurHCjexrLm_o"",
      ""HTMLキャッシュ!A:F""
    ),
    2,
    FALSE
  ),
  """"
)
"),"-")</f>
        <v>-</v>
      </c>
      <c r="G444" s="8" t="str">
        <f>IFERROR(__xludf.DUMMYFUNCTION("IFERROR(
  VLOOKUP(
    B444,
    IMPORTRANGE(
      ""1ZygntHC1J6IxzKbTidmOyf5nUyW4GCLurHCjexrLm_o"",
      ""HTMLキャッシュ!A:F""
    ),
    5,
    FALSE
  ),
  """"
)
"),"英語 - 中高一貫校専門塾エスコット(Escot)～定期試験対策から大学受験指導まで～")</f>
        <v>英語 - 中高一貫校専門塾エスコット(Escot)～定期試験対策から大学受験指導まで～</v>
      </c>
      <c r="H444" s="1" t="s">
        <v>2119</v>
      </c>
      <c r="I444" s="8">
        <f>IFERROR(__xludf.DUMMYFUNCTION("IFERROR(
  VLOOKUP(
    A444,
    IMPORTRANGE(
      ""1ZHMy3vVUd_0MrSduXTe1etBb1HNpAlGwQr006ljwMiM"",
      ""GSC最新!A:F""
    ),
    3,
    FALSE
  ),
  0
)
"),0.0)</f>
        <v>0</v>
      </c>
    </row>
    <row r="445">
      <c r="A445" s="9" t="s">
        <v>691</v>
      </c>
      <c r="B445" s="2" t="s">
        <v>716</v>
      </c>
      <c r="C445" s="11" t="str">
        <f>IFERROR(__xludf.DUMMYFUNCTION("REGEXEXTRACT(A445,""https?://([^/]+)"")"),"juku-escot.com")</f>
        <v>juku-escot.com</v>
      </c>
      <c r="D445" s="8" t="str">
        <f>IFERROR(__xludf.DUMMYFUNCTION("IFERROR(
  VLOOKUP(
    A445,
    IMPORTRANGE(
      ""1ZygntHC1J6IxzKbTidmOyf5nUyW4GCLurHCjexrLm_o"",
      ""HTMLキャッシュ!A:F""
    ),
    2,
    FALSE
  ),
  0
)
"),"SP")</f>
        <v>SP</v>
      </c>
      <c r="E445" s="8" t="str">
        <f>IFERROR(__xludf.DUMMYFUNCTION("IFERROR(
  VLOOKUP(
    A445,
    IMPORTRANGE(
      ""1ZygntHC1J6IxzKbTidmOyf5nUyW4GCLurHCjexrLm_o"",
      ""HTMLキャッシュ!A:F""
    ),
    5,
    FALSE
  ),
  0
)
"),"高1数学対策の個別指導講座｜基礎〜応用定期・受験対応塾")</f>
        <v>高1数学対策の個別指導講座｜基礎〜応用定期・受験対応塾</v>
      </c>
      <c r="F445" s="8" t="str">
        <f>IFERROR(__xludf.DUMMYFUNCTION("IFERROR(
  VLOOKUP(
    B445,
    IMPORTRANGE(
      ""1ZygntHC1J6IxzKbTidmOyf5nUyW4GCLurHCjexrLm_o"",
      ""HTMLキャッシュ!A:F""
    ),
    2,
    FALSE
  ),
  """"
)
"),"-")</f>
        <v>-</v>
      </c>
      <c r="G445" s="8" t="str">
        <f>IFERROR(__xludf.DUMMYFUNCTION("IFERROR(
  VLOOKUP(
    B445,
    IMPORTRANGE(
      ""1ZygntHC1J6IxzKbTidmOyf5nUyW4GCLurHCjexrLm_o"",
      ""HTMLキャッシュ!A:F""
    ),
    5,
    FALSE
  ),
  """"
)
"),"数学 - 中高一貫校専門塾エスコット(Escot)～定期試験対策から大学受験指導まで～")</f>
        <v>数学 - 中高一貫校専門塾エスコット(Escot)～定期試験対策から大学受験指導まで～</v>
      </c>
      <c r="H445" s="1" t="s">
        <v>2120</v>
      </c>
      <c r="I445" s="8">
        <f>IFERROR(__xludf.DUMMYFUNCTION("IFERROR(
  VLOOKUP(
    A445,
    IMPORTRANGE(
      ""1ZHMy3vVUd_0MrSduXTe1etBb1HNpAlGwQr006ljwMiM"",
      ""GSC最新!A:F""
    ),
    3,
    FALSE
  ),
  0
)
"),0.0)</f>
        <v>0</v>
      </c>
    </row>
    <row r="446">
      <c r="A446" s="9" t="s">
        <v>692</v>
      </c>
      <c r="B446" s="2" t="s">
        <v>714</v>
      </c>
      <c r="C446" s="11" t="str">
        <f>IFERROR(__xludf.DUMMYFUNCTION("REGEXEXTRACT(A446,""https?://([^/]+)"")"),"juku-escot.com")</f>
        <v>juku-escot.com</v>
      </c>
      <c r="D446" s="8" t="str">
        <f>IFERROR(__xludf.DUMMYFUNCTION("IFERROR(
  VLOOKUP(
    A446,
    IMPORTRANGE(
      ""1ZygntHC1J6IxzKbTidmOyf5nUyW4GCLurHCjexrLm_o"",
      ""HTMLキャッシュ!A:F""
    ),
    2,
    FALSE
  ),
  0
)
"),"SP")</f>
        <v>SP</v>
      </c>
      <c r="E446" s="8" t="str">
        <f>IFERROR(__xludf.DUMMYFUNCTION("IFERROR(
  VLOOKUP(
    A446,
    IMPORTRANGE(
      ""1ZygntHC1J6IxzKbTidmOyf5nUyW4GCLurHCjexrLm_o"",
      ""HTMLキャッシュ!A:F""
    ),
    5,
    FALSE
  ),
  0
)
"),"中高一貫校中1英語完全個別指導講座｜基礎土台固めオンライン塾")</f>
        <v>中高一貫校中1英語完全個別指導講座｜基礎土台固めオンライン塾</v>
      </c>
      <c r="F446" s="8" t="str">
        <f>IFERROR(__xludf.DUMMYFUNCTION("IFERROR(
  VLOOKUP(
    B446,
    IMPORTRANGE(
      ""1ZygntHC1J6IxzKbTidmOyf5nUyW4GCLurHCjexrLm_o"",
      ""HTMLキャッシュ!A:F""
    ),
    2,
    FALSE
  ),
  """"
)
"),"-")</f>
        <v>-</v>
      </c>
      <c r="G446" s="8" t="str">
        <f>IFERROR(__xludf.DUMMYFUNCTION("IFERROR(
  VLOOKUP(
    B446,
    IMPORTRANGE(
      ""1ZygntHC1J6IxzKbTidmOyf5nUyW4GCLurHCjexrLm_o"",
      ""HTMLキャッシュ!A:F""
    ),
    5,
    FALSE
  ),
  """"
)
"),"英語 - 中高一貫校専門塾エスコット(Escot)～定期試験対策から大学受験指導まで～")</f>
        <v>英語 - 中高一貫校専門塾エスコット(Escot)～定期試験対策から大学受験指導まで～</v>
      </c>
      <c r="H446" s="1" t="s">
        <v>2121</v>
      </c>
      <c r="I446" s="8">
        <f>IFERROR(__xludf.DUMMYFUNCTION("IFERROR(
  VLOOKUP(
    A446,
    IMPORTRANGE(
      ""1ZHMy3vVUd_0MrSduXTe1etBb1HNpAlGwQr006ljwMiM"",
      ""GSC最新!A:F""
    ),
    3,
    FALSE
  ),
  0
)
"),0.0)</f>
        <v>0</v>
      </c>
    </row>
    <row r="447">
      <c r="A447" s="9" t="s">
        <v>693</v>
      </c>
      <c r="B447" s="2" t="s">
        <v>716</v>
      </c>
      <c r="C447" s="11" t="str">
        <f>IFERROR(__xludf.DUMMYFUNCTION("REGEXEXTRACT(A447,""https?://([^/]+)"")"),"juku-escot.com")</f>
        <v>juku-escot.com</v>
      </c>
      <c r="D447" s="8" t="str">
        <f>IFERROR(__xludf.DUMMYFUNCTION("IFERROR(
  VLOOKUP(
    A447,
    IMPORTRANGE(
      ""1ZygntHC1J6IxzKbTidmOyf5nUyW4GCLurHCjexrLm_o"",
      ""HTMLキャッシュ!A:F""
    ),
    2,
    FALSE
  ),
  0
)
"),"SP")</f>
        <v>SP</v>
      </c>
      <c r="E447" s="8" t="str">
        <f>IFERROR(__xludf.DUMMYFUNCTION("IFERROR(
  VLOOKUP(
    A447,
    IMPORTRANGE(
      ""1ZygntHC1J6IxzKbTidmOyf5nUyW4GCLurHCjexrLm_o"",
      ""HTMLキャッシュ!A:F""
    ),
    5,
    FALSE
  ),
  0
)
"),"中１数学の基礎定着個別指導講座｜学校対応オンライン塾")</f>
        <v>中１数学の基礎定着個別指導講座｜学校対応オンライン塾</v>
      </c>
      <c r="F447" s="8" t="str">
        <f>IFERROR(__xludf.DUMMYFUNCTION("IFERROR(
  VLOOKUP(
    B447,
    IMPORTRANGE(
      ""1ZygntHC1J6IxzKbTidmOyf5nUyW4GCLurHCjexrLm_o"",
      ""HTMLキャッシュ!A:F""
    ),
    2,
    FALSE
  ),
  """"
)
"),"-")</f>
        <v>-</v>
      </c>
      <c r="G447" s="8" t="str">
        <f>IFERROR(__xludf.DUMMYFUNCTION("IFERROR(
  VLOOKUP(
    B447,
    IMPORTRANGE(
      ""1ZygntHC1J6IxzKbTidmOyf5nUyW4GCLurHCjexrLm_o"",
      ""HTMLキャッシュ!A:F""
    ),
    5,
    FALSE
  ),
  """"
)
"),"数学 - 中高一貫校専門塾エスコット(Escot)～定期試験対策から大学受験指導まで～")</f>
        <v>数学 - 中高一貫校専門塾エスコット(Escot)～定期試験対策から大学受験指導まで～</v>
      </c>
      <c r="H447" s="1" t="s">
        <v>2122</v>
      </c>
      <c r="I447" s="8">
        <f>IFERROR(__xludf.DUMMYFUNCTION("IFERROR(
  VLOOKUP(
    A447,
    IMPORTRANGE(
      ""1ZHMy3vVUd_0MrSduXTe1etBb1HNpAlGwQr006ljwMiM"",
      ""GSC最新!A:F""
    ),
    3,
    FALSE
  ),
  0
)
"),0.0)</f>
        <v>0</v>
      </c>
    </row>
    <row r="448">
      <c r="A448" s="9" t="s">
        <v>694</v>
      </c>
      <c r="B448" s="2" t="s">
        <v>714</v>
      </c>
      <c r="C448" s="11" t="str">
        <f>IFERROR(__xludf.DUMMYFUNCTION("REGEXEXTRACT(A448,""https?://([^/]+)"")"),"juku-escot.com")</f>
        <v>juku-escot.com</v>
      </c>
      <c r="D448" s="8" t="str">
        <f>IFERROR(__xludf.DUMMYFUNCTION("IFERROR(
  VLOOKUP(
    A448,
    IMPORTRANGE(
      ""1ZygntHC1J6IxzKbTidmOyf5nUyW4GCLurHCjexrLm_o"",
      ""HTMLキャッシュ!A:F""
    ),
    2,
    FALSE
  ),
  0
)
"),"SP")</f>
        <v>SP</v>
      </c>
      <c r="E448" s="8" t="str">
        <f>IFERROR(__xludf.DUMMYFUNCTION("IFERROR(
  VLOOKUP(
    A448,
    IMPORTRANGE(
      ""1ZygntHC1J6IxzKbTidmOyf5nUyW4GCLurHCjexrLm_o"",
      ""HTMLキャッシュ!A:F""
    ),
    5,
    FALSE
  ),
  0
)
"),"中2英語対策の個別指導講座｜定期・入試力強化オンライン塾")</f>
        <v>中2英語対策の個別指導講座｜定期・入試力強化オンライン塾</v>
      </c>
      <c r="F448" s="8" t="str">
        <f>IFERROR(__xludf.DUMMYFUNCTION("IFERROR(
  VLOOKUP(
    B448,
    IMPORTRANGE(
      ""1ZygntHC1J6IxzKbTidmOyf5nUyW4GCLurHCjexrLm_o"",
      ""HTMLキャッシュ!A:F""
    ),
    2,
    FALSE
  ),
  """"
)
"),"-")</f>
        <v>-</v>
      </c>
      <c r="G448" s="8" t="str">
        <f>IFERROR(__xludf.DUMMYFUNCTION("IFERROR(
  VLOOKUP(
    B448,
    IMPORTRANGE(
      ""1ZygntHC1J6IxzKbTidmOyf5nUyW4GCLurHCjexrLm_o"",
      ""HTMLキャッシュ!A:F""
    ),
    5,
    FALSE
  ),
  """"
)
"),"英語 - 中高一貫校専門塾エスコット(Escot)～定期試験対策から大学受験指導まで～")</f>
        <v>英語 - 中高一貫校専門塾エスコット(Escot)～定期試験対策から大学受験指導まで～</v>
      </c>
      <c r="H448" s="1" t="s">
        <v>2123</v>
      </c>
      <c r="I448" s="8">
        <f>IFERROR(__xludf.DUMMYFUNCTION("IFERROR(
  VLOOKUP(
    A448,
    IMPORTRANGE(
      ""1ZHMy3vVUd_0MrSduXTe1etBb1HNpAlGwQr006ljwMiM"",
      ""GSC最新!A:F""
    ),
    3,
    FALSE
  ),
  0
)
"),0.0)</f>
        <v>0</v>
      </c>
    </row>
    <row r="449">
      <c r="A449" s="9" t="s">
        <v>695</v>
      </c>
      <c r="B449" s="2" t="s">
        <v>716</v>
      </c>
      <c r="C449" s="11" t="str">
        <f>IFERROR(__xludf.DUMMYFUNCTION("REGEXEXTRACT(A449,""https?://([^/]+)"")"),"juku-escot.com")</f>
        <v>juku-escot.com</v>
      </c>
      <c r="D449" s="8" t="str">
        <f>IFERROR(__xludf.DUMMYFUNCTION("IFERROR(
  VLOOKUP(
    A449,
    IMPORTRANGE(
      ""1ZygntHC1J6IxzKbTidmOyf5nUyW4GCLurHCjexrLm_o"",
      ""HTMLキャッシュ!A:F""
    ),
    2,
    FALSE
  ),
  0
)
"),"SP")</f>
        <v>SP</v>
      </c>
      <c r="E449" s="8" t="str">
        <f>IFERROR(__xludf.DUMMYFUNCTION("IFERROR(
  VLOOKUP(
    A449,
    IMPORTRANGE(
      ""1ZygntHC1J6IxzKbTidmOyf5nUyW4GCLurHCjexrLm_o"",
      ""HTMLキャッシュ!A:F""
    ),
    5,
    FALSE
  ),
  0
)
"),"中2数学の個別指導講座｜定期試験対応＆計算幾何攻略オンライン")</f>
        <v>中2数学の個別指導講座｜定期試験対応＆計算幾何攻略オンライン</v>
      </c>
      <c r="F449" s="8" t="str">
        <f>IFERROR(__xludf.DUMMYFUNCTION("IFERROR(
  VLOOKUP(
    B449,
    IMPORTRANGE(
      ""1ZygntHC1J6IxzKbTidmOyf5nUyW4GCLurHCjexrLm_o"",
      ""HTMLキャッシュ!A:F""
    ),
    2,
    FALSE
  ),
  """"
)
"),"-")</f>
        <v>-</v>
      </c>
      <c r="G449" s="8" t="str">
        <f>IFERROR(__xludf.DUMMYFUNCTION("IFERROR(
  VLOOKUP(
    B449,
    IMPORTRANGE(
      ""1ZygntHC1J6IxzKbTidmOyf5nUyW4GCLurHCjexrLm_o"",
      ""HTMLキャッシュ!A:F""
    ),
    5,
    FALSE
  ),
  """"
)
"),"数学 - 中高一貫校専門塾エスコット(Escot)～定期試験対策から大学受験指導まで～")</f>
        <v>数学 - 中高一貫校専門塾エスコット(Escot)～定期試験対策から大学受験指導まで～</v>
      </c>
      <c r="H449" s="1" t="s">
        <v>2124</v>
      </c>
      <c r="I449" s="8">
        <f>IFERROR(__xludf.DUMMYFUNCTION("IFERROR(
  VLOOKUP(
    A449,
    IMPORTRANGE(
      ""1ZHMy3vVUd_0MrSduXTe1etBb1HNpAlGwQr006ljwMiM"",
      ""GSC最新!A:F""
    ),
    3,
    FALSE
  ),
  0
)
"),0.0)</f>
        <v>0</v>
      </c>
    </row>
    <row r="450">
      <c r="A450" s="9" t="s">
        <v>696</v>
      </c>
      <c r="B450" s="2" t="s">
        <v>714</v>
      </c>
      <c r="C450" s="11" t="str">
        <f>IFERROR(__xludf.DUMMYFUNCTION("REGEXEXTRACT(A450,""https?://([^/]+)"")"),"juku-escot.com")</f>
        <v>juku-escot.com</v>
      </c>
      <c r="D450" s="8" t="str">
        <f>IFERROR(__xludf.DUMMYFUNCTION("IFERROR(
  VLOOKUP(
    A450,
    IMPORTRANGE(
      ""1ZygntHC1J6IxzKbTidmOyf5nUyW4GCLurHCjexrLm_o"",
      ""HTMLキャッシュ!A:F""
    ),
    2,
    FALSE
  ),
  0
)
"),"SP")</f>
        <v>SP</v>
      </c>
      <c r="E450" s="8" t="str">
        <f>IFERROR(__xludf.DUMMYFUNCTION("IFERROR(
  VLOOKUP(
    A450,
    IMPORTRANGE(
      ""1ZygntHC1J6IxzKbTidmOyf5nUyW4GCLurHCjexrLm_o"",
      ""HTMLキャッシュ!A:F""
    ),
    5,
    FALSE
  ),
  0
)
"),"中3英語の個別指導講座｜定期・入試対応英文法読解強化塾")</f>
        <v>中3英語の個別指導講座｜定期・入試対応英文法読解強化塾</v>
      </c>
      <c r="F450" s="8" t="str">
        <f>IFERROR(__xludf.DUMMYFUNCTION("IFERROR(
  VLOOKUP(
    B450,
    IMPORTRANGE(
      ""1ZygntHC1J6IxzKbTidmOyf5nUyW4GCLurHCjexrLm_o"",
      ""HTMLキャッシュ!A:F""
    ),
    2,
    FALSE
  ),
  """"
)
"),"-")</f>
        <v>-</v>
      </c>
      <c r="G450" s="8" t="str">
        <f>IFERROR(__xludf.DUMMYFUNCTION("IFERROR(
  VLOOKUP(
    B450,
    IMPORTRANGE(
      ""1ZygntHC1J6IxzKbTidmOyf5nUyW4GCLurHCjexrLm_o"",
      ""HTMLキャッシュ!A:F""
    ),
    5,
    FALSE
  ),
  """"
)
"),"英語 - 中高一貫校専門塾エスコット(Escot)～定期試験対策から大学受験指導まで～")</f>
        <v>英語 - 中高一貫校専門塾エスコット(Escot)～定期試験対策から大学受験指導まで～</v>
      </c>
      <c r="H450" s="1" t="s">
        <v>2125</v>
      </c>
      <c r="I450" s="8">
        <f>IFERROR(__xludf.DUMMYFUNCTION("IFERROR(
  VLOOKUP(
    A450,
    IMPORTRANGE(
      ""1ZHMy3vVUd_0MrSduXTe1etBb1HNpAlGwQr006ljwMiM"",
      ""GSC最新!A:F""
    ),
    3,
    FALSE
  ),
  0
)
"),0.0)</f>
        <v>0</v>
      </c>
    </row>
    <row r="451">
      <c r="A451" s="9" t="s">
        <v>697</v>
      </c>
      <c r="B451" s="2" t="s">
        <v>716</v>
      </c>
      <c r="C451" s="11" t="str">
        <f>IFERROR(__xludf.DUMMYFUNCTION("REGEXEXTRACT(A451,""https?://([^/]+)"")"),"juku-escot.com")</f>
        <v>juku-escot.com</v>
      </c>
      <c r="D451" s="8" t="str">
        <f>IFERROR(__xludf.DUMMYFUNCTION("IFERROR(
  VLOOKUP(
    A451,
    IMPORTRANGE(
      ""1ZygntHC1J6IxzKbTidmOyf5nUyW4GCLurHCjexrLm_o"",
      ""HTMLキャッシュ!A:F""
    ),
    2,
    FALSE
  ),
  0
)
"),"SP")</f>
        <v>SP</v>
      </c>
      <c r="E451" s="8" t="str">
        <f>IFERROR(__xludf.DUMMYFUNCTION("IFERROR(
  VLOOKUP(
    A451,
    IMPORTRANGE(
      ""1ZygntHC1J6IxzKbTidmOyf5nUyW4GCLurHCjexrLm_o"",
      ""HTMLキャッシュ!A:F""
    ),
    5,
    FALSE
  ),
  0
)
"),"中3数学体系対策の個別指導講座｜定期・受験対応オンライン塾")</f>
        <v>中3数学体系対策の個別指導講座｜定期・受験対応オンライン塾</v>
      </c>
      <c r="F451" s="8" t="str">
        <f>IFERROR(__xludf.DUMMYFUNCTION("IFERROR(
  VLOOKUP(
    B451,
    IMPORTRANGE(
      ""1ZygntHC1J6IxzKbTidmOyf5nUyW4GCLurHCjexrLm_o"",
      ""HTMLキャッシュ!A:F""
    ),
    2,
    FALSE
  ),
  """"
)
"),"-")</f>
        <v>-</v>
      </c>
      <c r="G451" s="8" t="str">
        <f>IFERROR(__xludf.DUMMYFUNCTION("IFERROR(
  VLOOKUP(
    B451,
    IMPORTRANGE(
      ""1ZygntHC1J6IxzKbTidmOyf5nUyW4GCLurHCjexrLm_o"",
      ""HTMLキャッシュ!A:F""
    ),
    5,
    FALSE
  ),
  """"
)
"),"数学 - 中高一貫校専門塾エスコット(Escot)～定期試験対策から大学受験指導まで～")</f>
        <v>数学 - 中高一貫校専門塾エスコット(Escot)～定期試験対策から大学受験指導まで～</v>
      </c>
      <c r="H451" s="1" t="s">
        <v>2126</v>
      </c>
      <c r="I451" s="8">
        <f>IFERROR(__xludf.DUMMYFUNCTION("IFERROR(
  VLOOKUP(
    A451,
    IMPORTRANGE(
      ""1ZHMy3vVUd_0MrSduXTe1etBb1HNpAlGwQr006ljwMiM"",
      ""GSC最新!A:F""
    ),
    3,
    FALSE
  ),
  0
)
"),0.0)</f>
        <v>0</v>
      </c>
    </row>
    <row r="452">
      <c r="A452" s="9" t="s">
        <v>698</v>
      </c>
      <c r="B452" s="2" t="s">
        <v>714</v>
      </c>
      <c r="C452" s="11" t="str">
        <f>IFERROR(__xludf.DUMMYFUNCTION("REGEXEXTRACT(A452,""https?://([^/]+)"")"),"juku-escot.com")</f>
        <v>juku-escot.com</v>
      </c>
      <c r="D452" s="8" t="str">
        <f>IFERROR(__xludf.DUMMYFUNCTION("IFERROR(
  VLOOKUP(
    A452,
    IMPORTRANGE(
      ""1ZygntHC1J6IxzKbTidmOyf5nUyW4GCLurHCjexrLm_o"",
      ""HTMLキャッシュ!A:F""
    ),
    2,
    FALSE
  ),
  0
)
"),"SP")</f>
        <v>SP</v>
      </c>
      <c r="E452" s="8" t="str">
        <f>IFERROR(__xludf.DUMMYFUNCTION("IFERROR(
  VLOOKUP(
    A452,
    IMPORTRANGE(
      ""1ZygntHC1J6IxzKbTidmOyf5nUyW4GCLurHCjexrLm_o"",
      ""HTMLキャッシュ!A:F""
    ),
    5,
    FALSE
  ),
  0
)
"),"英語受験対策の個別指導講座｜添削で得点力強化オンライン塾")</f>
        <v>英語受験対策の個別指導講座｜添削で得点力強化オンライン塾</v>
      </c>
      <c r="F452" s="8" t="str">
        <f>IFERROR(__xludf.DUMMYFUNCTION("IFERROR(
  VLOOKUP(
    B452,
    IMPORTRANGE(
      ""1ZygntHC1J6IxzKbTidmOyf5nUyW4GCLurHCjexrLm_o"",
      ""HTMLキャッシュ!A:F""
    ),
    2,
    FALSE
  ),
  """"
)
"),"-")</f>
        <v>-</v>
      </c>
      <c r="G452" s="8" t="str">
        <f>IFERROR(__xludf.DUMMYFUNCTION("IFERROR(
  VLOOKUP(
    B452,
    IMPORTRANGE(
      ""1ZygntHC1J6IxzKbTidmOyf5nUyW4GCLurHCjexrLm_o"",
      ""HTMLキャッシュ!A:F""
    ),
    5,
    FALSE
  ),
  """"
)
"),"英語 - 中高一貫校専門塾エスコット(Escot)～定期試験対策から大学受験指導まで～")</f>
        <v>英語 - 中高一貫校専門塾エスコット(Escot)～定期試験対策から大学受験指導まで～</v>
      </c>
      <c r="H452" s="1" t="s">
        <v>2127</v>
      </c>
      <c r="I452" s="8">
        <f>IFERROR(__xludf.DUMMYFUNCTION("IFERROR(
  VLOOKUP(
    A452,
    IMPORTRANGE(
      ""1ZHMy3vVUd_0MrSduXTe1etBb1HNpAlGwQr006ljwMiM"",
      ""GSC最新!A:F""
    ),
    3,
    FALSE
  ),
  0
)
"),0.0)</f>
        <v>0</v>
      </c>
    </row>
    <row r="453">
      <c r="A453" s="9" t="s">
        <v>699</v>
      </c>
      <c r="B453" s="2" t="s">
        <v>715</v>
      </c>
      <c r="C453" s="11" t="str">
        <f>IFERROR(__xludf.DUMMYFUNCTION("REGEXEXTRACT(A453,""https?://([^/]+)"")"),"juku-escot.com")</f>
        <v>juku-escot.com</v>
      </c>
      <c r="D453" s="8" t="str">
        <f>IFERROR(__xludf.DUMMYFUNCTION("IFERROR(
  VLOOKUP(
    A453,
    IMPORTRANGE(
      ""1ZygntHC1J6IxzKbTidmOyf5nUyW4GCLurHCjexrLm_o"",
      ""HTMLキャッシュ!A:F""
    ),
    2,
    FALSE
  ),
  0
)
"),"SP")</f>
        <v>SP</v>
      </c>
      <c r="E453" s="8" t="str">
        <f>IFERROR(__xludf.DUMMYFUNCTION("IFERROR(
  VLOOKUP(
    A453,
    IMPORTRANGE(
      ""1ZygntHC1J6IxzKbTidmOyf5nUyW4GCLurHCjexrLm_o"",
      ""HTMLキャッシュ!A:F""
    ),
    5,
    FALSE
  ),
  0
)
"),"国語受験対策の個別指導講座｜読解記述基礎徹底オンライン塾")</f>
        <v>国語受験対策の個別指導講座｜読解記述基礎徹底オンライン塾</v>
      </c>
      <c r="F453" s="8" t="str">
        <f>IFERROR(__xludf.DUMMYFUNCTION("IFERROR(
  VLOOKUP(
    B453,
    IMPORTRANGE(
      ""1ZygntHC1J6IxzKbTidmOyf5nUyW4GCLurHCjexrLm_o"",
      ""HTMLキャッシュ!A:F""
    ),
    2,
    FALSE
  ),
  """"
)
"),"-")</f>
        <v>-</v>
      </c>
      <c r="G453" s="8" t="str">
        <f>IFERROR(__xludf.DUMMYFUNCTION("IFERROR(
  VLOOKUP(
    B453,
    IMPORTRANGE(
      ""1ZygntHC1J6IxzKbTidmOyf5nUyW4GCLurHCjexrLm_o"",
      ""HTMLキャッシュ!A:F""
    ),
    5,
    FALSE
  ),
  """"
)
"),"国語 - 中高一貫校専門塾エスコット(Escot)～定期試験対策から大学受験指導まで～")</f>
        <v>国語 - 中高一貫校専門塾エスコット(Escot)～定期試験対策から大学受験指導まで～</v>
      </c>
      <c r="H453" s="1" t="s">
        <v>2128</v>
      </c>
      <c r="I453" s="8">
        <f>IFERROR(__xludf.DUMMYFUNCTION("IFERROR(
  VLOOKUP(
    A453,
    IMPORTRANGE(
      ""1ZHMy3vVUd_0MrSduXTe1etBb1HNpAlGwQr006ljwMiM"",
      ""GSC最新!A:F""
    ),
    3,
    FALSE
  ),
  0
)
"),0.0)</f>
        <v>0</v>
      </c>
    </row>
    <row r="454">
      <c r="A454" s="9" t="s">
        <v>700</v>
      </c>
      <c r="B454" s="2" t="s">
        <v>716</v>
      </c>
      <c r="C454" s="11" t="str">
        <f>IFERROR(__xludf.DUMMYFUNCTION("REGEXEXTRACT(A454,""https?://([^/]+)"")"),"juku-escot.com")</f>
        <v>juku-escot.com</v>
      </c>
      <c r="D454" s="8" t="str">
        <f>IFERROR(__xludf.DUMMYFUNCTION("IFERROR(
  VLOOKUP(
    A454,
    IMPORTRANGE(
      ""1ZygntHC1J6IxzKbTidmOyf5nUyW4GCLurHCjexrLm_o"",
      ""HTMLキャッシュ!A:F""
    ),
    2,
    FALSE
  ),
  0
)
"),"SP")</f>
        <v>SP</v>
      </c>
      <c r="E454" s="8" t="str">
        <f>IFERROR(__xludf.DUMMYFUNCTION("IFERROR(
  VLOOKUP(
    A454,
    IMPORTRANGE(
      ""1ZygntHC1J6IxzKbTidmOyf5nUyW4GCLurHCjexrLm_o"",
      ""HTMLキャッシュ!A:F""
    ),
    5,
    FALSE
  ),
  0
)
"),"中高一貫受験数学の個別指導講座｜模試対応オンライン塾")</f>
        <v>中高一貫受験数学の個別指導講座｜模試対応オンライン塾</v>
      </c>
      <c r="F454" s="8" t="str">
        <f>IFERROR(__xludf.DUMMYFUNCTION("IFERROR(
  VLOOKUP(
    B454,
    IMPORTRANGE(
      ""1ZygntHC1J6IxzKbTidmOyf5nUyW4GCLurHCjexrLm_o"",
      ""HTMLキャッシュ!A:F""
    ),
    2,
    FALSE
  ),
  """"
)
"),"-")</f>
        <v>-</v>
      </c>
      <c r="G454" s="8" t="str">
        <f>IFERROR(__xludf.DUMMYFUNCTION("IFERROR(
  VLOOKUP(
    B454,
    IMPORTRANGE(
      ""1ZygntHC1J6IxzKbTidmOyf5nUyW4GCLurHCjexrLm_o"",
      ""HTMLキャッシュ!A:F""
    ),
    5,
    FALSE
  ),
  """"
)
"),"数学 - 中高一貫校専門塾エスコット(Escot)～定期試験対策から大学受験指導まで～")</f>
        <v>数学 - 中高一貫校専門塾エスコット(Escot)～定期試験対策から大学受験指導まで～</v>
      </c>
      <c r="H454" s="1" t="s">
        <v>2129</v>
      </c>
      <c r="I454" s="8">
        <f>IFERROR(__xludf.DUMMYFUNCTION("IFERROR(
  VLOOKUP(
    A454,
    IMPORTRANGE(
      ""1ZHMy3vVUd_0MrSduXTe1etBb1HNpAlGwQr006ljwMiM"",
      ""GSC最新!A:F""
    ),
    3,
    FALSE
  ),
  0
)
"),0.0)</f>
        <v>0</v>
      </c>
    </row>
    <row r="455">
      <c r="A455" s="9" t="s">
        <v>702</v>
      </c>
      <c r="B455" s="2" t="s">
        <v>708</v>
      </c>
      <c r="C455" s="11" t="str">
        <f>IFERROR(__xludf.DUMMYFUNCTION("REGEXEXTRACT(A455,""https?://([^/]+)"")"),"juku-escot.com")</f>
        <v>juku-escot.com</v>
      </c>
      <c r="D455" s="8" t="str">
        <f>IFERROR(__xludf.DUMMYFUNCTION("IFERROR(
  VLOOKUP(
    A455,
    IMPORTRANGE(
      ""1ZygntHC1J6IxzKbTidmOyf5nUyW4GCLurHCjexrLm_o"",
      ""HTMLキャッシュ!A:F""
    ),
    2,
    FALSE
  ),
  0
)
"),"SP")</f>
        <v>SP</v>
      </c>
      <c r="E455" s="8" t="str">
        <f>IFERROR(__xludf.DUMMYFUNCTION("IFERROR(
  VLOOKUP(
    A455,
    IMPORTRANGE(
      ""1ZygntHC1J6IxzKbTidmOyf5nUyW4GCLurHCjexrLm_o"",
      ""HTMLキャッシュ!A:F""
    ),
    5,
    FALSE
  ),
  0
)
"),"中高一貫校数学を伸ばす個別指導講座｜基礎応用対応オンライン塾")</f>
        <v>中高一貫校数学を伸ばす個別指導講座｜基礎応用対応オンライン塾</v>
      </c>
      <c r="F455" s="8" t="str">
        <f>IFERROR(__xludf.DUMMYFUNCTION("IFERROR(
  VLOOKUP(
    B455,
    IMPORTRANGE(
      ""1ZygntHC1J6IxzKbTidmOyf5nUyW4GCLurHCjexrLm_o"",
      ""HTMLキャッシュ!A:F""
    ),
    2,
    FALSE
  ),
  """"
)
"),"SP")</f>
        <v>SP</v>
      </c>
      <c r="G455" s="8" t="str">
        <f>IFERROR(__xludf.DUMMYFUNCTION("IFERROR(
  VLOOKUP(
    B455,
    IMPORTRANGE(
      ""1ZygntHC1J6IxzKbTidmOyf5nUyW4GCLurHCjexrLm_o"",
      ""HTMLキャッシュ!A:F""
    ),
    5,
    FALSE
  ),
  """"
)
"),"中高一貫校学習方針と個別指導の特徴｜成果につなぐオンライン塾")</f>
        <v>中高一貫校学習方針と個別指導の特徴｜成果につなぐオンライン塾</v>
      </c>
      <c r="H455" s="1" t="s">
        <v>2130</v>
      </c>
      <c r="I455" s="8">
        <f>IFERROR(__xludf.DUMMYFUNCTION("IFERROR(
  VLOOKUP(
    A455,
    IMPORTRANGE(
      ""1ZHMy3vVUd_0MrSduXTe1etBb1HNpAlGwQr006ljwMiM"",
      ""GSC最新!A:F""
    ),
    3,
    FALSE
  ),
  0
)
"),0.0)</f>
        <v>0</v>
      </c>
    </row>
    <row r="456">
      <c r="A456" s="9" t="s">
        <v>703</v>
      </c>
      <c r="B456" s="2" t="s">
        <v>648</v>
      </c>
      <c r="C456" s="11" t="str">
        <f>IFERROR(__xludf.DUMMYFUNCTION("REGEXEXTRACT(A456,""https?://([^/]+)"")"),"juku-escot.com")</f>
        <v>juku-escot.com</v>
      </c>
      <c r="D456" s="8" t="str">
        <f>IFERROR(__xludf.DUMMYFUNCTION("IFERROR(
  VLOOKUP(
    A456,
    IMPORTRANGE(
      ""1ZygntHC1J6IxzKbTidmOyf5nUyW4GCLurHCjexrLm_o"",
      ""HTMLキャッシュ!A:F""
    ),
    2,
    FALSE
  ),
  0
)
"),"MC")</f>
        <v>MC</v>
      </c>
      <c r="E456" s="8" t="str">
        <f>IFERROR(__xludf.DUMMYFUNCTION("IFERROR(
  VLOOKUP(
    A456,
    IMPORTRANGE(
      ""1ZygntHC1J6IxzKbTidmOyf5nUyW4GCLurHCjexrLm_o"",
      ""HTMLキャッシュ!A:F""
    ),
    5,
    FALSE
  ),
  0
)
"),"ニュートレジャー勉強法｜予習復習とテスト対策｜中高一貫英語")</f>
        <v>ニュートレジャー勉強法｜予習復習とテスト対策｜中高一貫英語</v>
      </c>
      <c r="F456" s="8" t="str">
        <f>IFERROR(__xludf.DUMMYFUNCTION("IFERROR(
  VLOOKUP(
    B456,
    IMPORTRANGE(
      ""1ZygntHC1J6IxzKbTidmOyf5nUyW4GCLurHCjexrLm_o"",
      ""HTMLキャッシュ!A:F""
    ),
    2,
    FALSE
  ),
  """"
)
"),"SP")</f>
        <v>SP</v>
      </c>
      <c r="G456" s="8" t="str">
        <f>IFERROR(__xludf.DUMMYFUNCTION("IFERROR(
  VLOOKUP(
    B456,
    IMPORTRANGE(
      ""1ZygntHC1J6IxzKbTidmOyf5nUyW4GCLurHCjexrLm_o"",
      ""HTMLキャッシュ!A:F""
    ),
    5,
    FALSE
  ),
  """"
)
"),"中高一貫校英語を伸ばす個別指導講座｜基礎応用対応オンライン塾")</f>
        <v>中高一貫校英語を伸ばす個別指導講座｜基礎応用対応オンライン塾</v>
      </c>
      <c r="H456" s="1" t="s">
        <v>2083</v>
      </c>
      <c r="I456" s="8">
        <f>IFERROR(__xludf.DUMMYFUNCTION("IFERROR(
  VLOOKUP(
    A456,
    IMPORTRANGE(
      ""1ZHMy3vVUd_0MrSduXTe1etBb1HNpAlGwQr006ljwMiM"",
      ""GSC最新!A:F""
    ),
    3,
    FALSE
  ),
  0
)
"),87.0)</f>
        <v>87</v>
      </c>
    </row>
    <row r="457">
      <c r="A457" s="9" t="s">
        <v>704</v>
      </c>
      <c r="B457" s="9" t="s">
        <v>577</v>
      </c>
      <c r="C457" s="11" t="str">
        <f>IFERROR(__xludf.DUMMYFUNCTION("REGEXEXTRACT(A457,""https?://([^/]+)"")"),"juku-escot.com")</f>
        <v>juku-escot.com</v>
      </c>
      <c r="D457" s="8" t="str">
        <f>IFERROR(__xludf.DUMMYFUNCTION("IFERROR(
  VLOOKUP(
    A457,
    IMPORTRANGE(
      ""1ZygntHC1J6IxzKbTidmOyf5nUyW4GCLurHCjexrLm_o"",
      ""HTMLキャッシュ!A:F""
    ),
    2,
    FALSE
  ),
  0
)
"),"SP")</f>
        <v>SP</v>
      </c>
      <c r="E457" s="8" t="str">
        <f>IFERROR(__xludf.DUMMYFUNCTION("IFERROR(
  VLOOKUP(
    A457,
    IMPORTRANGE(
      ""1ZygntHC1J6IxzKbTidmOyf5nUyW4GCLurHCjexrLm_o"",
      ""HTMLキャッシュ!A:F""
    ),
    5,
    FALSE
  ),
  0
)
"),"中高一貫向け英語文法語法ワンポイント個指導講座｜オンライン塾")</f>
        <v>中高一貫向け英語文法語法ワンポイント個指導講座｜オンライン塾</v>
      </c>
      <c r="F457" s="8" t="str">
        <f>IFERROR(__xludf.DUMMYFUNCTION("IFERROR(
  VLOOKUP(
    B457,
    IMPORTRANGE(
      ""1ZygntHC1J6IxzKbTidmOyf5nUyW4GCLurHCjexrLm_o"",
      ""HTMLキャッシュ!A:F""
    ),
    2,
    FALSE
  ),
  """"
)
"),"TP")</f>
        <v>TP</v>
      </c>
      <c r="G457" s="8" t="str">
        <f>IFERROR(__xludf.DUMMYFUNCTION("IFERROR(
  VLOOKUP(
    B457,
    IMPORTRANGE(
      ""1ZygntHC1J6IxzKbTidmOyf5nUyW4GCLurHCjexrLm_o"",
      ""HTMLキャッシュ!A:F""
    ),
    5,
    FALSE
  ),
  """"
)
"),"エスコット｜定期試験と受験を両立｜中高一貫校１対１塾")</f>
        <v>エスコット｜定期試験と受験を両立｜中高一貫校１対１塾</v>
      </c>
      <c r="H457" s="1" t="s">
        <v>2131</v>
      </c>
      <c r="I457" s="8">
        <f>IFERROR(__xludf.DUMMYFUNCTION("IFERROR(
  VLOOKUP(
    A457,
    IMPORTRANGE(
      ""1ZHMy3vVUd_0MrSduXTe1etBb1HNpAlGwQr006ljwMiM"",
      ""GSC最新!A:F""
    ),
    3,
    FALSE
  ),
  0
)
"),1.0)</f>
        <v>1</v>
      </c>
    </row>
    <row r="458">
      <c r="A458" s="9" t="s">
        <v>705</v>
      </c>
      <c r="B458" s="9" t="s">
        <v>577</v>
      </c>
      <c r="C458" s="11" t="str">
        <f>IFERROR(__xludf.DUMMYFUNCTION("REGEXEXTRACT(A458,""https?://([^/]+)"")"),"juku-escot.com")</f>
        <v>juku-escot.com</v>
      </c>
      <c r="D458" s="8" t="str">
        <f>IFERROR(__xludf.DUMMYFUNCTION("IFERROR(
  VLOOKUP(
    A458,
    IMPORTRANGE(
      ""1ZygntHC1J6IxzKbTidmOyf5nUyW4GCLurHCjexrLm_o"",
      ""HTMLキャッシュ!A:F""
    ),
    2,
    FALSE
  ),
  0
)
"),"SP")</f>
        <v>SP</v>
      </c>
      <c r="E458" s="8" t="str">
        <f>IFERROR(__xludf.DUMMYFUNCTION("IFERROR(
  VLOOKUP(
    A458,
    IMPORTRANGE(
      ""1ZygntHC1J6IxzKbTidmOyf5nUyW4GCLurHCjexrLm_o"",
      ""HTMLキャッシュ!A:F""
    ),
    5,
    FALSE
  ),
  0
)
"),"中高一貫校オンライン塾｜定期テスト対応｜完全1対1")</f>
        <v>中高一貫校オンライン塾｜定期テスト対応｜完全1対1</v>
      </c>
      <c r="F458" s="8" t="str">
        <f>IFERROR(__xludf.DUMMYFUNCTION("IFERROR(
  VLOOKUP(
    B458,
    IMPORTRANGE(
      ""1ZygntHC1J6IxzKbTidmOyf5nUyW4GCLurHCjexrLm_o"",
      ""HTMLキャッシュ!A:F""
    ),
    2,
    FALSE
  ),
  """"
)
"),"TP")</f>
        <v>TP</v>
      </c>
      <c r="G458" s="8" t="str">
        <f>IFERROR(__xludf.DUMMYFUNCTION("IFERROR(
  VLOOKUP(
    B458,
    IMPORTRANGE(
      ""1ZygntHC1J6IxzKbTidmOyf5nUyW4GCLurHCjexrLm_o"",
      ""HTMLキャッシュ!A:F""
    ),
    5,
    FALSE
  ),
  """"
)
"),"エスコット｜定期試験と受験を両立｜中高一貫校１対１塾")</f>
        <v>エスコット｜定期試験と受験を両立｜中高一貫校１対１塾</v>
      </c>
      <c r="H458" s="1" t="s">
        <v>2132</v>
      </c>
      <c r="I458" s="8">
        <f>IFERROR(__xludf.DUMMYFUNCTION("IFERROR(
  VLOOKUP(
    A458,
    IMPORTRANGE(
      ""1ZHMy3vVUd_0MrSduXTe1etBb1HNpAlGwQr006ljwMiM"",
      ""GSC最新!A:F""
    ),
    3,
    FALSE
  ),
  0
)
"),27.0)</f>
        <v>27</v>
      </c>
    </row>
    <row r="459">
      <c r="A459" s="9" t="s">
        <v>707</v>
      </c>
      <c r="B459" s="9" t="s">
        <v>648</v>
      </c>
      <c r="C459" s="11" t="str">
        <f>IFERROR(__xludf.DUMMYFUNCTION("REGEXEXTRACT(A459,""https?://([^/]+)"")"),"juku-escot.com")</f>
        <v>juku-escot.com</v>
      </c>
      <c r="D459" s="8" t="str">
        <f>IFERROR(__xludf.DUMMYFUNCTION("IFERROR(
  VLOOKUP(
    A459,
    IMPORTRANGE(
      ""1ZygntHC1J6IxzKbTidmOyf5nUyW4GCLurHCjexrLm_o"",
      ""HTMLキャッシュ!A:F""
    ),
    2,
    FALSE
  ),
  0
)
"),"MC")</f>
        <v>MC</v>
      </c>
      <c r="E459" s="8" t="str">
        <f>IFERROR(__xludf.DUMMYFUNCTION("IFERROR(
  VLOOKUP(
    A459,
    IMPORTRANGE(
      ""1ZygntHC1J6IxzKbTidmOyf5nUyW4GCLurHCjexrLm_o"",
      ""HTMLキャッシュ!A:F""
    ),
    5,
    FALSE
  ),
  0
)
"),"プログレス英語教科書｜採用校・難易度・対策｜中高一貫生")</f>
        <v>プログレス英語教科書｜採用校・難易度・対策｜中高一貫生</v>
      </c>
      <c r="F459" s="8" t="str">
        <f>IFERROR(__xludf.DUMMYFUNCTION("IFERROR(
  VLOOKUP(
    B459,
    IMPORTRANGE(
      ""1ZygntHC1J6IxzKbTidmOyf5nUyW4GCLurHCjexrLm_o"",
      ""HTMLキャッシュ!A:F""
    ),
    2,
    FALSE
  ),
  """"
)
"),"SP")</f>
        <v>SP</v>
      </c>
      <c r="G459" s="8" t="str">
        <f>IFERROR(__xludf.DUMMYFUNCTION("IFERROR(
  VLOOKUP(
    B459,
    IMPORTRANGE(
      ""1ZygntHC1J6IxzKbTidmOyf5nUyW4GCLurHCjexrLm_o"",
      ""HTMLキャッシュ!A:F""
    ),
    5,
    FALSE
  ),
  """"
)
"),"中高一貫校英語を伸ばす個別指導講座｜基礎応用対応オンライン塾")</f>
        <v>中高一貫校英語を伸ばす個別指導講座｜基礎応用対応オンライン塾</v>
      </c>
      <c r="H459" s="1" t="s">
        <v>2085</v>
      </c>
      <c r="I459" s="8">
        <f>IFERROR(__xludf.DUMMYFUNCTION("IFERROR(
  VLOOKUP(
    A459,
    IMPORTRANGE(
      ""1ZHMy3vVUd_0MrSduXTe1etBb1HNpAlGwQr006ljwMiM"",
      ""GSC最新!A:F""
    ),
    3,
    FALSE
  ),
  0
)
"),92.0)</f>
        <v>92</v>
      </c>
    </row>
    <row r="460">
      <c r="A460" s="9" t="s">
        <v>708</v>
      </c>
      <c r="B460" s="9" t="s">
        <v>577</v>
      </c>
      <c r="C460" s="11" t="str">
        <f>IFERROR(__xludf.DUMMYFUNCTION("REGEXEXTRACT(A460,""https?://([^/]+)"")"),"juku-escot.com")</f>
        <v>juku-escot.com</v>
      </c>
      <c r="D460" s="8" t="str">
        <f>IFERROR(__xludf.DUMMYFUNCTION("IFERROR(
  VLOOKUP(
    A460,
    IMPORTRANGE(
      ""1ZygntHC1J6IxzKbTidmOyf5nUyW4GCLurHCjexrLm_o"",
      ""HTMLキャッシュ!A:F""
    ),
    2,
    FALSE
  ),
  0
)
"),"SP")</f>
        <v>SP</v>
      </c>
      <c r="E460" s="8" t="str">
        <f>IFERROR(__xludf.DUMMYFUNCTION("IFERROR(
  VLOOKUP(
    A460,
    IMPORTRANGE(
      ""1ZygntHC1J6IxzKbTidmOyf5nUyW4GCLurHCjexrLm_o"",
      ""HTMLキャッシュ!A:F""
    ),
    5,
    FALSE
  ),
  0
)
"),"中高一貫校学習方針と個別指導の特徴｜成果につなぐオンライン塾")</f>
        <v>中高一貫校学習方針と個別指導の特徴｜成果につなぐオンライン塾</v>
      </c>
      <c r="F460" s="8" t="str">
        <f>IFERROR(__xludf.DUMMYFUNCTION("IFERROR(
  VLOOKUP(
    B460,
    IMPORTRANGE(
      ""1ZygntHC1J6IxzKbTidmOyf5nUyW4GCLurHCjexrLm_o"",
      ""HTMLキャッシュ!A:F""
    ),
    2,
    FALSE
  ),
  """"
)
"),"TP")</f>
        <v>TP</v>
      </c>
      <c r="G460" s="8" t="str">
        <f>IFERROR(__xludf.DUMMYFUNCTION("IFERROR(
  VLOOKUP(
    B460,
    IMPORTRANGE(
      ""1ZygntHC1J6IxzKbTidmOyf5nUyW4GCLurHCjexrLm_o"",
      ""HTMLキャッシュ!A:F""
    ),
    5,
    FALSE
  ),
  """"
)
"),"エスコット｜定期試験と受験を両立｜中高一貫校１対１塾")</f>
        <v>エスコット｜定期試験と受験を両立｜中高一貫校１対１塾</v>
      </c>
      <c r="H460" s="1" t="s">
        <v>2077</v>
      </c>
      <c r="I460" s="8">
        <f>IFERROR(__xludf.DUMMYFUNCTION("IFERROR(
  VLOOKUP(
    A460,
    IMPORTRANGE(
      ""1ZHMy3vVUd_0MrSduXTe1etBb1HNpAlGwQr006ljwMiM"",
      ""GSC最新!A:F""
    ),
    3,
    FALSE
  ),
  0
)
"),0.0)</f>
        <v>0</v>
      </c>
    </row>
    <row r="461">
      <c r="A461" s="9" t="s">
        <v>711</v>
      </c>
      <c r="B461" s="9" t="s">
        <v>713</v>
      </c>
      <c r="C461" s="11" t="str">
        <f>IFERROR(__xludf.DUMMYFUNCTION("REGEXEXTRACT(A461,""https?://([^/]+)"")"),"juku-escot.com")</f>
        <v>juku-escot.com</v>
      </c>
      <c r="D461" s="8" t="str">
        <f>IFERROR(__xludf.DUMMYFUNCTION("IFERROR(
  VLOOKUP(
    A461,
    IMPORTRANGE(
      ""1ZygntHC1J6IxzKbTidmOyf5nUyW4GCLurHCjexrLm_o"",
      ""HTMLキャッシュ!A:F""
    ),
    2,
    FALSE
  ),
  0
)
"),"SP")</f>
        <v>SP</v>
      </c>
      <c r="E461" s="8" t="str">
        <f>IFERROR(__xludf.DUMMYFUNCTION("IFERROR(
  VLOOKUP(
    A461,
    IMPORTRANGE(
      ""1ZygntHC1J6IxzKbTidmOyf5nUyW4GCLurHCjexrLm_o"",
      ""HTMLキャッシュ!A:F""
    ),
    5,
    FALSE
  ),
  0
)
"),"中高一貫校英語学校対策の個別指導講座｜定期試験対応オンライン")</f>
        <v>中高一貫校英語学校対策の個別指導講座｜定期試験対応オンライン</v>
      </c>
      <c r="F461" s="8" t="str">
        <f>IFERROR(__xludf.DUMMYFUNCTION("IFERROR(
  VLOOKUP(
    B461,
    IMPORTRANGE(
      ""1ZygntHC1J6IxzKbTidmOyf5nUyW4GCLurHCjexrLm_o"",
      ""HTMLキャッシュ!A:F""
    ),
    2,
    FALSE
  ),
  """"
)
"),"SP")</f>
        <v>SP</v>
      </c>
      <c r="G461" s="8" t="str">
        <f>IFERROR(__xludf.DUMMYFUNCTION("IFERROR(
  VLOOKUP(
    B461,
    IMPORTRANGE(
      ""1ZygntHC1J6IxzKbTidmOyf5nUyW4GCLurHCjexrLm_o"",
      ""HTMLキャッシュ!A:F""
    ),
    5,
    FALSE
  ),
  """"
)
"),"中高一貫の英数個別指導｜学校教材で定期試験対策｜中1〜高1")</f>
        <v>中高一貫の英数個別指導｜学校教材で定期試験対策｜中1〜高1</v>
      </c>
      <c r="H461" s="1" t="s">
        <v>2133</v>
      </c>
      <c r="I461" s="8">
        <f>IFERROR(__xludf.DUMMYFUNCTION("IFERROR(
  VLOOKUP(
    A461,
    IMPORTRANGE(
      ""1ZHMy3vVUd_0MrSduXTe1etBb1HNpAlGwQr006ljwMiM"",
      ""GSC最新!A:F""
    ),
    3,
    FALSE
  ),
  0
)
"),0.0)</f>
        <v>0</v>
      </c>
    </row>
    <row r="462">
      <c r="A462" s="9" t="s">
        <v>712</v>
      </c>
      <c r="B462" s="9" t="s">
        <v>713</v>
      </c>
      <c r="C462" s="11" t="str">
        <f>IFERROR(__xludf.DUMMYFUNCTION("REGEXEXTRACT(A462,""https?://([^/]+)"")"),"juku-escot.com")</f>
        <v>juku-escot.com</v>
      </c>
      <c r="D462" s="8" t="str">
        <f>IFERROR(__xludf.DUMMYFUNCTION("IFERROR(
  VLOOKUP(
    A462,
    IMPORTRANGE(
      ""1ZygntHC1J6IxzKbTidmOyf5nUyW4GCLurHCjexrLm_o"",
      ""HTMLキャッシュ!A:F""
    ),
    2,
    FALSE
  ),
  0
)
"),"SP")</f>
        <v>SP</v>
      </c>
      <c r="E462" s="8" t="str">
        <f>IFERROR(__xludf.DUMMYFUNCTION("IFERROR(
  VLOOKUP(
    A462,
    IMPORTRANGE(
      ""1ZygntHC1J6IxzKbTidmOyf5nUyW4GCLurHCjexrLm_o"",
      ""HTMLキャッシュ!A:F""
    ),
    5,
    FALSE
  ),
  0
)
"),"学校教材対応の数学個別指導講座｜定期試験対応オンライン塾")</f>
        <v>学校教材対応の数学個別指導講座｜定期試験対応オンライン塾</v>
      </c>
      <c r="F462" s="8" t="str">
        <f>IFERROR(__xludf.DUMMYFUNCTION("IFERROR(
  VLOOKUP(
    B462,
    IMPORTRANGE(
      ""1ZygntHC1J6IxzKbTidmOyf5nUyW4GCLurHCjexrLm_o"",
      ""HTMLキャッシュ!A:F""
    ),
    2,
    FALSE
  ),
  """"
)
"),"SP")</f>
        <v>SP</v>
      </c>
      <c r="G462" s="8" t="str">
        <f>IFERROR(__xludf.DUMMYFUNCTION("IFERROR(
  VLOOKUP(
    B462,
    IMPORTRANGE(
      ""1ZygntHC1J6IxzKbTidmOyf5nUyW4GCLurHCjexrLm_o"",
      ""HTMLキャッシュ!A:F""
    ),
    5,
    FALSE
  ),
  """"
)
"),"中高一貫の英数個別指導｜学校教材で定期試験対策｜中1〜高1")</f>
        <v>中高一貫の英数個別指導｜学校教材で定期試験対策｜中1〜高1</v>
      </c>
      <c r="H462" s="1" t="s">
        <v>2134</v>
      </c>
      <c r="I462" s="8">
        <f>IFERROR(__xludf.DUMMYFUNCTION("IFERROR(
  VLOOKUP(
    A462,
    IMPORTRANGE(
      ""1ZHMy3vVUd_0MrSduXTe1etBb1HNpAlGwQr006ljwMiM"",
      ""GSC最新!A:F""
    ),
    3,
    FALSE
  ),
  0
)
"),0.0)</f>
        <v>0</v>
      </c>
    </row>
    <row r="463">
      <c r="A463" s="9" t="s">
        <v>713</v>
      </c>
      <c r="B463" s="9" t="s">
        <v>577</v>
      </c>
      <c r="C463" s="11" t="str">
        <f>IFERROR(__xludf.DUMMYFUNCTION("REGEXEXTRACT(A463,""https?://([^/]+)"")"),"juku-escot.com")</f>
        <v>juku-escot.com</v>
      </c>
      <c r="D463" s="8" t="str">
        <f>IFERROR(__xludf.DUMMYFUNCTION("IFERROR(
  VLOOKUP(
    A463,
    IMPORTRANGE(
      ""1ZygntHC1J6IxzKbTidmOyf5nUyW4GCLurHCjexrLm_o"",
      ""HTMLキャッシュ!A:F""
    ),
    2,
    FALSE
  ),
  0
)
"),"SP")</f>
        <v>SP</v>
      </c>
      <c r="E463" s="8" t="str">
        <f>IFERROR(__xludf.DUMMYFUNCTION("IFERROR(
  VLOOKUP(
    A463,
    IMPORTRANGE(
      ""1ZygntHC1J6IxzKbTidmOyf5nUyW4GCLurHCjexrLm_o"",
      ""HTMLキャッシュ!A:F""
    ),
    5,
    FALSE
  ),
  0
)
"),"中高一貫の英数個別指導｜学校教材で定期試験対策｜中1〜高1")</f>
        <v>中高一貫の英数個別指導｜学校教材で定期試験対策｜中1〜高1</v>
      </c>
      <c r="F463" s="8" t="str">
        <f>IFERROR(__xludf.DUMMYFUNCTION("IFERROR(
  VLOOKUP(
    B463,
    IMPORTRANGE(
      ""1ZygntHC1J6IxzKbTidmOyf5nUyW4GCLurHCjexrLm_o"",
      ""HTMLキャッシュ!A:F""
    ),
    2,
    FALSE
  ),
  """"
)
"),"TP")</f>
        <v>TP</v>
      </c>
      <c r="G463" s="8" t="str">
        <f>IFERROR(__xludf.DUMMYFUNCTION("IFERROR(
  VLOOKUP(
    B463,
    IMPORTRANGE(
      ""1ZygntHC1J6IxzKbTidmOyf5nUyW4GCLurHCjexrLm_o"",
      ""HTMLキャッシュ!A:F""
    ),
    5,
    FALSE
  ),
  """"
)
"),"エスコット｜定期試験と受験を両立｜中高一貫校１対１塾")</f>
        <v>エスコット｜定期試験と受験を両立｜中高一貫校１対１塾</v>
      </c>
      <c r="H463" s="1" t="s">
        <v>2135</v>
      </c>
      <c r="I463" s="8">
        <f>IFERROR(__xludf.DUMMYFUNCTION("IFERROR(
  VLOOKUP(
    A463,
    IMPORTRANGE(
      ""1ZHMy3vVUd_0MrSduXTe1etBb1HNpAlGwQr006ljwMiM"",
      ""GSC最新!A:F""
    ),
    3,
    FALSE
  ),
  0
)
"),1.0)</f>
        <v>1</v>
      </c>
    </row>
    <row r="464">
      <c r="A464" s="9" t="s">
        <v>717</v>
      </c>
      <c r="B464" s="9" t="s">
        <v>702</v>
      </c>
      <c r="C464" s="11" t="str">
        <f>IFERROR(__xludf.DUMMYFUNCTION("REGEXEXTRACT(A464,""https?://([^/]+)"")"),"juku-escot.com")</f>
        <v>juku-escot.com</v>
      </c>
      <c r="D464" s="8" t="str">
        <f>IFERROR(__xludf.DUMMYFUNCTION("IFERROR(
  VLOOKUP(
    A464,
    IMPORTRANGE(
      ""1ZygntHC1J6IxzKbTidmOyf5nUyW4GCLurHCjexrLm_o"",
      ""HTMLキャッシュ!A:F""
    ),
    2,
    FALSE
  ),
  0
)
"),"MC")</f>
        <v>MC</v>
      </c>
      <c r="E464" s="8" t="str">
        <f>IFERROR(__xludf.DUMMYFUNCTION("IFERROR(
  VLOOKUP(
    A464,
    IMPORTRANGE(
      ""1ZygntHC1J6IxzKbTidmOyf5nUyW4GCLurHCjexrLm_o"",
      ""HTMLキャッシュ!A:F""
    ),
    5,
    FALSE
  ),
  0
)
"),"体系数学とは？──中高一貫校のレベル・難易度とおすすめ勉強法 - 中高一貫校専門塾エスコット(Escot)～定期試験対策から大学受験指導まで～")</f>
        <v>体系数学とは？──中高一貫校のレベル・難易度とおすすめ勉強法 - 中高一貫校専門塾エスコット(Escot)～定期試験対策から大学受験指導まで～</v>
      </c>
      <c r="F464" s="8" t="str">
        <f>IFERROR(__xludf.DUMMYFUNCTION("IFERROR(
  VLOOKUP(
    B464,
    IMPORTRANGE(
      ""1ZygntHC1J6IxzKbTidmOyf5nUyW4GCLurHCjexrLm_o"",
      ""HTMLキャッシュ!A:F""
    ),
    2,
    FALSE
  ),
  """"
)
"),"SP")</f>
        <v>SP</v>
      </c>
      <c r="G464" s="8" t="str">
        <f>IFERROR(__xludf.DUMMYFUNCTION("IFERROR(
  VLOOKUP(
    B464,
    IMPORTRANGE(
      ""1ZygntHC1J6IxzKbTidmOyf5nUyW4GCLurHCjexrLm_o"",
      ""HTMLキャッシュ!A:F""
    ),
    5,
    FALSE
  ),
  """"
)
"),"中高一貫校数学を伸ばす個別指導講座｜基礎応用対応オンライン塾")</f>
        <v>中高一貫校数学を伸ばす個別指導講座｜基礎応用対応オンライン塾</v>
      </c>
      <c r="H464" s="1" t="s">
        <v>2136</v>
      </c>
      <c r="I464" s="8">
        <f>IFERROR(__xludf.DUMMYFUNCTION("IFERROR(
  VLOOKUP(
    A464,
    IMPORTRANGE(
      ""1ZHMy3vVUd_0MrSduXTe1etBb1HNpAlGwQr006ljwMiM"",
      ""GSC最新!A:F""
    ),
    3,
    FALSE
  ),
  0
)
"),1516.0)</f>
        <v>1516</v>
      </c>
    </row>
    <row r="465">
      <c r="A465" s="9" t="s">
        <v>728</v>
      </c>
      <c r="B465" s="9" t="s">
        <v>723</v>
      </c>
      <c r="C465" s="11" t="str">
        <f>IFERROR(__xludf.DUMMYFUNCTION("REGEXEXTRACT(A465,""https?://([^/]+)"")"),"jukureiwa.com")</f>
        <v>jukureiwa.com</v>
      </c>
      <c r="D465" s="8" t="str">
        <f>IFERROR(__xludf.DUMMYFUNCTION("IFERROR(
  VLOOKUP(
    A465,
    IMPORTRANGE(
      ""1ZygntHC1J6IxzKbTidmOyf5nUyW4GCLurHCjexrLm_o"",
      ""HTMLキャッシュ!A:F""
    ),
    2,
    FALSE
  ),
  0
)
"),"SP")</f>
        <v>SP</v>
      </c>
      <c r="E465" s="8" t="str">
        <f>IFERROR(__xludf.DUMMYFUNCTION("IFERROR(
  VLOOKUP(
    A465,
    IMPORTRANGE(
      ""1ZygntHC1J6IxzKbTidmOyf5nUyW4GCLurHCjexrLm_o"",
      ""HTMLキャッシュ!A:F""
    ),
    5,
    FALSE
  ),
  0
)
"),"中学受験社会の地理塾｜個別指導で地図・資料の読み取りまで強化")</f>
        <v>中学受験社会の地理塾｜個別指導で地図・資料の読み取りまで強化</v>
      </c>
      <c r="F465" s="8" t="str">
        <f>IFERROR(__xludf.DUMMYFUNCTION("IFERROR(
  VLOOKUP(
    B465,
    IMPORTRANGE(
      ""1ZygntHC1J6IxzKbTidmOyf5nUyW4GCLurHCjexrLm_o"",
      ""HTMLキャッシュ!A:F""
    ),
    2,
    FALSE
  ),
  """"
)
"),"TP")</f>
        <v>TP</v>
      </c>
      <c r="G465" s="8" t="str">
        <f>IFERROR(__xludf.DUMMYFUNCTION("IFERROR(
  VLOOKUP(
    B465,
    IMPORTRANGE(
      ""1ZygntHC1J6IxzKbTidmOyf5nUyW4GCLurHCjexrLm_o"",
      ""HTMLキャッシュ!A:F""
    ),
    5,
    FALSE
  ),
  """"
)
"),"中学受験 社会専門塾｜暗記が苦手でも得点源に変える個別指導｜地理・歴史・公民")</f>
        <v>中学受験 社会専門塾｜暗記が苦手でも得点源に変える個別指導｜地理・歴史・公民</v>
      </c>
      <c r="I465" s="8">
        <f>IFERROR(__xludf.DUMMYFUNCTION("IFERROR(
  VLOOKUP(
    A465,
    IMPORTRANGE(
      ""1ZHMy3vVUd_0MrSduXTe1etBb1HNpAlGwQr006ljwMiM"",
      ""GSC最新!A:F""
    ),
    3,
    FALSE
  ),
  0
)
"),4.0)</f>
        <v>4</v>
      </c>
    </row>
    <row r="466">
      <c r="A466" s="9" t="s">
        <v>764</v>
      </c>
      <c r="B466" s="2" t="s">
        <v>723</v>
      </c>
      <c r="C466" s="11" t="str">
        <f>IFERROR(__xludf.DUMMYFUNCTION("REGEXEXTRACT(A466,""https?://([^/]+)"")"),"jukureiwa.com")</f>
        <v>jukureiwa.com</v>
      </c>
      <c r="D466" s="8" t="str">
        <f>IFERROR(__xludf.DUMMYFUNCTION("IFERROR(
  VLOOKUP(
    A466,
    IMPORTRANGE(
      ""1ZygntHC1J6IxzKbTidmOyf5nUyW4GCLurHCjexrLm_o"",
      ""HTMLキャッシュ!A:F""
    ),
    2,
    FALSE
  ),
  0
)
"),"SP")</f>
        <v>SP</v>
      </c>
      <c r="E466" s="8" t="str">
        <f>IFERROR(__xludf.DUMMYFUNCTION("IFERROR(
  VLOOKUP(
    A466,
    IMPORTRANGE(
      ""1ZygntHC1J6IxzKbTidmOyf5nUyW4GCLurHCjexrLm_o"",
      ""HTMLキャッシュ!A:F""
    ),
    5,
    FALSE
  ),
  0
)
"),"中学受験社会の個別指導講座一覧｜本科＋単発で得点力強化塾")</f>
        <v>中学受験社会の個別指導講座一覧｜本科＋単発で得点力強化塾</v>
      </c>
      <c r="F466" s="8" t="str">
        <f>IFERROR(__xludf.DUMMYFUNCTION("IFERROR(
  VLOOKUP(
    B466,
    IMPORTRANGE(
      ""1ZygntHC1J6IxzKbTidmOyf5nUyW4GCLurHCjexrLm_o"",
      ""HTMLキャッシュ!A:F""
    ),
    2,
    FALSE
  ),
  """"
)
"),"TP")</f>
        <v>TP</v>
      </c>
      <c r="G466" s="8" t="str">
        <f>IFERROR(__xludf.DUMMYFUNCTION("IFERROR(
  VLOOKUP(
    B466,
    IMPORTRANGE(
      ""1ZygntHC1J6IxzKbTidmOyf5nUyW4GCLurHCjexrLm_o"",
      ""HTMLキャッシュ!A:F""
    ),
    5,
    FALSE
  ),
  """"
)
"),"中学受験 社会専門塾｜暗記が苦手でも得点源に変える個別指導｜地理・歴史・公民")</f>
        <v>中学受験 社会専門塾｜暗記が苦手でも得点源に変える個別指導｜地理・歴史・公民</v>
      </c>
      <c r="I466" s="8">
        <f>IFERROR(__xludf.DUMMYFUNCTION("IFERROR(
  VLOOKUP(
    A466,
    IMPORTRANGE(
      ""1ZHMy3vVUd_0MrSduXTe1etBb1HNpAlGwQr006ljwMiM"",
      ""GSC最新!A:F""
    ),
    3,
    FALSE
  ),
  0
)
"),3.0)</f>
        <v>3</v>
      </c>
    </row>
    <row r="467">
      <c r="A467" s="9" t="s">
        <v>766</v>
      </c>
      <c r="B467" s="2" t="s">
        <v>723</v>
      </c>
      <c r="C467" s="11" t="str">
        <f>IFERROR(__xludf.DUMMYFUNCTION("REGEXEXTRACT(A467,""https?://([^/]+)"")"),"jukureiwa.com")</f>
        <v>jukureiwa.com</v>
      </c>
      <c r="D467" s="8" t="str">
        <f>IFERROR(__xludf.DUMMYFUNCTION("IFERROR(
  VLOOKUP(
    A467,
    IMPORTRANGE(
      ""1ZygntHC1J6IxzKbTidmOyf5nUyW4GCLurHCjexrLm_o"",
      ""HTMLキャッシュ!A:F""
    ),
    2,
    FALSE
  ),
  0
)
"),"SP")</f>
        <v>SP</v>
      </c>
      <c r="E467" s="8" t="str">
        <f>IFERROR(__xludf.DUMMYFUNCTION("IFERROR(
  VLOOKUP(
    A467,
    IMPORTRANGE(
      ""1ZygntHC1J6IxzKbTidmOyf5nUyW4GCLurHCjexrLm_o"",
      ""HTMLキャッシュ!A:F""
    ),
    5,
    FALSE
  ),
  0
)
"),"中学受験社会単発個別指導講座｜記述地形図対策オンライン塾")</f>
        <v>中学受験社会単発個別指導講座｜記述地形図対策オンライン塾</v>
      </c>
      <c r="F467" s="8" t="str">
        <f>IFERROR(__xludf.DUMMYFUNCTION("IFERROR(
  VLOOKUP(
    B467,
    IMPORTRANGE(
      ""1ZygntHC1J6IxzKbTidmOyf5nUyW4GCLurHCjexrLm_o"",
      ""HTMLキャッシュ!A:F""
    ),
    2,
    FALSE
  ),
  """"
)
"),"TP")</f>
        <v>TP</v>
      </c>
      <c r="G467" s="8" t="str">
        <f>IFERROR(__xludf.DUMMYFUNCTION("IFERROR(
  VLOOKUP(
    B467,
    IMPORTRANGE(
      ""1ZygntHC1J6IxzKbTidmOyf5nUyW4GCLurHCjexrLm_o"",
      ""HTMLキャッシュ!A:F""
    ),
    5,
    FALSE
  ),
  """"
)
"),"中学受験 社会専門塾｜暗記が苦手でも得点源に変える個別指導｜地理・歴史・公民")</f>
        <v>中学受験 社会専門塾｜暗記が苦手でも得点源に変える個別指導｜地理・歴史・公民</v>
      </c>
      <c r="I467" s="8">
        <f>IFERROR(__xludf.DUMMYFUNCTION("IFERROR(
  VLOOKUP(
    A467,
    IMPORTRANGE(
      ""1ZHMy3vVUd_0MrSduXTe1etBb1HNpAlGwQr006ljwMiM"",
      ""GSC最新!A:F""
    ),
    3,
    FALSE
  ),
  0
)
"),7.0)</f>
        <v>7</v>
      </c>
    </row>
    <row r="468">
      <c r="A468" s="9" t="s">
        <v>769</v>
      </c>
      <c r="B468" s="2" t="s">
        <v>766</v>
      </c>
      <c r="C468" s="11" t="str">
        <f>IFERROR(__xludf.DUMMYFUNCTION("REGEXEXTRACT(A468,""https?://([^/]+)"")"),"jukureiwa.com")</f>
        <v>jukureiwa.com</v>
      </c>
      <c r="D468" s="8" t="str">
        <f>IFERROR(__xludf.DUMMYFUNCTION("IFERROR(
  VLOOKUP(
    A468,
    IMPORTRANGE(
      ""1ZygntHC1J6IxzKbTidmOyf5nUyW4GCLurHCjexrLm_o"",
      ""HTMLキャッシュ!A:F""
    ),
    2,
    FALSE
  ),
  0
)
"),"MC")</f>
        <v>MC</v>
      </c>
      <c r="E468" s="8" t="str">
        <f>IFERROR(__xludf.DUMMYFUNCTION("IFERROR(
  VLOOKUP(
    A468,
    IMPORTRANGE(
      ""1ZygntHC1J6IxzKbTidmOyf5nUyW4GCLurHCjexrLm_o"",
      ""HTMLキャッシュ!A:F""
    ),
    5,
    FALSE
  ),
  0
)
"),"社会アルファベット略称一覧｜国連UN・NGO｜中受〜高入")</f>
        <v>社会アルファベット略称一覧｜国連UN・NGO｜中受〜高入</v>
      </c>
      <c r="F468" s="8" t="str">
        <f>IFERROR(__xludf.DUMMYFUNCTION("IFERROR(
  VLOOKUP(
    B468,
    IMPORTRANGE(
      ""1ZygntHC1J6IxzKbTidmOyf5nUyW4GCLurHCjexrLm_o"",
      ""HTMLキャッシュ!A:F""
    ),
    2,
    FALSE
  ),
  """"
)
"),"SP")</f>
        <v>SP</v>
      </c>
      <c r="G468" s="8" t="str">
        <f>IFERROR(__xludf.DUMMYFUNCTION("IFERROR(
  VLOOKUP(
    B468,
    IMPORTRANGE(
      ""1ZygntHC1J6IxzKbTidmOyf5nUyW4GCLurHCjexrLm_o"",
      ""HTMLキャッシュ!A:F""
    ),
    5,
    FALSE
  ),
  """"
)
"),"中学受験社会単発個別指導講座｜記述地形図対策オンライン塾")</f>
        <v>中学受験社会単発個別指導講座｜記述地形図対策オンライン塾</v>
      </c>
      <c r="I468" s="8">
        <f>IFERROR(__xludf.DUMMYFUNCTION("IFERROR(
  VLOOKUP(
    A468,
    IMPORTRANGE(
      ""1ZHMy3vVUd_0MrSduXTe1etBb1HNpAlGwQr006ljwMiM"",
      ""GSC最新!A:F""
    ),
    3,
    FALSE
  ),
  0
)
"),10624.0)</f>
        <v>10624</v>
      </c>
    </row>
    <row r="469">
      <c r="A469" s="9" t="s">
        <v>774</v>
      </c>
      <c r="B469" s="9" t="s">
        <v>728</v>
      </c>
      <c r="C469" s="11" t="str">
        <f>IFERROR(__xludf.DUMMYFUNCTION("REGEXEXTRACT(A469,""https?://([^/]+)"")"),"jukureiwa.com")</f>
        <v>jukureiwa.com</v>
      </c>
      <c r="D469" s="8" t="str">
        <f>IFERROR(__xludf.DUMMYFUNCTION("IFERROR(
  VLOOKUP(
    A469,
    IMPORTRANGE(
      ""1ZygntHC1J6IxzKbTidmOyf5nUyW4GCLurHCjexrLm_o"",
      ""HTMLキャッシュ!A:F""
    ),
    2,
    FALSE
  ),
  0
)
"),"MC")</f>
        <v>MC</v>
      </c>
      <c r="E469" s="8" t="str">
        <f>IFERROR(__xludf.DUMMYFUNCTION("IFERROR(
  VLOOKUP(
    A469,
    IMPORTRANGE(
      ""1ZygntHC1J6IxzKbTidmOyf5nUyW4GCLurHCjexrLm_o"",
      ""HTMLキャッシュ!A:F""
    ),
    5,
    FALSE
  ),
  0
)
"),"地理の学習カリキュラムと学習指針 - 受験社会専門塾「令和」")</f>
        <v>地理の学習カリキュラムと学習指針 - 受験社会専門塾「令和」</v>
      </c>
      <c r="F469" s="8" t="str">
        <f>IFERROR(__xludf.DUMMYFUNCTION("IFERROR(
  VLOOKUP(
    B469,
    IMPORTRANGE(
      ""1ZygntHC1J6IxzKbTidmOyf5nUyW4GCLurHCjexrLm_o"",
      ""HTMLキャッシュ!A:F""
    ),
    2,
    FALSE
  ),
  """"
)
"),"SP")</f>
        <v>SP</v>
      </c>
      <c r="G469" s="8" t="str">
        <f>IFERROR(__xludf.DUMMYFUNCTION("IFERROR(
  VLOOKUP(
    B469,
    IMPORTRANGE(
      ""1ZygntHC1J6IxzKbTidmOyf5nUyW4GCLurHCjexrLm_o"",
      ""HTMLキャッシュ!A:F""
    ),
    5,
    FALSE
  ),
  """"
)
"),"中学受験社会の地理塾｜個別指導で地図・資料の読み取りまで強化")</f>
        <v>中学受験社会の地理塾｜個別指導で地図・資料の読み取りまで強化</v>
      </c>
      <c r="I469" s="8">
        <f>IFERROR(__xludf.DUMMYFUNCTION("IFERROR(
  VLOOKUP(
    A469,
    IMPORTRANGE(
      ""1ZHMy3vVUd_0MrSduXTe1etBb1HNpAlGwQr006ljwMiM"",
      ""GSC最新!A:F""
    ),
    3,
    FALSE
  ),
  0
)
"),0.0)</f>
        <v>0</v>
      </c>
    </row>
    <row r="470">
      <c r="A470" s="9" t="s">
        <v>775</v>
      </c>
      <c r="B470" s="9" t="s">
        <v>728</v>
      </c>
      <c r="C470" s="11" t="str">
        <f>IFERROR(__xludf.DUMMYFUNCTION("REGEXEXTRACT(A470,""https?://([^/]+)"")"),"jukureiwa.com")</f>
        <v>jukureiwa.com</v>
      </c>
      <c r="D470" s="8" t="str">
        <f>IFERROR(__xludf.DUMMYFUNCTION("IFERROR(
  VLOOKUP(
    A470,
    IMPORTRANGE(
      ""1ZygntHC1J6IxzKbTidmOyf5nUyW4GCLurHCjexrLm_o"",
      ""HTMLキャッシュ!A:F""
    ),
    2,
    FALSE
  ),
  0
)
"),"MC")</f>
        <v>MC</v>
      </c>
      <c r="E470" s="8" t="str">
        <f>IFERROR(__xludf.DUMMYFUNCTION("IFERROR(
  VLOOKUP(
    A470,
    IMPORTRANGE(
      ""1ZygntHC1J6IxzKbTidmOyf5nUyW4GCLurHCjexrLm_o"",
      ""HTMLキャッシュ!A:F""
    ),
    5,
    FALSE
  ),
  0
)
"),"中学受験公民の勉強順｜憲法→政治→選挙で固める｜令和")</f>
        <v>中学受験公民の勉強順｜憲法→政治→選挙で固める｜令和</v>
      </c>
      <c r="F470" s="8" t="str">
        <f>IFERROR(__xludf.DUMMYFUNCTION("IFERROR(
  VLOOKUP(
    B470,
    IMPORTRANGE(
      ""1ZygntHC1J6IxzKbTidmOyf5nUyW4GCLurHCjexrLm_o"",
      ""HTMLキャッシュ!A:F""
    ),
    2,
    FALSE
  ),
  """"
)
"),"SP")</f>
        <v>SP</v>
      </c>
      <c r="G470" s="8" t="str">
        <f>IFERROR(__xludf.DUMMYFUNCTION("IFERROR(
  VLOOKUP(
    B470,
    IMPORTRANGE(
      ""1ZygntHC1J6IxzKbTidmOyf5nUyW4GCLurHCjexrLm_o"",
      ""HTMLキャッシュ!A:F""
    ),
    5,
    FALSE
  ),
  """"
)
"),"中学受験社会の地理塾｜個別指導で地図・資料の読み取りまで強化")</f>
        <v>中学受験社会の地理塾｜個別指導で地図・資料の読み取りまで強化</v>
      </c>
      <c r="I470" s="8">
        <f>IFERROR(__xludf.DUMMYFUNCTION("IFERROR(
  VLOOKUP(
    A470,
    IMPORTRANGE(
      ""1ZHMy3vVUd_0MrSduXTe1etBb1HNpAlGwQr006ljwMiM"",
      ""GSC最新!A:F""
    ),
    3,
    FALSE
  ),
  0
)
"),0.0)</f>
        <v>0</v>
      </c>
    </row>
    <row r="471">
      <c r="A471" s="9" t="s">
        <v>776</v>
      </c>
      <c r="B471" s="9" t="s">
        <v>728</v>
      </c>
      <c r="C471" s="11" t="str">
        <f>IFERROR(__xludf.DUMMYFUNCTION("REGEXEXTRACT(A471,""https?://([^/]+)"")"),"jukureiwa.com")</f>
        <v>jukureiwa.com</v>
      </c>
      <c r="D471" s="8" t="str">
        <f>IFERROR(__xludf.DUMMYFUNCTION("IFERROR(
  VLOOKUP(
    A471,
    IMPORTRANGE(
      ""1ZygntHC1J6IxzKbTidmOyf5nUyW4GCLurHCjexrLm_o"",
      ""HTMLキャッシュ!A:F""
    ),
    2,
    FALSE
  ),
  0
)
"),"MC")</f>
        <v>MC</v>
      </c>
      <c r="E471" s="8" t="str">
        <f>IFERROR(__xludf.DUMMYFUNCTION("IFERROR(
  VLOOKUP(
    A471,
    IMPORTRANGE(
      ""1ZygntHC1J6IxzKbTidmOyf5nUyW4GCLurHCjexrLm_o"",
      ""HTMLキャッシュ!A:F""
    ),
    5,
    FALSE
  ),
  0
)
"),"歴史の学習カリキュラムと学習指針 - 受験社会専門塾「令和」")</f>
        <v>歴史の学習カリキュラムと学習指針 - 受験社会専門塾「令和」</v>
      </c>
      <c r="F471" s="8" t="str">
        <f>IFERROR(__xludf.DUMMYFUNCTION("IFERROR(
  VLOOKUP(
    B471,
    IMPORTRANGE(
      ""1ZygntHC1J6IxzKbTidmOyf5nUyW4GCLurHCjexrLm_o"",
      ""HTMLキャッシュ!A:F""
    ),
    2,
    FALSE
  ),
  """"
)
"),"SP")</f>
        <v>SP</v>
      </c>
      <c r="G471" s="8" t="str">
        <f>IFERROR(__xludf.DUMMYFUNCTION("IFERROR(
  VLOOKUP(
    B471,
    IMPORTRANGE(
      ""1ZygntHC1J6IxzKbTidmOyf5nUyW4GCLurHCjexrLm_o"",
      ""HTMLキャッシュ!A:F""
    ),
    5,
    FALSE
  ),
  """"
)
"),"中学受験社会の地理塾｜個別指導で地図・資料の読み取りまで強化")</f>
        <v>中学受験社会の地理塾｜個別指導で地図・資料の読み取りまで強化</v>
      </c>
      <c r="I471" s="8">
        <f>IFERROR(__xludf.DUMMYFUNCTION("IFERROR(
  VLOOKUP(
    A471,
    IMPORTRANGE(
      ""1ZHMy3vVUd_0MrSduXTe1etBb1HNpAlGwQr006ljwMiM"",
      ""GSC最新!A:F""
    ),
    3,
    FALSE
  ),
  0
)
"),0.0)</f>
        <v>0</v>
      </c>
    </row>
    <row r="472">
      <c r="A472" s="9" t="s">
        <v>777</v>
      </c>
      <c r="B472" s="9" t="s">
        <v>766</v>
      </c>
      <c r="C472" s="11" t="str">
        <f>IFERROR(__xludf.DUMMYFUNCTION("REGEXEXTRACT(A472,""https?://([^/]+)"")"),"jukureiwa.com")</f>
        <v>jukureiwa.com</v>
      </c>
      <c r="D472" s="8" t="str">
        <f>IFERROR(__xludf.DUMMYFUNCTION("IFERROR(
  VLOOKUP(
    A472,
    IMPORTRANGE(
      ""1ZygntHC1J6IxzKbTidmOyf5nUyW4GCLurHCjexrLm_o"",
      ""HTMLキャッシュ!A:F""
    ),
    2,
    FALSE
  ),
  0
)
"),"MC")</f>
        <v>MC</v>
      </c>
      <c r="E472" s="8" t="str">
        <f>IFERROR(__xludf.DUMMYFUNCTION("IFERROR(
  VLOOKUP(
    A472,
    IMPORTRANGE(
      ""1ZygntHC1J6IxzKbTidmOyf5nUyW4GCLurHCjexrLm_o"",
      ""HTMLキャッシュ!A:F""
    ),
    5,
    FALSE
  ),
  0
)
"),"中学受験社会のカタカナ用語｜意味つき一覧で政治・地理・公民・時事をまとめて確認")</f>
        <v>中学受験社会のカタカナ用語｜意味つき一覧で政治・地理・公民・時事をまとめて確認</v>
      </c>
      <c r="F472" s="8" t="str">
        <f>IFERROR(__xludf.DUMMYFUNCTION("IFERROR(
  VLOOKUP(
    B472,
    IMPORTRANGE(
      ""1ZygntHC1J6IxzKbTidmOyf5nUyW4GCLurHCjexrLm_o"",
      ""HTMLキャッシュ!A:F""
    ),
    2,
    FALSE
  ),
  """"
)
"),"SP")</f>
        <v>SP</v>
      </c>
      <c r="G472" s="8" t="str">
        <f>IFERROR(__xludf.DUMMYFUNCTION("IFERROR(
  VLOOKUP(
    B472,
    IMPORTRANGE(
      ""1ZygntHC1J6IxzKbTidmOyf5nUyW4GCLurHCjexrLm_o"",
      ""HTMLキャッシュ!A:F""
    ),
    5,
    FALSE
  ),
  """"
)
"),"中学受験社会単発個別指導講座｜記述地形図対策オンライン塾")</f>
        <v>中学受験社会単発個別指導講座｜記述地形図対策オンライン塾</v>
      </c>
      <c r="I472" s="8">
        <f>IFERROR(__xludf.DUMMYFUNCTION("IFERROR(
  VLOOKUP(
    A472,
    IMPORTRANGE(
      ""1ZHMy3vVUd_0MrSduXTe1etBb1HNpAlGwQr006ljwMiM"",
      ""GSC最新!A:F""
    ),
    3,
    FALSE
  ),
  0
)
"),1153.0)</f>
        <v>1153</v>
      </c>
    </row>
    <row r="473">
      <c r="A473" s="9" t="s">
        <v>778</v>
      </c>
      <c r="B473" s="9" t="s">
        <v>766</v>
      </c>
      <c r="C473" s="11" t="str">
        <f>IFERROR(__xludf.DUMMYFUNCTION("REGEXEXTRACT(A473,""https?://([^/]+)"")"),"jukureiwa.com")</f>
        <v>jukureiwa.com</v>
      </c>
      <c r="D473" s="8" t="str">
        <f>IFERROR(__xludf.DUMMYFUNCTION("IFERROR(
  VLOOKUP(
    A473,
    IMPORTRANGE(
      ""1ZygntHC1J6IxzKbTidmOyf5nUyW4GCLurHCjexrLm_o"",
      ""HTMLキャッシュ!A:F""
    ),
    2,
    FALSE
  ),
  0
)
"),"MC")</f>
        <v>MC</v>
      </c>
      <c r="E473" s="8" t="str">
        <f>IFERROR(__xludf.DUMMYFUNCTION("IFERROR(
  VLOOKUP(
    A473,
    IMPORTRANGE(
      ""1ZygntHC1J6IxzKbTidmOyf5nUyW4GCLurHCjexrLm_o"",
      ""HTMLキャッシュ!A:F""
    ),
    5,
    FALSE
  ),
  0
)
"),"中学受験社会の間違えやすい漢字｜地理・歴史・公民一覧")</f>
        <v>中学受験社会の間違えやすい漢字｜地理・歴史・公民一覧</v>
      </c>
      <c r="F473" s="8" t="str">
        <f>IFERROR(__xludf.DUMMYFUNCTION("IFERROR(
  VLOOKUP(
    B473,
    IMPORTRANGE(
      ""1ZygntHC1J6IxzKbTidmOyf5nUyW4GCLurHCjexrLm_o"",
      ""HTMLキャッシュ!A:F""
    ),
    2,
    FALSE
  ),
  """"
)
"),"SP")</f>
        <v>SP</v>
      </c>
      <c r="G473" s="8" t="str">
        <f>IFERROR(__xludf.DUMMYFUNCTION("IFERROR(
  VLOOKUP(
    B473,
    IMPORTRANGE(
      ""1ZygntHC1J6IxzKbTidmOyf5nUyW4GCLurHCjexrLm_o"",
      ""HTMLキャッシュ!A:F""
    ),
    5,
    FALSE
  ),
  """"
)
"),"中学受験社会単発個別指導講座｜記述地形図対策オンライン塾")</f>
        <v>中学受験社会単発個別指導講座｜記述地形図対策オンライン塾</v>
      </c>
      <c r="I473" s="8">
        <f>IFERROR(__xludf.DUMMYFUNCTION("IFERROR(
  VLOOKUP(
    A473,
    IMPORTRANGE(
      ""1ZHMy3vVUd_0MrSduXTe1etBb1HNpAlGwQr006ljwMiM"",
      ""GSC最新!A:F""
    ),
    3,
    FALSE
  ),
  0
)
"),2027.0)</f>
        <v>2027</v>
      </c>
    </row>
    <row r="474">
      <c r="A474" s="9" t="s">
        <v>794</v>
      </c>
      <c r="B474" s="9" t="s">
        <v>723</v>
      </c>
      <c r="C474" s="11" t="str">
        <f>IFERROR(__xludf.DUMMYFUNCTION("REGEXEXTRACT(A474,""https?://([^/]+)"")"),"jukureiwa.com")</f>
        <v>jukureiwa.com</v>
      </c>
      <c r="D474" s="8" t="str">
        <f>IFERROR(__xludf.DUMMYFUNCTION("IFERROR(
  VLOOKUP(
    A474,
    IMPORTRANGE(
      ""1ZygntHC1J6IxzKbTidmOyf5nUyW4GCLurHCjexrLm_o"",
      ""HTMLキャッシュ!A:F""
    ),
    2,
    FALSE
  ),
  0
)
"),"MC")</f>
        <v>MC</v>
      </c>
      <c r="E474" s="8" t="str">
        <f>IFERROR(__xludf.DUMMYFUNCTION("IFERROR(
  VLOOKUP(
    A474,
    IMPORTRANGE(
      ""1ZygntHC1J6IxzKbTidmOyf5nUyW4GCLurHCjexrLm_o"",
      ""HTMLキャッシュ!A:F""
    ),
    5,
    FALSE
  ),
  0
)
"),"中学受験社会の覚え方・暗記方法 - 受験社会専門塾「令和」")</f>
        <v>中学受験社会の覚え方・暗記方法 - 受験社会専門塾「令和」</v>
      </c>
      <c r="F474" s="8" t="str">
        <f>IFERROR(__xludf.DUMMYFUNCTION("IFERROR(
  VLOOKUP(
    B474,
    IMPORTRANGE(
      ""1ZygntHC1J6IxzKbTidmOyf5nUyW4GCLurHCjexrLm_o"",
      ""HTMLキャッシュ!A:F""
    ),
    2,
    FALSE
  ),
  """"
)
"),"TP")</f>
        <v>TP</v>
      </c>
      <c r="G474" s="8" t="str">
        <f>IFERROR(__xludf.DUMMYFUNCTION("IFERROR(
  VLOOKUP(
    B474,
    IMPORTRANGE(
      ""1ZygntHC1J6IxzKbTidmOyf5nUyW4GCLurHCjexrLm_o"",
      ""HTMLキャッシュ!A:F""
    ),
    5,
    FALSE
  ),
  """"
)
"),"中学受験 社会専門塾｜暗記が苦手でも得点源に変える個別指導｜地理・歴史・公民")</f>
        <v>中学受験 社会専門塾｜暗記が苦手でも得点源に変える個別指導｜地理・歴史・公民</v>
      </c>
      <c r="I474" s="8">
        <f>IFERROR(__xludf.DUMMYFUNCTION("IFERROR(
  VLOOKUP(
    A474,
    IMPORTRANGE(
      ""1ZHMy3vVUd_0MrSduXTe1etBb1HNpAlGwQr006ljwMiM"",
      ""GSC最新!A:F""
    ),
    3,
    FALSE
  ),
  0
)
"),17.0)</f>
        <v>17</v>
      </c>
    </row>
    <row r="475">
      <c r="A475" s="9" t="s">
        <v>795</v>
      </c>
      <c r="B475" s="9" t="s">
        <v>723</v>
      </c>
      <c r="C475" s="11" t="str">
        <f>IFERROR(__xludf.DUMMYFUNCTION("REGEXEXTRACT(A475,""https?://([^/]+)"")"),"jukureiwa.com")</f>
        <v>jukureiwa.com</v>
      </c>
      <c r="D475" s="8" t="str">
        <f>IFERROR(__xludf.DUMMYFUNCTION("IFERROR(
  VLOOKUP(
    A475,
    IMPORTRANGE(
      ""1ZygntHC1J6IxzKbTidmOyf5nUyW4GCLurHCjexrLm_o"",
      ""HTMLキャッシュ!A:F""
    ),
    2,
    FALSE
  ),
  0
)
"),"MC")</f>
        <v>MC</v>
      </c>
      <c r="E475" s="8" t="str">
        <f>IFERROR(__xludf.DUMMYFUNCTION("IFERROR(
  VLOOKUP(
    A475,
    IMPORTRANGE(
      ""1ZygntHC1J6IxzKbTidmOyf5nUyW4GCLurHCjexrLm_o"",
      ""HTMLキャッシュ!A:F""
    ),
    5,
    FALSE
  ),
  0
)
"),"中学受験 社会 勉強法｜中学生になる前の小6対策")</f>
        <v>中学受験 社会 勉強法｜中学生になる前の小6対策</v>
      </c>
      <c r="F475" s="8" t="str">
        <f>IFERROR(__xludf.DUMMYFUNCTION("IFERROR(
  VLOOKUP(
    B475,
    IMPORTRANGE(
      ""1ZygntHC1J6IxzKbTidmOyf5nUyW4GCLurHCjexrLm_o"",
      ""HTMLキャッシュ!A:F""
    ),
    2,
    FALSE
  ),
  """"
)
"),"TP")</f>
        <v>TP</v>
      </c>
      <c r="G475" s="8" t="str">
        <f>IFERROR(__xludf.DUMMYFUNCTION("IFERROR(
  VLOOKUP(
    B475,
    IMPORTRANGE(
      ""1ZygntHC1J6IxzKbTidmOyf5nUyW4GCLurHCjexrLm_o"",
      ""HTMLキャッシュ!A:F""
    ),
    5,
    FALSE
  ),
  """"
)
"),"中学受験 社会専門塾｜暗記が苦手でも得点源に変える個別指導｜地理・歴史・公民")</f>
        <v>中学受験 社会専門塾｜暗記が苦手でも得点源に変える個別指導｜地理・歴史・公民</v>
      </c>
      <c r="I475" s="8">
        <f>IFERROR(__xludf.DUMMYFUNCTION("IFERROR(
  VLOOKUP(
    A475,
    IMPORTRANGE(
      ""1ZHMy3vVUd_0MrSduXTe1etBb1HNpAlGwQr006ljwMiM"",
      ""GSC最新!A:F""
    ),
    3,
    FALSE
  ),
  0
)
"),20.0)</f>
        <v>20</v>
      </c>
    </row>
    <row r="476">
      <c r="A476" s="9" t="s">
        <v>796</v>
      </c>
      <c r="B476" s="9" t="s">
        <v>723</v>
      </c>
      <c r="C476" s="11" t="str">
        <f>IFERROR(__xludf.DUMMYFUNCTION("REGEXEXTRACT(A476,""https?://([^/]+)"")"),"jukureiwa.com")</f>
        <v>jukureiwa.com</v>
      </c>
      <c r="D476" s="8" t="str">
        <f>IFERROR(__xludf.DUMMYFUNCTION("IFERROR(
  VLOOKUP(
    A476,
    IMPORTRANGE(
      ""1ZygntHC1J6IxzKbTidmOyf5nUyW4GCLurHCjexrLm_o"",
      ""HTMLキャッシュ!A:F""
    ),
    2,
    FALSE
  ),
  0
)
"),"MC")</f>
        <v>MC</v>
      </c>
      <c r="E476" s="8" t="str">
        <f>IFERROR(__xludf.DUMMYFUNCTION("IFERROR(
  VLOOKUP(
    A476,
    IMPORTRANGE(
      ""1ZygntHC1J6IxzKbTidmOyf5nUyW4GCLurHCjexrLm_o"",
      ""HTMLキャッシュ!A:F""
    ),
    5,
    FALSE
  ),
  0
)
"),"中学受験社会の受験勉強が間に合わない時の緊急対処法 - 受験社会専門塾「令和」")</f>
        <v>中学受験社会の受験勉強が間に合わない時の緊急対処法 - 受験社会専門塾「令和」</v>
      </c>
      <c r="F476" s="8" t="str">
        <f>IFERROR(__xludf.DUMMYFUNCTION("IFERROR(
  VLOOKUP(
    B476,
    IMPORTRANGE(
      ""1ZygntHC1J6IxzKbTidmOyf5nUyW4GCLurHCjexrLm_o"",
      ""HTMLキャッシュ!A:F""
    ),
    2,
    FALSE
  ),
  """"
)
"),"TP")</f>
        <v>TP</v>
      </c>
      <c r="G476" s="8" t="str">
        <f>IFERROR(__xludf.DUMMYFUNCTION("IFERROR(
  VLOOKUP(
    B476,
    IMPORTRANGE(
      ""1ZygntHC1J6IxzKbTidmOyf5nUyW4GCLurHCjexrLm_o"",
      ""HTMLキャッシュ!A:F""
    ),
    5,
    FALSE
  ),
  """"
)
"),"中学受験 社会専門塾｜暗記が苦手でも得点源に変える個別指導｜地理・歴史・公民")</f>
        <v>中学受験 社会専門塾｜暗記が苦手でも得点源に変える個別指導｜地理・歴史・公民</v>
      </c>
      <c r="I476" s="8">
        <f>IFERROR(__xludf.DUMMYFUNCTION("IFERROR(
  VLOOKUP(
    A476,
    IMPORTRANGE(
      ""1ZHMy3vVUd_0MrSduXTe1etBb1HNpAlGwQr006ljwMiM"",
      ""GSC最新!A:F""
    ),
    3,
    FALSE
  ),
  0
)
"),13.0)</f>
        <v>13</v>
      </c>
    </row>
    <row r="477">
      <c r="A477" s="10" t="s">
        <v>803</v>
      </c>
      <c r="B477" s="9" t="s">
        <v>826</v>
      </c>
      <c r="C477" s="11" t="str">
        <f>IFERROR(__xludf.DUMMYFUNCTION("REGEXEXTRACT(A477,""https?://([^/]+)"")"),"koten-kakitsubata.jp")</f>
        <v>koten-kakitsubata.jp</v>
      </c>
      <c r="D477" s="8" t="str">
        <f>IFERROR(__xludf.DUMMYFUNCTION("IFERROR(
  VLOOKUP(
    A477,
    IMPORTRANGE(
      ""1ZygntHC1J6IxzKbTidmOyf5nUyW4GCLurHCjexrLm_o"",
      ""HTMLキャッシュ!A:F""
    ),
    2,
    FALSE
  ),
  0
)
"),"MC")</f>
        <v>MC</v>
      </c>
      <c r="E477" s="8" t="str">
        <f>IFERROR(__xludf.DUMMYFUNCTION("IFERROR(
  VLOOKUP(
    A477,
    IMPORTRANGE(
      ""1ZygntHC1J6IxzKbTidmOyf5nUyW4GCLurHCjexrLm_o"",
      ""HTMLキャッシュ!A:F""
    ),
    5,
    FALSE
  ),
  0
)
"),"有明の月とは？意味と時間帯・月齢が一気に分かる古文読解用早見")</f>
        <v>有明の月とは？意味と時間帯・月齢が一気に分かる古文読解用早見</v>
      </c>
      <c r="F477" s="8" t="str">
        <f>IFERROR(__xludf.DUMMYFUNCTION("IFERROR(
  VLOOKUP(
    B477,
    IMPORTRANGE(
      ""1ZygntHC1J6IxzKbTidmOyf5nUyW4GCLurHCjexrLm_o"",
      ""HTMLキャッシュ!A:F""
    ),
    2,
    FALSE
  ),
  """"
)
"),"SP")</f>
        <v>SP</v>
      </c>
      <c r="G477" s="8" t="str">
        <f>IFERROR(__xludf.DUMMYFUNCTION("IFERROR(
  VLOOKUP(
    B477,
    IMPORTRANGE(
      ""1ZygntHC1J6IxzKbTidmOyf5nUyW4GCLurHCjexrLm_o"",
      ""HTMLキャッシュ!A:F""
    ),
    5,
    FALSE
  ),
  """"
)
"),"大学受験 古典対策講座｜現代文・古文・漢文対応の個別指導")</f>
        <v>大学受験 古典対策講座｜現代文・古文・漢文対応の個別指導</v>
      </c>
      <c r="H477" s="1" t="s">
        <v>2137</v>
      </c>
      <c r="I477" s="8">
        <f>IFERROR(__xludf.DUMMYFUNCTION("IFERROR(
  VLOOKUP(
    A477,
    IMPORTRANGE(
      ""1ZHMy3vVUd_0MrSduXTe1etBb1HNpAlGwQr006ljwMiM"",
      ""GSC最新!A:F""
    ),
    3,
    FALSE
  ),
  0
)
"),1102.0)</f>
        <v>1102</v>
      </c>
    </row>
    <row r="478">
      <c r="A478" s="10" t="s">
        <v>804</v>
      </c>
      <c r="B478" s="9" t="s">
        <v>826</v>
      </c>
      <c r="C478" s="11" t="str">
        <f>IFERROR(__xludf.DUMMYFUNCTION("REGEXEXTRACT(A478,""https?://([^/]+)"")"),"koten-kakitsubata.jp")</f>
        <v>koten-kakitsubata.jp</v>
      </c>
      <c r="D478" s="8" t="str">
        <f>IFERROR(__xludf.DUMMYFUNCTION("IFERROR(
  VLOOKUP(
    A478,
    IMPORTRANGE(
      ""1ZygntHC1J6IxzKbTidmOyf5nUyW4GCLurHCjexrLm_o"",
      ""HTMLキャッシュ!A:F""
    ),
    2,
    FALSE
  ),
  0
)
"),"MC")</f>
        <v>MC</v>
      </c>
      <c r="E478" s="8" t="str">
        <f>IFERROR(__xludf.DUMMYFUNCTION("IFERROR(
  VLOOKUP(
    A478,
    IMPORTRANGE(
      ""1ZygntHC1J6IxzKbTidmOyf5nUyW4GCLurHCjexrLm_o"",
      ""HTMLキャッシュ!A:F""
    ),
    5,
    FALSE
  ),
  0
)
"),"旧暦とは？新暦との違いと季節のずれを古文読解で理解する")</f>
        <v>旧暦とは？新暦との違いと季節のずれを古文読解で理解する</v>
      </c>
      <c r="F478" s="8" t="str">
        <f>IFERROR(__xludf.DUMMYFUNCTION("IFERROR(
  VLOOKUP(
    B478,
    IMPORTRANGE(
      ""1ZygntHC1J6IxzKbTidmOyf5nUyW4GCLurHCjexrLm_o"",
      ""HTMLキャッシュ!A:F""
    ),
    2,
    FALSE
  ),
  """"
)
"),"SP")</f>
        <v>SP</v>
      </c>
      <c r="G478" s="8" t="str">
        <f>IFERROR(__xludf.DUMMYFUNCTION("IFERROR(
  VLOOKUP(
    B478,
    IMPORTRANGE(
      ""1ZygntHC1J6IxzKbTidmOyf5nUyW4GCLurHCjexrLm_o"",
      ""HTMLキャッシュ!A:F""
    ),
    5,
    FALSE
  ),
  """"
)
"),"大学受験 古典対策講座｜現代文・古文・漢文対応の個別指導")</f>
        <v>大学受験 古典対策講座｜現代文・古文・漢文対応の個別指導</v>
      </c>
      <c r="H478" s="1" t="s">
        <v>2137</v>
      </c>
      <c r="I478" s="8">
        <f>IFERROR(__xludf.DUMMYFUNCTION("IFERROR(
  VLOOKUP(
    A478,
    IMPORTRANGE(
      ""1ZHMy3vVUd_0MrSduXTe1etBb1HNpAlGwQr006ljwMiM"",
      ""GSC最新!A:F""
    ),
    3,
    FALSE
  ),
  0
)
"),646.0)</f>
        <v>646</v>
      </c>
    </row>
    <row r="479">
      <c r="A479" s="10" t="s">
        <v>805</v>
      </c>
      <c r="B479" s="9" t="s">
        <v>826</v>
      </c>
      <c r="C479" s="11" t="str">
        <f>IFERROR(__xludf.DUMMYFUNCTION("REGEXEXTRACT(A479,""https?://([^/]+)"")"),"koten-kakitsubata.jp")</f>
        <v>koten-kakitsubata.jp</v>
      </c>
      <c r="D479" s="8" t="str">
        <f>IFERROR(__xludf.DUMMYFUNCTION("IFERROR(
  VLOOKUP(
    A479,
    IMPORTRANGE(
      ""1ZygntHC1J6IxzKbTidmOyf5nUyW4GCLurHCjexrLm_o"",
      ""HTMLキャッシュ!A:F""
    ),
    2,
    FALSE
  ),
  0
)
"),"MC")</f>
        <v>MC</v>
      </c>
      <c r="E479" s="8" t="str">
        <f>IFERROR(__xludf.DUMMYFUNCTION("IFERROR(
  VLOOKUP(
    A479,
    IMPORTRANGE(
      ""1ZygntHC1J6IxzKbTidmOyf5nUyW4GCLurHCjexrLm_o"",
      ""HTMLキャッシュ!A:F""
    ),
    5,
    FALSE
  ),
  0
)
"),"眠れる分度器も話題｜共通テスト古文漢文の選択肢処理と精読")</f>
        <v>眠れる分度器も話題｜共通テスト古文漢文の選択肢処理と精読</v>
      </c>
      <c r="F479" s="8" t="str">
        <f>IFERROR(__xludf.DUMMYFUNCTION("IFERROR(
  VLOOKUP(
    B479,
    IMPORTRANGE(
      ""1ZygntHC1J6IxzKbTidmOyf5nUyW4GCLurHCjexrLm_o"",
      ""HTMLキャッシュ!A:F""
    ),
    2,
    FALSE
  ),
  """"
)
"),"SP")</f>
        <v>SP</v>
      </c>
      <c r="G479" s="8" t="str">
        <f>IFERROR(__xludf.DUMMYFUNCTION("IFERROR(
  VLOOKUP(
    B479,
    IMPORTRANGE(
      ""1ZygntHC1J6IxzKbTidmOyf5nUyW4GCLurHCjexrLm_o"",
      ""HTMLキャッシュ!A:F""
    ),
    5,
    FALSE
  ),
  """"
)
"),"大学受験 古典対策講座｜現代文・古文・漢文対応の個別指導")</f>
        <v>大学受験 古典対策講座｜現代文・古文・漢文対応の個別指導</v>
      </c>
      <c r="H479" s="1" t="s">
        <v>2138</v>
      </c>
      <c r="I479" s="8">
        <f>IFERROR(__xludf.DUMMYFUNCTION("IFERROR(
  VLOOKUP(
    A479,
    IMPORTRANGE(
      ""1ZHMy3vVUd_0MrSduXTe1etBb1HNpAlGwQr006ljwMiM"",
      ""GSC最新!A:F""
    ),
    3,
    FALSE
  ),
  0
)
"),38.0)</f>
        <v>38</v>
      </c>
    </row>
    <row r="480">
      <c r="A480" s="10" t="s">
        <v>806</v>
      </c>
      <c r="B480" s="9" t="s">
        <v>802</v>
      </c>
      <c r="C480" s="11" t="str">
        <f>IFERROR(__xludf.DUMMYFUNCTION("REGEXEXTRACT(A480,""https?://([^/]+)"")"),"koten-kakitsubata.jp")</f>
        <v>koten-kakitsubata.jp</v>
      </c>
      <c r="D480" s="8" t="str">
        <f>IFERROR(__xludf.DUMMYFUNCTION("IFERROR(
  VLOOKUP(
    A480,
    IMPORTRANGE(
      ""1ZygntHC1J6IxzKbTidmOyf5nUyW4GCLurHCjexrLm_o"",
      ""HTMLキャッシュ!A:F""
    ),
    2,
    FALSE
  ),
  0
)
"),"MC")</f>
        <v>MC</v>
      </c>
      <c r="E480" s="8" t="str">
        <f>IFERROR(__xludf.DUMMYFUNCTION("IFERROR(
  VLOOKUP(
    A480,
    IMPORTRANGE(
      ""1ZygntHC1J6IxzKbTidmOyf5nUyW4GCLurHCjexrLm_o"",
      ""HTMLキャッシュ!A:F""
    ),
    5,
    FALSE
  ),
  0
)
"),"浜松中納言物語現代語訳全文｜和歌・反語｜東大古文2022")</f>
        <v>浜松中納言物語現代語訳全文｜和歌・反語｜東大古文2022</v>
      </c>
      <c r="F480" s="8" t="str">
        <f>IFERROR(__xludf.DUMMYFUNCTION("IFERROR(
  VLOOKUP(
    B480,
    IMPORTRANGE(
      ""1ZygntHC1J6IxzKbTidmOyf5nUyW4GCLurHCjexrLm_o"",
      ""HTMLキャッシュ!A:F""
    ),
    2,
    FALSE
  ),
  """"
)
"),"-")</f>
        <v>-</v>
      </c>
      <c r="G480" s="8" t="str">
        <f>IFERROR(__xludf.DUMMYFUNCTION("IFERROR(
  VLOOKUP(
    B480,
    IMPORTRANGE(
      ""1ZygntHC1J6IxzKbTidmOyf5nUyW4GCLurHCjexrLm_o"",
      ""HTMLキャッシュ!A:F""
    ),
    5,
    FALSE
  ),
  """"
)
"),"代表ブログ - 古典専門塾 かきつばた")</f>
        <v>代表ブログ - 古典専門塾 かきつばた</v>
      </c>
      <c r="H480" s="1" t="s">
        <v>2139</v>
      </c>
      <c r="I480" s="8">
        <f>IFERROR(__xludf.DUMMYFUNCTION("IFERROR(
  VLOOKUP(
    A480,
    IMPORTRANGE(
      ""1ZHMy3vVUd_0MrSduXTe1etBb1HNpAlGwQr006ljwMiM"",
      ""GSC最新!A:F""
    ),
    3,
    FALSE
  ),
  0
)
"),444.0)</f>
        <v>444</v>
      </c>
    </row>
    <row r="481">
      <c r="A481" s="10" t="s">
        <v>807</v>
      </c>
      <c r="B481" s="9" t="s">
        <v>826</v>
      </c>
      <c r="C481" s="11" t="str">
        <f>IFERROR(__xludf.DUMMYFUNCTION("REGEXEXTRACT(A481,""https?://([^/]+)"")"),"koten-kakitsubata.jp")</f>
        <v>koten-kakitsubata.jp</v>
      </c>
      <c r="D481" s="8" t="str">
        <f>IFERROR(__xludf.DUMMYFUNCTION("IFERROR(
  VLOOKUP(
    A481,
    IMPORTRANGE(
      ""1ZygntHC1J6IxzKbTidmOyf5nUyW4GCLurHCjexrLm_o"",
      ""HTMLキャッシュ!A:F""
    ),
    2,
    FALSE
  ),
  0
)
"),"MC")</f>
        <v>MC</v>
      </c>
      <c r="E481" s="8" t="str">
        <f>IFERROR(__xludf.DUMMYFUNCTION("IFERROR(
  VLOOKUP(
    A481,
    IMPORTRANGE(
      ""1ZygntHC1J6IxzKbTidmOyf5nUyW4GCLurHCjexrLm_o"",
      ""HTMLキャッシュ!A:F""
    ),
    5,
    FALSE
  ),
  0
)
"),"増鏡・とはずがたり現代語訳全文｜語句の意味｜共通テスト古文")</f>
        <v>増鏡・とはずがたり現代語訳全文｜語句の意味｜共通テスト古文</v>
      </c>
      <c r="F481" s="8" t="str">
        <f>IFERROR(__xludf.DUMMYFUNCTION("IFERROR(
  VLOOKUP(
    B481,
    IMPORTRANGE(
      ""1ZygntHC1J6IxzKbTidmOyf5nUyW4GCLurHCjexrLm_o"",
      ""HTMLキャッシュ!A:F""
    ),
    2,
    FALSE
  ),
  """"
)
"),"SP")</f>
        <v>SP</v>
      </c>
      <c r="G481" s="8" t="str">
        <f>IFERROR(__xludf.DUMMYFUNCTION("IFERROR(
  VLOOKUP(
    B481,
    IMPORTRANGE(
      ""1ZygntHC1J6IxzKbTidmOyf5nUyW4GCLurHCjexrLm_o"",
      ""HTMLキャッシュ!A:F""
    ),
    5,
    FALSE
  ),
  """"
)
"),"大学受験 古典対策講座｜現代文・古文・漢文対応の個別指導")</f>
        <v>大学受験 古典対策講座｜現代文・古文・漢文対応の個別指導</v>
      </c>
      <c r="H481" s="1" t="s">
        <v>2138</v>
      </c>
      <c r="I481" s="8">
        <f>IFERROR(__xludf.DUMMYFUNCTION("IFERROR(
  VLOOKUP(
    A481,
    IMPORTRANGE(
      ""1ZHMy3vVUd_0MrSduXTe1etBb1HNpAlGwQr006ljwMiM"",
      ""GSC最新!A:F""
    ),
    3,
    FALSE
  ),
  0
)
"),1087.0)</f>
        <v>1087</v>
      </c>
    </row>
    <row r="482">
      <c r="A482" s="10" t="s">
        <v>808</v>
      </c>
      <c r="B482" s="9" t="s">
        <v>826</v>
      </c>
      <c r="C482" s="11" t="str">
        <f>IFERROR(__xludf.DUMMYFUNCTION("REGEXEXTRACT(A482,""https?://([^/]+)"")"),"koten-kakitsubata.jp")</f>
        <v>koten-kakitsubata.jp</v>
      </c>
      <c r="D482" s="8" t="str">
        <f>IFERROR(__xludf.DUMMYFUNCTION("IFERROR(
  VLOOKUP(
    A482,
    IMPORTRANGE(
      ""1ZygntHC1J6IxzKbTidmOyf5nUyW4GCLurHCjexrLm_o"",
      ""HTMLキャッシュ!A:F""
    ),
    2,
    FALSE
  ),
  0
)
"),"MC")</f>
        <v>MC</v>
      </c>
      <c r="E482" s="8" t="str">
        <f>IFERROR(__xludf.DUMMYFUNCTION("IFERROR(
  VLOOKUP(
    A482,
    IMPORTRANGE(
      ""1ZygntHC1J6IxzKbTidmOyf5nUyW4GCLurHCjexrLm_o"",
      ""HTMLキャッシュ!A:F""
    ),
    5,
    FALSE
  ),
  0
)
"),"2022國學院大学A日程『源氏物語・浮舟』本文と現代語訳解説")</f>
        <v>2022國學院大学A日程『源氏物語・浮舟』本文と現代語訳解説</v>
      </c>
      <c r="F482" s="8" t="str">
        <f>IFERROR(__xludf.DUMMYFUNCTION("IFERROR(
  VLOOKUP(
    B482,
    IMPORTRANGE(
      ""1ZygntHC1J6IxzKbTidmOyf5nUyW4GCLurHCjexrLm_o"",
      ""HTMLキャッシュ!A:F""
    ),
    2,
    FALSE
  ),
  """"
)
"),"SP")</f>
        <v>SP</v>
      </c>
      <c r="G482" s="8" t="str">
        <f>IFERROR(__xludf.DUMMYFUNCTION("IFERROR(
  VLOOKUP(
    B482,
    IMPORTRANGE(
      ""1ZygntHC1J6IxzKbTidmOyf5nUyW4GCLurHCjexrLm_o"",
      ""HTMLキャッシュ!A:F""
    ),
    5,
    FALSE
  ),
  """"
)
"),"大学受験 古典対策講座｜現代文・古文・漢文対応の個別指導")</f>
        <v>大学受験 古典対策講座｜現代文・古文・漢文対応の個別指導</v>
      </c>
      <c r="H482" s="1" t="s">
        <v>2139</v>
      </c>
      <c r="I482" s="8">
        <f>IFERROR(__xludf.DUMMYFUNCTION("IFERROR(
  VLOOKUP(
    A482,
    IMPORTRANGE(
      ""1ZHMy3vVUd_0MrSduXTe1etBb1HNpAlGwQr006ljwMiM"",
      ""GSC最新!A:F""
    ),
    3,
    FALSE
  ),
  0
)
"),282.0)</f>
        <v>282</v>
      </c>
    </row>
    <row r="483">
      <c r="A483" s="9" t="s">
        <v>809</v>
      </c>
      <c r="B483" s="2" t="s">
        <v>826</v>
      </c>
      <c r="C483" s="11" t="str">
        <f>IFERROR(__xludf.DUMMYFUNCTION("REGEXEXTRACT(A483,""https?://([^/]+)"")"),"koten-kakitsubata.jp")</f>
        <v>koten-kakitsubata.jp</v>
      </c>
      <c r="D483" s="8" t="str">
        <f>IFERROR(__xludf.DUMMYFUNCTION("IFERROR(
  VLOOKUP(
    A483,
    IMPORTRANGE(
      ""1ZygntHC1J6IxzKbTidmOyf5nUyW4GCLurHCjexrLm_o"",
      ""HTMLキャッシュ!A:F""
    ),
    2,
    FALSE
  ),
  0
)
"),"MC")</f>
        <v>MC</v>
      </c>
      <c r="E483" s="8" t="str">
        <f>IFERROR(__xludf.DUMMYFUNCTION("IFERROR(
  VLOOKUP(
    A483,
    IMPORTRANGE(
      ""1ZygntHC1J6IxzKbTidmOyf5nUyW4GCLurHCjexrLm_o"",
      ""HTMLキャッシュ!A:F""
    ),
    5,
    FALSE
  ),
  0
)
"),"漢文の基礎勉強法｜共通テスト・大学入試で満点を狙う攻略")</f>
        <v>漢文の基礎勉強法｜共通テスト・大学入試で満点を狙う攻略</v>
      </c>
      <c r="F483" s="8" t="str">
        <f>IFERROR(__xludf.DUMMYFUNCTION("IFERROR(
  VLOOKUP(
    B483,
    IMPORTRANGE(
      ""1ZygntHC1J6IxzKbTidmOyf5nUyW4GCLurHCjexrLm_o"",
      ""HTMLキャッシュ!A:F""
    ),
    2,
    FALSE
  ),
  """"
)
"),"SP")</f>
        <v>SP</v>
      </c>
      <c r="G483" s="8" t="str">
        <f>IFERROR(__xludf.DUMMYFUNCTION("IFERROR(
  VLOOKUP(
    B483,
    IMPORTRANGE(
      ""1ZygntHC1J6IxzKbTidmOyf5nUyW4GCLurHCjexrLm_o"",
      ""HTMLキャッシュ!A:F""
    ),
    5,
    FALSE
  ),
  """"
)
"),"大学受験 古典対策講座｜現代文・古文・漢文対応の個別指導")</f>
        <v>大学受験 古典対策講座｜現代文・古文・漢文対応の個別指導</v>
      </c>
      <c r="H483" s="1" t="s">
        <v>2140</v>
      </c>
      <c r="I483" s="8">
        <f>IFERROR(__xludf.DUMMYFUNCTION("IFERROR(
  VLOOKUP(
    A483,
    IMPORTRANGE(
      ""1ZHMy3vVUd_0MrSduXTe1etBb1HNpAlGwQr006ljwMiM"",
      ""GSC最新!A:F""
    ),
    3,
    FALSE
  ),
  0
)
"),139.0)</f>
        <v>139</v>
      </c>
    </row>
    <row r="484">
      <c r="A484" s="9" t="s">
        <v>810</v>
      </c>
      <c r="B484" s="9" t="s">
        <v>826</v>
      </c>
      <c r="C484" s="11" t="str">
        <f>IFERROR(__xludf.DUMMYFUNCTION("REGEXEXTRACT(A484,""https?://([^/]+)"")"),"koten-kakitsubata.jp")</f>
        <v>koten-kakitsubata.jp</v>
      </c>
      <c r="D484" s="8" t="str">
        <f>IFERROR(__xludf.DUMMYFUNCTION("IFERROR(
  VLOOKUP(
    A484,
    IMPORTRANGE(
      ""1ZygntHC1J6IxzKbTidmOyf5nUyW4GCLurHCjexrLm_o"",
      ""HTMLキャッシュ!A:F""
    ),
    2,
    FALSE
  ),
  0
)
"),"MC")</f>
        <v>MC</v>
      </c>
      <c r="E484" s="8" t="str">
        <f>IFERROR(__xludf.DUMMYFUNCTION("IFERROR(
  VLOOKUP(
    A484,
    IMPORTRANGE(
      ""1ZygntHC1J6IxzKbTidmOyf5nUyW4GCLurHCjexrLm_o"",
      ""HTMLキャッシュ!A:F""
    ),
    5,
    FALSE
  ),
  0
)
"),"古典常識「大内裏」とは？平安京の官庁街の場所と構造を図で解説 - 古典専門塾 かきつばた")</f>
        <v>古典常識「大内裏」とは？平安京の官庁街の場所と構造を図で解説 - 古典専門塾 かきつばた</v>
      </c>
      <c r="F484" s="8" t="str">
        <f>IFERROR(__xludf.DUMMYFUNCTION("IFERROR(
  VLOOKUP(
    B484,
    IMPORTRANGE(
      ""1ZygntHC1J6IxzKbTidmOyf5nUyW4GCLurHCjexrLm_o"",
      ""HTMLキャッシュ!A:F""
    ),
    2,
    FALSE
  ),
  """"
)
"),"SP")</f>
        <v>SP</v>
      </c>
      <c r="G484" s="8" t="str">
        <f>IFERROR(__xludf.DUMMYFUNCTION("IFERROR(
  VLOOKUP(
    B484,
    IMPORTRANGE(
      ""1ZygntHC1J6IxzKbTidmOyf5nUyW4GCLurHCjexrLm_o"",
      ""HTMLキャッシュ!A:F""
    ),
    5,
    FALSE
  ),
  """"
)
"),"大学受験 古典対策講座｜現代文・古文・漢文対応の個別指導")</f>
        <v>大学受験 古典対策講座｜現代文・古文・漢文対応の個別指導</v>
      </c>
      <c r="H484" s="1" t="s">
        <v>2137</v>
      </c>
      <c r="I484" s="8">
        <f>IFERROR(__xludf.DUMMYFUNCTION("IFERROR(
  VLOOKUP(
    A484,
    IMPORTRANGE(
      ""1ZHMy3vVUd_0MrSduXTe1etBb1HNpAlGwQr006ljwMiM"",
      ""GSC最新!A:F""
    ),
    3,
    FALSE
  ),
  0
)
"),72.0)</f>
        <v>72</v>
      </c>
    </row>
    <row r="485">
      <c r="A485" s="9" t="s">
        <v>811</v>
      </c>
      <c r="B485" s="2" t="s">
        <v>826</v>
      </c>
      <c r="C485" s="11" t="str">
        <f>IFERROR(__xludf.DUMMYFUNCTION("REGEXEXTRACT(A485,""https?://([^/]+)"")"),"koten-kakitsubata.jp")</f>
        <v>koten-kakitsubata.jp</v>
      </c>
      <c r="D485" s="8" t="str">
        <f>IFERROR(__xludf.DUMMYFUNCTION("IFERROR(
  VLOOKUP(
    A485,
    IMPORTRANGE(
      ""1ZygntHC1J6IxzKbTidmOyf5nUyW4GCLurHCjexrLm_o"",
      ""HTMLキャッシュ!A:F""
    ),
    2,
    FALSE
  ),
  0
)
"),"MC")</f>
        <v>MC</v>
      </c>
      <c r="E485" s="8" t="str">
        <f>IFERROR(__xludf.DUMMYFUNCTION("IFERROR(
  VLOOKUP(
    A485,
    IMPORTRANGE(
      ""1ZygntHC1J6IxzKbTidmOyf5nUyW4GCLurHCjexrLm_o"",
      ""HTMLキャッシュ!A:F""
    ),
    5,
    FALSE
  ),
  0
)
"),"干支の方角一覧｜古文に出る十二支・艮巽坤乾と鬼門裏鬼門図解")</f>
        <v>干支の方角一覧｜古文に出る十二支・艮巽坤乾と鬼門裏鬼門図解</v>
      </c>
      <c r="F485" s="8" t="str">
        <f>IFERROR(__xludf.DUMMYFUNCTION("IFERROR(
  VLOOKUP(
    B485,
    IMPORTRANGE(
      ""1ZygntHC1J6IxzKbTidmOyf5nUyW4GCLurHCjexrLm_o"",
      ""HTMLキャッシュ!A:F""
    ),
    2,
    FALSE
  ),
  """"
)
"),"SP")</f>
        <v>SP</v>
      </c>
      <c r="G485" s="8" t="str">
        <f>IFERROR(__xludf.DUMMYFUNCTION("IFERROR(
  VLOOKUP(
    B485,
    IMPORTRANGE(
      ""1ZygntHC1J6IxzKbTidmOyf5nUyW4GCLurHCjexrLm_o"",
      ""HTMLキャッシュ!A:F""
    ),
    5,
    FALSE
  ),
  """"
)
"),"大学受験 古典対策講座｜現代文・古文・漢文対応の個別指導")</f>
        <v>大学受験 古典対策講座｜現代文・古文・漢文対応の個別指導</v>
      </c>
      <c r="H485" s="1" t="s">
        <v>2137</v>
      </c>
      <c r="I485" s="8">
        <f>IFERROR(__xludf.DUMMYFUNCTION("IFERROR(
  VLOOKUP(
    A485,
    IMPORTRANGE(
      ""1ZHMy3vVUd_0MrSduXTe1etBb1HNpAlGwQr006ljwMiM"",
      ""GSC最新!A:F""
    ),
    3,
    FALSE
  ),
  0
)
"),1284.0)</f>
        <v>1284</v>
      </c>
    </row>
    <row r="486">
      <c r="A486" s="9" t="s">
        <v>812</v>
      </c>
      <c r="B486" s="2" t="s">
        <v>826</v>
      </c>
      <c r="C486" s="11" t="str">
        <f>IFERROR(__xludf.DUMMYFUNCTION("REGEXEXTRACT(A486,""https?://([^/]+)"")"),"koten-kakitsubata.jp")</f>
        <v>koten-kakitsubata.jp</v>
      </c>
      <c r="D486" s="8" t="str">
        <f>IFERROR(__xludf.DUMMYFUNCTION("IFERROR(
  VLOOKUP(
    A486,
    IMPORTRANGE(
      ""1ZygntHC1J6IxzKbTidmOyf5nUyW4GCLurHCjexrLm_o"",
      ""HTMLキャッシュ!A:F""
    ),
    2,
    FALSE
  ),
  0
)
"),"MC")</f>
        <v>MC</v>
      </c>
      <c r="E486" s="8" t="str">
        <f>IFERROR(__xludf.DUMMYFUNCTION("IFERROR(
  VLOOKUP(
    A486,
    IMPORTRANGE(
      ""1ZygntHC1J6IxzKbTidmOyf5nUyW4GCLurHCjexrLm_o"",
      ""HTMLキャッシュ!A:F""
    ),
    5,
    FALSE
  ),
  0
)
"),"内裏とは？図で読む｜読み方と大内裏の違い平安京高校古文図解編")</f>
        <v>内裏とは？図で読む｜読み方と大内裏の違い平安京高校古文図解編</v>
      </c>
      <c r="F486" s="8" t="str">
        <f>IFERROR(__xludf.DUMMYFUNCTION("IFERROR(
  VLOOKUP(
    B486,
    IMPORTRANGE(
      ""1ZygntHC1J6IxzKbTidmOyf5nUyW4GCLurHCjexrLm_o"",
      ""HTMLキャッシュ!A:F""
    ),
    2,
    FALSE
  ),
  """"
)
"),"SP")</f>
        <v>SP</v>
      </c>
      <c r="G486" s="8" t="str">
        <f>IFERROR(__xludf.DUMMYFUNCTION("IFERROR(
  VLOOKUP(
    B486,
    IMPORTRANGE(
      ""1ZygntHC1J6IxzKbTidmOyf5nUyW4GCLurHCjexrLm_o"",
      ""HTMLキャッシュ!A:F""
    ),
    5,
    FALSE
  ),
  """"
)
"),"大学受験 古典対策講座｜現代文・古文・漢文対応の個別指導")</f>
        <v>大学受験 古典対策講座｜現代文・古文・漢文対応の個別指導</v>
      </c>
      <c r="H486" s="1" t="s">
        <v>2137</v>
      </c>
      <c r="I486" s="8">
        <f>IFERROR(__xludf.DUMMYFUNCTION("IFERROR(
  VLOOKUP(
    A486,
    IMPORTRANGE(
      ""1ZHMy3vVUd_0MrSduXTe1etBb1HNpAlGwQr006ljwMiM"",
      ""GSC最新!A:F""
    ),
    3,
    FALSE
  ),
  0
)
"),221.0)</f>
        <v>221</v>
      </c>
    </row>
    <row r="487">
      <c r="A487" s="9" t="s">
        <v>813</v>
      </c>
      <c r="B487" s="9" t="s">
        <v>826</v>
      </c>
      <c r="C487" s="11" t="str">
        <f>IFERROR(__xludf.DUMMYFUNCTION("REGEXEXTRACT(A487,""https?://([^/]+)"")"),"koten-kakitsubata.jp")</f>
        <v>koten-kakitsubata.jp</v>
      </c>
      <c r="D487" s="8" t="str">
        <f>IFERROR(__xludf.DUMMYFUNCTION("IFERROR(
  VLOOKUP(
    A487,
    IMPORTRANGE(
      ""1ZygntHC1J6IxzKbTidmOyf5nUyW4GCLurHCjexrLm_o"",
      ""HTMLキャッシュ!A:F""
    ),
    2,
    FALSE
  ),
  0
)
"),"MC")</f>
        <v>MC</v>
      </c>
      <c r="E487" s="8" t="str">
        <f>IFERROR(__xludf.DUMMYFUNCTION("IFERROR(
  VLOOKUP(
    A487,
    IMPORTRANGE(
      ""1ZygntHC1J6IxzKbTidmOyf5nUyW4GCLurHCjexrLm_o"",
      ""HTMLキャッシュ!A:F""
    ),
    5,
    FALSE
  ),
  0
)
"),"東下り 現代語訳・品詞分解｜伊勢物語「京にはあらじ」")</f>
        <v>東下り 現代語訳・品詞分解｜伊勢物語「京にはあらじ」</v>
      </c>
      <c r="F487" s="8" t="str">
        <f>IFERROR(__xludf.DUMMYFUNCTION("IFERROR(
  VLOOKUP(
    B487,
    IMPORTRANGE(
      ""1ZygntHC1J6IxzKbTidmOyf5nUyW4GCLurHCjexrLm_o"",
      ""HTMLキャッシュ!A:F""
    ),
    2,
    FALSE
  ),
  """"
)
"),"SP")</f>
        <v>SP</v>
      </c>
      <c r="G487" s="8" t="str">
        <f>IFERROR(__xludf.DUMMYFUNCTION("IFERROR(
  VLOOKUP(
    B487,
    IMPORTRANGE(
      ""1ZygntHC1J6IxzKbTidmOyf5nUyW4GCLurHCjexrLm_o"",
      ""HTMLキャッシュ!A:F""
    ),
    5,
    FALSE
  ),
  """"
)
"),"大学受験 古典対策講座｜現代文・古文・漢文対応の個別指導")</f>
        <v>大学受験 古典対策講座｜現代文・古文・漢文対応の個別指導</v>
      </c>
      <c r="H487" s="1" t="s">
        <v>2139</v>
      </c>
      <c r="I487" s="8">
        <f>IFERROR(__xludf.DUMMYFUNCTION("IFERROR(
  VLOOKUP(
    A487,
    IMPORTRANGE(
      ""1ZHMy3vVUd_0MrSduXTe1etBb1HNpAlGwQr006ljwMiM"",
      ""GSC最新!A:F""
    ),
    3,
    FALSE
  ),
  0
)
"),969.0)</f>
        <v>969</v>
      </c>
    </row>
    <row r="488">
      <c r="A488" s="9" t="s">
        <v>814</v>
      </c>
      <c r="B488" s="2" t="s">
        <v>802</v>
      </c>
      <c r="C488" s="11" t="str">
        <f>IFERROR(__xludf.DUMMYFUNCTION("REGEXEXTRACT(A488,""https?://([^/]+)"")"),"koten-kakitsubata.jp")</f>
        <v>koten-kakitsubata.jp</v>
      </c>
      <c r="D488" s="8" t="str">
        <f>IFERROR(__xludf.DUMMYFUNCTION("IFERROR(
  VLOOKUP(
    A488,
    IMPORTRANGE(
      ""1ZygntHC1J6IxzKbTidmOyf5nUyW4GCLurHCjexrLm_o"",
      ""HTMLキャッシュ!A:F""
    ),
    2,
    FALSE
  ),
  0
)
"),"MC")</f>
        <v>MC</v>
      </c>
      <c r="E488" s="8" t="str">
        <f>IFERROR(__xludf.DUMMYFUNCTION("IFERROR(
  VLOOKUP(
    A488,
    IMPORTRANGE(
      ""1ZygntHC1J6IxzKbTidmOyf5nUyW4GCLurHCjexrLm_o"",
      ""HTMLキャッシュ!A:F""
    ),
    5,
    FALSE
  ),
  0
)
"),"古文助動詞活用表PDF｜一覧と接続・意味整理")</f>
        <v>古文助動詞活用表PDF｜一覧と接続・意味整理</v>
      </c>
      <c r="F488" s="8" t="str">
        <f>IFERROR(__xludf.DUMMYFUNCTION("IFERROR(
  VLOOKUP(
    B488,
    IMPORTRANGE(
      ""1ZygntHC1J6IxzKbTidmOyf5nUyW4GCLurHCjexrLm_o"",
      ""HTMLキャッシュ!A:F""
    ),
    2,
    FALSE
  ),
  """"
)
"),"-")</f>
        <v>-</v>
      </c>
      <c r="G488" s="8" t="str">
        <f>IFERROR(__xludf.DUMMYFUNCTION("IFERROR(
  VLOOKUP(
    B488,
    IMPORTRANGE(
      ""1ZygntHC1J6IxzKbTidmOyf5nUyW4GCLurHCjexrLm_o"",
      ""HTMLキャッシュ!A:F""
    ),
    5,
    FALSE
  ),
  """"
)
"),"代表ブログ - 古典専門塾 かきつばた")</f>
        <v>代表ブログ - 古典専門塾 かきつばた</v>
      </c>
      <c r="H488" s="1" t="s">
        <v>2141</v>
      </c>
      <c r="I488" s="8">
        <f>IFERROR(__xludf.DUMMYFUNCTION("IFERROR(
  VLOOKUP(
    A488,
    IMPORTRANGE(
      ""1ZHMy3vVUd_0MrSduXTe1etBb1HNpAlGwQr006ljwMiM"",
      ""GSC最新!A:F""
    ),
    3,
    FALSE
  ),
  0
)
"),1294.0)</f>
        <v>1294</v>
      </c>
    </row>
    <row r="489">
      <c r="A489" s="9" t="s">
        <v>815</v>
      </c>
      <c r="B489" s="2" t="s">
        <v>826</v>
      </c>
      <c r="C489" s="11" t="str">
        <f>IFERROR(__xludf.DUMMYFUNCTION("REGEXEXTRACT(A489,""https?://([^/]+)"")"),"koten-kakitsubata.jp")</f>
        <v>koten-kakitsubata.jp</v>
      </c>
      <c r="D489" s="8" t="str">
        <f>IFERROR(__xludf.DUMMYFUNCTION("IFERROR(
  VLOOKUP(
    A489,
    IMPORTRANGE(
      ""1ZygntHC1J6IxzKbTidmOyf5nUyW4GCLurHCjexrLm_o"",
      ""HTMLキャッシュ!A:F""
    ),
    2,
    FALSE
  ),
  0
)
"),"MC")</f>
        <v>MC</v>
      </c>
      <c r="E489" s="8" t="str">
        <f>IFERROR(__xludf.DUMMYFUNCTION("IFERROR(
  VLOOKUP(
    A489,
    IMPORTRANGE(
      ""1ZygntHC1J6IxzKbTidmOyf5nUyW4GCLurHCjexrLm_o"",
      ""HTMLキャッシュ!A:F""
    ),
    5,
    FALSE
  ),
  0
)
"),"漢文の読み方｜読めるようになる6つの勉強ポイント【高校生】")</f>
        <v>漢文の読み方｜読めるようになる6つの勉強ポイント【高校生】</v>
      </c>
      <c r="F489" s="8" t="str">
        <f>IFERROR(__xludf.DUMMYFUNCTION("IFERROR(
  VLOOKUP(
    B489,
    IMPORTRANGE(
      ""1ZygntHC1J6IxzKbTidmOyf5nUyW4GCLurHCjexrLm_o"",
      ""HTMLキャッシュ!A:F""
    ),
    2,
    FALSE
  ),
  """"
)
"),"SP")</f>
        <v>SP</v>
      </c>
      <c r="G489" s="8" t="str">
        <f>IFERROR(__xludf.DUMMYFUNCTION("IFERROR(
  VLOOKUP(
    B489,
    IMPORTRANGE(
      ""1ZygntHC1J6IxzKbTidmOyf5nUyW4GCLurHCjexrLm_o"",
      ""HTMLキャッシュ!A:F""
    ),
    5,
    FALSE
  ),
  """"
)
"),"大学受験 古典対策講座｜現代文・古文・漢文対応の個別指導")</f>
        <v>大学受験 古典対策講座｜現代文・古文・漢文対応の個別指導</v>
      </c>
      <c r="H489" s="1" t="s">
        <v>2140</v>
      </c>
      <c r="I489" s="8">
        <f>IFERROR(__xludf.DUMMYFUNCTION("IFERROR(
  VLOOKUP(
    A489,
    IMPORTRANGE(
      ""1ZHMy3vVUd_0MrSduXTe1etBb1HNpAlGwQr006ljwMiM"",
      ""GSC最新!A:F""
    ),
    3,
    FALSE
  ),
  0
)
"),203.0)</f>
        <v>203</v>
      </c>
    </row>
    <row r="490">
      <c r="A490" s="9" t="s">
        <v>816</v>
      </c>
      <c r="B490" s="2" t="s">
        <v>826</v>
      </c>
      <c r="C490" s="11" t="str">
        <f>IFERROR(__xludf.DUMMYFUNCTION("REGEXEXTRACT(A490,""https?://([^/]+)"")"),"koten-kakitsubata.jp")</f>
        <v>koten-kakitsubata.jp</v>
      </c>
      <c r="D490" s="8" t="str">
        <f>IFERROR(__xludf.DUMMYFUNCTION("IFERROR(
  VLOOKUP(
    A490,
    IMPORTRANGE(
      ""1ZygntHC1J6IxzKbTidmOyf5nUyW4GCLurHCjexrLm_o"",
      ""HTMLキャッシュ!A:F""
    ),
    2,
    FALSE
  ),
  0
)
"),"MC")</f>
        <v>MC</v>
      </c>
      <c r="E490" s="8" t="str">
        <f>IFERROR(__xludf.DUMMYFUNCTION("IFERROR(
  VLOOKUP(
    A490,
    IMPORTRANGE(
      ""1ZygntHC1J6IxzKbTidmOyf5nUyW4GCLurHCjexrLm_o"",
      ""HTMLキャッシュ!A:F""
    ),
    5,
    FALSE
  ),
  0
)
"),"2020年関西学院大学『蜻蛉日記』現代語訳と語句解説")</f>
        <v>2020年関西学院大学『蜻蛉日記』現代語訳と語句解説</v>
      </c>
      <c r="F490" s="8" t="str">
        <f>IFERROR(__xludf.DUMMYFUNCTION("IFERROR(
  VLOOKUP(
    B490,
    IMPORTRANGE(
      ""1ZygntHC1J6IxzKbTidmOyf5nUyW4GCLurHCjexrLm_o"",
      ""HTMLキャッシュ!A:F""
    ),
    2,
    FALSE
  ),
  """"
)
"),"SP")</f>
        <v>SP</v>
      </c>
      <c r="G490" s="8" t="str">
        <f>IFERROR(__xludf.DUMMYFUNCTION("IFERROR(
  VLOOKUP(
    B490,
    IMPORTRANGE(
      ""1ZygntHC1J6IxzKbTidmOyf5nUyW4GCLurHCjexrLm_o"",
      ""HTMLキャッシュ!A:F""
    ),
    5,
    FALSE
  ),
  """"
)
"),"大学受験 古典対策講座｜現代文・古文・漢文対応の個別指導")</f>
        <v>大学受験 古典対策講座｜現代文・古文・漢文対応の個別指導</v>
      </c>
      <c r="H490" s="1" t="s">
        <v>2139</v>
      </c>
      <c r="I490" s="8">
        <f>IFERROR(__xludf.DUMMYFUNCTION("IFERROR(
  VLOOKUP(
    A490,
    IMPORTRANGE(
      ""1ZHMy3vVUd_0MrSduXTe1etBb1HNpAlGwQr006ljwMiM"",
      ""GSC最新!A:F""
    ),
    3,
    FALSE
  ),
  0
)
"),139.0)</f>
        <v>139</v>
      </c>
    </row>
    <row r="491">
      <c r="A491" s="9" t="s">
        <v>817</v>
      </c>
      <c r="B491" s="2" t="s">
        <v>860</v>
      </c>
      <c r="C491" s="11" t="str">
        <f>IFERROR(__xludf.DUMMYFUNCTION("REGEXEXTRACT(A491,""https?://([^/]+)"")"),"koten-kakitsubata.jp")</f>
        <v>koten-kakitsubata.jp</v>
      </c>
      <c r="D491" s="8" t="str">
        <f>IFERROR(__xludf.DUMMYFUNCTION("IFERROR(
  VLOOKUP(
    A491,
    IMPORTRANGE(
      ""1ZygntHC1J6IxzKbTidmOyf5nUyW4GCLurHCjexrLm_o"",
      ""HTMLキャッシュ!A:F""
    ),
    2,
    FALSE
  ),
  0
)
"),"MC")</f>
        <v>MC</v>
      </c>
      <c r="E491" s="8" t="str">
        <f>IFERROR(__xludf.DUMMYFUNCTION("IFERROR(
  VLOOKUP(
    A491,
    IMPORTRANGE(
      ""1ZygntHC1J6IxzKbTidmOyf5nUyW4GCLurHCjexrLm_o"",
      ""HTMLキャッシュ!A:F""
    ),
    5,
    FALSE
  ),
  0
)
"),"古典を得意にする勉強法｜助動詞・単語・演習で土台を鍛える")</f>
        <v>古典を得意にする勉強法｜助動詞・単語・演習で土台を鍛える</v>
      </c>
      <c r="F491" s="8" t="str">
        <f>IFERROR(__xludf.DUMMYFUNCTION("IFERROR(
  VLOOKUP(
    B491,
    IMPORTRANGE(
      ""1ZygntHC1J6IxzKbTidmOyf5nUyW4GCLurHCjexrLm_o"",
      ""HTMLキャッシュ!A:F""
    ),
    2,
    FALSE
  ),
  """"
)
"),"SP")</f>
        <v>SP</v>
      </c>
      <c r="G491" s="8" t="str">
        <f>IFERROR(__xludf.DUMMYFUNCTION("IFERROR(
  VLOOKUP(
    B491,
    IMPORTRANGE(
      ""1ZygntHC1J6IxzKbTidmOyf5nUyW4GCLurHCjexrLm_o"",
      ""HTMLキャッシュ!A:F""
    ),
    5,
    FALSE
  ),
  """"
)
"),"中高一貫 古文・漢文の定期テスト対策（個別指導／オンライン）")</f>
        <v>中高一貫 古文・漢文の定期テスト対策（個別指導／オンライン）</v>
      </c>
      <c r="H491" s="1" t="s">
        <v>2066</v>
      </c>
      <c r="I491" s="8">
        <f>IFERROR(__xludf.DUMMYFUNCTION("IFERROR(
  VLOOKUP(
    A491,
    IMPORTRANGE(
      ""1ZHMy3vVUd_0MrSduXTe1etBb1HNpAlGwQr006ljwMiM"",
      ""GSC最新!A:F""
    ),
    3,
    FALSE
  ),
  0
)
"),87.0)</f>
        <v>87</v>
      </c>
    </row>
    <row r="492">
      <c r="A492" s="9" t="s">
        <v>818</v>
      </c>
      <c r="B492" s="2" t="s">
        <v>826</v>
      </c>
      <c r="C492" s="11" t="str">
        <f>IFERROR(__xludf.DUMMYFUNCTION("REGEXEXTRACT(A492,""https?://([^/]+)"")"),"koten-kakitsubata.jp")</f>
        <v>koten-kakitsubata.jp</v>
      </c>
      <c r="D492" s="8" t="str">
        <f>IFERROR(__xludf.DUMMYFUNCTION("IFERROR(
  VLOOKUP(
    A492,
    IMPORTRANGE(
      ""1ZygntHC1J6IxzKbTidmOyf5nUyW4GCLurHCjexrLm_o"",
      ""HTMLキャッシュ!A:F""
    ),
    2,
    FALSE
  ),
  0
)
"),"MC")</f>
        <v>MC</v>
      </c>
      <c r="E492" s="8" t="str">
        <f>IFERROR(__xludf.DUMMYFUNCTION("IFERROR(
  VLOOKUP(
    A492,
    IMPORTRANGE(
      ""1ZygntHC1J6IxzKbTidmOyf5nUyW4GCLurHCjexrLm_o"",
      ""HTMLキャッシュ!A:F""
    ),
    5,
    FALSE
  ),
  0
)
"),"清涼殿の位置と間取り図解｜殿上の間・昼御座・上の御局｜古典常識")</f>
        <v>清涼殿の位置と間取り図解｜殿上の間・昼御座・上の御局｜古典常識</v>
      </c>
      <c r="F492" s="8" t="str">
        <f>IFERROR(__xludf.DUMMYFUNCTION("IFERROR(
  VLOOKUP(
    B492,
    IMPORTRANGE(
      ""1ZygntHC1J6IxzKbTidmOyf5nUyW4GCLurHCjexrLm_o"",
      ""HTMLキャッシュ!A:F""
    ),
    2,
    FALSE
  ),
  """"
)
"),"SP")</f>
        <v>SP</v>
      </c>
      <c r="G492" s="8" t="str">
        <f>IFERROR(__xludf.DUMMYFUNCTION("IFERROR(
  VLOOKUP(
    B492,
    IMPORTRANGE(
      ""1ZygntHC1J6IxzKbTidmOyf5nUyW4GCLurHCjexrLm_o"",
      ""HTMLキャッシュ!A:F""
    ),
    5,
    FALSE
  ),
  """"
)
"),"大学受験 古典対策講座｜現代文・古文・漢文対応の個別指導")</f>
        <v>大学受験 古典対策講座｜現代文・古文・漢文対応の個別指導</v>
      </c>
      <c r="H492" s="1" t="s">
        <v>2137</v>
      </c>
      <c r="I492" s="8">
        <f>IFERROR(__xludf.DUMMYFUNCTION("IFERROR(
  VLOOKUP(
    A492,
    IMPORTRANGE(
      ""1ZHMy3vVUd_0MrSduXTe1etBb1HNpAlGwQr006ljwMiM"",
      ""GSC最新!A:F""
    ),
    3,
    FALSE
  ),
  0
)
"),220.0)</f>
        <v>220</v>
      </c>
    </row>
    <row r="493">
      <c r="A493" s="9" t="s">
        <v>819</v>
      </c>
      <c r="B493" s="2" t="s">
        <v>826</v>
      </c>
      <c r="C493" s="11" t="str">
        <f>IFERROR(__xludf.DUMMYFUNCTION("REGEXEXTRACT(A493,""https?://([^/]+)"")"),"koten-kakitsubata.jp")</f>
        <v>koten-kakitsubata.jp</v>
      </c>
      <c r="D493" s="8" t="str">
        <f>IFERROR(__xludf.DUMMYFUNCTION("IFERROR(
  VLOOKUP(
    A493,
    IMPORTRANGE(
      ""1ZygntHC1J6IxzKbTidmOyf5nUyW4GCLurHCjexrLm_o"",
      ""HTMLキャッシュ!A:F""
    ),
    2,
    FALSE
  ),
  0
)
"),"MC")</f>
        <v>MC</v>
      </c>
      <c r="E493" s="8" t="str">
        <f>IFERROR(__xludf.DUMMYFUNCTION("IFERROR(
  VLOOKUP(
    A493,
    IMPORTRANGE(
      ""1ZygntHC1J6IxzKbTidmOyf5nUyW4GCLurHCjexrLm_o"",
      ""HTMLキャッシュ!A:F""
    ),
    5,
    FALSE
  ),
  0
)
"),"『竹取物語』現代語訳と解説｜なよ竹のかぐや姫")</f>
        <v>『竹取物語』現代語訳と解説｜なよ竹のかぐや姫</v>
      </c>
      <c r="F493" s="8" t="str">
        <f>IFERROR(__xludf.DUMMYFUNCTION("IFERROR(
  VLOOKUP(
    B493,
    IMPORTRANGE(
      ""1ZygntHC1J6IxzKbTidmOyf5nUyW4GCLurHCjexrLm_o"",
      ""HTMLキャッシュ!A:F""
    ),
    2,
    FALSE
  ),
  """"
)
"),"SP")</f>
        <v>SP</v>
      </c>
      <c r="G493" s="8" t="str">
        <f>IFERROR(__xludf.DUMMYFUNCTION("IFERROR(
  VLOOKUP(
    B493,
    IMPORTRANGE(
      ""1ZygntHC1J6IxzKbTidmOyf5nUyW4GCLurHCjexrLm_o"",
      ""HTMLキャッシュ!A:F""
    ),
    5,
    FALSE
  ),
  """"
)
"),"大学受験 古典対策講座｜現代文・古文・漢文対応の個別指導")</f>
        <v>大学受験 古典対策講座｜現代文・古文・漢文対応の個別指導</v>
      </c>
      <c r="H493" s="1" t="s">
        <v>2139</v>
      </c>
      <c r="I493" s="8">
        <f>IFERROR(__xludf.DUMMYFUNCTION("IFERROR(
  VLOOKUP(
    A493,
    IMPORTRANGE(
      ""1ZHMy3vVUd_0MrSduXTe1etBb1HNpAlGwQr006ljwMiM"",
      ""GSC最新!A:F""
    ),
    3,
    FALSE
  ),
  0
)
"),483.0)</f>
        <v>483</v>
      </c>
    </row>
    <row r="494">
      <c r="A494" s="9" t="s">
        <v>820</v>
      </c>
      <c r="B494" s="2" t="s">
        <v>860</v>
      </c>
      <c r="C494" s="11" t="str">
        <f>IFERROR(__xludf.DUMMYFUNCTION("REGEXEXTRACT(A494,""https?://([^/]+)"")"),"koten-kakitsubata.jp")</f>
        <v>koten-kakitsubata.jp</v>
      </c>
      <c r="D494" s="8" t="str">
        <f>IFERROR(__xludf.DUMMYFUNCTION("IFERROR(
  VLOOKUP(
    A494,
    IMPORTRANGE(
      ""1ZygntHC1J6IxzKbTidmOyf5nUyW4GCLurHCjexrLm_o"",
      ""HTMLキャッシュ!A:F""
    ),
    2,
    FALSE
  ),
  0
)
"),"MC")</f>
        <v>MC</v>
      </c>
      <c r="E494" s="8" t="str">
        <f>IFERROR(__xludf.DUMMYFUNCTION("IFERROR(
  VLOOKUP(
    A494,
    IMPORTRANGE(
      ""1ZygntHC1J6IxzKbTidmOyf5nUyW4GCLurHCjexrLm_o"",
      ""HTMLキャッシュ!A:F""
    ),
    5,
    FALSE
  ),
  0
)
"),"言語文化の古文定期テスト勉強法｜1週間の進め方｜高校")</f>
        <v>言語文化の古文定期テスト勉強法｜1週間の進め方｜高校</v>
      </c>
      <c r="F494" s="8" t="str">
        <f>IFERROR(__xludf.DUMMYFUNCTION("IFERROR(
  VLOOKUP(
    B494,
    IMPORTRANGE(
      ""1ZygntHC1J6IxzKbTidmOyf5nUyW4GCLurHCjexrLm_o"",
      ""HTMLキャッシュ!A:F""
    ),
    2,
    FALSE
  ),
  """"
)
"),"SP")</f>
        <v>SP</v>
      </c>
      <c r="G494" s="8" t="str">
        <f>IFERROR(__xludf.DUMMYFUNCTION("IFERROR(
  VLOOKUP(
    B494,
    IMPORTRANGE(
      ""1ZygntHC1J6IxzKbTidmOyf5nUyW4GCLurHCjexrLm_o"",
      ""HTMLキャッシュ!A:F""
    ),
    5,
    FALSE
  ),
  """"
)
"),"中高一貫 古文・漢文の定期テスト対策（個別指導／オンライン）")</f>
        <v>中高一貫 古文・漢文の定期テスト対策（個別指導／オンライン）</v>
      </c>
      <c r="H494" s="1" t="s">
        <v>2142</v>
      </c>
      <c r="I494" s="8">
        <f>IFERROR(__xludf.DUMMYFUNCTION("IFERROR(
  VLOOKUP(
    A494,
    IMPORTRANGE(
      ""1ZHMy3vVUd_0MrSduXTe1etBb1HNpAlGwQr006ljwMiM"",
      ""GSC最新!A:F""
    ),
    3,
    FALSE
  ),
  0
)
"),393.0)</f>
        <v>393</v>
      </c>
    </row>
    <row r="495">
      <c r="A495" s="9" t="s">
        <v>821</v>
      </c>
      <c r="B495" s="2" t="s">
        <v>826</v>
      </c>
      <c r="C495" s="11" t="str">
        <f>IFERROR(__xludf.DUMMYFUNCTION("REGEXEXTRACT(A495,""https?://([^/]+)"")"),"koten-kakitsubata.jp")</f>
        <v>koten-kakitsubata.jp</v>
      </c>
      <c r="D495" s="8" t="str">
        <f>IFERROR(__xludf.DUMMYFUNCTION("IFERROR(
  VLOOKUP(
    A495,
    IMPORTRANGE(
      ""1ZygntHC1J6IxzKbTidmOyf5nUyW4GCLurHCjexrLm_o"",
      ""HTMLキャッシュ!A:F""
    ),
    2,
    FALSE
  ),
  0
)
"),"MC")</f>
        <v>MC</v>
      </c>
      <c r="E495" s="8" t="str">
        <f>IFERROR(__xludf.DUMMYFUNCTION("IFERROR(
  VLOOKUP(
    A495,
    IMPORTRANGE(
      ""1ZygntHC1J6IxzKbTidmOyf5nUyW4GCLurHCjexrLm_o"",
      ""HTMLキャッシュ!A:F""
    ),
    5,
    FALSE
  ),
  0
)
"),"丑三つ時とは何時？十二支で表す昔の時刻")</f>
        <v>丑三つ時とは何時？十二支で表す昔の時刻</v>
      </c>
      <c r="F495" s="8" t="str">
        <f>IFERROR(__xludf.DUMMYFUNCTION("IFERROR(
  VLOOKUP(
    B495,
    IMPORTRANGE(
      ""1ZygntHC1J6IxzKbTidmOyf5nUyW4GCLurHCjexrLm_o"",
      ""HTMLキャッシュ!A:F""
    ),
    2,
    FALSE
  ),
  """"
)
"),"SP")</f>
        <v>SP</v>
      </c>
      <c r="G495" s="8" t="str">
        <f>IFERROR(__xludf.DUMMYFUNCTION("IFERROR(
  VLOOKUP(
    B495,
    IMPORTRANGE(
      ""1ZygntHC1J6IxzKbTidmOyf5nUyW4GCLurHCjexrLm_o"",
      ""HTMLキャッシュ!A:F""
    ),
    5,
    FALSE
  ),
  """"
)
"),"大学受験 古典対策講座｜現代文・古文・漢文対応の個別指導")</f>
        <v>大学受験 古典対策講座｜現代文・古文・漢文対応の個別指導</v>
      </c>
      <c r="H495" s="1" t="s">
        <v>2137</v>
      </c>
      <c r="I495" s="8">
        <f>IFERROR(__xludf.DUMMYFUNCTION("IFERROR(
  VLOOKUP(
    A495,
    IMPORTRANGE(
      ""1ZHMy3vVUd_0MrSduXTe1etBb1HNpAlGwQr006ljwMiM"",
      ""GSC最新!A:F""
    ),
    3,
    FALSE
  ),
  0
)
"),2853.0)</f>
        <v>2853</v>
      </c>
    </row>
    <row r="496">
      <c r="A496" s="9" t="s">
        <v>822</v>
      </c>
      <c r="B496" s="2" t="s">
        <v>826</v>
      </c>
      <c r="C496" s="11" t="str">
        <f>IFERROR(__xludf.DUMMYFUNCTION("REGEXEXTRACT(A496,""https?://([^/]+)"")"),"koten-kakitsubata.jp")</f>
        <v>koten-kakitsubata.jp</v>
      </c>
      <c r="D496" s="8" t="str">
        <f>IFERROR(__xludf.DUMMYFUNCTION("IFERROR(
  VLOOKUP(
    A496,
    IMPORTRANGE(
      ""1ZygntHC1J6IxzKbTidmOyf5nUyW4GCLurHCjexrLm_o"",
      ""HTMLキャッシュ!A:F""
    ),
    2,
    FALSE
  ),
  0
)
"),"MC")</f>
        <v>MC</v>
      </c>
      <c r="E496" s="8" t="str">
        <f>IFERROR(__xludf.DUMMYFUNCTION("IFERROR(
  VLOOKUP(
    A496,
    IMPORTRANGE(
      ""1ZygntHC1J6IxzKbTidmOyf5nUyW4GCLurHCjexrLm_o"",
      ""HTMLキャッシュ!A:F""
    ),
    5,
    FALSE
  ),
  0
)
"),"東大古文漢文の現代語訳と記述｜主語と指示語の読み方を整理する")</f>
        <v>東大古文漢文の現代語訳と記述｜主語と指示語の読み方を整理する</v>
      </c>
      <c r="F496" s="8" t="str">
        <f>IFERROR(__xludf.DUMMYFUNCTION("IFERROR(
  VLOOKUP(
    B496,
    IMPORTRANGE(
      ""1ZygntHC1J6IxzKbTidmOyf5nUyW4GCLurHCjexrLm_o"",
      ""HTMLキャッシュ!A:F""
    ),
    2,
    FALSE
  ),
  """"
)
"),"SP")</f>
        <v>SP</v>
      </c>
      <c r="G496" s="8" t="str">
        <f>IFERROR(__xludf.DUMMYFUNCTION("IFERROR(
  VLOOKUP(
    B496,
    IMPORTRANGE(
      ""1ZygntHC1J6IxzKbTidmOyf5nUyW4GCLurHCjexrLm_o"",
      ""HTMLキャッシュ!A:F""
    ),
    5,
    FALSE
  ),
  """"
)
"),"大学受験 古典対策講座｜現代文・古文・漢文対応の個別指導")</f>
        <v>大学受験 古典対策講座｜現代文・古文・漢文対応の個別指導</v>
      </c>
      <c r="H496" s="1" t="s">
        <v>2143</v>
      </c>
      <c r="I496" s="8">
        <f>IFERROR(__xludf.DUMMYFUNCTION("IFERROR(
  VLOOKUP(
    A496,
    IMPORTRANGE(
      ""1ZHMy3vVUd_0MrSduXTe1etBb1HNpAlGwQr006ljwMiM"",
      ""GSC最新!A:F""
    ),
    3,
    FALSE
  ),
  0
)
"),240.0)</f>
        <v>240</v>
      </c>
    </row>
    <row r="497">
      <c r="A497" s="9" t="s">
        <v>823</v>
      </c>
      <c r="B497" s="2" t="s">
        <v>860</v>
      </c>
      <c r="C497" s="11" t="str">
        <f>IFERROR(__xludf.DUMMYFUNCTION("REGEXEXTRACT(A497,""https?://([^/]+)"")"),"koten-kakitsubata.jp")</f>
        <v>koten-kakitsubata.jp</v>
      </c>
      <c r="D497" s="8" t="str">
        <f>IFERROR(__xludf.DUMMYFUNCTION("IFERROR(
  VLOOKUP(
    A497,
    IMPORTRANGE(
      ""1ZygntHC1J6IxzKbTidmOyf5nUyW4GCLurHCjexrLm_o"",
      ""HTMLキャッシュ!A:F""
    ),
    2,
    FALSE
  ),
  0
)
"),"MC")</f>
        <v>MC</v>
      </c>
      <c r="E497" s="8" t="str">
        <f>IFERROR(__xludf.DUMMYFUNCTION("IFERROR(
  VLOOKUP(
    A497,
    IMPORTRANGE(
      ""1ZygntHC1J6IxzKbTidmOyf5nUyW4GCLurHCjexrLm_o"",
      ""HTMLキャッシュ!A:F""
    ),
    5,
    FALSE
  ),
  0
)
"),"古文 助動詞の接続 覚え方｜歌で暗記＋接続一覧｜高校古文")</f>
        <v>古文 助動詞の接続 覚え方｜歌で暗記＋接続一覧｜高校古文</v>
      </c>
      <c r="F497" s="8" t="str">
        <f>IFERROR(__xludf.DUMMYFUNCTION("IFERROR(
  VLOOKUP(
    B497,
    IMPORTRANGE(
      ""1ZygntHC1J6IxzKbTidmOyf5nUyW4GCLurHCjexrLm_o"",
      ""HTMLキャッシュ!A:F""
    ),
    2,
    FALSE
  ),
  """"
)
"),"SP")</f>
        <v>SP</v>
      </c>
      <c r="G497" s="8" t="str">
        <f>IFERROR(__xludf.DUMMYFUNCTION("IFERROR(
  VLOOKUP(
    B497,
    IMPORTRANGE(
      ""1ZygntHC1J6IxzKbTidmOyf5nUyW4GCLurHCjexrLm_o"",
      ""HTMLキャッシュ!A:F""
    ),
    5,
    FALSE
  ),
  """"
)
"),"中高一貫 古文・漢文の定期テスト対策（個別指導／オンライン）")</f>
        <v>中高一貫 古文・漢文の定期テスト対策（個別指導／オンライン）</v>
      </c>
      <c r="H497" s="1" t="s">
        <v>2141</v>
      </c>
      <c r="I497" s="8">
        <f>IFERROR(__xludf.DUMMYFUNCTION("IFERROR(
  VLOOKUP(
    A497,
    IMPORTRANGE(
      ""1ZHMy3vVUd_0MrSduXTe1etBb1HNpAlGwQr006ljwMiM"",
      ""GSC最新!A:F""
    ),
    3,
    FALSE
  ),
  0
)
"),3498.0)</f>
        <v>3498</v>
      </c>
    </row>
    <row r="498">
      <c r="A498" s="10" t="s">
        <v>824</v>
      </c>
      <c r="B498" s="2" t="s">
        <v>817</v>
      </c>
      <c r="C498" s="11" t="str">
        <f>IFERROR(__xludf.DUMMYFUNCTION("REGEXEXTRACT(A498,""https?://([^/]+)"")"),"koten-kakitsubata.jp")</f>
        <v>koten-kakitsubata.jp</v>
      </c>
      <c r="D498" s="8" t="str">
        <f>IFERROR(__xludf.DUMMYFUNCTION("IFERROR(
  VLOOKUP(
    A498,
    IMPORTRANGE(
      ""1ZygntHC1J6IxzKbTidmOyf5nUyW4GCLurHCjexrLm_o"",
      ""HTMLキャッシュ!A:F""
    ),
    2,
    FALSE
  ),
  0
)
"),"MC")</f>
        <v>MC</v>
      </c>
      <c r="E498" s="8" t="str">
        <f>IFERROR(__xludf.DUMMYFUNCTION("IFERROR(
  VLOOKUP(
    A498,
    IMPORTRANGE(
      ""1ZygntHC1J6IxzKbTidmOyf5nUyW4GCLurHCjexrLm_o"",
      ""HTMLキャッシュ!A:F""
    ),
    5,
    FALSE
  ),
  0
)
"),"古文の読み方｜初見・特殊な文章に強くなる勉強法｜高校生向け")</f>
        <v>古文の読み方｜初見・特殊な文章に強くなる勉強法｜高校生向け</v>
      </c>
      <c r="F498" s="8" t="str">
        <f>IFERROR(__xludf.DUMMYFUNCTION("IFERROR(
  VLOOKUP(
    B498,
    IMPORTRANGE(
      ""1ZygntHC1J6IxzKbTidmOyf5nUyW4GCLurHCjexrLm_o"",
      ""HTMLキャッシュ!A:F""
    ),
    2,
    FALSE
  ),
  """"
)
"),"MC")</f>
        <v>MC</v>
      </c>
      <c r="G498" s="8" t="str">
        <f>IFERROR(__xludf.DUMMYFUNCTION("IFERROR(
  VLOOKUP(
    B498,
    IMPORTRANGE(
      ""1ZygntHC1J6IxzKbTidmOyf5nUyW4GCLurHCjexrLm_o"",
      ""HTMLキャッシュ!A:F""
    ),
    5,
    FALSE
  ),
  """"
)
"),"古典を得意にする勉強法｜助動詞・単語・演習で土台を鍛える")</f>
        <v>古典を得意にする勉強法｜助動詞・単語・演習で土台を鍛える</v>
      </c>
      <c r="H498" s="1" t="s">
        <v>2066</v>
      </c>
      <c r="I498" s="8">
        <f>IFERROR(__xludf.DUMMYFUNCTION("IFERROR(
  VLOOKUP(
    A498,
    IMPORTRANGE(
      ""1ZHMy3vVUd_0MrSduXTe1etBb1HNpAlGwQr006ljwMiM"",
      ""GSC最新!A:F""
    ),
    3,
    FALSE
  ),
  0
)
"),56.0)</f>
        <v>56</v>
      </c>
    </row>
    <row r="499">
      <c r="A499" s="9" t="s">
        <v>826</v>
      </c>
      <c r="B499" s="2" t="s">
        <v>858</v>
      </c>
      <c r="C499" s="11" t="str">
        <f>IFERROR(__xludf.DUMMYFUNCTION("REGEXEXTRACT(A499,""https?://([^/]+)"")"),"koten-kakitsubata.jp")</f>
        <v>koten-kakitsubata.jp</v>
      </c>
      <c r="D499" s="8" t="str">
        <f>IFERROR(__xludf.DUMMYFUNCTION("IFERROR(
  VLOOKUP(
    A499,
    IMPORTRANGE(
      ""1ZygntHC1J6IxzKbTidmOyf5nUyW4GCLurHCjexrLm_o"",
      ""HTMLキャッシュ!A:F""
    ),
    2,
    FALSE
  ),
  0
)
"),"SP")</f>
        <v>SP</v>
      </c>
      <c r="E499" s="8" t="str">
        <f>IFERROR(__xludf.DUMMYFUNCTION("IFERROR(
  VLOOKUP(
    A499,
    IMPORTRANGE(
      ""1ZygntHC1J6IxzKbTidmOyf5nUyW4GCLurHCjexrLm_o"",
      ""HTMLキャッシュ!A:F""
    ),
    5,
    FALSE
  ),
  0
)
"),"大学受験 古典対策講座｜現代文・古文・漢文対応の個別指導")</f>
        <v>大学受験 古典対策講座｜現代文・古文・漢文対応の個別指導</v>
      </c>
      <c r="F499" s="8" t="str">
        <f>IFERROR(__xludf.DUMMYFUNCTION("IFERROR(
  VLOOKUP(
    B499,
    IMPORTRANGE(
      ""1ZygntHC1J6IxzKbTidmOyf5nUyW4GCLurHCjexrLm_o"",
      ""HTMLキャッシュ!A:F""
    ),
    2,
    FALSE
  ),
  """"
)
"),"SP")</f>
        <v>SP</v>
      </c>
      <c r="G499" s="8" t="str">
        <f>IFERROR(__xludf.DUMMYFUNCTION("IFERROR(
  VLOOKUP(
    B499,
    IMPORTRANGE(
      ""1ZygntHC1J6IxzKbTidmOyf5nUyW4GCLurHCjexrLm_o"",
      ""HTMLキャッシュ!A:F""
    ),
    5,
    FALSE
  ),
  """"
)
"),"古文・漢文の個別指導（オンライン対応）｜定期試験・大学受験｜古典専門塾かきつばた")</f>
        <v>古文・漢文の個別指導（オンライン対応）｜定期試験・大学受験｜古典専門塾かきつばた</v>
      </c>
      <c r="H499" s="1" t="s">
        <v>2143</v>
      </c>
      <c r="I499" s="8">
        <f>IFERROR(__xludf.DUMMYFUNCTION("IFERROR(
  VLOOKUP(
    A499,
    IMPORTRANGE(
      ""1ZHMy3vVUd_0MrSduXTe1etBb1HNpAlGwQr006ljwMiM"",
      ""GSC最新!A:F""
    ),
    3,
    FALSE
  ),
  0
)
"),1.0)</f>
        <v>1</v>
      </c>
    </row>
    <row r="500">
      <c r="A500" s="9" t="s">
        <v>858</v>
      </c>
      <c r="B500" s="2" t="s">
        <v>800</v>
      </c>
      <c r="C500" s="11" t="str">
        <f>IFERROR(__xludf.DUMMYFUNCTION("REGEXEXTRACT(A500,""https?://([^/]+)"")"),"koten-kakitsubata.jp")</f>
        <v>koten-kakitsubata.jp</v>
      </c>
      <c r="D500" s="8" t="str">
        <f>IFERROR(__xludf.DUMMYFUNCTION("IFERROR(
  VLOOKUP(
    A500,
    IMPORTRANGE(
      ""1ZygntHC1J6IxzKbTidmOyf5nUyW4GCLurHCjexrLm_o"",
      ""HTMLキャッシュ!A:F""
    ),
    2,
    FALSE
  ),
  0
)
"),"SP")</f>
        <v>SP</v>
      </c>
      <c r="E500" s="8" t="str">
        <f>IFERROR(__xludf.DUMMYFUNCTION("IFERROR(
  VLOOKUP(
    A500,
    IMPORTRANGE(
      ""1ZygntHC1J6IxzKbTidmOyf5nUyW4GCLurHCjexrLm_o"",
      ""HTMLキャッシュ!A:F""
    ),
    5,
    FALSE
  ),
  0
)
"),"古文・漢文の個別指導（オンライン対応）｜定期試験・大学受験｜古典専門塾かきつばた")</f>
        <v>古文・漢文の個別指導（オンライン対応）｜定期試験・大学受験｜古典専門塾かきつばた</v>
      </c>
      <c r="F500" s="8" t="str">
        <f>IFERROR(__xludf.DUMMYFUNCTION("IFERROR(
  VLOOKUP(
    B500,
    IMPORTRANGE(
      ""1ZygntHC1J6IxzKbTidmOyf5nUyW4GCLurHCjexrLm_o"",
      ""HTMLキャッシュ!A:F""
    ),
    2,
    FALSE
  ),
  """"
)
"),"TP")</f>
        <v>TP</v>
      </c>
      <c r="G500" s="8" t="str">
        <f>IFERROR(__xludf.DUMMYFUNCTION("IFERROR(
  VLOOKUP(
    B500,
    IMPORTRANGE(
      ""1ZygntHC1J6IxzKbTidmOyf5nUyW4GCLurHCjexrLm_o"",
      ""HTMLキャッシュ!A:F""
    ),
    5,
    FALSE
  ),
  """"
)
"),"古典専門塾かきつばた｜古文・漢文の個別指導｜教室・オンライン")</f>
        <v>古典専門塾かきつばた｜古文・漢文の個別指導｜教室・オンライン</v>
      </c>
      <c r="H500" s="1" t="s">
        <v>2144</v>
      </c>
      <c r="I500" s="8">
        <f>IFERROR(__xludf.DUMMYFUNCTION("IFERROR(
  VLOOKUP(
    A500,
    IMPORTRANGE(
      ""1ZHMy3vVUd_0MrSduXTe1etBb1HNpAlGwQr006ljwMiM"",
      ""GSC最新!A:F""
    ),
    3,
    FALSE
  ),
  0
)
"),4.0)</f>
        <v>4</v>
      </c>
    </row>
    <row r="501">
      <c r="A501" s="9" t="s">
        <v>860</v>
      </c>
      <c r="B501" s="2" t="s">
        <v>858</v>
      </c>
      <c r="C501" s="11" t="str">
        <f>IFERROR(__xludf.DUMMYFUNCTION("REGEXEXTRACT(A501,""https?://([^/]+)"")"),"koten-kakitsubata.jp")</f>
        <v>koten-kakitsubata.jp</v>
      </c>
      <c r="D501" s="8" t="str">
        <f>IFERROR(__xludf.DUMMYFUNCTION("IFERROR(
  VLOOKUP(
    A501,
    IMPORTRANGE(
      ""1ZygntHC1J6IxzKbTidmOyf5nUyW4GCLurHCjexrLm_o"",
      ""HTMLキャッシュ!A:F""
    ),
    2,
    FALSE
  ),
  0
)
"),"SP")</f>
        <v>SP</v>
      </c>
      <c r="E501" s="8" t="str">
        <f>IFERROR(__xludf.DUMMYFUNCTION("IFERROR(
  VLOOKUP(
    A501,
    IMPORTRANGE(
      ""1ZygntHC1J6IxzKbTidmOyf5nUyW4GCLurHCjexrLm_o"",
      ""HTMLキャッシュ!A:F""
    ),
    5,
    FALSE
  ),
  0
)
"),"中高一貫 古文・漢文の定期テスト対策（個別指導／オンライン）")</f>
        <v>中高一貫 古文・漢文の定期テスト対策（個別指導／オンライン）</v>
      </c>
      <c r="F501" s="8" t="str">
        <f>IFERROR(__xludf.DUMMYFUNCTION("IFERROR(
  VLOOKUP(
    B501,
    IMPORTRANGE(
      ""1ZygntHC1J6IxzKbTidmOyf5nUyW4GCLurHCjexrLm_o"",
      ""HTMLキャッシュ!A:F""
    ),
    2,
    FALSE
  ),
  """"
)
"),"SP")</f>
        <v>SP</v>
      </c>
      <c r="G501" s="8" t="str">
        <f>IFERROR(__xludf.DUMMYFUNCTION("IFERROR(
  VLOOKUP(
    B501,
    IMPORTRANGE(
      ""1ZygntHC1J6IxzKbTidmOyf5nUyW4GCLurHCjexrLm_o"",
      ""HTMLキャッシュ!A:F""
    ),
    5,
    FALSE
  ),
  """"
)
"),"古文・漢文の個別指導（オンライン対応）｜定期試験・大学受験｜古典専門塾かきつばた")</f>
        <v>古文・漢文の個別指導（オンライン対応）｜定期試験・大学受験｜古典専門塾かきつばた</v>
      </c>
      <c r="H501" s="1" t="s">
        <v>2142</v>
      </c>
      <c r="I501" s="8">
        <f>IFERROR(__xludf.DUMMYFUNCTION("IFERROR(
  VLOOKUP(
    A501,
    IMPORTRANGE(
      ""1ZHMy3vVUd_0MrSduXTe1etBb1HNpAlGwQr006ljwMiM"",
      ""GSC最新!A:F""
    ),
    3,
    FALSE
  ),
  0
)
"),2.0)</f>
        <v>2</v>
      </c>
    </row>
    <row r="502">
      <c r="A502" s="9" t="s">
        <v>861</v>
      </c>
      <c r="B502" s="2" t="s">
        <v>858</v>
      </c>
      <c r="C502" s="11" t="str">
        <f>IFERROR(__xludf.DUMMYFUNCTION("REGEXEXTRACT(A502,""https?://([^/]+)"")"),"koten-kakitsubata.jp")</f>
        <v>koten-kakitsubata.jp</v>
      </c>
      <c r="D502" s="8" t="str">
        <f>IFERROR(__xludf.DUMMYFUNCTION("IFERROR(
  VLOOKUP(
    A502,
    IMPORTRANGE(
      ""1ZygntHC1J6IxzKbTidmOyf5nUyW4GCLurHCjexrLm_o"",
      ""HTMLキャッシュ!A:F""
    ),
    2,
    FALSE
  ),
  0
)
"),"SP")</f>
        <v>SP</v>
      </c>
      <c r="E502" s="8" t="str">
        <f>IFERROR(__xludf.DUMMYFUNCTION("IFERROR(
  VLOOKUP(
    A502,
    IMPORTRANGE(
      ""1ZygntHC1J6IxzKbTidmOyf5nUyW4GCLurHCjexrLm_o"",
      ""HTMLキャッシュ!A:F""
    ),
    5,
    FALSE
  ),
  0
)
"),"古文・漢文の個別指導｜苦手単元だけ2回完結で補強（文法・句法）｜古典専門塾かきつばた")</f>
        <v>古文・漢文の個別指導｜苦手単元だけ2回完結で補強（文法・句法）｜古典専門塾かきつばた</v>
      </c>
      <c r="F502" s="8" t="str">
        <f>IFERROR(__xludf.DUMMYFUNCTION("IFERROR(
  VLOOKUP(
    B502,
    IMPORTRANGE(
      ""1ZygntHC1J6IxzKbTidmOyf5nUyW4GCLurHCjexrLm_o"",
      ""HTMLキャッシュ!A:F""
    ),
    2,
    FALSE
  ),
  """"
)
"),"SP")</f>
        <v>SP</v>
      </c>
      <c r="G502" s="8" t="str">
        <f>IFERROR(__xludf.DUMMYFUNCTION("IFERROR(
  VLOOKUP(
    B502,
    IMPORTRANGE(
      ""1ZygntHC1J6IxzKbTidmOyf5nUyW4GCLurHCjexrLm_o"",
      ""HTMLキャッシュ!A:F""
    ),
    5,
    FALSE
  ),
  """"
)
"),"古文・漢文の個別指導（オンライン対応）｜定期試験・大学受験｜古典専門塾かきつばた")</f>
        <v>古文・漢文の個別指導（オンライン対応）｜定期試験・大学受験｜古典専門塾かきつばた</v>
      </c>
      <c r="H502" s="1" t="s">
        <v>2145</v>
      </c>
      <c r="I502" s="8">
        <f>IFERROR(__xludf.DUMMYFUNCTION("IFERROR(
  VLOOKUP(
    A502,
    IMPORTRANGE(
      ""1ZHMy3vVUd_0MrSduXTe1etBb1HNpAlGwQr006ljwMiM"",
      ""GSC最新!A:F""
    ),
    3,
    FALSE
  ),
  0
)
"),8.0)</f>
        <v>8</v>
      </c>
    </row>
    <row r="503">
      <c r="A503" s="9" t="s">
        <v>867</v>
      </c>
      <c r="B503" s="2" t="s">
        <v>863</v>
      </c>
      <c r="C503" s="11" t="str">
        <f>IFERROR(__xludf.DUMMYFUNCTION("REGEXEXTRACT(A503,""https?://([^/]+)"")"),"natsui-sansu-juku.com")</f>
        <v>natsui-sansu-juku.com</v>
      </c>
      <c r="D503" s="8" t="str">
        <f>IFERROR(__xludf.DUMMYFUNCTION("IFERROR(
  VLOOKUP(
    A503,
    IMPORTRANGE(
      ""1ZygntHC1J6IxzKbTidmOyf5nUyW4GCLurHCjexrLm_o"",
      ""HTMLキャッシュ!A:F""
    ),
    2,
    FALSE
  ),
  0
)
"),"SP")</f>
        <v>SP</v>
      </c>
      <c r="E503" s="8" t="str">
        <f>IFERROR(__xludf.DUMMYFUNCTION("IFERROR(
  VLOOKUP(
    A503,
    IMPORTRANGE(
      ""1ZygntHC1J6IxzKbTidmOyf5nUyW4GCLurHCjexrLm_o"",
      ""HTMLキャッシュ!A:F""
    ),
    5,
    FALSE
  ),
  0
)
"),"小5算数苦手克服個別指導講座｜1か月総復習オンライン塾")</f>
        <v>小5算数苦手克服個別指導講座｜1か月総復習オンライン塾</v>
      </c>
      <c r="F503" s="8" t="str">
        <f>IFERROR(__xludf.DUMMYFUNCTION("IFERROR(
  VLOOKUP(
    B503,
    IMPORTRANGE(
      ""1ZygntHC1J6IxzKbTidmOyf5nUyW4GCLurHCjexrLm_o"",
      ""HTMLキャッシュ!A:F""
    ),
    2,
    FALSE
  ),
  """"
)
"),"TP")</f>
        <v>TP</v>
      </c>
      <c r="G503" s="8" t="str">
        <f>IFERROR(__xludf.DUMMYFUNCTION("IFERROR(
  VLOOKUP(
    B503,
    IMPORTRANGE(
      ""1ZygntHC1J6IxzKbTidmOyf5nUyW4GCLurHCjexrLm_o"",
      ""HTMLキャッシュ!A:F""
    ),
    5,
    FALSE
  ),
  """"
)
"),"中学受験算数｜代表が全授業担当の完全１対１個別へ｜夏井算数塾")</f>
        <v>中学受験算数｜代表が全授業担当の完全１対１個別へ｜夏井算数塾</v>
      </c>
      <c r="H503" s="1" t="s">
        <v>2146</v>
      </c>
      <c r="I503" s="8">
        <f>IFERROR(__xludf.DUMMYFUNCTION("IFERROR(
  VLOOKUP(
    A503,
    IMPORTRANGE(
      ""1ZHMy3vVUd_0MrSduXTe1etBb1HNpAlGwQr006ljwMiM"",
      ""GSC最新!A:F""
    ),
    3,
    FALSE
  ),
  0
)
"),4.0)</f>
        <v>4</v>
      </c>
      <c r="K503" s="1" t="s">
        <v>2147</v>
      </c>
    </row>
    <row r="504">
      <c r="A504" s="9" t="s">
        <v>871</v>
      </c>
      <c r="B504" s="2" t="s">
        <v>927</v>
      </c>
      <c r="C504" s="11" t="str">
        <f>IFERROR(__xludf.DUMMYFUNCTION("REGEXEXTRACT(A504,""https?://([^/]+)"")"),"natsui-sansu-juku.com")</f>
        <v>natsui-sansu-juku.com</v>
      </c>
      <c r="D504" s="8" t="str">
        <f>IFERROR(__xludf.DUMMYFUNCTION("IFERROR(
  VLOOKUP(
    A504,
    IMPORTRANGE(
      ""1ZygntHC1J6IxzKbTidmOyf5nUyW4GCLurHCjexrLm_o"",
      ""HTMLキャッシュ!A:F""
    ),
    2,
    FALSE
  ),
  0
)
"),"SC")</f>
        <v>SC</v>
      </c>
      <c r="E504" s="8" t="str">
        <f>IFERROR(__xludf.DUMMYFUNCTION("IFERROR(
  VLOOKUP(
    A504,
    IMPORTRANGE(
      ""1ZygntHC1J6IxzKbTidmOyf5nUyW4GCLurHCjexrLm_o"",
      ""HTMLキャッシュ!A:F""
    ),
    5,
    FALSE
  ),
  0
)
"),"中学受験における算数、文章題の勉強法 - 中学受験専門 夏井算数塾")</f>
        <v>中学受験における算数、文章題の勉強法 - 中学受験専門 夏井算数塾</v>
      </c>
      <c r="F504" s="8" t="str">
        <f>IFERROR(__xludf.DUMMYFUNCTION("IFERROR(
  VLOOKUP(
    B504,
    IMPORTRANGE(
      ""1ZygntHC1J6IxzKbTidmOyf5nUyW4GCLurHCjexrLm_o"",
      ""HTMLキャッシュ!A:F""
    ),
    2,
    FALSE
  ),
  """"
)
"),"MC")</f>
        <v>MC</v>
      </c>
      <c r="G504" s="8" t="str">
        <f>IFERROR(__xludf.DUMMYFUNCTION("IFERROR(
  VLOOKUP(
    B504,
    IMPORTRANGE(
      ""1ZygntHC1J6IxzKbTidmOyf5nUyW4GCLurHCjexrLm_o"",
      ""HTMLキャッシュ!A:F""
    ),
    5,
    FALSE
  ),
  """"
)
"),"中学受験算数｜文章題の解き方まとめ - 中学受験専門 夏井算数塾")</f>
        <v>中学受験算数｜文章題の解き方まとめ - 中学受験専門 夏井算数塾</v>
      </c>
      <c r="H504" s="1" t="s">
        <v>2148</v>
      </c>
      <c r="I504" s="8">
        <f>IFERROR(__xludf.DUMMYFUNCTION("IFERROR(
  VLOOKUP(
    A504,
    IMPORTRANGE(
      ""1ZHMy3vVUd_0MrSduXTe1etBb1HNpAlGwQr006ljwMiM"",
      ""GSC最新!A:F""
    ),
    3,
    FALSE
  ),
  0
)
"),0.0)</f>
        <v>0</v>
      </c>
    </row>
    <row r="505">
      <c r="A505" s="9" t="s">
        <v>872</v>
      </c>
      <c r="B505" s="2" t="s">
        <v>927</v>
      </c>
      <c r="C505" s="11" t="str">
        <f>IFERROR(__xludf.DUMMYFUNCTION("REGEXEXTRACT(A505,""https?://([^/]+)"")"),"natsui-sansu-juku.com")</f>
        <v>natsui-sansu-juku.com</v>
      </c>
      <c r="D505" s="8" t="str">
        <f>IFERROR(__xludf.DUMMYFUNCTION("IFERROR(
  VLOOKUP(
    A505,
    IMPORTRANGE(
      ""1ZygntHC1J6IxzKbTidmOyf5nUyW4GCLurHCjexrLm_o"",
      ""HTMLキャッシュ!A:F""
    ),
    2,
    FALSE
  ),
  0
)
"),"SC")</f>
        <v>SC</v>
      </c>
      <c r="E505" s="8" t="str">
        <f>IFERROR(__xludf.DUMMYFUNCTION("IFERROR(
  VLOOKUP(
    A505,
    IMPORTRANGE(
      ""1ZygntHC1J6IxzKbTidmOyf5nUyW4GCLurHCjexrLm_o"",
      ""HTMLキャッシュ!A:F""
    ),
    5,
    FALSE
  ),
  0
)
"),"比の文章題の解き方｜式の立て方・線分図と表｜中学受験算数")</f>
        <v>比の文章題の解き方｜式の立て方・線分図と表｜中学受験算数</v>
      </c>
      <c r="F505" s="8" t="str">
        <f>IFERROR(__xludf.DUMMYFUNCTION("IFERROR(
  VLOOKUP(
    B505,
    IMPORTRANGE(
      ""1ZygntHC1J6IxzKbTidmOyf5nUyW4GCLurHCjexrLm_o"",
      ""HTMLキャッシュ!A:F""
    ),
    2,
    FALSE
  ),
  """"
)
"),"MC")</f>
        <v>MC</v>
      </c>
      <c r="G505" s="8" t="str">
        <f>IFERROR(__xludf.DUMMYFUNCTION("IFERROR(
  VLOOKUP(
    B505,
    IMPORTRANGE(
      ""1ZygntHC1J6IxzKbTidmOyf5nUyW4GCLurHCjexrLm_o"",
      ""HTMLキャッシュ!A:F""
    ),
    5,
    FALSE
  ),
  """"
)
"),"中学受験算数｜文章題の解き方まとめ - 中学受験専門 夏井算数塾")</f>
        <v>中学受験算数｜文章題の解き方まとめ - 中学受験専門 夏井算数塾</v>
      </c>
      <c r="H505" s="1" t="s">
        <v>2149</v>
      </c>
      <c r="I505" s="8">
        <f>IFERROR(__xludf.DUMMYFUNCTION("IFERROR(
  VLOOKUP(
    A505,
    IMPORTRANGE(
      ""1ZHMy3vVUd_0MrSduXTe1etBb1HNpAlGwQr006ljwMiM"",
      ""GSC最新!A:F""
    ),
    3,
    FALSE
  ),
  0
)
"),38.0)</f>
        <v>38</v>
      </c>
    </row>
    <row r="506">
      <c r="A506" s="9" t="s">
        <v>873</v>
      </c>
      <c r="B506" s="2" t="s">
        <v>927</v>
      </c>
      <c r="C506" s="11" t="str">
        <f>IFERROR(__xludf.DUMMYFUNCTION("REGEXEXTRACT(A506,""https?://([^/]+)"")"),"natsui-sansu-juku.com")</f>
        <v>natsui-sansu-juku.com</v>
      </c>
      <c r="D506" s="8" t="str">
        <f>IFERROR(__xludf.DUMMYFUNCTION("IFERROR(
  VLOOKUP(
    A506,
    IMPORTRANGE(
      ""1ZygntHC1J6IxzKbTidmOyf5nUyW4GCLurHCjexrLm_o"",
      ""HTMLキャッシュ!A:F""
    ),
    2,
    FALSE
  ),
  0
)
"),"SC")</f>
        <v>SC</v>
      </c>
      <c r="E506" s="8" t="str">
        <f>IFERROR(__xludf.DUMMYFUNCTION("IFERROR(
  VLOOKUP(
    A506,
    IMPORTRANGE(
      ""1ZygntHC1J6IxzKbTidmOyf5nUyW4GCLurHCjexrLm_o"",
      ""HTMLキャッシュ!A:F""
    ),
    5,
    FALSE
  ),
  0
)
"),"中学受験算数の文章題の苦手を克服するには - 中学受験専門 夏井算数塾")</f>
        <v>中学受験算数の文章題の苦手を克服するには - 中学受験専門 夏井算数塾</v>
      </c>
      <c r="F506" s="8" t="str">
        <f>IFERROR(__xludf.DUMMYFUNCTION("IFERROR(
  VLOOKUP(
    B506,
    IMPORTRANGE(
      ""1ZygntHC1J6IxzKbTidmOyf5nUyW4GCLurHCjexrLm_o"",
      ""HTMLキャッシュ!A:F""
    ),
    2,
    FALSE
  ),
  """"
)
"),"MC")</f>
        <v>MC</v>
      </c>
      <c r="G506" s="8" t="str">
        <f>IFERROR(__xludf.DUMMYFUNCTION("IFERROR(
  VLOOKUP(
    B506,
    IMPORTRANGE(
      ""1ZygntHC1J6IxzKbTidmOyf5nUyW4GCLurHCjexrLm_o"",
      ""HTMLキャッシュ!A:F""
    ),
    5,
    FALSE
  ),
  """"
)
"),"中学受験算数｜文章題の解き方まとめ - 中学受験専門 夏井算数塾")</f>
        <v>中学受験算数｜文章題の解き方まとめ - 中学受験専門 夏井算数塾</v>
      </c>
      <c r="H506" s="1" t="s">
        <v>2148</v>
      </c>
      <c r="I506" s="8">
        <f>IFERROR(__xludf.DUMMYFUNCTION("IFERROR(
  VLOOKUP(
    A506,
    IMPORTRANGE(
      ""1ZHMy3vVUd_0MrSduXTe1etBb1HNpAlGwQr006ljwMiM"",
      ""GSC最新!A:F""
    ),
    3,
    FALSE
  ),
  0
)
"),0.0)</f>
        <v>0</v>
      </c>
    </row>
    <row r="507">
      <c r="A507" s="9" t="s">
        <v>874</v>
      </c>
      <c r="B507" s="2" t="s">
        <v>927</v>
      </c>
      <c r="C507" s="11" t="str">
        <f>IFERROR(__xludf.DUMMYFUNCTION("REGEXEXTRACT(A507,""https?://([^/]+)"")"),"natsui-sansu-juku.com")</f>
        <v>natsui-sansu-juku.com</v>
      </c>
      <c r="D507" s="8" t="str">
        <f>IFERROR(__xludf.DUMMYFUNCTION("IFERROR(
  VLOOKUP(
    A507,
    IMPORTRANGE(
      ""1ZygntHC1J6IxzKbTidmOyf5nUyW4GCLurHCjexrLm_o"",
      ""HTMLキャッシュ!A:F""
    ),
    2,
    FALSE
  ),
  0
)
"),"SC")</f>
        <v>SC</v>
      </c>
      <c r="E507" s="8" t="str">
        <f>IFERROR(__xludf.DUMMYFUNCTION("IFERROR(
  VLOOKUP(
    A507,
    IMPORTRANGE(
      ""1ZygntHC1J6IxzKbTidmOyf5nUyW4GCLurHCjexrLm_o"",
      ""HTMLキャッシュ!A:F""
    ),
    5,
    FALSE
  ),
  0
)
"),"中学受験で算数の文章題の苦手を克服するコツ - 中学受験専門 夏井算数塾")</f>
        <v>中学受験で算数の文章題の苦手を克服するコツ - 中学受験専門 夏井算数塾</v>
      </c>
      <c r="F507" s="8" t="str">
        <f>IFERROR(__xludf.DUMMYFUNCTION("IFERROR(
  VLOOKUP(
    B507,
    IMPORTRANGE(
      ""1ZygntHC1J6IxzKbTidmOyf5nUyW4GCLurHCjexrLm_o"",
      ""HTMLキャッシュ!A:F""
    ),
    2,
    FALSE
  ),
  """"
)
"),"MC")</f>
        <v>MC</v>
      </c>
      <c r="G507" s="8" t="str">
        <f>IFERROR(__xludf.DUMMYFUNCTION("IFERROR(
  VLOOKUP(
    B507,
    IMPORTRANGE(
      ""1ZygntHC1J6IxzKbTidmOyf5nUyW4GCLurHCjexrLm_o"",
      ""HTMLキャッシュ!A:F""
    ),
    5,
    FALSE
  ),
  """"
)
"),"中学受験算数｜文章題の解き方まとめ - 中学受験専門 夏井算数塾")</f>
        <v>中学受験算数｜文章題の解き方まとめ - 中学受験専門 夏井算数塾</v>
      </c>
      <c r="H507" s="1" t="s">
        <v>2148</v>
      </c>
      <c r="I507" s="8">
        <f>IFERROR(__xludf.DUMMYFUNCTION("IFERROR(
  VLOOKUP(
    A507,
    IMPORTRANGE(
      ""1ZHMy3vVUd_0MrSduXTe1etBb1HNpAlGwQr006ljwMiM"",
      ""GSC最新!A:F""
    ),
    3,
    FALSE
  ),
  0
)
"),2.0)</f>
        <v>2</v>
      </c>
    </row>
    <row r="508">
      <c r="A508" s="9" t="s">
        <v>875</v>
      </c>
      <c r="B508" s="2" t="s">
        <v>927</v>
      </c>
      <c r="C508" s="11" t="str">
        <f>IFERROR(__xludf.DUMMYFUNCTION("REGEXEXTRACT(A508,""https?://([^/]+)"")"),"natsui-sansu-juku.com")</f>
        <v>natsui-sansu-juku.com</v>
      </c>
      <c r="D508" s="8" t="str">
        <f>IFERROR(__xludf.DUMMYFUNCTION("IFERROR(
  VLOOKUP(
    A508,
    IMPORTRANGE(
      ""1ZygntHC1J6IxzKbTidmOyf5nUyW4GCLurHCjexrLm_o"",
      ""HTMLキャッシュ!A:F""
    ),
    2,
    FALSE
  ),
  0
)
"),"SC")</f>
        <v>SC</v>
      </c>
      <c r="E508" s="8" t="str">
        <f>IFERROR(__xludf.DUMMYFUNCTION("IFERROR(
  VLOOKUP(
    A508,
    IMPORTRANGE(
      ""1ZygntHC1J6IxzKbTidmOyf5nUyW4GCLurHCjexrLm_o"",
      ""HTMLキャッシュ!A:F""
    ),
    5,
    FALSE
  ),
  0
)
"),"中学受験算数の文章題対策｜配布プリントで式の立て方を固める反復手順｜夏井算数塾")</f>
        <v>中学受験算数の文章題対策｜配布プリントで式の立て方を固める反復手順｜夏井算数塾</v>
      </c>
      <c r="F508" s="8" t="str">
        <f>IFERROR(__xludf.DUMMYFUNCTION("IFERROR(
  VLOOKUP(
    B508,
    IMPORTRANGE(
      ""1ZygntHC1J6IxzKbTidmOyf5nUyW4GCLurHCjexrLm_o"",
      ""HTMLキャッシュ!A:F""
    ),
    2,
    FALSE
  ),
  """"
)
"),"MC")</f>
        <v>MC</v>
      </c>
      <c r="G508" s="8" t="str">
        <f>IFERROR(__xludf.DUMMYFUNCTION("IFERROR(
  VLOOKUP(
    B508,
    IMPORTRANGE(
      ""1ZygntHC1J6IxzKbTidmOyf5nUyW4GCLurHCjexrLm_o"",
      ""HTMLキャッシュ!A:F""
    ),
    5,
    FALSE
  ),
  """"
)
"),"中学受験算数｜文章題の解き方まとめ - 中学受験専門 夏井算数塾")</f>
        <v>中学受験算数｜文章題の解き方まとめ - 中学受験専門 夏井算数塾</v>
      </c>
      <c r="H508" s="1" t="s">
        <v>2148</v>
      </c>
      <c r="I508" s="8">
        <f>IFERROR(__xludf.DUMMYFUNCTION("IFERROR(
  VLOOKUP(
    A508,
    IMPORTRANGE(
      ""1ZHMy3vVUd_0MrSduXTe1etBb1HNpAlGwQr006ljwMiM"",
      ""GSC最新!A:F""
    ),
    3,
    FALSE
  ),
  0
)
"),33.0)</f>
        <v>33</v>
      </c>
    </row>
    <row r="509">
      <c r="A509" s="9" t="s">
        <v>876</v>
      </c>
      <c r="B509" s="2" t="s">
        <v>927</v>
      </c>
      <c r="C509" s="11" t="str">
        <f>IFERROR(__xludf.DUMMYFUNCTION("REGEXEXTRACT(A509,""https?://([^/]+)"")"),"natsui-sansu-juku.com")</f>
        <v>natsui-sansu-juku.com</v>
      </c>
      <c r="D509" s="8" t="str">
        <f>IFERROR(__xludf.DUMMYFUNCTION("IFERROR(
  VLOOKUP(
    A509,
    IMPORTRANGE(
      ""1ZygntHC1J6IxzKbTidmOyf5nUyW4GCLurHCjexrLm_o"",
      ""HTMLキャッシュ!A:F""
    ),
    2,
    FALSE
  ),
  0
)
"),"SC")</f>
        <v>SC</v>
      </c>
      <c r="E509" s="8" t="str">
        <f>IFERROR(__xludf.DUMMYFUNCTION("IFERROR(
  VLOOKUP(
    A509,
    IMPORTRANGE(
      ""1ZygntHC1J6IxzKbTidmOyf5nUyW4GCLurHCjexrLm_o"",
      ""HTMLキャッシュ!A:F""
    ),
    5,
    FALSE
  ),
  0
)
"),"中学受験算数の文章題対策──「読めない・解けない」を抜け出す読み方と考え方 - 中学受験専門 夏井算数塾")</f>
        <v>中学受験算数の文章題対策──「読めない・解けない」を抜け出す読み方と考え方 - 中学受験専門 夏井算数塾</v>
      </c>
      <c r="F509" s="8" t="str">
        <f>IFERROR(__xludf.DUMMYFUNCTION("IFERROR(
  VLOOKUP(
    B509,
    IMPORTRANGE(
      ""1ZygntHC1J6IxzKbTidmOyf5nUyW4GCLurHCjexrLm_o"",
      ""HTMLキャッシュ!A:F""
    ),
    2,
    FALSE
  ),
  """"
)
"),"MC")</f>
        <v>MC</v>
      </c>
      <c r="G509" s="8" t="str">
        <f>IFERROR(__xludf.DUMMYFUNCTION("IFERROR(
  VLOOKUP(
    B509,
    IMPORTRANGE(
      ""1ZygntHC1J6IxzKbTidmOyf5nUyW4GCLurHCjexrLm_o"",
      ""HTMLキャッシュ!A:F""
    ),
    5,
    FALSE
  ),
  """"
)
"),"中学受験算数｜文章題の解き方まとめ - 中学受験専門 夏井算数塾")</f>
        <v>中学受験算数｜文章題の解き方まとめ - 中学受験専門 夏井算数塾</v>
      </c>
      <c r="H509" s="1" t="s">
        <v>2148</v>
      </c>
      <c r="I509" s="8">
        <f>IFERROR(__xludf.DUMMYFUNCTION("IFERROR(
  VLOOKUP(
    A509,
    IMPORTRANGE(
      ""1ZHMy3vVUd_0MrSduXTe1etBb1HNpAlGwQr006ljwMiM"",
      ""GSC最新!A:F""
    ),
    3,
    FALSE
  ),
  0
)
"),8.0)</f>
        <v>8</v>
      </c>
    </row>
    <row r="510">
      <c r="A510" s="9" t="s">
        <v>877</v>
      </c>
      <c r="B510" s="2" t="s">
        <v>929</v>
      </c>
      <c r="C510" s="11" t="str">
        <f>IFERROR(__xludf.DUMMYFUNCTION("REGEXEXTRACT(A510,""https?://([^/]+)"")"),"natsui-sansu-juku.com")</f>
        <v>natsui-sansu-juku.com</v>
      </c>
      <c r="D510" s="8" t="str">
        <f>IFERROR(__xludf.DUMMYFUNCTION("IFERROR(
  VLOOKUP(
    A510,
    IMPORTRANGE(
      ""1ZygntHC1J6IxzKbTidmOyf5nUyW4GCLurHCjexrLm_o"",
      ""HTMLキャッシュ!A:F""
    ),
    2,
    FALSE
  ),
  0
)
"),"SC")</f>
        <v>SC</v>
      </c>
      <c r="E510" s="8" t="str">
        <f>IFERROR(__xludf.DUMMYFUNCTION("IFERROR(
  VLOOKUP(
    A510,
    IMPORTRANGE(
      ""1ZygntHC1J6IxzKbTidmOyf5nUyW4GCLurHCjexrLm_o"",
      ""HTMLキャッシュ!A:F""
    ),
    5,
    FALSE
  ),
  0
)
"),"計算問題オンライン 練習チェックリストと学習ステップ")</f>
        <v>計算問題オンライン 練習チェックリストと学習ステップ</v>
      </c>
      <c r="F510" s="8" t="str">
        <f>IFERROR(__xludf.DUMMYFUNCTION("IFERROR(
  VLOOKUP(
    B510,
    IMPORTRANGE(
      ""1ZygntHC1J6IxzKbTidmOyf5nUyW4GCLurHCjexrLm_o"",
      ""HTMLキャッシュ!A:F""
    ),
    2,
    FALSE
  ),
  """"
)
"),"MC")</f>
        <v>MC</v>
      </c>
      <c r="G510" s="8" t="str">
        <f>IFERROR(__xludf.DUMMYFUNCTION("IFERROR(
  VLOOKUP(
    B510,
    IMPORTRANGE(
      ""1ZygntHC1J6IxzKbTidmOyf5nUyW4GCLurHCjexrLm_o"",
      ""HTMLキャッシュ!A:F""
    ),
    5,
    FALSE
  ),
  """"
)
"),"中学受験算数 過去問の効率的な進め方")</f>
        <v>中学受験算数 過去問の効率的な進め方</v>
      </c>
      <c r="H510" s="1" t="s">
        <v>2065</v>
      </c>
      <c r="I510" s="8">
        <f>IFERROR(__xludf.DUMMYFUNCTION("IFERROR(
  VLOOKUP(
    A510,
    IMPORTRANGE(
      ""1ZHMy3vVUd_0MrSduXTe1etBb1HNpAlGwQr006ljwMiM"",
      ""GSC最新!A:F""
    ),
    3,
    FALSE
  ),
  0
)
"),2.0)</f>
        <v>2</v>
      </c>
    </row>
    <row r="511">
      <c r="A511" s="9" t="s">
        <v>878</v>
      </c>
      <c r="B511" s="2" t="s">
        <v>928</v>
      </c>
      <c r="C511" s="11" t="str">
        <f>IFERROR(__xludf.DUMMYFUNCTION("REGEXEXTRACT(A511,""https?://([^/]+)"")"),"natsui-sansu-juku.com")</f>
        <v>natsui-sansu-juku.com</v>
      </c>
      <c r="D511" s="8" t="str">
        <f>IFERROR(__xludf.DUMMYFUNCTION("IFERROR(
  VLOOKUP(
    A511,
    IMPORTRANGE(
      ""1ZygntHC1J6IxzKbTidmOyf5nUyW4GCLurHCjexrLm_o"",
      ""HTMLキャッシュ!A:F""
    ),
    2,
    FALSE
  ),
  0
)
"),"SC")</f>
        <v>SC</v>
      </c>
      <c r="E511" s="8" t="str">
        <f>IFERROR(__xludf.DUMMYFUNCTION("IFERROR(
  VLOOKUP(
    A511,
    IMPORTRANGE(
      ""1ZygntHC1J6IxzKbTidmOyf5nUyW4GCLurHCjexrLm_o"",
      ""HTMLキャッシュ!A:F""
    ),
    5,
    FALSE
  ),
  0
)
"),"日能研算数の弱点補強：オンライン個別で伸びやすい単元とは？ - 中学受験専門 夏井算数塾")</f>
        <v>日能研算数の弱点補強：オンライン個別で伸びやすい単元とは？ - 中学受験専門 夏井算数塾</v>
      </c>
      <c r="F511" s="8" t="str">
        <f>IFERROR(__xludf.DUMMYFUNCTION("IFERROR(
  VLOOKUP(
    B511,
    IMPORTRANGE(
      ""1ZygntHC1J6IxzKbTidmOyf5nUyW4GCLurHCjexrLm_o"",
      ""HTMLキャッシュ!A:F""
    ),
    2,
    FALSE
  ),
  """"
)
"),"MC")</f>
        <v>MC</v>
      </c>
      <c r="G511" s="8" t="str">
        <f>IFERROR(__xludf.DUMMYFUNCTION("IFERROR(
  VLOOKUP(
    B511,
    IMPORTRANGE(
      ""1ZygntHC1J6IxzKbTidmOyf5nUyW4GCLurHCjexrLm_o"",
      ""HTMLキャッシュ!A:F""
    ),
    5,
    FALSE
  ),
  """"
)
"),"中学受験算数｜塾別対策リンク集｜日能研SAPIX早稲アカ四谷")</f>
        <v>中学受験算数｜塾別対策リンク集｜日能研SAPIX早稲アカ四谷</v>
      </c>
      <c r="H511" s="1" t="s">
        <v>2150</v>
      </c>
      <c r="I511" s="8">
        <f>IFERROR(__xludf.DUMMYFUNCTION("IFERROR(
  VLOOKUP(
    A511,
    IMPORTRANGE(
      ""1ZHMy3vVUd_0MrSduXTe1etBb1HNpAlGwQr006ljwMiM"",
      ""GSC最新!A:F""
    ),
    3,
    FALSE
  ),
  0
)
"),0.0)</f>
        <v>0</v>
      </c>
    </row>
    <row r="512">
      <c r="A512" s="9" t="s">
        <v>879</v>
      </c>
      <c r="B512" s="2" t="s">
        <v>931</v>
      </c>
      <c r="C512" s="11" t="str">
        <f>IFERROR(__xludf.DUMMYFUNCTION("REGEXEXTRACT(A512,""https?://([^/]+)"")"),"natsui-sansu-juku.com")</f>
        <v>natsui-sansu-juku.com</v>
      </c>
      <c r="D512" s="8" t="str">
        <f>IFERROR(__xludf.DUMMYFUNCTION("IFERROR(
  VLOOKUP(
    A512,
    IMPORTRANGE(
      ""1ZygntHC1J6IxzKbTidmOyf5nUyW4GCLurHCjexrLm_o"",
      ""HTMLキャッシュ!A:F""
    ),
    2,
    FALSE
  ),
  0
)
"),"SC")</f>
        <v>SC</v>
      </c>
      <c r="E512" s="8" t="str">
        <f>IFERROR(__xludf.DUMMYFUNCTION("IFERROR(
  VLOOKUP(
    A512,
    IMPORTRANGE(
      ""1ZygntHC1J6IxzKbTidmOyf5nUyW4GCLurHCjexrLm_o"",
      ""HTMLキャッシュ!A:F""
    ),
    5,
    FALSE
  ),
  0
)
"),"小4→小5→小6でオンライン個別算数の“使い方”が変わる理由 - 中学受験専門 夏井算数塾")</f>
        <v>小4→小5→小6でオンライン個別算数の“使い方”が変わる理由 - 中学受験専門 夏井算数塾</v>
      </c>
      <c r="F512" s="8" t="str">
        <f>IFERROR(__xludf.DUMMYFUNCTION("IFERROR(
  VLOOKUP(
    B512,
    IMPORTRANGE(
      ""1ZygntHC1J6IxzKbTidmOyf5nUyW4GCLurHCjexrLm_o"",
      ""HTMLキャッシュ!A:F""
    ),
    2,
    FALSE
  ),
  """"
)
"),"MC")</f>
        <v>MC</v>
      </c>
      <c r="G512" s="8" t="str">
        <f>IFERROR(__xludf.DUMMYFUNCTION("IFERROR(
  VLOOKUP(
    B512,
    IMPORTRANGE(
      ""1ZygntHC1J6IxzKbTidmOyf5nUyW4GCLurHCjexrLm_o"",
      ""HTMLキャッシュ!A:F""
    ),
    5,
    FALSE
  ),
  """"
)
"),"Hub Onlineの使い方 オンライン教材を成果につなげる手順")</f>
        <v>Hub Onlineの使い方 オンライン教材を成果につなげる手順</v>
      </c>
      <c r="H512" s="1" t="s">
        <v>2151</v>
      </c>
      <c r="I512" s="8">
        <f>IFERROR(__xludf.DUMMYFUNCTION("IFERROR(
  VLOOKUP(
    A512,
    IMPORTRANGE(
      ""1ZHMy3vVUd_0MrSduXTe1etBb1HNpAlGwQr006ljwMiM"",
      ""GSC最新!A:F""
    ),
    3,
    FALSE
  ),
  0
)
"),1.0)</f>
        <v>1</v>
      </c>
    </row>
    <row r="513">
      <c r="A513" s="9" t="s">
        <v>880</v>
      </c>
      <c r="B513" s="2" t="s">
        <v>931</v>
      </c>
      <c r="C513" s="11" t="str">
        <f>IFERROR(__xludf.DUMMYFUNCTION("REGEXEXTRACT(A513,""https?://([^/]+)"")"),"natsui-sansu-juku.com")</f>
        <v>natsui-sansu-juku.com</v>
      </c>
      <c r="D513" s="8" t="str">
        <f>IFERROR(__xludf.DUMMYFUNCTION("IFERROR(
  VLOOKUP(
    A513,
    IMPORTRANGE(
      ""1ZygntHC1J6IxzKbTidmOyf5nUyW4GCLurHCjexrLm_o"",
      ""HTMLキャッシュ!A:F""
    ),
    2,
    FALSE
  ),
  0
)
"),"SC")</f>
        <v>SC</v>
      </c>
      <c r="E513" s="8" t="str">
        <f>IFERROR(__xludf.DUMMYFUNCTION("IFERROR(
  VLOOKUP(
    A513,
    IMPORTRANGE(
      ""1ZygntHC1J6IxzKbTidmOyf5nUyW4GCLurHCjexrLm_o"",
      ""HTMLキャッシュ!A:F""
    ),
    5,
    FALSE
  ),
  0
)
"),"塾との併用で効果を最大化するオンライン算数 個別指導の使い方 - 中学受験専門 夏井算数塾")</f>
        <v>塾との併用で効果を最大化するオンライン算数 個別指導の使い方 - 中学受験専門 夏井算数塾</v>
      </c>
      <c r="F513" s="8" t="str">
        <f>IFERROR(__xludf.DUMMYFUNCTION("IFERROR(
  VLOOKUP(
    B513,
    IMPORTRANGE(
      ""1ZygntHC1J6IxzKbTidmOyf5nUyW4GCLurHCjexrLm_o"",
      ""HTMLキャッシュ!A:F""
    ),
    2,
    FALSE
  ),
  """"
)
"),"MC")</f>
        <v>MC</v>
      </c>
      <c r="G513" s="8" t="str">
        <f>IFERROR(__xludf.DUMMYFUNCTION("IFERROR(
  VLOOKUP(
    B513,
    IMPORTRANGE(
      ""1ZygntHC1J6IxzKbTidmOyf5nUyW4GCLurHCjexrLm_o"",
      ""HTMLキャッシュ!A:F""
    ),
    5,
    FALSE
  ),
  """"
)
"),"Hub Onlineの使い方 オンライン教材を成果につなげる手順")</f>
        <v>Hub Onlineの使い方 オンライン教材を成果につなげる手順</v>
      </c>
      <c r="H513" s="1" t="s">
        <v>2151</v>
      </c>
      <c r="I513" s="8">
        <f>IFERROR(__xludf.DUMMYFUNCTION("IFERROR(
  VLOOKUP(
    A513,
    IMPORTRANGE(
      ""1ZHMy3vVUd_0MrSduXTe1etBb1HNpAlGwQr006ljwMiM"",
      ""GSC最新!A:F""
    ),
    3,
    FALSE
  ),
  0
)
"),1.0)</f>
        <v>1</v>
      </c>
    </row>
    <row r="514">
      <c r="A514" s="9" t="s">
        <v>881</v>
      </c>
      <c r="B514" s="2" t="s">
        <v>931</v>
      </c>
      <c r="C514" s="11" t="str">
        <f>IFERROR(__xludf.DUMMYFUNCTION("REGEXEXTRACT(A514,""https?://([^/]+)"")"),"natsui-sansu-juku.com")</f>
        <v>natsui-sansu-juku.com</v>
      </c>
      <c r="D514" s="8" t="str">
        <f>IFERROR(__xludf.DUMMYFUNCTION("IFERROR(
  VLOOKUP(
    A514,
    IMPORTRANGE(
      ""1ZygntHC1J6IxzKbTidmOyf5nUyW4GCLurHCjexrLm_o"",
      ""HTMLキャッシュ!A:F""
    ),
    2,
    FALSE
  ),
  0
)
"),"SC")</f>
        <v>SC</v>
      </c>
      <c r="E514" s="8" t="str">
        <f>IFERROR(__xludf.DUMMYFUNCTION("IFERROR(
  VLOOKUP(
    A514,
    IMPORTRANGE(
      ""1ZygntHC1J6IxzKbTidmOyf5nUyW4GCLurHCjexrLm_o"",
      ""HTMLキャッシュ!A:F""
    ),
    5,
    FALSE
  ),
  0
)
"),"塾の宿題が終わらない子がオンライン算数で改善する理由 - 中学受験専門 夏井算数塾")</f>
        <v>塾の宿題が終わらない子がオンライン算数で改善する理由 - 中学受験専門 夏井算数塾</v>
      </c>
      <c r="F514" s="8" t="str">
        <f>IFERROR(__xludf.DUMMYFUNCTION("IFERROR(
  VLOOKUP(
    B514,
    IMPORTRANGE(
      ""1ZygntHC1J6IxzKbTidmOyf5nUyW4GCLurHCjexrLm_o"",
      ""HTMLキャッシュ!A:F""
    ),
    2,
    FALSE
  ),
  """"
)
"),"MC")</f>
        <v>MC</v>
      </c>
      <c r="G514" s="8" t="str">
        <f>IFERROR(__xludf.DUMMYFUNCTION("IFERROR(
  VLOOKUP(
    B514,
    IMPORTRANGE(
      ""1ZygntHC1J6IxzKbTidmOyf5nUyW4GCLurHCjexrLm_o"",
      ""HTMLキャッシュ!A:F""
    ),
    5,
    FALSE
  ),
  """"
)
"),"Hub Onlineの使い方 オンライン教材を成果につなげる手順")</f>
        <v>Hub Onlineの使い方 オンライン教材を成果につなげる手順</v>
      </c>
      <c r="H514" s="1" t="s">
        <v>2151</v>
      </c>
      <c r="I514" s="8">
        <f>IFERROR(__xludf.DUMMYFUNCTION("IFERROR(
  VLOOKUP(
    A514,
    IMPORTRANGE(
      ""1ZHMy3vVUd_0MrSduXTe1etBb1HNpAlGwQr006ljwMiM"",
      ""GSC最新!A:F""
    ),
    3,
    FALSE
  ),
  0
)
"),3.0)</f>
        <v>3</v>
      </c>
    </row>
    <row r="515">
      <c r="A515" s="9" t="s">
        <v>882</v>
      </c>
      <c r="B515" s="2" t="s">
        <v>931</v>
      </c>
      <c r="C515" s="11" t="str">
        <f>IFERROR(__xludf.DUMMYFUNCTION("REGEXEXTRACT(A515,""https?://([^/]+)"")"),"natsui-sansu-juku.com")</f>
        <v>natsui-sansu-juku.com</v>
      </c>
      <c r="D515" s="8" t="str">
        <f>IFERROR(__xludf.DUMMYFUNCTION("IFERROR(
  VLOOKUP(
    A515,
    IMPORTRANGE(
      ""1ZygntHC1J6IxzKbTidmOyf5nUyW4GCLurHCjexrLm_o"",
      ""HTMLキャッシュ!A:F""
    ),
    2,
    FALSE
  ),
  0
)
"),"SC")</f>
        <v>SC</v>
      </c>
      <c r="E515" s="8" t="str">
        <f>IFERROR(__xludf.DUMMYFUNCTION("IFERROR(
  VLOOKUP(
    A515,
    IMPORTRANGE(
      ""1ZygntHC1J6IxzKbTidmOyf5nUyW4GCLurHCjexrLm_o"",
      ""HTMLキャッシュ!A:F""
    ),
    5,
    FALSE
  ),
  0
)
"),"小3～小4の算数をオンラインで伸ばす準備と家庭学習のポイント - 中学受験専門 夏井算数塾")</f>
        <v>小3～小4の算数をオンラインで伸ばす準備と家庭学習のポイント - 中学受験専門 夏井算数塾</v>
      </c>
      <c r="F515" s="8" t="str">
        <f>IFERROR(__xludf.DUMMYFUNCTION("IFERROR(
  VLOOKUP(
    B515,
    IMPORTRANGE(
      ""1ZygntHC1J6IxzKbTidmOyf5nUyW4GCLurHCjexrLm_o"",
      ""HTMLキャッシュ!A:F""
    ),
    2,
    FALSE
  ),
  """"
)
"),"MC")</f>
        <v>MC</v>
      </c>
      <c r="G515" s="8" t="str">
        <f>IFERROR(__xludf.DUMMYFUNCTION("IFERROR(
  VLOOKUP(
    B515,
    IMPORTRANGE(
      ""1ZygntHC1J6IxzKbTidmOyf5nUyW4GCLurHCjexrLm_o"",
      ""HTMLキャッシュ!A:F""
    ),
    5,
    FALSE
  ),
  """"
)
"),"Hub Onlineの使い方 オンライン教材を成果につなげる手順")</f>
        <v>Hub Onlineの使い方 オンライン教材を成果につなげる手順</v>
      </c>
      <c r="H515" s="1" t="s">
        <v>2151</v>
      </c>
      <c r="I515" s="8">
        <f>IFERROR(__xludf.DUMMYFUNCTION("IFERROR(
  VLOOKUP(
    A515,
    IMPORTRANGE(
      ""1ZHMy3vVUd_0MrSduXTe1etBb1HNpAlGwQr006ljwMiM"",
      ""GSC最新!A:F""
    ),
    3,
    FALSE
  ),
  0
)
"),1.0)</f>
        <v>1</v>
      </c>
    </row>
    <row r="516">
      <c r="A516" s="9" t="s">
        <v>883</v>
      </c>
      <c r="B516" s="2" t="s">
        <v>931</v>
      </c>
      <c r="C516" s="11" t="str">
        <f>IFERROR(__xludf.DUMMYFUNCTION("REGEXEXTRACT(A516,""https?://([^/]+)"")"),"natsui-sansu-juku.com")</f>
        <v>natsui-sansu-juku.com</v>
      </c>
      <c r="D516" s="8" t="str">
        <f>IFERROR(__xludf.DUMMYFUNCTION("IFERROR(
  VLOOKUP(
    A516,
    IMPORTRANGE(
      ""1ZygntHC1J6IxzKbTidmOyf5nUyW4GCLurHCjexrLm_o"",
      ""HTMLキャッシュ!A:F""
    ),
    2,
    FALSE
  ),
  0
)
"),"SC")</f>
        <v>SC</v>
      </c>
      <c r="E516" s="8" t="str">
        <f>IFERROR(__xludf.DUMMYFUNCTION("IFERROR(
  VLOOKUP(
    A516,
    IMPORTRANGE(
      ""1ZygntHC1J6IxzKbTidmOyf5nUyW4GCLurHCjexrLm_o"",
      ""HTMLキャッシュ!A:F""
    ),
    5,
    FALSE
  ),
  0
)
"),"小5後半～小6の算数をオンライン個別で仕上げる方法 - 中学受験専門 夏井算数塾")</f>
        <v>小5後半～小6の算数をオンライン個別で仕上げる方法 - 中学受験専門 夏井算数塾</v>
      </c>
      <c r="F516" s="8" t="str">
        <f>IFERROR(__xludf.DUMMYFUNCTION("IFERROR(
  VLOOKUP(
    B516,
    IMPORTRANGE(
      ""1ZygntHC1J6IxzKbTidmOyf5nUyW4GCLurHCjexrLm_o"",
      ""HTMLキャッシュ!A:F""
    ),
    2,
    FALSE
  ),
  """"
)
"),"MC")</f>
        <v>MC</v>
      </c>
      <c r="G516" s="8" t="str">
        <f>IFERROR(__xludf.DUMMYFUNCTION("IFERROR(
  VLOOKUP(
    B516,
    IMPORTRANGE(
      ""1ZygntHC1J6IxzKbTidmOyf5nUyW4GCLurHCjexrLm_o"",
      ""HTMLキャッシュ!A:F""
    ),
    5,
    FALSE
  ),
  """"
)
"),"Hub Onlineの使い方 オンライン教材を成果につなげる手順")</f>
        <v>Hub Onlineの使い方 オンライン教材を成果につなげる手順</v>
      </c>
      <c r="H516" s="1" t="s">
        <v>2151</v>
      </c>
      <c r="I516" s="8">
        <f>IFERROR(__xludf.DUMMYFUNCTION("IFERROR(
  VLOOKUP(
    A516,
    IMPORTRANGE(
      ""1ZHMy3vVUd_0MrSduXTe1etBb1HNpAlGwQr006ljwMiM"",
      ""GSC最新!A:F""
    ),
    3,
    FALSE
  ),
  0
)
"),0.0)</f>
        <v>0</v>
      </c>
    </row>
    <row r="517">
      <c r="A517" s="9" t="s">
        <v>884</v>
      </c>
      <c r="B517" s="2" t="s">
        <v>929</v>
      </c>
      <c r="C517" s="11" t="str">
        <f>IFERROR(__xludf.DUMMYFUNCTION("REGEXEXTRACT(A517,""https?://([^/]+)"")"),"natsui-sansu-juku.com")</f>
        <v>natsui-sansu-juku.com</v>
      </c>
      <c r="D517" s="8" t="str">
        <f>IFERROR(__xludf.DUMMYFUNCTION("IFERROR(
  VLOOKUP(
    A517,
    IMPORTRANGE(
      ""1ZygntHC1J6IxzKbTidmOyf5nUyW4GCLurHCjexrLm_o"",
      ""HTMLキャッシュ!A:F""
    ),
    2,
    FALSE
  ),
  0
)
"),"SC")</f>
        <v>SC</v>
      </c>
      <c r="E517" s="8" t="str">
        <f>IFERROR(__xludf.DUMMYFUNCTION("IFERROR(
  VLOOKUP(
    A517,
    IMPORTRANGE(
      ""1ZygntHC1J6IxzKbTidmOyf5nUyW4GCLurHCjexrLm_o"",
      ""HTMLキャッシュ!A:F""
    ),
    5,
    FALSE
  ),
  0
)
"),"中学受験算数 直前期の優先順位｜失点の癖を直す過程指導｜オンライン個別")</f>
        <v>中学受験算数 直前期の優先順位｜失点の癖を直す過程指導｜オンライン個別</v>
      </c>
      <c r="F517" s="8" t="str">
        <f>IFERROR(__xludf.DUMMYFUNCTION("IFERROR(
  VLOOKUP(
    B517,
    IMPORTRANGE(
      ""1ZygntHC1J6IxzKbTidmOyf5nUyW4GCLurHCjexrLm_o"",
      ""HTMLキャッシュ!A:F""
    ),
    2,
    FALSE
  ),
  """"
)
"),"MC")</f>
        <v>MC</v>
      </c>
      <c r="G517" s="8" t="str">
        <f>IFERROR(__xludf.DUMMYFUNCTION("IFERROR(
  VLOOKUP(
    B517,
    IMPORTRANGE(
      ""1ZygntHC1J6IxzKbTidmOyf5nUyW4GCLurHCjexrLm_o"",
      ""HTMLキャッシュ!A:F""
    ),
    5,
    FALSE
  ),
  """"
)
"),"中学受験算数 過去問の効率的な進め方")</f>
        <v>中学受験算数 過去問の効率的な進め方</v>
      </c>
      <c r="H517" s="1" t="s">
        <v>2151</v>
      </c>
      <c r="I517" s="8">
        <f>IFERROR(__xludf.DUMMYFUNCTION("IFERROR(
  VLOOKUP(
    A517,
    IMPORTRANGE(
      ""1ZHMy3vVUd_0MrSduXTe1etBb1HNpAlGwQr006ljwMiM"",
      ""GSC最新!A:F""
    ),
    3,
    FALSE
  ),
  0
)
"),2.0)</f>
        <v>2</v>
      </c>
    </row>
    <row r="518">
      <c r="A518" s="9" t="s">
        <v>885</v>
      </c>
      <c r="B518" s="2" t="s">
        <v>933</v>
      </c>
      <c r="C518" s="11" t="str">
        <f>IFERROR(__xludf.DUMMYFUNCTION("REGEXEXTRACT(A518,""https?://([^/]+)"")"),"natsui-sansu-juku.com")</f>
        <v>natsui-sansu-juku.com</v>
      </c>
      <c r="D518" s="8" t="str">
        <f>IFERROR(__xludf.DUMMYFUNCTION("IFERROR(
  VLOOKUP(
    A518,
    IMPORTRANGE(
      ""1ZygntHC1J6IxzKbTidmOyf5nUyW4GCLurHCjexrLm_o"",
      ""HTMLキャッシュ!A:F""
    ),
    2,
    FALSE
  ),
  0
)
"),"SC")</f>
        <v>SC</v>
      </c>
      <c r="E518" s="8" t="str">
        <f>IFERROR(__xludf.DUMMYFUNCTION("IFERROR(
  VLOOKUP(
    A518,
    IMPORTRANGE(
      ""1ZygntHC1J6IxzKbTidmOyf5nUyW4GCLurHCjexrLm_o"",
      ""HTMLキャッシュ!A:F""
    ),
    5,
    FALSE
  ),
  0
)
"),"場合の数がわからない子を立て直す｜書き出しの癖・場合分け・抜けダブり確認をオンライン個別で矯正する3ステップ｜中学受験小学生")</f>
        <v>場合の数がわからない子を立て直す｜書き出しの癖・場合分け・抜けダブり確認をオンライン個別で矯正する3ステップ｜中学受験小学生</v>
      </c>
      <c r="F518" s="8" t="str">
        <f>IFERROR(__xludf.DUMMYFUNCTION("IFERROR(
  VLOOKUP(
    B518,
    IMPORTRANGE(
      ""1ZygntHC1J6IxzKbTidmOyf5nUyW4GCLurHCjexrLm_o"",
      ""HTMLキャッシュ!A:F""
    ),
    2,
    FALSE
  ),
  """"
)
"),"MC")</f>
        <v>MC</v>
      </c>
      <c r="G518" s="8" t="str">
        <f>IFERROR(__xludf.DUMMYFUNCTION("IFERROR(
  VLOOKUP(
    B518,
    IMPORTRANGE(
      ""1ZygntHC1J6IxzKbTidmOyf5nUyW4GCLurHCjexrLm_o"",
      ""HTMLキャッシュ!A:F""
    ),
    5,
    FALSE
  ),
  """"
)
"),"中学受験算数｜図形・速さ・場合の数 - 中学受験専門 夏井算数塾")</f>
        <v>中学受験算数｜図形・速さ・場合の数 - 中学受験専門 夏井算数塾</v>
      </c>
      <c r="H518" s="1" t="s">
        <v>2151</v>
      </c>
      <c r="I518" s="8">
        <f>IFERROR(__xludf.DUMMYFUNCTION("IFERROR(
  VLOOKUP(
    A518,
    IMPORTRANGE(
      ""1ZHMy3vVUd_0MrSduXTe1etBb1HNpAlGwQr006ljwMiM"",
      ""GSC最新!A:F""
    ),
    3,
    FALSE
  ),
  0
)
"),4.0)</f>
        <v>4</v>
      </c>
    </row>
    <row r="519">
      <c r="A519" s="9" t="s">
        <v>886</v>
      </c>
      <c r="B519" s="2" t="s">
        <v>927</v>
      </c>
      <c r="C519" s="11" t="str">
        <f>IFERROR(__xludf.DUMMYFUNCTION("REGEXEXTRACT(A519,""https?://([^/]+)"")"),"natsui-sansu-juku.com")</f>
        <v>natsui-sansu-juku.com</v>
      </c>
      <c r="D519" s="8" t="str">
        <f>IFERROR(__xludf.DUMMYFUNCTION("IFERROR(
  VLOOKUP(
    A519,
    IMPORTRANGE(
      ""1ZygntHC1J6IxzKbTidmOyf5nUyW4GCLurHCjexrLm_o"",
      ""HTMLキャッシュ!A:F""
    ),
    2,
    FALSE
  ),
  0
)
"),"SC")</f>
        <v>SC</v>
      </c>
      <c r="E519" s="8" t="str">
        <f>IFERROR(__xludf.DUMMYFUNCTION("IFERROR(
  VLOOKUP(
    A519,
    IMPORTRANGE(
      ""1ZygntHC1J6IxzKbTidmOyf5nUyW4GCLurHCjexrLm_o"",
      ""HTMLキャッシュ!A:F""
    ),
    5,
    FALSE
  ),
  0
)
"),"文章題が解けない子がオンライン個別で伸びる3つの理由 - 中学受験専門 夏井算数塾")</f>
        <v>文章題が解けない子がオンライン個別で伸びる3つの理由 - 中学受験専門 夏井算数塾</v>
      </c>
      <c r="F519" s="8" t="str">
        <f>IFERROR(__xludf.DUMMYFUNCTION("IFERROR(
  VLOOKUP(
    B519,
    IMPORTRANGE(
      ""1ZygntHC1J6IxzKbTidmOyf5nUyW4GCLurHCjexrLm_o"",
      ""HTMLキャッシュ!A:F""
    ),
    2,
    FALSE
  ),
  """"
)
"),"MC")</f>
        <v>MC</v>
      </c>
      <c r="G519" s="8" t="str">
        <f>IFERROR(__xludf.DUMMYFUNCTION("IFERROR(
  VLOOKUP(
    B519,
    IMPORTRANGE(
      ""1ZygntHC1J6IxzKbTidmOyf5nUyW4GCLurHCjexrLm_o"",
      ""HTMLキャッシュ!A:F""
    ),
    5,
    FALSE
  ),
  """"
)
"),"中学受験算数｜文章題の解き方まとめ - 中学受験専門 夏井算数塾")</f>
        <v>中学受験算数｜文章題の解き方まとめ - 中学受験専門 夏井算数塾</v>
      </c>
      <c r="H519" s="1" t="s">
        <v>2152</v>
      </c>
      <c r="I519" s="8">
        <f>IFERROR(__xludf.DUMMYFUNCTION("IFERROR(
  VLOOKUP(
    A519,
    IMPORTRANGE(
      ""1ZHMy3vVUd_0MrSduXTe1etBb1HNpAlGwQr006ljwMiM"",
      ""GSC最新!A:F""
    ),
    3,
    FALSE
  ),
  0
)
"),1.0)</f>
        <v>1</v>
      </c>
    </row>
    <row r="520">
      <c r="A520" s="9" t="s">
        <v>887</v>
      </c>
      <c r="B520" s="2" t="s">
        <v>933</v>
      </c>
      <c r="C520" s="11" t="str">
        <f>IFERROR(__xludf.DUMMYFUNCTION("REGEXEXTRACT(A520,""https?://([^/]+)"")"),"natsui-sansu-juku.com")</f>
        <v>natsui-sansu-juku.com</v>
      </c>
      <c r="D520" s="8" t="str">
        <f>IFERROR(__xludf.DUMMYFUNCTION("IFERROR(
  VLOOKUP(
    A520,
    IMPORTRANGE(
      ""1ZygntHC1J6IxzKbTidmOyf5nUyW4GCLurHCjexrLm_o"",
      ""HTMLキャッシュ!A:F""
    ),
    2,
    FALSE
  ),
  0
)
"),"SC")</f>
        <v>SC</v>
      </c>
      <c r="E520" s="8" t="str">
        <f>IFERROR(__xludf.DUMMYFUNCTION("IFERROR(
  VLOOKUP(
    A520,
    IMPORTRANGE(
      ""1ZygntHC1J6IxzKbTidmOyf5nUyW4GCLurHCjexrLm_o"",
      ""HTMLキャッシュ!A:F""
    ),
    5,
    FALSE
  ),
  0
)
"),"速さが苦手な小学生がオンライン算数で改善する理由 - 中学受験専門 夏井算数塾")</f>
        <v>速さが苦手な小学生がオンライン算数で改善する理由 - 中学受験専門 夏井算数塾</v>
      </c>
      <c r="F520" s="8" t="str">
        <f>IFERROR(__xludf.DUMMYFUNCTION("IFERROR(
  VLOOKUP(
    B520,
    IMPORTRANGE(
      ""1ZygntHC1J6IxzKbTidmOyf5nUyW4GCLurHCjexrLm_o"",
      ""HTMLキャッシュ!A:F""
    ),
    2,
    FALSE
  ),
  """"
)
"),"MC")</f>
        <v>MC</v>
      </c>
      <c r="G520" s="8" t="str">
        <f>IFERROR(__xludf.DUMMYFUNCTION("IFERROR(
  VLOOKUP(
    B520,
    IMPORTRANGE(
      ""1ZygntHC1J6IxzKbTidmOyf5nUyW4GCLurHCjexrLm_o"",
      ""HTMLキャッシュ!A:F""
    ),
    5,
    FALSE
  ),
  """"
)
"),"中学受験算数｜図形・速さ・場合の数 - 中学受験専門 夏井算数塾")</f>
        <v>中学受験算数｜図形・速さ・場合の数 - 中学受験専門 夏井算数塾</v>
      </c>
      <c r="H520" s="1" t="s">
        <v>2148</v>
      </c>
      <c r="I520" s="8">
        <f>IFERROR(__xludf.DUMMYFUNCTION("IFERROR(
  VLOOKUP(
    A520,
    IMPORTRANGE(
      ""1ZHMy3vVUd_0MrSduXTe1etBb1HNpAlGwQr006ljwMiM"",
      ""GSC最新!A:F""
    ),
    3,
    FALSE
  ),
  0
)
"),0.0)</f>
        <v>0</v>
      </c>
    </row>
    <row r="521">
      <c r="A521" s="9" t="s">
        <v>888</v>
      </c>
      <c r="B521" s="2" t="s">
        <v>927</v>
      </c>
      <c r="C521" s="11" t="str">
        <f>IFERROR(__xludf.DUMMYFUNCTION("REGEXEXTRACT(A521,""https?://([^/]+)"")"),"natsui-sansu-juku.com")</f>
        <v>natsui-sansu-juku.com</v>
      </c>
      <c r="D521" s="8" t="str">
        <f>IFERROR(__xludf.DUMMYFUNCTION("IFERROR(
  VLOOKUP(
    A521,
    IMPORTRANGE(
      ""1ZygntHC1J6IxzKbTidmOyf5nUyW4GCLurHCjexrLm_o"",
      ""HTMLキャッシュ!A:F""
    ),
    2,
    FALSE
  ),
  0
)
"),"SC")</f>
        <v>SC</v>
      </c>
      <c r="E521" s="8" t="str">
        <f>IFERROR(__xludf.DUMMYFUNCTION("IFERROR(
  VLOOKUP(
    A521,
    IMPORTRANGE(
      ""1ZygntHC1J6IxzKbTidmOyf5nUyW4GCLurHCjexrLm_o"",
      ""HTMLキャッシュ!A:F""
    ),
    5,
    FALSE
  ),
  0
)
"),"比・割合が苦手な子のためのオンライン算数 個別指導ガイド - 中学受験専門 夏井算数塾")</f>
        <v>比・割合が苦手な子のためのオンライン算数 個別指導ガイド - 中学受験専門 夏井算数塾</v>
      </c>
      <c r="F521" s="8" t="str">
        <f>IFERROR(__xludf.DUMMYFUNCTION("IFERROR(
  VLOOKUP(
    B521,
    IMPORTRANGE(
      ""1ZygntHC1J6IxzKbTidmOyf5nUyW4GCLurHCjexrLm_o"",
      ""HTMLキャッシュ!A:F""
    ),
    2,
    FALSE
  ),
  """"
)
"),"MC")</f>
        <v>MC</v>
      </c>
      <c r="G521" s="8" t="str">
        <f>IFERROR(__xludf.DUMMYFUNCTION("IFERROR(
  VLOOKUP(
    B521,
    IMPORTRANGE(
      ""1ZygntHC1J6IxzKbTidmOyf5nUyW4GCLurHCjexrLm_o"",
      ""HTMLキャッシュ!A:F""
    ),
    5,
    FALSE
  ),
  """"
)
"),"中学受験算数｜文章題の解き方まとめ - 中学受験専門 夏井算数塾")</f>
        <v>中学受験算数｜文章題の解き方まとめ - 中学受験専門 夏井算数塾</v>
      </c>
      <c r="H521" s="1" t="s">
        <v>2153</v>
      </c>
      <c r="I521" s="8">
        <f>IFERROR(__xludf.DUMMYFUNCTION("IFERROR(
  VLOOKUP(
    A521,
    IMPORTRANGE(
      ""1ZHMy3vVUd_0MrSduXTe1etBb1HNpAlGwQr006ljwMiM"",
      ""GSC最新!A:F""
    ),
    3,
    FALSE
  ),
  0
)
"),0.0)</f>
        <v>0</v>
      </c>
    </row>
    <row r="522">
      <c r="A522" s="9" t="s">
        <v>889</v>
      </c>
      <c r="B522" s="2" t="s">
        <v>931</v>
      </c>
      <c r="C522" s="11" t="str">
        <f>IFERROR(__xludf.DUMMYFUNCTION("REGEXEXTRACT(A522,""https?://([^/]+)"")"),"natsui-sansu-juku.com")</f>
        <v>natsui-sansu-juku.com</v>
      </c>
      <c r="D522" s="8" t="str">
        <f>IFERROR(__xludf.DUMMYFUNCTION("IFERROR(
  VLOOKUP(
    A522,
    IMPORTRANGE(
      ""1ZygntHC1J6IxzKbTidmOyf5nUyW4GCLurHCjexrLm_o"",
      ""HTMLキャッシュ!A:F""
    ),
    2,
    FALSE
  ),
  0
)
"),"SC")</f>
        <v>SC</v>
      </c>
      <c r="E522" s="8" t="str">
        <f>IFERROR(__xludf.DUMMYFUNCTION("IFERROR(
  VLOOKUP(
    A522,
    IMPORTRANGE(
      ""1ZygntHC1J6IxzKbTidmOyf5nUyW4GCLurHCjexrLm_o"",
      ""HTMLキャッシュ!A:F""
    ),
    5,
    FALSE
  ),
  0
)
"),"計算ミス 対策｜桁ずれ・転記・途中式の省略を直す3ステップ｜中学受験算数（オンライン個別）")</f>
        <v>計算ミス 対策｜桁ずれ・転記・途中式の省略を直す3ステップ｜中学受験算数（オンライン個別）</v>
      </c>
      <c r="F522" s="8" t="str">
        <f>IFERROR(__xludf.DUMMYFUNCTION("IFERROR(
  VLOOKUP(
    B522,
    IMPORTRANGE(
      ""1ZygntHC1J6IxzKbTidmOyf5nUyW4GCLurHCjexrLm_o"",
      ""HTMLキャッシュ!A:F""
    ),
    2,
    FALSE
  ),
  """"
)
"),"MC")</f>
        <v>MC</v>
      </c>
      <c r="G522" s="8" t="str">
        <f>IFERROR(__xludf.DUMMYFUNCTION("IFERROR(
  VLOOKUP(
    B522,
    IMPORTRANGE(
      ""1ZygntHC1J6IxzKbTidmOyf5nUyW4GCLurHCjexrLm_o"",
      ""HTMLキャッシュ!A:F""
    ),
    5,
    FALSE
  ),
  """"
)
"),"Hub Onlineの使い方 オンライン教材を成果につなげる手順")</f>
        <v>Hub Onlineの使い方 オンライン教材を成果につなげる手順</v>
      </c>
      <c r="H522" s="1" t="s">
        <v>2154</v>
      </c>
      <c r="I522" s="8">
        <f>IFERROR(__xludf.DUMMYFUNCTION("IFERROR(
  VLOOKUP(
    A522,
    IMPORTRANGE(
      ""1ZHMy3vVUd_0MrSduXTe1etBb1HNpAlGwQr006ljwMiM"",
      ""GSC最新!A:F""
    ),
    3,
    FALSE
  ),
  0
)
"),1.0)</f>
        <v>1</v>
      </c>
    </row>
    <row r="523">
      <c r="A523" s="9" t="s">
        <v>890</v>
      </c>
      <c r="B523" s="2" t="s">
        <v>933</v>
      </c>
      <c r="C523" s="11" t="str">
        <f>IFERROR(__xludf.DUMMYFUNCTION("REGEXEXTRACT(A523,""https?://([^/]+)"")"),"natsui-sansu-juku.com")</f>
        <v>natsui-sansu-juku.com</v>
      </c>
      <c r="D523" s="8" t="str">
        <f>IFERROR(__xludf.DUMMYFUNCTION("IFERROR(
  VLOOKUP(
    A523,
    IMPORTRANGE(
      ""1ZygntHC1J6IxzKbTidmOyf5nUyW4GCLurHCjexrLm_o"",
      ""HTMLキャッシュ!A:F""
    ),
    2,
    FALSE
  ),
  0
)
"),"SC")</f>
        <v>SC</v>
      </c>
      <c r="E523" s="8" t="str">
        <f>IFERROR(__xludf.DUMMYFUNCTION("IFERROR(
  VLOOKUP(
    A523,
    IMPORTRANGE(
      ""1ZygntHC1J6IxzKbTidmOyf5nUyW4GCLurHCjexrLm_o"",
      ""HTMLキャッシュ!A:F""
    ),
    5,
    FALSE
  ),
  0
)
"),"立体図形が苦手な子のためのオンライン算数個別指導で克服する法")</f>
        <v>立体図形が苦手な子のためのオンライン算数個別指導で克服する法</v>
      </c>
      <c r="F523" s="8" t="str">
        <f>IFERROR(__xludf.DUMMYFUNCTION("IFERROR(
  VLOOKUP(
    B523,
    IMPORTRANGE(
      ""1ZygntHC1J6IxzKbTidmOyf5nUyW4GCLurHCjexrLm_o"",
      ""HTMLキャッシュ!A:F""
    ),
    2,
    FALSE
  ),
  """"
)
"),"MC")</f>
        <v>MC</v>
      </c>
      <c r="G523" s="8" t="str">
        <f>IFERROR(__xludf.DUMMYFUNCTION("IFERROR(
  VLOOKUP(
    B523,
    IMPORTRANGE(
      ""1ZygntHC1J6IxzKbTidmOyf5nUyW4GCLurHCjexrLm_o"",
      ""HTMLキャッシュ!A:F""
    ),
    5,
    FALSE
  ),
  """"
)
"),"中学受験算数｜図形・速さ・場合の数 - 中学受験専門 夏井算数塾")</f>
        <v>中学受験算数｜図形・速さ・場合の数 - 中学受験専門 夏井算数塾</v>
      </c>
      <c r="H523" s="1" t="s">
        <v>2155</v>
      </c>
      <c r="I523" s="8">
        <f>IFERROR(__xludf.DUMMYFUNCTION("IFERROR(
  VLOOKUP(
    A523,
    IMPORTRANGE(
      ""1ZHMy3vVUd_0MrSduXTe1etBb1HNpAlGwQr006ljwMiM"",
      ""GSC最新!A:F""
    ),
    3,
    FALSE
  ),
  0
)
"),6.0)</f>
        <v>6</v>
      </c>
    </row>
    <row r="524">
      <c r="A524" s="9" t="s">
        <v>891</v>
      </c>
      <c r="B524" s="2" t="s">
        <v>930</v>
      </c>
      <c r="C524" s="11" t="str">
        <f>IFERROR(__xludf.DUMMYFUNCTION("REGEXEXTRACT(A524,""https?://([^/]+)"")"),"natsui-sansu-juku.com")</f>
        <v>natsui-sansu-juku.com</v>
      </c>
      <c r="D524" s="8" t="str">
        <f>IFERROR(__xludf.DUMMYFUNCTION("IFERROR(
  VLOOKUP(
    A524,
    IMPORTRANGE(
      ""1ZygntHC1J6IxzKbTidmOyf5nUyW4GCLurHCjexrLm_o"",
      ""HTMLキャッシュ!A:F""
    ),
    2,
    FALSE
  ),
  0
)
"),"SC")</f>
        <v>SC</v>
      </c>
      <c r="E524" s="8" t="str">
        <f>IFERROR(__xludf.DUMMYFUNCTION("IFERROR(
  VLOOKUP(
    A524,
    IMPORTRANGE(
      ""1ZygntHC1J6IxzKbTidmOyf5nUyW4GCLurHCjexrLm_o"",
      ""HTMLキャッシュ!A:F""
    ),
    5,
    FALSE
  ),
  0
)
"),"オンライン算数個別指導｜苦手克服と入試得点力UP")</f>
        <v>オンライン算数個別指導｜苦手克服と入試得点力UP</v>
      </c>
      <c r="F524" s="8" t="str">
        <f>IFERROR(__xludf.DUMMYFUNCTION("IFERROR(
  VLOOKUP(
    B524,
    IMPORTRANGE(
      ""1ZygntHC1J6IxzKbTidmOyf5nUyW4GCLurHCjexrLm_o"",
      ""HTMLキャッシュ!A:F""
    ),
    2,
    FALSE
  ),
  """"
)
"),"MC")</f>
        <v>MC</v>
      </c>
      <c r="G524" s="8" t="str">
        <f>IFERROR(__xludf.DUMMYFUNCTION("IFERROR(
  VLOOKUP(
    B524,
    IMPORTRANGE(
      ""1ZygntHC1J6IxzKbTidmOyf5nUyW4GCLurHCjexrLm_o"",
      ""HTMLキャッシュ!A:F""
    ),
    5,
    FALSE
  ),
  """"
)
"),"中学受験算数オンライン個別の選び方 - 中学受験専門 夏井算数塾")</f>
        <v>中学受験算数オンライン個別の選び方 - 中学受験専門 夏井算数塾</v>
      </c>
      <c r="H524" s="1" t="s">
        <v>2156</v>
      </c>
      <c r="I524" s="8">
        <f>IFERROR(__xludf.DUMMYFUNCTION("IFERROR(
  VLOOKUP(
    A524,
    IMPORTRANGE(
      ""1ZHMy3vVUd_0MrSduXTe1etBb1HNpAlGwQr006ljwMiM"",
      ""GSC最新!A:F""
    ),
    3,
    FALSE
  ),
  0
)
"),1.0)</f>
        <v>1</v>
      </c>
    </row>
    <row r="525">
      <c r="A525" s="9" t="s">
        <v>892</v>
      </c>
      <c r="B525" s="2" t="s">
        <v>930</v>
      </c>
      <c r="C525" s="11" t="str">
        <f>IFERROR(__xludf.DUMMYFUNCTION("REGEXEXTRACT(A525,""https?://([^/]+)"")"),"natsui-sansu-juku.com")</f>
        <v>natsui-sansu-juku.com</v>
      </c>
      <c r="D525" s="8" t="str">
        <f>IFERROR(__xludf.DUMMYFUNCTION("IFERROR(
  VLOOKUP(
    A525,
    IMPORTRANGE(
      ""1ZygntHC1J6IxzKbTidmOyf5nUyW4GCLurHCjexrLm_o"",
      ""HTMLキャッシュ!A:F""
    ),
    2,
    FALSE
  ),
  0
)
"),"SC")</f>
        <v>SC</v>
      </c>
      <c r="E525" s="8" t="str">
        <f>IFERROR(__xludf.DUMMYFUNCTION("IFERROR(
  VLOOKUP(
    A525,
    IMPORTRANGE(
      ""1ZygntHC1J6IxzKbTidmOyf5nUyW4GCLurHCjexrLm_o"",
      ""HTMLキャッシュ!A:F""
    ),
    5,
    FALSE
  ),
  0
)
"),"勉強嫌いでも続く！中学受験算数オンライン授業──4つのメリットと成功のコツ - 中学受験専門 夏井算数塾")</f>
        <v>勉強嫌いでも続く！中学受験算数オンライン授業──4つのメリットと成功のコツ - 中学受験専門 夏井算数塾</v>
      </c>
      <c r="F525" s="8" t="str">
        <f>IFERROR(__xludf.DUMMYFUNCTION("IFERROR(
  VLOOKUP(
    B525,
    IMPORTRANGE(
      ""1ZygntHC1J6IxzKbTidmOyf5nUyW4GCLurHCjexrLm_o"",
      ""HTMLキャッシュ!A:F""
    ),
    2,
    FALSE
  ),
  """"
)
"),"MC")</f>
        <v>MC</v>
      </c>
      <c r="G525" s="8" t="str">
        <f>IFERROR(__xludf.DUMMYFUNCTION("IFERROR(
  VLOOKUP(
    B525,
    IMPORTRANGE(
      ""1ZygntHC1J6IxzKbTidmOyf5nUyW4GCLurHCjexrLm_o"",
      ""HTMLキャッシュ!A:F""
    ),
    5,
    FALSE
  ),
  """"
)
"),"中学受験算数オンライン個別の選び方 - 中学受験専門 夏井算数塾")</f>
        <v>中学受験算数オンライン個別の選び方 - 中学受験専門 夏井算数塾</v>
      </c>
      <c r="H525" s="1" t="s">
        <v>2157</v>
      </c>
      <c r="I525" s="8">
        <f>IFERROR(__xludf.DUMMYFUNCTION("IFERROR(
  VLOOKUP(
    A525,
    IMPORTRANGE(
      ""1ZHMy3vVUd_0MrSduXTe1etBb1HNpAlGwQr006ljwMiM"",
      ""GSC最新!A:F""
    ),
    3,
    FALSE
  ),
  0
)
"),1.0)</f>
        <v>1</v>
      </c>
    </row>
    <row r="526">
      <c r="A526" s="9" t="s">
        <v>893</v>
      </c>
      <c r="B526" s="2" t="s">
        <v>930</v>
      </c>
      <c r="C526" s="11" t="str">
        <f>IFERROR(__xludf.DUMMYFUNCTION("REGEXEXTRACT(A526,""https?://([^/]+)"")"),"natsui-sansu-juku.com")</f>
        <v>natsui-sansu-juku.com</v>
      </c>
      <c r="D526" s="8" t="str">
        <f>IFERROR(__xludf.DUMMYFUNCTION("IFERROR(
  VLOOKUP(
    A526,
    IMPORTRANGE(
      ""1ZygntHC1J6IxzKbTidmOyf5nUyW4GCLurHCjexrLm_o"",
      ""HTMLキャッシュ!A:F""
    ),
    2,
    FALSE
  ),
  0
)
"),"SC")</f>
        <v>SC</v>
      </c>
      <c r="E526" s="8" t="str">
        <f>IFERROR(__xludf.DUMMYFUNCTION("IFERROR(
  VLOOKUP(
    A526,
    IMPORTRANGE(
      ""1ZygntHC1J6IxzKbTidmOyf5nUyW4GCLurHCjexrLm_o"",
      ""HTMLキャッシュ!A:F""
    ),
    5,
    FALSE
  ),
  0
)
"),"中学受験の算数オンライン個別指導｜塾より伸びる4メリット｜小4〜小6")</f>
        <v>中学受験の算数オンライン個別指導｜塾より伸びる4メリット｜小4〜小6</v>
      </c>
      <c r="F526" s="8" t="str">
        <f>IFERROR(__xludf.DUMMYFUNCTION("IFERROR(
  VLOOKUP(
    B526,
    IMPORTRANGE(
      ""1ZygntHC1J6IxzKbTidmOyf5nUyW4GCLurHCjexrLm_o"",
      ""HTMLキャッシュ!A:F""
    ),
    2,
    FALSE
  ),
  """"
)
"),"MC")</f>
        <v>MC</v>
      </c>
      <c r="G526" s="8" t="str">
        <f>IFERROR(__xludf.DUMMYFUNCTION("IFERROR(
  VLOOKUP(
    B526,
    IMPORTRANGE(
      ""1ZygntHC1J6IxzKbTidmOyf5nUyW4GCLurHCjexrLm_o"",
      ""HTMLキャッシュ!A:F""
    ),
    5,
    FALSE
  ),
  """"
)
"),"中学受験算数オンライン個別の選び方 - 中学受験専門 夏井算数塾")</f>
        <v>中学受験算数オンライン個別の選び方 - 中学受験専門 夏井算数塾</v>
      </c>
      <c r="H526" s="1" t="s">
        <v>2151</v>
      </c>
      <c r="I526" s="8">
        <f>IFERROR(__xludf.DUMMYFUNCTION("IFERROR(
  VLOOKUP(
    A526,
    IMPORTRANGE(
      ""1ZHMy3vVUd_0MrSduXTe1etBb1HNpAlGwQr006ljwMiM"",
      ""GSC最新!A:F""
    ),
    3,
    FALSE
  ),
  0
)
"),22.0)</f>
        <v>22</v>
      </c>
    </row>
    <row r="527">
      <c r="A527" s="9" t="s">
        <v>894</v>
      </c>
      <c r="B527" s="2" t="s">
        <v>930</v>
      </c>
      <c r="C527" s="11" t="str">
        <f>IFERROR(__xludf.DUMMYFUNCTION("REGEXEXTRACT(A527,""https?://([^/]+)"")"),"natsui-sansu-juku.com")</f>
        <v>natsui-sansu-juku.com</v>
      </c>
      <c r="D527" s="8" t="str">
        <f>IFERROR(__xludf.DUMMYFUNCTION("IFERROR(
  VLOOKUP(
    A527,
    IMPORTRANGE(
      ""1ZygntHC1J6IxzKbTidmOyf5nUyW4GCLurHCjexrLm_o"",
      ""HTMLキャッシュ!A:F""
    ),
    2,
    FALSE
  ),
  0
)
"),"SC")</f>
        <v>SC</v>
      </c>
      <c r="E527" s="8" t="str">
        <f>IFERROR(__xludf.DUMMYFUNCTION("IFERROR(
  VLOOKUP(
    A527,
    IMPORTRANGE(
      ""1ZygntHC1J6IxzKbTidmOyf5nUyW4GCLurHCjexrLm_o"",
      ""HTMLキャッシュ!A:F""
    ),
    5,
    FALSE
  ),
  0
)
"),"中学受験算数のオンライン授業はなぜ難しい？通信環境・端末・指導体制とオンライン算数 個別指導の活かし方 - 中学受験専門 夏井算数塾")</f>
        <v>中学受験算数のオンライン授業はなぜ難しい？通信環境・端末・指導体制とオンライン算数 個別指導の活かし方 - 中学受験専門 夏井算数塾</v>
      </c>
      <c r="F527" s="8" t="str">
        <f>IFERROR(__xludf.DUMMYFUNCTION("IFERROR(
  VLOOKUP(
    B527,
    IMPORTRANGE(
      ""1ZygntHC1J6IxzKbTidmOyf5nUyW4GCLurHCjexrLm_o"",
      ""HTMLキャッシュ!A:F""
    ),
    2,
    FALSE
  ),
  """"
)
"),"MC")</f>
        <v>MC</v>
      </c>
      <c r="G527" s="8" t="str">
        <f>IFERROR(__xludf.DUMMYFUNCTION("IFERROR(
  VLOOKUP(
    B527,
    IMPORTRANGE(
      ""1ZygntHC1J6IxzKbTidmOyf5nUyW4GCLurHCjexrLm_o"",
      ""HTMLキャッシュ!A:F""
    ),
    5,
    FALSE
  ),
  """"
)
"),"中学受験算数オンライン個別の選び方 - 中学受験専門 夏井算数塾")</f>
        <v>中学受験算数オンライン個別の選び方 - 中学受験専門 夏井算数塾</v>
      </c>
      <c r="H527" s="1" t="s">
        <v>2151</v>
      </c>
      <c r="I527" s="8">
        <f>IFERROR(__xludf.DUMMYFUNCTION("IFERROR(
  VLOOKUP(
    A527,
    IMPORTRANGE(
      ""1ZHMy3vVUd_0MrSduXTe1etBb1HNpAlGwQr006ljwMiM"",
      ""GSC最新!A:F""
    ),
    3,
    FALSE
  ),
  0
)
"),0.0)</f>
        <v>0</v>
      </c>
    </row>
    <row r="528">
      <c r="A528" s="9" t="s">
        <v>895</v>
      </c>
      <c r="B528" s="2" t="s">
        <v>930</v>
      </c>
      <c r="C528" s="11" t="str">
        <f>IFERROR(__xludf.DUMMYFUNCTION("REGEXEXTRACT(A528,""https?://([^/]+)"")"),"natsui-sansu-juku.com")</f>
        <v>natsui-sansu-juku.com</v>
      </c>
      <c r="D528" s="8" t="str">
        <f>IFERROR(__xludf.DUMMYFUNCTION("IFERROR(
  VLOOKUP(
    A528,
    IMPORTRANGE(
      ""1ZygntHC1J6IxzKbTidmOyf5nUyW4GCLurHCjexrLm_o"",
      ""HTMLキャッシュ!A:F""
    ),
    2,
    FALSE
  ),
  0
)
"),"SC")</f>
        <v>SC</v>
      </c>
      <c r="E528" s="8" t="str">
        <f>IFERROR(__xludf.DUMMYFUNCTION("IFERROR(
  VLOOKUP(
    A528,
    IMPORTRANGE(
      ""1ZygntHC1J6IxzKbTidmOyf5nUyW4GCLurHCjexrLm_o"",
      ""HTMLキャッシュ!A:F""
    ),
    5,
    FALSE
  ),
  0
)
"),"オンライン算数教室で本当に成績は伸びる？塾との違いと中学受験算数オンラインの活かし方 - 中学受験専門 夏井算数塾")</f>
        <v>オンライン算数教室で本当に成績は伸びる？塾との違いと中学受験算数オンラインの活かし方 - 中学受験専門 夏井算数塾</v>
      </c>
      <c r="F528" s="8" t="str">
        <f>IFERROR(__xludf.DUMMYFUNCTION("IFERROR(
  VLOOKUP(
    B528,
    IMPORTRANGE(
      ""1ZygntHC1J6IxzKbTidmOyf5nUyW4GCLurHCjexrLm_o"",
      ""HTMLキャッシュ!A:F""
    ),
    2,
    FALSE
  ),
  """"
)
"),"MC")</f>
        <v>MC</v>
      </c>
      <c r="G528" s="8" t="str">
        <f>IFERROR(__xludf.DUMMYFUNCTION("IFERROR(
  VLOOKUP(
    B528,
    IMPORTRANGE(
      ""1ZygntHC1J6IxzKbTidmOyf5nUyW4GCLurHCjexrLm_o"",
      ""HTMLキャッシュ!A:F""
    ),
    5,
    FALSE
  ),
  """"
)
"),"中学受験算数オンライン個別の選び方 - 中学受験専門 夏井算数塾")</f>
        <v>中学受験算数オンライン個別の選び方 - 中学受験専門 夏井算数塾</v>
      </c>
      <c r="H528" s="1" t="s">
        <v>2151</v>
      </c>
      <c r="I528" s="8">
        <f>IFERROR(__xludf.DUMMYFUNCTION("IFERROR(
  VLOOKUP(
    A528,
    IMPORTRANGE(
      ""1ZHMy3vVUd_0MrSduXTe1etBb1HNpAlGwQr006ljwMiM"",
      ""GSC最新!A:F""
    ),
    3,
    FALSE
  ),
  0
)
"),0.0)</f>
        <v>0</v>
      </c>
    </row>
    <row r="529">
      <c r="A529" s="9" t="s">
        <v>896</v>
      </c>
      <c r="B529" s="2" t="s">
        <v>931</v>
      </c>
      <c r="C529" s="11" t="str">
        <f>IFERROR(__xludf.DUMMYFUNCTION("REGEXEXTRACT(A529,""https?://([^/]+)"")"),"natsui-sansu-juku.com")</f>
        <v>natsui-sansu-juku.com</v>
      </c>
      <c r="D529" s="8" t="str">
        <f>IFERROR(__xludf.DUMMYFUNCTION("IFERROR(
  VLOOKUP(
    A529,
    IMPORTRANGE(
      ""1ZygntHC1J6IxzKbTidmOyf5nUyW4GCLurHCjexrLm_o"",
      ""HTMLキャッシュ!A:F""
    ),
    2,
    FALSE
  ),
  0
)
"),"SC")</f>
        <v>SC</v>
      </c>
      <c r="E529" s="8" t="str">
        <f>IFERROR(__xludf.DUMMYFUNCTION("IFERROR(
  VLOOKUP(
    A529,
    IMPORTRANGE(
      ""1ZygntHC1J6IxzKbTidmOyf5nUyW4GCLurHCjexrLm_o"",
      ""HTMLキャッシュ!A:F""
    ),
    5,
    FALSE
  ),
  0
)
"),"小学生の算数オンライン個別｜質問できないを解消｜算数が苦手")</f>
        <v>小学生の算数オンライン個別｜質問できないを解消｜算数が苦手</v>
      </c>
      <c r="F529" s="8" t="str">
        <f>IFERROR(__xludf.DUMMYFUNCTION("IFERROR(
  VLOOKUP(
    B529,
    IMPORTRANGE(
      ""1ZygntHC1J6IxzKbTidmOyf5nUyW4GCLurHCjexrLm_o"",
      ""HTMLキャッシュ!A:F""
    ),
    2,
    FALSE
  ),
  """"
)
"),"MC")</f>
        <v>MC</v>
      </c>
      <c r="G529" s="8" t="str">
        <f>IFERROR(__xludf.DUMMYFUNCTION("IFERROR(
  VLOOKUP(
    B529,
    IMPORTRANGE(
      ""1ZygntHC1J6IxzKbTidmOyf5nUyW4GCLurHCjexrLm_o"",
      ""HTMLキャッシュ!A:F""
    ),
    5,
    FALSE
  ),
  """"
)
"),"Hub Onlineの使い方 オンライン教材を成果につなげる手順")</f>
        <v>Hub Onlineの使い方 オンライン教材を成果につなげる手順</v>
      </c>
      <c r="H529" s="1" t="s">
        <v>2151</v>
      </c>
      <c r="I529" s="8">
        <f>IFERROR(__xludf.DUMMYFUNCTION("IFERROR(
  VLOOKUP(
    A529,
    IMPORTRANGE(
      ""1ZHMy3vVUd_0MrSduXTe1etBb1HNpAlGwQr006ljwMiM"",
      ""GSC最新!A:F""
    ),
    3,
    FALSE
  ),
  0
)
"),8.0)</f>
        <v>8</v>
      </c>
    </row>
    <row r="530">
      <c r="A530" s="9" t="s">
        <v>897</v>
      </c>
      <c r="B530" s="2" t="s">
        <v>931</v>
      </c>
      <c r="C530" s="11" t="str">
        <f>IFERROR(__xludf.DUMMYFUNCTION("REGEXEXTRACT(A530,""https?://([^/]+)"")"),"natsui-sansu-juku.com")</f>
        <v>natsui-sansu-juku.com</v>
      </c>
      <c r="D530" s="8" t="str">
        <f>IFERROR(__xludf.DUMMYFUNCTION("IFERROR(
  VLOOKUP(
    A530,
    IMPORTRANGE(
      ""1ZygntHC1J6IxzKbTidmOyf5nUyW4GCLurHCjexrLm_o"",
      ""HTMLキャッシュ!A:F""
    ),
    2,
    FALSE
  ),
  0
)
"),"SC")</f>
        <v>SC</v>
      </c>
      <c r="E530" s="8" t="str">
        <f>IFERROR(__xludf.DUMMYFUNCTION("IFERROR(
  VLOOKUP(
    A530,
    IMPORTRANGE(
      ""1ZygntHC1J6IxzKbTidmOyf5nUyW4GCLurHCjexrLm_o"",
      ""HTMLキャッシュ!A:F""
    ),
    5,
    FALSE
  ),
  0
)
"),"オンライン算数で算数嫌いを克服──ゲーム感覚で伸ばす中学受験算数オンライン個別指導 - 中学受験専門 夏井算数塾")</f>
        <v>オンライン算数で算数嫌いを克服──ゲーム感覚で伸ばす中学受験算数オンライン個別指導 - 中学受験専門 夏井算数塾</v>
      </c>
      <c r="F530" s="8" t="str">
        <f>IFERROR(__xludf.DUMMYFUNCTION("IFERROR(
  VLOOKUP(
    B530,
    IMPORTRANGE(
      ""1ZygntHC1J6IxzKbTidmOyf5nUyW4GCLurHCjexrLm_o"",
      ""HTMLキャッシュ!A:F""
    ),
    2,
    FALSE
  ),
  """"
)
"),"MC")</f>
        <v>MC</v>
      </c>
      <c r="G530" s="8" t="str">
        <f>IFERROR(__xludf.DUMMYFUNCTION("IFERROR(
  VLOOKUP(
    B530,
    IMPORTRANGE(
      ""1ZygntHC1J6IxzKbTidmOyf5nUyW4GCLurHCjexrLm_o"",
      ""HTMLキャッシュ!A:F""
    ),
    5,
    FALSE
  ),
  """"
)
"),"Hub Onlineの使い方 オンライン教材を成果につなげる手順")</f>
        <v>Hub Onlineの使い方 オンライン教材を成果につなげる手順</v>
      </c>
      <c r="H530" s="1" t="s">
        <v>2151</v>
      </c>
      <c r="I530" s="8">
        <f>IFERROR(__xludf.DUMMYFUNCTION("IFERROR(
  VLOOKUP(
    A530,
    IMPORTRANGE(
      ""1ZHMy3vVUd_0MrSduXTe1etBb1HNpAlGwQr006ljwMiM"",
      ""GSC最新!A:F""
    ),
    3,
    FALSE
  ),
  0
)
"),0.0)</f>
        <v>0</v>
      </c>
    </row>
    <row r="531">
      <c r="A531" s="9" t="s">
        <v>898</v>
      </c>
      <c r="B531" s="2" t="s">
        <v>930</v>
      </c>
      <c r="C531" s="11" t="str">
        <f>IFERROR(__xludf.DUMMYFUNCTION("REGEXEXTRACT(A531,""https?://([^/]+)"")"),"natsui-sansu-juku.com")</f>
        <v>natsui-sansu-juku.com</v>
      </c>
      <c r="D531" s="8" t="str">
        <f>IFERROR(__xludf.DUMMYFUNCTION("IFERROR(
  VLOOKUP(
    A531,
    IMPORTRANGE(
      ""1ZygntHC1J6IxzKbTidmOyf5nUyW4GCLurHCjexrLm_o"",
      ""HTMLキャッシュ!A:F""
    ),
    2,
    FALSE
  ),
  0
)
"),"SC")</f>
        <v>SC</v>
      </c>
      <c r="E531" s="8" t="str">
        <f>IFERROR(__xludf.DUMMYFUNCTION("IFERROR(
  VLOOKUP(
    A531,
    IMPORTRANGE(
      ""1ZygntHC1J6IxzKbTidmOyf5nUyW4GCLurHCjexrLm_o"",
      ""HTMLキャッシュ!A:F""
    ),
    5,
    FALSE
  ),
  0
)
"),"中学受験算数をオンライン算数 個別指導で伸ばす──通塾との違いと教室の選び方 - 中学受験専門 夏井算数塾")</f>
        <v>中学受験算数をオンライン算数 個別指導で伸ばす──通塾との違いと教室の選び方 - 中学受験専門 夏井算数塾</v>
      </c>
      <c r="F531" s="8" t="str">
        <f>IFERROR(__xludf.DUMMYFUNCTION("IFERROR(
  VLOOKUP(
    B531,
    IMPORTRANGE(
      ""1ZygntHC1J6IxzKbTidmOyf5nUyW4GCLurHCjexrLm_o"",
      ""HTMLキャッシュ!A:F""
    ),
    2,
    FALSE
  ),
  """"
)
"),"MC")</f>
        <v>MC</v>
      </c>
      <c r="G531" s="8" t="str">
        <f>IFERROR(__xludf.DUMMYFUNCTION("IFERROR(
  VLOOKUP(
    B531,
    IMPORTRANGE(
      ""1ZygntHC1J6IxzKbTidmOyf5nUyW4GCLurHCjexrLm_o"",
      ""HTMLキャッシュ!A:F""
    ),
    5,
    FALSE
  ),
  """"
)
"),"中学受験算数オンライン個別の選び方 - 中学受験専門 夏井算数塾")</f>
        <v>中学受験算数オンライン個別の選び方 - 中学受験専門 夏井算数塾</v>
      </c>
      <c r="H531" s="1" t="s">
        <v>2151</v>
      </c>
      <c r="I531" s="8">
        <f>IFERROR(__xludf.DUMMYFUNCTION("IFERROR(
  VLOOKUP(
    A531,
    IMPORTRANGE(
      ""1ZHMy3vVUd_0MrSduXTe1etBb1HNpAlGwQr006ljwMiM"",
      ""GSC最新!A:F""
    ),
    3,
    FALSE
  ),
  0
)
"),1.0)</f>
        <v>1</v>
      </c>
    </row>
    <row r="532">
      <c r="A532" s="9" t="s">
        <v>899</v>
      </c>
      <c r="B532" s="2" t="s">
        <v>930</v>
      </c>
      <c r="C532" s="11" t="str">
        <f>IFERROR(__xludf.DUMMYFUNCTION("REGEXEXTRACT(A532,""https?://([^/]+)"")"),"natsui-sansu-juku.com")</f>
        <v>natsui-sansu-juku.com</v>
      </c>
      <c r="D532" s="8" t="str">
        <f>IFERROR(__xludf.DUMMYFUNCTION("IFERROR(
  VLOOKUP(
    A532,
    IMPORTRANGE(
      ""1ZygntHC1J6IxzKbTidmOyf5nUyW4GCLurHCjexrLm_o"",
      ""HTMLキャッシュ!A:F""
    ),
    2,
    FALSE
  ),
  0
)
"),"SC")</f>
        <v>SC</v>
      </c>
      <c r="E532" s="8" t="str">
        <f>IFERROR(__xludf.DUMMYFUNCTION("IFERROR(
  VLOOKUP(
    A532,
    IMPORTRANGE(
      ""1ZygntHC1J6IxzKbTidmOyf5nUyW4GCLurHCjexrLm_o"",
      ""HTMLキャッシュ!A:F""
    ),
    5,
    FALSE
  ),
  0
)
"),"中学受験はオンライン算数 個別指導が新定番？──通塾とどう違うか・自宅で伸ばす算数対策 - 中学受験専門 夏井算数塾")</f>
        <v>中学受験はオンライン算数 個別指導が新定番？──通塾とどう違うか・自宅で伸ばす算数対策 - 中学受験専門 夏井算数塾</v>
      </c>
      <c r="F532" s="8" t="str">
        <f>IFERROR(__xludf.DUMMYFUNCTION("IFERROR(
  VLOOKUP(
    B532,
    IMPORTRANGE(
      ""1ZygntHC1J6IxzKbTidmOyf5nUyW4GCLurHCjexrLm_o"",
      ""HTMLキャッシュ!A:F""
    ),
    2,
    FALSE
  ),
  """"
)
"),"MC")</f>
        <v>MC</v>
      </c>
      <c r="G532" s="8" t="str">
        <f>IFERROR(__xludf.DUMMYFUNCTION("IFERROR(
  VLOOKUP(
    B532,
    IMPORTRANGE(
      ""1ZygntHC1J6IxzKbTidmOyf5nUyW4GCLurHCjexrLm_o"",
      ""HTMLキャッシュ!A:F""
    ),
    5,
    FALSE
  ),
  """"
)
"),"中学受験算数オンライン個別の選び方 - 中学受験専門 夏井算数塾")</f>
        <v>中学受験算数オンライン個別の選び方 - 中学受験専門 夏井算数塾</v>
      </c>
      <c r="H532" s="1" t="s">
        <v>2151</v>
      </c>
      <c r="I532" s="8">
        <f>IFERROR(__xludf.DUMMYFUNCTION("IFERROR(
  VLOOKUP(
    A532,
    IMPORTRANGE(
      ""1ZHMy3vVUd_0MrSduXTe1etBb1HNpAlGwQr006ljwMiM"",
      ""GSC最新!A:F""
    ),
    3,
    FALSE
  ),
  0
)
"),2.0)</f>
        <v>2</v>
      </c>
    </row>
    <row r="533">
      <c r="A533" s="9" t="s">
        <v>900</v>
      </c>
      <c r="B533" s="2" t="s">
        <v>930</v>
      </c>
      <c r="C533" s="11" t="str">
        <f>IFERROR(__xludf.DUMMYFUNCTION("REGEXEXTRACT(A533,""https?://([^/]+)"")"),"natsui-sansu-juku.com")</f>
        <v>natsui-sansu-juku.com</v>
      </c>
      <c r="D533" s="8" t="str">
        <f>IFERROR(__xludf.DUMMYFUNCTION("IFERROR(
  VLOOKUP(
    A533,
    IMPORTRANGE(
      ""1ZygntHC1J6IxzKbTidmOyf5nUyW4GCLurHCjexrLm_o"",
      ""HTMLキャッシュ!A:F""
    ),
    2,
    FALSE
  ),
  0
)
"),"SC")</f>
        <v>SC</v>
      </c>
      <c r="E533" s="8" t="str">
        <f>IFERROR(__xludf.DUMMYFUNCTION("IFERROR(
  VLOOKUP(
    A533,
    IMPORTRANGE(
      ""1ZygntHC1J6IxzKbTidmOyf5nUyW4GCLurHCjexrLm_o"",
      ""HTMLキャッシュ!A:F""
    ),
    5,
    FALSE
  ),
  0
)
"),"算数オンライン学習で成績アップ！──「オンライン算数 個別指導」で中学受験に備える方法 - 中学受験専門 夏井算数塾")</f>
        <v>算数オンライン学習で成績アップ！──「オンライン算数 個別指導」で中学受験に備える方法 - 中学受験専門 夏井算数塾</v>
      </c>
      <c r="F533" s="8" t="str">
        <f>IFERROR(__xludf.DUMMYFUNCTION("IFERROR(
  VLOOKUP(
    B533,
    IMPORTRANGE(
      ""1ZygntHC1J6IxzKbTidmOyf5nUyW4GCLurHCjexrLm_o"",
      ""HTMLキャッシュ!A:F""
    ),
    2,
    FALSE
  ),
  """"
)
"),"MC")</f>
        <v>MC</v>
      </c>
      <c r="G533" s="8" t="str">
        <f>IFERROR(__xludf.DUMMYFUNCTION("IFERROR(
  VLOOKUP(
    B533,
    IMPORTRANGE(
      ""1ZygntHC1J6IxzKbTidmOyf5nUyW4GCLurHCjexrLm_o"",
      ""HTMLキャッシュ!A:F""
    ),
    5,
    FALSE
  ),
  """"
)
"),"中学受験算数オンライン個別の選び方 - 中学受験専門 夏井算数塾")</f>
        <v>中学受験算数オンライン個別の選び方 - 中学受験専門 夏井算数塾</v>
      </c>
      <c r="H533" s="1" t="s">
        <v>2151</v>
      </c>
      <c r="I533" s="8">
        <f>IFERROR(__xludf.DUMMYFUNCTION("IFERROR(
  VLOOKUP(
    A533,
    IMPORTRANGE(
      ""1ZHMy3vVUd_0MrSduXTe1etBb1HNpAlGwQr006ljwMiM"",
      ""GSC最新!A:F""
    ),
    3,
    FALSE
  ),
  0
)
"),0.0)</f>
        <v>0</v>
      </c>
    </row>
    <row r="534">
      <c r="A534" s="9" t="s">
        <v>901</v>
      </c>
      <c r="B534" s="9" t="s">
        <v>930</v>
      </c>
      <c r="C534" s="11" t="str">
        <f>IFERROR(__xludf.DUMMYFUNCTION("REGEXEXTRACT(A534,""https?://([^/]+)"")"),"natsui-sansu-juku.com")</f>
        <v>natsui-sansu-juku.com</v>
      </c>
      <c r="D534" s="8" t="str">
        <f>IFERROR(__xludf.DUMMYFUNCTION("IFERROR(
  VLOOKUP(
    A534,
    IMPORTRANGE(
      ""1ZygntHC1J6IxzKbTidmOyf5nUyW4GCLurHCjexrLm_o"",
      ""HTMLキャッシュ!A:F""
    ),
    2,
    FALSE
  ),
  0
)
"),"SC")</f>
        <v>SC</v>
      </c>
      <c r="E534" s="8" t="str">
        <f>IFERROR(__xludf.DUMMYFUNCTION("IFERROR(
  VLOOKUP(
    A534,
    IMPORTRANGE(
      ""1ZygntHC1J6IxzKbTidmOyf5nUyW4GCLurHCjexrLm_o"",
      ""HTMLキャッシュ!A:F""
    ),
    5,
    FALSE
  ),
  0
)
"),"オンライン算数 個別指導で算数嫌い克服！中学受験算数オンラインのメリットと失敗しない選び方 - 中学受験専門 夏井算数塾")</f>
        <v>オンライン算数 個別指導で算数嫌い克服！中学受験算数オンラインのメリットと失敗しない選び方 - 中学受験専門 夏井算数塾</v>
      </c>
      <c r="F534" s="8" t="str">
        <f>IFERROR(__xludf.DUMMYFUNCTION("IFERROR(
  VLOOKUP(
    B534,
    IMPORTRANGE(
      ""1ZygntHC1J6IxzKbTidmOyf5nUyW4GCLurHCjexrLm_o"",
      ""HTMLキャッシュ!A:F""
    ),
    2,
    FALSE
  ),
  """"
)
"),"MC")</f>
        <v>MC</v>
      </c>
      <c r="G534" s="8" t="str">
        <f>IFERROR(__xludf.DUMMYFUNCTION("IFERROR(
  VLOOKUP(
    B534,
    IMPORTRANGE(
      ""1ZygntHC1J6IxzKbTidmOyf5nUyW4GCLurHCjexrLm_o"",
      ""HTMLキャッシュ!A:F""
    ),
    5,
    FALSE
  ),
  """"
)
"),"中学受験算数オンライン個別の選び方 - 中学受験専門 夏井算数塾")</f>
        <v>中学受験算数オンライン個別の選び方 - 中学受験専門 夏井算数塾</v>
      </c>
      <c r="H534" s="1" t="s">
        <v>2151</v>
      </c>
      <c r="I534" s="8">
        <f>IFERROR(__xludf.DUMMYFUNCTION("IFERROR(
  VLOOKUP(
    A534,
    IMPORTRANGE(
      ""1ZHMy3vVUd_0MrSduXTe1etBb1HNpAlGwQr006ljwMiM"",
      ""GSC最新!A:F""
    ),
    3,
    FALSE
  ),
  0
)
"),0.0)</f>
        <v>0</v>
      </c>
    </row>
    <row r="535">
      <c r="A535" s="9" t="s">
        <v>902</v>
      </c>
      <c r="B535" s="2" t="s">
        <v>931</v>
      </c>
      <c r="C535" s="11" t="str">
        <f>IFERROR(__xludf.DUMMYFUNCTION("REGEXEXTRACT(A535,""https?://([^/]+)"")"),"natsui-sansu-juku.com")</f>
        <v>natsui-sansu-juku.com</v>
      </c>
      <c r="D535" s="8" t="str">
        <f>IFERROR(__xludf.DUMMYFUNCTION("IFERROR(
  VLOOKUP(
    A535,
    IMPORTRANGE(
      ""1ZygntHC1J6IxzKbTidmOyf5nUyW4GCLurHCjexrLm_o"",
      ""HTMLキャッシュ!A:F""
    ),
    2,
    FALSE
  ),
  0
)
"),"SC")</f>
        <v>SC</v>
      </c>
      <c r="E535" s="8" t="str">
        <f>IFERROR(__xludf.DUMMYFUNCTION("IFERROR(
  VLOOKUP(
    A535,
    IMPORTRANGE(
      ""1ZygntHC1J6IxzKbTidmOyf5nUyW4GCLurHCjexrLm_o"",
      ""HTMLキャッシュ!A:F""
    ),
    5,
    FALSE
  ),
  0
)
"),"勉強しているのに算数が伸びない理由をオンラインで可視化する方法 - 中学受験専門 夏井算数塾")</f>
        <v>勉強しているのに算数が伸びない理由をオンラインで可視化する方法 - 中学受験専門 夏井算数塾</v>
      </c>
      <c r="F535" s="8" t="str">
        <f>IFERROR(__xludf.DUMMYFUNCTION("IFERROR(
  VLOOKUP(
    B535,
    IMPORTRANGE(
      ""1ZygntHC1J6IxzKbTidmOyf5nUyW4GCLurHCjexrLm_o"",
      ""HTMLキャッシュ!A:F""
    ),
    2,
    FALSE
  ),
  """"
)
"),"MC")</f>
        <v>MC</v>
      </c>
      <c r="G535" s="8" t="str">
        <f>IFERROR(__xludf.DUMMYFUNCTION("IFERROR(
  VLOOKUP(
    B535,
    IMPORTRANGE(
      ""1ZygntHC1J6IxzKbTidmOyf5nUyW4GCLurHCjexrLm_o"",
      ""HTMLキャッシュ!A:F""
    ),
    5,
    FALSE
  ),
  """"
)
"),"Hub Onlineの使い方 オンライン教材を成果につなげる手順")</f>
        <v>Hub Onlineの使い方 オンライン教材を成果につなげる手順</v>
      </c>
      <c r="H535" s="1" t="s">
        <v>2151</v>
      </c>
      <c r="I535" s="8">
        <f>IFERROR(__xludf.DUMMYFUNCTION("IFERROR(
  VLOOKUP(
    A535,
    IMPORTRANGE(
      ""1ZHMy3vVUd_0MrSduXTe1etBb1HNpAlGwQr006ljwMiM"",
      ""GSC最新!A:F""
    ),
    3,
    FALSE
  ),
  0
)
"),4.0)</f>
        <v>4</v>
      </c>
    </row>
    <row r="536">
      <c r="A536" s="10" t="s">
        <v>903</v>
      </c>
      <c r="B536" s="2" t="s">
        <v>928</v>
      </c>
      <c r="C536" s="11" t="str">
        <f>IFERROR(__xludf.DUMMYFUNCTION("REGEXEXTRACT(A536,""https?://([^/]+)"")"),"natsui-sansu-juku.com")</f>
        <v>natsui-sansu-juku.com</v>
      </c>
      <c r="D536" s="8" t="str">
        <f>IFERROR(__xludf.DUMMYFUNCTION("IFERROR(
  VLOOKUP(
    A536,
    IMPORTRANGE(
      ""1ZygntHC1J6IxzKbTidmOyf5nUyW4GCLurHCjexrLm_o"",
      ""HTMLキャッシュ!A:F""
    ),
    2,
    FALSE
  ),
  0
)
"),"SC")</f>
        <v>SC</v>
      </c>
      <c r="E536" s="8" t="str">
        <f>IFERROR(__xludf.DUMMYFUNCTION("IFERROR(
  VLOOKUP(
    A536,
    IMPORTRANGE(
      ""1ZygntHC1J6IxzKbTidmOyf5nUyW4GCLurHCjexrLm_o"",
      ""HTMLキャッシュ!A:F""
    ),
    5,
    FALSE
  ),
  0
)
"),"SAPIX算数の弱点をオンライン個別で効率よく補強する方法 - 中学受験専門 夏井算数塾")</f>
        <v>SAPIX算数の弱点をオンライン個別で効率よく補強する方法 - 中学受験専門 夏井算数塾</v>
      </c>
      <c r="F536" s="8" t="str">
        <f>IFERROR(__xludf.DUMMYFUNCTION("IFERROR(
  VLOOKUP(
    B536,
    IMPORTRANGE(
      ""1ZygntHC1J6IxzKbTidmOyf5nUyW4GCLurHCjexrLm_o"",
      ""HTMLキャッシュ!A:F""
    ),
    2,
    FALSE
  ),
  """"
)
"),"MC")</f>
        <v>MC</v>
      </c>
      <c r="G536" s="8" t="str">
        <f>IFERROR(__xludf.DUMMYFUNCTION("IFERROR(
  VLOOKUP(
    B536,
    IMPORTRANGE(
      ""1ZygntHC1J6IxzKbTidmOyf5nUyW4GCLurHCjexrLm_o"",
      ""HTMLキャッシュ!A:F""
    ),
    5,
    FALSE
  ),
  """"
)
"),"中学受験算数｜塾別対策リンク集｜日能研SAPIX早稲アカ四谷")</f>
        <v>中学受験算数｜塾別対策リンク集｜日能研SAPIX早稲アカ四谷</v>
      </c>
      <c r="H536" s="1" t="s">
        <v>2151</v>
      </c>
      <c r="I536" s="8">
        <f>IFERROR(__xludf.DUMMYFUNCTION("IFERROR(
  VLOOKUP(
    A536,
    IMPORTRANGE(
      ""1ZHMy3vVUd_0MrSduXTe1etBb1HNpAlGwQr006ljwMiM"",
      ""GSC最新!A:F""
    ),
    3,
    FALSE
  ),
  0
)
"),0.0)</f>
        <v>0</v>
      </c>
    </row>
    <row r="537">
      <c r="A537" s="9" t="s">
        <v>904</v>
      </c>
      <c r="B537" s="2" t="s">
        <v>931</v>
      </c>
      <c r="C537" s="11" t="str">
        <f>IFERROR(__xludf.DUMMYFUNCTION("REGEXEXTRACT(A537,""https?://([^/]+)"")"),"natsui-sansu-juku.com")</f>
        <v>natsui-sansu-juku.com</v>
      </c>
      <c r="D537" s="8" t="str">
        <f>IFERROR(__xludf.DUMMYFUNCTION("IFERROR(
  VLOOKUP(
    A537,
    IMPORTRANGE(
      ""1ZygntHC1J6IxzKbTidmOyf5nUyW4GCLurHCjexrLm_o"",
      ""HTMLキャッシュ!A:F""
    ),
    2,
    FALSE
  ),
  0
)
"),"SC")</f>
        <v>SC</v>
      </c>
      <c r="E537" s="8" t="str">
        <f>IFERROR(__xludf.DUMMYFUNCTION("IFERROR(
  VLOOKUP(
    A537,
    IMPORTRANGE(
      ""1ZygntHC1J6IxzKbTidmOyf5nUyW4GCLurHCjexrLm_o"",
      ""HTMLキャッシュ!A:F""
    ),
    5,
    FALSE
  ),
  0
)
"),"思考力不足？計算力不足？オンライン個別で原因を切り分ける方法 - 中学受験専門 夏井算数塾")</f>
        <v>思考力不足？計算力不足？オンライン個別で原因を切り分ける方法 - 中学受験専門 夏井算数塾</v>
      </c>
      <c r="F537" s="8" t="str">
        <f>IFERROR(__xludf.DUMMYFUNCTION("IFERROR(
  VLOOKUP(
    B537,
    IMPORTRANGE(
      ""1ZygntHC1J6IxzKbTidmOyf5nUyW4GCLurHCjexrLm_o"",
      ""HTMLキャッシュ!A:F""
    ),
    2,
    FALSE
  ),
  """"
)
"),"MC")</f>
        <v>MC</v>
      </c>
      <c r="G537" s="8" t="str">
        <f>IFERROR(__xludf.DUMMYFUNCTION("IFERROR(
  VLOOKUP(
    B537,
    IMPORTRANGE(
      ""1ZygntHC1J6IxzKbTidmOyf5nUyW4GCLurHCjexrLm_o"",
      ""HTMLキャッシュ!A:F""
    ),
    5,
    FALSE
  ),
  """"
)
"),"Hub Onlineの使い方 オンライン教材を成果につなげる手順")</f>
        <v>Hub Onlineの使い方 オンライン教材を成果につなげる手順</v>
      </c>
      <c r="H537" s="1" t="s">
        <v>2151</v>
      </c>
      <c r="I537" s="8">
        <f>IFERROR(__xludf.DUMMYFUNCTION("IFERROR(
  VLOOKUP(
    A537,
    IMPORTRANGE(
      ""1ZHMy3vVUd_0MrSduXTe1etBb1HNpAlGwQr006ljwMiM"",
      ""GSC最新!A:F""
    ),
    3,
    FALSE
  ),
  0
)
"),1.0)</f>
        <v>1</v>
      </c>
    </row>
    <row r="538">
      <c r="A538" s="9" t="s">
        <v>905</v>
      </c>
      <c r="B538" s="2" t="s">
        <v>928</v>
      </c>
      <c r="C538" s="11" t="str">
        <f>IFERROR(__xludf.DUMMYFUNCTION("REGEXEXTRACT(A538,""https?://([^/]+)"")"),"natsui-sansu-juku.com")</f>
        <v>natsui-sansu-juku.com</v>
      </c>
      <c r="D538" s="8" t="str">
        <f>IFERROR(__xludf.DUMMYFUNCTION("IFERROR(
  VLOOKUP(
    A538,
    IMPORTRANGE(
      ""1ZygntHC1J6IxzKbTidmOyf5nUyW4GCLurHCjexrLm_o"",
      ""HTMLキャッシュ!A:F""
    ),
    2,
    FALSE
  ),
  0
)
"),"SC")</f>
        <v>SC</v>
      </c>
      <c r="E538" s="8" t="str">
        <f>IFERROR(__xludf.DUMMYFUNCTION("IFERROR(
  VLOOKUP(
    A538,
    IMPORTRANGE(
      ""1ZygntHC1J6IxzKbTidmOyf5nUyW4GCLurHCjexrLm_o"",
      ""HTMLキャッシュ!A:F""
    ),
    5,
    FALSE
  ),
  0
)
"),"早稲アカ生向け：オンライン算数で得点源を作る単元別対策 - 中学受験専門 夏井算数塾")</f>
        <v>早稲アカ生向け：オンライン算数で得点源を作る単元別対策 - 中学受験専門 夏井算数塾</v>
      </c>
      <c r="F538" s="8" t="str">
        <f>IFERROR(__xludf.DUMMYFUNCTION("IFERROR(
  VLOOKUP(
    B538,
    IMPORTRANGE(
      ""1ZygntHC1J6IxzKbTidmOyf5nUyW4GCLurHCjexrLm_o"",
      ""HTMLキャッシュ!A:F""
    ),
    2,
    FALSE
  ),
  """"
)
"),"MC")</f>
        <v>MC</v>
      </c>
      <c r="G538" s="8" t="str">
        <f>IFERROR(__xludf.DUMMYFUNCTION("IFERROR(
  VLOOKUP(
    B538,
    IMPORTRANGE(
      ""1ZygntHC1J6IxzKbTidmOyf5nUyW4GCLurHCjexrLm_o"",
      ""HTMLキャッシュ!A:F""
    ),
    5,
    FALSE
  ),
  """"
)
"),"中学受験算数｜塾別対策リンク集｜日能研SAPIX早稲アカ四谷")</f>
        <v>中学受験算数｜塾別対策リンク集｜日能研SAPIX早稲アカ四谷</v>
      </c>
      <c r="H538" s="1" t="s">
        <v>2158</v>
      </c>
      <c r="I538" s="8">
        <f>IFERROR(__xludf.DUMMYFUNCTION("IFERROR(
  VLOOKUP(
    A538,
    IMPORTRANGE(
      ""1ZHMy3vVUd_0MrSduXTe1etBb1HNpAlGwQr006ljwMiM"",
      ""GSC最新!A:F""
    ),
    3,
    FALSE
  ),
  0
)
"),0.0)</f>
        <v>0</v>
      </c>
    </row>
    <row r="539">
      <c r="A539" s="9" t="s">
        <v>906</v>
      </c>
      <c r="B539" s="2" t="s">
        <v>928</v>
      </c>
      <c r="C539" s="11" t="str">
        <f>IFERROR(__xludf.DUMMYFUNCTION("REGEXEXTRACT(A539,""https?://([^/]+)"")"),"natsui-sansu-juku.com")</f>
        <v>natsui-sansu-juku.com</v>
      </c>
      <c r="D539" s="8" t="str">
        <f>IFERROR(__xludf.DUMMYFUNCTION("IFERROR(
  VLOOKUP(
    A539,
    IMPORTRANGE(
      ""1ZygntHC1J6IxzKbTidmOyf5nUyW4GCLurHCjexrLm_o"",
      ""HTMLキャッシュ!A:F""
    ),
    2,
    FALSE
  ),
  0
)
"),"SC")</f>
        <v>SC</v>
      </c>
      <c r="E539" s="8" t="str">
        <f>IFERROR(__xludf.DUMMYFUNCTION("IFERROR(
  VLOOKUP(
    A539,
    IMPORTRANGE(
      ""1ZygntHC1J6IxzKbTidmOyf5nUyW4GCLurHCjexrLm_o"",
      ""HTMLキャッシュ!A:F""
    ),
    5,
    FALSE
  ),
  0
)
"),"四谷大塚の予習シリーズをオンライン個別で使い倒す方法 - 中学受験専門 夏井算数塾")</f>
        <v>四谷大塚の予習シリーズをオンライン個別で使い倒す方法 - 中学受験専門 夏井算数塾</v>
      </c>
      <c r="F539" s="8" t="str">
        <f>IFERROR(__xludf.DUMMYFUNCTION("IFERROR(
  VLOOKUP(
    B539,
    IMPORTRANGE(
      ""1ZygntHC1J6IxzKbTidmOyf5nUyW4GCLurHCjexrLm_o"",
      ""HTMLキャッシュ!A:F""
    ),
    2,
    FALSE
  ),
  """"
)
"),"MC")</f>
        <v>MC</v>
      </c>
      <c r="G539" s="8" t="str">
        <f>IFERROR(__xludf.DUMMYFUNCTION("IFERROR(
  VLOOKUP(
    B539,
    IMPORTRANGE(
      ""1ZygntHC1J6IxzKbTidmOyf5nUyW4GCLurHCjexrLm_o"",
      ""HTMLキャッシュ!A:F""
    ),
    5,
    FALSE
  ),
  """"
)
"),"中学受験算数｜塾別対策リンク集｜日能研SAPIX早稲アカ四谷")</f>
        <v>中学受験算数｜塾別対策リンク集｜日能研SAPIX早稲アカ四谷</v>
      </c>
      <c r="H539" s="1" t="s">
        <v>2159</v>
      </c>
      <c r="I539" s="8">
        <f>IFERROR(__xludf.DUMMYFUNCTION("IFERROR(
  VLOOKUP(
    A539,
    IMPORTRANGE(
      ""1ZHMy3vVUd_0MrSduXTe1etBb1HNpAlGwQr006ljwMiM"",
      ""GSC最新!A:F""
    ),
    3,
    FALSE
  ),
  0
)
"),0.0)</f>
        <v>0</v>
      </c>
    </row>
    <row r="540">
      <c r="A540" s="9" t="s">
        <v>908</v>
      </c>
      <c r="B540" s="2" t="s">
        <v>949</v>
      </c>
      <c r="C540" s="11" t="str">
        <f>IFERROR(__xludf.DUMMYFUNCTION("REGEXEXTRACT(A540,""https?://([^/]+)"")"),"natsui-sansu-juku.com")</f>
        <v>natsui-sansu-juku.com</v>
      </c>
      <c r="D540" s="8" t="str">
        <f>IFERROR(__xludf.DUMMYFUNCTION("IFERROR(
  VLOOKUP(
    A540,
    IMPORTRANGE(
      ""1ZygntHC1J6IxzKbTidmOyf5nUyW4GCLurHCjexrLm_o"",
      ""HTMLキャッシュ!A:F""
    ),
    2,
    FALSE
  ),
  0
)
"),"MC")</f>
        <v>MC</v>
      </c>
      <c r="E540" s="8" t="str">
        <f>IFERROR(__xludf.DUMMYFUNCTION("IFERROR(
  VLOOKUP(
    A540,
    IMPORTRANGE(
      ""1ZygntHC1J6IxzKbTidmOyf5nUyW4GCLurHCjexrLm_o"",
      ""HTMLキャッシュ!A:F""
    ),
    5,
    FALSE
  ),
  0
)
"),"面積の求め方と平面図形｜角度・等高図形も整理｜中学受験算数")</f>
        <v>面積の求め方と平面図形｜角度・等高図形も整理｜中学受験算数</v>
      </c>
      <c r="F540" s="8" t="str">
        <f>IFERROR(__xludf.DUMMYFUNCTION("IFERROR(
  VLOOKUP(
    B540,
    IMPORTRANGE(
      ""1ZygntHC1J6IxzKbTidmOyf5nUyW4GCLurHCjexrLm_o"",
      ""HTMLキャッシュ!A:F""
    ),
    2,
    FALSE
  ),
  """"
)
"),"MC")</f>
        <v>MC</v>
      </c>
      <c r="G540" s="8" t="str">
        <f>IFERROR(__xludf.DUMMYFUNCTION("IFERROR(
  VLOOKUP(
    B540,
    IMPORTRANGE(
      ""1ZygntHC1J6IxzKbTidmOyf5nUyW4GCLurHCjexrLm_o"",
      ""HTMLキャッシュ!A:F""
    ),
    5,
    FALSE
  ),
  """"
)
"),"SAPIXとの付き合い方15 受験算数で失敗しない関わり術")</f>
        <v>SAPIXとの付き合い方15 受験算数で失敗しない関わり術</v>
      </c>
      <c r="H540" s="1" t="s">
        <v>2160</v>
      </c>
      <c r="I540" s="8">
        <f>IFERROR(__xludf.DUMMYFUNCTION("IFERROR(
  VLOOKUP(
    A540,
    IMPORTRANGE(
      ""1ZHMy3vVUd_0MrSduXTe1etBb1HNpAlGwQr006ljwMiM"",
      ""GSC最新!A:F""
    ),
    3,
    FALSE
  ),
  0
)
"),138.0)</f>
        <v>138</v>
      </c>
    </row>
    <row r="541">
      <c r="A541" s="9" t="s">
        <v>909</v>
      </c>
      <c r="B541" s="2" t="s">
        <v>949</v>
      </c>
      <c r="C541" s="11" t="str">
        <f>IFERROR(__xludf.DUMMYFUNCTION("REGEXEXTRACT(A541,""https?://([^/]+)"")"),"natsui-sansu-juku.com")</f>
        <v>natsui-sansu-juku.com</v>
      </c>
      <c r="D541" s="8" t="str">
        <f>IFERROR(__xludf.DUMMYFUNCTION("IFERROR(
  VLOOKUP(
    A541,
    IMPORTRANGE(
      ""1ZygntHC1J6IxzKbTidmOyf5nUyW4GCLurHCjexrLm_o"",
      ""HTMLキャッシュ!A:F""
    ),
    2,
    FALSE
  ),
  0
)
"),"MC")</f>
        <v>MC</v>
      </c>
      <c r="E541" s="8" t="str">
        <f>IFERROR(__xludf.DUMMYFUNCTION("IFERROR(
  VLOOKUP(
    A541,
    IMPORTRANGE(
      ""1ZygntHC1J6IxzKbTidmOyf5nUyW4GCLurHCjexrLm_o"",
      ""HTMLキャッシュ!A:F""
    ),
    5,
    FALSE
  ),
  0
)
"),"510-02小6算数「複合図形と円」の面積攻略──3.14の使い方と周りの長さの求め方 - 中学受験専門 夏井算数塾")</f>
        <v>510-02小6算数「複合図形と円」の面積攻略──3.14の使い方と周りの長さの求め方 - 中学受験専門 夏井算数塾</v>
      </c>
      <c r="F541" s="8" t="str">
        <f>IFERROR(__xludf.DUMMYFUNCTION("IFERROR(
  VLOOKUP(
    B541,
    IMPORTRANGE(
      ""1ZygntHC1J6IxzKbTidmOyf5nUyW4GCLurHCjexrLm_o"",
      ""HTMLキャッシュ!A:F""
    ),
    2,
    FALSE
  ),
  """"
)
"),"MC")</f>
        <v>MC</v>
      </c>
      <c r="G541" s="8" t="str">
        <f>IFERROR(__xludf.DUMMYFUNCTION("IFERROR(
  VLOOKUP(
    B541,
    IMPORTRANGE(
      ""1ZygntHC1J6IxzKbTidmOyf5nUyW4GCLurHCjexrLm_o"",
      ""HTMLキャッシュ!A:F""
    ),
    5,
    FALSE
  ),
  """"
)
"),"SAPIXとの付き合い方15 受験算数で失敗しない関わり術")</f>
        <v>SAPIXとの付き合い方15 受験算数で失敗しない関わり術</v>
      </c>
      <c r="H541" s="1" t="s">
        <v>2161</v>
      </c>
      <c r="I541" s="8">
        <f>IFERROR(__xludf.DUMMYFUNCTION("IFERROR(
  VLOOKUP(
    A541,
    IMPORTRANGE(
      ""1ZHMy3vVUd_0MrSduXTe1etBb1HNpAlGwQr006ljwMiM"",
      ""GSC最新!A:F""
    ),
    3,
    FALSE
  ),
  0
)
"),94.0)</f>
        <v>94</v>
      </c>
    </row>
    <row r="542">
      <c r="A542" s="9" t="s">
        <v>910</v>
      </c>
      <c r="B542" s="2" t="s">
        <v>949</v>
      </c>
      <c r="C542" s="11" t="str">
        <f>IFERROR(__xludf.DUMMYFUNCTION("REGEXEXTRACT(A542,""https?://([^/]+)"")"),"natsui-sansu-juku.com")</f>
        <v>natsui-sansu-juku.com</v>
      </c>
      <c r="D542" s="8" t="str">
        <f>IFERROR(__xludf.DUMMYFUNCTION("IFERROR(
  VLOOKUP(
    A542,
    IMPORTRANGE(
      ""1ZygntHC1J6IxzKbTidmOyf5nUyW4GCLurHCjexrLm_o"",
      ""HTMLキャッシュ!A:F""
    ),
    2,
    FALSE
  ),
  0
)
"),"MC")</f>
        <v>MC</v>
      </c>
      <c r="E542" s="8" t="str">
        <f>IFERROR(__xludf.DUMMYFUNCTION("IFERROR(
  VLOOKUP(
    A542,
    IMPORTRANGE(
      ""1ZygntHC1J6IxzKbTidmOyf5nUyW4GCLurHCjexrLm_o"",
      ""HTMLキャッシュ!A:F""
    ),
    5,
    FALSE
  ),
  0
)
"),"約数とは？公約数・最大公約数と個数を小5向けに確認15分版！")</f>
        <v>約数とは？公約数・最大公約数と個数を小5向けに確認15分版！</v>
      </c>
      <c r="F542" s="8" t="str">
        <f>IFERROR(__xludf.DUMMYFUNCTION("IFERROR(
  VLOOKUP(
    B542,
    IMPORTRANGE(
      ""1ZygntHC1J6IxzKbTidmOyf5nUyW4GCLurHCjexrLm_o"",
      ""HTMLキャッシュ!A:F""
    ),
    2,
    FALSE
  ),
  """"
)
"),"MC")</f>
        <v>MC</v>
      </c>
      <c r="G542" s="8" t="str">
        <f>IFERROR(__xludf.DUMMYFUNCTION("IFERROR(
  VLOOKUP(
    B542,
    IMPORTRANGE(
      ""1ZygntHC1J6IxzKbTidmOyf5nUyW4GCLurHCjexrLm_o"",
      ""HTMLキャッシュ!A:F""
    ),
    5,
    FALSE
  ),
  """"
)
"),"SAPIXとの付き合い方15 受験算数で失敗しない関わり術")</f>
        <v>SAPIXとの付き合い方15 受験算数で失敗しない関わり術</v>
      </c>
      <c r="H542" s="1" t="s">
        <v>2162</v>
      </c>
      <c r="I542" s="8">
        <f>IFERROR(__xludf.DUMMYFUNCTION("IFERROR(
  VLOOKUP(
    A542,
    IMPORTRANGE(
      ""1ZHMy3vVUd_0MrSduXTe1etBb1HNpAlGwQr006ljwMiM"",
      ""GSC最新!A:F""
    ),
    3,
    FALSE
  ),
  0
)
"),68.0)</f>
        <v>68</v>
      </c>
    </row>
    <row r="543">
      <c r="A543" s="9" t="s">
        <v>911</v>
      </c>
      <c r="B543" s="2" t="s">
        <v>949</v>
      </c>
      <c r="C543" s="11" t="str">
        <f>IFERROR(__xludf.DUMMYFUNCTION("REGEXEXTRACT(A543,""https?://([^/]+)"")"),"natsui-sansu-juku.com")</f>
        <v>natsui-sansu-juku.com</v>
      </c>
      <c r="D543" s="8" t="str">
        <f>IFERROR(__xludf.DUMMYFUNCTION("IFERROR(
  VLOOKUP(
    A543,
    IMPORTRANGE(
      ""1ZygntHC1J6IxzKbTidmOyf5nUyW4GCLurHCjexrLm_o"",
      ""HTMLキャッシュ!A:F""
    ),
    2,
    FALSE
  ),
  0
)
"),"MC")</f>
        <v>MC</v>
      </c>
      <c r="E543" s="8" t="str">
        <f>IFERROR(__xludf.DUMMYFUNCTION("IFERROR(
  VLOOKUP(
    A543,
    IMPORTRANGE(
      ""1ZygntHC1J6IxzKbTidmOyf5nUyW4GCLurHCjexrLm_o"",
      ""HTMLキャッシュ!A:F""
    ),
    5,
    FALSE
  ),
  0
)
"),"サピックス小5「倍数・公倍数」｜最小公倍数と余り条件の整理法")</f>
        <v>サピックス小5「倍数・公倍数」｜最小公倍数と余り条件の整理法</v>
      </c>
      <c r="F543" s="8" t="str">
        <f>IFERROR(__xludf.DUMMYFUNCTION("IFERROR(
  VLOOKUP(
    B543,
    IMPORTRANGE(
      ""1ZygntHC1J6IxzKbTidmOyf5nUyW4GCLurHCjexrLm_o"",
      ""HTMLキャッシュ!A:F""
    ),
    2,
    FALSE
  ),
  """"
)
"),"MC")</f>
        <v>MC</v>
      </c>
      <c r="G543" s="8" t="str">
        <f>IFERROR(__xludf.DUMMYFUNCTION("IFERROR(
  VLOOKUP(
    B543,
    IMPORTRANGE(
      ""1ZygntHC1J6IxzKbTidmOyf5nUyW4GCLurHCjexrLm_o"",
      ""HTMLキャッシュ!A:F""
    ),
    5,
    FALSE
  ),
  """"
)
"),"SAPIXとの付き合い方15 受験算数で失敗しない関わり術")</f>
        <v>SAPIXとの付き合い方15 受験算数で失敗しない関わり術</v>
      </c>
      <c r="H543" s="1" t="s">
        <v>2163</v>
      </c>
      <c r="I543" s="8">
        <f>IFERROR(__xludf.DUMMYFUNCTION("IFERROR(
  VLOOKUP(
    A543,
    IMPORTRANGE(
      ""1ZHMy3vVUd_0MrSduXTe1etBb1HNpAlGwQr006ljwMiM"",
      ""GSC最新!A:F""
    ),
    3,
    FALSE
  ),
  0
)
"),39.0)</f>
        <v>39</v>
      </c>
    </row>
    <row r="544">
      <c r="A544" s="9" t="s">
        <v>912</v>
      </c>
      <c r="B544" s="2" t="s">
        <v>949</v>
      </c>
      <c r="C544" s="11" t="str">
        <f>IFERROR(__xludf.DUMMYFUNCTION("REGEXEXTRACT(A544,""https?://([^/]+)"")"),"natsui-sansu-juku.com")</f>
        <v>natsui-sansu-juku.com</v>
      </c>
      <c r="D544" s="8" t="str">
        <f>IFERROR(__xludf.DUMMYFUNCTION("IFERROR(
  VLOOKUP(
    A544,
    IMPORTRANGE(
      ""1ZygntHC1J6IxzKbTidmOyf5nUyW4GCLurHCjexrLm_o"",
      ""HTMLキャッシュ!A:F""
    ),
    2,
    FALSE
  ),
  0
)
"),"MC")</f>
        <v>MC</v>
      </c>
      <c r="E544" s="8" t="str">
        <f>IFERROR(__xludf.DUMMYFUNCTION("IFERROR(
  VLOOKUP(
    A544,
    IMPORTRANGE(
      ""1ZygntHC1J6IxzKbTidmOyf5nUyW4GCLurHCjexrLm_o"",
      ""HTMLキャッシュ!A:F""
    ),
    5,
    FALSE
  ),
  0
)
"),"サピックス小5算数｜平面図形×公倍数・公約数｜失点防止")</f>
        <v>サピックス小5算数｜平面図形×公倍数・公約数｜失点防止</v>
      </c>
      <c r="F544" s="8" t="str">
        <f>IFERROR(__xludf.DUMMYFUNCTION("IFERROR(
  VLOOKUP(
    B544,
    IMPORTRANGE(
      ""1ZygntHC1J6IxzKbTidmOyf5nUyW4GCLurHCjexrLm_o"",
      ""HTMLキャッシュ!A:F""
    ),
    2,
    FALSE
  ),
  """"
)
"),"MC")</f>
        <v>MC</v>
      </c>
      <c r="G544" s="8" t="str">
        <f>IFERROR(__xludf.DUMMYFUNCTION("IFERROR(
  VLOOKUP(
    B544,
    IMPORTRANGE(
      ""1ZygntHC1J6IxzKbTidmOyf5nUyW4GCLurHCjexrLm_o"",
      ""HTMLキャッシュ!A:F""
    ),
    5,
    FALSE
  ),
  """"
)
"),"SAPIXとの付き合い方15 受験算数で失敗しない関わり術")</f>
        <v>SAPIXとの付き合い方15 受験算数で失敗しない関わり術</v>
      </c>
      <c r="H544" s="1" t="s">
        <v>2164</v>
      </c>
      <c r="I544" s="8">
        <f>IFERROR(__xludf.DUMMYFUNCTION("IFERROR(
  VLOOKUP(
    A544,
    IMPORTRANGE(
      ""1ZHMy3vVUd_0MrSduXTe1etBb1HNpAlGwQr006ljwMiM"",
      ""GSC最新!A:F""
    ),
    3,
    FALSE
  ),
  0
)
"),0.0)</f>
        <v>0</v>
      </c>
    </row>
    <row r="545">
      <c r="A545" s="9" t="s">
        <v>913</v>
      </c>
      <c r="B545" s="2" t="s">
        <v>949</v>
      </c>
      <c r="C545" s="11" t="str">
        <f>IFERROR(__xludf.DUMMYFUNCTION("REGEXEXTRACT(A545,""https?://([^/]+)"")"),"natsui-sansu-juku.com")</f>
        <v>natsui-sansu-juku.com</v>
      </c>
      <c r="D545" s="8" t="str">
        <f>IFERROR(__xludf.DUMMYFUNCTION("IFERROR(
  VLOOKUP(
    A545,
    IMPORTRANGE(
      ""1ZygntHC1J6IxzKbTidmOyf5nUyW4GCLurHCjexrLm_o"",
      ""HTMLキャッシュ!A:F""
    ),
    2,
    FALSE
  ),
  0
)
"),"MC")</f>
        <v>MC</v>
      </c>
      <c r="E545" s="8" t="str">
        <f>IFERROR(__xludf.DUMMYFUNCTION("IFERROR(
  VLOOKUP(
    A545,
    IMPORTRANGE(
      ""1ZygntHC1J6IxzKbTidmOyf5nUyW4GCLurHCjexrLm_o"",
      ""HTMLキャッシュ!A:F""
    ),
    5,
    FALSE
  ),
  0
)
"),"既約分数とは？意味と約分・小数と分数の計算基礎解説例題で学ぶ")</f>
        <v>既約分数とは？意味と約分・小数と分数の計算基礎解説例題で学ぶ</v>
      </c>
      <c r="F545" s="8" t="str">
        <f>IFERROR(__xludf.DUMMYFUNCTION("IFERROR(
  VLOOKUP(
    B545,
    IMPORTRANGE(
      ""1ZygntHC1J6IxzKbTidmOyf5nUyW4GCLurHCjexrLm_o"",
      ""HTMLキャッシュ!A:F""
    ),
    2,
    FALSE
  ),
  """"
)
"),"MC")</f>
        <v>MC</v>
      </c>
      <c r="G545" s="8" t="str">
        <f>IFERROR(__xludf.DUMMYFUNCTION("IFERROR(
  VLOOKUP(
    B545,
    IMPORTRANGE(
      ""1ZygntHC1J6IxzKbTidmOyf5nUyW4GCLurHCjexrLm_o"",
      ""HTMLキャッシュ!A:F""
    ),
    5,
    FALSE
  ),
  """"
)
"),"SAPIXとの付き合い方15 受験算数で失敗しない関わり術")</f>
        <v>SAPIXとの付き合い方15 受験算数で失敗しない関わり術</v>
      </c>
      <c r="H545" s="1" t="s">
        <v>2165</v>
      </c>
      <c r="I545" s="8">
        <f>IFERROR(__xludf.DUMMYFUNCTION("IFERROR(
  VLOOKUP(
    A545,
    IMPORTRANGE(
      ""1ZHMy3vVUd_0MrSduXTe1etBb1HNpAlGwQr006ljwMiM"",
      ""GSC最新!A:F""
    ),
    3,
    FALSE
  ),
  0
)
"),61.0)</f>
        <v>61</v>
      </c>
    </row>
    <row r="546">
      <c r="A546" s="9" t="s">
        <v>914</v>
      </c>
      <c r="B546" s="2" t="s">
        <v>949</v>
      </c>
      <c r="C546" s="11" t="str">
        <f>IFERROR(__xludf.DUMMYFUNCTION("REGEXEXTRACT(A546,""https?://([^/]+)"")"),"natsui-sansu-juku.com")</f>
        <v>natsui-sansu-juku.com</v>
      </c>
      <c r="D546" s="8" t="str">
        <f>IFERROR(__xludf.DUMMYFUNCTION("IFERROR(
  VLOOKUP(
    A546,
    IMPORTRANGE(
      ""1ZygntHC1J6IxzKbTidmOyf5nUyW4GCLurHCjexrLm_o"",
      ""HTMLキャッシュ!A:F""
    ),
    2,
    FALSE
  ),
  0
)
"),"MC")</f>
        <v>MC</v>
      </c>
      <c r="E546" s="8" t="str">
        <f>IFERROR(__xludf.DUMMYFUNCTION("IFERROR(
  VLOOKUP(
    A546,
    IMPORTRANGE(
      ""1ZygntHC1J6IxzKbTidmOyf5nUyW4GCLurHCjexrLm_o"",
      ""HTMLキャッシュ!A:F""
    ),
    5,
    FALSE
  ),
  0
)
"),"柱体すい体水そう 底面高さ体積表面積 SAPIX小5基礎整理")</f>
        <v>柱体すい体水そう 底面高さ体積表面積 SAPIX小5基礎整理</v>
      </c>
      <c r="F546" s="8" t="str">
        <f>IFERROR(__xludf.DUMMYFUNCTION("IFERROR(
  VLOOKUP(
    B546,
    IMPORTRANGE(
      ""1ZygntHC1J6IxzKbTidmOyf5nUyW4GCLurHCjexrLm_o"",
      ""HTMLキャッシュ!A:F""
    ),
    2,
    FALSE
  ),
  """"
)
"),"MC")</f>
        <v>MC</v>
      </c>
      <c r="G546" s="8" t="str">
        <f>IFERROR(__xludf.DUMMYFUNCTION("IFERROR(
  VLOOKUP(
    B546,
    IMPORTRANGE(
      ""1ZygntHC1J6IxzKbTidmOyf5nUyW4GCLurHCjexrLm_o"",
      ""HTMLキャッシュ!A:F""
    ),
    5,
    FALSE
  ),
  """"
)
"),"SAPIXとの付き合い方15 受験算数で失敗しない関わり術")</f>
        <v>SAPIXとの付き合い方15 受験算数で失敗しない関わり術</v>
      </c>
      <c r="H546" s="1" t="s">
        <v>2156</v>
      </c>
      <c r="I546" s="8">
        <f>IFERROR(__xludf.DUMMYFUNCTION("IFERROR(
  VLOOKUP(
    A546,
    IMPORTRANGE(
      ""1ZHMy3vVUd_0MrSduXTe1etBb1HNpAlGwQr006ljwMiM"",
      ""GSC最新!A:F""
    ),
    3,
    FALSE
  ),
  0
)
"),46.0)</f>
        <v>46</v>
      </c>
    </row>
    <row r="547">
      <c r="A547" s="9" t="s">
        <v>915</v>
      </c>
      <c r="B547" s="2" t="s">
        <v>949</v>
      </c>
      <c r="C547" s="11" t="str">
        <f>IFERROR(__xludf.DUMMYFUNCTION("REGEXEXTRACT(A547,""https?://([^/]+)"")"),"natsui-sansu-juku.com")</f>
        <v>natsui-sansu-juku.com</v>
      </c>
      <c r="D547" s="8" t="str">
        <f>IFERROR(__xludf.DUMMYFUNCTION("IFERROR(
  VLOOKUP(
    A547,
    IMPORTRANGE(
      ""1ZygntHC1J6IxzKbTidmOyf5nUyW4GCLurHCjexrLm_o"",
      ""HTMLキャッシュ!A:F""
    ),
    2,
    FALSE
  ),
  0
)
"),"MC")</f>
        <v>MC</v>
      </c>
      <c r="E547" s="8" t="str">
        <f>IFERROR(__xludf.DUMMYFUNCTION("IFERROR(
  VLOOKUP(
    A547,
    IMPORTRANGE(
      ""1ZygntHC1J6IxzKbTidmOyf5nUyW4GCLurHCjexrLm_o"",
      ""HTMLキャッシュ!A:F""
    ),
    5,
    FALSE
  ),
  0
)
"),"旅人算とは｜出会いと追いつきの公式と単位変換を小5向け整理")</f>
        <v>旅人算とは｜出会いと追いつきの公式と単位変換を小5向け整理</v>
      </c>
      <c r="F547" s="8" t="str">
        <f>IFERROR(__xludf.DUMMYFUNCTION("IFERROR(
  VLOOKUP(
    B547,
    IMPORTRANGE(
      ""1ZygntHC1J6IxzKbTidmOyf5nUyW4GCLurHCjexrLm_o"",
      ""HTMLキャッシュ!A:F""
    ),
    2,
    FALSE
  ),
  """"
)
"),"MC")</f>
        <v>MC</v>
      </c>
      <c r="G547" s="8" t="str">
        <f>IFERROR(__xludf.DUMMYFUNCTION("IFERROR(
  VLOOKUP(
    B547,
    IMPORTRANGE(
      ""1ZygntHC1J6IxzKbTidmOyf5nUyW4GCLurHCjexrLm_o"",
      ""HTMLキャッシュ!A:F""
    ),
    5,
    FALSE
  ),
  """"
)
"),"SAPIXとの付き合い方15 受験算数で失敗しない関わり術")</f>
        <v>SAPIXとの付き合い方15 受験算数で失敗しない関わり術</v>
      </c>
      <c r="H547" s="1" t="s">
        <v>2166</v>
      </c>
      <c r="I547" s="8">
        <f>IFERROR(__xludf.DUMMYFUNCTION("IFERROR(
  VLOOKUP(
    A547,
    IMPORTRANGE(
      ""1ZHMy3vVUd_0MrSduXTe1etBb1HNpAlGwQr006ljwMiM"",
      ""GSC最新!A:F""
    ),
    3,
    FALSE
  ),
  0
)
"),150.0)</f>
        <v>150</v>
      </c>
    </row>
    <row r="548">
      <c r="A548" s="9" t="s">
        <v>916</v>
      </c>
      <c r="B548" s="2" t="s">
        <v>949</v>
      </c>
      <c r="C548" s="11" t="str">
        <f>IFERROR(__xludf.DUMMYFUNCTION("REGEXEXTRACT(A548,""https?://([^/]+)"")"),"natsui-sansu-juku.com")</f>
        <v>natsui-sansu-juku.com</v>
      </c>
      <c r="D548" s="8" t="str">
        <f>IFERROR(__xludf.DUMMYFUNCTION("IFERROR(
  VLOOKUP(
    A548,
    IMPORTRANGE(
      ""1ZygntHC1J6IxzKbTidmOyf5nUyW4GCLurHCjexrLm_o"",
      ""HTMLキャッシュ!A:F""
    ),
    2,
    FALSE
  ),
  0
)
"),"MC")</f>
        <v>MC</v>
      </c>
      <c r="E548" s="8" t="str">
        <f>IFERROR(__xludf.DUMMYFUNCTION("IFERROR(
  VLOOKUP(
    A548,
    IMPORTRANGE(
      ""1ZygntHC1J6IxzKbTidmOyf5nUyW4GCLurHCjexrLm_o"",
      ""HTMLキャッシュ!A:F""
    ),
    5,
    FALSE
  ),
  0
)
"),"510-09 中学受験算数の旅人算を図で攻略──ダイヤグラムで速さ・時間・距離を一発理解 - 中学受験専門 夏井算数塾")</f>
        <v>510-09 中学受験算数の旅人算を図で攻略──ダイヤグラムで速さ・時間・距離を一発理解 - 中学受験専門 夏井算数塾</v>
      </c>
      <c r="F548" s="8" t="str">
        <f>IFERROR(__xludf.DUMMYFUNCTION("IFERROR(
  VLOOKUP(
    B548,
    IMPORTRANGE(
      ""1ZygntHC1J6IxzKbTidmOyf5nUyW4GCLurHCjexrLm_o"",
      ""HTMLキャッシュ!A:F""
    ),
    2,
    FALSE
  ),
  """"
)
"),"MC")</f>
        <v>MC</v>
      </c>
      <c r="G548" s="8" t="str">
        <f>IFERROR(__xludf.DUMMYFUNCTION("IFERROR(
  VLOOKUP(
    B548,
    IMPORTRANGE(
      ""1ZygntHC1J6IxzKbTidmOyf5nUyW4GCLurHCjexrLm_o"",
      ""HTMLキャッシュ!A:F""
    ),
    5,
    FALSE
  ),
  """"
)
"),"SAPIXとの付き合い方15 受験算数で失敗しない関わり術")</f>
        <v>SAPIXとの付き合い方15 受験算数で失敗しない関わり術</v>
      </c>
      <c r="H548" s="1" t="s">
        <v>2166</v>
      </c>
      <c r="I548" s="8">
        <f>IFERROR(__xludf.DUMMYFUNCTION("IFERROR(
  VLOOKUP(
    A548,
    IMPORTRANGE(
      ""1ZHMy3vVUd_0MrSduXTe1etBb1HNpAlGwQr006ljwMiM"",
      ""GSC最新!A:F""
    ),
    3,
    FALSE
  ),
  0
)
"),151.0)</f>
        <v>151</v>
      </c>
    </row>
    <row r="549">
      <c r="A549" s="9" t="s">
        <v>917</v>
      </c>
      <c r="B549" s="2" t="s">
        <v>949</v>
      </c>
      <c r="C549" s="11" t="str">
        <f>IFERROR(__xludf.DUMMYFUNCTION("REGEXEXTRACT(A549,""https?://([^/]+)"")"),"natsui-sansu-juku.com")</f>
        <v>natsui-sansu-juku.com</v>
      </c>
      <c r="D549" s="8" t="str">
        <f>IFERROR(__xludf.DUMMYFUNCTION("IFERROR(
  VLOOKUP(
    A549,
    IMPORTRANGE(
      ""1ZygntHC1J6IxzKbTidmOyf5nUyW4GCLurHCjexrLm_o"",
      ""HTMLキャッシュ!A:F""
    ),
    2,
    FALSE
  ),
  0
)
"),"MC")</f>
        <v>MC</v>
      </c>
      <c r="E549" s="8" t="str">
        <f>IFERROR(__xludf.DUMMYFUNCTION("IFERROR(
  VLOOKUP(
    A549,
    IMPORTRANGE(
      ""1ZygntHC1J6IxzKbTidmOyf5nUyW4GCLurHCjexrLm_o"",
      ""HTMLキャッシュ!A:F""
    ),
    5,
    FALSE
  ),
  0
)
"),"サピックス小5算数 総合回｜分数発展・部分分数分解・水そう")</f>
        <v>サピックス小5算数 総合回｜分数発展・部分分数分解・水そう</v>
      </c>
      <c r="F549" s="8" t="str">
        <f>IFERROR(__xludf.DUMMYFUNCTION("IFERROR(
  VLOOKUP(
    B549,
    IMPORTRANGE(
      ""1ZygntHC1J6IxzKbTidmOyf5nUyW4GCLurHCjexrLm_o"",
      ""HTMLキャッシュ!A:F""
    ),
    2,
    FALSE
  ),
  """"
)
"),"MC")</f>
        <v>MC</v>
      </c>
      <c r="G549" s="8" t="str">
        <f>IFERROR(__xludf.DUMMYFUNCTION("IFERROR(
  VLOOKUP(
    B549,
    IMPORTRANGE(
      ""1ZygntHC1J6IxzKbTidmOyf5nUyW4GCLurHCjexrLm_o"",
      ""HTMLキャッシュ!A:F""
    ),
    5,
    FALSE
  ),
  """"
)
"),"SAPIXとの付き合い方15 受験算数で失敗しない関わり術")</f>
        <v>SAPIXとの付き合い方15 受験算数で失敗しない関わり術</v>
      </c>
      <c r="H549" s="1" t="s">
        <v>2164</v>
      </c>
      <c r="I549" s="8">
        <f>IFERROR(__xludf.DUMMYFUNCTION("IFERROR(
  VLOOKUP(
    A549,
    IMPORTRANGE(
      ""1ZHMy3vVUd_0MrSduXTe1etBb1HNpAlGwQr006ljwMiM"",
      ""GSC最新!A:F""
    ),
    3,
    FALSE
  ),
  0
)
"),1.0)</f>
        <v>1</v>
      </c>
    </row>
    <row r="550">
      <c r="A550" s="9" t="s">
        <v>918</v>
      </c>
      <c r="B550" s="2" t="s">
        <v>949</v>
      </c>
      <c r="C550" s="11" t="str">
        <f>IFERROR(__xludf.DUMMYFUNCTION("REGEXEXTRACT(A550,""https?://([^/]+)"")"),"natsui-sansu-juku.com")</f>
        <v>natsui-sansu-juku.com</v>
      </c>
      <c r="D550" s="8" t="str">
        <f>IFERROR(__xludf.DUMMYFUNCTION("IFERROR(
  VLOOKUP(
    A550,
    IMPORTRANGE(
      ""1ZygntHC1J6IxzKbTidmOyf5nUyW4GCLurHCjexrLm_o"",
      ""HTMLキャッシュ!A:F""
    ),
    2,
    FALSE
  ),
  0
)
"),"MC")</f>
        <v>MC</v>
      </c>
      <c r="E550" s="8" t="str">
        <f>IFERROR(__xludf.DUMMYFUNCTION("IFERROR(
  VLOOKUP(
    A550,
    IMPORTRANGE(
      ""1ZygntHC1J6IxzKbTidmOyf5nUyW4GCLurHCjexrLm_o"",
      ""HTMLキャッシュ!A:F""
    ),
    5,
    FALSE
  ),
  0
)
"),"水そうとグラフ・容器をかたむける｜折れ線の理由と平均の高さ")</f>
        <v>水そうとグラフ・容器をかたむける｜折れ線の理由と平均の高さ</v>
      </c>
      <c r="F550" s="8" t="str">
        <f>IFERROR(__xludf.DUMMYFUNCTION("IFERROR(
  VLOOKUP(
    B550,
    IMPORTRANGE(
      ""1ZygntHC1J6IxzKbTidmOyf5nUyW4GCLurHCjexrLm_o"",
      ""HTMLキャッシュ!A:F""
    ),
    2,
    FALSE
  ),
  """"
)
"),"MC")</f>
        <v>MC</v>
      </c>
      <c r="G550" s="8" t="str">
        <f>IFERROR(__xludf.DUMMYFUNCTION("IFERROR(
  VLOOKUP(
    B550,
    IMPORTRANGE(
      ""1ZygntHC1J6IxzKbTidmOyf5nUyW4GCLurHCjexrLm_o"",
      ""HTMLキャッシュ!A:F""
    ),
    5,
    FALSE
  ),
  """"
)
"),"SAPIXとの付き合い方15 受験算数で失敗しない関わり術")</f>
        <v>SAPIXとの付き合い方15 受験算数で失敗しない関わり術</v>
      </c>
      <c r="H550" s="1" t="s">
        <v>2156</v>
      </c>
      <c r="I550" s="8">
        <f>IFERROR(__xludf.DUMMYFUNCTION("IFERROR(
  VLOOKUP(
    A550,
    IMPORTRANGE(
      ""1ZHMy3vVUd_0MrSduXTe1etBb1HNpAlGwQr006ljwMiM"",
      ""GSC最新!A:F""
    ),
    3,
    FALSE
  ),
  0
)
"),9.0)</f>
        <v>9</v>
      </c>
    </row>
    <row r="551">
      <c r="A551" s="9" t="s">
        <v>919</v>
      </c>
      <c r="B551" s="2" t="s">
        <v>949</v>
      </c>
      <c r="C551" s="11" t="str">
        <f>IFERROR(__xludf.DUMMYFUNCTION("REGEXEXTRACT(A551,""https?://([^/]+)"")"),"natsui-sansu-juku.com")</f>
        <v>natsui-sansu-juku.com</v>
      </c>
      <c r="D551" s="8" t="str">
        <f>IFERROR(__xludf.DUMMYFUNCTION("IFERROR(
  VLOOKUP(
    A551,
    IMPORTRANGE(
      ""1ZygntHC1J6IxzKbTidmOyf5nUyW4GCLurHCjexrLm_o"",
      ""HTMLキャッシュ!A:F""
    ),
    2,
    FALSE
  ),
  0
)
"),"MC")</f>
        <v>MC</v>
      </c>
      <c r="E551" s="8" t="str">
        <f>IFERROR(__xludf.DUMMYFUNCTION("IFERROR(
  VLOOKUP(
    A551,
    IMPORTRANGE(
      ""1ZygntHC1J6IxzKbTidmOyf5nUyW4GCLurHCjexrLm_o"",
      ""HTMLキャッシュ!A:F""
    ),
    5,
    FALSE
  ),
  0
)
"),"510-12 点の移動 - 中学受験専門 夏井算数塾")</f>
        <v>510-12 点の移動 - 中学受験専門 夏井算数塾</v>
      </c>
      <c r="F551" s="8" t="str">
        <f>IFERROR(__xludf.DUMMYFUNCTION("IFERROR(
  VLOOKUP(
    B551,
    IMPORTRANGE(
      ""1ZygntHC1J6IxzKbTidmOyf5nUyW4GCLurHCjexrLm_o"",
      ""HTMLキャッシュ!A:F""
    ),
    2,
    FALSE
  ),
  """"
)
"),"MC")</f>
        <v>MC</v>
      </c>
      <c r="G551" s="8" t="str">
        <f>IFERROR(__xludf.DUMMYFUNCTION("IFERROR(
  VLOOKUP(
    B551,
    IMPORTRANGE(
      ""1ZygntHC1J6IxzKbTidmOyf5nUyW4GCLurHCjexrLm_o"",
      ""HTMLキャッシュ!A:F""
    ),
    5,
    FALSE
  ),
  """"
)
"),"SAPIXとの付き合い方15 受験算数で失敗しない関わり術")</f>
        <v>SAPIXとの付き合い方15 受験算数で失敗しない関わり術</v>
      </c>
      <c r="H551" s="1" t="s">
        <v>2167</v>
      </c>
      <c r="I551" s="8">
        <f>IFERROR(__xludf.DUMMYFUNCTION("IFERROR(
  VLOOKUP(
    A551,
    IMPORTRANGE(
      ""1ZHMy3vVUd_0MrSduXTe1etBb1HNpAlGwQr006ljwMiM"",
      ""GSC最新!A:F""
    ),
    3,
    FALSE
  ),
  0
)
"),23.0)</f>
        <v>23</v>
      </c>
    </row>
    <row r="552">
      <c r="A552" s="9" t="s">
        <v>920</v>
      </c>
      <c r="B552" s="2" t="s">
        <v>949</v>
      </c>
      <c r="C552" s="11" t="str">
        <f>IFERROR(__xludf.DUMMYFUNCTION("REGEXEXTRACT(A552,""https?://([^/]+)"")"),"natsui-sansu-juku.com")</f>
        <v>natsui-sansu-juku.com</v>
      </c>
      <c r="D552" s="8" t="str">
        <f>IFERROR(__xludf.DUMMYFUNCTION("IFERROR(
  VLOOKUP(
    A552,
    IMPORTRANGE(
      ""1ZygntHC1J6IxzKbTidmOyf5nUyW4GCLurHCjexrLm_o"",
      ""HTMLキャッシュ!A:F""
    ),
    2,
    FALSE
  ),
  0
)
"),"MC")</f>
        <v>MC</v>
      </c>
      <c r="E552" s="8" t="str">
        <f>IFERROR(__xludf.DUMMYFUNCTION("IFERROR(
  VLOOKUP(
    A552,
    IMPORTRANGE(
      ""1ZygntHC1J6IxzKbTidmOyf5nUyW4GCLurHCjexrLm_o"",
      ""HTMLキャッシュ!A:F""
    ),
    5,
    FALSE
  ),
  0
)
"),"規則性とは？小5算数の等差数列と群数列の考え方をやさしく整理")</f>
        <v>規則性とは？小5算数の等差数列と群数列の考え方をやさしく整理</v>
      </c>
      <c r="F552" s="8" t="str">
        <f>IFERROR(__xludf.DUMMYFUNCTION("IFERROR(
  VLOOKUP(
    B552,
    IMPORTRANGE(
      ""1ZygntHC1J6IxzKbTidmOyf5nUyW4GCLurHCjexrLm_o"",
      ""HTMLキャッシュ!A:F""
    ),
    2,
    FALSE
  ),
  """"
)
"),"MC")</f>
        <v>MC</v>
      </c>
      <c r="G552" s="8" t="str">
        <f>IFERROR(__xludf.DUMMYFUNCTION("IFERROR(
  VLOOKUP(
    B552,
    IMPORTRANGE(
      ""1ZygntHC1J6IxzKbTidmOyf5nUyW4GCLurHCjexrLm_o"",
      ""HTMLキャッシュ!A:F""
    ),
    5,
    FALSE
  ),
  """"
)
"),"SAPIXとの付き合い方15 受験算数で失敗しない関わり術")</f>
        <v>SAPIXとの付き合い方15 受験算数で失敗しない関わり術</v>
      </c>
      <c r="H552" s="1" t="s">
        <v>2168</v>
      </c>
      <c r="I552" s="8">
        <f>IFERROR(__xludf.DUMMYFUNCTION("IFERROR(
  VLOOKUP(
    A552,
    IMPORTRANGE(
      ""1ZHMy3vVUd_0MrSduXTe1etBb1HNpAlGwQr006ljwMiM"",
      ""GSC最新!A:F""
    ),
    3,
    FALSE
  ),
  0
)
"),75.0)</f>
        <v>75</v>
      </c>
    </row>
    <row r="553">
      <c r="A553" s="9" t="s">
        <v>921</v>
      </c>
      <c r="B553" s="2" t="s">
        <v>933</v>
      </c>
      <c r="C553" s="11" t="str">
        <f>IFERROR(__xludf.DUMMYFUNCTION("REGEXEXTRACT(A553,""https?://([^/]+)"")"),"natsui-sansu-juku.com")</f>
        <v>natsui-sansu-juku.com</v>
      </c>
      <c r="D553" s="8" t="str">
        <f>IFERROR(__xludf.DUMMYFUNCTION("IFERROR(
  VLOOKUP(
    A553,
    IMPORTRANGE(
      ""1ZygntHC1J6IxzKbTidmOyf5nUyW4GCLurHCjexrLm_o"",
      ""HTMLキャッシュ!A:F""
    ),
    2,
    FALSE
  ),
  0
)
"),"MC")</f>
        <v>MC</v>
      </c>
      <c r="E553" s="8" t="str">
        <f>IFERROR(__xludf.DUMMYFUNCTION("IFERROR(
  VLOOKUP(
    A553,
    IMPORTRANGE(
      ""1ZygntHC1J6IxzKbTidmOyf5nUyW4GCLurHCjexrLm_o"",
      ""HTMLキャッシュ!A:F""
    ),
    5,
    FALSE
  ),
  0
)
"),"中学受験算数「場合の数」｜何通りの求め方：足す/かける（和・積）と場合分け・樹形図")</f>
        <v>中学受験算数「場合の数」｜何通りの求め方：足す/かける（和・積）と場合分け・樹形図</v>
      </c>
      <c r="F553" s="8" t="str">
        <f>IFERROR(__xludf.DUMMYFUNCTION("IFERROR(
  VLOOKUP(
    B553,
    IMPORTRANGE(
      ""1ZygntHC1J6IxzKbTidmOyf5nUyW4GCLurHCjexrLm_o"",
      ""HTMLキャッシュ!A:F""
    ),
    2,
    FALSE
  ),
  """"
)
"),"MC")</f>
        <v>MC</v>
      </c>
      <c r="G553" s="8" t="str">
        <f>IFERROR(__xludf.DUMMYFUNCTION("IFERROR(
  VLOOKUP(
    B553,
    IMPORTRANGE(
      ""1ZygntHC1J6IxzKbTidmOyf5nUyW4GCLurHCjexrLm_o"",
      ""HTMLキャッシュ!A:F""
    ),
    5,
    FALSE
  ),
  """"
)
"),"中学受験算数｜図形・速さ・場合の数 - 中学受験専門 夏井算数塾")</f>
        <v>中学受験算数｜図形・速さ・場合の数 - 中学受験専門 夏井算数塾</v>
      </c>
      <c r="H553" s="1" t="s">
        <v>2152</v>
      </c>
      <c r="I553" s="8">
        <f>IFERROR(__xludf.DUMMYFUNCTION("IFERROR(
  VLOOKUP(
    A553,
    IMPORTRANGE(
      ""1ZHMy3vVUd_0MrSduXTe1etBb1HNpAlGwQr006ljwMiM"",
      ""GSC最新!A:F""
    ),
    3,
    FALSE
  ),
  0
)
"),340.0)</f>
        <v>340</v>
      </c>
    </row>
    <row r="554">
      <c r="A554" s="9" t="s">
        <v>922</v>
      </c>
      <c r="B554" s="2" t="s">
        <v>927</v>
      </c>
      <c r="C554" s="11" t="str">
        <f>IFERROR(__xludf.DUMMYFUNCTION("REGEXEXTRACT(A554,""https?://([^/]+)"")"),"natsui-sansu-juku.com")</f>
        <v>natsui-sansu-juku.com</v>
      </c>
      <c r="D554" s="8" t="str">
        <f>IFERROR(__xludf.DUMMYFUNCTION("IFERROR(
  VLOOKUP(
    A554,
    IMPORTRANGE(
      ""1ZygntHC1J6IxzKbTidmOyf5nUyW4GCLurHCjexrLm_o"",
      ""HTMLキャッシュ!A:F""
    ),
    2,
    FALSE
  ),
  0
)
"),"MC")</f>
        <v>MC</v>
      </c>
      <c r="E554" s="8" t="str">
        <f>IFERROR(__xludf.DUMMYFUNCTION("IFERROR(
  VLOOKUP(
    A554,
    IMPORTRANGE(
      ""1ZygntHC1J6IxzKbTidmOyf5nUyW4GCLurHCjexrLm_o"",
      ""HTMLキャッシュ!A:F""
    ),
    5,
    FALSE
  ),
  0
)
"),"中学受験 算数の文章題が苦手な子へ｜つるかめ算・割合・並べ方の読み方と解き方 - 中学受験専門 夏井算数塾")</f>
        <v>中学受験 算数の文章題が苦手な子へ｜つるかめ算・割合・並べ方の読み方と解き方 - 中学受験専門 夏井算数塾</v>
      </c>
      <c r="F554" s="8" t="str">
        <f>IFERROR(__xludf.DUMMYFUNCTION("IFERROR(
  VLOOKUP(
    B554,
    IMPORTRANGE(
      ""1ZygntHC1J6IxzKbTidmOyf5nUyW4GCLurHCjexrLm_o"",
      ""HTMLキャッシュ!A:F""
    ),
    2,
    FALSE
  ),
  """"
)
"),"MC")</f>
        <v>MC</v>
      </c>
      <c r="G554" s="8" t="str">
        <f>IFERROR(__xludf.DUMMYFUNCTION("IFERROR(
  VLOOKUP(
    B554,
    IMPORTRANGE(
      ""1ZygntHC1J6IxzKbTidmOyf5nUyW4GCLurHCjexrLm_o"",
      ""HTMLキャッシュ!A:F""
    ),
    5,
    FALSE
  ),
  """"
)
"),"中学受験算数｜文章題の解き方まとめ - 中学受験専門 夏井算数塾")</f>
        <v>中学受験算数｜文章題の解き方まとめ - 中学受験専門 夏井算数塾</v>
      </c>
      <c r="H554" s="1" t="s">
        <v>2148</v>
      </c>
      <c r="I554" s="8">
        <f>IFERROR(__xludf.DUMMYFUNCTION("IFERROR(
  VLOOKUP(
    A554,
    IMPORTRANGE(
      ""1ZHMy3vVUd_0MrSduXTe1etBb1HNpAlGwQr006ljwMiM"",
      ""GSC最新!A:F""
    ),
    3,
    FALSE
  ),
  0
)
"),209.0)</f>
        <v>209</v>
      </c>
    </row>
    <row r="555">
      <c r="A555" s="9" t="s">
        <v>923</v>
      </c>
      <c r="B555" s="2" t="s">
        <v>949</v>
      </c>
      <c r="C555" s="11" t="str">
        <f>IFERROR(__xludf.DUMMYFUNCTION("REGEXEXTRACT(A555,""https?://([^/]+)"")"),"natsui-sansu-juku.com")</f>
        <v>natsui-sansu-juku.com</v>
      </c>
      <c r="D555" s="8" t="str">
        <f>IFERROR(__xludf.DUMMYFUNCTION("IFERROR(
  VLOOKUP(
    A555,
    IMPORTRANGE(
      ""1ZygntHC1J6IxzKbTidmOyf5nUyW4GCLurHCjexrLm_o"",
      ""HTMLキャッシュ!A:F""
    ),
    2,
    FALSE
  ),
  0
)
"),"MC")</f>
        <v>MC</v>
      </c>
      <c r="E555" s="8" t="str">
        <f>IFERROR(__xludf.DUMMYFUNCTION("IFERROR(
  VLOOKUP(
    A555,
    IMPORTRANGE(
      ""1ZygntHC1J6IxzKbTidmOyf5nUyW4GCLurHCjexrLm_o"",
      ""HTMLキャッシュ!A:F""
    ),
    5,
    FALSE
  ),
  0
)
"),"概数とは？四捨五入と上から1桁2桁の概数の考え方入門")</f>
        <v>概数とは？四捨五入と上から1桁2桁の概数の考え方入門</v>
      </c>
      <c r="F555" s="8" t="str">
        <f>IFERROR(__xludf.DUMMYFUNCTION("IFERROR(
  VLOOKUP(
    B555,
    IMPORTRANGE(
      ""1ZygntHC1J6IxzKbTidmOyf5nUyW4GCLurHCjexrLm_o"",
      ""HTMLキャッシュ!A:F""
    ),
    2,
    FALSE
  ),
  """"
)
"),"MC")</f>
        <v>MC</v>
      </c>
      <c r="G555" s="8" t="str">
        <f>IFERROR(__xludf.DUMMYFUNCTION("IFERROR(
  VLOOKUP(
    B555,
    IMPORTRANGE(
      ""1ZygntHC1J6IxzKbTidmOyf5nUyW4GCLurHCjexrLm_o"",
      ""HTMLキャッシュ!A:F""
    ),
    5,
    FALSE
  ),
  """"
)
"),"SAPIXとの付き合い方15 受験算数で失敗しない関わり術")</f>
        <v>SAPIXとの付き合い方15 受験算数で失敗しない関わり術</v>
      </c>
      <c r="H555" s="1" t="s">
        <v>2169</v>
      </c>
      <c r="I555" s="8">
        <f>IFERROR(__xludf.DUMMYFUNCTION("IFERROR(
  VLOOKUP(
    A555,
    IMPORTRANGE(
      ""1ZHMy3vVUd_0MrSduXTe1etBb1HNpAlGwQr006ljwMiM"",
      ""GSC最新!A:F""
    ),
    3,
    FALSE
  ),
  0
)
"),478.0)</f>
        <v>478</v>
      </c>
    </row>
    <row r="556">
      <c r="A556" s="9" t="s">
        <v>924</v>
      </c>
      <c r="B556" s="2" t="s">
        <v>949</v>
      </c>
      <c r="C556" s="11" t="str">
        <f>IFERROR(__xludf.DUMMYFUNCTION("REGEXEXTRACT(A556,""https?://([^/]+)"")"),"natsui-sansu-juku.com")</f>
        <v>natsui-sansu-juku.com</v>
      </c>
      <c r="D556" s="8" t="str">
        <f>IFERROR(__xludf.DUMMYFUNCTION("IFERROR(
  VLOOKUP(
    A556,
    IMPORTRANGE(
      ""1ZygntHC1J6IxzKbTidmOyf5nUyW4GCLurHCjexrLm_o"",
      ""HTMLキャッシュ!A:F""
    ),
    2,
    FALSE
  ),
  0
)
"),"MC")</f>
        <v>MC</v>
      </c>
      <c r="E556" s="8" t="str">
        <f>IFERROR(__xludf.DUMMYFUNCTION("IFERROR(
  VLOOKUP(
    A556,
    IMPORTRANGE(
      ""1ZygntHC1J6IxzKbTidmOyf5nUyW4GCLurHCjexrLm_o"",
      ""HTMLキャッシュ!A:F""
    ),
    5,
    FALSE
  ),
  0
)
"),"H51-02 和と差に関する問題 - 中学受験専門 夏井算数塾")</f>
        <v>H51-02 和と差に関する問題 - 中学受験専門 夏井算数塾</v>
      </c>
      <c r="F556" s="8" t="str">
        <f>IFERROR(__xludf.DUMMYFUNCTION("IFERROR(
  VLOOKUP(
    B556,
    IMPORTRANGE(
      ""1ZygntHC1J6IxzKbTidmOyf5nUyW4GCLurHCjexrLm_o"",
      ""HTMLキャッシュ!A:F""
    ),
    2,
    FALSE
  ),
  """"
)
"),"MC")</f>
        <v>MC</v>
      </c>
      <c r="G556" s="8" t="str">
        <f>IFERROR(__xludf.DUMMYFUNCTION("IFERROR(
  VLOOKUP(
    B556,
    IMPORTRANGE(
      ""1ZygntHC1J6IxzKbTidmOyf5nUyW4GCLurHCjexrLm_o"",
      ""HTMLキャッシュ!A:F""
    ),
    5,
    FALSE
  ),
  """"
)
"),"SAPIXとの付き合い方15 受験算数で失敗しない関わり術")</f>
        <v>SAPIXとの付き合い方15 受験算数で失敗しない関わり術</v>
      </c>
      <c r="H556" s="1" t="s">
        <v>2170</v>
      </c>
      <c r="I556" s="8">
        <f>IFERROR(__xludf.DUMMYFUNCTION("IFERROR(
  VLOOKUP(
    A556,
    IMPORTRANGE(
      ""1ZHMy3vVUd_0MrSduXTe1etBb1HNpAlGwQr006ljwMiM"",
      ""GSC最新!A:F""
    ),
    3,
    FALSE
  ),
  0
)
"),24.0)</f>
        <v>24</v>
      </c>
    </row>
    <row r="557">
      <c r="A557" s="9" t="s">
        <v>925</v>
      </c>
      <c r="B557" s="2" t="s">
        <v>949</v>
      </c>
      <c r="C557" s="11" t="str">
        <f>IFERROR(__xludf.DUMMYFUNCTION("REGEXEXTRACT(A557,""https?://([^/]+)"")"),"natsui-sansu-juku.com")</f>
        <v>natsui-sansu-juku.com</v>
      </c>
      <c r="D557" s="8" t="str">
        <f>IFERROR(__xludf.DUMMYFUNCTION("IFERROR(
  VLOOKUP(
    A557,
    IMPORTRANGE(
      ""1ZygntHC1J6IxzKbTidmOyf5nUyW4GCLurHCjexrLm_o"",
      ""HTMLキャッシュ!A:F""
    ),
    2,
    FALSE
  ),
  0
)
"),"MC")</f>
        <v>MC</v>
      </c>
      <c r="E557" s="8" t="str">
        <f>IFERROR(__xludf.DUMMYFUNCTION("IFERROR(
  VLOOKUP(
    A557,
    IMPORTRANGE(
      ""1ZygntHC1J6IxzKbTidmOyf5nUyW4GCLurHCjexrLm_o"",
      ""HTMLキャッシュ!A:F""
    ),
    5,
    FALSE
  ),
  0
)
"),"H51-03 平面図形 - 中学受験専門 夏井算数塾")</f>
        <v>H51-03 平面図形 - 中学受験専門 夏井算数塾</v>
      </c>
      <c r="F557" s="8" t="str">
        <f>IFERROR(__xludf.DUMMYFUNCTION("IFERROR(
  VLOOKUP(
    B557,
    IMPORTRANGE(
      ""1ZygntHC1J6IxzKbTidmOyf5nUyW4GCLurHCjexrLm_o"",
      ""HTMLキャッシュ!A:F""
    ),
    2,
    FALSE
  ),
  """"
)
"),"MC")</f>
        <v>MC</v>
      </c>
      <c r="G557" s="8" t="str">
        <f>IFERROR(__xludf.DUMMYFUNCTION("IFERROR(
  VLOOKUP(
    B557,
    IMPORTRANGE(
      ""1ZygntHC1J6IxzKbTidmOyf5nUyW4GCLurHCjexrLm_o"",
      ""HTMLキャッシュ!A:F""
    ),
    5,
    FALSE
  ),
  """"
)
"),"SAPIXとの付き合い方15 受験算数で失敗しない関わり術")</f>
        <v>SAPIXとの付き合い方15 受験算数で失敗しない関わり術</v>
      </c>
      <c r="H557" s="1" t="s">
        <v>2160</v>
      </c>
      <c r="I557" s="8">
        <f>IFERROR(__xludf.DUMMYFUNCTION("IFERROR(
  VLOOKUP(
    A557,
    IMPORTRANGE(
      ""1ZHMy3vVUd_0MrSduXTe1etBb1HNpAlGwQr006ljwMiM"",
      ""GSC最新!A:F""
    ),
    3,
    FALSE
  ),
  0
)
"),0.0)</f>
        <v>0</v>
      </c>
    </row>
    <row r="558">
      <c r="A558" s="9" t="s">
        <v>926</v>
      </c>
      <c r="B558" s="2" t="s">
        <v>933</v>
      </c>
      <c r="C558" s="11" t="str">
        <f>IFERROR(__xludf.DUMMYFUNCTION("REGEXEXTRACT(A558,""https?://([^/]+)"")"),"natsui-sansu-juku.com")</f>
        <v>natsui-sansu-juku.com</v>
      </c>
      <c r="D558" s="8" t="str">
        <f>IFERROR(__xludf.DUMMYFUNCTION("IFERROR(
  VLOOKUP(
    A558,
    IMPORTRANGE(
      ""1ZygntHC1J6IxzKbTidmOyf5nUyW4GCLurHCjexrLm_o"",
      ""HTMLキャッシュ!A:F""
    ),
    2,
    FALSE
  ),
  0
)
"),"MC")</f>
        <v>MC</v>
      </c>
      <c r="E558" s="8" t="str">
        <f>IFERROR(__xludf.DUMMYFUNCTION("IFERROR(
  VLOOKUP(
    A558,
    IMPORTRANGE(
      ""1ZygntHC1J6IxzKbTidmOyf5nUyW4GCLurHCjexrLm_o"",
      ""HTMLキャッシュ!A:F""
    ),
    5,
    FALSE
  ),
  0
)
"),"速さの公式きはじはじき｜単位換算まで小5小6中学受験図解要点")</f>
        <v>速さの公式きはじはじき｜単位換算まで小5小6中学受験図解要点</v>
      </c>
      <c r="F558" s="8" t="str">
        <f>IFERROR(__xludf.DUMMYFUNCTION("IFERROR(
  VLOOKUP(
    B558,
    IMPORTRANGE(
      ""1ZygntHC1J6IxzKbTidmOyf5nUyW4GCLurHCjexrLm_o"",
      ""HTMLキャッシュ!A:F""
    ),
    2,
    FALSE
  ),
  """"
)
"),"MC")</f>
        <v>MC</v>
      </c>
      <c r="G558" s="8" t="str">
        <f>IFERROR(__xludf.DUMMYFUNCTION("IFERROR(
  VLOOKUP(
    B558,
    IMPORTRANGE(
      ""1ZygntHC1J6IxzKbTidmOyf5nUyW4GCLurHCjexrLm_o"",
      ""HTMLキャッシュ!A:F""
    ),
    5,
    FALSE
  ),
  """"
)
"),"中学受験算数｜図形・速さ・場合の数 - 中学受験専門 夏井算数塾")</f>
        <v>中学受験算数｜図形・速さ・場合の数 - 中学受験専門 夏井算数塾</v>
      </c>
      <c r="H558" s="1" t="s">
        <v>2153</v>
      </c>
      <c r="I558" s="8">
        <f>IFERROR(__xludf.DUMMYFUNCTION("IFERROR(
  VLOOKUP(
    A558,
    IMPORTRANGE(
      ""1ZHMy3vVUd_0MrSduXTe1etBb1HNpAlGwQr006ljwMiM"",
      ""GSC最新!A:F""
    ),
    3,
    FALSE
  ),
  0
)
"),282.0)</f>
        <v>282</v>
      </c>
    </row>
    <row r="559">
      <c r="A559" s="9" t="s">
        <v>927</v>
      </c>
      <c r="B559" s="2" t="s">
        <v>863</v>
      </c>
      <c r="C559" s="11" t="str">
        <f>IFERROR(__xludf.DUMMYFUNCTION("REGEXEXTRACT(A559,""https?://([^/]+)"")"),"natsui-sansu-juku.com")</f>
        <v>natsui-sansu-juku.com</v>
      </c>
      <c r="D559" s="8" t="str">
        <f>IFERROR(__xludf.DUMMYFUNCTION("IFERROR(
  VLOOKUP(
    A559,
    IMPORTRANGE(
      ""1ZygntHC1J6IxzKbTidmOyf5nUyW4GCLurHCjexrLm_o"",
      ""HTMLキャッシュ!A:F""
    ),
    2,
    FALSE
  ),
  0
)
"),"MC")</f>
        <v>MC</v>
      </c>
      <c r="E559" s="8" t="str">
        <f>IFERROR(__xludf.DUMMYFUNCTION("IFERROR(
  VLOOKUP(
    A559,
    IMPORTRANGE(
      ""1ZygntHC1J6IxzKbTidmOyf5nUyW4GCLurHCjexrLm_o"",
      ""HTMLキャッシュ!A:F""
    ),
    5,
    FALSE
  ),
  0
)
"),"中学受験算数｜文章題の解き方まとめ - 中学受験専門 夏井算数塾")</f>
        <v>中学受験算数｜文章題の解き方まとめ - 中学受験専門 夏井算数塾</v>
      </c>
      <c r="F559" s="8" t="str">
        <f>IFERROR(__xludf.DUMMYFUNCTION("IFERROR(
  VLOOKUP(
    B559,
    IMPORTRANGE(
      ""1ZygntHC1J6IxzKbTidmOyf5nUyW4GCLurHCjexrLm_o"",
      ""HTMLキャッシュ!A:F""
    ),
    2,
    FALSE
  ),
  """"
)
"),"TP")</f>
        <v>TP</v>
      </c>
      <c r="G559" s="8" t="str">
        <f>IFERROR(__xludf.DUMMYFUNCTION("IFERROR(
  VLOOKUP(
    B559,
    IMPORTRANGE(
      ""1ZygntHC1J6IxzKbTidmOyf5nUyW4GCLurHCjexrLm_o"",
      ""HTMLキャッシュ!A:F""
    ),
    5,
    FALSE
  ),
  """"
)
"),"中学受験算数｜代表が全授業担当の完全１対１個別へ｜夏井算数塾")</f>
        <v>中学受験算数｜代表が全授業担当の完全１対１個別へ｜夏井算数塾</v>
      </c>
      <c r="H559" s="1" t="s">
        <v>2153</v>
      </c>
      <c r="I559" s="8">
        <f>IFERROR(__xludf.DUMMYFUNCTION("IFERROR(
  VLOOKUP(
    A559,
    IMPORTRANGE(
      ""1ZHMy3vVUd_0MrSduXTe1etBb1HNpAlGwQr006ljwMiM"",
      ""GSC最新!A:F""
    ),
    3,
    FALSE
  ),
  0
)
"),18.0)</f>
        <v>18</v>
      </c>
    </row>
    <row r="560">
      <c r="A560" s="9" t="s">
        <v>928</v>
      </c>
      <c r="B560" s="2" t="s">
        <v>863</v>
      </c>
      <c r="C560" s="11" t="str">
        <f>IFERROR(__xludf.DUMMYFUNCTION("REGEXEXTRACT(A560,""https?://([^/]+)"")"),"natsui-sansu-juku.com")</f>
        <v>natsui-sansu-juku.com</v>
      </c>
      <c r="D560" s="8" t="str">
        <f>IFERROR(__xludf.DUMMYFUNCTION("IFERROR(
  VLOOKUP(
    A560,
    IMPORTRANGE(
      ""1ZygntHC1J6IxzKbTidmOyf5nUyW4GCLurHCjexrLm_o"",
      ""HTMLキャッシュ!A:F""
    ),
    2,
    FALSE
  ),
  0
)
"),"MC")</f>
        <v>MC</v>
      </c>
      <c r="E560" s="8" t="str">
        <f>IFERROR(__xludf.DUMMYFUNCTION("IFERROR(
  VLOOKUP(
    A560,
    IMPORTRANGE(
      ""1ZygntHC1J6IxzKbTidmOyf5nUyW4GCLurHCjexrLm_o"",
      ""HTMLキャッシュ!A:F""
    ),
    5,
    FALSE
  ),
  0
)
"),"中学受験算数｜塾別対策リンク集｜日能研SAPIX早稲アカ四谷")</f>
        <v>中学受験算数｜塾別対策リンク集｜日能研SAPIX早稲アカ四谷</v>
      </c>
      <c r="F560" s="8" t="str">
        <f>IFERROR(__xludf.DUMMYFUNCTION("IFERROR(
  VLOOKUP(
    B560,
    IMPORTRANGE(
      ""1ZygntHC1J6IxzKbTidmOyf5nUyW4GCLurHCjexrLm_o"",
      ""HTMLキャッシュ!A:F""
    ),
    2,
    FALSE
  ),
  """"
)
"),"TP")</f>
        <v>TP</v>
      </c>
      <c r="G560" s="8" t="str">
        <f>IFERROR(__xludf.DUMMYFUNCTION("IFERROR(
  VLOOKUP(
    B560,
    IMPORTRANGE(
      ""1ZygntHC1J6IxzKbTidmOyf5nUyW4GCLurHCjexrLm_o"",
      ""HTMLキャッシュ!A:F""
    ),
    5,
    FALSE
  ),
  """"
)
"),"中学受験算数｜代表が全授業担当の完全１対１個別へ｜夏井算数塾")</f>
        <v>中学受験算数｜代表が全授業担当の完全１対１個別へ｜夏井算数塾</v>
      </c>
      <c r="H560" s="1" t="s">
        <v>2153</v>
      </c>
      <c r="I560" s="8">
        <f>IFERROR(__xludf.DUMMYFUNCTION("IFERROR(
  VLOOKUP(
    A560,
    IMPORTRANGE(
      ""1ZHMy3vVUd_0MrSduXTe1etBb1HNpAlGwQr006ljwMiM"",
      ""GSC最新!A:F""
    ),
    3,
    FALSE
  ),
  0
)
"),11.0)</f>
        <v>11</v>
      </c>
    </row>
    <row r="561">
      <c r="A561" s="9" t="s">
        <v>929</v>
      </c>
      <c r="B561" s="9" t="s">
        <v>863</v>
      </c>
      <c r="C561" s="11" t="str">
        <f>IFERROR(__xludf.DUMMYFUNCTION("REGEXEXTRACT(A561,""https?://([^/]+)"")"),"natsui-sansu-juku.com")</f>
        <v>natsui-sansu-juku.com</v>
      </c>
      <c r="D561" s="8" t="str">
        <f>IFERROR(__xludf.DUMMYFUNCTION("IFERROR(
  VLOOKUP(
    A561,
    IMPORTRANGE(
      ""1ZygntHC1J6IxzKbTidmOyf5nUyW4GCLurHCjexrLm_o"",
      ""HTMLキャッシュ!A:F""
    ),
    2,
    FALSE
  ),
  0
)
"),"MC")</f>
        <v>MC</v>
      </c>
      <c r="E561" s="8" t="str">
        <f>IFERROR(__xludf.DUMMYFUNCTION("IFERROR(
  VLOOKUP(
    A561,
    IMPORTRANGE(
      ""1ZygntHC1J6IxzKbTidmOyf5nUyW4GCLurHCjexrLm_o"",
      ""HTMLキャッシュ!A:F""
    ),
    5,
    FALSE
  ),
  0
)
"),"中学受験算数 過去問の効率的な進め方")</f>
        <v>中学受験算数 過去問の効率的な進め方</v>
      </c>
      <c r="F561" s="8" t="str">
        <f>IFERROR(__xludf.DUMMYFUNCTION("IFERROR(
  VLOOKUP(
    B561,
    IMPORTRANGE(
      ""1ZygntHC1J6IxzKbTidmOyf5nUyW4GCLurHCjexrLm_o"",
      ""HTMLキャッシュ!A:F""
    ),
    2,
    FALSE
  ),
  """"
)
"),"TP")</f>
        <v>TP</v>
      </c>
      <c r="G561" s="8" t="str">
        <f>IFERROR(__xludf.DUMMYFUNCTION("IFERROR(
  VLOOKUP(
    B561,
    IMPORTRANGE(
      ""1ZygntHC1J6IxzKbTidmOyf5nUyW4GCLurHCjexrLm_o"",
      ""HTMLキャッシュ!A:F""
    ),
    5,
    FALSE
  ),
  """"
)
"),"中学受験算数｜代表が全授業担当の完全１対１個別へ｜夏井算数塾")</f>
        <v>中学受験算数｜代表が全授業担当の完全１対１個別へ｜夏井算数塾</v>
      </c>
      <c r="H561" s="1" t="s">
        <v>2153</v>
      </c>
      <c r="I561" s="8">
        <f>IFERROR(__xludf.DUMMYFUNCTION("IFERROR(
  VLOOKUP(
    A561,
    IMPORTRANGE(
      ""1ZHMy3vVUd_0MrSduXTe1etBb1HNpAlGwQr006ljwMiM"",
      ""GSC最新!A:F""
    ),
    3,
    FALSE
  ),
  0
)
"),2.0)</f>
        <v>2</v>
      </c>
    </row>
    <row r="562">
      <c r="A562" s="9" t="s">
        <v>930</v>
      </c>
      <c r="B562" s="9" t="s">
        <v>1025</v>
      </c>
      <c r="C562" s="11" t="str">
        <f>IFERROR(__xludf.DUMMYFUNCTION("REGEXEXTRACT(A562,""https?://([^/]+)"")"),"natsui-sansu-juku.com")</f>
        <v>natsui-sansu-juku.com</v>
      </c>
      <c r="D562" s="8" t="str">
        <f>IFERROR(__xludf.DUMMYFUNCTION("IFERROR(
  VLOOKUP(
    A562,
    IMPORTRANGE(
      ""1ZygntHC1J6IxzKbTidmOyf5nUyW4GCLurHCjexrLm_o"",
      ""HTMLキャッシュ!A:F""
    ),
    2,
    FALSE
  ),
  0
)
"),"MC")</f>
        <v>MC</v>
      </c>
      <c r="E562" s="8" t="str">
        <f>IFERROR(__xludf.DUMMYFUNCTION("IFERROR(
  VLOOKUP(
    A562,
    IMPORTRANGE(
      ""1ZygntHC1J6IxzKbTidmOyf5nUyW4GCLurHCjexrLm_o"",
      ""HTMLキャッシュ!A:F""
    ),
    5,
    FALSE
  ),
  0
)
"),"中学受験算数オンライン個別の選び方 - 中学受験専門 夏井算数塾")</f>
        <v>中学受験算数オンライン個別の選び方 - 中学受験専門 夏井算数塾</v>
      </c>
      <c r="F562" s="8" t="str">
        <f>IFERROR(__xludf.DUMMYFUNCTION("IFERROR(
  VLOOKUP(
    B562,
    IMPORTRANGE(
      ""1ZygntHC1J6IxzKbTidmOyf5nUyW4GCLurHCjexrLm_o"",
      ""HTMLキャッシュ!A:F""
    ),
    2,
    FALSE
  ),
  """"
)
"),"SP")</f>
        <v>SP</v>
      </c>
      <c r="G562" s="8" t="str">
        <f>IFERROR(__xludf.DUMMYFUNCTION("IFERROR(
  VLOOKUP(
    B562,
    IMPORTRANGE(
      ""1ZygntHC1J6IxzKbTidmOyf5nUyW4GCLurHCjexrLm_o"",
      ""HTMLキャッシュ!A:F""
    ),
    5,
    FALSE
  ),
  """"
)
"),"中学受験算数のオンライン個別指導｜完全1対1｜塾併用｜海外｜夏井算数塾")</f>
        <v>中学受験算数のオンライン個別指導｜完全1対1｜塾併用｜海外｜夏井算数塾</v>
      </c>
      <c r="H562" s="1" t="s">
        <v>2153</v>
      </c>
      <c r="I562" s="8">
        <f>IFERROR(__xludf.DUMMYFUNCTION("IFERROR(
  VLOOKUP(
    A562,
    IMPORTRANGE(
      ""1ZHMy3vVUd_0MrSduXTe1etBb1HNpAlGwQr006ljwMiM"",
      ""GSC最新!A:F""
    ),
    3,
    FALSE
  ),
  0
)
"),1.0)</f>
        <v>1</v>
      </c>
    </row>
    <row r="563">
      <c r="A563" s="9" t="s">
        <v>931</v>
      </c>
      <c r="B563" s="2" t="s">
        <v>1025</v>
      </c>
      <c r="C563" s="11" t="str">
        <f>IFERROR(__xludf.DUMMYFUNCTION("REGEXEXTRACT(A563,""https?://([^/]+)"")"),"natsui-sansu-juku.com")</f>
        <v>natsui-sansu-juku.com</v>
      </c>
      <c r="D563" s="8" t="str">
        <f>IFERROR(__xludf.DUMMYFUNCTION("IFERROR(
  VLOOKUP(
    A563,
    IMPORTRANGE(
      ""1ZygntHC1J6IxzKbTidmOyf5nUyW4GCLurHCjexrLm_o"",
      ""HTMLキャッシュ!A:F""
    ),
    2,
    FALSE
  ),
  0
)
"),"MC")</f>
        <v>MC</v>
      </c>
      <c r="E563" s="8" t="str">
        <f>IFERROR(__xludf.DUMMYFUNCTION("IFERROR(
  VLOOKUP(
    A563,
    IMPORTRANGE(
      ""1ZygntHC1J6IxzKbTidmOyf5nUyW4GCLurHCjexrLm_o"",
      ""HTMLキャッシュ!A:F""
    ),
    5,
    FALSE
  ),
  0
)
"),"Hub Onlineの使い方 オンライン教材を成果につなげる手順")</f>
        <v>Hub Onlineの使い方 オンライン教材を成果につなげる手順</v>
      </c>
      <c r="F563" s="8" t="str">
        <f>IFERROR(__xludf.DUMMYFUNCTION("IFERROR(
  VLOOKUP(
    B563,
    IMPORTRANGE(
      ""1ZygntHC1J6IxzKbTidmOyf5nUyW4GCLurHCjexrLm_o"",
      ""HTMLキャッシュ!A:F""
    ),
    2,
    FALSE
  ),
  """"
)
"),"SP")</f>
        <v>SP</v>
      </c>
      <c r="G563" s="8" t="str">
        <f>IFERROR(__xludf.DUMMYFUNCTION("IFERROR(
  VLOOKUP(
    B563,
    IMPORTRANGE(
      ""1ZygntHC1J6IxzKbTidmOyf5nUyW4GCLurHCjexrLm_o"",
      ""HTMLキャッシュ!A:F""
    ),
    5,
    FALSE
  ),
  """"
)
"),"中学受験算数のオンライン個別指導｜完全1対1｜塾併用｜海外｜夏井算数塾")</f>
        <v>中学受験算数のオンライン個別指導｜完全1対1｜塾併用｜海外｜夏井算数塾</v>
      </c>
      <c r="H563" s="1" t="s">
        <v>2153</v>
      </c>
      <c r="I563" s="8">
        <f>IFERROR(__xludf.DUMMYFUNCTION("IFERROR(
  VLOOKUP(
    A563,
    IMPORTRANGE(
      ""1ZHMy3vVUd_0MrSduXTe1etBb1HNpAlGwQr006ljwMiM"",
      ""GSC最新!A:F""
    ),
    3,
    FALSE
  ),
  0
)
"),1.0)</f>
        <v>1</v>
      </c>
    </row>
    <row r="564">
      <c r="A564" s="9" t="s">
        <v>932</v>
      </c>
      <c r="B564" s="2" t="s">
        <v>863</v>
      </c>
      <c r="C564" s="11" t="str">
        <f>IFERROR(__xludf.DUMMYFUNCTION("REGEXEXTRACT(A564,""https?://([^/]+)"")"),"natsui-sansu-juku.com")</f>
        <v>natsui-sansu-juku.com</v>
      </c>
      <c r="D564" s="8" t="str">
        <f>IFERROR(__xludf.DUMMYFUNCTION("IFERROR(
  VLOOKUP(
    A564,
    IMPORTRANGE(
      ""1ZygntHC1J6IxzKbTidmOyf5nUyW4GCLurHCjexrLm_o"",
      ""HTMLキャッシュ!A:F""
    ),
    2,
    FALSE
  ),
  0
)
"),"MC")</f>
        <v>MC</v>
      </c>
      <c r="E564" s="8" t="str">
        <f>IFERROR(__xludf.DUMMYFUNCTION("IFERROR(
  VLOOKUP(
    A564,
    IMPORTRANGE(
      ""1ZygntHC1J6IxzKbTidmOyf5nUyW4GCLurHCjexrLm_o"",
      ""HTMLキャッシュ!A:F""
    ),
    5,
    FALSE
  ),
  0
)
"),"中学受験の時期別Q&amp;amp;A｜志望校・模試・併願の判断と疑問解消")</f>
        <v>中学受験の時期別Q&amp;amp;A｜志望校・模試・併願の判断と疑問解消</v>
      </c>
      <c r="F564" s="8" t="str">
        <f>IFERROR(__xludf.DUMMYFUNCTION("IFERROR(
  VLOOKUP(
    B564,
    IMPORTRANGE(
      ""1ZygntHC1J6IxzKbTidmOyf5nUyW4GCLurHCjexrLm_o"",
      ""HTMLキャッシュ!A:F""
    ),
    2,
    FALSE
  ),
  """"
)
"),"TP")</f>
        <v>TP</v>
      </c>
      <c r="G564" s="8" t="str">
        <f>IFERROR(__xludf.DUMMYFUNCTION("IFERROR(
  VLOOKUP(
    B564,
    IMPORTRANGE(
      ""1ZygntHC1J6IxzKbTidmOyf5nUyW4GCLurHCjexrLm_o"",
      ""HTMLキャッシュ!A:F""
    ),
    5,
    FALSE
  ),
  """"
)
"),"中学受験算数｜代表が全授業担当の完全１対１個別へ｜夏井算数塾")</f>
        <v>中学受験算数｜代表が全授業担当の完全１対１個別へ｜夏井算数塾</v>
      </c>
      <c r="H564" s="1" t="s">
        <v>2153</v>
      </c>
      <c r="I564" s="8">
        <f>IFERROR(__xludf.DUMMYFUNCTION("IFERROR(
  VLOOKUP(
    A564,
    IMPORTRANGE(
      ""1ZHMy3vVUd_0MrSduXTe1etBb1HNpAlGwQr006ljwMiM"",
      ""GSC最新!A:F""
    ),
    3,
    FALSE
  ),
  0
)
"),0.0)</f>
        <v>0</v>
      </c>
    </row>
    <row r="565">
      <c r="A565" s="9" t="s">
        <v>933</v>
      </c>
      <c r="B565" s="2" t="s">
        <v>863</v>
      </c>
      <c r="C565" s="11" t="str">
        <f>IFERROR(__xludf.DUMMYFUNCTION("REGEXEXTRACT(A565,""https?://([^/]+)"")"),"natsui-sansu-juku.com")</f>
        <v>natsui-sansu-juku.com</v>
      </c>
      <c r="D565" s="8" t="str">
        <f>IFERROR(__xludf.DUMMYFUNCTION("IFERROR(
  VLOOKUP(
    A565,
    IMPORTRANGE(
      ""1ZygntHC1J6IxzKbTidmOyf5nUyW4GCLurHCjexrLm_o"",
      ""HTMLキャッシュ!A:F""
    ),
    2,
    FALSE
  ),
  0
)
"),"MC")</f>
        <v>MC</v>
      </c>
      <c r="E565" s="8" t="str">
        <f>IFERROR(__xludf.DUMMYFUNCTION("IFERROR(
  VLOOKUP(
    A565,
    IMPORTRANGE(
      ""1ZygntHC1J6IxzKbTidmOyf5nUyW4GCLurHCjexrLm_o"",
      ""HTMLキャッシュ!A:F""
    ),
    5,
    FALSE
  ),
  0
)
"),"中学受験算数｜図形・速さ・場合の数 - 中学受験専門 夏井算数塾")</f>
        <v>中学受験算数｜図形・速さ・場合の数 - 中学受験専門 夏井算数塾</v>
      </c>
      <c r="F565" s="8" t="str">
        <f>IFERROR(__xludf.DUMMYFUNCTION("IFERROR(
  VLOOKUP(
    B565,
    IMPORTRANGE(
      ""1ZygntHC1J6IxzKbTidmOyf5nUyW4GCLurHCjexrLm_o"",
      ""HTMLキャッシュ!A:F""
    ),
    2,
    FALSE
  ),
  """"
)
"),"TP")</f>
        <v>TP</v>
      </c>
      <c r="G565" s="8" t="str">
        <f>IFERROR(__xludf.DUMMYFUNCTION("IFERROR(
  VLOOKUP(
    B565,
    IMPORTRANGE(
      ""1ZygntHC1J6IxzKbTidmOyf5nUyW4GCLurHCjexrLm_o"",
      ""HTMLキャッシュ!A:F""
    ),
    5,
    FALSE
  ),
  """"
)
"),"中学受験算数｜代表が全授業担当の完全１対１個別へ｜夏井算数塾")</f>
        <v>中学受験算数｜代表が全授業担当の完全１対１個別へ｜夏井算数塾</v>
      </c>
      <c r="H565" s="1" t="s">
        <v>2153</v>
      </c>
      <c r="I565" s="8">
        <f>IFERROR(__xludf.DUMMYFUNCTION("IFERROR(
  VLOOKUP(
    A565,
    IMPORTRANGE(
      ""1ZHMy3vVUd_0MrSduXTe1etBb1HNpAlGwQr006ljwMiM"",
      ""GSC最新!A:F""
    ),
    3,
    FALSE
  ),
  0
)
"),12.0)</f>
        <v>12</v>
      </c>
    </row>
    <row r="566">
      <c r="A566" s="9" t="s">
        <v>934</v>
      </c>
      <c r="B566" s="2" t="s">
        <v>929</v>
      </c>
      <c r="C566" s="11" t="str">
        <f>IFERROR(__xludf.DUMMYFUNCTION("REGEXEXTRACT(A566,""https?://([^/]+)"")"),"natsui-sansu-juku.com")</f>
        <v>natsui-sansu-juku.com</v>
      </c>
      <c r="D566" s="8" t="str">
        <f>IFERROR(__xludf.DUMMYFUNCTION("IFERROR(
  VLOOKUP(
    A566,
    IMPORTRANGE(
      ""1ZygntHC1J6IxzKbTidmOyf5nUyW4GCLurHCjexrLm_o"",
      ""HTMLキャッシュ!A:F""
    ),
    2,
    FALSE
  ),
  0
)
"),"MC")</f>
        <v>MC</v>
      </c>
      <c r="E566" s="8" t="str">
        <f>IFERROR(__xludf.DUMMYFUNCTION("IFERROR(
  VLOOKUP(
    A566,
    IMPORTRANGE(
      ""1ZygntHC1J6IxzKbTidmOyf5nUyW4GCLurHCjexrLm_o"",
      ""HTMLキャッシュ!A:F""
    ),
    5,
    FALSE
  ),
  0
)
"),"女子学院中学校 算数対策｜令和2年度の過去問を大問別に動画解説｜中学受験算数")</f>
        <v>女子学院中学校 算数対策｜令和2年度の過去問を大問別に動画解説｜中学受験算数</v>
      </c>
      <c r="F566" s="8" t="str">
        <f>IFERROR(__xludf.DUMMYFUNCTION("IFERROR(
  VLOOKUP(
    B566,
    IMPORTRANGE(
      ""1ZygntHC1J6IxzKbTidmOyf5nUyW4GCLurHCjexrLm_o"",
      ""HTMLキャッシュ!A:F""
    ),
    2,
    FALSE
  ),
  """"
)
"),"MC")</f>
        <v>MC</v>
      </c>
      <c r="G566" s="8" t="str">
        <f>IFERROR(__xludf.DUMMYFUNCTION("IFERROR(
  VLOOKUP(
    B566,
    IMPORTRANGE(
      ""1ZygntHC1J6IxzKbTidmOyf5nUyW4GCLurHCjexrLm_o"",
      ""HTMLキャッシュ!A:F""
    ),
    5,
    FALSE
  ),
  """"
)
"),"中学受験算数 過去問の効率的な進め方")</f>
        <v>中学受験算数 過去問の効率的な進め方</v>
      </c>
      <c r="H566" s="1" t="s">
        <v>2171</v>
      </c>
      <c r="I566" s="8">
        <f>IFERROR(__xludf.DUMMYFUNCTION("IFERROR(
  VLOOKUP(
    A566,
    IMPORTRANGE(
      ""1ZHMy3vVUd_0MrSduXTe1etBb1HNpAlGwQr006ljwMiM"",
      ""GSC最新!A:F""
    ),
    3,
    FALSE
  ),
  0
)
"),4.0)</f>
        <v>4</v>
      </c>
    </row>
    <row r="567">
      <c r="A567" s="9" t="s">
        <v>935</v>
      </c>
      <c r="B567" s="2" t="s">
        <v>929</v>
      </c>
      <c r="C567" s="11" t="str">
        <f>IFERROR(__xludf.DUMMYFUNCTION("REGEXEXTRACT(A567,""https?://([^/]+)"")"),"natsui-sansu-juku.com")</f>
        <v>natsui-sansu-juku.com</v>
      </c>
      <c r="D567" s="8" t="str">
        <f>IFERROR(__xludf.DUMMYFUNCTION("IFERROR(
  VLOOKUP(
    A567,
    IMPORTRANGE(
      ""1ZygntHC1J6IxzKbTidmOyf5nUyW4GCLurHCjexrLm_o"",
      ""HTMLキャッシュ!A:F""
    ),
    2,
    FALSE
  ),
  0
)
"),"MC")</f>
        <v>MC</v>
      </c>
      <c r="E567" s="8" t="str">
        <f>IFERROR(__xludf.DUMMYFUNCTION("IFERROR(
  VLOOKUP(
    A567,
    IMPORTRANGE(
      ""1ZygntHC1J6IxzKbTidmOyf5nUyW4GCLurHCjexrLm_o"",
      ""HTMLキャッシュ!A:F""
    ),
    5,
    FALSE
  ),
  0
)
"),"開成中 算数 過去問解説動画｜2020大問1〜4｜小6復習")</f>
        <v>開成中 算数 過去問解説動画｜2020大問1〜4｜小6復習</v>
      </c>
      <c r="F567" s="8" t="str">
        <f>IFERROR(__xludf.DUMMYFUNCTION("IFERROR(
  VLOOKUP(
    B567,
    IMPORTRANGE(
      ""1ZygntHC1J6IxzKbTidmOyf5nUyW4GCLurHCjexrLm_o"",
      ""HTMLキャッシュ!A:F""
    ),
    2,
    FALSE
  ),
  """"
)
"),"MC")</f>
        <v>MC</v>
      </c>
      <c r="G567" s="8" t="str">
        <f>IFERROR(__xludf.DUMMYFUNCTION("IFERROR(
  VLOOKUP(
    B567,
    IMPORTRANGE(
      ""1ZygntHC1J6IxzKbTidmOyf5nUyW4GCLurHCjexrLm_o"",
      ""HTMLキャッシュ!A:F""
    ),
    5,
    FALSE
  ),
  """"
)
"),"中学受験算数 過去問の効率的な進め方")</f>
        <v>中学受験算数 過去問の効率的な進め方</v>
      </c>
      <c r="H567" s="1" t="s">
        <v>2171</v>
      </c>
      <c r="I567" s="8">
        <f>IFERROR(__xludf.DUMMYFUNCTION("IFERROR(
  VLOOKUP(
    A567,
    IMPORTRANGE(
      ""1ZHMy3vVUd_0MrSduXTe1etBb1HNpAlGwQr006ljwMiM"",
      ""GSC最新!A:F""
    ),
    3,
    FALSE
  ),
  0
)
"),10.0)</f>
        <v>10</v>
      </c>
    </row>
    <row r="568">
      <c r="A568" s="9" t="s">
        <v>937</v>
      </c>
      <c r="B568" s="2" t="s">
        <v>932</v>
      </c>
      <c r="C568" s="11" t="str">
        <f>IFERROR(__xludf.DUMMYFUNCTION("REGEXEXTRACT(A568,""https?://([^/]+)"")"),"natsui-sansu-juku.com")</f>
        <v>natsui-sansu-juku.com</v>
      </c>
      <c r="D568" s="8" t="str">
        <f>IFERROR(__xludf.DUMMYFUNCTION("IFERROR(
  VLOOKUP(
    A568,
    IMPORTRANGE(
      ""1ZygntHC1J6IxzKbTidmOyf5nUyW4GCLurHCjexrLm_o"",
      ""HTMLキャッシュ!A:F""
    ),
    2,
    FALSE
  ),
  0
)
"),"MC")</f>
        <v>MC</v>
      </c>
      <c r="E568" s="8" t="str">
        <f>IFERROR(__xludf.DUMMYFUNCTION("IFERROR(
  VLOOKUP(
    A568,
    IMPORTRANGE(
      ""1ZygntHC1J6IxzKbTidmOyf5nUyW4GCLurHCjexrLm_o"",
      ""HTMLキャッシュ!A:F""
    ),
    5,
    FALSE
  ),
  0
)
"),"夏井算数塾・個別指導はココが違う！ - 中学受験専門 夏井算数塾")</f>
        <v>夏井算数塾・個別指導はココが違う！ - 中学受験専門 夏井算数塾</v>
      </c>
      <c r="F568" s="8" t="str">
        <f>IFERROR(__xludf.DUMMYFUNCTION("IFERROR(
  VLOOKUP(
    B568,
    IMPORTRANGE(
      ""1ZygntHC1J6IxzKbTidmOyf5nUyW4GCLurHCjexrLm_o"",
      ""HTMLキャッシュ!A:F""
    ),
    2,
    FALSE
  ),
  """"
)
"),"MC")</f>
        <v>MC</v>
      </c>
      <c r="G568" s="8" t="str">
        <f>IFERROR(__xludf.DUMMYFUNCTION("IFERROR(
  VLOOKUP(
    B568,
    IMPORTRANGE(
      ""1ZygntHC1J6IxzKbTidmOyf5nUyW4GCLurHCjexrLm_o"",
      ""HTMLキャッシュ!A:F""
    ),
    5,
    FALSE
  ),
  """"
)
"),"中学受験の時期別Q&amp;amp;A｜志望校・模試・併願の判断と疑問解消")</f>
        <v>中学受験の時期別Q&amp;amp;A｜志望校・模試・併願の判断と疑問解消</v>
      </c>
      <c r="H568" s="1" t="s">
        <v>2172</v>
      </c>
      <c r="I568" s="8">
        <f>IFERROR(__xludf.DUMMYFUNCTION("IFERROR(
  VLOOKUP(
    A568,
    IMPORTRANGE(
      ""1ZHMy3vVUd_0MrSduXTe1etBb1HNpAlGwQr006ljwMiM"",
      ""GSC最新!A:F""
    ),
    3,
    FALSE
  ),
  0
)
"),0.0)</f>
        <v>0</v>
      </c>
    </row>
    <row r="569">
      <c r="A569" s="9" t="s">
        <v>938</v>
      </c>
      <c r="B569" s="2" t="s">
        <v>929</v>
      </c>
      <c r="C569" s="11" t="str">
        <f>IFERROR(__xludf.DUMMYFUNCTION("REGEXEXTRACT(A569,""https?://([^/]+)"")"),"natsui-sansu-juku.com")</f>
        <v>natsui-sansu-juku.com</v>
      </c>
      <c r="D569" s="8" t="str">
        <f>IFERROR(__xludf.DUMMYFUNCTION("IFERROR(
  VLOOKUP(
    A569,
    IMPORTRANGE(
      ""1ZygntHC1J6IxzKbTidmOyf5nUyW4GCLurHCjexrLm_o"",
      ""HTMLキャッシュ!A:F""
    ),
    2,
    FALSE
  ),
  0
)
"),"MC")</f>
        <v>MC</v>
      </c>
      <c r="E569" s="8" t="str">
        <f>IFERROR(__xludf.DUMMYFUNCTION("IFERROR(
  VLOOKUP(
    A569,
    IMPORTRANGE(
      ""1ZygntHC1J6IxzKbTidmOyf5nUyW4GCLurHCjexrLm_o"",
      ""HTMLキャッシュ!A:F""
    ),
    5,
    FALSE
  ),
  0
)
"),"中学入試難問の扱い｜見抜き方と時間配分｜中学受験算数")</f>
        <v>中学入試難問の扱い｜見抜き方と時間配分｜中学受験算数</v>
      </c>
      <c r="F569" s="8" t="str">
        <f>IFERROR(__xludf.DUMMYFUNCTION("IFERROR(
  VLOOKUP(
    B569,
    IMPORTRANGE(
      ""1ZygntHC1J6IxzKbTidmOyf5nUyW4GCLurHCjexrLm_o"",
      ""HTMLキャッシュ!A:F""
    ),
    2,
    FALSE
  ),
  """"
)
"),"MC")</f>
        <v>MC</v>
      </c>
      <c r="G569" s="8" t="str">
        <f>IFERROR(__xludf.DUMMYFUNCTION("IFERROR(
  VLOOKUP(
    B569,
    IMPORTRANGE(
      ""1ZygntHC1J6IxzKbTidmOyf5nUyW4GCLurHCjexrLm_o"",
      ""HTMLキャッシュ!A:F""
    ),
    5,
    FALSE
  ),
  """"
)
"),"中学受験算数 過去問の効率的な進め方")</f>
        <v>中学受験算数 過去問の効率的な進め方</v>
      </c>
      <c r="H569" s="1" t="s">
        <v>2173</v>
      </c>
      <c r="I569" s="8">
        <f>IFERROR(__xludf.DUMMYFUNCTION("IFERROR(
  VLOOKUP(
    A569,
    IMPORTRANGE(
      ""1ZHMy3vVUd_0MrSduXTe1etBb1HNpAlGwQr006ljwMiM"",
      ""GSC最新!A:F""
    ),
    3,
    FALSE
  ),
  0
)
"),8.0)</f>
        <v>8</v>
      </c>
    </row>
    <row r="570">
      <c r="A570" s="9" t="s">
        <v>939</v>
      </c>
      <c r="B570" s="2" t="s">
        <v>928</v>
      </c>
      <c r="C570" s="11" t="str">
        <f>IFERROR(__xludf.DUMMYFUNCTION("REGEXEXTRACT(A570,""https?://([^/]+)"")"),"natsui-sansu-juku.com")</f>
        <v>natsui-sansu-juku.com</v>
      </c>
      <c r="D570" s="8" t="str">
        <f>IFERROR(__xludf.DUMMYFUNCTION("IFERROR(
  VLOOKUP(
    A570,
    IMPORTRANGE(
      ""1ZygntHC1J6IxzKbTidmOyf5nUyW4GCLurHCjexrLm_o"",
      ""HTMLキャッシュ!A:F""
    ),
    2,
    FALSE
  ),
  0
)
"),"MC")</f>
        <v>MC</v>
      </c>
      <c r="E570" s="8" t="str">
        <f>IFERROR(__xludf.DUMMYFUNCTION("IFERROR(
  VLOOKUP(
    A570,
    IMPORTRANGE(
      ""1ZygntHC1J6IxzKbTidmOyf5nUyW4GCLurHCjexrLm_o"",
      ""HTMLキャッシュ!A:F""
    ),
    5,
    FALSE
  ),
  0
)
"),"中学受験算数 日能研 過去問傾向と得点力を上げる解法ポイント")</f>
        <v>中学受験算数 日能研 過去問傾向と得点力を上げる解法ポイント</v>
      </c>
      <c r="F570" s="8" t="str">
        <f>IFERROR(__xludf.DUMMYFUNCTION("IFERROR(
  VLOOKUP(
    B570,
    IMPORTRANGE(
      ""1ZygntHC1J6IxzKbTidmOyf5nUyW4GCLurHCjexrLm_o"",
      ""HTMLキャッシュ!A:F""
    ),
    2,
    FALSE
  ),
  """"
)
"),"MC")</f>
        <v>MC</v>
      </c>
      <c r="G570" s="8" t="str">
        <f>IFERROR(__xludf.DUMMYFUNCTION("IFERROR(
  VLOOKUP(
    B570,
    IMPORTRANGE(
      ""1ZygntHC1J6IxzKbTidmOyf5nUyW4GCLurHCjexrLm_o"",
      ""HTMLキャッシュ!A:F""
    ),
    5,
    FALSE
  ),
  """"
)
"),"中学受験算数｜塾別対策リンク集｜日能研SAPIX早稲アカ四谷")</f>
        <v>中学受験算数｜塾別対策リンク集｜日能研SAPIX早稲アカ四谷</v>
      </c>
      <c r="H570" s="1" t="s">
        <v>2150</v>
      </c>
      <c r="I570" s="8">
        <f>IFERROR(__xludf.DUMMYFUNCTION("IFERROR(
  VLOOKUP(
    A570,
    IMPORTRANGE(
      ""1ZHMy3vVUd_0MrSduXTe1etBb1HNpAlGwQr006ljwMiM"",
      ""GSC最新!A:F""
    ),
    3,
    FALSE
  ),
  0
)
"),16.0)</f>
        <v>16</v>
      </c>
    </row>
    <row r="571">
      <c r="A571" s="9" t="s">
        <v>940</v>
      </c>
      <c r="B571" s="2" t="s">
        <v>930</v>
      </c>
      <c r="C571" s="11" t="str">
        <f>IFERROR(__xludf.DUMMYFUNCTION("REGEXEXTRACT(A571,""https?://([^/]+)"")"),"natsui-sansu-juku.com")</f>
        <v>natsui-sansu-juku.com</v>
      </c>
      <c r="D571" s="8" t="str">
        <f>IFERROR(__xludf.DUMMYFUNCTION("IFERROR(
  VLOOKUP(
    A571,
    IMPORTRANGE(
      ""1ZygntHC1J6IxzKbTidmOyf5nUyW4GCLurHCjexrLm_o"",
      ""HTMLキャッシュ!A:F""
    ),
    2,
    FALSE
  ),
  0
)
"),"MC")</f>
        <v>MC</v>
      </c>
      <c r="E571" s="8" t="str">
        <f>IFERROR(__xludf.DUMMYFUNCTION("IFERROR(
  VLOOKUP(
    A571,
    IMPORTRANGE(
      ""1ZygntHC1J6IxzKbTidmOyf5nUyW4GCLurHCjexrLm_o"",
      ""HTMLキャッシュ!A:F""
    ),
    5,
    FALSE
  ),
  0
)
"),"中学受験算数の成績を「オンライン個別指導」で伸ばすことができる３つの理由 - 中学受験専門 夏井算数塾")</f>
        <v>中学受験算数の成績を「オンライン個別指導」で伸ばすことができる３つの理由 - 中学受験専門 夏井算数塾</v>
      </c>
      <c r="F571" s="8" t="str">
        <f>IFERROR(__xludf.DUMMYFUNCTION("IFERROR(
  VLOOKUP(
    B571,
    IMPORTRANGE(
      ""1ZygntHC1J6IxzKbTidmOyf5nUyW4GCLurHCjexrLm_o"",
      ""HTMLキャッシュ!A:F""
    ),
    2,
    FALSE
  ),
  """"
)
"),"MC")</f>
        <v>MC</v>
      </c>
      <c r="G571" s="8" t="str">
        <f>IFERROR(__xludf.DUMMYFUNCTION("IFERROR(
  VLOOKUP(
    B571,
    IMPORTRANGE(
      ""1ZygntHC1J6IxzKbTidmOyf5nUyW4GCLurHCjexrLm_o"",
      ""HTMLキャッシュ!A:F""
    ),
    5,
    FALSE
  ),
  """"
)
"),"中学受験算数オンライン個別の選び方 - 中学受験専門 夏井算数塾")</f>
        <v>中学受験算数オンライン個別の選び方 - 中学受験専門 夏井算数塾</v>
      </c>
      <c r="H571" s="1" t="s">
        <v>2151</v>
      </c>
      <c r="I571" s="8">
        <f>IFERROR(__xludf.DUMMYFUNCTION("IFERROR(
  VLOOKUP(
    A571,
    IMPORTRANGE(
      ""1ZHMy3vVUd_0MrSduXTe1etBb1HNpAlGwQr006ljwMiM"",
      ""GSC最新!A:F""
    ),
    3,
    FALSE
  ),
  0
)
"),0.0)</f>
        <v>0</v>
      </c>
    </row>
    <row r="572">
      <c r="A572" s="10" t="s">
        <v>941</v>
      </c>
      <c r="B572" s="2" t="s">
        <v>2174</v>
      </c>
      <c r="C572" s="11" t="str">
        <f>IFERROR(__xludf.DUMMYFUNCTION("REGEXEXTRACT(A572,""https?://([^/]+)"")"),"natsui-sansu-juku.com")</f>
        <v>natsui-sansu-juku.com</v>
      </c>
      <c r="D572" s="8" t="str">
        <f>IFERROR(__xludf.DUMMYFUNCTION("IFERROR(
  VLOOKUP(
    A572,
    IMPORTRANGE(
      ""1ZygntHC1J6IxzKbTidmOyf5nUyW4GCLurHCjexrLm_o"",
      ""HTMLキャッシュ!A:F""
    ),
    2,
    FALSE
  ),
  0
)
"),"MC")</f>
        <v>MC</v>
      </c>
      <c r="E572" s="8" t="str">
        <f>IFERROR(__xludf.DUMMYFUNCTION("IFERROR(
  VLOOKUP(
    A572,
    IMPORTRANGE(
      ""1ZygntHC1J6IxzKbTidmOyf5nUyW4GCLurHCjexrLm_o"",
      ""HTMLキャッシュ!A:F""
    ),
    5,
    FALSE
  ),
  0
)
"),"中学受験Q＆A（3）～模試の活用法と伸び悩みの解消法～ - 中学受験専門 夏井算数塾")</f>
        <v>中学受験Q＆A（3）～模試の活用法と伸び悩みの解消法～ - 中学受験専門 夏井算数塾</v>
      </c>
      <c r="F572" s="8" t="str">
        <f>IFERROR(__xludf.DUMMYFUNCTION("IFERROR(
  VLOOKUP(
    B572,
    IMPORTRANGE(
      ""1ZygntHC1J6IxzKbTidmOyf5nUyW4GCLurHCjexrLm_o"",
      ""HTMLキャッシュ!A:F""
    ),
    2,
    FALSE
  ),
  """"
)
"),"MC")</f>
        <v>MC</v>
      </c>
      <c r="G572" s="8" t="str">
        <f>IFERROR(__xludf.DUMMYFUNCTION("IFERROR(
  VLOOKUP(
    B572,
    IMPORTRANGE(
      ""1ZygntHC1J6IxzKbTidmOyf5nUyW4GCLurHCjexrLm_o"",
      ""HTMLキャッシュ!A:F""
    ),
    5,
    FALSE
  ),
  """"
)
"),"中学受験の時期別Q&amp;amp;A｜志望校・模試・併願の判断と疑問解消")</f>
        <v>中学受験の時期別Q&amp;amp;A｜志望校・模試・併願の判断と疑問解消</v>
      </c>
      <c r="H572" s="1" t="s">
        <v>2175</v>
      </c>
      <c r="I572" s="8">
        <f>IFERROR(__xludf.DUMMYFUNCTION("IFERROR(
  VLOOKUP(
    A572,
    IMPORTRANGE(
      ""1ZHMy3vVUd_0MrSduXTe1etBb1HNpAlGwQr006ljwMiM"",
      ""GSC最新!A:F""
    ),
    3,
    FALSE
  ),
  0
)
"),0.0)</f>
        <v>0</v>
      </c>
    </row>
    <row r="573">
      <c r="A573" s="9" t="s">
        <v>942</v>
      </c>
      <c r="B573" s="2" t="s">
        <v>2176</v>
      </c>
      <c r="C573" s="11" t="str">
        <f>IFERROR(__xludf.DUMMYFUNCTION("REGEXEXTRACT(A573,""https?://([^/]+)"")"),"natsui-sansu-juku.com")</f>
        <v>natsui-sansu-juku.com</v>
      </c>
      <c r="D573" s="8" t="str">
        <f>IFERROR(__xludf.DUMMYFUNCTION("IFERROR(
  VLOOKUP(
    A573,
    IMPORTRANGE(
      ""1ZygntHC1J6IxzKbTidmOyf5nUyW4GCLurHCjexrLm_o"",
      ""HTMLキャッシュ!A:F""
    ),
    2,
    FALSE
  ),
  0
)
"),"MC")</f>
        <v>MC</v>
      </c>
      <c r="E573" s="8" t="str">
        <f>IFERROR(__xludf.DUMMYFUNCTION("IFERROR(
  VLOOKUP(
    A573,
    IMPORTRANGE(
      ""1ZygntHC1J6IxzKbTidmOyf5nUyW4GCLurHCjexrLm_o"",
      ""HTMLキャッシュ!A:F""
    ),
    5,
    FALSE
  ),
  0
)
"),"中学受験Q＆A（1）～中学受験は親の受験か？～ - 中学受験専門 夏井算数塾")</f>
        <v>中学受験Q＆A（1）～中学受験は親の受験か？～ - 中学受験専門 夏井算数塾</v>
      </c>
      <c r="F573" s="8" t="str">
        <f>IFERROR(__xludf.DUMMYFUNCTION("IFERROR(
  VLOOKUP(
    B573,
    IMPORTRANGE(
      ""1ZygntHC1J6IxzKbTidmOyf5nUyW4GCLurHCjexrLm_o"",
      ""HTMLキャッシュ!A:F""
    ),
    2,
    FALSE
  ),
  """"
)
"),"MC")</f>
        <v>MC</v>
      </c>
      <c r="G573" s="8" t="str">
        <f>IFERROR(__xludf.DUMMYFUNCTION("IFERROR(
  VLOOKUP(
    B573,
    IMPORTRANGE(
      ""1ZygntHC1J6IxzKbTidmOyf5nUyW4GCLurHCjexrLm_o"",
      ""HTMLキャッシュ!A:F""
    ),
    5,
    FALSE
  ),
  """"
)
"),"中学受験の時期別Q&amp;amp;A｜志望校・模試・併願の判断と疑問解消")</f>
        <v>中学受験の時期別Q&amp;amp;A｜志望校・模試・併願の判断と疑問解消</v>
      </c>
      <c r="H573" s="1" t="s">
        <v>2175</v>
      </c>
      <c r="I573" s="8">
        <f>IFERROR(__xludf.DUMMYFUNCTION("IFERROR(
  VLOOKUP(
    A573,
    IMPORTRANGE(
      ""1ZHMy3vVUd_0MrSduXTe1etBb1HNpAlGwQr006ljwMiM"",
      ""GSC最新!A:F""
    ),
    3,
    FALSE
  ),
  0
)
"),0.0)</f>
        <v>0</v>
      </c>
    </row>
    <row r="574">
      <c r="A574" s="9" t="s">
        <v>943</v>
      </c>
      <c r="B574" s="2" t="s">
        <v>2177</v>
      </c>
      <c r="C574" s="11" t="str">
        <f>IFERROR(__xludf.DUMMYFUNCTION("REGEXEXTRACT(A574,""https?://([^/]+)"")"),"natsui-sansu-juku.com")</f>
        <v>natsui-sansu-juku.com</v>
      </c>
      <c r="D574" s="8" t="str">
        <f>IFERROR(__xludf.DUMMYFUNCTION("IFERROR(
  VLOOKUP(
    A574,
    IMPORTRANGE(
      ""1ZygntHC1J6IxzKbTidmOyf5nUyW4GCLurHCjexrLm_o"",
      ""HTMLキャッシュ!A:F""
    ),
    2,
    FALSE
  ),
  0
)
"),"MC")</f>
        <v>MC</v>
      </c>
      <c r="E574" s="8" t="str">
        <f>IFERROR(__xludf.DUMMYFUNCTION("IFERROR(
  VLOOKUP(
    A574,
    IMPORTRANGE(
      ""1ZygntHC1J6IxzKbTidmOyf5nUyW4GCLurHCjexrLm_o"",
      ""HTMLキャッシュ!A:F""
    ),
    5,
    FALSE
  ),
  0
)
"),"中学受験 学校見学 いつから｜学年別目安・説明会の見る点")</f>
        <v>中学受験 学校見学 いつから｜学年別目安・説明会の見る点</v>
      </c>
      <c r="F574" s="8" t="str">
        <f>IFERROR(__xludf.DUMMYFUNCTION("IFERROR(
  VLOOKUP(
    B574,
    IMPORTRANGE(
      ""1ZygntHC1J6IxzKbTidmOyf5nUyW4GCLurHCjexrLm_o"",
      ""HTMLキャッシュ!A:F""
    ),
    2,
    FALSE
  ),
  """"
)
"),"MC")</f>
        <v>MC</v>
      </c>
      <c r="G574" s="8" t="str">
        <f>IFERROR(__xludf.DUMMYFUNCTION("IFERROR(
  VLOOKUP(
    B574,
    IMPORTRANGE(
      ""1ZygntHC1J6IxzKbTidmOyf5nUyW4GCLurHCjexrLm_o"",
      ""HTMLキャッシュ!A:F""
    ),
    5,
    FALSE
  ),
  """"
)
"),"中学受験の時期別Q&amp;amp;A｜志望校・模試・併願の判断と疑問解消")</f>
        <v>中学受験の時期別Q&amp;amp;A｜志望校・模試・併願の判断と疑問解消</v>
      </c>
      <c r="H574" s="1" t="s">
        <v>2175</v>
      </c>
      <c r="I574" s="8">
        <f>IFERROR(__xludf.DUMMYFUNCTION("IFERROR(
  VLOOKUP(
    A574,
    IMPORTRANGE(
      ""1ZHMy3vVUd_0MrSduXTe1etBb1HNpAlGwQr006ljwMiM"",
      ""GSC最新!A:F""
    ),
    3,
    FALSE
  ),
  0
)
"),4.0)</f>
        <v>4</v>
      </c>
    </row>
    <row r="575">
      <c r="A575" s="9" t="s">
        <v>944</v>
      </c>
      <c r="B575" s="2" t="s">
        <v>2178</v>
      </c>
      <c r="C575" s="11" t="str">
        <f>IFERROR(__xludf.DUMMYFUNCTION("REGEXEXTRACT(A575,""https?://([^/]+)"")"),"natsui-sansu-juku.com")</f>
        <v>natsui-sansu-juku.com</v>
      </c>
      <c r="D575" s="8" t="str">
        <f>IFERROR(__xludf.DUMMYFUNCTION("IFERROR(
  VLOOKUP(
    A575,
    IMPORTRANGE(
      ""1ZygntHC1J6IxzKbTidmOyf5nUyW4GCLurHCjexrLm_o"",
      ""HTMLキャッシュ!A:F""
    ),
    2,
    FALSE
  ),
  0
)
"),"MC")</f>
        <v>MC</v>
      </c>
      <c r="E575" s="8" t="str">
        <f>IFERROR(__xludf.DUMMYFUNCTION("IFERROR(
  VLOOKUP(
    A575,
    IMPORTRANGE(
      ""1ZygntHC1J6IxzKbTidmOyf5nUyW4GCLurHCjexrLm_o"",
      ""HTMLキャッシュ!A:F""
    ),
    5,
    FALSE
  ),
  0
)
"),"中学受験・小4算数の疑問を解決！Q&amp;amp;Aで悩みをスッキリ解消")</f>
        <v>中学受験・小4算数の疑問を解決！Q&amp;amp;Aで悩みをスッキリ解消</v>
      </c>
      <c r="F575" s="8" t="str">
        <f>IFERROR(__xludf.DUMMYFUNCTION("IFERROR(
  VLOOKUP(
    B575,
    IMPORTRANGE(
      ""1ZygntHC1J6IxzKbTidmOyf5nUyW4GCLurHCjexrLm_o"",
      ""HTMLキャッシュ!A:F""
    ),
    2,
    FALSE
  ),
  """"
)
"),"MC")</f>
        <v>MC</v>
      </c>
      <c r="G575" s="8" t="str">
        <f>IFERROR(__xludf.DUMMYFUNCTION("IFERROR(
  VLOOKUP(
    B575,
    IMPORTRANGE(
      ""1ZygntHC1J6IxzKbTidmOyf5nUyW4GCLurHCjexrLm_o"",
      ""HTMLキャッシュ!A:F""
    ),
    5,
    FALSE
  ),
  """"
)
"),"中学受験の時期別Q&amp;amp;A｜志望校・模試・併願の判断と疑問解消")</f>
        <v>中学受験の時期別Q&amp;amp;A｜志望校・模試・併願の判断と疑問解消</v>
      </c>
      <c r="H575" s="1" t="s">
        <v>2175</v>
      </c>
      <c r="I575" s="8">
        <f>IFERROR(__xludf.DUMMYFUNCTION("IFERROR(
  VLOOKUP(
    A575,
    IMPORTRANGE(
      ""1ZHMy3vVUd_0MrSduXTe1etBb1HNpAlGwQr006ljwMiM"",
      ""GSC最新!A:F""
    ),
    3,
    FALSE
  ),
  0
)
"),2.0)</f>
        <v>2</v>
      </c>
    </row>
    <row r="576">
      <c r="A576" s="9" t="s">
        <v>945</v>
      </c>
      <c r="B576" s="2" t="s">
        <v>2179</v>
      </c>
      <c r="C576" s="11" t="str">
        <f>IFERROR(__xludf.DUMMYFUNCTION("REGEXEXTRACT(A576,""https?://([^/]+)"")"),"natsui-sansu-juku.com")</f>
        <v>natsui-sansu-juku.com</v>
      </c>
      <c r="D576" s="8" t="str">
        <f>IFERROR(__xludf.DUMMYFUNCTION("IFERROR(
  VLOOKUP(
    A576,
    IMPORTRANGE(
      ""1ZygntHC1J6IxzKbTidmOyf5nUyW4GCLurHCjexrLm_o"",
      ""HTMLキャッシュ!A:F""
    ),
    2,
    FALSE
  ),
  0
)
"),"MC")</f>
        <v>MC</v>
      </c>
      <c r="E576" s="8" t="str">
        <f>IFERROR(__xludf.DUMMYFUNCTION("IFERROR(
  VLOOKUP(
    A576,
    IMPORTRANGE(
      ""1ZygntHC1J6IxzKbTidmOyf5nUyW4GCLurHCjexrLm_o"",
      ""HTMLキャッシュ!A:F""
    ),
    5,
    FALSE
  ),
  0
)
"),"6年生から中学受験｜学校見学と直前期Q&amp;amp;A")</f>
        <v>6年生から中学受験｜学校見学と直前期Q&amp;amp;A</v>
      </c>
      <c r="F576" s="8" t="str">
        <f>IFERROR(__xludf.DUMMYFUNCTION("IFERROR(
  VLOOKUP(
    B576,
    IMPORTRANGE(
      ""1ZygntHC1J6IxzKbTidmOyf5nUyW4GCLurHCjexrLm_o"",
      ""HTMLキャッシュ!A:F""
    ),
    2,
    FALSE
  ),
  """"
)
"),"MC")</f>
        <v>MC</v>
      </c>
      <c r="G576" s="8" t="str">
        <f>IFERROR(__xludf.DUMMYFUNCTION("IFERROR(
  VLOOKUP(
    B576,
    IMPORTRANGE(
      ""1ZygntHC1J6IxzKbTidmOyf5nUyW4GCLurHCjexrLm_o"",
      ""HTMLキャッシュ!A:F""
    ),
    5,
    FALSE
  ),
  """"
)
"),"中学受験の時期別Q&amp;amp;A｜志望校・模試・併願の判断と疑問解消")</f>
        <v>中学受験の時期別Q&amp;amp;A｜志望校・模試・併願の判断と疑問解消</v>
      </c>
      <c r="H576" s="1" t="s">
        <v>2175</v>
      </c>
      <c r="I576" s="8">
        <f>IFERROR(__xludf.DUMMYFUNCTION("IFERROR(
  VLOOKUP(
    A576,
    IMPORTRANGE(
      ""1ZHMy3vVUd_0MrSduXTe1etBb1HNpAlGwQr006ljwMiM"",
      ""GSC最新!A:F""
    ),
    3,
    FALSE
  ),
  0
)
"),3.0)</f>
        <v>3</v>
      </c>
    </row>
    <row r="577">
      <c r="A577" s="9" t="s">
        <v>946</v>
      </c>
      <c r="B577" s="2" t="s">
        <v>2180</v>
      </c>
      <c r="C577" s="11" t="str">
        <f>IFERROR(__xludf.DUMMYFUNCTION("REGEXEXTRACT(A577,""https?://([^/]+)"")"),"natsui-sansu-juku.com")</f>
        <v>natsui-sansu-juku.com</v>
      </c>
      <c r="D577" s="8" t="str">
        <f>IFERROR(__xludf.DUMMYFUNCTION("IFERROR(
  VLOOKUP(
    A577,
    IMPORTRANGE(
      ""1ZygntHC1J6IxzKbTidmOyf5nUyW4GCLurHCjexrLm_o"",
      ""HTMLキャッシュ!A:F""
    ),
    2,
    FALSE
  ),
  0
)
"),"MC")</f>
        <v>MC</v>
      </c>
      <c r="E577" s="8" t="str">
        <f>IFERROR(__xludf.DUMMYFUNCTION("IFERROR(
  VLOOKUP(
    A577,
    IMPORTRANGE(
      ""1ZygntHC1J6IxzKbTidmOyf5nUyW4GCLurHCjexrLm_o"",
      ""HTMLキャッシュ!A:F""
    ),
    5,
    FALSE
  ),
  0
)
"),"2月2日直前の判断｜学校を休む基準と午後入試｜中学受験算数")</f>
        <v>2月2日直前の判断｜学校を休む基準と午後入試｜中学受験算数</v>
      </c>
      <c r="F577" s="8" t="str">
        <f>IFERROR(__xludf.DUMMYFUNCTION("IFERROR(
  VLOOKUP(
    B577,
    IMPORTRANGE(
      ""1ZygntHC1J6IxzKbTidmOyf5nUyW4GCLurHCjexrLm_o"",
      ""HTMLキャッシュ!A:F""
    ),
    2,
    FALSE
  ),
  """"
)
"),"MC")</f>
        <v>MC</v>
      </c>
      <c r="G577" s="8" t="str">
        <f>IFERROR(__xludf.DUMMYFUNCTION("IFERROR(
  VLOOKUP(
    B577,
    IMPORTRANGE(
      ""1ZygntHC1J6IxzKbTidmOyf5nUyW4GCLurHCjexrLm_o"",
      ""HTMLキャッシュ!A:F""
    ),
    5,
    FALSE
  ),
  """"
)
"),"中学受験の時期別Q&amp;amp;A｜志望校・模試・併願の判断と疑問解消")</f>
        <v>中学受験の時期別Q&amp;amp;A｜志望校・模試・併願の判断と疑問解消</v>
      </c>
      <c r="H577" s="1" t="s">
        <v>2175</v>
      </c>
      <c r="I577" s="8">
        <f>IFERROR(__xludf.DUMMYFUNCTION("IFERROR(
  VLOOKUP(
    A577,
    IMPORTRANGE(
      ""1ZHMy3vVUd_0MrSduXTe1etBb1HNpAlGwQr006ljwMiM"",
      ""GSC最新!A:F""
    ),
    3,
    FALSE
  ),
  0
)
"),4.0)</f>
        <v>4</v>
      </c>
    </row>
    <row r="578">
      <c r="A578" s="9" t="s">
        <v>947</v>
      </c>
      <c r="B578" s="2" t="s">
        <v>933</v>
      </c>
      <c r="C578" s="11" t="str">
        <f>IFERROR(__xludf.DUMMYFUNCTION("REGEXEXTRACT(A578,""https?://([^/]+)"")"),"natsui-sansu-juku.com")</f>
        <v>natsui-sansu-juku.com</v>
      </c>
      <c r="D578" s="8" t="str">
        <f>IFERROR(__xludf.DUMMYFUNCTION("IFERROR(
  VLOOKUP(
    A578,
    IMPORTRANGE(
      ""1ZygntHC1J6IxzKbTidmOyf5nUyW4GCLurHCjexrLm_o"",
      ""HTMLキャッシュ!A:F""
    ),
    2,
    FALSE
  ),
  0
)
"),"MC")</f>
        <v>MC</v>
      </c>
      <c r="E578" s="8" t="str">
        <f>IFERROR(__xludf.DUMMYFUNCTION("IFERROR(
  VLOOKUP(
    A578,
    IMPORTRANGE(
      ""1ZygntHC1J6IxzKbTidmOyf5nUyW4GCLurHCjexrLm_o"",
      ""HTMLキャッシュ!A:F""
    ),
    5,
    FALSE
  ),
  0
)
"),"中学入試算数で頻出する立体図形を克服する方法 - 中学受験専門 夏井算数塾")</f>
        <v>中学入試算数で頻出する立体図形を克服する方法 - 中学受験専門 夏井算数塾</v>
      </c>
      <c r="F578" s="8" t="str">
        <f>IFERROR(__xludf.DUMMYFUNCTION("IFERROR(
  VLOOKUP(
    B578,
    IMPORTRANGE(
      ""1ZygntHC1J6IxzKbTidmOyf5nUyW4GCLurHCjexrLm_o"",
      ""HTMLキャッシュ!A:F""
    ),
    2,
    FALSE
  ),
  """"
)
"),"MC")</f>
        <v>MC</v>
      </c>
      <c r="G578" s="8" t="str">
        <f>IFERROR(__xludf.DUMMYFUNCTION("IFERROR(
  VLOOKUP(
    B578,
    IMPORTRANGE(
      ""1ZygntHC1J6IxzKbTidmOyf5nUyW4GCLurHCjexrLm_o"",
      ""HTMLキャッシュ!A:F""
    ),
    5,
    FALSE
  ),
  """"
)
"),"中学受験算数｜図形・速さ・場合の数 - 中学受験専門 夏井算数塾")</f>
        <v>中学受験算数｜図形・速さ・場合の数 - 中学受験専門 夏井算数塾</v>
      </c>
      <c r="H578" s="1" t="s">
        <v>2156</v>
      </c>
      <c r="I578" s="8">
        <f>IFERROR(__xludf.DUMMYFUNCTION("IFERROR(
  VLOOKUP(
    A578,
    IMPORTRANGE(
      ""1ZHMy3vVUd_0MrSduXTe1etBb1HNpAlGwQr006ljwMiM"",
      ""GSC最新!A:F""
    ),
    3,
    FALSE
  ),
  0
)
"),159.0)</f>
        <v>159</v>
      </c>
    </row>
    <row r="579">
      <c r="A579" s="9" t="s">
        <v>948</v>
      </c>
      <c r="B579" s="9" t="s">
        <v>933</v>
      </c>
      <c r="C579" s="11" t="str">
        <f>IFERROR(__xludf.DUMMYFUNCTION("REGEXEXTRACT(A579,""https?://([^/]+)"")"),"natsui-sansu-juku.com")</f>
        <v>natsui-sansu-juku.com</v>
      </c>
      <c r="D579" s="8" t="str">
        <f>IFERROR(__xludf.DUMMYFUNCTION("IFERROR(
  VLOOKUP(
    A579,
    IMPORTRANGE(
      ""1ZygntHC1J6IxzKbTidmOyf5nUyW4GCLurHCjexrLm_o"",
      ""HTMLキャッシュ!A:F""
    ),
    2,
    FALSE
  ),
  0
)
"),"MC")</f>
        <v>MC</v>
      </c>
      <c r="E579" s="8" t="str">
        <f>IFERROR(__xludf.DUMMYFUNCTION("IFERROR(
  VLOOKUP(
    A579,
    IMPORTRANGE(
      ""1ZygntHC1J6IxzKbTidmOyf5nUyW4GCLurHCjexrLm_o"",
      ""HTMLキャッシュ!A:F""
    ),
    5,
    FALSE
  ),
  0
)
"),"中学校入試の算数で必ず登場する「計算問題」を得意にする「３つのルーティーン」 - 中学受験専門 夏井算数塾")</f>
        <v>中学校入試の算数で必ず登場する「計算問題」を得意にする「３つのルーティーン」 - 中学受験専門 夏井算数塾</v>
      </c>
      <c r="F579" s="8" t="str">
        <f>IFERROR(__xludf.DUMMYFUNCTION("IFERROR(
  VLOOKUP(
    B579,
    IMPORTRANGE(
      ""1ZygntHC1J6IxzKbTidmOyf5nUyW4GCLurHCjexrLm_o"",
      ""HTMLキャッシュ!A:F""
    ),
    2,
    FALSE
  ),
  """"
)
"),"MC")</f>
        <v>MC</v>
      </c>
      <c r="G579" s="8" t="str">
        <f>IFERROR(__xludf.DUMMYFUNCTION("IFERROR(
  VLOOKUP(
    B579,
    IMPORTRANGE(
      ""1ZygntHC1J6IxzKbTidmOyf5nUyW4GCLurHCjexrLm_o"",
      ""HTMLキャッシュ!A:F""
    ),
    5,
    FALSE
  ),
  """"
)
"),"中学受験算数｜図形・速さ・場合の数 - 中学受験専門 夏井算数塾")</f>
        <v>中学受験算数｜図形・速さ・場合の数 - 中学受験専門 夏井算数塾</v>
      </c>
      <c r="H579" s="1" t="s">
        <v>2155</v>
      </c>
      <c r="I579" s="8">
        <f>IFERROR(__xludf.DUMMYFUNCTION("IFERROR(
  VLOOKUP(
    A579,
    IMPORTRANGE(
      ""1ZHMy3vVUd_0MrSduXTe1etBb1HNpAlGwQr006ljwMiM"",
      ""GSC最新!A:F""
    ),
    3,
    FALSE
  ),
  0
)
"),0.0)</f>
        <v>0</v>
      </c>
    </row>
    <row r="580">
      <c r="A580" s="9" t="s">
        <v>949</v>
      </c>
      <c r="B580" s="2" t="s">
        <v>1025</v>
      </c>
      <c r="C580" s="11" t="str">
        <f>IFERROR(__xludf.DUMMYFUNCTION("REGEXEXTRACT(A580,""https?://([^/]+)"")"),"natsui-sansu-juku.com")</f>
        <v>natsui-sansu-juku.com</v>
      </c>
      <c r="D580" s="8" t="str">
        <f>IFERROR(__xludf.DUMMYFUNCTION("IFERROR(
  VLOOKUP(
    A580,
    IMPORTRANGE(
      ""1ZygntHC1J6IxzKbTidmOyf5nUyW4GCLurHCjexrLm_o"",
      ""HTMLキャッシュ!A:F""
    ),
    2,
    FALSE
  ),
  0
)
"),"MC")</f>
        <v>MC</v>
      </c>
      <c r="E580" s="8" t="str">
        <f>IFERROR(__xludf.DUMMYFUNCTION("IFERROR(
  VLOOKUP(
    A580,
    IMPORTRANGE(
      ""1ZygntHC1J6IxzKbTidmOyf5nUyW4GCLurHCjexrLm_o"",
      ""HTMLキャッシュ!A:F""
    ),
    5,
    FALSE
  ),
  0
)
"),"SAPIXとの付き合い方15 受験算数で失敗しない関わり術")</f>
        <v>SAPIXとの付き合い方15 受験算数で失敗しない関わり術</v>
      </c>
      <c r="F580" s="8" t="str">
        <f>IFERROR(__xludf.DUMMYFUNCTION("IFERROR(
  VLOOKUP(
    B580,
    IMPORTRANGE(
      ""1ZygntHC1J6IxzKbTidmOyf5nUyW4GCLurHCjexrLm_o"",
      ""HTMLキャッシュ!A:F""
    ),
    2,
    FALSE
  ),
  """"
)
"),"SP")</f>
        <v>SP</v>
      </c>
      <c r="G580" s="8" t="str">
        <f>IFERROR(__xludf.DUMMYFUNCTION("IFERROR(
  VLOOKUP(
    B580,
    IMPORTRANGE(
      ""1ZygntHC1J6IxzKbTidmOyf5nUyW4GCLurHCjexrLm_o"",
      ""HTMLキャッシュ!A:F""
    ),
    5,
    FALSE
  ),
  """"
)
"),"中学受験算数のオンライン個別指導｜完全1対1｜塾併用｜海外｜夏井算数塾")</f>
        <v>中学受験算数のオンライン個別指導｜完全1対1｜塾併用｜海外｜夏井算数塾</v>
      </c>
      <c r="H580" s="1" t="s">
        <v>2155</v>
      </c>
      <c r="I580" s="8">
        <f>IFERROR(__xludf.DUMMYFUNCTION("IFERROR(
  VLOOKUP(
    A580,
    IMPORTRANGE(
      ""1ZHMy3vVUd_0MrSduXTe1etBb1HNpAlGwQr006ljwMiM"",
      ""GSC最新!A:F""
    ),
    3,
    FALSE
  ),
  0
)
"),7.0)</f>
        <v>7</v>
      </c>
    </row>
    <row r="581">
      <c r="A581" s="9" t="s">
        <v>950</v>
      </c>
      <c r="B581" s="2" t="s">
        <v>928</v>
      </c>
      <c r="C581" s="11" t="str">
        <f>IFERROR(__xludf.DUMMYFUNCTION("REGEXEXTRACT(A581,""https?://([^/]+)"")"),"natsui-sansu-juku.com")</f>
        <v>natsui-sansu-juku.com</v>
      </c>
      <c r="D581" s="8" t="str">
        <f>IFERROR(__xludf.DUMMYFUNCTION("IFERROR(
  VLOOKUP(
    A581,
    IMPORTRANGE(
      ""1ZygntHC1J6IxzKbTidmOyf5nUyW4GCLurHCjexrLm_o"",
      ""HTMLキャッシュ!A:F""
    ),
    2,
    FALSE
  ),
  0
)
"),"MC")</f>
        <v>MC</v>
      </c>
      <c r="E581" s="8" t="str">
        <f>IFERROR(__xludf.DUMMYFUNCTION("IFERROR(
  VLOOKUP(
    A581,
    IMPORTRANGE(
      ""1ZygntHC1J6IxzKbTidmOyf5nUyW4GCLurHCjexrLm_o"",
      ""HTMLキャッシュ!A:F""
    ),
    5,
    FALSE
  ),
  0
)
"),"サピックス対応 塾｜算数の未消化・初見対応・プリント管理を立て直す｜中学受験（夏井算数塾）")</f>
        <v>サピックス対応 塾｜算数の未消化・初見対応・プリント管理を立て直す｜中学受験（夏井算数塾）</v>
      </c>
      <c r="F581" s="8" t="str">
        <f>IFERROR(__xludf.DUMMYFUNCTION("IFERROR(
  VLOOKUP(
    B581,
    IMPORTRANGE(
      ""1ZygntHC1J6IxzKbTidmOyf5nUyW4GCLurHCjexrLm_o"",
      ""HTMLキャッシュ!A:F""
    ),
    2,
    FALSE
  ),
  """"
)
"),"MC")</f>
        <v>MC</v>
      </c>
      <c r="G581" s="8" t="str">
        <f>IFERROR(__xludf.DUMMYFUNCTION("IFERROR(
  VLOOKUP(
    B581,
    IMPORTRANGE(
      ""1ZygntHC1J6IxzKbTidmOyf5nUyW4GCLurHCjexrLm_o"",
      ""HTMLキャッシュ!A:F""
    ),
    5,
    FALSE
  ),
  """"
)
"),"中学受験算数｜塾別対策リンク集｜日能研SAPIX早稲アカ四谷")</f>
        <v>中学受験算数｜塾別対策リンク集｜日能研SAPIX早稲アカ四谷</v>
      </c>
      <c r="H581" s="1" t="s">
        <v>2159</v>
      </c>
      <c r="I581" s="8">
        <f>IFERROR(__xludf.DUMMYFUNCTION("IFERROR(
  VLOOKUP(
    A581,
    IMPORTRANGE(
      ""1ZHMy3vVUd_0MrSduXTe1etBb1HNpAlGwQr006ljwMiM"",
      ""GSC最新!A:F""
    ),
    3,
    FALSE
  ),
  0
)
"),5.0)</f>
        <v>5</v>
      </c>
    </row>
    <row r="582">
      <c r="A582" s="9" t="s">
        <v>951</v>
      </c>
      <c r="B582" s="2" t="s">
        <v>929</v>
      </c>
      <c r="C582" s="11" t="str">
        <f>IFERROR(__xludf.DUMMYFUNCTION("REGEXEXTRACT(A582,""https?://([^/]+)"")"),"natsui-sansu-juku.com")</f>
        <v>natsui-sansu-juku.com</v>
      </c>
      <c r="D582" s="8" t="str">
        <f>IFERROR(__xludf.DUMMYFUNCTION("IFERROR(
  VLOOKUP(
    A582,
    IMPORTRANGE(
      ""1ZygntHC1J6IxzKbTidmOyf5nUyW4GCLurHCjexrLm_o"",
      ""HTMLキャッシュ!A:F""
    ),
    2,
    FALSE
  ),
  0
)
"),"MC")</f>
        <v>MC</v>
      </c>
      <c r="E582" s="8" t="str">
        <f>IFERROR(__xludf.DUMMYFUNCTION("IFERROR(
  VLOOKUP(
    A582,
    IMPORTRANGE(
      ""1ZygntHC1J6IxzKbTidmOyf5nUyW4GCLurHCjexrLm_o"",
      ""HTMLキャッシュ!A:F""
    ),
    5,
    FALSE
  ),
  0
)
"),"渋谷教育学園渋谷中学校・令和２年度 - 中学受験専門 夏井算数塾")</f>
        <v>渋谷教育学園渋谷中学校・令和２年度 - 中学受験専門 夏井算数塾</v>
      </c>
      <c r="F582" s="8" t="str">
        <f>IFERROR(__xludf.DUMMYFUNCTION("IFERROR(
  VLOOKUP(
    B582,
    IMPORTRANGE(
      ""1ZygntHC1J6IxzKbTidmOyf5nUyW4GCLurHCjexrLm_o"",
      ""HTMLキャッシュ!A:F""
    ),
    2,
    FALSE
  ),
  """"
)
"),"MC")</f>
        <v>MC</v>
      </c>
      <c r="G582" s="8" t="str">
        <f>IFERROR(__xludf.DUMMYFUNCTION("IFERROR(
  VLOOKUP(
    B582,
    IMPORTRANGE(
      ""1ZygntHC1J6IxzKbTidmOyf5nUyW4GCLurHCjexrLm_o"",
      ""HTMLキャッシュ!A:F""
    ),
    5,
    FALSE
  ),
  """"
)
"),"中学受験算数 過去問の効率的な進め方")</f>
        <v>中学受験算数 過去問の効率的な進め方</v>
      </c>
      <c r="H582" s="1" t="s">
        <v>2171</v>
      </c>
      <c r="I582" s="8">
        <f>IFERROR(__xludf.DUMMYFUNCTION("IFERROR(
  VLOOKUP(
    A582,
    IMPORTRANGE(
      ""1ZHMy3vVUd_0MrSduXTe1etBb1HNpAlGwQr006ljwMiM"",
      ""GSC最新!A:F""
    ),
    3,
    FALSE
  ),
  0
)
"),0.0)</f>
        <v>0</v>
      </c>
    </row>
    <row r="583">
      <c r="A583" s="9" t="s">
        <v>952</v>
      </c>
      <c r="B583" s="2" t="s">
        <v>952</v>
      </c>
      <c r="C583" s="11" t="str">
        <f>IFERROR(__xludf.DUMMYFUNCTION("REGEXEXTRACT(A583,""https?://([^/]+)"")"),"natsui-sansu-juku.com")</f>
        <v>natsui-sansu-juku.com</v>
      </c>
      <c r="D583" s="8" t="str">
        <f>IFERROR(__xludf.DUMMYFUNCTION("IFERROR(
  VLOOKUP(
    A583,
    IMPORTRANGE(
      ""1ZygntHC1J6IxzKbTidmOyf5nUyW4GCLurHCjexrLm_o"",
      ""HTMLキャッシュ!A:F""
    ),
    2,
    FALSE
  ),
  0
)
"),"MC")</f>
        <v>MC</v>
      </c>
      <c r="E583" s="8" t="str">
        <f>IFERROR(__xludf.DUMMYFUNCTION("IFERROR(
  VLOOKUP(
    A583,
    IMPORTRANGE(
      ""1ZygntHC1J6IxzKbTidmOyf5nUyW4GCLurHCjexrLm_o"",
      ""HTMLキャッシュ!A:F""
    ),
    5,
    FALSE
  ),
  0
)
"),"小4算数の壁を突破する！中学受験に向けた基礎固めのコツ")</f>
        <v>小4算数の壁を突破する！中学受験に向けた基礎固めのコツ</v>
      </c>
      <c r="F583" s="8" t="str">
        <f>IFERROR(__xludf.DUMMYFUNCTION("IFERROR(
  VLOOKUP(
    B583,
    IMPORTRANGE(
      ""1ZygntHC1J6IxzKbTidmOyf5nUyW4GCLurHCjexrLm_o"",
      ""HTMLキャッシュ!A:F""
    ),
    2,
    FALSE
  ),
  """"
)
"),"MC")</f>
        <v>MC</v>
      </c>
      <c r="G583" s="8" t="str">
        <f>IFERROR(__xludf.DUMMYFUNCTION("IFERROR(
  VLOOKUP(
    B583,
    IMPORTRANGE(
      ""1ZygntHC1J6IxzKbTidmOyf5nUyW4GCLurHCjexrLm_o"",
      ""HTMLキャッシュ!A:F""
    ),
    5,
    FALSE
  ),
  """"
)
"),"小4算数の壁を突破する！中学受験に向けた基礎固めのコツ")</f>
        <v>小4算数の壁を突破する！中学受験に向けた基礎固めのコツ</v>
      </c>
      <c r="H583" s="1" t="s">
        <v>2181</v>
      </c>
      <c r="I583" s="8">
        <f>IFERROR(__xludf.DUMMYFUNCTION("IFERROR(
  VLOOKUP(
    A583,
    IMPORTRANGE(
      ""1ZHMy3vVUd_0MrSduXTe1etBb1HNpAlGwQr006ljwMiM"",
      ""GSC最新!A:F""
    ),
    3,
    FALSE
  ),
  0
)
"),0.0)</f>
        <v>0</v>
      </c>
    </row>
    <row r="584">
      <c r="A584" s="9" t="s">
        <v>953</v>
      </c>
      <c r="B584" s="2" t="s">
        <v>952</v>
      </c>
      <c r="C584" s="11" t="str">
        <f>IFERROR(__xludf.DUMMYFUNCTION("REGEXEXTRACT(A584,""https?://([^/]+)"")"),"natsui-sansu-juku.com")</f>
        <v>natsui-sansu-juku.com</v>
      </c>
      <c r="D584" s="8" t="str">
        <f>IFERROR(__xludf.DUMMYFUNCTION("IFERROR(
  VLOOKUP(
    A584,
    IMPORTRANGE(
      ""1ZygntHC1J6IxzKbTidmOyf5nUyW4GCLurHCjexrLm_o"",
      ""HTMLキャッシュ!A:F""
    ),
    2,
    FALSE
  ),
  0
)
"),"MC")</f>
        <v>MC</v>
      </c>
      <c r="E584" s="8" t="str">
        <f>IFERROR(__xludf.DUMMYFUNCTION("IFERROR(
  VLOOKUP(
    A584,
    IMPORTRANGE(
      ""1ZygntHC1J6IxzKbTidmOyf5nUyW4GCLurHCjexrLm_o"",
      ""HTMLキャッシュ!A:F""
    ),
    5,
    FALSE
  ),
  0
)
"),"小5前半の算数 解法ポイントと基礎整理｜夏井算数塾")</f>
        <v>小5前半の算数 解法ポイントと基礎整理｜夏井算数塾</v>
      </c>
      <c r="F584" s="8" t="str">
        <f>IFERROR(__xludf.DUMMYFUNCTION("IFERROR(
  VLOOKUP(
    B584,
    IMPORTRANGE(
      ""1ZygntHC1J6IxzKbTidmOyf5nUyW4GCLurHCjexrLm_o"",
      ""HTMLキャッシュ!A:F""
    ),
    2,
    FALSE
  ),
  """"
)
"),"MC")</f>
        <v>MC</v>
      </c>
      <c r="G584" s="8" t="str">
        <f>IFERROR(__xludf.DUMMYFUNCTION("IFERROR(
  VLOOKUP(
    B584,
    IMPORTRANGE(
      ""1ZygntHC1J6IxzKbTidmOyf5nUyW4GCLurHCjexrLm_o"",
      ""HTMLキャッシュ!A:F""
    ),
    5,
    FALSE
  ),
  """"
)
"),"小4算数の壁を突破する！中学受験に向けた基礎固めのコツ")</f>
        <v>小4算数の壁を突破する！中学受験に向けた基礎固めのコツ</v>
      </c>
      <c r="H584" s="1" t="s">
        <v>2182</v>
      </c>
      <c r="I584" s="8">
        <f>IFERROR(__xludf.DUMMYFUNCTION("IFERROR(
  VLOOKUP(
    A584,
    IMPORTRANGE(
      ""1ZHMy3vVUd_0MrSduXTe1etBb1HNpAlGwQr006ljwMiM"",
      ""GSC最新!A:F""
    ),
    3,
    FALSE
  ),
  0
)
"),0.0)</f>
        <v>0</v>
      </c>
    </row>
    <row r="585">
      <c r="A585" s="9" t="s">
        <v>954</v>
      </c>
      <c r="B585" s="2" t="s">
        <v>929</v>
      </c>
      <c r="C585" s="11" t="str">
        <f>IFERROR(__xludf.DUMMYFUNCTION("REGEXEXTRACT(A585,""https?://([^/]+)"")"),"natsui-sansu-juku.com")</f>
        <v>natsui-sansu-juku.com</v>
      </c>
      <c r="D585" s="8" t="str">
        <f>IFERROR(__xludf.DUMMYFUNCTION("IFERROR(
  VLOOKUP(
    A585,
    IMPORTRANGE(
      ""1ZygntHC1J6IxzKbTidmOyf5nUyW4GCLurHCjexrLm_o"",
      ""HTMLキャッシュ!A:F""
    ),
    2,
    FALSE
  ),
  0
)
"),"MC")</f>
        <v>MC</v>
      </c>
      <c r="E585" s="8" t="str">
        <f>IFERROR(__xludf.DUMMYFUNCTION("IFERROR(
  VLOOKUP(
    A585,
    IMPORTRANGE(
      ""1ZygntHC1J6IxzKbTidmOyf5nUyW4GCLurHCjexrLm_o"",
      ""HTMLキャッシュ!A:F""
    ),
    5,
    FALSE
  ),
  0
)
"),"得点力向上YoutubeLive～実施詳細～ - 中学受験専門 夏井算数塾")</f>
        <v>得点力向上YoutubeLive～実施詳細～ - 中学受験専門 夏井算数塾</v>
      </c>
      <c r="F585" s="8" t="str">
        <f>IFERROR(__xludf.DUMMYFUNCTION("IFERROR(
  VLOOKUP(
    B585,
    IMPORTRANGE(
      ""1ZygntHC1J6IxzKbTidmOyf5nUyW4GCLurHCjexrLm_o"",
      ""HTMLキャッシュ!A:F""
    ),
    2,
    FALSE
  ),
  """"
)
"),"MC")</f>
        <v>MC</v>
      </c>
      <c r="G585" s="8" t="str">
        <f>IFERROR(__xludf.DUMMYFUNCTION("IFERROR(
  VLOOKUP(
    B585,
    IMPORTRANGE(
      ""1ZygntHC1J6IxzKbTidmOyf5nUyW4GCLurHCjexrLm_o"",
      ""HTMLキャッシュ!A:F""
    ),
    5,
    FALSE
  ),
  """"
)
"),"中学受験算数 過去問の効率的な進め方")</f>
        <v>中学受験算数 過去問の効率的な進め方</v>
      </c>
      <c r="H585" s="1" t="s">
        <v>2183</v>
      </c>
      <c r="I585" s="8">
        <f>IFERROR(__xludf.DUMMYFUNCTION("IFERROR(
  VLOOKUP(
    A585,
    IMPORTRANGE(
      ""1ZHMy3vVUd_0MrSduXTe1etBb1HNpAlGwQr006ljwMiM"",
      ""GSC最新!A:F""
    ),
    3,
    FALSE
  ),
  0
)
"),0.0)</f>
        <v>0</v>
      </c>
    </row>
    <row r="586">
      <c r="A586" s="9" t="s">
        <v>955</v>
      </c>
      <c r="B586" s="2" t="s">
        <v>928</v>
      </c>
      <c r="C586" s="11" t="str">
        <f>IFERROR(__xludf.DUMMYFUNCTION("REGEXEXTRACT(A586,""https?://([^/]+)"")"),"natsui-sansu-juku.com")</f>
        <v>natsui-sansu-juku.com</v>
      </c>
      <c r="D586" s="8" t="str">
        <f>IFERROR(__xludf.DUMMYFUNCTION("IFERROR(
  VLOOKUP(
    A586,
    IMPORTRANGE(
      ""1ZygntHC1J6IxzKbTidmOyf5nUyW4GCLurHCjexrLm_o"",
      ""HTMLキャッシュ!A:F""
    ),
    2,
    FALSE
  ),
  0
)
"),"MC")</f>
        <v>MC</v>
      </c>
      <c r="E586" s="8" t="str">
        <f>IFERROR(__xludf.DUMMYFUNCTION("IFERROR(
  VLOOKUP(
    A586,
    IMPORTRANGE(
      ""1ZygntHC1J6IxzKbTidmOyf5nUyW4GCLurHCjexrLm_o"",
      ""HTMLキャッシュ!A:F""
    ),
    5,
    FALSE
  ),
  0
)
"),"早稲田アカデミー対策｜宿題・組分けの回し方｜中学受験算数")</f>
        <v>早稲田アカデミー対策｜宿題・組分けの回し方｜中学受験算数</v>
      </c>
      <c r="F586" s="8" t="str">
        <f>IFERROR(__xludf.DUMMYFUNCTION("IFERROR(
  VLOOKUP(
    B586,
    IMPORTRANGE(
      ""1ZygntHC1J6IxzKbTidmOyf5nUyW4GCLurHCjexrLm_o"",
      ""HTMLキャッシュ!A:F""
    ),
    2,
    FALSE
  ),
  """"
)
"),"MC")</f>
        <v>MC</v>
      </c>
      <c r="G586" s="8" t="str">
        <f>IFERROR(__xludf.DUMMYFUNCTION("IFERROR(
  VLOOKUP(
    B586,
    IMPORTRANGE(
      ""1ZygntHC1J6IxzKbTidmOyf5nUyW4GCLurHCjexrLm_o"",
      ""HTMLキャッシュ!A:F""
    ),
    5,
    FALSE
  ),
  """"
)
"),"中学受験算数｜塾別対策リンク集｜日能研SAPIX早稲アカ四谷")</f>
        <v>中学受験算数｜塾別対策リンク集｜日能研SAPIX早稲アカ四谷</v>
      </c>
      <c r="H586" s="1" t="s">
        <v>2184</v>
      </c>
      <c r="I586" s="8">
        <f>IFERROR(__xludf.DUMMYFUNCTION("IFERROR(
  VLOOKUP(
    A586,
    IMPORTRANGE(
      ""1ZHMy3vVUd_0MrSduXTe1etBb1HNpAlGwQr006ljwMiM"",
      ""GSC最新!A:F""
    ),
    3,
    FALSE
  ),
  0
)
"),4.0)</f>
        <v>4</v>
      </c>
    </row>
    <row r="587">
      <c r="A587" s="9" t="s">
        <v>956</v>
      </c>
      <c r="B587" s="2" t="s">
        <v>929</v>
      </c>
      <c r="C587" s="11" t="str">
        <f>IFERROR(__xludf.DUMMYFUNCTION("REGEXEXTRACT(A587,""https?://([^/]+)"")"),"natsui-sansu-juku.com")</f>
        <v>natsui-sansu-juku.com</v>
      </c>
      <c r="D587" s="8" t="str">
        <f>IFERROR(__xludf.DUMMYFUNCTION("IFERROR(
  VLOOKUP(
    A587,
    IMPORTRANGE(
      ""1ZygntHC1J6IxzKbTidmOyf5nUyW4GCLurHCjexrLm_o"",
      ""HTMLキャッシュ!A:F""
    ),
    2,
    FALSE
  ),
  0
)
"),"MC")</f>
        <v>MC</v>
      </c>
      <c r="E587" s="8" t="str">
        <f>IFERROR(__xludf.DUMMYFUNCTION("IFERROR(
  VLOOKUP(
    A587,
    IMPORTRANGE(
      ""1ZygntHC1J6IxzKbTidmOyf5nUyW4GCLurHCjexrLm_o"",
      ""HTMLキャッシュ!A:F""
    ),
    5,
    FALSE
  ),
  0
)
"),"早稲田中学校令和2年度算数過去問解説｜大問別思考と攻略法")</f>
        <v>早稲田中学校令和2年度算数過去問解説｜大問別思考と攻略法</v>
      </c>
      <c r="F587" s="8" t="str">
        <f>IFERROR(__xludf.DUMMYFUNCTION("IFERROR(
  VLOOKUP(
    B587,
    IMPORTRANGE(
      ""1ZygntHC1J6IxzKbTidmOyf5nUyW4GCLurHCjexrLm_o"",
      ""HTMLキャッシュ!A:F""
    ),
    2,
    FALSE
  ),
  """"
)
"),"MC")</f>
        <v>MC</v>
      </c>
      <c r="G587" s="8" t="str">
        <f>IFERROR(__xludf.DUMMYFUNCTION("IFERROR(
  VLOOKUP(
    B587,
    IMPORTRANGE(
      ""1ZygntHC1J6IxzKbTidmOyf5nUyW4GCLurHCjexrLm_o"",
      ""HTMLキャッシュ!A:F""
    ),
    5,
    FALSE
  ),
  """"
)
"),"中学受験算数 過去問の効率的な進め方")</f>
        <v>中学受験算数 過去問の効率的な進め方</v>
      </c>
      <c r="H587" s="1" t="s">
        <v>2171</v>
      </c>
      <c r="I587" s="8">
        <f>IFERROR(__xludf.DUMMYFUNCTION("IFERROR(
  VLOOKUP(
    A587,
    IMPORTRANGE(
      ""1ZHMy3vVUd_0MrSduXTe1etBb1HNpAlGwQr006ljwMiM"",
      ""GSC最新!A:F""
    ),
    3,
    FALSE
  ),
  0
)
"),11.0)</f>
        <v>11</v>
      </c>
    </row>
    <row r="588">
      <c r="A588" s="9" t="s">
        <v>957</v>
      </c>
      <c r="B588" s="2" t="s">
        <v>930</v>
      </c>
      <c r="C588" s="11" t="str">
        <f>IFERROR(__xludf.DUMMYFUNCTION("REGEXEXTRACT(A588,""https?://([^/]+)"")"),"natsui-sansu-juku.com")</f>
        <v>natsui-sansu-juku.com</v>
      </c>
      <c r="D588" s="8" t="str">
        <f>IFERROR(__xludf.DUMMYFUNCTION("IFERROR(
  VLOOKUP(
    A588,
    IMPORTRANGE(
      ""1ZygntHC1J6IxzKbTidmOyf5nUyW4GCLurHCjexrLm_o"",
      ""HTMLキャッシュ!A:F""
    ),
    2,
    FALSE
  ),
  0
)
"),"MC")</f>
        <v>MC</v>
      </c>
      <c r="E588" s="8" t="str">
        <f>IFERROR(__xludf.DUMMYFUNCTION("IFERROR(
  VLOOKUP(
    A588,
    IMPORTRANGE(
      ""1ZygntHC1J6IxzKbTidmOyf5nUyW4GCLurHCjexrLm_o"",
      ""HTMLキャッシュ!A:F""
    ),
    5,
    FALSE
  ),
  0
)
"),"今までにない、”業界初”のオンライン算数個別指導「ウィズ・ユー」 - 中学受験専門 夏井算数塾")</f>
        <v>今までにない、”業界初”のオンライン算数個別指導「ウィズ・ユー」 - 中学受験専門 夏井算数塾</v>
      </c>
      <c r="F588" s="8" t="str">
        <f>IFERROR(__xludf.DUMMYFUNCTION("IFERROR(
  VLOOKUP(
    B588,
    IMPORTRANGE(
      ""1ZygntHC1J6IxzKbTidmOyf5nUyW4GCLurHCjexrLm_o"",
      ""HTMLキャッシュ!A:F""
    ),
    2,
    FALSE
  ),
  """"
)
"),"MC")</f>
        <v>MC</v>
      </c>
      <c r="G588" s="8" t="str">
        <f>IFERROR(__xludf.DUMMYFUNCTION("IFERROR(
  VLOOKUP(
    B588,
    IMPORTRANGE(
      ""1ZygntHC1J6IxzKbTidmOyf5nUyW4GCLurHCjexrLm_o"",
      ""HTMLキャッシュ!A:F""
    ),
    5,
    FALSE
  ),
  """"
)
"),"中学受験算数オンライン個別の選び方 - 中学受験専門 夏井算数塾")</f>
        <v>中学受験算数オンライン個別の選び方 - 中学受験専門 夏井算数塾</v>
      </c>
      <c r="H588" s="1" t="s">
        <v>2172</v>
      </c>
      <c r="I588" s="8">
        <f>IFERROR(__xludf.DUMMYFUNCTION("IFERROR(
  VLOOKUP(
    A588,
    IMPORTRANGE(
      ""1ZHMy3vVUd_0MrSduXTe1etBb1HNpAlGwQr006ljwMiM"",
      ""GSC最新!A:F""
    ),
    3,
    FALSE
  ),
  0
)
"),1.0)</f>
        <v>1</v>
      </c>
    </row>
    <row r="589">
      <c r="A589" s="9" t="s">
        <v>958</v>
      </c>
      <c r="B589" s="9" t="s">
        <v>933</v>
      </c>
      <c r="C589" s="11" t="str">
        <f>IFERROR(__xludf.DUMMYFUNCTION("REGEXEXTRACT(A589,""https?://([^/]+)"")"),"natsui-sansu-juku.com")</f>
        <v>natsui-sansu-juku.com</v>
      </c>
      <c r="D589" s="8" t="str">
        <f>IFERROR(__xludf.DUMMYFUNCTION("IFERROR(
  VLOOKUP(
    A589,
    IMPORTRANGE(
      ""1ZygntHC1J6IxzKbTidmOyf5nUyW4GCLurHCjexrLm_o"",
      ""HTMLキャッシュ!A:F""
    ),
    2,
    FALSE
  ),
  0
)
"),"MC")</f>
        <v>MC</v>
      </c>
      <c r="E589" s="8" t="str">
        <f>IFERROR(__xludf.DUMMYFUNCTION("IFERROR(
  VLOOKUP(
    A589,
    IMPORTRANGE(
      ""1ZygntHC1J6IxzKbTidmOyf5nUyW4GCLurHCjexrLm_o"",
      ""HTMLキャッシュ!A:F""
    ),
    5,
    FALSE
  ),
  0
)
"),"図形が苦手な小学生の3つの特徴と克服法｜中学受験算数の図形問題を得意にするコツ - 中学受験専門 夏井算数塾")</f>
        <v>図形が苦手な小学生の3つの特徴と克服法｜中学受験算数の図形問題を得意にするコツ - 中学受験専門 夏井算数塾</v>
      </c>
      <c r="F589" s="8" t="str">
        <f>IFERROR(__xludf.DUMMYFUNCTION("IFERROR(
  VLOOKUP(
    B589,
    IMPORTRANGE(
      ""1ZygntHC1J6IxzKbTidmOyf5nUyW4GCLurHCjexrLm_o"",
      ""HTMLキャッシュ!A:F""
    ),
    2,
    FALSE
  ),
  """"
)
"),"MC")</f>
        <v>MC</v>
      </c>
      <c r="G589" s="8" t="str">
        <f>IFERROR(__xludf.DUMMYFUNCTION("IFERROR(
  VLOOKUP(
    B589,
    IMPORTRANGE(
      ""1ZygntHC1J6IxzKbTidmOyf5nUyW4GCLurHCjexrLm_o"",
      ""HTMLキャッシュ!A:F""
    ),
    5,
    FALSE
  ),
  """"
)
"),"中学受験算数｜図形・速さ・場合の数 - 中学受験専門 夏井算数塾")</f>
        <v>中学受験算数｜図形・速さ・場合の数 - 中学受験専門 夏井算数塾</v>
      </c>
      <c r="H589" s="1" t="s">
        <v>2185</v>
      </c>
      <c r="I589" s="8">
        <f>IFERROR(__xludf.DUMMYFUNCTION("IFERROR(
  VLOOKUP(
    A589,
    IMPORTRANGE(
      ""1ZHMy3vVUd_0MrSduXTe1etBb1HNpAlGwQr006ljwMiM"",
      ""GSC最新!A:F""
    ),
    3,
    FALSE
  ),
  0
)
"),71.0)</f>
        <v>71</v>
      </c>
    </row>
    <row r="590">
      <c r="A590" s="9" t="s">
        <v>1025</v>
      </c>
      <c r="B590" s="9" t="s">
        <v>863</v>
      </c>
      <c r="C590" s="11" t="str">
        <f>IFERROR(__xludf.DUMMYFUNCTION("REGEXEXTRACT(A590,""https?://([^/]+)"")"),"natsui-sansu-juku.com")</f>
        <v>natsui-sansu-juku.com</v>
      </c>
      <c r="D590" s="8" t="str">
        <f>IFERROR(__xludf.DUMMYFUNCTION("IFERROR(
  VLOOKUP(
    A590,
    IMPORTRANGE(
      ""1ZygntHC1J6IxzKbTidmOyf5nUyW4GCLurHCjexrLm_o"",
      ""HTMLキャッシュ!A:F""
    ),
    2,
    FALSE
  ),
  0
)
"),"SP")</f>
        <v>SP</v>
      </c>
      <c r="E590" s="8" t="str">
        <f>IFERROR(__xludf.DUMMYFUNCTION("IFERROR(
  VLOOKUP(
    A590,
    IMPORTRANGE(
      ""1ZygntHC1J6IxzKbTidmOyf5nUyW4GCLurHCjexrLm_o"",
      ""HTMLキャッシュ!A:F""
    ),
    5,
    FALSE
  ),
  0
)
"),"中学受験算数のオンライン個別指導｜完全1対1｜塾併用｜海外｜夏井算数塾")</f>
        <v>中学受験算数のオンライン個別指導｜完全1対1｜塾併用｜海外｜夏井算数塾</v>
      </c>
      <c r="F590" s="8" t="str">
        <f>IFERROR(__xludf.DUMMYFUNCTION("IFERROR(
  VLOOKUP(
    B590,
    IMPORTRANGE(
      ""1ZygntHC1J6IxzKbTidmOyf5nUyW4GCLurHCjexrLm_o"",
      ""HTMLキャッシュ!A:F""
    ),
    2,
    FALSE
  ),
  """"
)
"),"TP")</f>
        <v>TP</v>
      </c>
      <c r="G590" s="8" t="str">
        <f>IFERROR(__xludf.DUMMYFUNCTION("IFERROR(
  VLOOKUP(
    B590,
    IMPORTRANGE(
      ""1ZygntHC1J6IxzKbTidmOyf5nUyW4GCLurHCjexrLm_o"",
      ""HTMLキャッシュ!A:F""
    ),
    5,
    FALSE
  ),
  """"
)
"),"中学受験算数｜代表が全授業担当の完全１対１個別へ｜夏井算数塾")</f>
        <v>中学受験算数｜代表が全授業担当の完全１対１個別へ｜夏井算数塾</v>
      </c>
      <c r="H590" s="1" t="s">
        <v>2184</v>
      </c>
      <c r="I590" s="8">
        <f>IFERROR(__xludf.DUMMYFUNCTION("IFERROR(
  VLOOKUP(
    A590,
    IMPORTRANGE(
      ""1ZHMy3vVUd_0MrSduXTe1etBb1HNpAlGwQr006ljwMiM"",
      ""GSC最新!A:F""
    ),
    3,
    FALSE
  ),
  0
)
"),28.0)</f>
        <v>28</v>
      </c>
    </row>
    <row r="591">
      <c r="A591" s="9" t="s">
        <v>1026</v>
      </c>
      <c r="B591" s="9" t="s">
        <v>863</v>
      </c>
      <c r="C591" s="11" t="str">
        <f>IFERROR(__xludf.DUMMYFUNCTION("REGEXEXTRACT(A591,""https?://([^/]+)"")"),"natsui-sansu-juku.com")</f>
        <v>natsui-sansu-juku.com</v>
      </c>
      <c r="D591" s="8" t="str">
        <f>IFERROR(__xludf.DUMMYFUNCTION("IFERROR(
  VLOOKUP(
    A591,
    IMPORTRANGE(
      ""1ZygntHC1J6IxzKbTidmOyf5nUyW4GCLurHCjexrLm_o"",
      ""HTMLキャッシュ!A:F""
    ),
    2,
    FALSE
  ),
  0
)
"),"SP")</f>
        <v>SP</v>
      </c>
      <c r="E591" s="8" t="str">
        <f>IFERROR(__xludf.DUMMYFUNCTION("IFERROR(
  VLOOKUP(
    A591,
    IMPORTRANGE(
      ""1ZygntHC1J6IxzKbTidmOyf5nUyW4GCLurHCjexrLm_o"",
      ""HTMLキャッシュ!A:F""
    ),
    5,
    FALSE
  ),
  0
)
"),"中学受験 算数塾｜完全1対1個別指導｜教室・オンライン")</f>
        <v>中学受験 算数塾｜完全1対1個別指導｜教室・オンライン</v>
      </c>
      <c r="F591" s="8" t="str">
        <f>IFERROR(__xludf.DUMMYFUNCTION("IFERROR(
  VLOOKUP(
    B591,
    IMPORTRANGE(
      ""1ZygntHC1J6IxzKbTidmOyf5nUyW4GCLurHCjexrLm_o"",
      ""HTMLキャッシュ!A:F""
    ),
    2,
    FALSE
  ),
  """"
)
"),"TP")</f>
        <v>TP</v>
      </c>
      <c r="G591" s="8" t="str">
        <f>IFERROR(__xludf.DUMMYFUNCTION("IFERROR(
  VLOOKUP(
    B591,
    IMPORTRANGE(
      ""1ZygntHC1J6IxzKbTidmOyf5nUyW4GCLurHCjexrLm_o"",
      ""HTMLキャッシュ!A:F""
    ),
    5,
    FALSE
  ),
  """"
)
"),"中学受験算数｜代表が全授業担当の完全１対１個別へ｜夏井算数塾")</f>
        <v>中学受験算数｜代表が全授業担当の完全１対１個別へ｜夏井算数塾</v>
      </c>
      <c r="H591" s="1" t="s">
        <v>2186</v>
      </c>
      <c r="I591" s="8">
        <f>IFERROR(__xludf.DUMMYFUNCTION("IFERROR(
  VLOOKUP(
    A591,
    IMPORTRANGE(
      ""1ZHMy3vVUd_0MrSduXTe1etBb1HNpAlGwQr006ljwMiM"",
      ""GSC最新!A:F""
    ),
    3,
    FALSE
  ),
  0
)
"),3.0)</f>
        <v>3</v>
      </c>
    </row>
    <row r="592">
      <c r="A592" s="9" t="s">
        <v>1027</v>
      </c>
      <c r="B592" s="9" t="s">
        <v>863</v>
      </c>
      <c r="C592" s="11" t="str">
        <f>IFERROR(__xludf.DUMMYFUNCTION("REGEXEXTRACT(A592,""https?://([^/]+)"")"),"natsui-sansu-juku.com")</f>
        <v>natsui-sansu-juku.com</v>
      </c>
      <c r="D592" s="8" t="str">
        <f>IFERROR(__xludf.DUMMYFUNCTION("IFERROR(
  VLOOKUP(
    A592,
    IMPORTRANGE(
      ""1ZygntHC1J6IxzKbTidmOyf5nUyW4GCLurHCjexrLm_o"",
      ""HTMLキャッシュ!A:F""
    ),
    2,
    FALSE
  ),
  0
)
"),"SP")</f>
        <v>SP</v>
      </c>
      <c r="E592" s="8" t="str">
        <f>IFERROR(__xludf.DUMMYFUNCTION("IFERROR(
  VLOOKUP(
    A592,
    IMPORTRANGE(
      ""1ZygntHC1J6IxzKbTidmOyf5nUyW4GCLurHCjexrLm_o"",
      ""HTMLキャッシュ!A:F""
    ),
    5,
    FALSE
  ),
  0
)
"),"夏井算数塾の個別指導講座一覧｜学年別・目的別対応オンライン塾")</f>
        <v>夏井算数塾の個別指導講座一覧｜学年別・目的別対応オンライン塾</v>
      </c>
      <c r="F592" s="8" t="str">
        <f>IFERROR(__xludf.DUMMYFUNCTION("IFERROR(
  VLOOKUP(
    B592,
    IMPORTRANGE(
      ""1ZygntHC1J6IxzKbTidmOyf5nUyW4GCLurHCjexrLm_o"",
      ""HTMLキャッシュ!A:F""
    ),
    2,
    FALSE
  ),
  """"
)
"),"TP")</f>
        <v>TP</v>
      </c>
      <c r="G592" s="8" t="str">
        <f>IFERROR(__xludf.DUMMYFUNCTION("IFERROR(
  VLOOKUP(
    B592,
    IMPORTRANGE(
      ""1ZygntHC1J6IxzKbTidmOyf5nUyW4GCLurHCjexrLm_o"",
      ""HTMLキャッシュ!A:F""
    ),
    5,
    FALSE
  ),
  """"
)
"),"中学受験算数｜代表が全授業担当の完全１対１個別へ｜夏井算数塾")</f>
        <v>中学受験算数｜代表が全授業担当の完全１対１個別へ｜夏井算数塾</v>
      </c>
      <c r="H592" s="1" t="s">
        <v>2187</v>
      </c>
      <c r="I592" s="8">
        <f>IFERROR(__xludf.DUMMYFUNCTION("IFERROR(
  VLOOKUP(
    A592,
    IMPORTRANGE(
      ""1ZHMy3vVUd_0MrSduXTe1etBb1HNpAlGwQr006ljwMiM"",
      ""GSC最新!A:F""
    ),
    3,
    FALSE
  ),
  0
)
"),0.0)</f>
        <v>0</v>
      </c>
    </row>
    <row r="593">
      <c r="A593" s="9" t="s">
        <v>1028</v>
      </c>
      <c r="B593" s="9" t="s">
        <v>1027</v>
      </c>
      <c r="C593" s="11" t="str">
        <f>IFERROR(__xludf.DUMMYFUNCTION("REGEXEXTRACT(A593,""https?://([^/]+)"")"),"natsui-sansu-juku.com")</f>
        <v>natsui-sansu-juku.com</v>
      </c>
      <c r="D593" s="8" t="str">
        <f>IFERROR(__xludf.DUMMYFUNCTION("IFERROR(
  VLOOKUP(
    A593,
    IMPORTRANGE(
      ""1ZygntHC1J6IxzKbTidmOyf5nUyW4GCLurHCjexrLm_o"",
      ""HTMLキャッシュ!A:F""
    ),
    2,
    FALSE
  ),
  0
)
"),"SP")</f>
        <v>SP</v>
      </c>
      <c r="E593" s="8" t="str">
        <f>IFERROR(__xludf.DUMMYFUNCTION("IFERROR(
  VLOOKUP(
    A593,
    IMPORTRANGE(
      ""1ZygntHC1J6IxzKbTidmOyf5nUyW4GCLurHCjexrLm_o"",
      ""HTMLキャッシュ!A:F""
    ),
    5,
    FALSE
  ),
  0
)
"),"中学受験小6算数直前仕上げ個別指導講座｜オンライン対応塾")</f>
        <v>中学受験小6算数直前仕上げ個別指導講座｜オンライン対応塾</v>
      </c>
      <c r="F593" s="8" t="str">
        <f>IFERROR(__xludf.DUMMYFUNCTION("IFERROR(
  VLOOKUP(
    B593,
    IMPORTRANGE(
      ""1ZygntHC1J6IxzKbTidmOyf5nUyW4GCLurHCjexrLm_o"",
      ""HTMLキャッシュ!A:F""
    ),
    2,
    FALSE
  ),
  """"
)
"),"SP")</f>
        <v>SP</v>
      </c>
      <c r="G593" s="8" t="str">
        <f>IFERROR(__xludf.DUMMYFUNCTION("IFERROR(
  VLOOKUP(
    B593,
    IMPORTRANGE(
      ""1ZygntHC1J6IxzKbTidmOyf5nUyW4GCLurHCjexrLm_o"",
      ""HTMLキャッシュ!A:F""
    ),
    5,
    FALSE
  ),
  """"
)
"),"夏井算数塾の個別指導講座一覧｜学年別・目的別対応オンライン塾")</f>
        <v>夏井算数塾の個別指導講座一覧｜学年別・目的別対応オンライン塾</v>
      </c>
      <c r="H593" s="1" t="s">
        <v>2188</v>
      </c>
      <c r="I593" s="8">
        <f>IFERROR(__xludf.DUMMYFUNCTION("IFERROR(
  VLOOKUP(
    A593,
    IMPORTRANGE(
      ""1ZHMy3vVUd_0MrSduXTe1etBb1HNpAlGwQr006ljwMiM"",
      ""GSC最新!A:F""
    ),
    3,
    FALSE
  ),
  0
)
"),3.0)</f>
        <v>3</v>
      </c>
    </row>
    <row r="594">
      <c r="A594" s="9" t="s">
        <v>1031</v>
      </c>
      <c r="B594" s="9" t="s">
        <v>1044</v>
      </c>
      <c r="C594" s="11" t="str">
        <f>IFERROR(__xludf.DUMMYFUNCTION("REGEXEXTRACT(A594,""https?://([^/]+)"")"),"natsui-sansu-juku.com")</f>
        <v>natsui-sansu-juku.com</v>
      </c>
      <c r="D594" s="8" t="str">
        <f>IFERROR(__xludf.DUMMYFUNCTION("IFERROR(
  VLOOKUP(
    A594,
    IMPORTRANGE(
      ""1ZygntHC1J6IxzKbTidmOyf5nUyW4GCLurHCjexrLm_o"",
      ""HTMLキャッシュ!A:F""
    ),
    2,
    FALSE
  ),
  0
)
"),"MC")</f>
        <v>MC</v>
      </c>
      <c r="E594" s="8" t="str">
        <f>IFERROR(__xludf.DUMMYFUNCTION("IFERROR(
  VLOOKUP(
    A594,
    IMPORTRANGE(
      ""1ZygntHC1J6IxzKbTidmOyf5nUyW4GCLurHCjexrLm_o"",
      ""HTMLキャッシュ!A:F""
    ),
    5,
    FALSE
  ),
  0
)
"),"日能研 算数フォロー｜テスト直し渋滞を解消する週テンプレ｜小4〜小6 中学受験")</f>
        <v>日能研 算数フォロー｜テスト直し渋滞を解消する週テンプレ｜小4〜小6 中学受験</v>
      </c>
      <c r="F594" s="8" t="str">
        <f>IFERROR(__xludf.DUMMYFUNCTION("IFERROR(
  VLOOKUP(
    B594,
    IMPORTRANGE(
      ""1ZygntHC1J6IxzKbTidmOyf5nUyW4GCLurHCjexrLm_o"",
      ""HTMLキャッシュ!A:F""
    ),
    2,
    FALSE
  ),
  """"
)
"),"MC")</f>
        <v>MC</v>
      </c>
      <c r="G594" s="8" t="str">
        <f>IFERROR(__xludf.DUMMYFUNCTION("IFERROR(
  VLOOKUP(
    B594,
    IMPORTRANGE(
      ""1ZygntHC1J6IxzKbTidmOyf5nUyW4GCLurHCjexrLm_o"",
      ""HTMLキャッシュ!A:F""
    ),
    5,
    FALSE
  ),
  """"
)
"),"夏井算数塾の教室案内と個別指導の特徴紹介")</f>
        <v>夏井算数塾の教室案内と個別指導の特徴紹介</v>
      </c>
      <c r="H594" s="1" t="s">
        <v>2150</v>
      </c>
      <c r="I594" s="8">
        <f>IFERROR(__xludf.DUMMYFUNCTION("IFERROR(
  VLOOKUP(
    A594,
    IMPORTRANGE(
      ""1ZHMy3vVUd_0MrSduXTe1etBb1HNpAlGwQr006ljwMiM"",
      ""GSC最新!A:F""
    ),
    3,
    FALSE
  ),
  0
)
"),44.0)</f>
        <v>44</v>
      </c>
    </row>
    <row r="595">
      <c r="A595" s="9" t="s">
        <v>1032</v>
      </c>
      <c r="B595" s="9" t="s">
        <v>1044</v>
      </c>
      <c r="C595" s="11" t="str">
        <f>IFERROR(__xludf.DUMMYFUNCTION("REGEXEXTRACT(A595,""https?://([^/]+)"")"),"natsui-sansu-juku.com")</f>
        <v>natsui-sansu-juku.com</v>
      </c>
      <c r="D595" s="8" t="str">
        <f>IFERROR(__xludf.DUMMYFUNCTION("IFERROR(
  VLOOKUP(
    A595,
    IMPORTRANGE(
      ""1ZygntHC1J6IxzKbTidmOyf5nUyW4GCLurHCjexrLm_o"",
      ""HTMLキャッシュ!A:F""
    ),
    2,
    FALSE
  ),
  0
)
"),"MC")</f>
        <v>MC</v>
      </c>
      <c r="E595" s="8" t="str">
        <f>IFERROR(__xludf.DUMMYFUNCTION("IFERROR(
  VLOOKUP(
    A595,
    IMPORTRANGE(
      ""1ZygntHC1J6IxzKbTidmOyf5nUyW4GCLurHCjexrLm_o"",
      ""HTMLキャッシュ!A:F""
    ),
    5,
    FALSE
  ),
  0
)
"),"日能研カリキュラム対応 算数対策コースの実力アップ法")</f>
        <v>日能研カリキュラム対応 算数対策コースの実力アップ法</v>
      </c>
      <c r="F595" s="8" t="str">
        <f>IFERROR(__xludf.DUMMYFUNCTION("IFERROR(
  VLOOKUP(
    B595,
    IMPORTRANGE(
      ""1ZygntHC1J6IxzKbTidmOyf5nUyW4GCLurHCjexrLm_o"",
      ""HTMLキャッシュ!A:F""
    ),
    2,
    FALSE
  ),
  """"
)
"),"MC")</f>
        <v>MC</v>
      </c>
      <c r="G595" s="8" t="str">
        <f>IFERROR(__xludf.DUMMYFUNCTION("IFERROR(
  VLOOKUP(
    B595,
    IMPORTRANGE(
      ""1ZygntHC1J6IxzKbTidmOyf5nUyW4GCLurHCjexrLm_o"",
      ""HTMLキャッシュ!A:F""
    ),
    5,
    FALSE
  ),
  """"
)
"),"夏井算数塾の教室案内と個別指導の特徴紹介")</f>
        <v>夏井算数塾の教室案内と個別指導の特徴紹介</v>
      </c>
      <c r="H595" s="1" t="s">
        <v>2150</v>
      </c>
      <c r="I595" s="8">
        <f>IFERROR(__xludf.DUMMYFUNCTION("IFERROR(
  VLOOKUP(
    A595,
    IMPORTRANGE(
      ""1ZHMy3vVUd_0MrSduXTe1etBb1HNpAlGwQr006ljwMiM"",
      ""GSC最新!A:F""
    ),
    3,
    FALSE
  ),
  0
)
"),0.0)</f>
        <v>0</v>
      </c>
    </row>
    <row r="596">
      <c r="A596" s="9" t="s">
        <v>1034</v>
      </c>
      <c r="B596" s="9" t="s">
        <v>1045</v>
      </c>
      <c r="C596" s="11" t="str">
        <f>IFERROR(__xludf.DUMMYFUNCTION("REGEXEXTRACT(A596,""https?://([^/]+)"")"),"natsui-sansu-juku.com")</f>
        <v>natsui-sansu-juku.com</v>
      </c>
      <c r="D596" s="8" t="str">
        <f>IFERROR(__xludf.DUMMYFUNCTION("IFERROR(
  VLOOKUP(
    A596,
    IMPORTRANGE(
      ""1ZygntHC1J6IxzKbTidmOyf5nUyW4GCLurHCjexrLm_o"",
      ""HTMLキャッシュ!A:F""
    ),
    2,
    FALSE
  ),
  0
)
"),"MC")</f>
        <v>MC</v>
      </c>
      <c r="E596" s="8" t="str">
        <f>IFERROR(__xludf.DUMMYFUNCTION("IFERROR(
  VLOOKUP(
    A596,
    IMPORTRANGE(
      ""1ZygntHC1J6IxzKbTidmOyf5nUyW4GCLurHCjexrLm_o"",
      ""HTMLキャッシュ!A:F""
    ),
    5,
    FALSE
  ),
  0
)
"),"小4中学受験算数｜授業が翌日に残らない時の対策｜保護者向け")</f>
        <v>小4中学受験算数｜授業が翌日に残らない時の対策｜保護者向け</v>
      </c>
      <c r="F596" s="8" t="str">
        <f>IFERROR(__xludf.DUMMYFUNCTION("IFERROR(
  VLOOKUP(
    B596,
    IMPORTRANGE(
      ""1ZygntHC1J6IxzKbTidmOyf5nUyW4GCLurHCjexrLm_o"",
      ""HTMLキャッシュ!A:F""
    ),
    2,
    FALSE
  ),
  """"
)
"),"MC")</f>
        <v>MC</v>
      </c>
      <c r="G596" s="8" t="str">
        <f>IFERROR(__xludf.DUMMYFUNCTION("IFERROR(
  VLOOKUP(
    B596,
    IMPORTRANGE(
      ""1ZygntHC1J6IxzKbTidmOyf5nUyW4GCLurHCjexrLm_o"",
      ""HTMLキャッシュ!A:F""
    ),
    5,
    FALSE
  ),
  """"
)
"),"中学受験算数｜学習状況別の課題と対策をケースで整理")</f>
        <v>中学受験算数｜学習状況別の課題と対策をケースで整理</v>
      </c>
      <c r="H596" s="1" t="s">
        <v>2181</v>
      </c>
      <c r="I596" s="8">
        <f>IFERROR(__xludf.DUMMYFUNCTION("IFERROR(
  VLOOKUP(
    A596,
    IMPORTRANGE(
      ""1ZHMy3vVUd_0MrSduXTe1etBb1HNpAlGwQr006ljwMiM"",
      ""GSC最新!A:F""
    ),
    3,
    FALSE
  ),
  0
)
"),19.0)</f>
        <v>19</v>
      </c>
    </row>
    <row r="597">
      <c r="A597" s="9" t="s">
        <v>1035</v>
      </c>
      <c r="B597" s="9" t="s">
        <v>1045</v>
      </c>
      <c r="C597" s="11" t="str">
        <f>IFERROR(__xludf.DUMMYFUNCTION("REGEXEXTRACT(A597,""https?://([^/]+)"")"),"natsui-sansu-juku.com")</f>
        <v>natsui-sansu-juku.com</v>
      </c>
      <c r="D597" s="8" t="str">
        <f>IFERROR(__xludf.DUMMYFUNCTION("IFERROR(
  VLOOKUP(
    A597,
    IMPORTRANGE(
      ""1ZygntHC1J6IxzKbTidmOyf5nUyW4GCLurHCjexrLm_o"",
      ""HTMLキャッシュ!A:F""
    ),
    2,
    FALSE
  ),
  0
)
"),"MC")</f>
        <v>MC</v>
      </c>
      <c r="E597" s="8" t="str">
        <f>IFERROR(__xludf.DUMMYFUNCTION("IFERROR(
  VLOOKUP(
    A597,
    IMPORTRANGE(
      ""1ZygntHC1J6IxzKbTidmOyf5nUyW4GCLurHCjexrLm_o"",
      ""HTMLキャッシュ!A:F""
    ),
    5,
    FALSE
  ),
  0
)
"),"小5算数・Aコースの内容解説｜重要単元を基礎から徹底攻略")</f>
        <v>小5算数・Aコースの内容解説｜重要単元を基礎から徹底攻略</v>
      </c>
      <c r="F597" s="8" t="str">
        <f>IFERROR(__xludf.DUMMYFUNCTION("IFERROR(
  VLOOKUP(
    B597,
    IMPORTRANGE(
      ""1ZygntHC1J6IxzKbTidmOyf5nUyW4GCLurHCjexrLm_o"",
      ""HTMLキャッシュ!A:F""
    ),
    2,
    FALSE
  ),
  """"
)
"),"MC")</f>
        <v>MC</v>
      </c>
      <c r="G597" s="8" t="str">
        <f>IFERROR(__xludf.DUMMYFUNCTION("IFERROR(
  VLOOKUP(
    B597,
    IMPORTRANGE(
      ""1ZygntHC1J6IxzKbTidmOyf5nUyW4GCLurHCjexrLm_o"",
      ""HTMLキャッシュ!A:F""
    ),
    5,
    FALSE
  ),
  """"
)
"),"中学受験算数｜学習状況別の課題と対策をケースで整理")</f>
        <v>中学受験算数｜学習状況別の課題と対策をケースで整理</v>
      </c>
      <c r="H597" s="1" t="s">
        <v>2182</v>
      </c>
      <c r="I597" s="8">
        <f>IFERROR(__xludf.DUMMYFUNCTION("IFERROR(
  VLOOKUP(
    A597,
    IMPORTRANGE(
      ""1ZHMy3vVUd_0MrSduXTe1etBb1HNpAlGwQr006ljwMiM"",
      ""GSC最新!A:F""
    ),
    3,
    FALSE
  ),
  0
)
"),0.0)</f>
        <v>0</v>
      </c>
    </row>
    <row r="598">
      <c r="A598" s="9" t="s">
        <v>1036</v>
      </c>
      <c r="B598" s="9" t="s">
        <v>1045</v>
      </c>
      <c r="C598" s="11" t="str">
        <f>IFERROR(__xludf.DUMMYFUNCTION("REGEXEXTRACT(A598,""https?://([^/]+)"")"),"natsui-sansu-juku.com")</f>
        <v>natsui-sansu-juku.com</v>
      </c>
      <c r="D598" s="8" t="str">
        <f>IFERROR(__xludf.DUMMYFUNCTION("IFERROR(
  VLOOKUP(
    A598,
    IMPORTRANGE(
      ""1ZygntHC1J6IxzKbTidmOyf5nUyW4GCLurHCjexrLm_o"",
      ""HTMLキャッシュ!A:F""
    ),
    2,
    FALSE
  ),
  0
)
"),"MC")</f>
        <v>MC</v>
      </c>
      <c r="E598" s="8" t="str">
        <f>IFERROR(__xludf.DUMMYFUNCTION("IFERROR(
  VLOOKUP(
    A598,
    IMPORTRANGE(
      ""1ZygntHC1J6IxzKbTidmOyf5nUyW4GCLurHCjexrLm_o"",
      ""HTMLキャッシュ!A:F""
    ),
    5,
    FALSE
  ),
  0
)
"),"小5算数・Bコースで実力を伸ばす！応用問題の解法マスター")</f>
        <v>小5算数・Bコースで実力を伸ばす！応用問題の解法マスター</v>
      </c>
      <c r="F598" s="8" t="str">
        <f>IFERROR(__xludf.DUMMYFUNCTION("IFERROR(
  VLOOKUP(
    B598,
    IMPORTRANGE(
      ""1ZygntHC1J6IxzKbTidmOyf5nUyW4GCLurHCjexrLm_o"",
      ""HTMLキャッシュ!A:F""
    ),
    2,
    FALSE
  ),
  """"
)
"),"MC")</f>
        <v>MC</v>
      </c>
      <c r="G598" s="8" t="str">
        <f>IFERROR(__xludf.DUMMYFUNCTION("IFERROR(
  VLOOKUP(
    B598,
    IMPORTRANGE(
      ""1ZygntHC1J6IxzKbTidmOyf5nUyW4GCLurHCjexrLm_o"",
      ""HTMLキャッシュ!A:F""
    ),
    5,
    FALSE
  ),
  """"
)
"),"中学受験算数｜学習状況別の課題と対策をケースで整理")</f>
        <v>中学受験算数｜学習状況別の課題と対策をケースで整理</v>
      </c>
      <c r="H598" s="1" t="s">
        <v>2189</v>
      </c>
      <c r="I598" s="8">
        <f>IFERROR(__xludf.DUMMYFUNCTION("IFERROR(
  VLOOKUP(
    A598,
    IMPORTRANGE(
      ""1ZHMy3vVUd_0MrSduXTe1etBb1HNpAlGwQr006ljwMiM"",
      ""GSC最新!A:F""
    ),
    3,
    FALSE
  ),
  0
)
"),2.0)</f>
        <v>2</v>
      </c>
    </row>
    <row r="599">
      <c r="A599" s="9" t="s">
        <v>1037</v>
      </c>
      <c r="B599" s="9" t="s">
        <v>1045</v>
      </c>
      <c r="C599" s="11" t="str">
        <f>IFERROR(__xludf.DUMMYFUNCTION("REGEXEXTRACT(A599,""https?://([^/]+)"")"),"natsui-sansu-juku.com")</f>
        <v>natsui-sansu-juku.com</v>
      </c>
      <c r="D599" s="8" t="str">
        <f>IFERROR(__xludf.DUMMYFUNCTION("IFERROR(
  VLOOKUP(
    A599,
    IMPORTRANGE(
      ""1ZygntHC1J6IxzKbTidmOyf5nUyW4GCLurHCjexrLm_o"",
      ""HTMLキャッシュ!A:F""
    ),
    2,
    FALSE
  ),
  0
)
"),"MC")</f>
        <v>MC</v>
      </c>
      <c r="E599" s="8" t="str">
        <f>IFERROR(__xludf.DUMMYFUNCTION("IFERROR(
  VLOOKUP(
    A599,
    IMPORTRANGE(
      ""1ZygntHC1J6IxzKbTidmOyf5nUyW4GCLurHCjexrLm_o"",
      ""HTMLキャッシュ!A:F""
    ),
    5,
    FALSE
  ),
  0
)
"),"小6算数・Aコース解説：重要単元を基礎から固め実戦力を養う")</f>
        <v>小6算数・Aコース解説：重要単元を基礎から固め実戦力を養う</v>
      </c>
      <c r="F599" s="8" t="str">
        <f>IFERROR(__xludf.DUMMYFUNCTION("IFERROR(
  VLOOKUP(
    B599,
    IMPORTRANGE(
      ""1ZygntHC1J6IxzKbTidmOyf5nUyW4GCLurHCjexrLm_o"",
      ""HTMLキャッシュ!A:F""
    ),
    2,
    FALSE
  ),
  """"
)
"),"MC")</f>
        <v>MC</v>
      </c>
      <c r="G599" s="8" t="str">
        <f>IFERROR(__xludf.DUMMYFUNCTION("IFERROR(
  VLOOKUP(
    B599,
    IMPORTRANGE(
      ""1ZygntHC1J6IxzKbTidmOyf5nUyW4GCLurHCjexrLm_o"",
      ""HTMLキャッシュ!A:F""
    ),
    5,
    FALSE
  ),
  """"
)
"),"中学受験算数｜学習状況別の課題と対策をケースで整理")</f>
        <v>中学受験算数｜学習状況別の課題と対策をケースで整理</v>
      </c>
      <c r="H599" s="1" t="s">
        <v>2190</v>
      </c>
      <c r="I599" s="8">
        <f>IFERROR(__xludf.DUMMYFUNCTION("IFERROR(
  VLOOKUP(
    A599,
    IMPORTRANGE(
      ""1ZHMy3vVUd_0MrSduXTe1etBb1HNpAlGwQr006ljwMiM"",
      ""GSC最新!A:F""
    ),
    3,
    FALSE
  ),
  0
)
"),0.0)</f>
        <v>0</v>
      </c>
    </row>
    <row r="600">
      <c r="A600" s="9" t="s">
        <v>1038</v>
      </c>
      <c r="B600" s="9" t="s">
        <v>1045</v>
      </c>
      <c r="C600" s="11" t="str">
        <f>IFERROR(__xludf.DUMMYFUNCTION("REGEXEXTRACT(A600,""https?://([^/]+)"")"),"natsui-sansu-juku.com")</f>
        <v>natsui-sansu-juku.com</v>
      </c>
      <c r="D600" s="8" t="str">
        <f>IFERROR(__xludf.DUMMYFUNCTION("IFERROR(
  VLOOKUP(
    A600,
    IMPORTRANGE(
      ""1ZygntHC1J6IxzKbTidmOyf5nUyW4GCLurHCjexrLm_o"",
      ""HTMLキャッシュ!A:F""
    ),
    2,
    FALSE
  ),
  0
)
"),"MC")</f>
        <v>MC</v>
      </c>
      <c r="E600" s="8" t="str">
        <f>IFERROR(__xludf.DUMMYFUNCTION("IFERROR(
  VLOOKUP(
    A600,
    IMPORTRANGE(
      ""1ZygntHC1J6IxzKbTidmOyf5nUyW4GCLurHCjexrLm_o"",
      ""HTMLキャッシュ!A:F""
    ),
    5,
    FALSE
  ),
  0
)
"),"入試直前期の算数対策｜ミス減らし・時間配分・再現性を高める法")</f>
        <v>入試直前期の算数対策｜ミス減らし・時間配分・再現性を高める法</v>
      </c>
      <c r="F600" s="8" t="str">
        <f>IFERROR(__xludf.DUMMYFUNCTION("IFERROR(
  VLOOKUP(
    B600,
    IMPORTRANGE(
      ""1ZygntHC1J6IxzKbTidmOyf5nUyW4GCLurHCjexrLm_o"",
      ""HTMLキャッシュ!A:F""
    ),
    2,
    FALSE
  ),
  """"
)
"),"MC")</f>
        <v>MC</v>
      </c>
      <c r="G600" s="8" t="str">
        <f>IFERROR(__xludf.DUMMYFUNCTION("IFERROR(
  VLOOKUP(
    B600,
    IMPORTRANGE(
      ""1ZygntHC1J6IxzKbTidmOyf5nUyW4GCLurHCjexrLm_o"",
      ""HTMLキャッシュ!A:F""
    ),
    5,
    FALSE
  ),
  """"
)
"),"中学受験算数｜学習状況別の課題と対策をケースで整理")</f>
        <v>中学受験算数｜学習状況別の課題と対策をケースで整理</v>
      </c>
      <c r="H600" s="1" t="s">
        <v>2191</v>
      </c>
      <c r="I600" s="8">
        <f>IFERROR(__xludf.DUMMYFUNCTION("IFERROR(
  VLOOKUP(
    A600,
    IMPORTRANGE(
      ""1ZHMy3vVUd_0MrSduXTe1etBb1HNpAlGwQr006ljwMiM"",
      ""GSC最新!A:F""
    ),
    3,
    FALSE
  ),
  0
)
"),0.0)</f>
        <v>0</v>
      </c>
    </row>
    <row r="601">
      <c r="A601" s="9" t="s">
        <v>1042</v>
      </c>
      <c r="B601" s="9" t="s">
        <v>1044</v>
      </c>
      <c r="C601" s="11" t="str">
        <f>IFERROR(__xludf.DUMMYFUNCTION("REGEXEXTRACT(A601,""https?://([^/]+)"")"),"natsui-sansu-juku.com")</f>
        <v>natsui-sansu-juku.com</v>
      </c>
      <c r="D601" s="8" t="str">
        <f>IFERROR(__xludf.DUMMYFUNCTION("IFERROR(
  VLOOKUP(
    A601,
    IMPORTRANGE(
      ""1ZygntHC1J6IxzKbTidmOyf5nUyW4GCLurHCjexrLm_o"",
      ""HTMLキャッシュ!A:F""
    ),
    2,
    FALSE
  ),
  0
)
"),"MC")</f>
        <v>MC</v>
      </c>
      <c r="E601" s="8" t="str">
        <f>IFERROR(__xludf.DUMMYFUNCTION("IFERROR(
  VLOOKUP(
    A601,
    IMPORTRANGE(
      ""1ZygntHC1J6IxzKbTidmOyf5nUyW4GCLurHCjexrLm_o"",
      ""HTMLキャッシュ!A:F""
    ),
    5,
    FALSE
  ),
  0
)
"),"中学受験サピックスとは？特徴費用とクラス替え要点まとめ保護者")</f>
        <v>中学受験サピックスとは？特徴費用とクラス替え要点まとめ保護者</v>
      </c>
      <c r="F601" s="8" t="str">
        <f>IFERROR(__xludf.DUMMYFUNCTION("IFERROR(
  VLOOKUP(
    B601,
    IMPORTRANGE(
      ""1ZygntHC1J6IxzKbTidmOyf5nUyW4GCLurHCjexrLm_o"",
      ""HTMLキャッシュ!A:F""
    ),
    2,
    FALSE
  ),
  """"
)
"),"MC")</f>
        <v>MC</v>
      </c>
      <c r="G601" s="8" t="str">
        <f>IFERROR(__xludf.DUMMYFUNCTION("IFERROR(
  VLOOKUP(
    B601,
    IMPORTRANGE(
      ""1ZygntHC1J6IxzKbTidmOyf5nUyW4GCLurHCjexrLm_o"",
      ""HTMLキャッシュ!A:F""
    ),
    5,
    FALSE
  ),
  """"
)
"),"夏井算数塾の教室案内と個別指導の特徴紹介")</f>
        <v>夏井算数塾の教室案内と個別指導の特徴紹介</v>
      </c>
      <c r="H601" s="1" t="s">
        <v>2159</v>
      </c>
      <c r="I601" s="8">
        <f>IFERROR(__xludf.DUMMYFUNCTION("IFERROR(
  VLOOKUP(
    A601,
    IMPORTRANGE(
      ""1ZHMy3vVUd_0MrSduXTe1etBb1HNpAlGwQr006ljwMiM"",
      ""GSC最新!A:F""
    ),
    3,
    FALSE
  ),
  0
)
"),380.0)</f>
        <v>380</v>
      </c>
    </row>
    <row r="602">
      <c r="A602" s="9" t="s">
        <v>1043</v>
      </c>
      <c r="B602" s="9" t="s">
        <v>1044</v>
      </c>
      <c r="C602" s="11" t="str">
        <f>IFERROR(__xludf.DUMMYFUNCTION("REGEXEXTRACT(A602,""https?://([^/]+)"")"),"natsui-sansu-juku.com")</f>
        <v>natsui-sansu-juku.com</v>
      </c>
      <c r="D602" s="8" t="str">
        <f>IFERROR(__xludf.DUMMYFUNCTION("IFERROR(
  VLOOKUP(
    A602,
    IMPORTRANGE(
      ""1ZygntHC1J6IxzKbTidmOyf5nUyW4GCLurHCjexrLm_o"",
      ""HTMLキャッシュ!A:F""
    ),
    2,
    FALSE
  ),
  0
)
"),"MC")</f>
        <v>MC</v>
      </c>
      <c r="E602" s="8" t="str">
        <f>IFERROR(__xludf.DUMMYFUNCTION("IFERROR(
  VLOOKUP(
    A602,
    IMPORTRANGE(
      ""1ZygntHC1J6IxzKbTidmOyf5nUyW4GCLurHCjexrLm_o"",
      ""HTMLキャッシュ!A:F""
    ),
    5,
    FALSE
  ),
  0
)
"),"SAPIX算数の立て直し｜未消化・復習管理を改善｜中学受験")</f>
        <v>SAPIX算数の立て直し｜未消化・復習管理を改善｜中学受験</v>
      </c>
      <c r="F602" s="8" t="str">
        <f>IFERROR(__xludf.DUMMYFUNCTION("IFERROR(
  VLOOKUP(
    B602,
    IMPORTRANGE(
      ""1ZygntHC1J6IxzKbTidmOyf5nUyW4GCLurHCjexrLm_o"",
      ""HTMLキャッシュ!A:F""
    ),
    2,
    FALSE
  ),
  """"
)
"),"MC")</f>
        <v>MC</v>
      </c>
      <c r="G602" s="8" t="str">
        <f>IFERROR(__xludf.DUMMYFUNCTION("IFERROR(
  VLOOKUP(
    B602,
    IMPORTRANGE(
      ""1ZygntHC1J6IxzKbTidmOyf5nUyW4GCLurHCjexrLm_o"",
      ""HTMLキャッシュ!A:F""
    ),
    5,
    FALSE
  ),
  """"
)
"),"夏井算数塾の教室案内と個別指導の特徴紹介")</f>
        <v>夏井算数塾の教室案内と個別指導の特徴紹介</v>
      </c>
      <c r="H602" s="1" t="s">
        <v>2159</v>
      </c>
      <c r="I602" s="8">
        <f>IFERROR(__xludf.DUMMYFUNCTION("IFERROR(
  VLOOKUP(
    A602,
    IMPORTRANGE(
      ""1ZHMy3vVUd_0MrSduXTe1etBb1HNpAlGwQr006ljwMiM"",
      ""GSC最新!A:F""
    ),
    3,
    FALSE
  ),
  0
)
"),16.0)</f>
        <v>16</v>
      </c>
    </row>
    <row r="603">
      <c r="A603" s="9" t="s">
        <v>1044</v>
      </c>
      <c r="B603" s="9" t="s">
        <v>863</v>
      </c>
      <c r="C603" s="11" t="str">
        <f>IFERROR(__xludf.DUMMYFUNCTION("REGEXEXTRACT(A603,""https?://([^/]+)"")"),"natsui-sansu-juku.com")</f>
        <v>natsui-sansu-juku.com</v>
      </c>
      <c r="D603" s="8" t="str">
        <f>IFERROR(__xludf.DUMMYFUNCTION("IFERROR(
  VLOOKUP(
    A603,
    IMPORTRANGE(
      ""1ZygntHC1J6IxzKbTidmOyf5nUyW4GCLurHCjexrLm_o"",
      ""HTMLキャッシュ!A:F""
    ),
    2,
    FALSE
  ),
  0
)
"),"MC")</f>
        <v>MC</v>
      </c>
      <c r="E603" s="8" t="str">
        <f>IFERROR(__xludf.DUMMYFUNCTION("IFERROR(
  VLOOKUP(
    A603,
    IMPORTRANGE(
      ""1ZygntHC1J6IxzKbTidmOyf5nUyW4GCLurHCjexrLm_o"",
      ""HTMLキャッシュ!A:F""
    ),
    5,
    FALSE
  ),
  0
)
"),"夏井算数塾の教室案内と個別指導の特徴紹介")</f>
        <v>夏井算数塾の教室案内と個別指導の特徴紹介</v>
      </c>
      <c r="F603" s="8" t="str">
        <f>IFERROR(__xludf.DUMMYFUNCTION("IFERROR(
  VLOOKUP(
    B603,
    IMPORTRANGE(
      ""1ZygntHC1J6IxzKbTidmOyf5nUyW4GCLurHCjexrLm_o"",
      ""HTMLキャッシュ!A:F""
    ),
    2,
    FALSE
  ),
  """"
)
"),"TP")</f>
        <v>TP</v>
      </c>
      <c r="G603" s="8" t="str">
        <f>IFERROR(__xludf.DUMMYFUNCTION("IFERROR(
  VLOOKUP(
    B603,
    IMPORTRANGE(
      ""1ZygntHC1J6IxzKbTidmOyf5nUyW4GCLurHCjexrLm_o"",
      ""HTMLキャッシュ!A:F""
    ),
    5,
    FALSE
  ),
  """"
)
"),"中学受験算数｜代表が全授業担当の完全１対１個別へ｜夏井算数塾")</f>
        <v>中学受験算数｜代表が全授業担当の完全１対１個別へ｜夏井算数塾</v>
      </c>
      <c r="H603" s="1" t="s">
        <v>2192</v>
      </c>
      <c r="I603" s="8">
        <f>IFERROR(__xludf.DUMMYFUNCTION("IFERROR(
  VLOOKUP(
    A603,
    IMPORTRANGE(
      ""1ZHMy3vVUd_0MrSduXTe1etBb1HNpAlGwQr006ljwMiM"",
      ""GSC最新!A:F""
    ),
    3,
    FALSE
  ),
  0
)
"),1.0)</f>
        <v>1</v>
      </c>
    </row>
    <row r="604">
      <c r="A604" s="9" t="s">
        <v>1045</v>
      </c>
      <c r="B604" s="9" t="s">
        <v>863</v>
      </c>
      <c r="C604" s="11" t="str">
        <f>IFERROR(__xludf.DUMMYFUNCTION("REGEXEXTRACT(A604,""https?://([^/]+)"")"),"natsui-sansu-juku.com")</f>
        <v>natsui-sansu-juku.com</v>
      </c>
      <c r="D604" s="8" t="str">
        <f>IFERROR(__xludf.DUMMYFUNCTION("IFERROR(
  VLOOKUP(
    A604,
    IMPORTRANGE(
      ""1ZygntHC1J6IxzKbTidmOyf5nUyW4GCLurHCjexrLm_o"",
      ""HTMLキャッシュ!A:F""
    ),
    2,
    FALSE
  ),
  0
)
"),"MC")</f>
        <v>MC</v>
      </c>
      <c r="E604" s="8" t="str">
        <f>IFERROR(__xludf.DUMMYFUNCTION("IFERROR(
  VLOOKUP(
    A604,
    IMPORTRANGE(
      ""1ZygntHC1J6IxzKbTidmOyf5nUyW4GCLurHCjexrLm_o"",
      ""HTMLキャッシュ!A:F""
    ),
    5,
    FALSE
  ),
  0
)
"),"中学受験算数｜学習状況別の課題と対策をケースで整理")</f>
        <v>中学受験算数｜学習状況別の課題と対策をケースで整理</v>
      </c>
      <c r="F604" s="8" t="str">
        <f>IFERROR(__xludf.DUMMYFUNCTION("IFERROR(
  VLOOKUP(
    B604,
    IMPORTRANGE(
      ""1ZygntHC1J6IxzKbTidmOyf5nUyW4GCLurHCjexrLm_o"",
      ""HTMLキャッシュ!A:F""
    ),
    2,
    FALSE
  ),
  """"
)
"),"TP")</f>
        <v>TP</v>
      </c>
      <c r="G604" s="8" t="str">
        <f>IFERROR(__xludf.DUMMYFUNCTION("IFERROR(
  VLOOKUP(
    B604,
    IMPORTRANGE(
      ""1ZygntHC1J6IxzKbTidmOyf5nUyW4GCLurHCjexrLm_o"",
      ""HTMLキャッシュ!A:F""
    ),
    5,
    FALSE
  ),
  """"
)
"),"中学受験算数｜代表が全授業担当の完全１対１個別へ｜夏井算数塾")</f>
        <v>中学受験算数｜代表が全授業担当の完全１対１個別へ｜夏井算数塾</v>
      </c>
      <c r="H604" s="1" t="s">
        <v>2193</v>
      </c>
      <c r="I604" s="8">
        <f>IFERROR(__xludf.DUMMYFUNCTION("IFERROR(
  VLOOKUP(
    A604,
    IMPORTRANGE(
      ""1ZHMy3vVUd_0MrSduXTe1etBb1HNpAlGwQr006ljwMiM"",
      ""GSC最新!A:F""
    ),
    3,
    FALSE
  ),
  0
)
"),0.0)</f>
        <v>0</v>
      </c>
    </row>
    <row r="605">
      <c r="A605" s="9" t="s">
        <v>1046</v>
      </c>
      <c r="B605" s="9" t="s">
        <v>1026</v>
      </c>
      <c r="C605" s="11" t="str">
        <f>IFERROR(__xludf.DUMMYFUNCTION("REGEXEXTRACT(A605,""https?://([^/]+)"")"),"natsui-sansu-juku.com")</f>
        <v>natsui-sansu-juku.com</v>
      </c>
      <c r="D605" s="8" t="str">
        <f>IFERROR(__xludf.DUMMYFUNCTION("IFERROR(
  VLOOKUP(
    A605,
    IMPORTRANGE(
      ""1ZygntHC1J6IxzKbTidmOyf5nUyW4GCLurHCjexrLm_o"",
      ""HTMLキャッシュ!A:F""
    ),
    2,
    FALSE
  ),
  0
)
"),"MC")</f>
        <v>MC</v>
      </c>
      <c r="E605" s="8" t="str">
        <f>IFERROR(__xludf.DUMMYFUNCTION("IFERROR(
  VLOOKUP(
    A605,
    IMPORTRANGE(
      ""1ZygntHC1J6IxzKbTidmOyf5nUyW4GCLurHCjexrLm_o"",
      ""HTMLキャッシュ!A:F""
    ),
    5,
    FALSE
  ),
  0
)
"),"夏井算数塾の理念と歩み 特色ある算数指導のストーリー")</f>
        <v>夏井算数塾の理念と歩み 特色ある算数指導のストーリー</v>
      </c>
      <c r="F605" s="8" t="str">
        <f>IFERROR(__xludf.DUMMYFUNCTION("IFERROR(
  VLOOKUP(
    B605,
    IMPORTRANGE(
      ""1ZygntHC1J6IxzKbTidmOyf5nUyW4GCLurHCjexrLm_o"",
      ""HTMLキャッシュ!A:F""
    ),
    2,
    FALSE
  ),
  """"
)
"),"SP")</f>
        <v>SP</v>
      </c>
      <c r="G605" s="8" t="str">
        <f>IFERROR(__xludf.DUMMYFUNCTION("IFERROR(
  VLOOKUP(
    B605,
    IMPORTRANGE(
      ""1ZygntHC1J6IxzKbTidmOyf5nUyW4GCLurHCjexrLm_o"",
      ""HTMLキャッシュ!A:F""
    ),
    5,
    FALSE
  ),
  """"
)
"),"中学受験 算数塾｜完全1対1個別指導｜教室・オンライン")</f>
        <v>中学受験 算数塾｜完全1対1個別指導｜教室・オンライン</v>
      </c>
      <c r="H605" s="1" t="s">
        <v>2172</v>
      </c>
      <c r="I605" s="8">
        <f>IFERROR(__xludf.DUMMYFUNCTION("IFERROR(
  VLOOKUP(
    A605,
    IMPORTRANGE(
      ""1ZHMy3vVUd_0MrSduXTe1etBb1HNpAlGwQr006ljwMiM"",
      ""GSC最新!A:F""
    ),
    3,
    FALSE
  ),
  0
)
"),2.0)</f>
        <v>2</v>
      </c>
    </row>
    <row r="606">
      <c r="A606" s="9" t="s">
        <v>1047</v>
      </c>
      <c r="B606" s="9" t="s">
        <v>1026</v>
      </c>
      <c r="C606" s="11" t="str">
        <f>IFERROR(__xludf.DUMMYFUNCTION("REGEXEXTRACT(A606,""https?://([^/]+)"")"),"natsui-sansu-juku.com")</f>
        <v>natsui-sansu-juku.com</v>
      </c>
      <c r="D606" s="8" t="str">
        <f>IFERROR(__xludf.DUMMYFUNCTION("IFERROR(
  VLOOKUP(
    A606,
    IMPORTRANGE(
      ""1ZygntHC1J6IxzKbTidmOyf5nUyW4GCLurHCjexrLm_o"",
      ""HTMLキャッシュ!A:F""
    ),
    2,
    FALSE
  ),
  0
)
"),"MC")</f>
        <v>MC</v>
      </c>
      <c r="E606" s="8" t="str">
        <f>IFERROR(__xludf.DUMMYFUNCTION("IFERROR(
  VLOOKUP(
    A606,
    IMPORTRANGE(
      ""1ZygntHC1J6IxzKbTidmOyf5nUyW4GCLurHCjexrLm_o"",
      ""HTMLキャッシュ!A:F""
    ),
    5,
    FALSE
  ),
  0
)
"),"オンライン算数個別「ウィズ・ユー」２画面×電子黒板授業")</f>
        <v>オンライン算数個別「ウィズ・ユー」２画面×電子黒板授業</v>
      </c>
      <c r="F606" s="8" t="str">
        <f>IFERROR(__xludf.DUMMYFUNCTION("IFERROR(
  VLOOKUP(
    B606,
    IMPORTRANGE(
      ""1ZygntHC1J6IxzKbTidmOyf5nUyW4GCLurHCjexrLm_o"",
      ""HTMLキャッシュ!A:F""
    ),
    2,
    FALSE
  ),
  """"
)
"),"SP")</f>
        <v>SP</v>
      </c>
      <c r="G606" s="8" t="str">
        <f>IFERROR(__xludf.DUMMYFUNCTION("IFERROR(
  VLOOKUP(
    B606,
    IMPORTRANGE(
      ""1ZygntHC1J6IxzKbTidmOyf5nUyW4GCLurHCjexrLm_o"",
      ""HTMLキャッシュ!A:F""
    ),
    5,
    FALSE
  ),
  """"
)
"),"中学受験 算数塾｜完全1対1個別指導｜教室・オンライン")</f>
        <v>中学受験 算数塾｜完全1対1個別指導｜教室・オンライン</v>
      </c>
      <c r="H606" s="1" t="s">
        <v>2172</v>
      </c>
      <c r="I606" s="8">
        <f>IFERROR(__xludf.DUMMYFUNCTION("IFERROR(
  VLOOKUP(
    A606,
    IMPORTRANGE(
      ""1ZHMy3vVUd_0MrSduXTe1etBb1HNpAlGwQr006ljwMiM"",
      ""GSC最新!A:F""
    ),
    3,
    FALSE
  ),
  0
)
"),2.0)</f>
        <v>2</v>
      </c>
    </row>
    <row r="607">
      <c r="A607" s="9" t="s">
        <v>1054</v>
      </c>
      <c r="B607" s="9" t="s">
        <v>1044</v>
      </c>
      <c r="C607" s="11" t="str">
        <f>IFERROR(__xludf.DUMMYFUNCTION("REGEXEXTRACT(A607,""https?://([^/]+)"")"),"natsui-sansu-juku.com")</f>
        <v>natsui-sansu-juku.com</v>
      </c>
      <c r="D607" s="8" t="str">
        <f>IFERROR(__xludf.DUMMYFUNCTION("IFERROR(
  VLOOKUP(
    A607,
    IMPORTRANGE(
      ""1ZygntHC1J6IxzKbTidmOyf5nUyW4GCLurHCjexrLm_o"",
      ""HTMLキャッシュ!A:F""
    ),
    2,
    FALSE
  ),
  0
)
"),"MC")</f>
        <v>MC</v>
      </c>
      <c r="E607" s="8" t="str">
        <f>IFERROR(__xludf.DUMMYFUNCTION("IFERROR(
  VLOOKUP(
    A607,
    IMPORTRANGE(
      ""1ZygntHC1J6IxzKbTidmOyf5nUyW4GCLurHCjexrLm_o"",
      ""HTMLキャッシュ!A:F""
    ),
    5,
    FALSE
  ),
  0
)
"),"早稲田アカデミー中学受験｜宿題量・コース整理と家庭教師検討")</f>
        <v>早稲田アカデミー中学受験｜宿題量・コース整理と家庭教師検討</v>
      </c>
      <c r="F607" s="8" t="str">
        <f>IFERROR(__xludf.DUMMYFUNCTION("IFERROR(
  VLOOKUP(
    B607,
    IMPORTRANGE(
      ""1ZygntHC1J6IxzKbTidmOyf5nUyW4GCLurHCjexrLm_o"",
      ""HTMLキャッシュ!A:F""
    ),
    2,
    FALSE
  ),
  """"
)
"),"MC")</f>
        <v>MC</v>
      </c>
      <c r="G607" s="8" t="str">
        <f>IFERROR(__xludf.DUMMYFUNCTION("IFERROR(
  VLOOKUP(
    B607,
    IMPORTRANGE(
      ""1ZygntHC1J6IxzKbTidmOyf5nUyW4GCLurHCjexrLm_o"",
      ""HTMLキャッシュ!A:F""
    ),
    5,
    FALSE
  ),
  """"
)
"),"夏井算数塾の教室案内と個別指導の特徴紹介")</f>
        <v>夏井算数塾の教室案内と個別指導の特徴紹介</v>
      </c>
      <c r="H607" s="1" t="s">
        <v>2184</v>
      </c>
      <c r="I607" s="8">
        <f>IFERROR(__xludf.DUMMYFUNCTION("IFERROR(
  VLOOKUP(
    A607,
    IMPORTRANGE(
      ""1ZHMy3vVUd_0MrSduXTe1etBb1HNpAlGwQr006ljwMiM"",
      ""GSC最新!A:F""
    ),
    3,
    FALSE
  ),
  0
)
"),16.0)</f>
        <v>16</v>
      </c>
    </row>
    <row r="608">
      <c r="A608" s="9" t="s">
        <v>1055</v>
      </c>
      <c r="B608" s="9" t="s">
        <v>1044</v>
      </c>
      <c r="C608" s="11" t="str">
        <f>IFERROR(__xludf.DUMMYFUNCTION("REGEXEXTRACT(A608,""https?://([^/]+)"")"),"natsui-sansu-juku.com")</f>
        <v>natsui-sansu-juku.com</v>
      </c>
      <c r="D608" s="8" t="str">
        <f>IFERROR(__xludf.DUMMYFUNCTION("IFERROR(
  VLOOKUP(
    A608,
    IMPORTRANGE(
      ""1ZygntHC1J6IxzKbTidmOyf5nUyW4GCLurHCjexrLm_o"",
      ""HTMLキャッシュ!A:F""
    ),
    2,
    FALSE
  ),
  0
)
"),"MC")</f>
        <v>MC</v>
      </c>
      <c r="E608" s="8" t="str">
        <f>IFERROR(__xludf.DUMMYFUNCTION("IFERROR(
  VLOOKUP(
    A608,
    IMPORTRANGE(
      ""1ZygntHC1J6IxzKbTidmOyf5nUyW4GCLurHCjexrLm_o"",
      ""HTMLキャッシュ!A:F""
    ),
    5,
    FALSE
  ),
  0
)
"),"ワセアカ｜特徴と算数宿題が回る｜小4〜小6（予習シリーズ）")</f>
        <v>ワセアカ｜特徴と算数宿題が回る｜小4〜小6（予習シリーズ）</v>
      </c>
      <c r="F608" s="8" t="str">
        <f>IFERROR(__xludf.DUMMYFUNCTION("IFERROR(
  VLOOKUP(
    B608,
    IMPORTRANGE(
      ""1ZygntHC1J6IxzKbTidmOyf5nUyW4GCLurHCjexrLm_o"",
      ""HTMLキャッシュ!A:F""
    ),
    2,
    FALSE
  ),
  """"
)
"),"MC")</f>
        <v>MC</v>
      </c>
      <c r="G608" s="8" t="str">
        <f>IFERROR(__xludf.DUMMYFUNCTION("IFERROR(
  VLOOKUP(
    B608,
    IMPORTRANGE(
      ""1ZygntHC1J6IxzKbTidmOyf5nUyW4GCLurHCjexrLm_o"",
      ""HTMLキャッシュ!A:F""
    ),
    5,
    FALSE
  ),
  """"
)
"),"夏井算数塾の教室案内と個別指導の特徴紹介")</f>
        <v>夏井算数塾の教室案内と個別指導の特徴紹介</v>
      </c>
      <c r="H608" s="1" t="s">
        <v>2184</v>
      </c>
      <c r="I608" s="8">
        <f>IFERROR(__xludf.DUMMYFUNCTION("IFERROR(
  VLOOKUP(
    A608,
    IMPORTRANGE(
      ""1ZHMy3vVUd_0MrSduXTe1etBb1HNpAlGwQr006ljwMiM"",
      ""GSC最新!A:F""
    ),
    3,
    FALSE
  ),
  0
)
"),10.0)</f>
        <v>10</v>
      </c>
    </row>
    <row r="609">
      <c r="A609" s="9" t="s">
        <v>1056</v>
      </c>
      <c r="B609" s="9" t="s">
        <v>1027</v>
      </c>
      <c r="C609" s="11" t="str">
        <f>IFERROR(__xludf.DUMMYFUNCTION("REGEXEXTRACT(A609,""https?://([^/]+)"")"),"natsui-sansu-juku.com")</f>
        <v>natsui-sansu-juku.com</v>
      </c>
      <c r="D609" s="8" t="str">
        <f>IFERROR(__xludf.DUMMYFUNCTION("IFERROR(
  VLOOKUP(
    A609,
    IMPORTRANGE(
      ""1ZygntHC1J6IxzKbTidmOyf5nUyW4GCLurHCjexrLm_o"",
      ""HTMLキャッシュ!A:F""
    ),
    2,
    FALSE
  ),
  0
)
"),"SP")</f>
        <v>SP</v>
      </c>
      <c r="E609" s="8" t="str">
        <f>IFERROR(__xludf.DUMMYFUNCTION("IFERROR(
  VLOOKUP(
    A609,
    IMPORTRANGE(
      ""1ZygntHC1J6IxzKbTidmOyf5nUyW4GCLurHCjexrLm_o"",
      ""HTMLキャッシュ!A:F""
    ),
    5,
    FALSE
  ),
  0
)
"),"中学受験算数WEB授業｜SAPIX小5対応｜夏井算数塾")</f>
        <v>中学受験算数WEB授業｜SAPIX小5対応｜夏井算数塾</v>
      </c>
      <c r="F609" s="8" t="str">
        <f>IFERROR(__xludf.DUMMYFUNCTION("IFERROR(
  VLOOKUP(
    B609,
    IMPORTRANGE(
      ""1ZygntHC1J6IxzKbTidmOyf5nUyW4GCLurHCjexrLm_o"",
      ""HTMLキャッシュ!A:F""
    ),
    2,
    FALSE
  ),
  """"
)
"),"SP")</f>
        <v>SP</v>
      </c>
      <c r="G609" s="8" t="str">
        <f>IFERROR(__xludf.DUMMYFUNCTION("IFERROR(
  VLOOKUP(
    B609,
    IMPORTRANGE(
      ""1ZygntHC1J6IxzKbTidmOyf5nUyW4GCLurHCjexrLm_o"",
      ""HTMLキャッシュ!A:F""
    ),
    5,
    FALSE
  ),
  """"
)
"),"夏井算数塾の個別指導講座一覧｜学年別・目的別対応オンライン塾")</f>
        <v>夏井算数塾の個別指導講座一覧｜学年別・目的別対応オンライン塾</v>
      </c>
      <c r="H609" s="1" t="s">
        <v>2107</v>
      </c>
      <c r="I609" s="8">
        <f>IFERROR(__xludf.DUMMYFUNCTION("IFERROR(
  VLOOKUP(
    A609,
    IMPORTRANGE(
      ""1ZHMy3vVUd_0MrSduXTe1etBb1HNpAlGwQr006ljwMiM"",
      ""GSC最新!A:F""
    ),
    3,
    FALSE
  ),
  0
)
"),13.0)</f>
        <v>13</v>
      </c>
    </row>
    <row r="610">
      <c r="A610" s="9" t="s">
        <v>1057</v>
      </c>
      <c r="B610" s="9" t="s">
        <v>1026</v>
      </c>
      <c r="C610" s="11" t="str">
        <f>IFERROR(__xludf.DUMMYFUNCTION("REGEXEXTRACT(A610,""https?://([^/]+)"")"),"natsui-sansu-juku.com")</f>
        <v>natsui-sansu-juku.com</v>
      </c>
      <c r="D610" s="8" t="str">
        <f>IFERROR(__xludf.DUMMYFUNCTION("IFERROR(
  VLOOKUP(
    A610,
    IMPORTRANGE(
      ""1ZygntHC1J6IxzKbTidmOyf5nUyW4GCLurHCjexrLm_o"",
      ""HTMLキャッシュ!A:F""
    ),
    2,
    FALSE
  ),
  0
)
"),"MC")</f>
        <v>MC</v>
      </c>
      <c r="E610" s="8" t="str">
        <f>IFERROR(__xludf.DUMMYFUNCTION("IFERROR(
  VLOOKUP(
    A610,
    IMPORTRANGE(
      ""1ZygntHC1J6IxzKbTidmOyf5nUyW4GCLurHCjexrLm_o"",
      ""HTMLキャッシュ!A:F""
    ),
    5,
    FALSE
  ),
  0
)
"),"中学受験算数で差がつく線分図（アゼン）の基本と使い方")</f>
        <v>中学受験算数で差がつく線分図（アゼン）の基本と使い方</v>
      </c>
      <c r="F610" s="8" t="str">
        <f>IFERROR(__xludf.DUMMYFUNCTION("IFERROR(
  VLOOKUP(
    B610,
    IMPORTRANGE(
      ""1ZygntHC1J6IxzKbTidmOyf5nUyW4GCLurHCjexrLm_o"",
      ""HTMLキャッシュ!A:F""
    ),
    2,
    FALSE
  ),
  """"
)
"),"SP")</f>
        <v>SP</v>
      </c>
      <c r="G610" s="8" t="str">
        <f>IFERROR(__xludf.DUMMYFUNCTION("IFERROR(
  VLOOKUP(
    B610,
    IMPORTRANGE(
      ""1ZygntHC1J6IxzKbTidmOyf5nUyW4GCLurHCjexrLm_o"",
      ""HTMLキャッシュ!A:F""
    ),
    5,
    FALSE
  ),
  """"
)
"),"中学受験 算数塾｜完全1対1個別指導｜教室・オンライン")</f>
        <v>中学受験 算数塾｜完全1対1個別指導｜教室・オンライン</v>
      </c>
      <c r="H610" s="1" t="s">
        <v>2194</v>
      </c>
      <c r="I610" s="8">
        <f>IFERROR(__xludf.DUMMYFUNCTION("IFERROR(
  VLOOKUP(
    A610,
    IMPORTRANGE(
      ""1ZHMy3vVUd_0MrSduXTe1etBb1HNpAlGwQr006ljwMiM"",
      ""GSC最新!A:F""
    ),
    3,
    FALSE
  ),
  0
)
"),1.0)</f>
        <v>1</v>
      </c>
    </row>
    <row r="611">
      <c r="A611" s="9" t="s">
        <v>1058</v>
      </c>
      <c r="B611" s="9" t="s">
        <v>1044</v>
      </c>
      <c r="C611" s="11" t="str">
        <f>IFERROR(__xludf.DUMMYFUNCTION("REGEXEXTRACT(A611,""https?://([^/]+)"")"),"natsui-sansu-juku.com")</f>
        <v>natsui-sansu-juku.com</v>
      </c>
      <c r="D611" s="8" t="str">
        <f>IFERROR(__xludf.DUMMYFUNCTION("IFERROR(
  VLOOKUP(
    A611,
    IMPORTRANGE(
      ""1ZygntHC1J6IxzKbTidmOyf5nUyW4GCLurHCjexrLm_o"",
      ""HTMLキャッシュ!A:F""
    ),
    2,
    FALSE
  ),
  0
)
"),"MC")</f>
        <v>MC</v>
      </c>
      <c r="E611" s="8" t="str">
        <f>IFERROR(__xludf.DUMMYFUNCTION("IFERROR(
  VLOOKUP(
    A611,
    IMPORTRANGE(
      ""1ZygntHC1J6IxzKbTidmOyf5nUyW4GCLurHCjexrLm_o"",
      ""HTMLキャッシュ!A:F""
    ),
    5,
    FALSE
  ),
  0
)
"),"予習シリーズ中心のカリキュラムと中学受験算数の位置づけ")</f>
        <v>予習シリーズ中心のカリキュラムと中学受験算数の位置づけ</v>
      </c>
      <c r="F611" s="8" t="str">
        <f>IFERROR(__xludf.DUMMYFUNCTION("IFERROR(
  VLOOKUP(
    B611,
    IMPORTRANGE(
      ""1ZygntHC1J6IxzKbTidmOyf5nUyW4GCLurHCjexrLm_o"",
      ""HTMLキャッシュ!A:F""
    ),
    2,
    FALSE
  ),
  """"
)
"),"MC")</f>
        <v>MC</v>
      </c>
      <c r="G611" s="8" t="str">
        <f>IFERROR(__xludf.DUMMYFUNCTION("IFERROR(
  VLOOKUP(
    B611,
    IMPORTRANGE(
      ""1ZygntHC1J6IxzKbTidmOyf5nUyW4GCLurHCjexrLm_o"",
      ""HTMLキャッシュ!A:F""
    ),
    5,
    FALSE
  ),
  """"
)
"),"夏井算数塾の教室案内と個別指導の特徴紹介")</f>
        <v>夏井算数塾の教室案内と個別指導の特徴紹介</v>
      </c>
      <c r="H611" s="1" t="s">
        <v>2186</v>
      </c>
      <c r="I611" s="8">
        <f>IFERROR(__xludf.DUMMYFUNCTION("IFERROR(
  VLOOKUP(
    A611,
    IMPORTRANGE(
      ""1ZHMy3vVUd_0MrSduXTe1etBb1HNpAlGwQr006ljwMiM"",
      ""GSC最新!A:F""
    ),
    3,
    FALSE
  ),
  0
)
"),9.0)</f>
        <v>9</v>
      </c>
    </row>
    <row r="612">
      <c r="A612" s="9" t="s">
        <v>1063</v>
      </c>
      <c r="B612" s="9" t="s">
        <v>1066</v>
      </c>
      <c r="C612" s="11" t="str">
        <f>IFERROR(__xludf.DUMMYFUNCTION("REGEXEXTRACT(A612,""https?://([^/]+)"")"),"rika-quest.com")</f>
        <v>rika-quest.com</v>
      </c>
      <c r="D612" s="8" t="str">
        <f>IFERROR(__xludf.DUMMYFUNCTION("IFERROR(
  VLOOKUP(
    A612,
    IMPORTRANGE(
      ""1ZygntHC1J6IxzKbTidmOyf5nUyW4GCLurHCjexrLm_o"",
      ""HTMLキャッシュ!A:F""
    ),
    2,
    FALSE
  ),
  0
)
"),"MC")</f>
        <v>MC</v>
      </c>
      <c r="E612" s="8" t="str">
        <f>IFERROR(__xludf.DUMMYFUNCTION("IFERROR(
  VLOOKUP(
    A612,
    IMPORTRANGE(
      ""1ZygntHC1J6IxzKbTidmOyf5nUyW4GCLurHCjexrLm_o"",
      ""HTMLキャッシュ!A:F""
    ),
    5,
    FALSE
  ),
  0
)
"),"水溶液の性質まとめ｜酸中アルカリとBTB色一覧中学受験図解版")</f>
        <v>水溶液の性質まとめ｜酸中アルカリとBTB色一覧中学受験図解版</v>
      </c>
      <c r="F612" s="8" t="str">
        <f>IFERROR(__xludf.DUMMYFUNCTION("IFERROR(
  VLOOKUP(
    B612,
    IMPORTRANGE(
      ""1ZygntHC1J6IxzKbTidmOyf5nUyW4GCLurHCjexrLm_o"",
      ""HTMLキャッシュ!A:F""
    ),
    2,
    FALSE
  ),
  """"
)
"),"MC")</f>
        <v>MC</v>
      </c>
      <c r="G612" s="8" t="str">
        <f>IFERROR(__xludf.DUMMYFUNCTION("IFERROR(
  VLOOKUP(
    B612,
    IMPORTRANGE(
      ""1ZygntHC1J6IxzKbTidmOyf5nUyW4GCLurHCjexrLm_o"",
      ""HTMLキャッシュ!A:F""
    ),
    5,
    FALSE
  ),
  """"
)
"),"中学受験理科化学分野｜つまずき対策暗記＋計算｜動画")</f>
        <v>中学受験理科化学分野｜つまずき対策暗記＋計算｜動画</v>
      </c>
      <c r="H612" s="1" t="s">
        <v>2195</v>
      </c>
      <c r="I612" s="8">
        <f>IFERROR(__xludf.DUMMYFUNCTION("IFERROR(
  VLOOKUP(
    A612,
    IMPORTRANGE(
      ""1ZHMy3vVUd_0MrSduXTe1etBb1HNpAlGwQr006ljwMiM"",
      ""GSC最新!A:F""
    ),
    3,
    FALSE
  ),
  0
)
"),309.0)</f>
        <v>309</v>
      </c>
    </row>
    <row r="613">
      <c r="A613" s="9" t="s">
        <v>1064</v>
      </c>
      <c r="B613" s="9" t="s">
        <v>1067</v>
      </c>
      <c r="C613" s="11" t="str">
        <f>IFERROR(__xludf.DUMMYFUNCTION("REGEXEXTRACT(A613,""https?://([^/]+)"")"),"rika-quest.com")</f>
        <v>rika-quest.com</v>
      </c>
      <c r="D613" s="8" t="str">
        <f>IFERROR(__xludf.DUMMYFUNCTION("IFERROR(
  VLOOKUP(
    A613,
    IMPORTRANGE(
      ""1ZygntHC1J6IxzKbTidmOyf5nUyW4GCLurHCjexrLm_o"",
      ""HTMLキャッシュ!A:F""
    ),
    2,
    FALSE
  ),
  0
)
"),"MC")</f>
        <v>MC</v>
      </c>
      <c r="E613" s="8" t="str">
        <f>IFERROR(__xludf.DUMMYFUNCTION("IFERROR(
  VLOOKUP(
    A613,
    IMPORTRANGE(
      ""1ZygntHC1J6IxzKbTidmOyf5nUyW4GCLurHCjexrLm_o"",
      ""HTMLキャッシュ!A:F""
    ),
    5,
    FALSE
  ),
  0
)
"),"中学受験理科｜図でわかる心臓の血液の流れと肺循環重要ポイント")</f>
        <v>中学受験理科｜図でわかる心臓の血液の流れと肺循環重要ポイント</v>
      </c>
      <c r="F613" s="8" t="str">
        <f>IFERROR(__xludf.DUMMYFUNCTION("IFERROR(
  VLOOKUP(
    B613,
    IMPORTRANGE(
      ""1ZygntHC1J6IxzKbTidmOyf5nUyW4GCLurHCjexrLm_o"",
      ""HTMLキャッシュ!A:F""
    ),
    2,
    FALSE
  ),
  """"
)
"),"MC")</f>
        <v>MC</v>
      </c>
      <c r="G613" s="8" t="str">
        <f>IFERROR(__xludf.DUMMYFUNCTION("IFERROR(
  VLOOKUP(
    B613,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13" s="1" t="s">
        <v>2196</v>
      </c>
      <c r="I613" s="8">
        <f>IFERROR(__xludf.DUMMYFUNCTION("IFERROR(
  VLOOKUP(
    A613,
    IMPORTRANGE(
      ""1ZHMy3vVUd_0MrSduXTe1etBb1HNpAlGwQr006ljwMiM"",
      ""GSC最新!A:F""
    ),
    3,
    FALSE
  ),
  0
)
"),201.0)</f>
        <v>201</v>
      </c>
    </row>
    <row r="614">
      <c r="A614" s="9" t="s">
        <v>1065</v>
      </c>
      <c r="B614" s="9" t="s">
        <v>1114</v>
      </c>
      <c r="C614" s="11" t="str">
        <f>IFERROR(__xludf.DUMMYFUNCTION("REGEXEXTRACT(A614,""https?://([^/]+)"")"),"rika-quest.com")</f>
        <v>rika-quest.com</v>
      </c>
      <c r="D614" s="8" t="str">
        <f>IFERROR(__xludf.DUMMYFUNCTION("IFERROR(
  VLOOKUP(
    A614,
    IMPORTRANGE(
      ""1ZygntHC1J6IxzKbTidmOyf5nUyW4GCLurHCjexrLm_o"",
      ""HTMLキャッシュ!A:F""
    ),
    2,
    FALSE
  ),
  0
)
"),"MC")</f>
        <v>MC</v>
      </c>
      <c r="E614" s="8" t="str">
        <f>IFERROR(__xludf.DUMMYFUNCTION("IFERROR(
  VLOOKUP(
    A614,
    IMPORTRANGE(
      ""1ZygntHC1J6IxzKbTidmOyf5nUyW4GCLurHCjexrLm_o"",
      ""HTMLキャッシュ!A:F""
    ),
    5,
    FALSE
  ),
  0
)
"),"浮力とは？公式と求め方｜密度で浮く沈むを図で整理する頻出まで")</f>
        <v>浮力とは？公式と求め方｜密度で浮く沈むを図で整理する頻出まで</v>
      </c>
      <c r="F614" s="8" t="str">
        <f>IFERROR(__xludf.DUMMYFUNCTION("IFERROR(
  VLOOKUP(
    B614,
    IMPORTRANGE(
      ""1ZygntHC1J6IxzKbTidmOyf5nUyW4GCLurHCjexrLm_o"",
      ""HTMLキャッシュ!A:F""
    ),
    2,
    FALSE
  ),
  """"
)
"),"MC")</f>
        <v>MC</v>
      </c>
      <c r="G614" s="8" t="str">
        <f>IFERROR(__xludf.DUMMYFUNCTION("IFERROR(
  VLOOKUP(
    B614,
    IMPORTRANGE(
      ""1ZygntHC1J6IxzKbTidmOyf5nUyW4GCLurHCjexrLm_o"",
      ""HTMLキャッシュ!A:F""
    ),
    5,
    FALSE
  ),
  """"
)
"),"理科 単位換算｜物理の計算ミス対策｜中学受験小4〜小6")</f>
        <v>理科 単位換算｜物理の計算ミス対策｜中学受験小4〜小6</v>
      </c>
      <c r="H614" s="1" t="s">
        <v>2197</v>
      </c>
      <c r="I614" s="8">
        <f>IFERROR(__xludf.DUMMYFUNCTION("IFERROR(
  VLOOKUP(
    A614,
    IMPORTRANGE(
      ""1ZHMy3vVUd_0MrSduXTe1etBb1HNpAlGwQr006ljwMiM"",
      ""GSC最新!A:F""
    ),
    3,
    FALSE
  ),
  0
)
"),230.0)</f>
        <v>230</v>
      </c>
    </row>
    <row r="615">
      <c r="A615" s="9" t="s">
        <v>1066</v>
      </c>
      <c r="B615" s="9" t="s">
        <v>1157</v>
      </c>
      <c r="C615" s="11" t="str">
        <f>IFERROR(__xludf.DUMMYFUNCTION("REGEXEXTRACT(A615,""https?://([^/]+)"")"),"rika-quest.com")</f>
        <v>rika-quest.com</v>
      </c>
      <c r="D615" s="8" t="str">
        <f>IFERROR(__xludf.DUMMYFUNCTION("IFERROR(
  VLOOKUP(
    A615,
    IMPORTRANGE(
      ""1ZygntHC1J6IxzKbTidmOyf5nUyW4GCLurHCjexrLm_o"",
      ""HTMLキャッシュ!A:F""
    ),
    2,
    FALSE
  ),
  0
)
"),"MC")</f>
        <v>MC</v>
      </c>
      <c r="E615" s="8" t="str">
        <f>IFERROR(__xludf.DUMMYFUNCTION("IFERROR(
  VLOOKUP(
    A615,
    IMPORTRANGE(
      ""1ZygntHC1J6IxzKbTidmOyf5nUyW4GCLurHCjexrLm_o"",
      ""HTMLキャッシュ!A:F""
    ),
    5,
    FALSE
  ),
  0
)
"),"中学受験理科化学分野｜つまずき対策暗記＋計算｜動画")</f>
        <v>中学受験理科化学分野｜つまずき対策暗記＋計算｜動画</v>
      </c>
      <c r="F615" s="8" t="str">
        <f>IFERROR(__xludf.DUMMYFUNCTION("IFERROR(
  VLOOKUP(
    B615,
    IMPORTRANGE(
      ""1ZygntHC1J6IxzKbTidmOyf5nUyW4GCLurHCjexrLm_o"",
      ""HTMLキャッシュ!A:F""
    ),
    2,
    FALSE
  ),
  """"
)
"),"SP")</f>
        <v>SP</v>
      </c>
      <c r="G615" s="8" t="str">
        <f>IFERROR(__xludf.DUMMYFUNCTION("IFERROR(
  VLOOKUP(
    B615,
    IMPORTRANGE(
      ""1ZygntHC1J6IxzKbTidmOyf5nUyW4GCLurHCjexrLm_o"",
      ""HTMLキャッシュ!A:F""
    ),
    5,
    FALSE
  ),
  """"
)
"),"中学受験理科の個別指導 講座一覧｜分野別攻略・過去問演習｜しゅん吉クエスト")</f>
        <v>中学受験理科の個別指導 講座一覧｜分野別攻略・過去問演習｜しゅん吉クエスト</v>
      </c>
      <c r="H615" s="1" t="s">
        <v>2198</v>
      </c>
      <c r="I615" s="8">
        <f>IFERROR(__xludf.DUMMYFUNCTION("IFERROR(
  VLOOKUP(
    A615,
    IMPORTRANGE(
      ""1ZHMy3vVUd_0MrSduXTe1etBb1HNpAlGwQr006ljwMiM"",
      ""GSC最新!A:F""
    ),
    3,
    FALSE
  ),
  0
)
"),3.0)</f>
        <v>3</v>
      </c>
    </row>
    <row r="616">
      <c r="A616" s="9" t="s">
        <v>1067</v>
      </c>
      <c r="B616" s="9" t="s">
        <v>1157</v>
      </c>
      <c r="C616" s="11" t="str">
        <f>IFERROR(__xludf.DUMMYFUNCTION("REGEXEXTRACT(A616,""https?://([^/]+)"")"),"rika-quest.com")</f>
        <v>rika-quest.com</v>
      </c>
      <c r="D616" s="8" t="str">
        <f>IFERROR(__xludf.DUMMYFUNCTION("IFERROR(
  VLOOKUP(
    A616,
    IMPORTRANGE(
      ""1ZygntHC1J6IxzKbTidmOyf5nUyW4GCLurHCjexrLm_o"",
      ""HTMLキャッシュ!A:F""
    ),
    2,
    FALSE
  ),
  0
)
"),"MC")</f>
        <v>MC</v>
      </c>
      <c r="E616" s="8" t="str">
        <f>IFERROR(__xludf.DUMMYFUNCTION("IFERROR(
  VLOOKUP(
    A616,
    IMPORTRANGE(
      ""1ZygntHC1J6IxzKbTidmOyf5nUyW4GCLurHCjexrLm_o"",
      ""HTMLキャッシュ!A:F""
    ),
    5,
    FALSE
  ),
  0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F616" s="8" t="str">
        <f>IFERROR(__xludf.DUMMYFUNCTION("IFERROR(
  VLOOKUP(
    B616,
    IMPORTRANGE(
      ""1ZygntHC1J6IxzKbTidmOyf5nUyW4GCLurHCjexrLm_o"",
      ""HTMLキャッシュ!A:F""
    ),
    2,
    FALSE
  ),
  """"
)
"),"SP")</f>
        <v>SP</v>
      </c>
      <c r="G616" s="8" t="str">
        <f>IFERROR(__xludf.DUMMYFUNCTION("IFERROR(
  VLOOKUP(
    B616,
    IMPORTRANGE(
      ""1ZygntHC1J6IxzKbTidmOyf5nUyW4GCLurHCjexrLm_o"",
      ""HTMLキャッシュ!A:F""
    ),
    5,
    FALSE
  ),
  """"
)
"),"中学受験理科の個別指導 講座一覧｜分野別攻略・過去問演習｜しゅん吉クエスト")</f>
        <v>中学受験理科の個別指導 講座一覧｜分野別攻略・過去問演習｜しゅん吉クエスト</v>
      </c>
      <c r="H616" s="1" t="s">
        <v>2196</v>
      </c>
      <c r="I616" s="8">
        <f>IFERROR(__xludf.DUMMYFUNCTION("IFERROR(
  VLOOKUP(
    A616,
    IMPORTRANGE(
      ""1ZHMy3vVUd_0MrSduXTe1etBb1HNpAlGwQr006ljwMiM"",
      ""GSC最新!A:F""
    ),
    3,
    FALSE
  ),
  0
)
"),0.0)</f>
        <v>0</v>
      </c>
    </row>
    <row r="617">
      <c r="A617" s="9" t="s">
        <v>1068</v>
      </c>
      <c r="B617" s="9" t="s">
        <v>1067</v>
      </c>
      <c r="C617" s="11" t="str">
        <f>IFERROR(__xludf.DUMMYFUNCTION("REGEXEXTRACT(A617,""https?://([^/]+)"")"),"rika-quest.com")</f>
        <v>rika-quest.com</v>
      </c>
      <c r="D617" s="8" t="str">
        <f>IFERROR(__xludf.DUMMYFUNCTION("IFERROR(
  VLOOKUP(
    A617,
    IMPORTRANGE(
      ""1ZygntHC1J6IxzKbTidmOyf5nUyW4GCLurHCjexrLm_o"",
      ""HTMLキャッシュ!A:F""
    ),
    2,
    FALSE
  ),
  0
)
"),"MC")</f>
        <v>MC</v>
      </c>
      <c r="E617" s="8" t="str">
        <f>IFERROR(__xludf.DUMMYFUNCTION("IFERROR(
  VLOOKUP(
    A617,
    IMPORTRANGE(
      ""1ZygntHC1J6IxzKbTidmOyf5nUyW4GCLurHCjexrLm_o"",
      ""HTMLキャッシュ!A:F""
    ),
    5,
    FALSE
  ),
  0
)
"),"消化と吸収｜三大栄養素と消化酵素を中学受験向けに整理します！")</f>
        <v>消化と吸収｜三大栄養素と消化酵素を中学受験向けに整理します！</v>
      </c>
      <c r="F617" s="8" t="str">
        <f>IFERROR(__xludf.DUMMYFUNCTION("IFERROR(
  VLOOKUP(
    B617,
    IMPORTRANGE(
      ""1ZygntHC1J6IxzKbTidmOyf5nUyW4GCLurHCjexrLm_o"",
      ""HTMLキャッシュ!A:F""
    ),
    2,
    FALSE
  ),
  """"
)
"),"MC")</f>
        <v>MC</v>
      </c>
      <c r="G617" s="8" t="str">
        <f>IFERROR(__xludf.DUMMYFUNCTION("IFERROR(
  VLOOKUP(
    B617,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17" s="1" t="s">
        <v>2196</v>
      </c>
      <c r="I617" s="8">
        <f>IFERROR(__xludf.DUMMYFUNCTION("IFERROR(
  VLOOKUP(
    A617,
    IMPORTRANGE(
      ""1ZHMy3vVUd_0MrSduXTe1etBb1HNpAlGwQr006ljwMiM"",
      ""GSC最新!A:F""
    ),
    3,
    FALSE
  ),
  0
)
"),146.0)</f>
        <v>146</v>
      </c>
    </row>
    <row r="618">
      <c r="A618" s="9" t="s">
        <v>1069</v>
      </c>
      <c r="B618" s="9" t="s">
        <v>1066</v>
      </c>
      <c r="C618" s="11" t="str">
        <f>IFERROR(__xludf.DUMMYFUNCTION("REGEXEXTRACT(A618,""https?://([^/]+)"")"),"rika-quest.com")</f>
        <v>rika-quest.com</v>
      </c>
      <c r="D618" s="8" t="str">
        <f>IFERROR(__xludf.DUMMYFUNCTION("IFERROR(
  VLOOKUP(
    A618,
    IMPORTRANGE(
      ""1ZygntHC1J6IxzKbTidmOyf5nUyW4GCLurHCjexrLm_o"",
      ""HTMLキャッシュ!A:F""
    ),
    2,
    FALSE
  ),
  0
)
"),"MC")</f>
        <v>MC</v>
      </c>
      <c r="E618" s="8" t="str">
        <f>IFERROR(__xludf.DUMMYFUNCTION("IFERROR(
  VLOOKUP(
    A618,
    IMPORTRANGE(
      ""1ZygntHC1J6IxzKbTidmOyf5nUyW4GCLurHCjexrLm_o"",
      ""HTMLキャッシュ!A:F""
    ),
    5,
    FALSE
  ),
  0
)
"),"ものの溶け方｜用語と溶解度曲線を図で入試対策まで徹底解説速習")</f>
        <v>ものの溶け方｜用語と溶解度曲線を図で入試対策まで徹底解説速習</v>
      </c>
      <c r="F618" s="8" t="str">
        <f>IFERROR(__xludf.DUMMYFUNCTION("IFERROR(
  VLOOKUP(
    B618,
    IMPORTRANGE(
      ""1ZygntHC1J6IxzKbTidmOyf5nUyW4GCLurHCjexrLm_o"",
      ""HTMLキャッシュ!A:F""
    ),
    2,
    FALSE
  ),
  """"
)
"),"MC")</f>
        <v>MC</v>
      </c>
      <c r="G618" s="8" t="str">
        <f>IFERROR(__xludf.DUMMYFUNCTION("IFERROR(
  VLOOKUP(
    B618,
    IMPORTRANGE(
      ""1ZygntHC1J6IxzKbTidmOyf5nUyW4GCLurHCjexrLm_o"",
      ""HTMLキャッシュ!A:F""
    ),
    5,
    FALSE
  ),
  """"
)
"),"中学受験理科化学分野｜つまずき対策暗記＋計算｜動画")</f>
        <v>中学受験理科化学分野｜つまずき対策暗記＋計算｜動画</v>
      </c>
      <c r="H618" s="1" t="s">
        <v>2198</v>
      </c>
      <c r="I618" s="8">
        <f>IFERROR(__xludf.DUMMYFUNCTION("IFERROR(
  VLOOKUP(
    A618,
    IMPORTRANGE(
      ""1ZHMy3vVUd_0MrSduXTe1etBb1HNpAlGwQr006ljwMiM"",
      ""GSC最新!A:F""
    ),
    3,
    FALSE
  ),
  0
)
"),169.0)</f>
        <v>169</v>
      </c>
    </row>
    <row r="619">
      <c r="A619" s="9" t="s">
        <v>1070</v>
      </c>
      <c r="B619" s="9" t="s">
        <v>1073</v>
      </c>
      <c r="C619" s="11" t="str">
        <f>IFERROR(__xludf.DUMMYFUNCTION("REGEXEXTRACT(A619,""https?://([^/]+)"")"),"rika-quest.com")</f>
        <v>rika-quest.com</v>
      </c>
      <c r="D619" s="8" t="str">
        <f>IFERROR(__xludf.DUMMYFUNCTION("IFERROR(
  VLOOKUP(
    A619,
    IMPORTRANGE(
      ""1ZygntHC1J6IxzKbTidmOyf5nUyW4GCLurHCjexrLm_o"",
      ""HTMLキャッシュ!A:F""
    ),
    2,
    FALSE
  ),
  0
)
"),"MC")</f>
        <v>MC</v>
      </c>
      <c r="E619" s="8" t="str">
        <f>IFERROR(__xludf.DUMMYFUNCTION("IFERROR(
  VLOOKUP(
    A619,
    IMPORTRANGE(
      ""1ZygntHC1J6IxzKbTidmOyf5nUyW4GCLurHCjexrLm_o"",
      ""HTMLキャッシュ!A:F""
    ),
    5,
    FALSE
  ),
  0
)
"),"中学理科｜地震の計算と仕組み（P波S波・初期微動）")</f>
        <v>中学理科｜地震の計算と仕組み（P波S波・初期微動）</v>
      </c>
      <c r="F619" s="8" t="str">
        <f>IFERROR(__xludf.DUMMYFUNCTION("IFERROR(
  VLOOKUP(
    B619,
    IMPORTRANGE(
      ""1ZygntHC1J6IxzKbTidmOyf5nUyW4GCLurHCjexrLm_o"",
      ""HTMLキャッシュ!A:F""
    ),
    2,
    FALSE
  ),
  """"
)
"),"MC")</f>
        <v>MC</v>
      </c>
      <c r="G619" s="8" t="str">
        <f>IFERROR(__xludf.DUMMYFUNCTION("IFERROR(
  VLOOKUP(
    B619,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19" s="1" t="s">
        <v>2199</v>
      </c>
      <c r="I619" s="8">
        <f>IFERROR(__xludf.DUMMYFUNCTION("IFERROR(
  VLOOKUP(
    A619,
    IMPORTRANGE(
      ""1ZHMy3vVUd_0MrSduXTe1etBb1HNpAlGwQr006ljwMiM"",
      ""GSC最新!A:F""
    ),
    3,
    FALSE
  ),
  0
)
"),68.0)</f>
        <v>68</v>
      </c>
    </row>
    <row r="620">
      <c r="A620" s="9" t="s">
        <v>1071</v>
      </c>
      <c r="B620" s="9" t="s">
        <v>1067</v>
      </c>
      <c r="C620" s="11" t="str">
        <f>IFERROR(__xludf.DUMMYFUNCTION("REGEXEXTRACT(A620,""https?://([^/]+)"")"),"rika-quest.com")</f>
        <v>rika-quest.com</v>
      </c>
      <c r="D620" s="8" t="str">
        <f>IFERROR(__xludf.DUMMYFUNCTION("IFERROR(
  VLOOKUP(
    A620,
    IMPORTRANGE(
      ""1ZygntHC1J6IxzKbTidmOyf5nUyW4GCLurHCjexrLm_o"",
      ""HTMLキャッシュ!A:F""
    ),
    2,
    FALSE
  ),
  0
)
"),"MC")</f>
        <v>MC</v>
      </c>
      <c r="E620" s="8" t="str">
        <f>IFERROR(__xludf.DUMMYFUNCTION("IFERROR(
  VLOOKUP(
    A620,
    IMPORTRANGE(
      ""1ZygntHC1J6IxzKbTidmOyf5nUyW4GCLurHCjexrLm_o"",
      ""HTMLキャッシュ!A:F""
    ),
    5,
    FALSE
  ),
  0
)
"),"花のつくりを図で整理｜おしべめしべ・子房胚珠まで中学受験理科")</f>
        <v>花のつくりを図で整理｜おしべめしべ・子房胚珠まで中学受験理科</v>
      </c>
      <c r="F620" s="8" t="str">
        <f>IFERROR(__xludf.DUMMYFUNCTION("IFERROR(
  VLOOKUP(
    B620,
    IMPORTRANGE(
      ""1ZygntHC1J6IxzKbTidmOyf5nUyW4GCLurHCjexrLm_o"",
      ""HTMLキャッシュ!A:F""
    ),
    2,
    FALSE
  ),
  """"
)
"),"MC")</f>
        <v>MC</v>
      </c>
      <c r="G620" s="8" t="str">
        <f>IFERROR(__xludf.DUMMYFUNCTION("IFERROR(
  VLOOKUP(
    B620,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20" s="1" t="s">
        <v>2196</v>
      </c>
      <c r="I620" s="8">
        <f>IFERROR(__xludf.DUMMYFUNCTION("IFERROR(
  VLOOKUP(
    A620,
    IMPORTRANGE(
      ""1ZHMy3vVUd_0MrSduXTe1etBb1HNpAlGwQr006ljwMiM"",
      ""GSC最新!A:F""
    ),
    3,
    FALSE
  ),
  0
)
"),83.0)</f>
        <v>83</v>
      </c>
    </row>
    <row r="621">
      <c r="A621" s="9" t="s">
        <v>1072</v>
      </c>
      <c r="B621" s="9" t="s">
        <v>1066</v>
      </c>
      <c r="C621" s="11" t="str">
        <f>IFERROR(__xludf.DUMMYFUNCTION("REGEXEXTRACT(A621,""https?://([^/]+)"")"),"rika-quest.com")</f>
        <v>rika-quest.com</v>
      </c>
      <c r="D621" s="8" t="str">
        <f>IFERROR(__xludf.DUMMYFUNCTION("IFERROR(
  VLOOKUP(
    A621,
    IMPORTRANGE(
      ""1ZygntHC1J6IxzKbTidmOyf5nUyW4GCLurHCjexrLm_o"",
      ""HTMLキャッシュ!A:F""
    ),
    2,
    FALSE
  ),
  0
)
"),"MC")</f>
        <v>MC</v>
      </c>
      <c r="E621" s="8" t="str">
        <f>IFERROR(__xludf.DUMMYFUNCTION("IFERROR(
  VLOOKUP(
    A621,
    IMPORTRANGE(
      ""1ZygntHC1J6IxzKbTidmOyf5nUyW4GCLurHCjexrLm_o"",
      ""HTMLキャッシュ!A:F""
    ),
    5,
    FALSE
  ),
  0
)
"),"水に溶けやすい気体の見分けと集め方｜中学受験理科６種対応表付")</f>
        <v>水に溶けやすい気体の見分けと集め方｜中学受験理科６種対応表付</v>
      </c>
      <c r="F621" s="8" t="str">
        <f>IFERROR(__xludf.DUMMYFUNCTION("IFERROR(
  VLOOKUP(
    B621,
    IMPORTRANGE(
      ""1ZygntHC1J6IxzKbTidmOyf5nUyW4GCLurHCjexrLm_o"",
      ""HTMLキャッシュ!A:F""
    ),
    2,
    FALSE
  ),
  """"
)
"),"MC")</f>
        <v>MC</v>
      </c>
      <c r="G621" s="8" t="str">
        <f>IFERROR(__xludf.DUMMYFUNCTION("IFERROR(
  VLOOKUP(
    B621,
    IMPORTRANGE(
      ""1ZygntHC1J6IxzKbTidmOyf5nUyW4GCLurHCjexrLm_o"",
      ""HTMLキャッシュ!A:F""
    ),
    5,
    FALSE
  ),
  """"
)
"),"中学受験理科化学分野｜つまずき対策暗記＋計算｜動画")</f>
        <v>中学受験理科化学分野｜つまずき対策暗記＋計算｜動画</v>
      </c>
      <c r="H621" s="1" t="s">
        <v>2147</v>
      </c>
      <c r="I621" s="8">
        <f>IFERROR(__xludf.DUMMYFUNCTION("IFERROR(
  VLOOKUP(
    A621,
    IMPORTRANGE(
      ""1ZHMy3vVUd_0MrSduXTe1etBb1HNpAlGwQr006ljwMiM"",
      ""GSC最新!A:F""
    ),
    3,
    FALSE
  ),
  0
)
"),78.0)</f>
        <v>78</v>
      </c>
    </row>
    <row r="622">
      <c r="A622" s="9" t="s">
        <v>1073</v>
      </c>
      <c r="B622" s="9" t="s">
        <v>1157</v>
      </c>
      <c r="C622" s="11" t="str">
        <f>IFERROR(__xludf.DUMMYFUNCTION("REGEXEXTRACT(A622,""https?://([^/]+)"")"),"rika-quest.com")</f>
        <v>rika-quest.com</v>
      </c>
      <c r="D622" s="8" t="str">
        <f>IFERROR(__xludf.DUMMYFUNCTION("IFERROR(
  VLOOKUP(
    A622,
    IMPORTRANGE(
      ""1ZygntHC1J6IxzKbTidmOyf5nUyW4GCLurHCjexrLm_o"",
      ""HTMLキャッシュ!A:F""
    ),
    2,
    FALSE
  ),
  0
)
"),"MC")</f>
        <v>MC</v>
      </c>
      <c r="E622" s="8" t="str">
        <f>IFERROR(__xludf.DUMMYFUNCTION("IFERROR(
  VLOOKUP(
    A622,
    IMPORTRANGE(
      ""1ZygntHC1J6IxzKbTidmOyf5nUyW4GCLurHCjexrLm_o"",
      ""HTMLキャッシュ!A:F""
    ),
    5,
    FALSE
  ),
  0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F622" s="8" t="str">
        <f>IFERROR(__xludf.DUMMYFUNCTION("IFERROR(
  VLOOKUP(
    B622,
    IMPORTRANGE(
      ""1ZygntHC1J6IxzKbTidmOyf5nUyW4GCLurHCjexrLm_o"",
      ""HTMLキャッシュ!A:F""
    ),
    2,
    FALSE
  ),
  """"
)
"),"SP")</f>
        <v>SP</v>
      </c>
      <c r="G622" s="8" t="str">
        <f>IFERROR(__xludf.DUMMYFUNCTION("IFERROR(
  VLOOKUP(
    B622,
    IMPORTRANGE(
      ""1ZygntHC1J6IxzKbTidmOyf5nUyW4GCLurHCjexrLm_o"",
      ""HTMLキャッシュ!A:F""
    ),
    5,
    FALSE
  ),
  """"
)
"),"中学受験理科の個別指導 講座一覧｜分野別攻略・過去問演習｜しゅん吉クエスト")</f>
        <v>中学受験理科の個別指導 講座一覧｜分野別攻略・過去問演習｜しゅん吉クエスト</v>
      </c>
      <c r="H622" s="1" t="s">
        <v>2199</v>
      </c>
      <c r="I622" s="8">
        <f>IFERROR(__xludf.DUMMYFUNCTION("IFERROR(
  VLOOKUP(
    A622,
    IMPORTRANGE(
      ""1ZHMy3vVUd_0MrSduXTe1etBb1HNpAlGwQr006ljwMiM"",
      ""GSC最新!A:F""
    ),
    3,
    FALSE
  ),
  0
)
"),0.0)</f>
        <v>0</v>
      </c>
    </row>
    <row r="623">
      <c r="A623" s="9" t="s">
        <v>1074</v>
      </c>
      <c r="B623" s="9" t="s">
        <v>1067</v>
      </c>
      <c r="C623" s="11" t="str">
        <f>IFERROR(__xludf.DUMMYFUNCTION("REGEXEXTRACT(A623,""https?://([^/]+)"")"),"rika-quest.com")</f>
        <v>rika-quest.com</v>
      </c>
      <c r="D623" s="8" t="str">
        <f>IFERROR(__xludf.DUMMYFUNCTION("IFERROR(
  VLOOKUP(
    A623,
    IMPORTRANGE(
      ""1ZygntHC1J6IxzKbTidmOyf5nUyW4GCLurHCjexrLm_o"",
      ""HTMLキャッシュ!A:F""
    ),
    2,
    FALSE
  ),
  0
)
"),"MC")</f>
        <v>MC</v>
      </c>
      <c r="E623" s="8" t="str">
        <f>IFERROR(__xludf.DUMMYFUNCTION("IFERROR(
  VLOOKUP(
    A623,
    IMPORTRANGE(
      ""1ZygntHC1J6IxzKbTidmOyf5nUyW4GCLurHCjexrLm_o"",
      ""HTMLキャッシュ!A:F""
    ),
    5,
    FALSE
  ),
  0
)
"),"種子の発芽条件と仕組み｜発芽に必要な要因をわかりやすく整理")</f>
        <v>種子の発芽条件と仕組み｜発芽に必要な要因をわかりやすく整理</v>
      </c>
      <c r="F623" s="8" t="str">
        <f>IFERROR(__xludf.DUMMYFUNCTION("IFERROR(
  VLOOKUP(
    B623,
    IMPORTRANGE(
      ""1ZygntHC1J6IxzKbTidmOyf5nUyW4GCLurHCjexrLm_o"",
      ""HTMLキャッシュ!A:F""
    ),
    2,
    FALSE
  ),
  """"
)
"),"MC")</f>
        <v>MC</v>
      </c>
      <c r="G623" s="8" t="str">
        <f>IFERROR(__xludf.DUMMYFUNCTION("IFERROR(
  VLOOKUP(
    B623,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23" s="1" t="s">
        <v>2196</v>
      </c>
      <c r="I623" s="8">
        <f>IFERROR(__xludf.DUMMYFUNCTION("IFERROR(
  VLOOKUP(
    A623,
    IMPORTRANGE(
      ""1ZHMy3vVUd_0MrSduXTe1etBb1HNpAlGwQr006ljwMiM"",
      ""GSC最新!A:F""
    ),
    3,
    FALSE
  ),
  0
)
"),80.0)</f>
        <v>80</v>
      </c>
    </row>
    <row r="624">
      <c r="A624" s="9" t="s">
        <v>1075</v>
      </c>
      <c r="B624" s="9" t="s">
        <v>1066</v>
      </c>
      <c r="C624" s="11" t="str">
        <f>IFERROR(__xludf.DUMMYFUNCTION("REGEXEXTRACT(A624,""https?://([^/]+)"")"),"rika-quest.com")</f>
        <v>rika-quest.com</v>
      </c>
      <c r="D624" s="8" t="str">
        <f>IFERROR(__xludf.DUMMYFUNCTION("IFERROR(
  VLOOKUP(
    A624,
    IMPORTRANGE(
      ""1ZygntHC1J6IxzKbTidmOyf5nUyW4GCLurHCjexrLm_o"",
      ""HTMLキャッシュ!A:F""
    ),
    2,
    FALSE
  ),
  0
)
"),"MC")</f>
        <v>MC</v>
      </c>
      <c r="E624" s="8" t="str">
        <f>IFERROR(__xludf.DUMMYFUNCTION("IFERROR(
  VLOOKUP(
    A624,
    IMPORTRANGE(
      ""1ZygntHC1J6IxzKbTidmOyf5nUyW4GCLurHCjexrLm_o"",
      ""HTMLキャッシュ!A:F""
    ),
    5,
    FALSE
  ),
  0
)
"),"ろうは有機物？スチールウールは無機物？ものの燃え方を整理確認")</f>
        <v>ろうは有機物？スチールウールは無機物？ものの燃え方を整理確認</v>
      </c>
      <c r="F624" s="8" t="str">
        <f>IFERROR(__xludf.DUMMYFUNCTION("IFERROR(
  VLOOKUP(
    B624,
    IMPORTRANGE(
      ""1ZygntHC1J6IxzKbTidmOyf5nUyW4GCLurHCjexrLm_o"",
      ""HTMLキャッシュ!A:F""
    ),
    2,
    FALSE
  ),
  """"
)
"),"MC")</f>
        <v>MC</v>
      </c>
      <c r="G624" s="8" t="str">
        <f>IFERROR(__xludf.DUMMYFUNCTION("IFERROR(
  VLOOKUP(
    B624,
    IMPORTRANGE(
      ""1ZygntHC1J6IxzKbTidmOyf5nUyW4GCLurHCjexrLm_o"",
      ""HTMLキャッシュ!A:F""
    ),
    5,
    FALSE
  ),
  """"
)
"),"中学受験理科化学分野｜つまずき対策暗記＋計算｜動画")</f>
        <v>中学受験理科化学分野｜つまずき対策暗記＋計算｜動画</v>
      </c>
      <c r="H624" s="1" t="s">
        <v>2198</v>
      </c>
      <c r="I624" s="8">
        <f>IFERROR(__xludf.DUMMYFUNCTION("IFERROR(
  VLOOKUP(
    A624,
    IMPORTRANGE(
      ""1ZHMy3vVUd_0MrSduXTe1etBb1HNpAlGwQr006ljwMiM"",
      ""GSC最新!A:F""
    ),
    3,
    FALSE
  ),
  0
)
"),60.0)</f>
        <v>60</v>
      </c>
    </row>
    <row r="625">
      <c r="A625" s="9" t="s">
        <v>1076</v>
      </c>
      <c r="B625" s="9" t="s">
        <v>1073</v>
      </c>
      <c r="C625" s="11" t="str">
        <f>IFERROR(__xludf.DUMMYFUNCTION("REGEXEXTRACT(A625,""https?://([^/]+)"")"),"rika-quest.com")</f>
        <v>rika-quest.com</v>
      </c>
      <c r="D625" s="8" t="str">
        <f>IFERROR(__xludf.DUMMYFUNCTION("IFERROR(
  VLOOKUP(
    A625,
    IMPORTRANGE(
      ""1ZygntHC1J6IxzKbTidmOyf5nUyW4GCLurHCjexrLm_o"",
      ""HTMLキャッシュ!A:F""
    ),
    2,
    FALSE
  ),
  0
)
"),"MC")</f>
        <v>MC</v>
      </c>
      <c r="E625" s="8" t="str">
        <f>IFERROR(__xludf.DUMMYFUNCTION("IFERROR(
  VLOOKUP(
    A625,
    IMPORTRANGE(
      ""1ZygntHC1J6IxzKbTidmOyf5nUyW4GCLurHCjexrLm_o"",
      ""HTMLキャッシュ!A:F""
    ),
    5,
    FALSE
  ),
  0
)
"),"中学理科 火成岩の覚え方｜火山岩と深成岩の違いを比較図解整理")</f>
        <v>中学理科 火成岩の覚え方｜火山岩と深成岩の違いを比較図解整理</v>
      </c>
      <c r="F625" s="8" t="str">
        <f>IFERROR(__xludf.DUMMYFUNCTION("IFERROR(
  VLOOKUP(
    B625,
    IMPORTRANGE(
      ""1ZygntHC1J6IxzKbTidmOyf5nUyW4GCLurHCjexrLm_o"",
      ""HTMLキャッシュ!A:F""
    ),
    2,
    FALSE
  ),
  """"
)
"),"MC")</f>
        <v>MC</v>
      </c>
      <c r="G625" s="8" t="str">
        <f>IFERROR(__xludf.DUMMYFUNCTION("IFERROR(
  VLOOKUP(
    B625,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25" s="1" t="s">
        <v>2199</v>
      </c>
      <c r="I625" s="8">
        <f>IFERROR(__xludf.DUMMYFUNCTION("IFERROR(
  VLOOKUP(
    A625,
    IMPORTRANGE(
      ""1ZHMy3vVUd_0MrSduXTe1etBb1HNpAlGwQr006ljwMiM"",
      ""GSC最新!A:F""
    ),
    3,
    FALSE
  ),
  0
)
"),143.0)</f>
        <v>143</v>
      </c>
    </row>
    <row r="626">
      <c r="A626" s="9" t="s">
        <v>1077</v>
      </c>
      <c r="B626" s="9" t="s">
        <v>1067</v>
      </c>
      <c r="C626" s="11" t="str">
        <f>IFERROR(__xludf.DUMMYFUNCTION("REGEXEXTRACT(A626,""https?://([^/]+)"")"),"rika-quest.com")</f>
        <v>rika-quest.com</v>
      </c>
      <c r="D626" s="8" t="str">
        <f>IFERROR(__xludf.DUMMYFUNCTION("IFERROR(
  VLOOKUP(
    A626,
    IMPORTRANGE(
      ""1ZygntHC1J6IxzKbTidmOyf5nUyW4GCLurHCjexrLm_o"",
      ""HTMLキャッシュ!A:F""
    ),
    2,
    FALSE
  ),
  0
)
"),"MC")</f>
        <v>MC</v>
      </c>
      <c r="E626" s="8" t="str">
        <f>IFERROR(__xludf.DUMMYFUNCTION("IFERROR(
  VLOOKUP(
    A626,
    IMPORTRANGE(
      ""1ZygntHC1J6IxzKbTidmOyf5nUyW4GCLurHCjexrLm_o"",
      ""HTMLキャッシュ!A:F""
    ),
    5,
    FALSE
  ),
  0
)
"),"昆虫の分類｜完全変態と不完全変態の違いと一覧を中学受験向け整理")</f>
        <v>昆虫の分類｜完全変態と不完全変態の違いと一覧を中学受験向け整理</v>
      </c>
      <c r="F626" s="8" t="str">
        <f>IFERROR(__xludf.DUMMYFUNCTION("IFERROR(
  VLOOKUP(
    B626,
    IMPORTRANGE(
      ""1ZygntHC1J6IxzKbTidmOyf5nUyW4GCLurHCjexrLm_o"",
      ""HTMLキャッシュ!A:F""
    ),
    2,
    FALSE
  ),
  """"
)
"),"MC")</f>
        <v>MC</v>
      </c>
      <c r="G626" s="8" t="str">
        <f>IFERROR(__xludf.DUMMYFUNCTION("IFERROR(
  VLOOKUP(
    B626,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26" s="1" t="s">
        <v>2196</v>
      </c>
      <c r="I626" s="8">
        <f>IFERROR(__xludf.DUMMYFUNCTION("IFERROR(
  VLOOKUP(
    A626,
    IMPORTRANGE(
      ""1ZHMy3vVUd_0MrSduXTe1etBb1HNpAlGwQr006ljwMiM"",
      ""GSC最新!A:F""
    ),
    3,
    FALSE
  ),
  0
)
"),136.0)</f>
        <v>136</v>
      </c>
    </row>
    <row r="627">
      <c r="A627" s="9" t="s">
        <v>1078</v>
      </c>
      <c r="B627" s="9" t="s">
        <v>1067</v>
      </c>
      <c r="C627" s="11" t="str">
        <f>IFERROR(__xludf.DUMMYFUNCTION("REGEXEXTRACT(A627,""https?://([^/]+)"")"),"rika-quest.com")</f>
        <v>rika-quest.com</v>
      </c>
      <c r="D627" s="8" t="str">
        <f>IFERROR(__xludf.DUMMYFUNCTION("IFERROR(
  VLOOKUP(
    A627,
    IMPORTRANGE(
      ""1ZygntHC1J6IxzKbTidmOyf5nUyW4GCLurHCjexrLm_o"",
      ""HTMLキャッシュ!A:F""
    ),
    2,
    FALSE
  ),
  0
)
"),"MC")</f>
        <v>MC</v>
      </c>
      <c r="E627" s="8" t="str">
        <f>IFERROR(__xludf.DUMMYFUNCTION("IFERROR(
  VLOOKUP(
    A627,
    IMPORTRANGE(
      ""1ZygntHC1J6IxzKbTidmOyf5nUyW4GCLurHCjexrLm_o"",
      ""HTMLキャッシュ!A:F""
    ),
    5,
    FALSE
  ),
  0
)
"),"肺の仕組みと肺胞の役割｜表面積とガス交換を中学理科で整理")</f>
        <v>肺の仕組みと肺胞の役割｜表面積とガス交換を中学理科で整理</v>
      </c>
      <c r="F627" s="8" t="str">
        <f>IFERROR(__xludf.DUMMYFUNCTION("IFERROR(
  VLOOKUP(
    B627,
    IMPORTRANGE(
      ""1ZygntHC1J6IxzKbTidmOyf5nUyW4GCLurHCjexrLm_o"",
      ""HTMLキャッシュ!A:F""
    ),
    2,
    FALSE
  ),
  """"
)
"),"MC")</f>
        <v>MC</v>
      </c>
      <c r="G627" s="8" t="str">
        <f>IFERROR(__xludf.DUMMYFUNCTION("IFERROR(
  VLOOKUP(
    B627,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27" s="1" t="s">
        <v>2196</v>
      </c>
      <c r="I627" s="8">
        <f>IFERROR(__xludf.DUMMYFUNCTION("IFERROR(
  VLOOKUP(
    A627,
    IMPORTRANGE(
      ""1ZHMy3vVUd_0MrSduXTe1etBb1HNpAlGwQr006ljwMiM"",
      ""GSC最新!A:F""
    ),
    3,
    FALSE
  ),
  0
)
"),136.0)</f>
        <v>136</v>
      </c>
    </row>
    <row r="628">
      <c r="A628" s="9" t="s">
        <v>1079</v>
      </c>
      <c r="B628" s="9" t="s">
        <v>1114</v>
      </c>
      <c r="C628" s="11" t="str">
        <f>IFERROR(__xludf.DUMMYFUNCTION("REGEXEXTRACT(A628,""https?://([^/]+)"")"),"rika-quest.com")</f>
        <v>rika-quest.com</v>
      </c>
      <c r="D628" s="8" t="str">
        <f>IFERROR(__xludf.DUMMYFUNCTION("IFERROR(
  VLOOKUP(
    A628,
    IMPORTRANGE(
      ""1ZygntHC1J6IxzKbTidmOyf5nUyW4GCLurHCjexrLm_o"",
      ""HTMLキャッシュ!A:F""
    ),
    2,
    FALSE
  ),
  0
)
"),"MC")</f>
        <v>MC</v>
      </c>
      <c r="E628" s="8" t="str">
        <f>IFERROR(__xludf.DUMMYFUNCTION("IFERROR(
  VLOOKUP(
    A628,
    IMPORTRANGE(
      ""1ZygntHC1J6IxzKbTidmOyf5nUyW4GCLurHCjexrLm_o"",
      ""HTMLキャッシュ!A:F""
    ),
    5,
    FALSE
  ),
  0
)
"),"豆電球の記号と回路図をまとめて整理｜電池の＋－・直列/並列・電流の向きまで図でつながる｜中学受験理科")</f>
        <v>豆電球の記号と回路図をまとめて整理｜電池の＋－・直列/並列・電流の向きまで図でつながる｜中学受験理科</v>
      </c>
      <c r="F628" s="8" t="str">
        <f>IFERROR(__xludf.DUMMYFUNCTION("IFERROR(
  VLOOKUP(
    B628,
    IMPORTRANGE(
      ""1ZygntHC1J6IxzKbTidmOyf5nUyW4GCLurHCjexrLm_o"",
      ""HTMLキャッシュ!A:F""
    ),
    2,
    FALSE
  ),
  """"
)
"),"MC")</f>
        <v>MC</v>
      </c>
      <c r="G628" s="8" t="str">
        <f>IFERROR(__xludf.DUMMYFUNCTION("IFERROR(
  VLOOKUP(
    B628,
    IMPORTRANGE(
      ""1ZygntHC1J6IxzKbTidmOyf5nUyW4GCLurHCjexrLm_o"",
      ""HTMLキャッシュ!A:F""
    ),
    5,
    FALSE
  ),
  """"
)
"),"理科 単位換算｜物理の計算ミス対策｜中学受験小4〜小6")</f>
        <v>理科 単位換算｜物理の計算ミス対策｜中学受験小4〜小6</v>
      </c>
      <c r="H628" s="1" t="s">
        <v>2197</v>
      </c>
      <c r="I628" s="8">
        <f>IFERROR(__xludf.DUMMYFUNCTION("IFERROR(
  VLOOKUP(
    A628,
    IMPORTRANGE(
      ""1ZHMy3vVUd_0MrSduXTe1etBb1HNpAlGwQr006ljwMiM"",
      ""GSC最新!A:F""
    ),
    3,
    FALSE
  ),
  0
)
"),133.0)</f>
        <v>133</v>
      </c>
    </row>
    <row r="629">
      <c r="A629" s="9" t="s">
        <v>1080</v>
      </c>
      <c r="B629" s="9" t="s">
        <v>1066</v>
      </c>
      <c r="C629" s="11" t="str">
        <f>IFERROR(__xludf.DUMMYFUNCTION("REGEXEXTRACT(A629,""https?://([^/]+)"")"),"rika-quest.com")</f>
        <v>rika-quest.com</v>
      </c>
      <c r="D629" s="8" t="str">
        <f>IFERROR(__xludf.DUMMYFUNCTION("IFERROR(
  VLOOKUP(
    A629,
    IMPORTRANGE(
      ""1ZygntHC1J6IxzKbTidmOyf5nUyW4GCLurHCjexrLm_o"",
      ""HTMLキャッシュ!A:F""
    ),
    2,
    FALSE
  ),
  0
)
"),"MC")</f>
        <v>MC</v>
      </c>
      <c r="E629" s="8" t="str">
        <f>IFERROR(__xludf.DUMMYFUNCTION("IFERROR(
  VLOOKUP(
    A629,
    IMPORTRANGE(
      ""1ZygntHC1J6IxzKbTidmOyf5nUyW4GCLurHCjexrLm_o"",
      ""HTMLキャッシュ!A:F""
    ),
    5,
    FALSE
  ),
  0
)
"),"金属を溶かす水溶液一覧｜塩酸王水と反応する金属を整理中受向け")</f>
        <v>金属を溶かす水溶液一覧｜塩酸王水と反応する金属を整理中受向け</v>
      </c>
      <c r="F629" s="8" t="str">
        <f>IFERROR(__xludf.DUMMYFUNCTION("IFERROR(
  VLOOKUP(
    B629,
    IMPORTRANGE(
      ""1ZygntHC1J6IxzKbTidmOyf5nUyW4GCLurHCjexrLm_o"",
      ""HTMLキャッシュ!A:F""
    ),
    2,
    FALSE
  ),
  """"
)
"),"MC")</f>
        <v>MC</v>
      </c>
      <c r="G629" s="8" t="str">
        <f>IFERROR(__xludf.DUMMYFUNCTION("IFERROR(
  VLOOKUP(
    B629,
    IMPORTRANGE(
      ""1ZygntHC1J6IxzKbTidmOyf5nUyW4GCLurHCjexrLm_o"",
      ""HTMLキャッシュ!A:F""
    ),
    5,
    FALSE
  ),
  """"
)
"),"中学受験理科化学分野｜つまずき対策暗記＋計算｜動画")</f>
        <v>中学受験理科化学分野｜つまずき対策暗記＋計算｜動画</v>
      </c>
      <c r="H629" s="1" t="s">
        <v>2198</v>
      </c>
      <c r="I629" s="8">
        <f>IFERROR(__xludf.DUMMYFUNCTION("IFERROR(
  VLOOKUP(
    A629,
    IMPORTRANGE(
      ""1ZHMy3vVUd_0MrSduXTe1etBb1HNpAlGwQr006ljwMiM"",
      ""GSC最新!A:F""
    ),
    3,
    FALSE
  ),
  0
)
"),428.0)</f>
        <v>428</v>
      </c>
    </row>
    <row r="630">
      <c r="A630" s="9" t="s">
        <v>1111</v>
      </c>
      <c r="B630" s="9" t="s">
        <v>1067</v>
      </c>
      <c r="C630" s="11" t="str">
        <f>IFERROR(__xludf.DUMMYFUNCTION("REGEXEXTRACT(A630,""https?://([^/]+)"")"),"rika-quest.com")</f>
        <v>rika-quest.com</v>
      </c>
      <c r="D630" s="8" t="str">
        <f>IFERROR(__xludf.DUMMYFUNCTION("IFERROR(
  VLOOKUP(
    A630,
    IMPORTRANGE(
      ""1ZygntHC1J6IxzKbTidmOyf5nUyW4GCLurHCjexrLm_o"",
      ""HTMLキャッシュ!A:F""
    ),
    2,
    FALSE
  ),
  0
)
"),"MC")</f>
        <v>MC</v>
      </c>
      <c r="E630" s="8" t="str">
        <f>IFERROR(__xludf.DUMMYFUNCTION("IFERROR(
  VLOOKUP(
    A630,
    IMPORTRANGE(
      ""1ZygntHC1J6IxzKbTidmOyf5nUyW4GCLurHCjexrLm_o"",
      ""HTMLキャッシュ!A:F""
    ),
    5,
    FALSE
  ),
  0
)
"),"動物の分類表｜脊椎無脊椎と恒温変温を中学受験で要点確認まで！")</f>
        <v>動物の分類表｜脊椎無脊椎と恒温変温を中学受験で要点確認まで！</v>
      </c>
      <c r="F630" s="8" t="str">
        <f>IFERROR(__xludf.DUMMYFUNCTION("IFERROR(
  VLOOKUP(
    B630,
    IMPORTRANGE(
      ""1ZygntHC1J6IxzKbTidmOyf5nUyW4GCLurHCjexrLm_o"",
      ""HTMLキャッシュ!A:F""
    ),
    2,
    FALSE
  ),
  """"
)
"),"MC")</f>
        <v>MC</v>
      </c>
      <c r="G630" s="8" t="str">
        <f>IFERROR(__xludf.DUMMYFUNCTION("IFERROR(
  VLOOKUP(
    B630,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30" s="1" t="s">
        <v>2196</v>
      </c>
      <c r="I630" s="8">
        <f>IFERROR(__xludf.DUMMYFUNCTION("IFERROR(
  VLOOKUP(
    A630,
    IMPORTRANGE(
      ""1ZHMy3vVUd_0MrSduXTe1etBb1HNpAlGwQr006ljwMiM"",
      ""GSC最新!A:F""
    ),
    3,
    FALSE
  ),
  0
)
"),577.0)</f>
        <v>577</v>
      </c>
    </row>
    <row r="631">
      <c r="A631" s="9" t="s">
        <v>1112</v>
      </c>
      <c r="B631" s="9" t="s">
        <v>1073</v>
      </c>
      <c r="C631" s="11" t="str">
        <f>IFERROR(__xludf.DUMMYFUNCTION("REGEXEXTRACT(A631,""https?://([^/]+)"")"),"rika-quest.com")</f>
        <v>rika-quest.com</v>
      </c>
      <c r="D631" s="8" t="str">
        <f>IFERROR(__xludf.DUMMYFUNCTION("IFERROR(
  VLOOKUP(
    A631,
    IMPORTRANGE(
      ""1ZygntHC1J6IxzKbTidmOyf5nUyW4GCLurHCjexrLm_o"",
      ""HTMLキャッシュ!A:F""
    ),
    2,
    FALSE
  ),
  0
)
"),"MC")</f>
        <v>MC</v>
      </c>
      <c r="E631" s="8" t="str">
        <f>IFERROR(__xludf.DUMMYFUNCTION("IFERROR(
  VLOOKUP(
    A631,
    IMPORTRANGE(
      ""1ZygntHC1J6IxzKbTidmOyf5nUyW4GCLurHCjexrLm_o"",
      ""HTMLキャッシュ!A:F""
    ),
    5,
    FALSE
  ),
  0
)
"),"月の満ち欠けの順番と日食月食の並び方を整理【中学受験理科】")</f>
        <v>月の満ち欠けの順番と日食月食の並び方を整理【中学受験理科】</v>
      </c>
      <c r="F631" s="8" t="str">
        <f>IFERROR(__xludf.DUMMYFUNCTION("IFERROR(
  VLOOKUP(
    B631,
    IMPORTRANGE(
      ""1ZygntHC1J6IxzKbTidmOyf5nUyW4GCLurHCjexrLm_o"",
      ""HTMLキャッシュ!A:F""
    ),
    2,
    FALSE
  ),
  """"
)
"),"MC")</f>
        <v>MC</v>
      </c>
      <c r="G631" s="8" t="str">
        <f>IFERROR(__xludf.DUMMYFUNCTION("IFERROR(
  VLOOKUP(
    B631,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31" s="1" t="s">
        <v>2199</v>
      </c>
      <c r="I631" s="8">
        <f>IFERROR(__xludf.DUMMYFUNCTION("IFERROR(
  VLOOKUP(
    A631,
    IMPORTRANGE(
      ""1ZHMy3vVUd_0MrSduXTe1etBb1HNpAlGwQr006ljwMiM"",
      ""GSC最新!A:F""
    ),
    3,
    FALSE
  ),
  0
)
"),219.0)</f>
        <v>219</v>
      </c>
    </row>
    <row r="632">
      <c r="A632" s="9" t="s">
        <v>1113</v>
      </c>
      <c r="B632" s="9" t="s">
        <v>1067</v>
      </c>
      <c r="C632" s="11" t="str">
        <f>IFERROR(__xludf.DUMMYFUNCTION("REGEXEXTRACT(A632,""https?://([^/]+)"")"),"rika-quest.com")</f>
        <v>rika-quest.com</v>
      </c>
      <c r="D632" s="8" t="str">
        <f>IFERROR(__xludf.DUMMYFUNCTION("IFERROR(
  VLOOKUP(
    A632,
    IMPORTRANGE(
      ""1ZygntHC1J6IxzKbTidmOyf5nUyW4GCLurHCjexrLm_o"",
      ""HTMLキャッシュ!A:F""
    ),
    2,
    FALSE
  ),
  0
)
"),"MC")</f>
        <v>MC</v>
      </c>
      <c r="E632" s="8" t="str">
        <f>IFERROR(__xludf.DUMMYFUNCTION("IFERROR(
  VLOOKUP(
    A632,
    IMPORTRANGE(
      ""1ZygntHC1J6IxzKbTidmOyf5nUyW4GCLurHCjexrLm_o"",
      ""HTMLキャッシュ!A:F""
    ),
    5,
    FALSE
  ),
  0
)
"),"【理科のコツ】光合成 - 中学受験 理科の個別指導 | 受験理科専門塾「しゅん吉クエスト」")</f>
        <v>【理科のコツ】光合成 - 中学受験 理科の個別指導 | 受験理科専門塾「しゅん吉クエスト」</v>
      </c>
      <c r="F632" s="8" t="str">
        <f>IFERROR(__xludf.DUMMYFUNCTION("IFERROR(
  VLOOKUP(
    B632,
    IMPORTRANGE(
      ""1ZygntHC1J6IxzKbTidmOyf5nUyW4GCLurHCjexrLm_o"",
      ""HTMLキャッシュ!A:F""
    ),
    2,
    FALSE
  ),
  """"
)
"),"MC")</f>
        <v>MC</v>
      </c>
      <c r="G632" s="8" t="str">
        <f>IFERROR(__xludf.DUMMYFUNCTION("IFERROR(
  VLOOKUP(
    B632,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32" s="1" t="s">
        <v>2196</v>
      </c>
      <c r="I632" s="8">
        <f>IFERROR(__xludf.DUMMYFUNCTION("IFERROR(
  VLOOKUP(
    A632,
    IMPORTRANGE(
      ""1ZHMy3vVUd_0MrSduXTe1etBb1HNpAlGwQr006ljwMiM"",
      ""GSC最新!A:F""
    ),
    3,
    FALSE
  ),
  0
)
"),41.0)</f>
        <v>41</v>
      </c>
    </row>
    <row r="633">
      <c r="A633" s="9" t="s">
        <v>1114</v>
      </c>
      <c r="B633" s="9" t="s">
        <v>1157</v>
      </c>
      <c r="C633" s="11" t="str">
        <f>IFERROR(__xludf.DUMMYFUNCTION("REGEXEXTRACT(A633,""https?://([^/]+)"")"),"rika-quest.com")</f>
        <v>rika-quest.com</v>
      </c>
      <c r="D633" s="8" t="str">
        <f>IFERROR(__xludf.DUMMYFUNCTION("IFERROR(
  VLOOKUP(
    A633,
    IMPORTRANGE(
      ""1ZygntHC1J6IxzKbTidmOyf5nUyW4GCLurHCjexrLm_o"",
      ""HTMLキャッシュ!A:F""
    ),
    2,
    FALSE
  ),
  0
)
"),"MC")</f>
        <v>MC</v>
      </c>
      <c r="E633" s="8" t="str">
        <f>IFERROR(__xludf.DUMMYFUNCTION("IFERROR(
  VLOOKUP(
    A633,
    IMPORTRANGE(
      ""1ZygntHC1J6IxzKbTidmOyf5nUyW4GCLurHCjexrLm_o"",
      ""HTMLキャッシュ!A:F""
    ),
    5,
    FALSE
  ),
  0
)
"),"理科 単位換算｜物理の計算ミス対策｜中学受験小4〜小6")</f>
        <v>理科 単位換算｜物理の計算ミス対策｜中学受験小4〜小6</v>
      </c>
      <c r="F633" s="8" t="str">
        <f>IFERROR(__xludf.DUMMYFUNCTION("IFERROR(
  VLOOKUP(
    B633,
    IMPORTRANGE(
      ""1ZygntHC1J6IxzKbTidmOyf5nUyW4GCLurHCjexrLm_o"",
      ""HTMLキャッシュ!A:F""
    ),
    2,
    FALSE
  ),
  """"
)
"),"SP")</f>
        <v>SP</v>
      </c>
      <c r="G633" s="8" t="str">
        <f>IFERROR(__xludf.DUMMYFUNCTION("IFERROR(
  VLOOKUP(
    B633,
    IMPORTRANGE(
      ""1ZygntHC1J6IxzKbTidmOyf5nUyW4GCLurHCjexrLm_o"",
      ""HTMLキャッシュ!A:F""
    ),
    5,
    FALSE
  ),
  """"
)
"),"中学受験理科の個別指導 講座一覧｜分野別攻略・過去問演習｜しゅん吉クエスト")</f>
        <v>中学受験理科の個別指導 講座一覧｜分野別攻略・過去問演習｜しゅん吉クエスト</v>
      </c>
      <c r="H633" s="1" t="s">
        <v>2197</v>
      </c>
      <c r="I633" s="8">
        <f>IFERROR(__xludf.DUMMYFUNCTION("IFERROR(
  VLOOKUP(
    A633,
    IMPORTRANGE(
      ""1ZHMy3vVUd_0MrSduXTe1etBb1HNpAlGwQr006ljwMiM"",
      ""GSC最新!A:F""
    ),
    3,
    FALSE
  ),
  0
)
"),20.0)</f>
        <v>20</v>
      </c>
    </row>
    <row r="634">
      <c r="A634" s="9" t="s">
        <v>1115</v>
      </c>
      <c r="B634" s="9" t="s">
        <v>1067</v>
      </c>
      <c r="C634" s="11" t="str">
        <f>IFERROR(__xludf.DUMMYFUNCTION("REGEXEXTRACT(A634,""https?://([^/]+)"")"),"rika-quest.com")</f>
        <v>rika-quest.com</v>
      </c>
      <c r="D634" s="8" t="str">
        <f>IFERROR(__xludf.DUMMYFUNCTION("IFERROR(
  VLOOKUP(
    A634,
    IMPORTRANGE(
      ""1ZygntHC1J6IxzKbTidmOyf5nUyW4GCLurHCjexrLm_o"",
      ""HTMLキャッシュ!A:F""
    ),
    2,
    FALSE
  ),
  0
)
"),"MC")</f>
        <v>MC</v>
      </c>
      <c r="E634" s="8" t="str">
        <f>IFERROR(__xludf.DUMMYFUNCTION("IFERROR(
  VLOOKUP(
    A634,
    IMPORTRANGE(
      ""1ZygntHC1J6IxzKbTidmOyf5nUyW4GCLurHCjexrLm_o"",
      ""HTMLキャッシュ!A:F""
    ),
    5,
    FALSE
  ),
  0
)
"),"【理科のコツ】プランクトンの観察 - 中学受験 理科の個別指導 | 受験理科専門塾「しゅん吉クエスト」")</f>
        <v>【理科のコツ】プランクトンの観察 - 中学受験 理科の個別指導 | 受験理科専門塾「しゅん吉クエスト」</v>
      </c>
      <c r="F634" s="8" t="str">
        <f>IFERROR(__xludf.DUMMYFUNCTION("IFERROR(
  VLOOKUP(
    B634,
    IMPORTRANGE(
      ""1ZygntHC1J6IxzKbTidmOyf5nUyW4GCLurHCjexrLm_o"",
      ""HTMLキャッシュ!A:F""
    ),
    2,
    FALSE
  ),
  """"
)
"),"MC")</f>
        <v>MC</v>
      </c>
      <c r="G634" s="8" t="str">
        <f>IFERROR(__xludf.DUMMYFUNCTION("IFERROR(
  VLOOKUP(
    B634,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34" s="1" t="s">
        <v>2196</v>
      </c>
      <c r="I634" s="8">
        <f>IFERROR(__xludf.DUMMYFUNCTION("IFERROR(
  VLOOKUP(
    A634,
    IMPORTRANGE(
      ""1ZHMy3vVUd_0MrSduXTe1etBb1HNpAlGwQr006ljwMiM"",
      ""GSC最新!A:F""
    ),
    3,
    FALSE
  ),
  0
)
"),175.0)</f>
        <v>175</v>
      </c>
    </row>
    <row r="635">
      <c r="A635" s="9" t="s">
        <v>1116</v>
      </c>
      <c r="B635" s="9" t="s">
        <v>1067</v>
      </c>
      <c r="C635" s="11" t="str">
        <f>IFERROR(__xludf.DUMMYFUNCTION("REGEXEXTRACT(A635,""https?://([^/]+)"")"),"rika-quest.com")</f>
        <v>rika-quest.com</v>
      </c>
      <c r="D635" s="8" t="str">
        <f>IFERROR(__xludf.DUMMYFUNCTION("IFERROR(
  VLOOKUP(
    A635,
    IMPORTRANGE(
      ""1ZygntHC1J6IxzKbTidmOyf5nUyW4GCLurHCjexrLm_o"",
      ""HTMLキャッシュ!A:F""
    ),
    2,
    FALSE
  ),
  0
)
"),"MC")</f>
        <v>MC</v>
      </c>
      <c r="E635" s="8" t="str">
        <f>IFERROR(__xludf.DUMMYFUNCTION("IFERROR(
  VLOOKUP(
    A635,
    IMPORTRANGE(
      ""1ZygntHC1J6IxzKbTidmOyf5nUyW4GCLurHCjexrLm_o"",
      ""HTMLキャッシュ!A:F""
    ),
    5,
    FALSE
  ),
  0
)
"),"単子葉類と双子葉類の違い・例｜中学受験 植物の分類表")</f>
        <v>単子葉類と双子葉類の違い・例｜中学受験 植物の分類表</v>
      </c>
      <c r="F635" s="8" t="str">
        <f>IFERROR(__xludf.DUMMYFUNCTION("IFERROR(
  VLOOKUP(
    B635,
    IMPORTRANGE(
      ""1ZygntHC1J6IxzKbTidmOyf5nUyW4GCLurHCjexrLm_o"",
      ""HTMLキャッシュ!A:F""
    ),
    2,
    FALSE
  ),
  """"
)
"),"MC")</f>
        <v>MC</v>
      </c>
      <c r="G635" s="8" t="str">
        <f>IFERROR(__xludf.DUMMYFUNCTION("IFERROR(
  VLOOKUP(
    B635,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35" s="1" t="s">
        <v>2196</v>
      </c>
      <c r="I635" s="8">
        <f>IFERROR(__xludf.DUMMYFUNCTION("IFERROR(
  VLOOKUP(
    A635,
    IMPORTRANGE(
      ""1ZHMy3vVUd_0MrSduXTe1etBb1HNpAlGwQr006ljwMiM"",
      ""GSC最新!A:F""
    ),
    3,
    FALSE
  ),
  0
)
"),960.0)</f>
        <v>960</v>
      </c>
    </row>
    <row r="636">
      <c r="A636" s="2" t="s">
        <v>1117</v>
      </c>
      <c r="B636" s="2" t="s">
        <v>1114</v>
      </c>
      <c r="C636" s="11" t="str">
        <f>IFERROR(__xludf.DUMMYFUNCTION("REGEXEXTRACT(A636,""https?://([^/]+)"")"),"rika-quest.com")</f>
        <v>rika-quest.com</v>
      </c>
      <c r="D636" s="8" t="str">
        <f>IFERROR(__xludf.DUMMYFUNCTION("IFERROR(
  VLOOKUP(
    A636,
    IMPORTRANGE(
      ""1ZygntHC1J6IxzKbTidmOyf5nUyW4GCLurHCjexrLm_o"",
      ""HTMLキャッシュ!A:F""
    ),
    2,
    FALSE
  ),
  0
)
"),"MC")</f>
        <v>MC</v>
      </c>
      <c r="E636" s="8" t="str">
        <f>IFERROR(__xludf.DUMMYFUNCTION("IFERROR(
  VLOOKUP(
    A636,
    IMPORTRANGE(
      ""1ZygntHC1J6IxzKbTidmOyf5nUyW4GCLurHCjexrLm_o"",
      ""HTMLキャッシュ!A:F""
    ),
    5,
    FALSE
  ),
  0
)
"),"中学受験理科｜水圧の求め方と公式を図解で整理｜圧力気圧解説付")</f>
        <v>中学受験理科｜水圧の求め方と公式を図解で整理｜圧力気圧解説付</v>
      </c>
      <c r="F636" s="8" t="str">
        <f>IFERROR(__xludf.DUMMYFUNCTION("IFERROR(
  VLOOKUP(
    B636,
    IMPORTRANGE(
      ""1ZygntHC1J6IxzKbTidmOyf5nUyW4GCLurHCjexrLm_o"",
      ""HTMLキャッシュ!A:F""
    ),
    2,
    FALSE
  ),
  """"
)
"),"MC")</f>
        <v>MC</v>
      </c>
      <c r="G636" s="8" t="str">
        <f>IFERROR(__xludf.DUMMYFUNCTION("IFERROR(
  VLOOKUP(
    B636,
    IMPORTRANGE(
      ""1ZygntHC1J6IxzKbTidmOyf5nUyW4GCLurHCjexrLm_o"",
      ""HTMLキャッシュ!A:F""
    ),
    5,
    FALSE
  ),
  """"
)
"),"理科 単位換算｜物理の計算ミス対策｜中学受験小4〜小6")</f>
        <v>理科 単位換算｜物理の計算ミス対策｜中学受験小4〜小6</v>
      </c>
      <c r="H636" s="1" t="s">
        <v>2197</v>
      </c>
      <c r="I636" s="8">
        <f>IFERROR(__xludf.DUMMYFUNCTION("IFERROR(
  VLOOKUP(
    A636,
    IMPORTRANGE(
      ""1ZHMy3vVUd_0MrSduXTe1etBb1HNpAlGwQr006ljwMiM"",
      ""GSC最新!A:F""
    ),
    3,
    FALSE
  ),
  0
)
"),210.0)</f>
        <v>210</v>
      </c>
    </row>
    <row r="637">
      <c r="A637" s="2" t="s">
        <v>1118</v>
      </c>
      <c r="B637" s="2" t="s">
        <v>1114</v>
      </c>
      <c r="C637" s="11" t="str">
        <f>IFERROR(__xludf.DUMMYFUNCTION("REGEXEXTRACT(A637,""https?://([^/]+)"")"),"rika-quest.com")</f>
        <v>rika-quest.com</v>
      </c>
      <c r="D637" s="8" t="str">
        <f>IFERROR(__xludf.DUMMYFUNCTION("IFERROR(
  VLOOKUP(
    A637,
    IMPORTRANGE(
      ""1ZygntHC1J6IxzKbTidmOyf5nUyW4GCLurHCjexrLm_o"",
      ""HTMLキャッシュ!A:F""
    ),
    2,
    FALSE
  ),
  0
)
"),"MC")</f>
        <v>MC</v>
      </c>
      <c r="E637" s="8" t="str">
        <f>IFERROR(__xludf.DUMMYFUNCTION("IFERROR(
  VLOOKUP(
    A637,
    IMPORTRANGE(
      ""1ZygntHC1J6IxzKbTidmOyf5nUyW4GCLurHCjexrLm_o"",
      ""HTMLキャッシュ!A:F""
    ),
    5,
    FALSE
  ),
  0
)
"),"水中から空気中に向かう光の進み方｜屈折は空気側へ｜中学理科")</f>
        <v>水中から空気中に向かう光の進み方｜屈折は空気側へ｜中学理科</v>
      </c>
      <c r="F637" s="8" t="str">
        <f>IFERROR(__xludf.DUMMYFUNCTION("IFERROR(
  VLOOKUP(
    B637,
    IMPORTRANGE(
      ""1ZygntHC1J6IxzKbTidmOyf5nUyW4GCLurHCjexrLm_o"",
      ""HTMLキャッシュ!A:F""
    ),
    2,
    FALSE
  ),
  """"
)
"),"MC")</f>
        <v>MC</v>
      </c>
      <c r="G637" s="8" t="str">
        <f>IFERROR(__xludf.DUMMYFUNCTION("IFERROR(
  VLOOKUP(
    B637,
    IMPORTRANGE(
      ""1ZygntHC1J6IxzKbTidmOyf5nUyW4GCLurHCjexrLm_o"",
      ""HTMLキャッシュ!A:F""
    ),
    5,
    FALSE
  ),
  """"
)
"),"理科 単位換算｜物理の計算ミス対策｜中学受験小4〜小6")</f>
        <v>理科 単位換算｜物理の計算ミス対策｜中学受験小4〜小6</v>
      </c>
      <c r="H637" s="1" t="s">
        <v>2197</v>
      </c>
      <c r="I637" s="8">
        <f>IFERROR(__xludf.DUMMYFUNCTION("IFERROR(
  VLOOKUP(
    A637,
    IMPORTRANGE(
      ""1ZHMy3vVUd_0MrSduXTe1etBb1HNpAlGwQr006ljwMiM"",
      ""GSC最新!A:F""
    ),
    3,
    FALSE
  ),
  0
)
"),44.0)</f>
        <v>44</v>
      </c>
    </row>
    <row r="638">
      <c r="A638" s="2" t="s">
        <v>1119</v>
      </c>
      <c r="B638" s="2" t="s">
        <v>1073</v>
      </c>
      <c r="C638" s="11" t="str">
        <f>IFERROR(__xludf.DUMMYFUNCTION("REGEXEXTRACT(A638,""https?://([^/]+)"")"),"rika-quest.com")</f>
        <v>rika-quest.com</v>
      </c>
      <c r="D638" s="8" t="str">
        <f>IFERROR(__xludf.DUMMYFUNCTION("IFERROR(
  VLOOKUP(
    A638,
    IMPORTRANGE(
      ""1ZygntHC1J6IxzKbTidmOyf5nUyW4GCLurHCjexrLm_o"",
      ""HTMLキャッシュ!A:F""
    ),
    2,
    FALSE
  ),
  0
)
"),"MC")</f>
        <v>MC</v>
      </c>
      <c r="E638" s="8" t="str">
        <f>IFERROR(__xludf.DUMMYFUNCTION("IFERROR(
  VLOOKUP(
    A638,
    IMPORTRANGE(
      ""1ZygntHC1J6IxzKbTidmOyf5nUyW4GCLurHCjexrLm_o"",
      ""HTMLキャッシュ!A:F""
    ),
    5,
    FALSE
  ),
  0
)
"),"太陽の見かけの動き｜東→南→西と南中を図で理解中学受験用理科")</f>
        <v>太陽の見かけの動き｜東→南→西と南中を図で理解中学受験用理科</v>
      </c>
      <c r="F638" s="8" t="str">
        <f>IFERROR(__xludf.DUMMYFUNCTION("IFERROR(
  VLOOKUP(
    B638,
    IMPORTRANGE(
      ""1ZygntHC1J6IxzKbTidmOyf5nUyW4GCLurHCjexrLm_o"",
      ""HTMLキャッシュ!A:F""
    ),
    2,
    FALSE
  ),
  """"
)
"),"MC")</f>
        <v>MC</v>
      </c>
      <c r="G638" s="8" t="str">
        <f>IFERROR(__xludf.DUMMYFUNCTION("IFERROR(
  VLOOKUP(
    B638,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38" s="1" t="s">
        <v>2199</v>
      </c>
      <c r="I638" s="8">
        <f>IFERROR(__xludf.DUMMYFUNCTION("IFERROR(
  VLOOKUP(
    A638,
    IMPORTRANGE(
      ""1ZHMy3vVUd_0MrSduXTe1etBb1HNpAlGwQr006ljwMiM"",
      ""GSC最新!A:F""
    ),
    3,
    FALSE
  ),
  0
)
"),135.0)</f>
        <v>135</v>
      </c>
    </row>
    <row r="639">
      <c r="A639" s="2" t="s">
        <v>1121</v>
      </c>
      <c r="B639" s="2" t="s">
        <v>1073</v>
      </c>
      <c r="C639" s="11" t="str">
        <f>IFERROR(__xludf.DUMMYFUNCTION("REGEXEXTRACT(A639,""https?://([^/]+)"")"),"rika-quest.com")</f>
        <v>rika-quest.com</v>
      </c>
      <c r="D639" s="8" t="str">
        <f>IFERROR(__xludf.DUMMYFUNCTION("IFERROR(
  VLOOKUP(
    A639,
    IMPORTRANGE(
      ""1ZygntHC1J6IxzKbTidmOyf5nUyW4GCLurHCjexrLm_o"",
      ""HTMLキャッシュ!A:F""
    ),
    2,
    FALSE
  ),
  0
)
"),"MC")</f>
        <v>MC</v>
      </c>
      <c r="E639" s="8" t="str">
        <f>IFERROR(__xludf.DUMMYFUNCTION("IFERROR(
  VLOOKUP(
    A639,
    IMPORTRANGE(
      ""1ZygntHC1J6IxzKbTidmOyf5nUyW4GCLurHCjexrLm_o"",
      ""HTMLキャッシュ!A:F""
    ),
    5,
    FALSE
  ),
  0
)
"),"日本周辺の気団｜中2理科天気と四季のしくみをまとめて学ぶ重要整理")</f>
        <v>日本周辺の気団｜中2理科天気と四季のしくみをまとめて学ぶ重要整理</v>
      </c>
      <c r="F639" s="8" t="str">
        <f>IFERROR(__xludf.DUMMYFUNCTION("IFERROR(
  VLOOKUP(
    B639,
    IMPORTRANGE(
      ""1ZygntHC1J6IxzKbTidmOyf5nUyW4GCLurHCjexrLm_o"",
      ""HTMLキャッシュ!A:F""
    ),
    2,
    FALSE
  ),
  """"
)
"),"MC")</f>
        <v>MC</v>
      </c>
      <c r="G639" s="8" t="str">
        <f>IFERROR(__xludf.DUMMYFUNCTION("IFERROR(
  VLOOKUP(
    B639,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39" s="1" t="s">
        <v>2199</v>
      </c>
      <c r="I639" s="8">
        <f>IFERROR(__xludf.DUMMYFUNCTION("IFERROR(
  VLOOKUP(
    A639,
    IMPORTRANGE(
      ""1ZHMy3vVUd_0MrSduXTe1etBb1HNpAlGwQr006ljwMiM"",
      ""GSC最新!A:F""
    ),
    3,
    FALSE
  ),
  0
)
"),146.0)</f>
        <v>146</v>
      </c>
    </row>
    <row r="640">
      <c r="A640" s="2" t="s">
        <v>1122</v>
      </c>
      <c r="B640" s="2" t="s">
        <v>1067</v>
      </c>
      <c r="C640" s="11" t="str">
        <f>IFERROR(__xludf.DUMMYFUNCTION("REGEXEXTRACT(A640,""https?://([^/]+)"")"),"rika-quest.com")</f>
        <v>rika-quest.com</v>
      </c>
      <c r="D640" s="8" t="str">
        <f>IFERROR(__xludf.DUMMYFUNCTION("IFERROR(
  VLOOKUP(
    A640,
    IMPORTRANGE(
      ""1ZygntHC1J6IxzKbTidmOyf5nUyW4GCLurHCjexrLm_o"",
      ""HTMLキャッシュ!A:F""
    ),
    2,
    FALSE
  ),
  0
)
"),"MC")</f>
        <v>MC</v>
      </c>
      <c r="E640" s="8" t="str">
        <f>IFERROR(__xludf.DUMMYFUNCTION("IFERROR(
  VLOOKUP(
    A640,
    IMPORTRANGE(
      ""1ZygntHC1J6IxzKbTidmOyf5nUyW4GCLurHCjexrLm_o"",
      ""HTMLキャッシュ!A:F""
    ),
    5,
    FALSE
  ),
  0
)
"),"【理科のコツ】種子のつくり - 中学受験 理科の個別指導 | 受験理科専門塾「しゅん吉クエスト」")</f>
        <v>【理科のコツ】種子のつくり - 中学受験 理科の個別指導 | 受験理科専門塾「しゅん吉クエスト」</v>
      </c>
      <c r="F640" s="8" t="str">
        <f>IFERROR(__xludf.DUMMYFUNCTION("IFERROR(
  VLOOKUP(
    B640,
    IMPORTRANGE(
      ""1ZygntHC1J6IxzKbTidmOyf5nUyW4GCLurHCjexrLm_o"",
      ""HTMLキャッシュ!A:F""
    ),
    2,
    FALSE
  ),
  """"
)
"),"MC")</f>
        <v>MC</v>
      </c>
      <c r="G640" s="8" t="str">
        <f>IFERROR(__xludf.DUMMYFUNCTION("IFERROR(
  VLOOKUP(
    B640,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40" s="1" t="s">
        <v>2196</v>
      </c>
      <c r="I640" s="8">
        <f>IFERROR(__xludf.DUMMYFUNCTION("IFERROR(
  VLOOKUP(
    A640,
    IMPORTRANGE(
      ""1ZHMy3vVUd_0MrSduXTe1etBb1HNpAlGwQr006ljwMiM"",
      ""GSC最新!A:F""
    ),
    3,
    FALSE
  ),
  0
)
"),800.0)</f>
        <v>800</v>
      </c>
    </row>
    <row r="641">
      <c r="A641" s="2" t="s">
        <v>1123</v>
      </c>
      <c r="B641" s="2" t="s">
        <v>1066</v>
      </c>
      <c r="C641" s="11" t="str">
        <f>IFERROR(__xludf.DUMMYFUNCTION("REGEXEXTRACT(A641,""https?://([^/]+)"")"),"rika-quest.com")</f>
        <v>rika-quest.com</v>
      </c>
      <c r="D641" s="8" t="str">
        <f>IFERROR(__xludf.DUMMYFUNCTION("IFERROR(
  VLOOKUP(
    A641,
    IMPORTRANGE(
      ""1ZygntHC1J6IxzKbTidmOyf5nUyW4GCLurHCjexrLm_o"",
      ""HTMLキャッシュ!A:F""
    ),
    2,
    FALSE
  ),
  0
)
"),"MC")</f>
        <v>MC</v>
      </c>
      <c r="E641" s="8" t="str">
        <f>IFERROR(__xludf.DUMMYFUNCTION("IFERROR(
  VLOOKUP(
    A641,
    IMPORTRANGE(
      ""1ZygntHC1J6IxzKbTidmOyf5nUyW4GCLurHCjexrLm_o"",
      ""HTMLキャッシュ!A:F""
    ),
    5,
    FALSE
  ),
  0
)
"),"質量パーセント濃度の求め方｜公式と水溶液の濃度計算")</f>
        <v>質量パーセント濃度の求め方｜公式と水溶液の濃度計算</v>
      </c>
      <c r="F641" s="8" t="str">
        <f>IFERROR(__xludf.DUMMYFUNCTION("IFERROR(
  VLOOKUP(
    B641,
    IMPORTRANGE(
      ""1ZygntHC1J6IxzKbTidmOyf5nUyW4GCLurHCjexrLm_o"",
      ""HTMLキャッシュ!A:F""
    ),
    2,
    FALSE
  ),
  """"
)
"),"MC")</f>
        <v>MC</v>
      </c>
      <c r="G641" s="8" t="str">
        <f>IFERROR(__xludf.DUMMYFUNCTION("IFERROR(
  VLOOKUP(
    B641,
    IMPORTRANGE(
      ""1ZygntHC1J6IxzKbTidmOyf5nUyW4GCLurHCjexrLm_o"",
      ""HTMLキャッシュ!A:F""
    ),
    5,
    FALSE
  ),
  """"
)
"),"中学受験理科化学分野｜つまずき対策暗記＋計算｜動画")</f>
        <v>中学受験理科化学分野｜つまずき対策暗記＋計算｜動画</v>
      </c>
      <c r="H641" s="1" t="s">
        <v>2198</v>
      </c>
      <c r="I641" s="8">
        <f>IFERROR(__xludf.DUMMYFUNCTION("IFERROR(
  VLOOKUP(
    A641,
    IMPORTRANGE(
      ""1ZHMy3vVUd_0MrSduXTe1etBb1HNpAlGwQr006ljwMiM"",
      ""GSC最新!A:F""
    ),
    3,
    FALSE
  ),
  0
)
"),41.0)</f>
        <v>41</v>
      </c>
    </row>
    <row r="642">
      <c r="A642" s="2" t="s">
        <v>1124</v>
      </c>
      <c r="B642" s="2" t="s">
        <v>1073</v>
      </c>
      <c r="C642" s="11" t="str">
        <f>IFERROR(__xludf.DUMMYFUNCTION("REGEXEXTRACT(A642,""https?://([^/]+)"")"),"rika-quest.com")</f>
        <v>rika-quest.com</v>
      </c>
      <c r="D642" s="8" t="str">
        <f>IFERROR(__xludf.DUMMYFUNCTION("IFERROR(
  VLOOKUP(
    A642,
    IMPORTRANGE(
      ""1ZygntHC1J6IxzKbTidmOyf5nUyW4GCLurHCjexrLm_o"",
      ""HTMLキャッシュ!A:F""
    ),
    2,
    FALSE
  ),
  0
)
"),"MC")</f>
        <v>MC</v>
      </c>
      <c r="E642" s="8" t="str">
        <f>IFERROR(__xludf.DUMMYFUNCTION("IFERROR(
  VLOOKUP(
    A642,
    IMPORTRANGE(
      ""1ZygntHC1J6IxzKbTidmOyf5nUyW4GCLurHCjexrLm_o"",
      ""HTMLキャッシュ!A:F""
    ),
    5,
    FALSE
  ),
  0
)
"),"南中高度の求め方を整理｜春分秋分・夏至・冬至の公式と理由")</f>
        <v>南中高度の求め方を整理｜春分秋分・夏至・冬至の公式と理由</v>
      </c>
      <c r="F642" s="8" t="str">
        <f>IFERROR(__xludf.DUMMYFUNCTION("IFERROR(
  VLOOKUP(
    B642,
    IMPORTRANGE(
      ""1ZygntHC1J6IxzKbTidmOyf5nUyW4GCLurHCjexrLm_o"",
      ""HTMLキャッシュ!A:F""
    ),
    2,
    FALSE
  ),
  """"
)
"),"MC")</f>
        <v>MC</v>
      </c>
      <c r="G642" s="8" t="str">
        <f>IFERROR(__xludf.DUMMYFUNCTION("IFERROR(
  VLOOKUP(
    B642,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42" s="1" t="s">
        <v>2199</v>
      </c>
      <c r="I642" s="8">
        <f>IFERROR(__xludf.DUMMYFUNCTION("IFERROR(
  VLOOKUP(
    A642,
    IMPORTRANGE(
      ""1ZHMy3vVUd_0MrSduXTe1etBb1HNpAlGwQr006ljwMiM"",
      ""GSC最新!A:F""
    ),
    3,
    FALSE
  ),
  0
)
"),1084.0)</f>
        <v>1084</v>
      </c>
    </row>
    <row r="643">
      <c r="A643" s="2" t="s">
        <v>1125</v>
      </c>
      <c r="B643" s="2" t="s">
        <v>1073</v>
      </c>
      <c r="C643" s="11" t="str">
        <f>IFERROR(__xludf.DUMMYFUNCTION("REGEXEXTRACT(A643,""https?://([^/]+)"")"),"rika-quest.com")</f>
        <v>rika-quest.com</v>
      </c>
      <c r="D643" s="8" t="str">
        <f>IFERROR(__xludf.DUMMYFUNCTION("IFERROR(
  VLOOKUP(
    A643,
    IMPORTRANGE(
      ""1ZygntHC1J6IxzKbTidmOyf5nUyW4GCLurHCjexrLm_o"",
      ""HTMLキャッシュ!A:F""
    ),
    2,
    FALSE
  ),
  0
)
"),"MC")</f>
        <v>MC</v>
      </c>
      <c r="E643" s="8" t="str">
        <f>IFERROR(__xludf.DUMMYFUNCTION("IFERROR(
  VLOOKUP(
    A643,
    IMPORTRANGE(
      ""1ZygntHC1J6IxzKbTidmOyf5nUyW4GCLurHCjexrLm_o"",
      ""HTMLキャッシュ!A:F""
    ),
    5,
    FALSE
  ),
  0
)
"),"星の動き方｜東西南北と１時間１５度・北極星まわり解説中学受験")</f>
        <v>星の動き方｜東西南北と１時間１５度・北極星まわり解説中学受験</v>
      </c>
      <c r="F643" s="8" t="str">
        <f>IFERROR(__xludf.DUMMYFUNCTION("IFERROR(
  VLOOKUP(
    B643,
    IMPORTRANGE(
      ""1ZygntHC1J6IxzKbTidmOyf5nUyW4GCLurHCjexrLm_o"",
      ""HTMLキャッシュ!A:F""
    ),
    2,
    FALSE
  ),
  """"
)
"),"MC")</f>
        <v>MC</v>
      </c>
      <c r="G643" s="8" t="str">
        <f>IFERROR(__xludf.DUMMYFUNCTION("IFERROR(
  VLOOKUP(
    B643,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43" s="1" t="s">
        <v>2199</v>
      </c>
      <c r="I643" s="8">
        <f>IFERROR(__xludf.DUMMYFUNCTION("IFERROR(
  VLOOKUP(
    A643,
    IMPORTRANGE(
      ""1ZHMy3vVUd_0MrSduXTe1etBb1HNpAlGwQr006ljwMiM"",
      ""GSC最新!A:F""
    ),
    3,
    FALSE
  ),
  0
)
"),442.0)</f>
        <v>442</v>
      </c>
    </row>
    <row r="644">
      <c r="A644" s="2" t="s">
        <v>1126</v>
      </c>
      <c r="B644" s="2" t="s">
        <v>1073</v>
      </c>
      <c r="C644" s="11" t="str">
        <f>IFERROR(__xludf.DUMMYFUNCTION("REGEXEXTRACT(A644,""https?://([^/]+)"")"),"rika-quest.com")</f>
        <v>rika-quest.com</v>
      </c>
      <c r="D644" s="8" t="str">
        <f>IFERROR(__xludf.DUMMYFUNCTION("IFERROR(
  VLOOKUP(
    A644,
    IMPORTRANGE(
      ""1ZygntHC1J6IxzKbTidmOyf5nUyW4GCLurHCjexrLm_o"",
      ""HTMLキャッシュ!A:F""
    ),
    2,
    FALSE
  ),
  0
)
"),"MC")</f>
        <v>MC</v>
      </c>
      <c r="E644" s="8" t="str">
        <f>IFERROR(__xludf.DUMMYFUNCTION("IFERROR(
  VLOOKUP(
    A644,
    IMPORTRANGE(
      ""1ZygntHC1J6IxzKbTidmOyf5nUyW4GCLurHCjexrLm_o"",
      ""HTMLキャッシュ!A:F""
    ),
    5,
    FALSE
  ),
  0
)
"),"隆起とは？沈降との違い｜中学受験理科の地層・柱状図要点図解付")</f>
        <v>隆起とは？沈降との違い｜中学受験理科の地層・柱状図要点図解付</v>
      </c>
      <c r="F644" s="8" t="str">
        <f>IFERROR(__xludf.DUMMYFUNCTION("IFERROR(
  VLOOKUP(
    B644,
    IMPORTRANGE(
      ""1ZygntHC1J6IxzKbTidmOyf5nUyW4GCLurHCjexrLm_o"",
      ""HTMLキャッシュ!A:F""
    ),
    2,
    FALSE
  ),
  """"
)
"),"MC")</f>
        <v>MC</v>
      </c>
      <c r="G644" s="8" t="str">
        <f>IFERROR(__xludf.DUMMYFUNCTION("IFERROR(
  VLOOKUP(
    B644,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44" s="1" t="s">
        <v>2199</v>
      </c>
      <c r="I644" s="8">
        <f>IFERROR(__xludf.DUMMYFUNCTION("IFERROR(
  VLOOKUP(
    A644,
    IMPORTRANGE(
      ""1ZHMy3vVUd_0MrSduXTe1etBb1HNpAlGwQr006ljwMiM"",
      ""GSC最新!A:F""
    ),
    3,
    FALSE
  ),
  0
)
"),499.0)</f>
        <v>499</v>
      </c>
    </row>
    <row r="645">
      <c r="A645" s="2" t="s">
        <v>1127</v>
      </c>
      <c r="B645" s="2" t="s">
        <v>1066</v>
      </c>
      <c r="C645" s="11" t="str">
        <f>IFERROR(__xludf.DUMMYFUNCTION("REGEXEXTRACT(A645,""https?://([^/]+)"")"),"rika-quest.com")</f>
        <v>rika-quest.com</v>
      </c>
      <c r="D645" s="8" t="str">
        <f>IFERROR(__xludf.DUMMYFUNCTION("IFERROR(
  VLOOKUP(
    A645,
    IMPORTRANGE(
      ""1ZygntHC1J6IxzKbTidmOyf5nUyW4GCLurHCjexrLm_o"",
      ""HTMLキャッシュ!A:F""
    ),
    2,
    FALSE
  ),
  0
)
"),"MC")</f>
        <v>MC</v>
      </c>
      <c r="E645" s="8" t="str">
        <f>IFERROR(__xludf.DUMMYFUNCTION("IFERROR(
  VLOOKUP(
    A645,
    IMPORTRANGE(
      ""1ZygntHC1J6IxzKbTidmOyf5nUyW4GCLurHCjexrLm_o"",
      ""HTMLキャッシュ!A:F""
    ),
    5,
    FALSE
  ),
  0
)
"),"【理科のコツ】水よう液（中和） - 中学受験 理科の個別指導 | 受験理科専門塾「しゅん吉クエスト」")</f>
        <v>【理科のコツ】水よう液（中和） - 中学受験 理科の個別指導 | 受験理科専門塾「しゅん吉クエスト」</v>
      </c>
      <c r="F645" s="8" t="str">
        <f>IFERROR(__xludf.DUMMYFUNCTION("IFERROR(
  VLOOKUP(
    B645,
    IMPORTRANGE(
      ""1ZygntHC1J6IxzKbTidmOyf5nUyW4GCLurHCjexrLm_o"",
      ""HTMLキャッシュ!A:F""
    ),
    2,
    FALSE
  ),
  """"
)
"),"MC")</f>
        <v>MC</v>
      </c>
      <c r="G645" s="8" t="str">
        <f>IFERROR(__xludf.DUMMYFUNCTION("IFERROR(
  VLOOKUP(
    B645,
    IMPORTRANGE(
      ""1ZygntHC1J6IxzKbTidmOyf5nUyW4GCLurHCjexrLm_o"",
      ""HTMLキャッシュ!A:F""
    ),
    5,
    FALSE
  ),
  """"
)
"),"中学受験理科化学分野｜つまずき対策暗記＋計算｜動画")</f>
        <v>中学受験理科化学分野｜つまずき対策暗記＋計算｜動画</v>
      </c>
      <c r="H645" s="1" t="s">
        <v>2198</v>
      </c>
      <c r="I645" s="8">
        <f>IFERROR(__xludf.DUMMYFUNCTION("IFERROR(
  VLOOKUP(
    A645,
    IMPORTRANGE(
      ""1ZHMy3vVUd_0MrSduXTe1etBb1HNpAlGwQr006ljwMiM"",
      ""GSC最新!A:F""
    ),
    3,
    FALSE
  ),
  0
)
"),88.0)</f>
        <v>88</v>
      </c>
    </row>
    <row r="646">
      <c r="A646" s="2" t="s">
        <v>1128</v>
      </c>
      <c r="B646" s="2" t="s">
        <v>1114</v>
      </c>
      <c r="C646" s="11" t="str">
        <f>IFERROR(__xludf.DUMMYFUNCTION("REGEXEXTRACT(A646,""https?://([^/]+)"")"),"rika-quest.com")</f>
        <v>rika-quest.com</v>
      </c>
      <c r="D646" s="8" t="str">
        <f>IFERROR(__xludf.DUMMYFUNCTION("IFERROR(
  VLOOKUP(
    A646,
    IMPORTRANGE(
      ""1ZygntHC1J6IxzKbTidmOyf5nUyW4GCLurHCjexrLm_o"",
      ""HTMLキャッシュ!A:F""
    ),
    2,
    FALSE
  ),
  0
)
"),"MC")</f>
        <v>MC</v>
      </c>
      <c r="E646" s="8" t="str">
        <f>IFERROR(__xludf.DUMMYFUNCTION("IFERROR(
  VLOOKUP(
    A646,
    IMPORTRANGE(
      ""1ZygntHC1J6IxzKbTidmOyf5nUyW4GCLurHCjexrLm_o"",
      ""HTMLキャッシュ!A:F""
    ),
    5,
    FALSE
  ),
  0
)
"),"てこの原理をわかりやすく｜支点力点作用点と計算の考え方")</f>
        <v>てこの原理をわかりやすく｜支点力点作用点と計算の考え方</v>
      </c>
      <c r="F646" s="8" t="str">
        <f>IFERROR(__xludf.DUMMYFUNCTION("IFERROR(
  VLOOKUP(
    B646,
    IMPORTRANGE(
      ""1ZygntHC1J6IxzKbTidmOyf5nUyW4GCLurHCjexrLm_o"",
      ""HTMLキャッシュ!A:F""
    ),
    2,
    FALSE
  ),
  """"
)
"),"MC")</f>
        <v>MC</v>
      </c>
      <c r="G646" s="8" t="str">
        <f>IFERROR(__xludf.DUMMYFUNCTION("IFERROR(
  VLOOKUP(
    B646,
    IMPORTRANGE(
      ""1ZygntHC1J6IxzKbTidmOyf5nUyW4GCLurHCjexrLm_o"",
      ""HTMLキャッシュ!A:F""
    ),
    5,
    FALSE
  ),
  """"
)
"),"理科 単位換算｜物理の計算ミス対策｜中学受験小4〜小6")</f>
        <v>理科 単位換算｜物理の計算ミス対策｜中学受験小4〜小6</v>
      </c>
      <c r="H646" s="1" t="s">
        <v>2197</v>
      </c>
      <c r="I646" s="8">
        <f>IFERROR(__xludf.DUMMYFUNCTION("IFERROR(
  VLOOKUP(
    A646,
    IMPORTRANGE(
      ""1ZHMy3vVUd_0MrSduXTe1etBb1HNpAlGwQr006ljwMiM"",
      ""GSC最新!A:F""
    ),
    3,
    FALSE
  ),
  0
)
"),160.0)</f>
        <v>160</v>
      </c>
    </row>
    <row r="647">
      <c r="A647" s="2" t="s">
        <v>1129</v>
      </c>
      <c r="B647" s="2" t="s">
        <v>1073</v>
      </c>
      <c r="C647" s="11" t="str">
        <f>IFERROR(__xludf.DUMMYFUNCTION("REGEXEXTRACT(A647,""https?://([^/]+)"")"),"rika-quest.com")</f>
        <v>rika-quest.com</v>
      </c>
      <c r="D647" s="8" t="str">
        <f>IFERROR(__xludf.DUMMYFUNCTION("IFERROR(
  VLOOKUP(
    A647,
    IMPORTRANGE(
      ""1ZygntHC1J6IxzKbTidmOyf5nUyW4GCLurHCjexrLm_o"",
      ""HTMLキャッシュ!A:F""
    ),
    2,
    FALSE
  ),
  0
)
"),"MC")</f>
        <v>MC</v>
      </c>
      <c r="E647" s="8" t="str">
        <f>IFERROR(__xludf.DUMMYFUNCTION("IFERROR(
  VLOOKUP(
    A647,
    IMPORTRANGE(
      ""1ZygntHC1J6IxzKbTidmOyf5nUyW4GCLurHCjexrLm_o"",
      ""HTMLキャッシュ!A:F""
    ),
    5,
    FALSE
  ),
  0
)
"),"扇状地三角州の違いと川地形４つ 上流下流も図で確認中学受験用")</f>
        <v>扇状地三角州の違いと川地形４つ 上流下流も図で確認中学受験用</v>
      </c>
      <c r="F647" s="8" t="str">
        <f>IFERROR(__xludf.DUMMYFUNCTION("IFERROR(
  VLOOKUP(
    B647,
    IMPORTRANGE(
      ""1ZygntHC1J6IxzKbTidmOyf5nUyW4GCLurHCjexrLm_o"",
      ""HTMLキャッシュ!A:F""
    ),
    2,
    FALSE
  ),
  """"
)
"),"MC")</f>
        <v>MC</v>
      </c>
      <c r="G647" s="8" t="str">
        <f>IFERROR(__xludf.DUMMYFUNCTION("IFERROR(
  VLOOKUP(
    B647,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47" s="1" t="s">
        <v>2199</v>
      </c>
      <c r="I647" s="8">
        <f>IFERROR(__xludf.DUMMYFUNCTION("IFERROR(
  VLOOKUP(
    A647,
    IMPORTRANGE(
      ""1ZHMy3vVUd_0MrSduXTe1etBb1HNpAlGwQr006ljwMiM"",
      ""GSC最新!A:F""
    ),
    3,
    FALSE
  ),
  0
)
"),184.0)</f>
        <v>184</v>
      </c>
    </row>
    <row r="648">
      <c r="A648" s="2" t="s">
        <v>1130</v>
      </c>
      <c r="B648" s="2" t="s">
        <v>1067</v>
      </c>
      <c r="C648" s="11" t="str">
        <f>IFERROR(__xludf.DUMMYFUNCTION("REGEXEXTRACT(A648,""https?://([^/]+)"")"),"rika-quest.com")</f>
        <v>rika-quest.com</v>
      </c>
      <c r="D648" s="8" t="str">
        <f>IFERROR(__xludf.DUMMYFUNCTION("IFERROR(
  VLOOKUP(
    A648,
    IMPORTRANGE(
      ""1ZygntHC1J6IxzKbTidmOyf5nUyW4GCLurHCjexrLm_o"",
      ""HTMLキャッシュ!A:F""
    ),
    2,
    FALSE
  ),
  0
)
"),"MC")</f>
        <v>MC</v>
      </c>
      <c r="E648" s="8" t="str">
        <f>IFERROR(__xludf.DUMMYFUNCTION("IFERROR(
  VLOOKUP(
    A648,
    IMPORTRANGE(
      ""1ZygntHC1J6IxzKbTidmOyf5nUyW4GCLurHCjexrLm_o"",
      ""HTMLキャッシュ!A:F""
    ),
    5,
    FALSE
  ),
  0
)
"),"蒸散とは？気孔と蒸発の違い＋実験比較｜中学受験理科要点確認へ")</f>
        <v>蒸散とは？気孔と蒸発の違い＋実験比較｜中学受験理科要点確認へ</v>
      </c>
      <c r="F648" s="8" t="str">
        <f>IFERROR(__xludf.DUMMYFUNCTION("IFERROR(
  VLOOKUP(
    B648,
    IMPORTRANGE(
      ""1ZygntHC1J6IxzKbTidmOyf5nUyW4GCLurHCjexrLm_o"",
      ""HTMLキャッシュ!A:F""
    ),
    2,
    FALSE
  ),
  """"
)
"),"MC")</f>
        <v>MC</v>
      </c>
      <c r="G648" s="8" t="str">
        <f>IFERROR(__xludf.DUMMYFUNCTION("IFERROR(
  VLOOKUP(
    B648,
    IMPORTRANGE(
      ""1ZygntHC1J6IxzKbTidmOyf5nUyW4GCLurHCjexrLm_o"",
      ""HTMLキャッシュ!A:F""
    ),
    5,
    FALSE
  ),
  """"
)
"),"生物分野の特徴と引っ掛かりポイント【動画解説】 - 中学受験 理科の個別指導 | 受験理科専門塾「しゅん吉クエスト」")</f>
        <v>生物分野の特徴と引っ掛かりポイント【動画解説】 - 中学受験 理科の個別指導 | 受験理科専門塾「しゅん吉クエスト」</v>
      </c>
      <c r="H648" s="1" t="s">
        <v>2196</v>
      </c>
      <c r="I648" s="8">
        <f>IFERROR(__xludf.DUMMYFUNCTION("IFERROR(
  VLOOKUP(
    A648,
    IMPORTRANGE(
      ""1ZHMy3vVUd_0MrSduXTe1etBb1HNpAlGwQr006ljwMiM"",
      ""GSC最新!A:F""
    ),
    3,
    FALSE
  ),
  0
)
"),101.0)</f>
        <v>101</v>
      </c>
    </row>
    <row r="649">
      <c r="A649" s="2" t="s">
        <v>1131</v>
      </c>
      <c r="B649" s="2" t="s">
        <v>1066</v>
      </c>
      <c r="C649" s="11" t="str">
        <f>IFERROR(__xludf.DUMMYFUNCTION("REGEXEXTRACT(A649,""https?://([^/]+)"")"),"rika-quest.com")</f>
        <v>rika-quest.com</v>
      </c>
      <c r="D649" s="8" t="str">
        <f>IFERROR(__xludf.DUMMYFUNCTION("IFERROR(
  VLOOKUP(
    A649,
    IMPORTRANGE(
      ""1ZygntHC1J6IxzKbTidmOyf5nUyW4GCLurHCjexrLm_o"",
      ""HTMLキャッシュ!A:F""
    ),
    2,
    FALSE
  ),
  0
)
"),"MC")</f>
        <v>MC</v>
      </c>
      <c r="E649" s="8" t="str">
        <f>IFERROR(__xludf.DUMMYFUNCTION("IFERROR(
  VLOOKUP(
    A649,
    IMPORTRANGE(
      ""1ZygntHC1J6IxzKbTidmOyf5nUyW4GCLurHCjexrLm_o"",
      ""HTMLキャッシュ!A:F""
    ),
    5,
    FALSE
  ),
  0
)
"),"中学受験 状態変化の名前｜融解・凝固・蒸発・凝縮・昇華")</f>
        <v>中学受験 状態変化の名前｜融解・凝固・蒸発・凝縮・昇華</v>
      </c>
      <c r="F649" s="8" t="str">
        <f>IFERROR(__xludf.DUMMYFUNCTION("IFERROR(
  VLOOKUP(
    B649,
    IMPORTRANGE(
      ""1ZygntHC1J6IxzKbTidmOyf5nUyW4GCLurHCjexrLm_o"",
      ""HTMLキャッシュ!A:F""
    ),
    2,
    FALSE
  ),
  """"
)
"),"MC")</f>
        <v>MC</v>
      </c>
      <c r="G649" s="8" t="str">
        <f>IFERROR(__xludf.DUMMYFUNCTION("IFERROR(
  VLOOKUP(
    B649,
    IMPORTRANGE(
      ""1ZygntHC1J6IxzKbTidmOyf5nUyW4GCLurHCjexrLm_o"",
      ""HTMLキャッシュ!A:F""
    ),
    5,
    FALSE
  ),
  """"
)
"),"中学受験理科化学分野｜つまずき対策暗記＋計算｜動画")</f>
        <v>中学受験理科化学分野｜つまずき対策暗記＋計算｜動画</v>
      </c>
      <c r="H649" s="1" t="s">
        <v>2198</v>
      </c>
      <c r="I649" s="8">
        <f>IFERROR(__xludf.DUMMYFUNCTION("IFERROR(
  VLOOKUP(
    A649,
    IMPORTRANGE(
      ""1ZHMy3vVUd_0MrSduXTe1etBb1HNpAlGwQr006ljwMiM"",
      ""GSC最新!A:F""
    ),
    3,
    FALSE
  ),
  0
)
"),175.0)</f>
        <v>175</v>
      </c>
    </row>
    <row r="650">
      <c r="A650" s="2" t="s">
        <v>1132</v>
      </c>
      <c r="B650" s="2" t="s">
        <v>1066</v>
      </c>
      <c r="C650" s="11" t="str">
        <f>IFERROR(__xludf.DUMMYFUNCTION("REGEXEXTRACT(A650,""https?://([^/]+)"")"),"rika-quest.com")</f>
        <v>rika-quest.com</v>
      </c>
      <c r="D650" s="8" t="str">
        <f>IFERROR(__xludf.DUMMYFUNCTION("IFERROR(
  VLOOKUP(
    A650,
    IMPORTRANGE(
      ""1ZygntHC1J6IxzKbTidmOyf5nUyW4GCLurHCjexrLm_o"",
      ""HTMLキャッシュ!A:F""
    ),
    2,
    FALSE
  ),
  0
)
"),"MC")</f>
        <v>MC</v>
      </c>
      <c r="E650" s="8" t="str">
        <f>IFERROR(__xludf.DUMMYFUNCTION("IFERROR(
  VLOOKUP(
    A650,
    IMPORTRANGE(
      ""1ZygntHC1J6IxzKbTidmOyf5nUyW4GCLurHCjexrLm_o"",
      ""HTMLキャッシュ!A:F""
    ),
    5,
    FALSE
  ),
  0
)
"),"ものの温度と体積｜膨張と収縮を実験と生活例で学ぶ中学受験理科")</f>
        <v>ものの温度と体積｜膨張と収縮を実験と生活例で学ぶ中学受験理科</v>
      </c>
      <c r="F650" s="8" t="str">
        <f>IFERROR(__xludf.DUMMYFUNCTION("IFERROR(
  VLOOKUP(
    B650,
    IMPORTRANGE(
      ""1ZygntHC1J6IxzKbTidmOyf5nUyW4GCLurHCjexrLm_o"",
      ""HTMLキャッシュ!A:F""
    ),
    2,
    FALSE
  ),
  """"
)
"),"MC")</f>
        <v>MC</v>
      </c>
      <c r="G650" s="8" t="str">
        <f>IFERROR(__xludf.DUMMYFUNCTION("IFERROR(
  VLOOKUP(
    B650,
    IMPORTRANGE(
      ""1ZygntHC1J6IxzKbTidmOyf5nUyW4GCLurHCjexrLm_o"",
      ""HTMLキャッシュ!A:F""
    ),
    5,
    FALSE
  ),
  """"
)
"),"中学受験理科化学分野｜つまずき対策暗記＋計算｜動画")</f>
        <v>中学受験理科化学分野｜つまずき対策暗記＋計算｜動画</v>
      </c>
      <c r="H650" s="1" t="s">
        <v>2198</v>
      </c>
      <c r="I650" s="8">
        <f>IFERROR(__xludf.DUMMYFUNCTION("IFERROR(
  VLOOKUP(
    A650,
    IMPORTRANGE(
      ""1ZHMy3vVUd_0MrSduXTe1etBb1HNpAlGwQr006ljwMiM"",
      ""GSC最新!A:F""
    ),
    3,
    FALSE
  ),
  0
)
"),113.0)</f>
        <v>113</v>
      </c>
    </row>
    <row r="651">
      <c r="A651" s="2" t="s">
        <v>1133</v>
      </c>
      <c r="B651" s="2" t="s">
        <v>1073</v>
      </c>
      <c r="C651" s="11" t="str">
        <f>IFERROR(__xludf.DUMMYFUNCTION("REGEXEXTRACT(A651,""https?://([^/]+)"")"),"rika-quest.com")</f>
        <v>rika-quest.com</v>
      </c>
      <c r="D651" s="8" t="str">
        <f>IFERROR(__xludf.DUMMYFUNCTION("IFERROR(
  VLOOKUP(
    A651,
    IMPORTRANGE(
      ""1ZygntHC1J6IxzKbTidmOyf5nUyW4GCLurHCjexrLm_o"",
      ""HTMLキャッシュ!A:F""
    ),
    2,
    FALSE
  ),
  0
)
"),"MC")</f>
        <v>MC</v>
      </c>
      <c r="E651" s="8" t="str">
        <f>IFERROR(__xludf.DUMMYFUNCTION("IFERROR(
  VLOOKUP(
    A651,
    IMPORTRANGE(
      ""1ZygntHC1J6IxzKbTidmOyf5nUyW4GCLurHCjexrLm_o"",
      ""HTMLキャッシュ!A:F""
    ),
    5,
    FALSE
  ),
  0
)
"),"流れる水の働き３つ侵食運搬堆積を図で整理小５小６中学受験用語")</f>
        <v>流れる水の働き３つ侵食運搬堆積を図で整理小５小６中学受験用語</v>
      </c>
      <c r="F651" s="8" t="str">
        <f>IFERROR(__xludf.DUMMYFUNCTION("IFERROR(
  VLOOKUP(
    B651,
    IMPORTRANGE(
      ""1ZygntHC1J6IxzKbTidmOyf5nUyW4GCLurHCjexrLm_o"",
      ""HTMLキャッシュ!A:F""
    ),
    2,
    FALSE
  ),
  """"
)
"),"MC")</f>
        <v>MC</v>
      </c>
      <c r="G651" s="8" t="str">
        <f>IFERROR(__xludf.DUMMYFUNCTION("IFERROR(
  VLOOKUP(
    B651,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51" s="1" t="s">
        <v>2199</v>
      </c>
      <c r="I651" s="8">
        <f>IFERROR(__xludf.DUMMYFUNCTION("IFERROR(
  VLOOKUP(
    A651,
    IMPORTRANGE(
      ""1ZHMy3vVUd_0MrSduXTe1etBb1HNpAlGwQr006ljwMiM"",
      ""GSC最新!A:F""
    ),
    3,
    FALSE
  ),
  0
)
"),282.0)</f>
        <v>282</v>
      </c>
    </row>
    <row r="652">
      <c r="A652" s="2" t="s">
        <v>1134</v>
      </c>
      <c r="B652" s="2" t="s">
        <v>1073</v>
      </c>
      <c r="C652" s="11" t="str">
        <f>IFERROR(__xludf.DUMMYFUNCTION("REGEXEXTRACT(A652,""https?://([^/]+)"")"),"rika-quest.com")</f>
        <v>rika-quest.com</v>
      </c>
      <c r="D652" s="8" t="str">
        <f>IFERROR(__xludf.DUMMYFUNCTION("IFERROR(
  VLOOKUP(
    A652,
    IMPORTRANGE(
      ""1ZygntHC1J6IxzKbTidmOyf5nUyW4GCLurHCjexrLm_o"",
      ""HTMLキャッシュ!A:F""
    ),
    2,
    FALSE
  ),
  0
)
"),"MC")</f>
        <v>MC</v>
      </c>
      <c r="E652" s="8" t="str">
        <f>IFERROR(__xludf.DUMMYFUNCTION("IFERROR(
  VLOOKUP(
    A652,
    IMPORTRANGE(
      ""1ZygntHC1J6IxzKbTidmOyf5nUyW4GCLurHCjexrLm_o"",
      ""HTMLキャッシュ!A:F""
    ),
    5,
    FALSE
  ),
  0
)
"),"百葉箱とは何か｜高さ・向き・天気記号と天気の観測")</f>
        <v>百葉箱とは何か｜高さ・向き・天気記号と天気の観測</v>
      </c>
      <c r="F652" s="8" t="str">
        <f>IFERROR(__xludf.DUMMYFUNCTION("IFERROR(
  VLOOKUP(
    B652,
    IMPORTRANGE(
      ""1ZygntHC1J6IxzKbTidmOyf5nUyW4GCLurHCjexrLm_o"",
      ""HTMLキャッシュ!A:F""
    ),
    2,
    FALSE
  ),
  """"
)
"),"MC")</f>
        <v>MC</v>
      </c>
      <c r="G652" s="8" t="str">
        <f>IFERROR(__xludf.DUMMYFUNCTION("IFERROR(
  VLOOKUP(
    B652,
    IMPORTRANGE(
      ""1ZygntHC1J6IxzKbTidmOyf5nUyW4GCLurHCjexrLm_o"",
      ""HTMLキャッシュ!A:F""
    ),
    5,
    FALSE
  ),
  """"
)
"),"地学分野の特徴と引っ掛かりポイント【動画解説】 - 中学受験 理科の個別指導 | 受験理科専門塾「しゅん吉クエスト」")</f>
        <v>地学分野の特徴と引っ掛かりポイント【動画解説】 - 中学受験 理科の個別指導 | 受験理科専門塾「しゅん吉クエスト」</v>
      </c>
      <c r="H652" s="1" t="s">
        <v>2199</v>
      </c>
      <c r="I652" s="8">
        <f>IFERROR(__xludf.DUMMYFUNCTION("IFERROR(
  VLOOKUP(
    A652,
    IMPORTRANGE(
      ""1ZHMy3vVUd_0MrSduXTe1etBb1HNpAlGwQr006ljwMiM"",
      ""GSC最新!A:F""
    ),
    3,
    FALSE
  ),
  0
)
"),36.0)</f>
        <v>36</v>
      </c>
    </row>
    <row r="653">
      <c r="A653" s="2" t="s">
        <v>1157</v>
      </c>
      <c r="B653" s="2" t="s">
        <v>1060</v>
      </c>
      <c r="C653" s="11" t="str">
        <f>IFERROR(__xludf.DUMMYFUNCTION("REGEXEXTRACT(A653,""https?://([^/]+)"")"),"rika-quest.com")</f>
        <v>rika-quest.com</v>
      </c>
      <c r="D653" s="8" t="str">
        <f>IFERROR(__xludf.DUMMYFUNCTION("IFERROR(
  VLOOKUP(
    A653,
    IMPORTRANGE(
      ""1ZygntHC1J6IxzKbTidmOyf5nUyW4GCLurHCjexrLm_o"",
      ""HTMLキャッシュ!A:F""
    ),
    2,
    FALSE
  ),
  0
)
"),"SP")</f>
        <v>SP</v>
      </c>
      <c r="E653" s="8" t="str">
        <f>IFERROR(__xludf.DUMMYFUNCTION("IFERROR(
  VLOOKUP(
    A653,
    IMPORTRANGE(
      ""1ZygntHC1J6IxzKbTidmOyf5nUyW4GCLurHCjexrLm_o"",
      ""HTMLキャッシュ!A:F""
    ),
    5,
    FALSE
  ),
  0
)
"),"中学受験理科の個別指導 講座一覧｜分野別攻略・過去問演習｜しゅん吉クエスト")</f>
        <v>中学受験理科の個別指導 講座一覧｜分野別攻略・過去問演習｜しゅん吉クエスト</v>
      </c>
      <c r="F653" s="8" t="str">
        <f>IFERROR(__xludf.DUMMYFUNCTION("IFERROR(
  VLOOKUP(
    B653,
    IMPORTRANGE(
      ""1ZygntHC1J6IxzKbTidmOyf5nUyW4GCLurHCjexrLm_o"",
      ""HTMLキャッシュ!A:F""
    ),
    2,
    FALSE
  ),
  """"
)
"),"TP")</f>
        <v>TP</v>
      </c>
      <c r="G653" s="8" t="str">
        <f>IFERROR(__xludf.DUMMYFUNCTION("IFERROR(
  VLOOKUP(
    B653,
    IMPORTRANGE(
      ""1ZygntHC1J6IxzKbTidmOyf5nUyW4GCLurHCjexrLm_o"",
      ""HTMLキャッシュ!A:F""
    ),
    5,
    FALSE
  ),
  """"
)
"),"中学受験理科専門塾「しゅん吉クエスト」完全1対1個別指導")</f>
        <v>中学受験理科専門塾「しゅん吉クエスト」完全1対1個別指導</v>
      </c>
      <c r="I653" s="8">
        <f>IFERROR(__xludf.DUMMYFUNCTION("IFERROR(
  VLOOKUP(
    A653,
    IMPORTRANGE(
      ""1ZHMy3vVUd_0MrSduXTe1etBb1HNpAlGwQr006ljwMiM"",
      ""GSC最新!A:F""
    ),
    3,
    FALSE
  ),
  0
)
"),3.0)</f>
        <v>3</v>
      </c>
    </row>
    <row r="654">
      <c r="A654" s="2" t="s">
        <v>1163</v>
      </c>
      <c r="B654" s="2" t="s">
        <v>1162</v>
      </c>
      <c r="C654" s="11" t="str">
        <f>IFERROR(__xludf.DUMMYFUNCTION("REGEXEXTRACT(A654,""https?://([^/]+)"")"),"www.kokugo-trigger.com")</f>
        <v>www.kokugo-trigger.com</v>
      </c>
      <c r="D654" s="8" t="str">
        <f>IFERROR(__xludf.DUMMYFUNCTION("IFERROR(
  VLOOKUP(
    A654,
    IMPORTRANGE(
      ""1ZygntHC1J6IxzKbTidmOyf5nUyW4GCLurHCjexrLm_o"",
      ""HTMLキャッシュ!A:F""
    ),
    2,
    FALSE
  ),
  0
)
"),"MC")</f>
        <v>MC</v>
      </c>
      <c r="E654" s="8" t="str">
        <f>IFERROR(__xludf.DUMMYFUNCTION("IFERROR(
  VLOOKUP(
    A654,
    IMPORTRANGE(
      ""1ZygntHC1J6IxzKbTidmOyf5nUyW4GCLurHCjexrLm_o"",
      ""HTMLキャッシュ!A:F""
    ),
    5,
    FALSE
  ),
  0
)
"),"中学受験 国語の長文で時間が足りない対策｜時間計測と読む速度｜国語のトリガー")</f>
        <v>中学受験 国語の長文で時間が足りない対策｜時間計測と読む速度｜国語のトリガー</v>
      </c>
      <c r="F654" s="8" t="str">
        <f>IFERROR(__xludf.DUMMYFUNCTION("IFERROR(
  VLOOKUP(
    B654,
    IMPORTRANGE(
      ""1ZygntHC1J6IxzKbTidmOyf5nUyW4GCLurHCjexrLm_o"",
      ""HTMLキャッシュ!A:F""
    ),
    2,
    FALSE
  ),
  """"
)
"),"-")</f>
        <v>-</v>
      </c>
      <c r="G654" s="8" t="str">
        <f>IFERROR(__xludf.DUMMYFUNCTION("IFERROR(
  VLOOKUP(
    B654,
    IMPORTRANGE(
      ""1ZygntHC1J6IxzKbTidmOyf5nUyW4GCLurHCjexrLm_o"",
      ""HTMLキャッシュ!A:F""
    ),
    5,
    FALSE
  ),
  """"
)
"),"コラム - 基礎力Stadium「国語のトリガー」")</f>
        <v>コラム - 基礎力Stadium「国語のトリガー」</v>
      </c>
      <c r="I654" s="8">
        <f>IFERROR(__xludf.DUMMYFUNCTION("IFERROR(
  VLOOKUP(
    A654,
    IMPORTRANGE(
      ""1ZHMy3vVUd_0MrSduXTe1etBb1HNpAlGwQr006ljwMiM"",
      ""GSC最新!A:F""
    ),
    3,
    FALSE
  ),
  0
)
"),0.0)</f>
        <v>0</v>
      </c>
    </row>
    <row r="655">
      <c r="A655" s="2" t="s">
        <v>1164</v>
      </c>
      <c r="B655" s="2" t="s">
        <v>1162</v>
      </c>
      <c r="C655" s="11" t="str">
        <f>IFERROR(__xludf.DUMMYFUNCTION("REGEXEXTRACT(A655,""https?://([^/]+)"")"),"www.kokugo-trigger.com")</f>
        <v>www.kokugo-trigger.com</v>
      </c>
      <c r="D655" s="8" t="str">
        <f>IFERROR(__xludf.DUMMYFUNCTION("IFERROR(
  VLOOKUP(
    A655,
    IMPORTRANGE(
      ""1ZygntHC1J6IxzKbTidmOyf5nUyW4GCLurHCjexrLm_o"",
      ""HTMLキャッシュ!A:F""
    ),
    2,
    FALSE
  ),
  0
)
"),"MC")</f>
        <v>MC</v>
      </c>
      <c r="E655" s="8" t="str">
        <f>IFERROR(__xludf.DUMMYFUNCTION("IFERROR(
  VLOOKUP(
    A655,
    IMPORTRANGE(
      ""1ZygntHC1J6IxzKbTidmOyf5nUyW4GCLurHCjexrLm_o"",
      ""HTMLキャッシュ!A:F""
    ),
    5,
    FALSE
  ),
  0
)
"),"中学受験の国語に塾は必要？独学の限界と個別指導で伸ばす方法｜国語のトリガー")</f>
        <v>中学受験の国語に塾は必要？独学の限界と個別指導で伸ばす方法｜国語のトリガー</v>
      </c>
      <c r="F655" s="8" t="str">
        <f>IFERROR(__xludf.DUMMYFUNCTION("IFERROR(
  VLOOKUP(
    B655,
    IMPORTRANGE(
      ""1ZygntHC1J6IxzKbTidmOyf5nUyW4GCLurHCjexrLm_o"",
      ""HTMLキャッシュ!A:F""
    ),
    2,
    FALSE
  ),
  """"
)
"),"-")</f>
        <v>-</v>
      </c>
      <c r="G655" s="8" t="str">
        <f>IFERROR(__xludf.DUMMYFUNCTION("IFERROR(
  VLOOKUP(
    B655,
    IMPORTRANGE(
      ""1ZygntHC1J6IxzKbTidmOyf5nUyW4GCLurHCjexrLm_o"",
      ""HTMLキャッシュ!A:F""
    ),
    5,
    FALSE
  ),
  """"
)
"),"コラム - 基礎力Stadium「国語のトリガー」")</f>
        <v>コラム - 基礎力Stadium「国語のトリガー」</v>
      </c>
      <c r="I655" s="8">
        <f>IFERROR(__xludf.DUMMYFUNCTION("IFERROR(
  VLOOKUP(
    A655,
    IMPORTRANGE(
      ""1ZHMy3vVUd_0MrSduXTe1etBb1HNpAlGwQr006ljwMiM"",
      ""GSC最新!A:F""
    ),
    3,
    FALSE
  ),
  0
)
"),0.0)</f>
        <v>0</v>
      </c>
    </row>
    <row r="656">
      <c r="A656" s="2" t="s">
        <v>1165</v>
      </c>
      <c r="B656" s="2" t="s">
        <v>1162</v>
      </c>
      <c r="C656" s="11" t="str">
        <f>IFERROR(__xludf.DUMMYFUNCTION("REGEXEXTRACT(A656,""https?://([^/]+)"")"),"www.kokugo-trigger.com")</f>
        <v>www.kokugo-trigger.com</v>
      </c>
      <c r="D656" s="8" t="str">
        <f>IFERROR(__xludf.DUMMYFUNCTION("IFERROR(
  VLOOKUP(
    A656,
    IMPORTRANGE(
      ""1ZygntHC1J6IxzKbTidmOyf5nUyW4GCLurHCjexrLm_o"",
      ""HTMLキャッシュ!A:F""
    ),
    2,
    FALSE
  ),
  0
)
"),"MC")</f>
        <v>MC</v>
      </c>
      <c r="E656" s="8" t="str">
        <f>IFERROR(__xludf.DUMMYFUNCTION("IFERROR(
  VLOOKUP(
    A656,
    IMPORTRANGE(
      ""1ZygntHC1J6IxzKbTidmOyf5nUyW4GCLurHCjexrLm_o"",
      ""HTMLキャッシュ!A:F""
    ),
    5,
    FALSE
  ),
  0
)
"),"国語の基礎読解力を鍛える｜意味把握と要点整理の基本ルール")</f>
        <v>国語の基礎読解力を鍛える｜意味把握と要点整理の基本ルール</v>
      </c>
      <c r="F656" s="8" t="str">
        <f>IFERROR(__xludf.DUMMYFUNCTION("IFERROR(
  VLOOKUP(
    B656,
    IMPORTRANGE(
      ""1ZygntHC1J6IxzKbTidmOyf5nUyW4GCLurHCjexrLm_o"",
      ""HTMLキャッシュ!A:F""
    ),
    2,
    FALSE
  ),
  """"
)
"),"-")</f>
        <v>-</v>
      </c>
      <c r="G656" s="8" t="str">
        <f>IFERROR(__xludf.DUMMYFUNCTION("IFERROR(
  VLOOKUP(
    B656,
    IMPORTRANGE(
      ""1ZygntHC1J6IxzKbTidmOyf5nUyW4GCLurHCjexrLm_o"",
      ""HTMLキャッシュ!A:F""
    ),
    5,
    FALSE
  ),
  """"
)
"),"コラム - 基礎力Stadium「国語のトリガー」")</f>
        <v>コラム - 基礎力Stadium「国語のトリガー」</v>
      </c>
      <c r="I656" s="8">
        <f>IFERROR(__xludf.DUMMYFUNCTION("IFERROR(
  VLOOKUP(
    A656,
    IMPORTRANGE(
      ""1ZHMy3vVUd_0MrSduXTe1etBb1HNpAlGwQr006ljwMiM"",
      ""GSC最新!A:F""
    ),
    3,
    FALSE
  ),
  0
)
"),0.0)</f>
        <v>0</v>
      </c>
    </row>
    <row r="657">
      <c r="A657" s="2" t="s">
        <v>1166</v>
      </c>
      <c r="B657" s="2" t="s">
        <v>1162</v>
      </c>
      <c r="C657" s="11" t="str">
        <f>IFERROR(__xludf.DUMMYFUNCTION("REGEXEXTRACT(A657,""https?://([^/]+)"")"),"www.kokugo-trigger.com")</f>
        <v>www.kokugo-trigger.com</v>
      </c>
      <c r="D657" s="8" t="str">
        <f>IFERROR(__xludf.DUMMYFUNCTION("IFERROR(
  VLOOKUP(
    A657,
    IMPORTRANGE(
      ""1ZygntHC1J6IxzKbTidmOyf5nUyW4GCLurHCjexrLm_o"",
      ""HTMLキャッシュ!A:F""
    ),
    2,
    FALSE
  ),
  0
)
"),"MC")</f>
        <v>MC</v>
      </c>
      <c r="E657" s="8" t="str">
        <f>IFERROR(__xludf.DUMMYFUNCTION("IFERROR(
  VLOOKUP(
    A657,
    IMPORTRANGE(
      ""1ZygntHC1J6IxzKbTidmOyf5nUyW4GCLurHCjexrLm_o"",
      ""HTMLキャッシュ!A:F""
    ),
    5,
    FALSE
  ),
  0
)
"),"四ツ谷の国語専門塾｜国語が苦手な受験生専門の完全1対1個別指導（教室・オンライン）")</f>
        <v>四ツ谷の国語専門塾｜国語が苦手な受験生専門の完全1対1個別指導（教室・オンライン）</v>
      </c>
      <c r="F657" s="8" t="str">
        <f>IFERROR(__xludf.DUMMYFUNCTION("IFERROR(
  VLOOKUP(
    B657,
    IMPORTRANGE(
      ""1ZygntHC1J6IxzKbTidmOyf5nUyW4GCLurHCjexrLm_o"",
      ""HTMLキャッシュ!A:F""
    ),
    2,
    FALSE
  ),
  """"
)
"),"-")</f>
        <v>-</v>
      </c>
      <c r="G657" s="8" t="str">
        <f>IFERROR(__xludf.DUMMYFUNCTION("IFERROR(
  VLOOKUP(
    B657,
    IMPORTRANGE(
      ""1ZygntHC1J6IxzKbTidmOyf5nUyW4GCLurHCjexrLm_o"",
      ""HTMLキャッシュ!A:F""
    ),
    5,
    FALSE
  ),
  """"
)
"),"コラム - 基礎力Stadium「国語のトリガー」")</f>
        <v>コラム - 基礎力Stadium「国語のトリガー」</v>
      </c>
      <c r="I657" s="8">
        <f>IFERROR(__xludf.DUMMYFUNCTION("IFERROR(
  VLOOKUP(
    A657,
    IMPORTRANGE(
      ""1ZHMy3vVUd_0MrSduXTe1etBb1HNpAlGwQr006ljwMiM"",
      ""GSC最新!A:F""
    ),
    3,
    FALSE
  ),
  0
)
"),1.0)</f>
        <v>1</v>
      </c>
    </row>
    <row r="658">
      <c r="A658" s="2" t="s">
        <v>1167</v>
      </c>
      <c r="B658" s="2" t="s">
        <v>1162</v>
      </c>
      <c r="C658" s="11" t="str">
        <f>IFERROR(__xludf.DUMMYFUNCTION("REGEXEXTRACT(A658,""https?://([^/]+)"")"),"www.kokugo-trigger.com")</f>
        <v>www.kokugo-trigger.com</v>
      </c>
      <c r="D658" s="8" t="str">
        <f>IFERROR(__xludf.DUMMYFUNCTION("IFERROR(
  VLOOKUP(
    A658,
    IMPORTRANGE(
      ""1ZygntHC1J6IxzKbTidmOyf5nUyW4GCLurHCjexrLm_o"",
      ""HTMLキャッシュ!A:F""
    ),
    2,
    FALSE
  ),
  0
)
"),"MC")</f>
        <v>MC</v>
      </c>
      <c r="E658" s="8" t="str">
        <f>IFERROR(__xludf.DUMMYFUNCTION("IFERROR(
  VLOOKUP(
    A658,
    IMPORTRANGE(
      ""1ZygntHC1J6IxzKbTidmOyf5nUyW4GCLurHCjexrLm_o"",
      ""HTMLキャッシュ!A:F""
    ),
    5,
    FALSE
  ),
  0
)
"),"国語テスト時間配分｜目安表と解く順番で時間切れ防止｜中学生")</f>
        <v>国語テスト時間配分｜目安表と解く順番で時間切れ防止｜中学生</v>
      </c>
      <c r="F658" s="8" t="str">
        <f>IFERROR(__xludf.DUMMYFUNCTION("IFERROR(
  VLOOKUP(
    B658,
    IMPORTRANGE(
      ""1ZygntHC1J6IxzKbTidmOyf5nUyW4GCLurHCjexrLm_o"",
      ""HTMLキャッシュ!A:F""
    ),
    2,
    FALSE
  ),
  """"
)
"),"-")</f>
        <v>-</v>
      </c>
      <c r="G658" s="8" t="str">
        <f>IFERROR(__xludf.DUMMYFUNCTION("IFERROR(
  VLOOKUP(
    B658,
    IMPORTRANGE(
      ""1ZygntHC1J6IxzKbTidmOyf5nUyW4GCLurHCjexrLm_o"",
      ""HTMLキャッシュ!A:F""
    ),
    5,
    FALSE
  ),
  """"
)
"),"コラム - 基礎力Stadium「国語のトリガー」")</f>
        <v>コラム - 基礎力Stadium「国語のトリガー」</v>
      </c>
      <c r="I658" s="8">
        <f>IFERROR(__xludf.DUMMYFUNCTION("IFERROR(
  VLOOKUP(
    A658,
    IMPORTRANGE(
      ""1ZHMy3vVUd_0MrSduXTe1etBb1HNpAlGwQr006ljwMiM"",
      ""GSC最新!A:F""
    ),
    3,
    FALSE
  ),
  0
)
"),15.0)</f>
        <v>15</v>
      </c>
    </row>
    <row r="659">
      <c r="A659" s="2" t="s">
        <v>1168</v>
      </c>
      <c r="B659" s="2" t="s">
        <v>1162</v>
      </c>
      <c r="C659" s="11" t="str">
        <f>IFERROR(__xludf.DUMMYFUNCTION("REGEXEXTRACT(A659,""https?://([^/]+)"")"),"www.kokugo-trigger.com")</f>
        <v>www.kokugo-trigger.com</v>
      </c>
      <c r="D659" s="8" t="str">
        <f>IFERROR(__xludf.DUMMYFUNCTION("IFERROR(
  VLOOKUP(
    A659,
    IMPORTRANGE(
      ""1ZygntHC1J6IxzKbTidmOyf5nUyW4GCLurHCjexrLm_o"",
      ""HTMLキャッシュ!A:F""
    ),
    2,
    FALSE
  ),
  0
)
"),"MC")</f>
        <v>MC</v>
      </c>
      <c r="E659" s="8" t="str">
        <f>IFERROR(__xludf.DUMMYFUNCTION("IFERROR(
  VLOOKUP(
    A659,
    IMPORTRANGE(
      ""1ZygntHC1J6IxzKbTidmOyf5nUyW4GCLurHCjexrLm_o"",
      ""HTMLキャッシュ!A:F""
    ),
    5,
    FALSE
  ),
  0
)
"),"国語が苦手｜家庭で克服する手順｜中学受験（急にできなくなった時も）")</f>
        <v>国語が苦手｜家庭で克服する手順｜中学受験（急にできなくなった時も）</v>
      </c>
      <c r="F659" s="8" t="str">
        <f>IFERROR(__xludf.DUMMYFUNCTION("IFERROR(
  VLOOKUP(
    B659,
    IMPORTRANGE(
      ""1ZygntHC1J6IxzKbTidmOyf5nUyW4GCLurHCjexrLm_o"",
      ""HTMLキャッシュ!A:F""
    ),
    2,
    FALSE
  ),
  """"
)
"),"-")</f>
        <v>-</v>
      </c>
      <c r="G659" s="8" t="str">
        <f>IFERROR(__xludf.DUMMYFUNCTION("IFERROR(
  VLOOKUP(
    B659,
    IMPORTRANGE(
      ""1ZygntHC1J6IxzKbTidmOyf5nUyW4GCLurHCjexrLm_o"",
      ""HTMLキャッシュ!A:F""
    ),
    5,
    FALSE
  ),
  """"
)
"),"コラム - 基礎力Stadium「国語のトリガー」")</f>
        <v>コラム - 基礎力Stadium「国語のトリガー」</v>
      </c>
      <c r="I659" s="8">
        <f>IFERROR(__xludf.DUMMYFUNCTION("IFERROR(
  VLOOKUP(
    A659,
    IMPORTRANGE(
      ""1ZHMy3vVUd_0MrSduXTe1etBb1HNpAlGwQr006ljwMiM"",
      ""GSC最新!A:F""
    ),
    3,
    FALSE
  ),
  0
)
"),1.0)</f>
        <v>1</v>
      </c>
    </row>
    <row r="660">
      <c r="A660" s="2" t="s">
        <v>1169</v>
      </c>
      <c r="B660" s="2" t="s">
        <v>1162</v>
      </c>
      <c r="C660" s="11" t="str">
        <f>IFERROR(__xludf.DUMMYFUNCTION("REGEXEXTRACT(A660,""https?://([^/]+)"")"),"www.kokugo-trigger.com")</f>
        <v>www.kokugo-trigger.com</v>
      </c>
      <c r="D660" s="8" t="str">
        <f>IFERROR(__xludf.DUMMYFUNCTION("IFERROR(
  VLOOKUP(
    A660,
    IMPORTRANGE(
      ""1ZygntHC1J6IxzKbTidmOyf5nUyW4GCLurHCjexrLm_o"",
      ""HTMLキャッシュ!A:F""
    ),
    2,
    FALSE
  ),
  0
)
"),"MC")</f>
        <v>MC</v>
      </c>
      <c r="E660" s="8" t="str">
        <f>IFERROR(__xludf.DUMMYFUNCTION("IFERROR(
  VLOOKUP(
    A660,
    IMPORTRANGE(
      ""1ZygntHC1J6IxzKbTidmOyf5nUyW4GCLurHCjexrLm_o"",
      ""HTMLキャッシュ!A:F""
    ),
    5,
    FALSE
  ),
  0
)
"),"中学受験 国語の勉強法｜語彙・文法・時間配分・記述を2週間で整える｜国語のトリガー")</f>
        <v>中学受験 国語の勉強法｜語彙・文法・時間配分・記述を2週間で整える｜国語のトリガー</v>
      </c>
      <c r="F660" s="8" t="str">
        <f>IFERROR(__xludf.DUMMYFUNCTION("IFERROR(
  VLOOKUP(
    B660,
    IMPORTRANGE(
      ""1ZygntHC1J6IxzKbTidmOyf5nUyW4GCLurHCjexrLm_o"",
      ""HTMLキャッシュ!A:F""
    ),
    2,
    FALSE
  ),
  """"
)
"),"-")</f>
        <v>-</v>
      </c>
      <c r="G660" s="8" t="str">
        <f>IFERROR(__xludf.DUMMYFUNCTION("IFERROR(
  VLOOKUP(
    B660,
    IMPORTRANGE(
      ""1ZygntHC1J6IxzKbTidmOyf5nUyW4GCLurHCjexrLm_o"",
      ""HTMLキャッシュ!A:F""
    ),
    5,
    FALSE
  ),
  """"
)
"),"コラム - 基礎力Stadium「国語のトリガー」")</f>
        <v>コラム - 基礎力Stadium「国語のトリガー」</v>
      </c>
      <c r="I660" s="8">
        <f>IFERROR(__xludf.DUMMYFUNCTION("IFERROR(
  VLOOKUP(
    A660,
    IMPORTRANGE(
      ""1ZHMy3vVUd_0MrSduXTe1etBb1HNpAlGwQr006ljwMiM"",
      ""GSC最新!A:F""
    ),
    3,
    FALSE
  ),
  0
)
"),0.0)</f>
        <v>0</v>
      </c>
    </row>
    <row r="661">
      <c r="A661" s="2" t="s">
        <v>1170</v>
      </c>
      <c r="B661" s="2" t="s">
        <v>1162</v>
      </c>
      <c r="C661" s="11" t="str">
        <f>IFERROR(__xludf.DUMMYFUNCTION("REGEXEXTRACT(A661,""https?://([^/]+)"")"),"www.kokugo-trigger.com")</f>
        <v>www.kokugo-trigger.com</v>
      </c>
      <c r="D661" s="8" t="str">
        <f>IFERROR(__xludf.DUMMYFUNCTION("IFERROR(
  VLOOKUP(
    A661,
    IMPORTRANGE(
      ""1ZygntHC1J6IxzKbTidmOyf5nUyW4GCLurHCjexrLm_o"",
      ""HTMLキャッシュ!A:F""
    ),
    2,
    FALSE
  ),
  0
)
"),"MC")</f>
        <v>MC</v>
      </c>
      <c r="E661" s="8" t="str">
        <f>IFERROR(__xludf.DUMMYFUNCTION("IFERROR(
  VLOOKUP(
    A661,
    IMPORTRANGE(
      ""1ZygntHC1J6IxzKbTidmOyf5nUyW4GCLurHCjexrLm_o"",
      ""HTMLキャッシュ!A:F""
    ),
    5,
    FALSE
  ),
  0
)
"),"国語を得意にするために必要な力とは - 基礎力Stadium「国語のトリガー」")</f>
        <v>国語を得意にするために必要な力とは - 基礎力Stadium「国語のトリガー」</v>
      </c>
      <c r="F661" s="8" t="str">
        <f>IFERROR(__xludf.DUMMYFUNCTION("IFERROR(
  VLOOKUP(
    B661,
    IMPORTRANGE(
      ""1ZygntHC1J6IxzKbTidmOyf5nUyW4GCLurHCjexrLm_o"",
      ""HTMLキャッシュ!A:F""
    ),
    2,
    FALSE
  ),
  """"
)
"),"-")</f>
        <v>-</v>
      </c>
      <c r="G661" s="8" t="str">
        <f>IFERROR(__xludf.DUMMYFUNCTION("IFERROR(
  VLOOKUP(
    B661,
    IMPORTRANGE(
      ""1ZygntHC1J6IxzKbTidmOyf5nUyW4GCLurHCjexrLm_o"",
      ""HTMLキャッシュ!A:F""
    ),
    5,
    FALSE
  ),
  """"
)
"),"コラム - 基礎力Stadium「国語のトリガー」")</f>
        <v>コラム - 基礎力Stadium「国語のトリガー」</v>
      </c>
      <c r="I661" s="8">
        <f>IFERROR(__xludf.DUMMYFUNCTION("IFERROR(
  VLOOKUP(
    A661,
    IMPORTRANGE(
      ""1ZHMy3vVUd_0MrSduXTe1etBb1HNpAlGwQr006ljwMiM"",
      ""GSC最新!A:F""
    ),
    3,
    FALSE
  ),
  0
)
"),0.0)</f>
        <v>0</v>
      </c>
    </row>
    <row r="662">
      <c r="A662" s="2" t="s">
        <v>1197</v>
      </c>
      <c r="B662" s="2" t="s">
        <v>1160</v>
      </c>
      <c r="C662" s="11" t="str">
        <f>IFERROR(__xludf.DUMMYFUNCTION("REGEXEXTRACT(A662,""https?://([^/]+)"")"),"www.kokugo-trigger.com")</f>
        <v>www.kokugo-trigger.com</v>
      </c>
      <c r="D662" s="8" t="str">
        <f>IFERROR(__xludf.DUMMYFUNCTION("IFERROR(
  VLOOKUP(
    A662,
    IMPORTRANGE(
      ""1ZygntHC1J6IxzKbTidmOyf5nUyW4GCLurHCjexrLm_o"",
      ""HTMLキャッシュ!A:F""
    ),
    2,
    FALSE
  ),
  0
)
"),"SP")</f>
        <v>SP</v>
      </c>
      <c r="E662" s="8" t="str">
        <f>IFERROR(__xludf.DUMMYFUNCTION("IFERROR(
  VLOOKUP(
    A662,
    IMPORTRANGE(
      ""1ZygntHC1J6IxzKbTidmOyf5nUyW4GCLurHCjexrLm_o"",
      ""HTMLキャッシュ!A:F""
    ),
    5,
    FALSE
  ),
  0
)
"),"国語苦手克服と得点力強化の個別指導講座｜オンライン対応塾")</f>
        <v>国語苦手克服と得点力強化の個別指導講座｜オンライン対応塾</v>
      </c>
      <c r="F662" s="8" t="str">
        <f>IFERROR(__xludf.DUMMYFUNCTION("IFERROR(
  VLOOKUP(
    B662,
    IMPORTRANGE(
      ""1ZygntHC1J6IxzKbTidmOyf5nUyW4GCLurHCjexrLm_o"",
      ""HTMLキャッシュ!A:F""
    ),
    2,
    FALSE
  ),
  """"
)
"),"TP")</f>
        <v>TP</v>
      </c>
      <c r="G662" s="8" t="str">
        <f>IFERROR(__xludf.DUMMYFUNCTION("IFERROR(
  VLOOKUP(
    B662,
    IMPORTRANGE(
      ""1ZygntHC1J6IxzKbTidmOyf5nUyW4GCLurHCjexrLm_o"",
      ""HTMLキャッシュ!A:F""
    ),
    5,
    FALSE
  ),
  """"
)
"),"中学受験 国語専門塾 オンライン｜完全1対1個別｜四ツ谷")</f>
        <v>中学受験 国語専門塾 オンライン｜完全1対1個別｜四ツ谷</v>
      </c>
      <c r="I662" s="8">
        <f>IFERROR(__xludf.DUMMYFUNCTION("IFERROR(
  VLOOKUP(
    A662,
    IMPORTRANGE(
      ""1ZHMy3vVUd_0MrSduXTe1etBb1HNpAlGwQr006ljwMiM"",
      ""GSC最新!A:F""
    ),
    3,
    FALSE
  ),
  0
)
"),1.0)</f>
        <v>1</v>
      </c>
    </row>
    <row r="663">
      <c r="A663" s="2" t="s">
        <v>1094</v>
      </c>
      <c r="B663" s="2" t="s">
        <v>1120</v>
      </c>
      <c r="C663" s="11" t="str">
        <f>IFERROR(__xludf.DUMMYFUNCTION("REGEXEXTRACT(A663,""https?://([^/]+)"")"),"rika-quest.com")</f>
        <v>rika-quest.com</v>
      </c>
      <c r="D663" s="8" t="str">
        <f>IFERROR(__xludf.DUMMYFUNCTION("IFERROR(
  VLOOKUP(
    A663,
    IMPORTRANGE(
      ""1ZygntHC1J6IxzKbTidmOyf5nUyW4GCLurHCjexrLm_o"",
      ""HTMLキャッシュ!A:F""
    ),
    2,
    FALSE
  ),
  0
)
"),"MC")</f>
        <v>MC</v>
      </c>
      <c r="E663" s="8" t="str">
        <f>IFERROR(__xludf.DUMMYFUNCTION("IFERROR(
  VLOOKUP(
    A663,
    IMPORTRANGE(
      ""1ZygntHC1J6IxzKbTidmOyf5nUyW4GCLurHCjexrLm_o"",
      ""HTMLキャッシュ!A:F""
    ),
    5,
    FALSE
  ),
  0
)
"),"理科が苦手で「何から始めればいいか分からない」時の立て直し方｜原因の切り分け→優先順位→1週間の回し方 - 中学受験 理科の個別指導 | 受験理科専門塾「しゅん吉クエスト」")</f>
        <v>理科が苦手で「何から始めればいいか分からない」時の立て直し方｜原因の切り分け→優先順位→1週間の回し方 - 中学受験 理科の個別指導 | 受験理科専門塾「しゅん吉クエスト」</v>
      </c>
      <c r="F663" s="8" t="str">
        <f>IFERROR(__xludf.DUMMYFUNCTION("IFERROR(
  VLOOKUP(
    B663,
    IMPORTRANGE(
      ""1ZygntHC1J6IxzKbTidmOyf5nUyW4GCLurHCjexrLm_o"",
      ""HTMLキャッシュ!A:F""
    ),
    2,
    FALSE
  ),
  """"
)
"),"MC")</f>
        <v>MC</v>
      </c>
      <c r="G663" s="8" t="str">
        <f>IFERROR(__xludf.DUMMYFUNCTION("IFERROR(
  VLOOKUP(
    B663,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63" s="8">
        <f>IFERROR(__xludf.DUMMYFUNCTION("IFERROR(
  VLOOKUP(
    A663,
    IMPORTRANGE(
      ""1ZHMy3vVUd_0MrSduXTe1etBb1HNpAlGwQr006ljwMiM"",
      ""GSC最新!A:F""
    ),
    3,
    FALSE
  ),
  0
)
"),0.0)</f>
        <v>0</v>
      </c>
    </row>
    <row r="664">
      <c r="A664" s="2" t="s">
        <v>1087</v>
      </c>
      <c r="B664" s="2" t="s">
        <v>1120</v>
      </c>
      <c r="C664" s="11" t="str">
        <f>IFERROR(__xludf.DUMMYFUNCTION("REGEXEXTRACT(A664,""https?://([^/]+)"")"),"rika-quest.com")</f>
        <v>rika-quest.com</v>
      </c>
      <c r="D664" s="8" t="str">
        <f>IFERROR(__xludf.DUMMYFUNCTION("IFERROR(
  VLOOKUP(
    A664,
    IMPORTRANGE(
      ""1ZygntHC1J6IxzKbTidmOyf5nUyW4GCLurHCjexrLm_o"",
      ""HTMLキャッシュ!A:F""
    ),
    2,
    FALSE
  ),
  0
)
"),"MC")</f>
        <v>MC</v>
      </c>
      <c r="E664" s="8" t="str">
        <f>IFERROR(__xludf.DUMMYFUNCTION("IFERROR(
  VLOOKUP(
    A664,
    IMPORTRANGE(
      ""1ZygntHC1J6IxzKbTidmOyf5nUyW4GCLurHCjexrLm_o"",
      ""HTMLキャッシュ!A:F""
    ),
    5,
    FALSE
  ),
  0
)
"),"理科が嫌い・避けてしまう→「できた感」を作る教材の選び方／家庭の声かけ - 中学受験 理科の個別指導 | 受験理科専門塾「しゅん吉クエスト」")</f>
        <v>理科が嫌い・避けてしまう→「できた感」を作る教材の選び方／家庭の声かけ - 中学受験 理科の個別指導 | 受験理科専門塾「しゅん吉クエスト」</v>
      </c>
      <c r="F664" s="8" t="str">
        <f>IFERROR(__xludf.DUMMYFUNCTION("IFERROR(
  VLOOKUP(
    B664,
    IMPORTRANGE(
      ""1ZygntHC1J6IxzKbTidmOyf5nUyW4GCLurHCjexrLm_o"",
      ""HTMLキャッシュ!A:F""
    ),
    2,
    FALSE
  ),
  """"
)
"),"MC")</f>
        <v>MC</v>
      </c>
      <c r="G664" s="8" t="str">
        <f>IFERROR(__xludf.DUMMYFUNCTION("IFERROR(
  VLOOKUP(
    B664,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64" s="8">
        <f>IFERROR(__xludf.DUMMYFUNCTION("IFERROR(
  VLOOKUP(
    A664,
    IMPORTRANGE(
      ""1ZHMy3vVUd_0MrSduXTe1etBb1HNpAlGwQr006ljwMiM"",
      ""GSC最新!A:F""
    ),
    3,
    FALSE
  ),
  0
)
"),0.0)</f>
        <v>0</v>
      </c>
    </row>
    <row r="665">
      <c r="A665" s="2" t="s">
        <v>1091</v>
      </c>
      <c r="B665" s="2" t="s">
        <v>1120</v>
      </c>
      <c r="C665" s="11" t="str">
        <f>IFERROR(__xludf.DUMMYFUNCTION("REGEXEXTRACT(A665,""https?://([^/]+)"")"),"rika-quest.com")</f>
        <v>rika-quest.com</v>
      </c>
      <c r="D665" s="8" t="str">
        <f>IFERROR(__xludf.DUMMYFUNCTION("IFERROR(
  VLOOKUP(
    A665,
    IMPORTRANGE(
      ""1ZygntHC1J6IxzKbTidmOyf5nUyW4GCLurHCjexrLm_o"",
      ""HTMLキャッシュ!A:F""
    ),
    2,
    FALSE
  ),
  0
)
"),"MC")</f>
        <v>MC</v>
      </c>
      <c r="E665" s="8" t="str">
        <f>IFERROR(__xludf.DUMMYFUNCTION("IFERROR(
  VLOOKUP(
    A665,
    IMPORTRANGE(
      ""1ZygntHC1J6IxzKbTidmOyf5nUyW4GCLurHCjexrLm_o"",
      ""HTMLキャッシュ!A:F""
    ),
    5,
    FALSE
  ),
  0
)
"),"実験問題が読めない→目的/条件/結果/考察の読み順＋対照実験の見抜き方 - 中学受験 理科の個別指導 | 受験理科専門塾「しゅん吉クエスト」")</f>
        <v>実験問題が読めない→目的/条件/結果/考察の読み順＋対照実験の見抜き方 - 中学受験 理科の個別指導 | 受験理科専門塾「しゅん吉クエスト」</v>
      </c>
      <c r="F665" s="8" t="str">
        <f>IFERROR(__xludf.DUMMYFUNCTION("IFERROR(
  VLOOKUP(
    B665,
    IMPORTRANGE(
      ""1ZygntHC1J6IxzKbTidmOyf5nUyW4GCLurHCjexrLm_o"",
      ""HTMLキャッシュ!A:F""
    ),
    2,
    FALSE
  ),
  """"
)
"),"MC")</f>
        <v>MC</v>
      </c>
      <c r="G665" s="8" t="str">
        <f>IFERROR(__xludf.DUMMYFUNCTION("IFERROR(
  VLOOKUP(
    B665,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65" s="8">
        <f>IFERROR(__xludf.DUMMYFUNCTION("IFERROR(
  VLOOKUP(
    A665,
    IMPORTRANGE(
      ""1ZHMy3vVUd_0MrSduXTe1etBb1HNpAlGwQr006ljwMiM"",
      ""GSC最新!A:F""
    ),
    3,
    FALSE
  ),
  0
)
"),1.0)</f>
        <v>1</v>
      </c>
    </row>
    <row r="666">
      <c r="A666" s="2" t="s">
        <v>1093</v>
      </c>
      <c r="B666" s="2" t="s">
        <v>1120</v>
      </c>
      <c r="C666" s="11" t="str">
        <f>IFERROR(__xludf.DUMMYFUNCTION("REGEXEXTRACT(A666,""https?://([^/]+)"")"),"rika-quest.com")</f>
        <v>rika-quest.com</v>
      </c>
      <c r="D666" s="8" t="str">
        <f>IFERROR(__xludf.DUMMYFUNCTION("IFERROR(
  VLOOKUP(
    A666,
    IMPORTRANGE(
      ""1ZygntHC1J6IxzKbTidmOyf5nUyW4GCLurHCjexrLm_o"",
      ""HTMLキャッシュ!A:F""
    ),
    2,
    FALSE
  ),
  0
)
"),"MC")</f>
        <v>MC</v>
      </c>
      <c r="E666" s="8" t="str">
        <f>IFERROR(__xludf.DUMMYFUNCTION("IFERROR(
  VLOOKUP(
    A666,
    IMPORTRANGE(
      ""1ZygntHC1J6IxzKbTidmOyf5nUyW4GCLurHCjexrLm_o"",
      ""HTMLキャッシュ!A:F""
    ),
    5,
    FALSE
  ),
  0
)
"),"図・表・グラフの読み取りで落とす→見る順番（軸/単位/比較）と典型ミス修正 - 中学受験 理科の個別指導 | 受験理科専門塾「しゅん吉クエスト」")</f>
        <v>図・表・グラフの読み取りで落とす→見る順番（軸/単位/比較）と典型ミス修正 - 中学受験 理科の個別指導 | 受験理科専門塾「しゅん吉クエスト」</v>
      </c>
      <c r="F666" s="8" t="str">
        <f>IFERROR(__xludf.DUMMYFUNCTION("IFERROR(
  VLOOKUP(
    B666,
    IMPORTRANGE(
      ""1ZygntHC1J6IxzKbTidmOyf5nUyW4GCLurHCjexrLm_o"",
      ""HTMLキャッシュ!A:F""
    ),
    2,
    FALSE
  ),
  """"
)
"),"MC")</f>
        <v>MC</v>
      </c>
      <c r="G666" s="8" t="str">
        <f>IFERROR(__xludf.DUMMYFUNCTION("IFERROR(
  VLOOKUP(
    B666,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66" s="8">
        <f>IFERROR(__xludf.DUMMYFUNCTION("IFERROR(
  VLOOKUP(
    A666,
    IMPORTRANGE(
      ""1ZHMy3vVUd_0MrSduXTe1etBb1HNpAlGwQr006ljwMiM"",
      ""GSC最新!A:F""
    ),
    3,
    FALSE
  ),
  0
)
"),0.0)</f>
        <v>0</v>
      </c>
    </row>
    <row r="667">
      <c r="A667" s="2" t="s">
        <v>1083</v>
      </c>
      <c r="B667" s="2" t="s">
        <v>1120</v>
      </c>
      <c r="C667" s="11" t="str">
        <f>IFERROR(__xludf.DUMMYFUNCTION("REGEXEXTRACT(A667,""https?://([^/]+)"")"),"rika-quest.com")</f>
        <v>rika-quest.com</v>
      </c>
      <c r="D667" s="8" t="str">
        <f>IFERROR(__xludf.DUMMYFUNCTION("IFERROR(
  VLOOKUP(
    A667,
    IMPORTRANGE(
      ""1ZygntHC1J6IxzKbTidmOyf5nUyW4GCLurHCjexrLm_o"",
      ""HTMLキャッシュ!A:F""
    ),
    2,
    FALSE
  ),
  0
)
"),"MC")</f>
        <v>MC</v>
      </c>
      <c r="E667" s="8" t="str">
        <f>IFERROR(__xludf.DUMMYFUNCTION("IFERROR(
  VLOOKUP(
    A667,
    IMPORTRANGE(
      ""1ZygntHC1J6IxzKbTidmOyf5nUyW4GCLurHCjexrLm_o"",
      ""HTMLキャッシュ!A:F""
    ),
    5,
    FALSE
  ),
  0
)
"),"理科計算が遅い→計算前の整理（単位/図/比例）→練習の順番 - 中学受験 理科の個別指導 | 受験理科専門塾「しゅん吉クエスト」")</f>
        <v>理科計算が遅い→計算前の整理（単位/図/比例）→練習の順番 - 中学受験 理科の個別指導 | 受験理科専門塾「しゅん吉クエスト」</v>
      </c>
      <c r="F667" s="8" t="str">
        <f>IFERROR(__xludf.DUMMYFUNCTION("IFERROR(
  VLOOKUP(
    B667,
    IMPORTRANGE(
      ""1ZygntHC1J6IxzKbTidmOyf5nUyW4GCLurHCjexrLm_o"",
      ""HTMLキャッシュ!A:F""
    ),
    2,
    FALSE
  ),
  """"
)
"),"MC")</f>
        <v>MC</v>
      </c>
      <c r="G667" s="8" t="str">
        <f>IFERROR(__xludf.DUMMYFUNCTION("IFERROR(
  VLOOKUP(
    B667,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67" s="8">
        <f>IFERROR(__xludf.DUMMYFUNCTION("IFERROR(
  VLOOKUP(
    A667,
    IMPORTRANGE(
      ""1ZHMy3vVUd_0MrSduXTe1etBb1HNpAlGwQr006ljwMiM"",
      ""GSC最新!A:F""
    ),
    3,
    FALSE
  ),
  0
)
"),0.0)</f>
        <v>0</v>
      </c>
    </row>
    <row r="668">
      <c r="A668" s="2" t="s">
        <v>1099</v>
      </c>
      <c r="B668" s="2" t="s">
        <v>1120</v>
      </c>
      <c r="C668" s="11" t="str">
        <f>IFERROR(__xludf.DUMMYFUNCTION("REGEXEXTRACT(A668,""https?://([^/]+)"")"),"rika-quest.com")</f>
        <v>rika-quest.com</v>
      </c>
      <c r="D668" s="8" t="str">
        <f>IFERROR(__xludf.DUMMYFUNCTION("IFERROR(
  VLOOKUP(
    A668,
    IMPORTRANGE(
      ""1ZygntHC1J6IxzKbTidmOyf5nUyW4GCLurHCjexrLm_o"",
      ""HTMLキャッシュ!A:F""
    ),
    2,
    FALSE
  ),
  0
)
"),"MC")</f>
        <v>MC</v>
      </c>
      <c r="E668" s="8" t="str">
        <f>IFERROR(__xludf.DUMMYFUNCTION("IFERROR(
  VLOOKUP(
    A668,
    IMPORTRANGE(
      ""1ZygntHC1J6IxzKbTidmOyf5nUyW4GCLurHCjexrLm_o"",
      ""HTMLキャッシュ!A:F""
    ),
    5,
    FALSE
  ),
  0
)
"),"暗記しても定着しない→分類・言い換え・確認テストで“使える知識”にする - 中学受験 理科の個別指導 | 受験理科専門塾「しゅん吉クエスト」")</f>
        <v>暗記しても定着しない→分類・言い換え・確認テストで“使える知識”にする - 中学受験 理科の個別指導 | 受験理科専門塾「しゅん吉クエスト」</v>
      </c>
      <c r="F668" s="8" t="str">
        <f>IFERROR(__xludf.DUMMYFUNCTION("IFERROR(
  VLOOKUP(
    B668,
    IMPORTRANGE(
      ""1ZygntHC1J6IxzKbTidmOyf5nUyW4GCLurHCjexrLm_o"",
      ""HTMLキャッシュ!A:F""
    ),
    2,
    FALSE
  ),
  """"
)
"),"MC")</f>
        <v>MC</v>
      </c>
      <c r="G668" s="8" t="str">
        <f>IFERROR(__xludf.DUMMYFUNCTION("IFERROR(
  VLOOKUP(
    B668,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68" s="8">
        <f>IFERROR(__xludf.DUMMYFUNCTION("IFERROR(
  VLOOKUP(
    A668,
    IMPORTRANGE(
      ""1ZHMy3vVUd_0MrSduXTe1etBb1HNpAlGwQr006ljwMiM"",
      ""GSC最新!A:F""
    ),
    3,
    FALSE
  ),
  0
)
"),0.0)</f>
        <v>0</v>
      </c>
    </row>
    <row r="669">
      <c r="A669" s="2" t="s">
        <v>1084</v>
      </c>
      <c r="B669" s="2" t="s">
        <v>1120</v>
      </c>
      <c r="C669" s="11" t="str">
        <f>IFERROR(__xludf.DUMMYFUNCTION("REGEXEXTRACT(A669,""https?://([^/]+)"")"),"rika-quest.com")</f>
        <v>rika-quest.com</v>
      </c>
      <c r="D669" s="8" t="str">
        <f>IFERROR(__xludf.DUMMYFUNCTION("IFERROR(
  VLOOKUP(
    A669,
    IMPORTRANGE(
      ""1ZygntHC1J6IxzKbTidmOyf5nUyW4GCLurHCjexrLm_o"",
      ""HTMLキャッシュ!A:F""
    ),
    2,
    FALSE
  ),
  0
)
"),"MC")</f>
        <v>MC</v>
      </c>
      <c r="E669" s="8" t="str">
        <f>IFERROR(__xludf.DUMMYFUNCTION("IFERROR(
  VLOOKUP(
    A669,
    IMPORTRANGE(
      ""1ZygntHC1J6IxzKbTidmOyf5nUyW4GCLurHCjexrLm_o"",
      ""HTMLキャッシュ!A:F""
    ),
    5,
    FALSE
  ),
  0
)
"),"用語は覚えたのに問題で使えない→条件整理→図表→結論の“処理手順”を固定 - 中学受験 理科の個別指導 | 受験理科専門塾「しゅん吉クエスト」")</f>
        <v>用語は覚えたのに問題で使えない→条件整理→図表→結論の“処理手順”を固定 - 中学受験 理科の個別指導 | 受験理科専門塾「しゅん吉クエスト」</v>
      </c>
      <c r="F669" s="8" t="str">
        <f>IFERROR(__xludf.DUMMYFUNCTION("IFERROR(
  VLOOKUP(
    B669,
    IMPORTRANGE(
      ""1ZygntHC1J6IxzKbTidmOyf5nUyW4GCLurHCjexrLm_o"",
      ""HTMLキャッシュ!A:F""
    ),
    2,
    FALSE
  ),
  """"
)
"),"MC")</f>
        <v>MC</v>
      </c>
      <c r="G669" s="8" t="str">
        <f>IFERROR(__xludf.DUMMYFUNCTION("IFERROR(
  VLOOKUP(
    B669,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69" s="8">
        <f>IFERROR(__xludf.DUMMYFUNCTION("IFERROR(
  VLOOKUP(
    A669,
    IMPORTRANGE(
      ""1ZHMy3vVUd_0MrSduXTe1etBb1HNpAlGwQr006ljwMiM"",
      ""GSC最新!A:F""
    ),
    3,
    FALSE
  ),
  0
)
"),0.0)</f>
        <v>0</v>
      </c>
    </row>
    <row r="670">
      <c r="A670" s="2" t="s">
        <v>1110</v>
      </c>
      <c r="B670" s="2" t="s">
        <v>1120</v>
      </c>
      <c r="C670" s="11" t="str">
        <f>IFERROR(__xludf.DUMMYFUNCTION("REGEXEXTRACT(A670,""https?://([^/]+)"")"),"rika-quest.com")</f>
        <v>rika-quest.com</v>
      </c>
      <c r="D670" s="8" t="str">
        <f>IFERROR(__xludf.DUMMYFUNCTION("IFERROR(
  VLOOKUP(
    A670,
    IMPORTRANGE(
      ""1ZygntHC1J6IxzKbTidmOyf5nUyW4GCLurHCjexrLm_o"",
      ""HTMLキャッシュ!A:F""
    ),
    2,
    FALSE
  ),
  0
)
"),"MC")</f>
        <v>MC</v>
      </c>
      <c r="E670" s="8" t="str">
        <f>IFERROR(__xludf.DUMMYFUNCTION("IFERROR(
  VLOOKUP(
    A670,
    IMPORTRANGE(
      ""1ZygntHC1J6IxzKbTidmOyf5nUyW4GCLurHCjexrLm_o"",
      ""HTMLキャッシュ!A:F""
    ),
    5,
    FALSE
  ),
  0
)
"),"「理由を答えよ」で書けない→条件→変化→理由の型／減点パターンの回避 - 中学受験 理科の個別指導 | 受験理科専門塾「しゅん吉クエスト」")</f>
        <v>「理由を答えよ」で書けない→条件→変化→理由の型／減点パターンの回避 - 中学受験 理科の個別指導 | 受験理科専門塾「しゅん吉クエスト」</v>
      </c>
      <c r="F670" s="8" t="str">
        <f>IFERROR(__xludf.DUMMYFUNCTION("IFERROR(
  VLOOKUP(
    B670,
    IMPORTRANGE(
      ""1ZygntHC1J6IxzKbTidmOyf5nUyW4GCLurHCjexrLm_o"",
      ""HTMLキャッシュ!A:F""
    ),
    2,
    FALSE
  ),
  """"
)
"),"MC")</f>
        <v>MC</v>
      </c>
      <c r="G670" s="8" t="str">
        <f>IFERROR(__xludf.DUMMYFUNCTION("IFERROR(
  VLOOKUP(
    B670,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0" s="8">
        <f>IFERROR(__xludf.DUMMYFUNCTION("IFERROR(
  VLOOKUP(
    A670,
    IMPORTRANGE(
      ""1ZHMy3vVUd_0MrSduXTe1etBb1HNpAlGwQr006ljwMiM"",
      ""GSC最新!A:F""
    ),
    3,
    FALSE
  ),
  0
)
"),0.0)</f>
        <v>0</v>
      </c>
    </row>
    <row r="671">
      <c r="A671" s="2" t="s">
        <v>1105</v>
      </c>
      <c r="B671" s="2" t="s">
        <v>1120</v>
      </c>
      <c r="C671" s="11" t="str">
        <f>IFERROR(__xludf.DUMMYFUNCTION("REGEXEXTRACT(A671,""https?://([^/]+)"")"),"rika-quest.com")</f>
        <v>rika-quest.com</v>
      </c>
      <c r="D671" s="8" t="str">
        <f>IFERROR(__xludf.DUMMYFUNCTION("IFERROR(
  VLOOKUP(
    A671,
    IMPORTRANGE(
      ""1ZygntHC1J6IxzKbTidmOyf5nUyW4GCLurHCjexrLm_o"",
      ""HTMLキャッシュ!A:F""
    ),
    2,
    FALSE
  ),
  0
)
"),"MC")</f>
        <v>MC</v>
      </c>
      <c r="E671" s="8" t="str">
        <f>IFERROR(__xludf.DUMMYFUNCTION("IFERROR(
  VLOOKUP(
    A671,
    IMPORTRANGE(
      ""1ZygntHC1J6IxzKbTidmOyf5nUyW4GCLurHCjexrLm_o"",
      ""HTMLキャッシュ!A:F""
    ),
    5,
    FALSE
  ),
  0
)
"),"復習が回らない→範囲の絞り方／解き直しの型／週次ルーティン（家庭運用） - 中学受験 理科の個別指導 | 受験理科専門塾「しゅん吉クエスト」")</f>
        <v>復習が回らない→範囲の絞り方／解き直しの型／週次ルーティン（家庭運用） - 中学受験 理科の個別指導 | 受験理科専門塾「しゅん吉クエスト」</v>
      </c>
      <c r="F671" s="8" t="str">
        <f>IFERROR(__xludf.DUMMYFUNCTION("IFERROR(
  VLOOKUP(
    B671,
    IMPORTRANGE(
      ""1ZygntHC1J6IxzKbTidmOyf5nUyW4GCLurHCjexrLm_o"",
      ""HTMLキャッシュ!A:F""
    ),
    2,
    FALSE
  ),
  """"
)
"),"MC")</f>
        <v>MC</v>
      </c>
      <c r="G671" s="8" t="str">
        <f>IFERROR(__xludf.DUMMYFUNCTION("IFERROR(
  VLOOKUP(
    B671,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1" s="8">
        <f>IFERROR(__xludf.DUMMYFUNCTION("IFERROR(
  VLOOKUP(
    A671,
    IMPORTRANGE(
      ""1ZHMy3vVUd_0MrSduXTe1etBb1HNpAlGwQr006ljwMiM"",
      ""GSC最新!A:F""
    ),
    3,
    FALSE
  ),
  0
)
"),0.0)</f>
        <v>0</v>
      </c>
    </row>
    <row r="672">
      <c r="A672" s="2" t="s">
        <v>1096</v>
      </c>
      <c r="B672" s="2" t="s">
        <v>1120</v>
      </c>
      <c r="C672" s="11" t="str">
        <f>IFERROR(__xludf.DUMMYFUNCTION("REGEXEXTRACT(A672,""https?://([^/]+)"")"),"rika-quest.com")</f>
        <v>rika-quest.com</v>
      </c>
      <c r="D672" s="8" t="str">
        <f>IFERROR(__xludf.DUMMYFUNCTION("IFERROR(
  VLOOKUP(
    A672,
    IMPORTRANGE(
      ""1ZygntHC1J6IxzKbTidmOyf5nUyW4GCLurHCjexrLm_o"",
      ""HTMLキャッシュ!A:F""
    ),
    2,
    FALSE
  ),
  0
)
"),"MC")</f>
        <v>MC</v>
      </c>
      <c r="E672" s="8" t="str">
        <f>IFERROR(__xludf.DUMMYFUNCTION("IFERROR(
  VLOOKUP(
    A672,
    IMPORTRANGE(
      ""1ZygntHC1J6IxzKbTidmOyf5nUyW4GCLurHCjexrLm_o"",
      ""HTMLキャッシュ!A:F""
    ),
    5,
    FALSE
  ),
  0
)
"),"過去問を回しても点が伸びない（直前期）→失点分類→優先順位→1週間の回し方 - 中学受験 理科の個別指導 | 受験理科専門塾「しゅん吉クエスト」")</f>
        <v>過去問を回しても点が伸びない（直前期）→失点分類→優先順位→1週間の回し方 - 中学受験 理科の個別指導 | 受験理科専門塾「しゅん吉クエスト」</v>
      </c>
      <c r="F672" s="8" t="str">
        <f>IFERROR(__xludf.DUMMYFUNCTION("IFERROR(
  VLOOKUP(
    B672,
    IMPORTRANGE(
      ""1ZygntHC1J6IxzKbTidmOyf5nUyW4GCLurHCjexrLm_o"",
      ""HTMLキャッシュ!A:F""
    ),
    2,
    FALSE
  ),
  """"
)
"),"MC")</f>
        <v>MC</v>
      </c>
      <c r="G672" s="8" t="str">
        <f>IFERROR(__xludf.DUMMYFUNCTION("IFERROR(
  VLOOKUP(
    B672,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2" s="8">
        <f>IFERROR(__xludf.DUMMYFUNCTION("IFERROR(
  VLOOKUP(
    A672,
    IMPORTRANGE(
      ""1ZHMy3vVUd_0MrSduXTe1etBb1HNpAlGwQr006ljwMiM"",
      ""GSC最新!A:F""
    ),
    3,
    FALSE
  ),
  0
)
"),0.0)</f>
        <v>0</v>
      </c>
    </row>
    <row r="673">
      <c r="A673" s="2" t="s">
        <v>1102</v>
      </c>
      <c r="B673" s="2" t="s">
        <v>1120</v>
      </c>
      <c r="C673" s="11" t="str">
        <f>IFERROR(__xludf.DUMMYFUNCTION("REGEXEXTRACT(A673,""https?://([^/]+)"")"),"rika-quest.com")</f>
        <v>rika-quest.com</v>
      </c>
      <c r="D673" s="8" t="str">
        <f>IFERROR(__xludf.DUMMYFUNCTION("IFERROR(
  VLOOKUP(
    A673,
    IMPORTRANGE(
      ""1ZygntHC1J6IxzKbTidmOyf5nUyW4GCLurHCjexrLm_o"",
      ""HTMLキャッシュ!A:F""
    ),
    2,
    FALSE
  ),
  0
)
"),"MC")</f>
        <v>MC</v>
      </c>
      <c r="E673" s="8" t="str">
        <f>IFERROR(__xludf.DUMMYFUNCTION("IFERROR(
  VLOOKUP(
    A673,
    IMPORTRANGE(
      ""1ZygntHC1J6IxzKbTidmOyf5nUyW4GCLurHCjexrLm_o"",
      ""HTMLキャッシュ!A:F""
    ),
    5,
    FALSE
  ),
  0
)
"),"物理の図が描けない（力・つり合い）→図→関係→式の順番を固定 - 中学受験 理科の個別指導 | 受験理科専門塾「しゅん吉クエスト」")</f>
        <v>物理の図が描けない（力・つり合い）→図→関係→式の順番を固定 - 中学受験 理科の個別指導 | 受験理科専門塾「しゅん吉クエスト」</v>
      </c>
      <c r="F673" s="8" t="str">
        <f>IFERROR(__xludf.DUMMYFUNCTION("IFERROR(
  VLOOKUP(
    B673,
    IMPORTRANGE(
      ""1ZygntHC1J6IxzKbTidmOyf5nUyW4GCLurHCjexrLm_o"",
      ""HTMLキャッシュ!A:F""
    ),
    2,
    FALSE
  ),
  """"
)
"),"MC")</f>
        <v>MC</v>
      </c>
      <c r="G673" s="8" t="str">
        <f>IFERROR(__xludf.DUMMYFUNCTION("IFERROR(
  VLOOKUP(
    B673,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3" s="8">
        <f>IFERROR(__xludf.DUMMYFUNCTION("IFERROR(
  VLOOKUP(
    A673,
    IMPORTRANGE(
      ""1ZHMy3vVUd_0MrSduXTe1etBb1HNpAlGwQr006ljwMiM"",
      ""GSC最新!A:F""
    ),
    3,
    FALSE
  ),
  0
)
"),0.0)</f>
        <v>0</v>
      </c>
    </row>
    <row r="674">
      <c r="A674" s="2" t="s">
        <v>1097</v>
      </c>
      <c r="B674" s="2" t="s">
        <v>1120</v>
      </c>
      <c r="C674" s="11" t="str">
        <f>IFERROR(__xludf.DUMMYFUNCTION("REGEXEXTRACT(A674,""https?://([^/]+)"")"),"rika-quest.com")</f>
        <v>rika-quest.com</v>
      </c>
      <c r="D674" s="8" t="str">
        <f>IFERROR(__xludf.DUMMYFUNCTION("IFERROR(
  VLOOKUP(
    A674,
    IMPORTRANGE(
      ""1ZygntHC1J6IxzKbTidmOyf5nUyW4GCLurHCjexrLm_o"",
      ""HTMLキャッシュ!A:F""
    ),
    2,
    FALSE
  ),
  0
)
"),"MC")</f>
        <v>MC</v>
      </c>
      <c r="E674" s="8" t="str">
        <f>IFERROR(__xludf.DUMMYFUNCTION("IFERROR(
  VLOOKUP(
    A674,
    IMPORTRANGE(
      ""1ZygntHC1J6IxzKbTidmOyf5nUyW4GCLurHCjexrLm_o"",
      ""HTMLキャッシュ!A:F""
    ),
    5,
    FALSE
  ),
  0
)
"),"てこ/かっ車で混乱→比と図の置き方（どこをそろえるか）でミスを止める - 中学受験 理科の個別指導 | 受験理科専門塾「しゅん吉クエスト」")</f>
        <v>てこ/かっ車で混乱→比と図の置き方（どこをそろえるか）でミスを止める - 中学受験 理科の個別指導 | 受験理科専門塾「しゅん吉クエスト」</v>
      </c>
      <c r="F674" s="8" t="str">
        <f>IFERROR(__xludf.DUMMYFUNCTION("IFERROR(
  VLOOKUP(
    B674,
    IMPORTRANGE(
      ""1ZygntHC1J6IxzKbTidmOyf5nUyW4GCLurHCjexrLm_o"",
      ""HTMLキャッシュ!A:F""
    ),
    2,
    FALSE
  ),
  """"
)
"),"MC")</f>
        <v>MC</v>
      </c>
      <c r="G674" s="8" t="str">
        <f>IFERROR(__xludf.DUMMYFUNCTION("IFERROR(
  VLOOKUP(
    B674,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4" s="8">
        <f>IFERROR(__xludf.DUMMYFUNCTION("IFERROR(
  VLOOKUP(
    A674,
    IMPORTRANGE(
      ""1ZHMy3vVUd_0MrSduXTe1etBb1HNpAlGwQr006ljwMiM"",
      ""GSC最新!A:F""
    ),
    3,
    FALSE
  ),
  0
)
"),0.0)</f>
        <v>0</v>
      </c>
    </row>
    <row r="675">
      <c r="A675" s="2" t="s">
        <v>1090</v>
      </c>
      <c r="B675" s="2" t="s">
        <v>1120</v>
      </c>
      <c r="C675" s="11" t="str">
        <f>IFERROR(__xludf.DUMMYFUNCTION("REGEXEXTRACT(A675,""https?://([^/]+)"")"),"rika-quest.com")</f>
        <v>rika-quest.com</v>
      </c>
      <c r="D675" s="8" t="str">
        <f>IFERROR(__xludf.DUMMYFUNCTION("IFERROR(
  VLOOKUP(
    A675,
    IMPORTRANGE(
      ""1ZygntHC1J6IxzKbTidmOyf5nUyW4GCLurHCjexrLm_o"",
      ""HTMLキャッシュ!A:F""
    ),
    2,
    FALSE
  ),
  0
)
"),"MC")</f>
        <v>MC</v>
      </c>
      <c r="E675" s="8" t="str">
        <f>IFERROR(__xludf.DUMMYFUNCTION("IFERROR(
  VLOOKUP(
    A675,
    IMPORTRANGE(
      ""1ZygntHC1J6IxzKbTidmOyf5nUyW4GCLurHCjexrLm_o"",
      ""HTMLキャッシュ!A:F""
    ),
    5,
    FALSE
  ),
  0
)
"),"回路（直列/並列・明るさ）が苦手→「同じ/分かれる」の見抜き方＋条件整理 - 中学受験 理科の個別指導 | 受験理科専門塾「しゅん吉クエスト」")</f>
        <v>回路（直列/並列・明るさ）が苦手→「同じ/分かれる」の見抜き方＋条件整理 - 中学受験 理科の個別指導 | 受験理科専門塾「しゅん吉クエスト」</v>
      </c>
      <c r="F675" s="8" t="str">
        <f>IFERROR(__xludf.DUMMYFUNCTION("IFERROR(
  VLOOKUP(
    B675,
    IMPORTRANGE(
      ""1ZygntHC1J6IxzKbTidmOyf5nUyW4GCLurHCjexrLm_o"",
      ""HTMLキャッシュ!A:F""
    ),
    2,
    FALSE
  ),
  """"
)
"),"MC")</f>
        <v>MC</v>
      </c>
      <c r="G675" s="8" t="str">
        <f>IFERROR(__xludf.DUMMYFUNCTION("IFERROR(
  VLOOKUP(
    B675,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5" s="8">
        <f>IFERROR(__xludf.DUMMYFUNCTION("IFERROR(
  VLOOKUP(
    A675,
    IMPORTRANGE(
      ""1ZHMy3vVUd_0MrSduXTe1etBb1HNpAlGwQr006ljwMiM"",
      ""GSC最新!A:F""
    ),
    3,
    FALSE
  ),
  0
)
"),0.0)</f>
        <v>0</v>
      </c>
    </row>
    <row r="676">
      <c r="A676" s="2" t="s">
        <v>1098</v>
      </c>
      <c r="B676" s="2" t="s">
        <v>1120</v>
      </c>
      <c r="C676" s="11" t="str">
        <f>IFERROR(__xludf.DUMMYFUNCTION("REGEXEXTRACT(A676,""https?://([^/]+)"")"),"rika-quest.com")</f>
        <v>rika-quest.com</v>
      </c>
      <c r="D676" s="8" t="str">
        <f>IFERROR(__xludf.DUMMYFUNCTION("IFERROR(
  VLOOKUP(
    A676,
    IMPORTRANGE(
      ""1ZygntHC1J6IxzKbTidmOyf5nUyW4GCLurHCjexrLm_o"",
      ""HTMLキャッシュ!A:F""
    ),
    2,
    FALSE
  ),
  0
)
"),"MC")</f>
        <v>MC</v>
      </c>
      <c r="E676" s="8" t="str">
        <f>IFERROR(__xludf.DUMMYFUNCTION("IFERROR(
  VLOOKUP(
    A676,
    IMPORTRANGE(
      ""1ZygntHC1J6IxzKbTidmOyf5nUyW4GCLurHCjexrLm_o"",
      ""HTMLキャッシュ!A:F""
    ),
    5,
    FALSE
  ),
  0
)
"),"光の作図が苦手→作図手順の固定＋間違えやすい形の整理 - 中学受験 理科の個別指導 | 受験理科専門塾「しゅん吉クエスト」")</f>
        <v>光の作図が苦手→作図手順の固定＋間違えやすい形の整理 - 中学受験 理科の個別指導 | 受験理科専門塾「しゅん吉クエスト」</v>
      </c>
      <c r="F676" s="8" t="str">
        <f>IFERROR(__xludf.DUMMYFUNCTION("IFERROR(
  VLOOKUP(
    B676,
    IMPORTRANGE(
      ""1ZygntHC1J6IxzKbTidmOyf5nUyW4GCLurHCjexrLm_o"",
      ""HTMLキャッシュ!A:F""
    ),
    2,
    FALSE
  ),
  """"
)
"),"MC")</f>
        <v>MC</v>
      </c>
      <c r="G676" s="8" t="str">
        <f>IFERROR(__xludf.DUMMYFUNCTION("IFERROR(
  VLOOKUP(
    B676,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6" s="8">
        <f>IFERROR(__xludf.DUMMYFUNCTION("IFERROR(
  VLOOKUP(
    A676,
    IMPORTRANGE(
      ""1ZHMy3vVUd_0MrSduXTe1etBb1HNpAlGwQr006ljwMiM"",
      ""GSC最新!A:F""
    ),
    3,
    FALSE
  ),
  0
)
"),0.0)</f>
        <v>0</v>
      </c>
    </row>
    <row r="677">
      <c r="A677" s="2" t="s">
        <v>1104</v>
      </c>
      <c r="B677" s="2" t="s">
        <v>1120</v>
      </c>
      <c r="C677" s="11" t="str">
        <f>IFERROR(__xludf.DUMMYFUNCTION("REGEXEXTRACT(A677,""https?://([^/]+)"")"),"rika-quest.com")</f>
        <v>rika-quest.com</v>
      </c>
      <c r="D677" s="8" t="str">
        <f>IFERROR(__xludf.DUMMYFUNCTION("IFERROR(
  VLOOKUP(
    A677,
    IMPORTRANGE(
      ""1ZygntHC1J6IxzKbTidmOyf5nUyW4GCLurHCjexrLm_o"",
      ""HTMLキャッシュ!A:F""
    ),
    2,
    FALSE
  ),
  0
)
"),"MC")</f>
        <v>MC</v>
      </c>
      <c r="E677" s="8" t="str">
        <f>IFERROR(__xludf.DUMMYFUNCTION("IFERROR(
  VLOOKUP(
    A677,
    IMPORTRANGE(
      ""1ZygntHC1J6IxzKbTidmOyf5nUyW4GCLurHCjexrLm_o"",
      ""HTMLキャッシュ!A:F""
    ),
    5,
    FALSE
  ),
  0
)
"),"圧力・水圧・浮力が混乱→比べる量（面積/深さ/体積）を整理して解く - 中学受験 理科の個別指導 | 受験理科専門塾「しゅん吉クエスト」")</f>
        <v>圧力・水圧・浮力が混乱→比べる量（面積/深さ/体積）を整理して解く - 中学受験 理科の個別指導 | 受験理科専門塾「しゅん吉クエスト」</v>
      </c>
      <c r="F677" s="8" t="str">
        <f>IFERROR(__xludf.DUMMYFUNCTION("IFERROR(
  VLOOKUP(
    B677,
    IMPORTRANGE(
      ""1ZygntHC1J6IxzKbTidmOyf5nUyW4GCLurHCjexrLm_o"",
      ""HTMLキャッシュ!A:F""
    ),
    2,
    FALSE
  ),
  """"
)
"),"MC")</f>
        <v>MC</v>
      </c>
      <c r="G677" s="8" t="str">
        <f>IFERROR(__xludf.DUMMYFUNCTION("IFERROR(
  VLOOKUP(
    B677,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7" s="8">
        <f>IFERROR(__xludf.DUMMYFUNCTION("IFERROR(
  VLOOKUP(
    A677,
    IMPORTRANGE(
      ""1ZHMy3vVUd_0MrSduXTe1etBb1HNpAlGwQr006ljwMiM"",
      ""GSC最新!A:F""
    ),
    3,
    FALSE
  ),
  0
)
"),0.0)</f>
        <v>0</v>
      </c>
    </row>
    <row r="678">
      <c r="A678" s="2" t="s">
        <v>936</v>
      </c>
      <c r="B678" s="2" t="s">
        <v>1120</v>
      </c>
      <c r="C678" s="11" t="str">
        <f>IFERROR(__xludf.DUMMYFUNCTION("REGEXEXTRACT(A678,""https?://([^/]+)"")"),"natsui-sansu-juku.com")</f>
        <v>natsui-sansu-juku.com</v>
      </c>
      <c r="D678" s="8" t="str">
        <f>IFERROR(__xludf.DUMMYFUNCTION("IFERROR(
  VLOOKUP(
    A678,
    IMPORTRANGE(
      ""1ZygntHC1J6IxzKbTidmOyf5nUyW4GCLurHCjexrLm_o"",
      ""HTMLキャッシュ!A:F""
    ),
    2,
    FALSE
  ),
  0
)
"),"MC")</f>
        <v>MC</v>
      </c>
      <c r="E678" s="8" t="str">
        <f>IFERROR(__xludf.DUMMYFUNCTION("IFERROR(
  VLOOKUP(
    A678,
    IMPORTRANGE(
      ""1ZygntHC1J6IxzKbTidmOyf5nUyW4GCLurHCjexrLm_o"",
      ""HTMLキャッシュ!A:F""
    ),
    5,
    FALSE
  ),
  0
)
"),"夏井算数塾を検討している保護者の方へ～～いま外部の力を使うべきか迷っている場合の判断材料 - 中学受験専門 夏井算数塾")</f>
        <v>夏井算数塾を検討している保護者の方へ～～いま外部の力を使うべきか迷っている場合の判断材料 - 中学受験専門 夏井算数塾</v>
      </c>
      <c r="F678" s="8" t="str">
        <f>IFERROR(__xludf.DUMMYFUNCTION("IFERROR(
  VLOOKUP(
    B678,
    IMPORTRANGE(
      ""1ZygntHC1J6IxzKbTidmOyf5nUyW4GCLurHCjexrLm_o"",
      ""HTMLキャッシュ!A:F""
    ),
    2,
    FALSE
  ),
  """"
)
"),"MC")</f>
        <v>MC</v>
      </c>
      <c r="G678" s="8" t="str">
        <f>IFERROR(__xludf.DUMMYFUNCTION("IFERROR(
  VLOOKUP(
    B678,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8" s="8">
        <f>IFERROR(__xludf.DUMMYFUNCTION("IFERROR(
  VLOOKUP(
    A678,
    IMPORTRANGE(
      ""1ZHMy3vVUd_0MrSduXTe1etBb1HNpAlGwQr006ljwMiM"",
      ""GSC最新!A:F""
    ),
    3,
    FALSE
  ),
  0
)
"),0.0)</f>
        <v>0</v>
      </c>
    </row>
    <row r="679">
      <c r="A679" s="2" t="s">
        <v>1103</v>
      </c>
      <c r="B679" s="2" t="s">
        <v>1120</v>
      </c>
      <c r="C679" s="11" t="str">
        <f>IFERROR(__xludf.DUMMYFUNCTION("REGEXEXTRACT(A679,""https?://([^/]+)"")"),"rika-quest.com")</f>
        <v>rika-quest.com</v>
      </c>
      <c r="D679" s="8" t="str">
        <f>IFERROR(__xludf.DUMMYFUNCTION("IFERROR(
  VLOOKUP(
    A679,
    IMPORTRANGE(
      ""1ZygntHC1J6IxzKbTidmOyf5nUyW4GCLurHCjexrLm_o"",
      ""HTMLキャッシュ!A:F""
    ),
    2,
    FALSE
  ),
  0
)
"),"MC")</f>
        <v>MC</v>
      </c>
      <c r="E679" s="8" t="str">
        <f>IFERROR(__xludf.DUMMYFUNCTION("IFERROR(
  VLOOKUP(
    A679,
    IMPORTRANGE(
      ""1ZygntHC1J6IxzKbTidmOyf5nUyW4GCLurHCjexrLm_o"",
      ""HTMLキャッシュ!A:F""
    ),
    5,
    FALSE
  ),
  0
)
"),"物理のグラフ問題が苦手→変化を言葉→式の順で処理（比例/反比例/増減） - 中学受験 理科の個別指導 | 受験理科専門塾「しゅん吉クエスト」")</f>
        <v>物理のグラフ問題が苦手→変化を言葉→式の順で処理（比例/反比例/増減） - 中学受験 理科の個別指導 | 受験理科専門塾「しゅん吉クエスト」</v>
      </c>
      <c r="F679" s="8" t="str">
        <f>IFERROR(__xludf.DUMMYFUNCTION("IFERROR(
  VLOOKUP(
    B679,
    IMPORTRANGE(
      ""1ZygntHC1J6IxzKbTidmOyf5nUyW4GCLurHCjexrLm_o"",
      ""HTMLキャッシュ!A:F""
    ),
    2,
    FALSE
  ),
  """"
)
"),"MC")</f>
        <v>MC</v>
      </c>
      <c r="G679" s="8" t="str">
        <f>IFERROR(__xludf.DUMMYFUNCTION("IFERROR(
  VLOOKUP(
    B679,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79" s="8">
        <f>IFERROR(__xludf.DUMMYFUNCTION("IFERROR(
  VLOOKUP(
    A679,
    IMPORTRANGE(
      ""1ZHMy3vVUd_0MrSduXTe1etBb1HNpAlGwQr006ljwMiM"",
      ""GSC最新!A:F""
    ),
    3,
    FALSE
  ),
  0
)
"),0.0)</f>
        <v>0</v>
      </c>
    </row>
    <row r="680">
      <c r="A680" s="2" t="s">
        <v>1100</v>
      </c>
      <c r="B680" s="2" t="s">
        <v>1120</v>
      </c>
      <c r="C680" s="11" t="str">
        <f>IFERROR(__xludf.DUMMYFUNCTION("REGEXEXTRACT(A680,""https?://([^/]+)"")"),"rika-quest.com")</f>
        <v>rika-quest.com</v>
      </c>
      <c r="D680" s="8" t="str">
        <f>IFERROR(__xludf.DUMMYFUNCTION("IFERROR(
  VLOOKUP(
    A680,
    IMPORTRANGE(
      ""1ZygntHC1J6IxzKbTidmOyf5nUyW4GCLurHCjexrLm_o"",
      ""HTMLキャッシュ!A:F""
    ),
    2,
    FALSE
  ),
  0
)
"),"MC")</f>
        <v>MC</v>
      </c>
      <c r="E680" s="8" t="str">
        <f>IFERROR(__xludf.DUMMYFUNCTION("IFERROR(
  VLOOKUP(
    A680,
    IMPORTRANGE(
      ""1ZygntHC1J6IxzKbTidmOyf5nUyW4GCLurHCjexrLm_o"",
      ""HTMLキャッシュ!A:F""
    ),
    5,
    FALSE
  ),
  0
)
"),"中和が苦手→「何が残るか」の見抜き＋指示薬の読み取り - 中学受験 理科の個別指導 | 受験理科専門塾「しゅん吉クエスト」")</f>
        <v>中和が苦手→「何が残るか」の見抜き＋指示薬の読み取り - 中学受験 理科の個別指導 | 受験理科専門塾「しゅん吉クエスト」</v>
      </c>
      <c r="F680" s="8" t="str">
        <f>IFERROR(__xludf.DUMMYFUNCTION("IFERROR(
  VLOOKUP(
    B680,
    IMPORTRANGE(
      ""1ZygntHC1J6IxzKbTidmOyf5nUyW4GCLurHCjexrLm_o"",
      ""HTMLキャッシュ!A:F""
    ),
    2,
    FALSE
  ),
  """"
)
"),"MC")</f>
        <v>MC</v>
      </c>
      <c r="G680" s="8" t="str">
        <f>IFERROR(__xludf.DUMMYFUNCTION("IFERROR(
  VLOOKUP(
    B680,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0" s="8">
        <f>IFERROR(__xludf.DUMMYFUNCTION("IFERROR(
  VLOOKUP(
    A680,
    IMPORTRANGE(
      ""1ZHMy3vVUd_0MrSduXTe1etBb1HNpAlGwQr006ljwMiM"",
      ""GSC最新!A:F""
    ),
    3,
    FALSE
  ),
  0
)
"),0.0)</f>
        <v>0</v>
      </c>
    </row>
    <row r="681">
      <c r="A681" s="2" t="s">
        <v>1107</v>
      </c>
      <c r="B681" s="2" t="s">
        <v>1120</v>
      </c>
      <c r="C681" s="11" t="str">
        <f>IFERROR(__xludf.DUMMYFUNCTION("REGEXEXTRACT(A681,""https?://([^/]+)"")"),"rika-quest.com")</f>
        <v>rika-quest.com</v>
      </c>
      <c r="D681" s="8" t="str">
        <f>IFERROR(__xludf.DUMMYFUNCTION("IFERROR(
  VLOOKUP(
    A681,
    IMPORTRANGE(
      ""1ZygntHC1J6IxzKbTidmOyf5nUyW4GCLurHCjexrLm_o"",
      ""HTMLキャッシュ!A:F""
    ),
    2,
    FALSE
  ),
  0
)
"),"MC")</f>
        <v>MC</v>
      </c>
      <c r="E681" s="8" t="str">
        <f>IFERROR(__xludf.DUMMYFUNCTION("IFERROR(
  VLOOKUP(
    A681,
    IMPORTRANGE(
      ""1ZygntHC1J6IxzKbTidmOyf5nUyW4GCLurHCjexrLm_o"",
      ""HTMLキャッシュ!A:F""
    ),
    5,
    FALSE
  ),
  0
)
"),"水溶液が覚えられない→分類（性質）→代表例→実験での問われ方 - 中学受験 理科の個別指導 | 受験理科専門塾「しゅん吉クエスト」")</f>
        <v>水溶液が覚えられない→分類（性質）→代表例→実験での問われ方 - 中学受験 理科の個別指導 | 受験理科専門塾「しゅん吉クエスト」</v>
      </c>
      <c r="F681" s="8" t="str">
        <f>IFERROR(__xludf.DUMMYFUNCTION("IFERROR(
  VLOOKUP(
    B681,
    IMPORTRANGE(
      ""1ZygntHC1J6IxzKbTidmOyf5nUyW4GCLurHCjexrLm_o"",
      ""HTMLキャッシュ!A:F""
    ),
    2,
    FALSE
  ),
  """"
)
"),"MC")</f>
        <v>MC</v>
      </c>
      <c r="G681" s="8" t="str">
        <f>IFERROR(__xludf.DUMMYFUNCTION("IFERROR(
  VLOOKUP(
    B681,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1" s="8">
        <f>IFERROR(__xludf.DUMMYFUNCTION("IFERROR(
  VLOOKUP(
    A681,
    IMPORTRANGE(
      ""1ZHMy3vVUd_0MrSduXTe1etBb1HNpAlGwQr006ljwMiM"",
      ""GSC最新!A:F""
    ),
    3,
    FALSE
  ),
  0
)
"),0.0)</f>
        <v>0</v>
      </c>
    </row>
    <row r="682">
      <c r="A682" s="2" t="s">
        <v>1092</v>
      </c>
      <c r="B682" s="2" t="s">
        <v>1120</v>
      </c>
      <c r="C682" s="11" t="str">
        <f>IFERROR(__xludf.DUMMYFUNCTION("REGEXEXTRACT(A682,""https?://([^/]+)"")"),"rika-quest.com")</f>
        <v>rika-quest.com</v>
      </c>
      <c r="D682" s="8" t="str">
        <f>IFERROR(__xludf.DUMMYFUNCTION("IFERROR(
  VLOOKUP(
    A682,
    IMPORTRANGE(
      ""1ZygntHC1J6IxzKbTidmOyf5nUyW4GCLurHCjexrLm_o"",
      ""HTMLキャッシュ!A:F""
    ),
    2,
    FALSE
  ),
  0
)
"),"MC")</f>
        <v>MC</v>
      </c>
      <c r="E682" s="8" t="str">
        <f>IFERROR(__xludf.DUMMYFUNCTION("IFERROR(
  VLOOKUP(
    A682,
    IMPORTRANGE(
      ""1ZygntHC1J6IxzKbTidmOyf5nUyW4GCLurHCjexrLm_o"",
      ""HTMLキャッシュ!A:F""
    ),
    5,
    FALSE
  ),
  0
)
"),"気体が苦手→発生/集め方/性質を「実験問題の視点」で整理 - 中学受験 理科の個別指導 | 受験理科専門塾「しゅん吉クエスト」")</f>
        <v>気体が苦手→発生/集め方/性質を「実験問題の視点」で整理 - 中学受験 理科の個別指導 | 受験理科専門塾「しゅん吉クエスト」</v>
      </c>
      <c r="F682" s="8" t="str">
        <f>IFERROR(__xludf.DUMMYFUNCTION("IFERROR(
  VLOOKUP(
    B682,
    IMPORTRANGE(
      ""1ZygntHC1J6IxzKbTidmOyf5nUyW4GCLurHCjexrLm_o"",
      ""HTMLキャッシュ!A:F""
    ),
    2,
    FALSE
  ),
  """"
)
"),"MC")</f>
        <v>MC</v>
      </c>
      <c r="G682" s="8" t="str">
        <f>IFERROR(__xludf.DUMMYFUNCTION("IFERROR(
  VLOOKUP(
    B682,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2" s="8">
        <f>IFERROR(__xludf.DUMMYFUNCTION("IFERROR(
  VLOOKUP(
    A682,
    IMPORTRANGE(
      ""1ZHMy3vVUd_0MrSduXTe1etBb1HNpAlGwQr006ljwMiM"",
      ""GSC最新!A:F""
    ),
    3,
    FALSE
  ),
  0
)
"),0.0)</f>
        <v>0</v>
      </c>
    </row>
    <row r="683">
      <c r="A683" s="2" t="s">
        <v>1106</v>
      </c>
      <c r="B683" s="2" t="s">
        <v>1120</v>
      </c>
      <c r="C683" s="11" t="str">
        <f>IFERROR(__xludf.DUMMYFUNCTION("REGEXEXTRACT(A683,""https?://([^/]+)"")"),"rika-quest.com")</f>
        <v>rika-quest.com</v>
      </c>
      <c r="D683" s="8" t="str">
        <f>IFERROR(__xludf.DUMMYFUNCTION("IFERROR(
  VLOOKUP(
    A683,
    IMPORTRANGE(
      ""1ZygntHC1J6IxzKbTidmOyf5nUyW4GCLurHCjexrLm_o"",
      ""HTMLキャッシュ!A:F""
    ),
    2,
    FALSE
  ),
  0
)
"),"MC")</f>
        <v>MC</v>
      </c>
      <c r="E683" s="8" t="str">
        <f>IFERROR(__xludf.DUMMYFUNCTION("IFERROR(
  VLOOKUP(
    A683,
    IMPORTRANGE(
      ""1ZygntHC1J6IxzKbTidmOyf5nUyW4GCLurHCjexrLm_o"",
      ""HTMLキャッシュ!A:F""
    ),
    5,
    FALSE
  ),
  0
)
"),"溶解度グラフが読めない→「何が増えると何が起きるか」を言葉→計算へ - 中学受験 理科の個別指導 | 受験理科専門塾「しゅん吉クエスト」")</f>
        <v>溶解度グラフが読めない→「何が増えると何が起きるか」を言葉→計算へ - 中学受験 理科の個別指導 | 受験理科専門塾「しゅん吉クエスト」</v>
      </c>
      <c r="F683" s="8" t="str">
        <f>IFERROR(__xludf.DUMMYFUNCTION("IFERROR(
  VLOOKUP(
    B683,
    IMPORTRANGE(
      ""1ZygntHC1J6IxzKbTidmOyf5nUyW4GCLurHCjexrLm_o"",
      ""HTMLキャッシュ!A:F""
    ),
    2,
    FALSE
  ),
  """"
)
"),"MC")</f>
        <v>MC</v>
      </c>
      <c r="G683" s="8" t="str">
        <f>IFERROR(__xludf.DUMMYFUNCTION("IFERROR(
  VLOOKUP(
    B683,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3" s="8">
        <f>IFERROR(__xludf.DUMMYFUNCTION("IFERROR(
  VLOOKUP(
    A683,
    IMPORTRANGE(
      ""1ZHMy3vVUd_0MrSduXTe1etBb1HNpAlGwQr006ljwMiM"",
      ""GSC最新!A:F""
    ),
    3,
    FALSE
  ),
  0
)
"),0.0)</f>
        <v>0</v>
      </c>
    </row>
    <row r="684">
      <c r="A684" s="2" t="s">
        <v>1086</v>
      </c>
      <c r="B684" s="2" t="s">
        <v>1120</v>
      </c>
      <c r="C684" s="11" t="str">
        <f>IFERROR(__xludf.DUMMYFUNCTION("REGEXEXTRACT(A684,""https?://([^/]+)"")"),"rika-quest.com")</f>
        <v>rika-quest.com</v>
      </c>
      <c r="D684" s="8" t="str">
        <f>IFERROR(__xludf.DUMMYFUNCTION("IFERROR(
  VLOOKUP(
    A684,
    IMPORTRANGE(
      ""1ZygntHC1J6IxzKbTidmOyf5nUyW4GCLurHCjexrLm_o"",
      ""HTMLキャッシュ!A:F""
    ),
    2,
    FALSE
  ),
  0
)
"),"MC")</f>
        <v>MC</v>
      </c>
      <c r="E684" s="8" t="str">
        <f>IFERROR(__xludf.DUMMYFUNCTION("IFERROR(
  VLOOKUP(
    A684,
    IMPORTRANGE(
      ""1ZygntHC1J6IxzKbTidmOyf5nUyW4GCLurHCjexrLm_o"",
      ""HTMLキャッシュ!A:F""
    ),
    5,
    FALSE
  ),
  0
)
"),"ものの燃え方で落とす→結果から“空気の変化”を説明する型（記述対策） - 中学受験 理科の個別指導 | 受験理科専門塾「しゅん吉クエスト」")</f>
        <v>ものの燃え方で落とす→結果から“空気の変化”を説明する型（記述対策） - 中学受験 理科の個別指導 | 受験理科専門塾「しゅん吉クエスト」</v>
      </c>
      <c r="F684" s="8" t="str">
        <f>IFERROR(__xludf.DUMMYFUNCTION("IFERROR(
  VLOOKUP(
    B684,
    IMPORTRANGE(
      ""1ZygntHC1J6IxzKbTidmOyf5nUyW4GCLurHCjexrLm_o"",
      ""HTMLキャッシュ!A:F""
    ),
    2,
    FALSE
  ),
  """"
)
"),"MC")</f>
        <v>MC</v>
      </c>
      <c r="G684" s="8" t="str">
        <f>IFERROR(__xludf.DUMMYFUNCTION("IFERROR(
  VLOOKUP(
    B684,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4" s="8">
        <f>IFERROR(__xludf.DUMMYFUNCTION("IFERROR(
  VLOOKUP(
    A684,
    IMPORTRANGE(
      ""1ZHMy3vVUd_0MrSduXTe1etBb1HNpAlGwQr006ljwMiM"",
      ""GSC最新!A:F""
    ),
    3,
    FALSE
  ),
  0
)
"),0.0)</f>
        <v>0</v>
      </c>
    </row>
    <row r="685">
      <c r="A685" s="2" t="s">
        <v>1085</v>
      </c>
      <c r="B685" s="2" t="s">
        <v>1120</v>
      </c>
      <c r="C685" s="11" t="str">
        <f>IFERROR(__xludf.DUMMYFUNCTION("REGEXEXTRACT(A685,""https?://([^/]+)"")"),"rika-quest.com")</f>
        <v>rika-quest.com</v>
      </c>
      <c r="D685" s="8" t="str">
        <f>IFERROR(__xludf.DUMMYFUNCTION("IFERROR(
  VLOOKUP(
    A685,
    IMPORTRANGE(
      ""1ZygntHC1J6IxzKbTidmOyf5nUyW4GCLurHCjexrLm_o"",
      ""HTMLキャッシュ!A:F""
    ),
    2,
    FALSE
  ),
  0
)
"),"MC")</f>
        <v>MC</v>
      </c>
      <c r="E685" s="8" t="str">
        <f>IFERROR(__xludf.DUMMYFUNCTION("IFERROR(
  VLOOKUP(
    A685,
    IMPORTRANGE(
      ""1ZygntHC1J6IxzKbTidmOyf5nUyW4GCLurHCjexrLm_o"",
      ""HTMLキャッシュ!A:F""
    ),
    5,
    FALSE
  ),
  0
)
"),"植物/動物の分類が混線→覚える軸と順番を固定（迷いを減らす） - 中学受験 理科の個別指導 | 受験理科専門塾「しゅん吉クエスト」")</f>
        <v>植物/動物の分類が混線→覚える軸と順番を固定（迷いを減らす） - 中学受験 理科の個別指導 | 受験理科専門塾「しゅん吉クエスト」</v>
      </c>
      <c r="F685" s="8" t="str">
        <f>IFERROR(__xludf.DUMMYFUNCTION("IFERROR(
  VLOOKUP(
    B685,
    IMPORTRANGE(
      ""1ZygntHC1J6IxzKbTidmOyf5nUyW4GCLurHCjexrLm_o"",
      ""HTMLキャッシュ!A:F""
    ),
    2,
    FALSE
  ),
  """"
)
"),"MC")</f>
        <v>MC</v>
      </c>
      <c r="G685" s="8" t="str">
        <f>IFERROR(__xludf.DUMMYFUNCTION("IFERROR(
  VLOOKUP(
    B685,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5" s="8">
        <f>IFERROR(__xludf.DUMMYFUNCTION("IFERROR(
  VLOOKUP(
    A685,
    IMPORTRANGE(
      ""1ZHMy3vVUd_0MrSduXTe1etBb1HNpAlGwQr006ljwMiM"",
      ""GSC最新!A:F""
    ),
    3,
    FALSE
  ),
  0
)
"),0.0)</f>
        <v>0</v>
      </c>
    </row>
    <row r="686">
      <c r="A686" s="2" t="s">
        <v>1101</v>
      </c>
      <c r="B686" s="2" t="s">
        <v>1120</v>
      </c>
      <c r="C686" s="11" t="str">
        <f>IFERROR(__xludf.DUMMYFUNCTION("REGEXEXTRACT(A686,""https?://([^/]+)"")"),"rika-quest.com")</f>
        <v>rika-quest.com</v>
      </c>
      <c r="D686" s="8" t="str">
        <f>IFERROR(__xludf.DUMMYFUNCTION("IFERROR(
  VLOOKUP(
    A686,
    IMPORTRANGE(
      ""1ZygntHC1J6IxzKbTidmOyf5nUyW4GCLurHCjexrLm_o"",
      ""HTMLキャッシュ!A:F""
    ),
    2,
    FALSE
  ),
  0
)
"),"MC")</f>
        <v>MC</v>
      </c>
      <c r="E686" s="8" t="str">
        <f>IFERROR(__xludf.DUMMYFUNCTION("IFERROR(
  VLOOKUP(
    A686,
    IMPORTRANGE(
      ""1ZygntHC1J6IxzKbTidmOyf5nUyW4GCLurHCjexrLm_o"",
      ""HTMLキャッシュ!A:F""
    ),
    5,
    FALSE
  ),
  0
)
"),"光合成・呼吸・蒸散がごちゃごちゃ→“出入りする物質”と“条件”で整理 - 中学受験 理科の個別指導 | 受験理科専門塾「しゅん吉クエスト」")</f>
        <v>光合成・呼吸・蒸散がごちゃごちゃ→“出入りする物質”と“条件”で整理 - 中学受験 理科の個別指導 | 受験理科専門塾「しゅん吉クエスト」</v>
      </c>
      <c r="F686" s="8" t="str">
        <f>IFERROR(__xludf.DUMMYFUNCTION("IFERROR(
  VLOOKUP(
    B686,
    IMPORTRANGE(
      ""1ZygntHC1J6IxzKbTidmOyf5nUyW4GCLurHCjexrLm_o"",
      ""HTMLキャッシュ!A:F""
    ),
    2,
    FALSE
  ),
  """"
)
"),"MC")</f>
        <v>MC</v>
      </c>
      <c r="G686" s="8" t="str">
        <f>IFERROR(__xludf.DUMMYFUNCTION("IFERROR(
  VLOOKUP(
    B686,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6" s="8">
        <f>IFERROR(__xludf.DUMMYFUNCTION("IFERROR(
  VLOOKUP(
    A686,
    IMPORTRANGE(
      ""1ZHMy3vVUd_0MrSduXTe1etBb1HNpAlGwQr006ljwMiM"",
      ""GSC最新!A:F""
    ),
    3,
    FALSE
  ),
  0
)
"),0.0)</f>
        <v>0</v>
      </c>
    </row>
    <row r="687">
      <c r="A687" s="2" t="s">
        <v>1082</v>
      </c>
      <c r="B687" s="2" t="s">
        <v>1120</v>
      </c>
      <c r="C687" s="11" t="str">
        <f>IFERROR(__xludf.DUMMYFUNCTION("REGEXEXTRACT(A687,""https?://([^/]+)"")"),"rika-quest.com")</f>
        <v>rika-quest.com</v>
      </c>
      <c r="D687" s="8" t="str">
        <f>IFERROR(__xludf.DUMMYFUNCTION("IFERROR(
  VLOOKUP(
    A687,
    IMPORTRANGE(
      ""1ZygntHC1J6IxzKbTidmOyf5nUyW4GCLurHCjexrLm_o"",
      ""HTMLキャッシュ!A:F""
    ),
    2,
    FALSE
  ),
  0
)
"),"MC")</f>
        <v>MC</v>
      </c>
      <c r="E687" s="8" t="str">
        <f>IFERROR(__xludf.DUMMYFUNCTION("IFERROR(
  VLOOKUP(
    A687,
    IMPORTRANGE(
      ""1ZygntHC1J6IxzKbTidmOyf5nUyW4GCLurHCjexrLm_o"",
      ""HTMLキャッシュ!A:F""
    ),
    5,
    FALSE
  ),
  0
)
"),"生物実験が苦手→対照の立て方／結果の読み取り／書き方をセットで - 中学受験 理科の個別指導 | 受験理科専門塾「しゅん吉クエスト」")</f>
        <v>生物実験が苦手→対照の立て方／結果の読み取り／書き方をセットで - 中学受験 理科の個別指導 | 受験理科専門塾「しゅん吉クエスト」</v>
      </c>
      <c r="F687" s="8" t="str">
        <f>IFERROR(__xludf.DUMMYFUNCTION("IFERROR(
  VLOOKUP(
    B687,
    IMPORTRANGE(
      ""1ZygntHC1J6IxzKbTidmOyf5nUyW4GCLurHCjexrLm_o"",
      ""HTMLキャッシュ!A:F""
    ),
    2,
    FALSE
  ),
  """"
)
"),"MC")</f>
        <v>MC</v>
      </c>
      <c r="G687" s="8" t="str">
        <f>IFERROR(__xludf.DUMMYFUNCTION("IFERROR(
  VLOOKUP(
    B687,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7" s="8">
        <f>IFERROR(__xludf.DUMMYFUNCTION("IFERROR(
  VLOOKUP(
    A687,
    IMPORTRANGE(
      ""1ZHMy3vVUd_0MrSduXTe1etBb1HNpAlGwQr006ljwMiM"",
      ""GSC最新!A:F""
    ),
    3,
    FALSE
  ),
  0
)
"),0.0)</f>
        <v>0</v>
      </c>
    </row>
    <row r="688">
      <c r="A688" s="2" t="s">
        <v>1095</v>
      </c>
      <c r="B688" s="2" t="s">
        <v>1120</v>
      </c>
      <c r="C688" s="11" t="str">
        <f>IFERROR(__xludf.DUMMYFUNCTION("REGEXEXTRACT(A688,""https?://([^/]+)"")"),"rika-quest.com")</f>
        <v>rika-quest.com</v>
      </c>
      <c r="D688" s="8" t="str">
        <f>IFERROR(__xludf.DUMMYFUNCTION("IFERROR(
  VLOOKUP(
    A688,
    IMPORTRANGE(
      ""1ZygntHC1J6IxzKbTidmOyf5nUyW4GCLurHCjexrLm_o"",
      ""HTMLキャッシュ!A:F""
    ),
    2,
    FALSE
  ),
  0
)
"),"MC")</f>
        <v>MC</v>
      </c>
      <c r="E688" s="8" t="str">
        <f>IFERROR(__xludf.DUMMYFUNCTION("IFERROR(
  VLOOKUP(
    A688,
    IMPORTRANGE(
      ""1ZygntHC1J6IxzKbTidmOyf5nUyW4GCLurHCjexrLm_o"",
      ""HTMLキャッシュ!A:F""
    ),
    5,
    FALSE
  ),
  0
)
"),"人体が整理できない→流れ（入口→出口）で覚え、設問処理へ接続 - 中学受験 理科の個別指導 | 受験理科専門塾「しゅん吉クエスト」")</f>
        <v>人体が整理できない→流れ（入口→出口）で覚え、設問処理へ接続 - 中学受験 理科の個別指導 | 受験理科専門塾「しゅん吉クエスト」</v>
      </c>
      <c r="F688" s="8" t="str">
        <f>IFERROR(__xludf.DUMMYFUNCTION("IFERROR(
  VLOOKUP(
    B688,
    IMPORTRANGE(
      ""1ZygntHC1J6IxzKbTidmOyf5nUyW4GCLurHCjexrLm_o"",
      ""HTMLキャッシュ!A:F""
    ),
    2,
    FALSE
  ),
  """"
)
"),"MC")</f>
        <v>MC</v>
      </c>
      <c r="G688" s="8" t="str">
        <f>IFERROR(__xludf.DUMMYFUNCTION("IFERROR(
  VLOOKUP(
    B688,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8" s="8">
        <f>IFERROR(__xludf.DUMMYFUNCTION("IFERROR(
  VLOOKUP(
    A688,
    IMPORTRANGE(
      ""1ZHMy3vVUd_0MrSduXTe1etBb1HNpAlGwQr006ljwMiM"",
      ""GSC最新!A:F""
    ),
    3,
    FALSE
  ),
  0
)
"),0.0)</f>
        <v>0</v>
      </c>
    </row>
    <row r="689">
      <c r="A689" s="2" t="s">
        <v>1089</v>
      </c>
      <c r="B689" s="2" t="s">
        <v>1120</v>
      </c>
      <c r="C689" s="11" t="str">
        <f>IFERROR(__xludf.DUMMYFUNCTION("REGEXEXTRACT(A689,""https?://([^/]+)"")"),"rika-quest.com")</f>
        <v>rika-quest.com</v>
      </c>
      <c r="D689" s="8" t="str">
        <f>IFERROR(__xludf.DUMMYFUNCTION("IFERROR(
  VLOOKUP(
    A689,
    IMPORTRANGE(
      ""1ZygntHC1J6IxzKbTidmOyf5nUyW4GCLurHCjexrLm_o"",
      ""HTMLキャッシュ!A:F""
    ),
    2,
    FALSE
  ),
  0
)
"),"MC")</f>
        <v>MC</v>
      </c>
      <c r="E689" s="8" t="str">
        <f>IFERROR(__xludf.DUMMYFUNCTION("IFERROR(
  VLOOKUP(
    A689,
    IMPORTRANGE(
      ""1ZygntHC1J6IxzKbTidmOyf5nUyW4GCLurHCjexrLm_o"",
      ""HTMLキャッシュ!A:F""
    ),
    5,
    FALSE
  ),
  0
)
"),"増減（食物連鎖など）が苦手→因果を図にして読む／表・グラフの扱い方 - 中学受験 理科の個別指導 | 受験理科専門塾「しゅん吉クエスト」")</f>
        <v>増減（食物連鎖など）が苦手→因果を図にして読む／表・グラフの扱い方 - 中学受験 理科の個別指導 | 受験理科専門塾「しゅん吉クエスト」</v>
      </c>
      <c r="F689" s="8" t="str">
        <f>IFERROR(__xludf.DUMMYFUNCTION("IFERROR(
  VLOOKUP(
    B689,
    IMPORTRANGE(
      ""1ZygntHC1J6IxzKbTidmOyf5nUyW4GCLurHCjexrLm_o"",
      ""HTMLキャッシュ!A:F""
    ),
    2,
    FALSE
  ),
  """"
)
"),"MC")</f>
        <v>MC</v>
      </c>
      <c r="G689" s="8" t="str">
        <f>IFERROR(__xludf.DUMMYFUNCTION("IFERROR(
  VLOOKUP(
    B689,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89" s="8">
        <f>IFERROR(__xludf.DUMMYFUNCTION("IFERROR(
  VLOOKUP(
    A689,
    IMPORTRANGE(
      ""1ZHMy3vVUd_0MrSduXTe1etBb1HNpAlGwQr006ljwMiM"",
      ""GSC最新!A:F""
    ),
    3,
    FALSE
  ),
  0
)
"),0.0)</f>
        <v>0</v>
      </c>
    </row>
    <row r="690">
      <c r="A690" s="2" t="s">
        <v>1108</v>
      </c>
      <c r="B690" s="2" t="s">
        <v>1120</v>
      </c>
      <c r="C690" s="11" t="str">
        <f>IFERROR(__xludf.DUMMYFUNCTION("REGEXEXTRACT(A690,""https?://([^/]+)"")"),"rika-quest.com")</f>
        <v>rika-quest.com</v>
      </c>
      <c r="D690" s="8" t="str">
        <f>IFERROR(__xludf.DUMMYFUNCTION("IFERROR(
  VLOOKUP(
    A690,
    IMPORTRANGE(
      ""1ZygntHC1J6IxzKbTidmOyf5nUyW4GCLurHCjexrLm_o"",
      ""HTMLキャッシュ!A:F""
    ),
    2,
    FALSE
  ),
  0
)
"),"MC")</f>
        <v>MC</v>
      </c>
      <c r="E690" s="8" t="str">
        <f>IFERROR(__xludf.DUMMYFUNCTION("IFERROR(
  VLOOKUP(
    A690,
    IMPORTRANGE(
      ""1ZygntHC1J6IxzKbTidmOyf5nUyW4GCLurHCjexrLm_o"",
      ""HTMLキャッシュ!A:F""
    ),
    5,
    FALSE
  ),
  0
)
"),"地層・柱状図が読めない→新旧/上下/傾きのルール→読み取り手順 - 中学受験 理科の個別指導 | 受験理科専門塾「しゅん吉クエスト」")</f>
        <v>地層・柱状図が読めない→新旧/上下/傾きのルール→読み取り手順 - 中学受験 理科の個別指導 | 受験理科専門塾「しゅん吉クエスト」</v>
      </c>
      <c r="F690" s="8" t="str">
        <f>IFERROR(__xludf.DUMMYFUNCTION("IFERROR(
  VLOOKUP(
    B690,
    IMPORTRANGE(
      ""1ZygntHC1J6IxzKbTidmOyf5nUyW4GCLurHCjexrLm_o"",
      ""HTMLキャッシュ!A:F""
    ),
    2,
    FALSE
  ),
  """"
)
"),"MC")</f>
        <v>MC</v>
      </c>
      <c r="G690" s="8" t="str">
        <f>IFERROR(__xludf.DUMMYFUNCTION("IFERROR(
  VLOOKUP(
    B690,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90" s="8">
        <f>IFERROR(__xludf.DUMMYFUNCTION("IFERROR(
  VLOOKUP(
    A690,
    IMPORTRANGE(
      ""1ZHMy3vVUd_0MrSduXTe1etBb1HNpAlGwQr006ljwMiM"",
      ""GSC最新!A:F""
    ),
    3,
    FALSE
  ),
  0
)
"),0.0)</f>
        <v>0</v>
      </c>
    </row>
    <row r="691">
      <c r="A691" s="2" t="s">
        <v>1109</v>
      </c>
      <c r="B691" s="2" t="s">
        <v>1120</v>
      </c>
      <c r="C691" s="11" t="str">
        <f>IFERROR(__xludf.DUMMYFUNCTION("REGEXEXTRACT(A691,""https?://([^/]+)"")"),"rika-quest.com")</f>
        <v>rika-quest.com</v>
      </c>
      <c r="D691" s="8" t="str">
        <f>IFERROR(__xludf.DUMMYFUNCTION("IFERROR(
  VLOOKUP(
    A691,
    IMPORTRANGE(
      ""1ZygntHC1J6IxzKbTidmOyf5nUyW4GCLurHCjexrLm_o"",
      ""HTMLキャッシュ!A:F""
    ),
    2,
    FALSE
  ),
  0
)
"),"MC")</f>
        <v>MC</v>
      </c>
      <c r="E691" s="8" t="str">
        <f>IFERROR(__xludf.DUMMYFUNCTION("IFERROR(
  VLOOKUP(
    A691,
    IMPORTRANGE(
      ""1ZygntHC1J6IxzKbTidmOyf5nUyW4GCLurHCjexrLm_o"",
      ""HTMLキャッシュ!A:F""
    ),
    5,
    FALSE
  ),
  0
)
"),"天気図が苦手→観測→前線→風→天気の順で整理し、設問処理に落とす - 中学受験 理科の個別指導 | 受験理科専門塾「しゅん吉クエスト」")</f>
        <v>天気図が苦手→観測→前線→風→天気の順で整理し、設問処理に落とす - 中学受験 理科の個別指導 | 受験理科専門塾「しゅん吉クエスト」</v>
      </c>
      <c r="F691" s="8" t="str">
        <f>IFERROR(__xludf.DUMMYFUNCTION("IFERROR(
  VLOOKUP(
    B691,
    IMPORTRANGE(
      ""1ZygntHC1J6IxzKbTidmOyf5nUyW4GCLurHCjexrLm_o"",
      ""HTMLキャッシュ!A:F""
    ),
    2,
    FALSE
  ),
  """"
)
"),"MC")</f>
        <v>MC</v>
      </c>
      <c r="G691" s="8" t="str">
        <f>IFERROR(__xludf.DUMMYFUNCTION("IFERROR(
  VLOOKUP(
    B691,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91" s="8">
        <f>IFERROR(__xludf.DUMMYFUNCTION("IFERROR(
  VLOOKUP(
    A691,
    IMPORTRANGE(
      ""1ZHMy3vVUd_0MrSduXTe1etBb1HNpAlGwQr006ljwMiM"",
      ""GSC最新!A:F""
    ),
    3,
    FALSE
  ),
  0
)
"),0.0)</f>
        <v>0</v>
      </c>
    </row>
    <row r="692">
      <c r="A692" s="2" t="s">
        <v>1081</v>
      </c>
      <c r="B692" s="2" t="s">
        <v>1120</v>
      </c>
      <c r="C692" s="11" t="str">
        <f>IFERROR(__xludf.DUMMYFUNCTION("REGEXEXTRACT(A692,""https?://([^/]+)"")"),"rika-quest.com")</f>
        <v>rika-quest.com</v>
      </c>
      <c r="D692" s="8" t="str">
        <f>IFERROR(__xludf.DUMMYFUNCTION("IFERROR(
  VLOOKUP(
    A692,
    IMPORTRANGE(
      ""1ZygntHC1J6IxzKbTidmOyf5nUyW4GCLurHCjexrLm_o"",
      ""HTMLキャッシュ!A:F""
    ),
    2,
    FALSE
  ),
  0
)
"),"MC")</f>
        <v>MC</v>
      </c>
      <c r="E692" s="8" t="str">
        <f>IFERROR(__xludf.DUMMYFUNCTION("IFERROR(
  VLOOKUP(
    A692,
    IMPORTRANGE(
      ""1ZygntHC1J6IxzKbTidmOyf5nUyW4GCLurHCjexrLm_o"",
      ""HTMLキャッシュ!A:F""
    ),
    5,
    FALSE
  ),
  0
)
"),"天体がイメージできない→位置関係を図にする手順（太陽/地球/月、星の動き） - 中学受験 理科の個別指導 | 受験理科専門塾「しゅん吉クエスト」")</f>
        <v>天体がイメージできない→位置関係を図にする手順（太陽/地球/月、星の動き） - 中学受験 理科の個別指導 | 受験理科専門塾「しゅん吉クエスト」</v>
      </c>
      <c r="F692" s="8" t="str">
        <f>IFERROR(__xludf.DUMMYFUNCTION("IFERROR(
  VLOOKUP(
    B692,
    IMPORTRANGE(
      ""1ZygntHC1J6IxzKbTidmOyf5nUyW4GCLurHCjexrLm_o"",
      ""HTMLキャッシュ!A:F""
    ),
    2,
    FALSE
  ),
  """"
)
"),"MC")</f>
        <v>MC</v>
      </c>
      <c r="G692" s="8" t="str">
        <f>IFERROR(__xludf.DUMMYFUNCTION("IFERROR(
  VLOOKUP(
    B692,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92" s="8">
        <f>IFERROR(__xludf.DUMMYFUNCTION("IFERROR(
  VLOOKUP(
    A692,
    IMPORTRANGE(
      ""1ZHMy3vVUd_0MrSduXTe1etBb1HNpAlGwQr006ljwMiM"",
      ""GSC最新!A:F""
    ),
    3,
    FALSE
  ),
  0
)
"),0.0)</f>
        <v>0</v>
      </c>
    </row>
    <row r="693">
      <c r="A693" s="2" t="s">
        <v>1088</v>
      </c>
      <c r="B693" s="2" t="s">
        <v>1120</v>
      </c>
      <c r="C693" s="11" t="str">
        <f>IFERROR(__xludf.DUMMYFUNCTION("REGEXEXTRACT(A693,""https?://([^/]+)"")"),"rika-quest.com")</f>
        <v>rika-quest.com</v>
      </c>
      <c r="D693" s="8" t="str">
        <f>IFERROR(__xludf.DUMMYFUNCTION("IFERROR(
  VLOOKUP(
    A693,
    IMPORTRANGE(
      ""1ZygntHC1J6IxzKbTidmOyf5nUyW4GCLurHCjexrLm_o"",
      ""HTMLキャッシュ!A:F""
    ),
    2,
    FALSE
  ),
  0
)
"),"MC")</f>
        <v>MC</v>
      </c>
      <c r="E693" s="8" t="str">
        <f>IFERROR(__xludf.DUMMYFUNCTION("IFERROR(
  VLOOKUP(
    A693,
    IMPORTRANGE(
      ""1ZygntHC1J6IxzKbTidmOyf5nUyW4GCLurHCjexrLm_o"",
      ""HTMLキャッシュ!A:F""
    ),
    5,
    FALSE
  ),
  0
)
"),"地震・火山が混乱→用語→図→計算/記述の順で整理（失点パターンを固定） - 中学受験 理科の個別指導 | 受験理科専門塾「しゅん吉クエスト」")</f>
        <v>地震・火山が混乱→用語→図→計算/記述の順で整理（失点パターンを固定） - 中学受験 理科の個別指導 | 受験理科専門塾「しゅん吉クエスト」</v>
      </c>
      <c r="F693" s="8" t="str">
        <f>IFERROR(__xludf.DUMMYFUNCTION("IFERROR(
  VLOOKUP(
    B693,
    IMPORTRANGE(
      ""1ZygntHC1J6IxzKbTidmOyf5nUyW4GCLurHCjexrLm_o"",
      ""HTMLキャッシュ!A:F""
    ),
    2,
    FALSE
  ),
  """"
)
"),"MC")</f>
        <v>MC</v>
      </c>
      <c r="G693" s="8" t="str">
        <f>IFERROR(__xludf.DUMMYFUNCTION("IFERROR(
  VLOOKUP(
    B693,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93" s="8">
        <f>IFERROR(__xludf.DUMMYFUNCTION("IFERROR(
  VLOOKUP(
    A693,
    IMPORTRANGE(
      ""1ZHMy3vVUd_0MrSduXTe1etBb1HNpAlGwQr006ljwMiM"",
      ""GSC最新!A:F""
    ),
    3,
    FALSE
  ),
  0
)
"),0.0)</f>
        <v>0</v>
      </c>
    </row>
    <row r="694">
      <c r="A694" s="2" t="s">
        <v>1120</v>
      </c>
      <c r="B694" s="2" t="s">
        <v>1120</v>
      </c>
      <c r="C694" s="11" t="str">
        <f>IFERROR(__xludf.DUMMYFUNCTION("REGEXEXTRACT(A694,""https?://([^/]+)"")"),"rika-quest.com")</f>
        <v>rika-quest.com</v>
      </c>
      <c r="D694" s="8" t="str">
        <f>IFERROR(__xludf.DUMMYFUNCTION("IFERROR(
  VLOOKUP(
    A694,
    IMPORTRANGE(
      ""1ZygntHC1J6IxzKbTidmOyf5nUyW4GCLurHCjexrLm_o"",
      ""HTMLキャッシュ!A:F""
    ),
    2,
    FALSE
  ),
  0
)
"),"MC")</f>
        <v>MC</v>
      </c>
      <c r="E694" s="8" t="str">
        <f>IFERROR(__xludf.DUMMYFUNCTION("IFERROR(
  VLOOKUP(
    A694,
    IMPORTRANGE(
      ""1ZygntHC1J6IxzKbTidmOyf5nUyW4GCLurHCjexrLm_o"",
      ""HTMLキャッシュ!A:F""
    ),
    5,
    FALSE
  ),
  0
)
"),"中学受験理科の悩みを原因分析で解決｜物理・化学・生物・地学の総合案内")</f>
        <v>中学受験理科の悩みを原因分析で解決｜物理・化学・生物・地学の総合案内</v>
      </c>
      <c r="F694" s="8" t="str">
        <f>IFERROR(__xludf.DUMMYFUNCTION("IFERROR(
  VLOOKUP(
    B694,
    IMPORTRANGE(
      ""1ZygntHC1J6IxzKbTidmOyf5nUyW4GCLurHCjexrLm_o"",
      ""HTMLキャッシュ!A:F""
    ),
    2,
    FALSE
  ),
  """"
)
"),"MC")</f>
        <v>MC</v>
      </c>
      <c r="G694" s="8" t="str">
        <f>IFERROR(__xludf.DUMMYFUNCTION("IFERROR(
  VLOOKUP(
    B694,
    IMPORTRANGE(
      ""1ZygntHC1J6IxzKbTidmOyf5nUyW4GCLurHCjexrLm_o"",
      ""HTMLキャッシュ!A:F""
    ),
    5,
    FALSE
  ),
  """"
)
"),"中学受験理科の悩みを原因分析で解決｜物理・化学・生物・地学の総合案内")</f>
        <v>中学受験理科の悩みを原因分析で解決｜物理・化学・生物・地学の総合案内</v>
      </c>
      <c r="I694" s="8">
        <f>IFERROR(__xludf.DUMMYFUNCTION("IFERROR(
  VLOOKUP(
    A694,
    IMPORTRANGE(
      ""1ZHMy3vVUd_0MrSduXTe1etBb1HNpAlGwQr006ljwMiM"",
      ""GSC最新!A:F""
    ),
    3,
    FALSE
  ),
  0
)
"),0.0)</f>
        <v>0</v>
      </c>
    </row>
    <row r="695">
      <c r="A695" s="2" t="s">
        <v>785</v>
      </c>
      <c r="B695" s="2" t="s">
        <v>779</v>
      </c>
      <c r="C695" s="11" t="str">
        <f>IFERROR(__xludf.DUMMYFUNCTION("REGEXEXTRACT(A695,""https?://([^/]+)"")"),"jukureiwa.com")</f>
        <v>jukureiwa.com</v>
      </c>
      <c r="D695" s="8" t="str">
        <f>IFERROR(__xludf.DUMMYFUNCTION("IFERROR(
  VLOOKUP(
    A695,
    IMPORTRANGE(
      ""1ZygntHC1J6IxzKbTidmOyf5nUyW4GCLurHCjexrLm_o"",
      ""HTMLキャッシュ!A:F""
    ),
    2,
    FALSE
  ),
  0
)
"),"MC")</f>
        <v>MC</v>
      </c>
      <c r="E695" s="8" t="str">
        <f>IFERROR(__xludf.DUMMYFUNCTION("IFERROR(
  VLOOKUP(
    A695,
    IMPORTRANGE(
      ""1ZygntHC1J6IxzKbTidmOyf5nUyW4GCLurHCjexrLm_o"",
      ""HTMLキャッシュ!A:F""
    ),
    5,
    FALSE
  ),
  0
)
"),"中学受験社会が「後回し」になる家庭の特徴と、今日から立て直す3ステップ - 受験社会専門塾「令和」")</f>
        <v>中学受験社会が「後回し」になる家庭の特徴と、今日から立て直す3ステップ - 受験社会専門塾「令和」</v>
      </c>
      <c r="F695" s="8" t="str">
        <f>IFERROR(__xludf.DUMMYFUNCTION("IFERROR(
  VLOOKUP(
    B695,
    IMPORTRANGE(
      ""1ZygntHC1J6IxzKbTidmOyf5nUyW4GCLurHCjexrLm_o"",
      ""HTMLキャッシュ!A:F""
    ),
    2,
    FALSE
  ),
  """"
)
"),"MC")</f>
        <v>MC</v>
      </c>
      <c r="G695" s="8" t="str">
        <f>IFERROR(__xludf.DUMMYFUNCTION("IFERROR(
  VLOOKUP(
    B695,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695" s="8">
        <f>IFERROR(__xludf.DUMMYFUNCTION("IFERROR(
  VLOOKUP(
    A695,
    IMPORTRANGE(
      ""1ZHMy3vVUd_0MrSduXTe1etBb1HNpAlGwQr006ljwMiM"",
      ""GSC最新!A:F""
    ),
    3,
    FALSE
  ),
  0
)
"),0.0)</f>
        <v>0</v>
      </c>
    </row>
    <row r="696">
      <c r="A696" s="2" t="s">
        <v>791</v>
      </c>
      <c r="B696" s="2" t="s">
        <v>779</v>
      </c>
      <c r="C696" s="11" t="str">
        <f>IFERROR(__xludf.DUMMYFUNCTION("REGEXEXTRACT(A696,""https?://([^/]+)"")"),"jukureiwa.com")</f>
        <v>jukureiwa.com</v>
      </c>
      <c r="D696" s="8" t="str">
        <f>IFERROR(__xludf.DUMMYFUNCTION("IFERROR(
  VLOOKUP(
    A696,
    IMPORTRANGE(
      ""1ZygntHC1J6IxzKbTidmOyf5nUyW4GCLurHCjexrLm_o"",
      ""HTMLキャッシュ!A:F""
    ),
    2,
    FALSE
  ),
  0
)
"),"MC")</f>
        <v>MC</v>
      </c>
      <c r="E696" s="8" t="str">
        <f>IFERROR(__xludf.DUMMYFUNCTION("IFERROR(
  VLOOKUP(
    A696,
    IMPORTRANGE(
      ""1ZygntHC1J6IxzKbTidmOyf5nUyW4GCLurHCjexrLm_o"",
      ""HTMLキャッシュ!A:F""
    ),
    5,
    FALSE
  ),
  0
)
"),"社会が伸びない原因は暗記量ではない｜得点につながる「整理」の作り方 - 受験社会専門塾「令和」")</f>
        <v>社会が伸びない原因は暗記量ではない｜得点につながる「整理」の作り方 - 受験社会専門塾「令和」</v>
      </c>
      <c r="F696" s="8" t="str">
        <f>IFERROR(__xludf.DUMMYFUNCTION("IFERROR(
  VLOOKUP(
    B696,
    IMPORTRANGE(
      ""1ZygntHC1J6IxzKbTidmOyf5nUyW4GCLurHCjexrLm_o"",
      ""HTMLキャッシュ!A:F""
    ),
    2,
    FALSE
  ),
  """"
)
"),"MC")</f>
        <v>MC</v>
      </c>
      <c r="G696" s="8" t="str">
        <f>IFERROR(__xludf.DUMMYFUNCTION("IFERROR(
  VLOOKUP(
    B696,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696" s="8">
        <f>IFERROR(__xludf.DUMMYFUNCTION("IFERROR(
  VLOOKUP(
    A696,
    IMPORTRANGE(
      ""1ZHMy3vVUd_0MrSduXTe1etBb1HNpAlGwQr006ljwMiM"",
      ""GSC最新!A:F""
    ),
    3,
    FALSE
  ),
  0
)
"),0.0)</f>
        <v>0</v>
      </c>
    </row>
    <row r="697">
      <c r="A697" s="2" t="s">
        <v>784</v>
      </c>
      <c r="B697" s="2" t="s">
        <v>779</v>
      </c>
      <c r="C697" s="11" t="str">
        <f>IFERROR(__xludf.DUMMYFUNCTION("REGEXEXTRACT(A697,""https?://([^/]+)"")"),"jukureiwa.com")</f>
        <v>jukureiwa.com</v>
      </c>
      <c r="D697" s="8" t="str">
        <f>IFERROR(__xludf.DUMMYFUNCTION("IFERROR(
  VLOOKUP(
    A697,
    IMPORTRANGE(
      ""1ZygntHC1J6IxzKbTidmOyf5nUyW4GCLurHCjexrLm_o"",
      ""HTMLキャッシュ!A:F""
    ),
    2,
    FALSE
  ),
  0
)
"),"MC")</f>
        <v>MC</v>
      </c>
      <c r="E697" s="8" t="str">
        <f>IFERROR(__xludf.DUMMYFUNCTION("IFERROR(
  VLOOKUP(
    A697,
    IMPORTRANGE(
      ""1ZygntHC1J6IxzKbTidmOyf5nUyW4GCLurHCjexrLm_o"",
      ""HTMLキャッシュ!A:F""
    ),
    5,
    FALSE
  ),
  0
)
"),"1日15分で回る！中学受験社会の家庭学習ルーティン（小5〜小6 - 受験社会専門塾「令和」")</f>
        <v>1日15分で回る！中学受験社会の家庭学習ルーティン（小5〜小6 - 受験社会専門塾「令和」</v>
      </c>
      <c r="F697" s="8" t="str">
        <f>IFERROR(__xludf.DUMMYFUNCTION("IFERROR(
  VLOOKUP(
    B697,
    IMPORTRANGE(
      ""1ZygntHC1J6IxzKbTidmOyf5nUyW4GCLurHCjexrLm_o"",
      ""HTMLキャッシュ!A:F""
    ),
    2,
    FALSE
  ),
  """"
)
"),"MC")</f>
        <v>MC</v>
      </c>
      <c r="G697" s="8" t="str">
        <f>IFERROR(__xludf.DUMMYFUNCTION("IFERROR(
  VLOOKUP(
    B697,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697" s="8">
        <f>IFERROR(__xludf.DUMMYFUNCTION("IFERROR(
  VLOOKUP(
    A697,
    IMPORTRANGE(
      ""1ZHMy3vVUd_0MrSduXTe1etBb1HNpAlGwQr006ljwMiM"",
      ""GSC最新!A:F""
    ),
    3,
    FALSE
  ),
  0
)
"),0.0)</f>
        <v>0</v>
      </c>
    </row>
    <row r="698">
      <c r="A698" s="2" t="s">
        <v>790</v>
      </c>
      <c r="B698" s="2" t="s">
        <v>779</v>
      </c>
      <c r="C698" s="11" t="str">
        <f>IFERROR(__xludf.DUMMYFUNCTION("REGEXEXTRACT(A698,""https?://([^/]+)"")"),"jukureiwa.com")</f>
        <v>jukureiwa.com</v>
      </c>
      <c r="D698" s="8" t="str">
        <f>IFERROR(__xludf.DUMMYFUNCTION("IFERROR(
  VLOOKUP(
    A698,
    IMPORTRANGE(
      ""1ZygntHC1J6IxzKbTidmOyf5nUyW4GCLurHCjexrLm_o"",
      ""HTMLキャッシュ!A:F""
    ),
    2,
    FALSE
  ),
  0
)
"),"MC")</f>
        <v>MC</v>
      </c>
      <c r="E698" s="8" t="str">
        <f>IFERROR(__xludf.DUMMYFUNCTION("IFERROR(
  VLOOKUP(
    A698,
    IMPORTRANGE(
      ""1ZygntHC1J6IxzKbTidmOyf5nUyW4GCLurHCjexrLm_o"",
      ""HTMLキャッシュ!A:F""
    ),
    5,
    FALSE
  ),
  0
)
"),"一問一答が効かない子のための「覚える→使う」社会勉強法 - 受験社会専門塾「令和」")</f>
        <v>一問一答が効かない子のための「覚える→使う」社会勉強法 - 受験社会専門塾「令和」</v>
      </c>
      <c r="F698" s="8" t="str">
        <f>IFERROR(__xludf.DUMMYFUNCTION("IFERROR(
  VLOOKUP(
    B698,
    IMPORTRANGE(
      ""1ZygntHC1J6IxzKbTidmOyf5nUyW4GCLurHCjexrLm_o"",
      ""HTMLキャッシュ!A:F""
    ),
    2,
    FALSE
  ),
  """"
)
"),"MC")</f>
        <v>MC</v>
      </c>
      <c r="G698" s="8" t="str">
        <f>IFERROR(__xludf.DUMMYFUNCTION("IFERROR(
  VLOOKUP(
    B698,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698" s="8">
        <f>IFERROR(__xludf.DUMMYFUNCTION("IFERROR(
  VLOOKUP(
    A698,
    IMPORTRANGE(
      ""1ZHMy3vVUd_0MrSduXTe1etBb1HNpAlGwQr006ljwMiM"",
      ""GSC最新!A:F""
    ),
    3,
    FALSE
  ),
  0
)
"),0.0)</f>
        <v>0</v>
      </c>
    </row>
    <row r="699">
      <c r="A699" s="2" t="s">
        <v>787</v>
      </c>
      <c r="B699" s="2" t="s">
        <v>779</v>
      </c>
      <c r="C699" s="11" t="str">
        <f>IFERROR(__xludf.DUMMYFUNCTION("REGEXEXTRACT(A699,""https?://([^/]+)"")"),"jukureiwa.com")</f>
        <v>jukureiwa.com</v>
      </c>
      <c r="D699" s="8" t="str">
        <f>IFERROR(__xludf.DUMMYFUNCTION("IFERROR(
  VLOOKUP(
    A699,
    IMPORTRANGE(
      ""1ZygntHC1J6IxzKbTidmOyf5nUyW4GCLurHCjexrLm_o"",
      ""HTMLキャッシュ!A:F""
    ),
    2,
    FALSE
  ),
  0
)
"),"MC")</f>
        <v>MC</v>
      </c>
      <c r="E699" s="8" t="str">
        <f>IFERROR(__xludf.DUMMYFUNCTION("IFERROR(
  VLOOKUP(
    A699,
    IMPORTRANGE(
      ""1ZygntHC1J6IxzKbTidmOyf5nUyW4GCLurHCjexrLm_o"",
      ""HTMLキャッシュ!A:F""
    ),
    5,
    FALSE
  ),
  0
)
"),"模試で「知ってるのに解けない」を防ぐ｜用語の“引き出し”の作り方 - 受験社会専門塾「令和」")</f>
        <v>模試で「知ってるのに解けない」を防ぐ｜用語の“引き出し”の作り方 - 受験社会専門塾「令和」</v>
      </c>
      <c r="F699" s="8" t="str">
        <f>IFERROR(__xludf.DUMMYFUNCTION("IFERROR(
  VLOOKUP(
    B699,
    IMPORTRANGE(
      ""1ZygntHC1J6IxzKbTidmOyf5nUyW4GCLurHCjexrLm_o"",
      ""HTMLキャッシュ!A:F""
    ),
    2,
    FALSE
  ),
  """"
)
"),"MC")</f>
        <v>MC</v>
      </c>
      <c r="G699" s="8" t="str">
        <f>IFERROR(__xludf.DUMMYFUNCTION("IFERROR(
  VLOOKUP(
    B699,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699" s="8">
        <f>IFERROR(__xludf.DUMMYFUNCTION("IFERROR(
  VLOOKUP(
    A699,
    IMPORTRANGE(
      ""1ZHMy3vVUd_0MrSduXTe1etBb1HNpAlGwQr006ljwMiM"",
      ""GSC最新!A:F""
    ),
    3,
    FALSE
  ),
  0
)
"),0.0)</f>
        <v>0</v>
      </c>
    </row>
    <row r="700">
      <c r="A700" s="2" t="s">
        <v>96</v>
      </c>
      <c r="C700" s="8" t="str">
        <f>IFERROR(__xludf.DUMMYFUNCTION("REGEXEXTRACT(A700,""https?://([^/]+)"")"),"dokkai-labo.tokyo")</f>
        <v>dokkai-labo.tokyo</v>
      </c>
      <c r="D700" s="8" t="str">
        <f>IFERROR(__xludf.DUMMYFUNCTION("IFERROR(
  VLOOKUP(
    A700,
    IMPORTRANGE(
      ""1ZygntHC1J6IxzKbTidmOyf5nUyW4GCLurHCjexrLm_o"",
      ""HTMLキャッシュ!A:F""
    ),
    2,
    FALSE
  ),
  0
)
"),"MC")</f>
        <v>MC</v>
      </c>
      <c r="E700" s="8" t="str">
        <f>IFERROR(__xludf.DUMMYFUNCTION("IFERROR(
  VLOOKUP(
    A700,
    IMPORTRANGE(
      ""1ZygntHC1J6IxzKbTidmOyf5nUyW4GCLurHCjexrLm_o"",
      ""HTMLキャッシュ!A:F""
    ),
    5,
    FALSE
  ),
  0
)
"),"予習シリーズ小５上巻 第１回の要点解説 - 受験国語専門 読解ラボ東京 | 中学受験・大学受験対応の個別指導国語専門塾（オンライン・教室対応）")</f>
        <v>予習シリーズ小５上巻 第１回の要点解説 - 受験国語専門 読解ラボ東京 | 中学受験・大学受験対応の個別指導国語専門塾（オンライン・教室対応）</v>
      </c>
      <c r="F700" s="8" t="str">
        <f>IFERROR(__xludf.DUMMYFUNCTION("IFERROR(
  VLOOKUP(
    B700,
    IMPORTRANGE(
      ""1ZygntHC1J6IxzKbTidmOyf5nUyW4GCLurHCjexrLm_o"",
      ""HTMLキャッシュ!A:F""
    ),
    2,
    FALSE
  ),
  """"
)
"),"")</f>
        <v/>
      </c>
      <c r="G700" s="8" t="str">
        <f>IFERROR(__xludf.DUMMYFUNCTION("IFERROR(
  VLOOKUP(
    B700,
    IMPORTRANGE(
      ""1ZygntHC1J6IxzKbTidmOyf5nUyW4GCLurHCjexrLm_o"",
      ""HTMLキャッシュ!A:F""
    ),
    5,
    FALSE
  ),
  """"
)
"),"")</f>
        <v/>
      </c>
      <c r="I700" s="8">
        <f>IFERROR(__xludf.DUMMYFUNCTION("IFERROR(
  VLOOKUP(
    A700,
    IMPORTRANGE(
      ""1ZHMy3vVUd_0MrSduXTe1etBb1HNpAlGwQr006ljwMiM"",
      ""GSC最新!A:F""
    ),
    3,
    FALSE
  ),
  0
)
"),0.0)</f>
        <v>0</v>
      </c>
    </row>
    <row r="701">
      <c r="A701" s="2" t="s">
        <v>798</v>
      </c>
      <c r="B701" s="2" t="s">
        <v>779</v>
      </c>
      <c r="C701" s="11" t="str">
        <f>IFERROR(__xludf.DUMMYFUNCTION("REGEXEXTRACT(A701,""https?://([^/]+)"")"),"jukureiwa.com")</f>
        <v>jukureiwa.com</v>
      </c>
      <c r="D701" s="8" t="str">
        <f>IFERROR(__xludf.DUMMYFUNCTION("IFERROR(
  VLOOKUP(
    A701,
    IMPORTRANGE(
      ""1ZygntHC1J6IxzKbTidmOyf5nUyW4GCLurHCjexrLm_o"",
      ""HTMLキャッシュ!A:F""
    ),
    2,
    FALSE
  ),
  0
)
"),"MC")</f>
        <v>MC</v>
      </c>
      <c r="E701" s="8" t="str">
        <f>IFERROR(__xludf.DUMMYFUNCTION("IFERROR(
  VLOOKUP(
    A701,
    IMPORTRANGE(
      ""1ZygntHC1J6IxzKbTidmOyf5nUyW4GCLurHCjexrLm_o"",
      ""HTMLキャッシュ!A:F""
    ),
    5,
    FALSE
  ),
  0
)
"),"5分で復習できる社会ノート術｜色分けより大事な3つのルール - 受験社会専門塾「令和」")</f>
        <v>5分で復習できる社会ノート術｜色分けより大事な3つのルール - 受験社会専門塾「令和」</v>
      </c>
      <c r="F701" s="8" t="str">
        <f>IFERROR(__xludf.DUMMYFUNCTION("IFERROR(
  VLOOKUP(
    B701,
    IMPORTRANGE(
      ""1ZygntHC1J6IxzKbTidmOyf5nUyW4GCLurHCjexrLm_o"",
      ""HTMLキャッシュ!A:F""
    ),
    2,
    FALSE
  ),
  """"
)
"),"MC")</f>
        <v>MC</v>
      </c>
      <c r="G701" s="8" t="str">
        <f>IFERROR(__xludf.DUMMYFUNCTION("IFERROR(
  VLOOKUP(
    B701,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1" s="8">
        <f>IFERROR(__xludf.DUMMYFUNCTION("IFERROR(
  VLOOKUP(
    A701,
    IMPORTRANGE(
      ""1ZHMy3vVUd_0MrSduXTe1etBb1HNpAlGwQr006ljwMiM"",
      ""GSC最新!A:F""
    ),
    3,
    FALSE
  ),
  0
)
"),0.0)</f>
        <v>0</v>
      </c>
    </row>
    <row r="702">
      <c r="A702" s="2" t="s">
        <v>789</v>
      </c>
      <c r="B702" s="2" t="s">
        <v>779</v>
      </c>
      <c r="C702" s="11" t="str">
        <f>IFERROR(__xludf.DUMMYFUNCTION("REGEXEXTRACT(A702,""https?://([^/]+)"")"),"jukureiwa.com")</f>
        <v>jukureiwa.com</v>
      </c>
      <c r="D702" s="8" t="str">
        <f>IFERROR(__xludf.DUMMYFUNCTION("IFERROR(
  VLOOKUP(
    A702,
    IMPORTRANGE(
      ""1ZygntHC1J6IxzKbTidmOyf5nUyW4GCLurHCjexrLm_o"",
      ""HTMLキャッシュ!A:F""
    ),
    2,
    FALSE
  ),
  0
)
"),"MC")</f>
        <v>MC</v>
      </c>
      <c r="E702" s="8" t="str">
        <f>IFERROR(__xludf.DUMMYFUNCTION("IFERROR(
  VLOOKUP(
    A702,
    IMPORTRANGE(
      ""1ZygntHC1J6IxzKbTidmOyf5nUyW4GCLurHCjexrLm_o"",
      ""HTMLキャッシュ!A:F""
    ),
    5,
    FALSE
  ),
  0
)
"),"5分で復習できる社会ノート術｜色分けより大事な3つのルール - 受験社会専門塾「令和」")</f>
        <v>5分で復習できる社会ノート術｜色分けより大事な3つのルール - 受験社会専門塾「令和」</v>
      </c>
      <c r="F702" s="8" t="str">
        <f>IFERROR(__xludf.DUMMYFUNCTION("IFERROR(
  VLOOKUP(
    B702,
    IMPORTRANGE(
      ""1ZygntHC1J6IxzKbTidmOyf5nUyW4GCLurHCjexrLm_o"",
      ""HTMLキャッシュ!A:F""
    ),
    2,
    FALSE
  ),
  """"
)
"),"MC")</f>
        <v>MC</v>
      </c>
      <c r="G702" s="8" t="str">
        <f>IFERROR(__xludf.DUMMYFUNCTION("IFERROR(
  VLOOKUP(
    B702,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2" s="8">
        <f>IFERROR(__xludf.DUMMYFUNCTION("IFERROR(
  VLOOKUP(
    A702,
    IMPORTRANGE(
      ""1ZHMy3vVUd_0MrSduXTe1etBb1HNpAlGwQr006ljwMiM"",
      ""GSC最新!A:F""
    ),
    3,
    FALSE
  ),
  0
)
"),0.0)</f>
        <v>0</v>
      </c>
    </row>
    <row r="703">
      <c r="A703" s="2" t="s">
        <v>793</v>
      </c>
      <c r="B703" s="2" t="s">
        <v>779</v>
      </c>
      <c r="C703" s="11" t="str">
        <f>IFERROR(__xludf.DUMMYFUNCTION("REGEXEXTRACT(A703,""https?://([^/]+)"")"),"jukureiwa.com")</f>
        <v>jukureiwa.com</v>
      </c>
      <c r="D703" s="8" t="str">
        <f>IFERROR(__xludf.DUMMYFUNCTION("IFERROR(
  VLOOKUP(
    A703,
    IMPORTRANGE(
      ""1ZygntHC1J6IxzKbTidmOyf5nUyW4GCLurHCjexrLm_o"",
      ""HTMLキャッシュ!A:F""
    ),
    2,
    FALSE
  ),
  0
)
"),"MC")</f>
        <v>MC</v>
      </c>
      <c r="E703" s="8" t="str">
        <f>IFERROR(__xludf.DUMMYFUNCTION("IFERROR(
  VLOOKUP(
    A703,
    IMPORTRANGE(
      ""1ZygntHC1J6IxzKbTidmOyf5nUyW4GCLurHCjexrLm_o"",
      ""HTMLキャッシュ!A:F""
    ),
    5,
    FALSE
  ),
  0
)
"),"社会のテスト直しはここだけやる｜失点タイプ別の最短復習 - 受験社会専門塾「令和」")</f>
        <v>社会のテスト直しはここだけやる｜失点タイプ別の最短復習 - 受験社会専門塾「令和」</v>
      </c>
      <c r="F703" s="8" t="str">
        <f>IFERROR(__xludf.DUMMYFUNCTION("IFERROR(
  VLOOKUP(
    B703,
    IMPORTRANGE(
      ""1ZygntHC1J6IxzKbTidmOyf5nUyW4GCLurHCjexrLm_o"",
      ""HTMLキャッシュ!A:F""
    ),
    2,
    FALSE
  ),
  """"
)
"),"MC")</f>
        <v>MC</v>
      </c>
      <c r="G703" s="8" t="str">
        <f>IFERROR(__xludf.DUMMYFUNCTION("IFERROR(
  VLOOKUP(
    B703,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3" s="8">
        <f>IFERROR(__xludf.DUMMYFUNCTION("IFERROR(
  VLOOKUP(
    A703,
    IMPORTRANGE(
      ""1ZHMy3vVUd_0MrSduXTe1etBb1HNpAlGwQr006ljwMiM"",
      ""GSC最新!A:F""
    ),
    3,
    FALSE
  ),
  0
)
"),27.0)</f>
        <v>27</v>
      </c>
    </row>
    <row r="704">
      <c r="A704" s="2" t="s">
        <v>792</v>
      </c>
      <c r="B704" s="2" t="s">
        <v>779</v>
      </c>
      <c r="C704" s="11" t="str">
        <f>IFERROR(__xludf.DUMMYFUNCTION("REGEXEXTRACT(A704,""https?://([^/]+)"")"),"jukureiwa.com")</f>
        <v>jukureiwa.com</v>
      </c>
      <c r="D704" s="8" t="str">
        <f>IFERROR(__xludf.DUMMYFUNCTION("IFERROR(
  VLOOKUP(
    A704,
    IMPORTRANGE(
      ""1ZygntHC1J6IxzKbTidmOyf5nUyW4GCLurHCjexrLm_o"",
      ""HTMLキャッシュ!A:F""
    ),
    2,
    FALSE
  ),
  0
)
"),"MC")</f>
        <v>MC</v>
      </c>
      <c r="E704" s="8" t="str">
        <f>IFERROR(__xludf.DUMMYFUNCTION("IFERROR(
  VLOOKUP(
    A704,
    IMPORTRANGE(
      ""1ZygntHC1J6IxzKbTidmOyf5nUyW4GCLurHCjexrLm_o"",
      ""HTMLキャッシュ!A:F""
    ),
    5,
    FALSE
  ),
  0
)
"),"小6 4月からの社会立て直しプラン｜遅れた子のための優先順位 - 受験社会専門塾「令和」")</f>
        <v>小6 4月からの社会立て直しプラン｜遅れた子のための優先順位 - 受験社会専門塾「令和」</v>
      </c>
      <c r="F704" s="8" t="str">
        <f>IFERROR(__xludf.DUMMYFUNCTION("IFERROR(
  VLOOKUP(
    B704,
    IMPORTRANGE(
      ""1ZygntHC1J6IxzKbTidmOyf5nUyW4GCLurHCjexrLm_o"",
      ""HTMLキャッシュ!A:F""
    ),
    2,
    FALSE
  ),
  """"
)
"),"MC")</f>
        <v>MC</v>
      </c>
      <c r="G704" s="8" t="str">
        <f>IFERROR(__xludf.DUMMYFUNCTION("IFERROR(
  VLOOKUP(
    B704,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4" s="8">
        <f>IFERROR(__xludf.DUMMYFUNCTION("IFERROR(
  VLOOKUP(
    A704,
    IMPORTRANGE(
      ""1ZHMy3vVUd_0MrSduXTe1etBb1HNpAlGwQr006ljwMiM"",
      ""GSC最新!A:F""
    ),
    3,
    FALSE
  ),
  0
)
"),1.0)</f>
        <v>1</v>
      </c>
    </row>
    <row r="705">
      <c r="A705" s="2" t="s">
        <v>788</v>
      </c>
      <c r="B705" s="2" t="s">
        <v>779</v>
      </c>
      <c r="C705" s="11" t="str">
        <f>IFERROR(__xludf.DUMMYFUNCTION("REGEXEXTRACT(A705,""https?://([^/]+)"")"),"jukureiwa.com")</f>
        <v>jukureiwa.com</v>
      </c>
      <c r="D705" s="8" t="str">
        <f>IFERROR(__xludf.DUMMYFUNCTION("IFERROR(
  VLOOKUP(
    A705,
    IMPORTRANGE(
      ""1ZygntHC1J6IxzKbTidmOyf5nUyW4GCLurHCjexrLm_o"",
      ""HTMLキャッシュ!A:F""
    ),
    2,
    FALSE
  ),
  0
)
"),"MC")</f>
        <v>MC</v>
      </c>
      <c r="E705" s="8" t="str">
        <f>IFERROR(__xludf.DUMMYFUNCTION("IFERROR(
  VLOOKUP(
    A705,
    IMPORTRANGE(
      ""1ZygntHC1J6IxzKbTidmOyf5nUyW4GCLurHCjexrLm_o"",
      ""HTMLキャッシュ!A:F""
    ),
    5,
    FALSE
  ),
  0
)
"),"社会が嫌いな子が「少し好きになる」入り口の作り方（地理・歴史・公民） - 受験社会専門塾「令和」")</f>
        <v>社会が嫌いな子が「少し好きになる」入り口の作り方（地理・歴史・公民） - 受験社会専門塾「令和」</v>
      </c>
      <c r="F705" s="8" t="str">
        <f>IFERROR(__xludf.DUMMYFUNCTION("IFERROR(
  VLOOKUP(
    B705,
    IMPORTRANGE(
      ""1ZygntHC1J6IxzKbTidmOyf5nUyW4GCLurHCjexrLm_o"",
      ""HTMLキャッシュ!A:F""
    ),
    2,
    FALSE
  ),
  """"
)
"),"MC")</f>
        <v>MC</v>
      </c>
      <c r="G705" s="8" t="str">
        <f>IFERROR(__xludf.DUMMYFUNCTION("IFERROR(
  VLOOKUP(
    B705,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5" s="8">
        <f>IFERROR(__xludf.DUMMYFUNCTION("IFERROR(
  VLOOKUP(
    A705,
    IMPORTRANGE(
      ""1ZHMy3vVUd_0MrSduXTe1etBb1HNpAlGwQr006ljwMiM"",
      ""GSC最新!A:F""
    ),
    3,
    FALSE
  ),
  0
)
"),0.0)</f>
        <v>0</v>
      </c>
    </row>
    <row r="706">
      <c r="A706" s="2" t="s">
        <v>786</v>
      </c>
      <c r="B706" s="2" t="s">
        <v>779</v>
      </c>
      <c r="C706" s="11" t="str">
        <f>IFERROR(__xludf.DUMMYFUNCTION("REGEXEXTRACT(A706,""https?://([^/]+)"")"),"jukureiwa.com")</f>
        <v>jukureiwa.com</v>
      </c>
      <c r="D706" s="8" t="str">
        <f>IFERROR(__xludf.DUMMYFUNCTION("IFERROR(
  VLOOKUP(
    A706,
    IMPORTRANGE(
      ""1ZygntHC1J6IxzKbTidmOyf5nUyW4GCLurHCjexrLm_o"",
      ""HTMLキャッシュ!A:F""
    ),
    2,
    FALSE
  ),
  0
)
"),"MC")</f>
        <v>MC</v>
      </c>
      <c r="E706" s="8" t="str">
        <f>IFERROR(__xludf.DUMMYFUNCTION("IFERROR(
  VLOOKUP(
    A706,
    IMPORTRANGE(
      ""1ZygntHC1J6IxzKbTidmOyf5nUyW4GCLurHCjexrLm_o"",
      ""HTMLキャッシュ!A:F""
    ),
    5,
    FALSE
  ),
  0
)
"),"暗記が苦手でも伸びる子の共通点｜反復回数を増やす仕組み - 受験社会専門塾「令和」")</f>
        <v>暗記が苦手でも伸びる子の共通点｜反復回数を増やす仕組み - 受験社会専門塾「令和」</v>
      </c>
      <c r="F706" s="8" t="str">
        <f>IFERROR(__xludf.DUMMYFUNCTION("IFERROR(
  VLOOKUP(
    B706,
    IMPORTRANGE(
      ""1ZygntHC1J6IxzKbTidmOyf5nUyW4GCLurHCjexrLm_o"",
      ""HTMLキャッシュ!A:F""
    ),
    2,
    FALSE
  ),
  """"
)
"),"MC")</f>
        <v>MC</v>
      </c>
      <c r="G706" s="8" t="str">
        <f>IFERROR(__xludf.DUMMYFUNCTION("IFERROR(
  VLOOKUP(
    B706,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6" s="8">
        <f>IFERROR(__xludf.DUMMYFUNCTION("IFERROR(
  VLOOKUP(
    A706,
    IMPORTRANGE(
      ""1ZHMy3vVUd_0MrSduXTe1etBb1HNpAlGwQr006ljwMiM"",
      ""GSC最新!A:F""
    ),
    3,
    FALSE
  ),
  0
)
"),0.0)</f>
        <v>0</v>
      </c>
    </row>
    <row r="707">
      <c r="A707" s="2" t="s">
        <v>773</v>
      </c>
      <c r="B707" s="2" t="s">
        <v>779</v>
      </c>
      <c r="C707" s="11" t="str">
        <f>IFERROR(__xludf.DUMMYFUNCTION("REGEXEXTRACT(A707,""https?://([^/]+)"")"),"jukureiwa.com")</f>
        <v>jukureiwa.com</v>
      </c>
      <c r="D707" s="8" t="str">
        <f>IFERROR(__xludf.DUMMYFUNCTION("IFERROR(
  VLOOKUP(
    A707,
    IMPORTRANGE(
      ""1ZygntHC1J6IxzKbTidmOyf5nUyW4GCLurHCjexrLm_o"",
      ""HTMLキャッシュ!A:F""
    ),
    2,
    FALSE
  ),
  0
)
"),"MC")</f>
        <v>MC</v>
      </c>
      <c r="E707" s="8" t="str">
        <f>IFERROR(__xludf.DUMMYFUNCTION("IFERROR(
  VLOOKUP(
    A707,
    IMPORTRANGE(
      ""1ZygntHC1J6IxzKbTidmOyf5nUyW4GCLurHCjexrLm_o"",
      ""HTMLキャッシュ!A:F""
    ),
    5,
    FALSE
  ),
  0
)
"),"白地図が最強｜都道府県・地方・山地山脈を一気に固める練習法 - 受験社会専門塾「令和」")</f>
        <v>白地図が最強｜都道府県・地方・山地山脈を一気に固める練習法 - 受験社会専門塾「令和」</v>
      </c>
      <c r="F707" s="8" t="str">
        <f>IFERROR(__xludf.DUMMYFUNCTION("IFERROR(
  VLOOKUP(
    B707,
    IMPORTRANGE(
      ""1ZygntHC1J6IxzKbTidmOyf5nUyW4GCLurHCjexrLm_o"",
      ""HTMLキャッシュ!A:F""
    ),
    2,
    FALSE
  ),
  """"
)
"),"MC")</f>
        <v>MC</v>
      </c>
      <c r="G707" s="8" t="str">
        <f>IFERROR(__xludf.DUMMYFUNCTION("IFERROR(
  VLOOKUP(
    B707,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7" s="8">
        <f>IFERROR(__xludf.DUMMYFUNCTION("IFERROR(
  VLOOKUP(
    A707,
    IMPORTRANGE(
      ""1ZHMy3vVUd_0MrSduXTe1etBb1HNpAlGwQr006ljwMiM"",
      ""GSC最新!A:F""
    ),
    3,
    FALSE
  ),
  0
)
"),0.0)</f>
        <v>0</v>
      </c>
    </row>
    <row r="708">
      <c r="A708" s="2" t="s">
        <v>772</v>
      </c>
      <c r="B708" s="2" t="s">
        <v>779</v>
      </c>
      <c r="C708" s="11" t="str">
        <f>IFERROR(__xludf.DUMMYFUNCTION("REGEXEXTRACT(A708,""https?://([^/]+)"")"),"jukureiwa.com")</f>
        <v>jukureiwa.com</v>
      </c>
      <c r="D708" s="8" t="str">
        <f>IFERROR(__xludf.DUMMYFUNCTION("IFERROR(
  VLOOKUP(
    A708,
    IMPORTRANGE(
      ""1ZygntHC1J6IxzKbTidmOyf5nUyW4GCLurHCjexrLm_o"",
      ""HTMLキャッシュ!A:F""
    ),
    2,
    FALSE
  ),
  0
)
"),"MC")</f>
        <v>MC</v>
      </c>
      <c r="E708" s="8" t="str">
        <f>IFERROR(__xludf.DUMMYFUNCTION("IFERROR(
  VLOOKUP(
    A708,
    IMPORTRANGE(
      ""1ZygntHC1J6IxzKbTidmOyf5nUyW4GCLurHCjexrLm_o"",
      ""HTMLキャッシュ!A:F""
    ),
    5,
    FALSE
  ),
  0
)
"),"地図が読めない子のための「位置→地形→気候→産業」のつなげ方 - 受験社会専門塾「令和」")</f>
        <v>地図が読めない子のための「位置→地形→気候→産業」のつなげ方 - 受験社会専門塾「令和」</v>
      </c>
      <c r="F708" s="8" t="str">
        <f>IFERROR(__xludf.DUMMYFUNCTION("IFERROR(
  VLOOKUP(
    B708,
    IMPORTRANGE(
      ""1ZygntHC1J6IxzKbTidmOyf5nUyW4GCLurHCjexrLm_o"",
      ""HTMLキャッシュ!A:F""
    ),
    2,
    FALSE
  ),
  """"
)
"),"MC")</f>
        <v>MC</v>
      </c>
      <c r="G708" s="8" t="str">
        <f>IFERROR(__xludf.DUMMYFUNCTION("IFERROR(
  VLOOKUP(
    B708,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8" s="8">
        <f>IFERROR(__xludf.DUMMYFUNCTION("IFERROR(
  VLOOKUP(
    A708,
    IMPORTRANGE(
      ""1ZHMy3vVUd_0MrSduXTe1etBb1HNpAlGwQr006ljwMiM"",
      ""GSC最新!A:F""
    ),
    3,
    FALSE
  ),
  0
)
"),0.0)</f>
        <v>0</v>
      </c>
    </row>
    <row r="709">
      <c r="A709" s="2" t="s">
        <v>799</v>
      </c>
      <c r="B709" s="2" t="s">
        <v>779</v>
      </c>
      <c r="C709" s="11" t="str">
        <f>IFERROR(__xludf.DUMMYFUNCTION("REGEXEXTRACT(A709,""https?://([^/]+)"")"),"jukureiwa.com")</f>
        <v>jukureiwa.com</v>
      </c>
      <c r="D709" s="8" t="str">
        <f>IFERROR(__xludf.DUMMYFUNCTION("IFERROR(
  VLOOKUP(
    A709,
    IMPORTRANGE(
      ""1ZygntHC1J6IxzKbTidmOyf5nUyW4GCLurHCjexrLm_o"",
      ""HTMLキャッシュ!A:F""
    ),
    2,
    FALSE
  ),
  0
)
"),"MC")</f>
        <v>MC</v>
      </c>
      <c r="E709" s="8" t="str">
        <f>IFERROR(__xludf.DUMMYFUNCTION("IFERROR(
  VLOOKUP(
    A709,
    IMPORTRANGE(
      ""1ZygntHC1J6IxzKbTidmOyf5nUyW4GCLurHCjexrLm_o"",
      ""HTMLキャッシュ!A:F""
    ),
    5,
    FALSE
  ),
  0
)
"),"雨温図の読み方｜季節風・梅雨・台風まで一気に分かる - 受験社会専門塾「令和」")</f>
        <v>雨温図の読み方｜季節風・梅雨・台風まで一気に分かる - 受験社会専門塾「令和」</v>
      </c>
      <c r="F709" s="8" t="str">
        <f>IFERROR(__xludf.DUMMYFUNCTION("IFERROR(
  VLOOKUP(
    B709,
    IMPORTRANGE(
      ""1ZygntHC1J6IxzKbTidmOyf5nUyW4GCLurHCjexrLm_o"",
      ""HTMLキャッシュ!A:F""
    ),
    2,
    FALSE
  ),
  """"
)
"),"MC")</f>
        <v>MC</v>
      </c>
      <c r="G709" s="8" t="str">
        <f>IFERROR(__xludf.DUMMYFUNCTION("IFERROR(
  VLOOKUP(
    B709,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09" s="8">
        <f>IFERROR(__xludf.DUMMYFUNCTION("IFERROR(
  VLOOKUP(
    A709,
    IMPORTRANGE(
      ""1ZHMy3vVUd_0MrSduXTe1etBb1HNpAlGwQr006ljwMiM"",
      ""GSC最新!A:F""
    ),
    3,
    FALSE
  ),
  0
)
"),24.0)</f>
        <v>24</v>
      </c>
    </row>
    <row r="710">
      <c r="A710" s="2" t="s">
        <v>770</v>
      </c>
      <c r="B710" s="2" t="s">
        <v>779</v>
      </c>
      <c r="C710" s="11" t="str">
        <f>IFERROR(__xludf.DUMMYFUNCTION("REGEXEXTRACT(A710,""https?://([^/]+)"")"),"jukureiwa.com")</f>
        <v>jukureiwa.com</v>
      </c>
      <c r="D710" s="8" t="str">
        <f>IFERROR(__xludf.DUMMYFUNCTION("IFERROR(
  VLOOKUP(
    A710,
    IMPORTRANGE(
      ""1ZygntHC1J6IxzKbTidmOyf5nUyW4GCLurHCjexrLm_o"",
      ""HTMLキャッシュ!A:F""
    ),
    2,
    FALSE
  ),
  0
)
"),"MC")</f>
        <v>MC</v>
      </c>
      <c r="E710" s="8" t="str">
        <f>IFERROR(__xludf.DUMMYFUNCTION("IFERROR(
  VLOOKUP(
    A710,
    IMPORTRANGE(
      ""1ZygntHC1J6IxzKbTidmOyf5nUyW4GCLurHCjexrLm_o"",
      ""HTMLキャッシュ!A:F""
    ),
    5,
    FALSE
  ),
  0
)
"),"地形図の出題はここを見る｜等高線・縮尺・土地利用・地図記号 - 受験社会専門塾「令和」")</f>
        <v>地形図の出題はここを見る｜等高線・縮尺・土地利用・地図記号 - 受験社会専門塾「令和」</v>
      </c>
      <c r="F710" s="8" t="str">
        <f>IFERROR(__xludf.DUMMYFUNCTION("IFERROR(
  VLOOKUP(
    B710,
    IMPORTRANGE(
      ""1ZygntHC1J6IxzKbTidmOyf5nUyW4GCLurHCjexrLm_o"",
      ""HTMLキャッシュ!A:F""
    ),
    2,
    FALSE
  ),
  """"
)
"),"MC")</f>
        <v>MC</v>
      </c>
      <c r="G710" s="8" t="str">
        <f>IFERROR(__xludf.DUMMYFUNCTION("IFERROR(
  VLOOKUP(
    B710,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10" s="8">
        <f>IFERROR(__xludf.DUMMYFUNCTION("IFERROR(
  VLOOKUP(
    A710,
    IMPORTRANGE(
      ""1ZHMy3vVUd_0MrSduXTe1etBb1HNpAlGwQr006ljwMiM"",
      ""GSC最新!A:F""
    ),
    3,
    FALSE
  ),
  0
)
"),0.0)</f>
        <v>0</v>
      </c>
    </row>
    <row r="711">
      <c r="A711" s="2" t="s">
        <v>771</v>
      </c>
      <c r="B711" s="2" t="s">
        <v>779</v>
      </c>
      <c r="C711" s="11" t="str">
        <f>IFERROR(__xludf.DUMMYFUNCTION("REGEXEXTRACT(A711,""https?://([^/]+)"")"),"jukureiwa.com")</f>
        <v>jukureiwa.com</v>
      </c>
      <c r="D711" s="8" t="str">
        <f>IFERROR(__xludf.DUMMYFUNCTION("IFERROR(
  VLOOKUP(
    A711,
    IMPORTRANGE(
      ""1ZygntHC1J6IxzKbTidmOyf5nUyW4GCLurHCjexrLm_o"",
      ""HTMLキャッシュ!A:F""
    ),
    2,
    FALSE
  ),
  0
)
"),"MC")</f>
        <v>MC</v>
      </c>
      <c r="E711" s="8" t="str">
        <f>IFERROR(__xludf.DUMMYFUNCTION("IFERROR(
  VLOOKUP(
    A711,
    IMPORTRANGE(
      ""1ZygntHC1J6IxzKbTidmOyf5nUyW4GCLurHCjexrLm_o"",
      ""HTMLキャッシュ!A:F""
    ),
    5,
    FALSE
  ),
  0
)
"),"日本の気候と農業｜なぜその作物がそこで作られるのか - 受験社会専門塾「令和」")</f>
        <v>日本の気候と農業｜なぜその作物がそこで作られるのか - 受験社会専門塾「令和」</v>
      </c>
      <c r="F711" s="8" t="str">
        <f>IFERROR(__xludf.DUMMYFUNCTION("IFERROR(
  VLOOKUP(
    B711,
    IMPORTRANGE(
      ""1ZygntHC1J6IxzKbTidmOyf5nUyW4GCLurHCjexrLm_o"",
      ""HTMLキャッシュ!A:F""
    ),
    2,
    FALSE
  ),
  """"
)
"),"MC")</f>
        <v>MC</v>
      </c>
      <c r="G711" s="8" t="str">
        <f>IFERROR(__xludf.DUMMYFUNCTION("IFERROR(
  VLOOKUP(
    B711,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11" s="8">
        <f>IFERROR(__xludf.DUMMYFUNCTION("IFERROR(
  VLOOKUP(
    A711,
    IMPORTRANGE(
      ""1ZHMy3vVUd_0MrSduXTe1etBb1HNpAlGwQr006ljwMiM"",
      ""GSC最新!A:F""
    ),
    3,
    FALSE
  ),
  0
)
"),0.0)</f>
        <v>0</v>
      </c>
    </row>
    <row r="712">
      <c r="A712" s="2" t="s">
        <v>782</v>
      </c>
      <c r="B712" s="2" t="s">
        <v>779</v>
      </c>
      <c r="C712" s="11" t="str">
        <f>IFERROR(__xludf.DUMMYFUNCTION("REGEXEXTRACT(A712,""https?://([^/]+)"")"),"jukureiwa.com")</f>
        <v>jukureiwa.com</v>
      </c>
      <c r="D712" s="8" t="str">
        <f>IFERROR(__xludf.DUMMYFUNCTION("IFERROR(
  VLOOKUP(
    A712,
    IMPORTRANGE(
      ""1ZygntHC1J6IxzKbTidmOyf5nUyW4GCLurHCjexrLm_o"",
      ""HTMLキャッシュ!A:F""
    ),
    2,
    FALSE
  ),
  0
)
"),"MC")</f>
        <v>MC</v>
      </c>
      <c r="E712" s="8" t="str">
        <f>IFERROR(__xludf.DUMMYFUNCTION("IFERROR(
  VLOOKUP(
    A712,
    IMPORTRANGE(
      ""1ZygntHC1J6IxzKbTidmOyf5nUyW4GCLurHCjexrLm_o"",
      ""HTMLキャッシュ!A:F""
    ),
    5,
    FALSE
  ),
  0
)
"),"歴史の流れをつかむ 学習の順序と背景理解の極意")</f>
        <v>歴史の流れをつかむ 学習の順序と背景理解の極意</v>
      </c>
      <c r="F712" s="8" t="str">
        <f>IFERROR(__xludf.DUMMYFUNCTION("IFERROR(
  VLOOKUP(
    B712,
    IMPORTRANGE(
      ""1ZygntHC1J6IxzKbTidmOyf5nUyW4GCLurHCjexrLm_o"",
      ""HTMLキャッシュ!A:F""
    ),
    2,
    FALSE
  ),
  """"
)
"),"MC")</f>
        <v>MC</v>
      </c>
      <c r="G712" s="8" t="str">
        <f>IFERROR(__xludf.DUMMYFUNCTION("IFERROR(
  VLOOKUP(
    B712,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12" s="8">
        <f>IFERROR(__xludf.DUMMYFUNCTION("IFERROR(
  VLOOKUP(
    A712,
    IMPORTRANGE(
      ""1ZHMy3vVUd_0MrSduXTe1etBb1HNpAlGwQr006ljwMiM"",
      ""GSC最新!A:F""
    ),
    3,
    FALSE
  ),
  0
)
"),2.0)</f>
        <v>2</v>
      </c>
    </row>
    <row r="713">
      <c r="A713" s="2" t="s">
        <v>780</v>
      </c>
      <c r="B713" s="2" t="s">
        <v>779</v>
      </c>
      <c r="C713" s="11" t="str">
        <f>IFERROR(__xludf.DUMMYFUNCTION("REGEXEXTRACT(A713,""https?://([^/]+)"")"),"jukureiwa.com")</f>
        <v>jukureiwa.com</v>
      </c>
      <c r="D713" s="8" t="str">
        <f>IFERROR(__xludf.DUMMYFUNCTION("IFERROR(
  VLOOKUP(
    A713,
    IMPORTRANGE(
      ""1ZygntHC1J6IxzKbTidmOyf5nUyW4GCLurHCjexrLm_o"",
      ""HTMLキャッシュ!A:F""
    ),
    2,
    FALSE
  ),
  0
)
"),"MC")</f>
        <v>MC</v>
      </c>
      <c r="E713" s="8" t="str">
        <f>IFERROR(__xludf.DUMMYFUNCTION("IFERROR(
  VLOOKUP(
    A713,
    IMPORTRANGE(
      ""1ZygntHC1J6IxzKbTidmOyf5nUyW4GCLurHCjexrLm_o"",
      ""HTMLキャッシュ!A:F""
    ),
    5,
    FALSE
  ),
  0
)
"),"原因と結果で覚える鎌倉〜室町｜入試の正誤で落とさない - 受験社会専門塾「令和」")</f>
        <v>原因と結果で覚える鎌倉〜室町｜入試の正誤で落とさない - 受験社会専門塾「令和」</v>
      </c>
      <c r="F713" s="8" t="str">
        <f>IFERROR(__xludf.DUMMYFUNCTION("IFERROR(
  VLOOKUP(
    B713,
    IMPORTRANGE(
      ""1ZygntHC1J6IxzKbTidmOyf5nUyW4GCLurHCjexrLm_o"",
      ""HTMLキャッシュ!A:F""
    ),
    2,
    FALSE
  ),
  """"
)
"),"MC")</f>
        <v>MC</v>
      </c>
      <c r="G713" s="8" t="str">
        <f>IFERROR(__xludf.DUMMYFUNCTION("IFERROR(
  VLOOKUP(
    B713,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13" s="8">
        <f>IFERROR(__xludf.DUMMYFUNCTION("IFERROR(
  VLOOKUP(
    A713,
    IMPORTRANGE(
      ""1ZHMy3vVUd_0MrSduXTe1etBb1HNpAlGwQr006ljwMiM"",
      ""GSC最新!A:F""
    ),
    3,
    FALSE
  ),
  0
)
"),0.0)</f>
        <v>0</v>
      </c>
    </row>
    <row r="714">
      <c r="A714" s="2" t="s">
        <v>781</v>
      </c>
      <c r="B714" s="2" t="s">
        <v>779</v>
      </c>
      <c r="C714" s="11" t="str">
        <f>IFERROR(__xludf.DUMMYFUNCTION("REGEXEXTRACT(A714,""https?://([^/]+)"")"),"jukureiwa.com")</f>
        <v>jukureiwa.com</v>
      </c>
      <c r="D714" s="8" t="str">
        <f>IFERROR(__xludf.DUMMYFUNCTION("IFERROR(
  VLOOKUP(
    A714,
    IMPORTRANGE(
      ""1ZygntHC1J6IxzKbTidmOyf5nUyW4GCLurHCjexrLm_o"",
      ""HTMLキャッシュ!A:F""
    ),
    2,
    FALSE
  ),
  0
)
"),"MC")</f>
        <v>MC</v>
      </c>
      <c r="E714" s="8" t="str">
        <f>IFERROR(__xludf.DUMMYFUNCTION("IFERROR(
  VLOOKUP(
    A714,
    IMPORTRANGE(
      ""1ZygntHC1J6IxzKbTidmOyf5nUyW4GCLurHCjexrLm_o"",
      ""HTMLキャッシュ!A:F""
    ),
    5,
    FALSE
  ),
  0
)
"),"明治維新が一番わからない子へ｜改革の順番と狙いを3本柱で整理 - 受験社会専門塾「令和」")</f>
        <v>明治維新が一番わからない子へ｜改革の順番と狙いを3本柱で整理 - 受験社会専門塾「令和」</v>
      </c>
      <c r="F714" s="8" t="str">
        <f>IFERROR(__xludf.DUMMYFUNCTION("IFERROR(
  VLOOKUP(
    B714,
    IMPORTRANGE(
      ""1ZygntHC1J6IxzKbTidmOyf5nUyW4GCLurHCjexrLm_o"",
      ""HTMLキャッシュ!A:F""
    ),
    2,
    FALSE
  ),
  """"
)
"),"MC")</f>
        <v>MC</v>
      </c>
      <c r="G714" s="8" t="str">
        <f>IFERROR(__xludf.DUMMYFUNCTION("IFERROR(
  VLOOKUP(
    B714,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14" s="8">
        <f>IFERROR(__xludf.DUMMYFUNCTION("IFERROR(
  VLOOKUP(
    A714,
    IMPORTRANGE(
      ""1ZHMy3vVUd_0MrSduXTe1etBb1HNpAlGwQr006ljwMiM"",
      ""GSC最新!A:F""
    ),
    3,
    FALSE
  ),
  0
)
"),0.0)</f>
        <v>0</v>
      </c>
    </row>
    <row r="715">
      <c r="A715" s="2" t="s">
        <v>783</v>
      </c>
      <c r="B715" s="2" t="s">
        <v>779</v>
      </c>
      <c r="C715" s="11" t="str">
        <f>IFERROR(__xludf.DUMMYFUNCTION("REGEXEXTRACT(A715,""https?://([^/]+)"")"),"jukureiwa.com")</f>
        <v>jukureiwa.com</v>
      </c>
      <c r="D715" s="8" t="str">
        <f>IFERROR(__xludf.DUMMYFUNCTION("IFERROR(
  VLOOKUP(
    A715,
    IMPORTRANGE(
      ""1ZygntHC1J6IxzKbTidmOyf5nUyW4GCLurHCjexrLm_o"",
      ""HTMLキャッシュ!A:F""
    ),
    2,
    FALSE
  ),
  0
)
"),"MC")</f>
        <v>MC</v>
      </c>
      <c r="E715" s="8" t="str">
        <f>IFERROR(__xludf.DUMMYFUNCTION("IFERROR(
  VLOOKUP(
    A715,
    IMPORTRANGE(
      ""1ZygntHC1J6IxzKbTidmOyf5nUyW4GCLurHCjexrLm_o"",
      ""HTMLキャッシュ!A:F""
    ),
    5,
    FALSE
  ),
  0
)
"),"歴史資料問題の解き方｜絵・写真・文章史料の“見るべき点” - 受験社会専門塾「令和」")</f>
        <v>歴史資料問題の解き方｜絵・写真・文章史料の“見るべき点” - 受験社会専門塾「令和」</v>
      </c>
      <c r="F715" s="8" t="str">
        <f>IFERROR(__xludf.DUMMYFUNCTION("IFERROR(
  VLOOKUP(
    B715,
    IMPORTRANGE(
      ""1ZygntHC1J6IxzKbTidmOyf5nUyW4GCLurHCjexrLm_o"",
      ""HTMLキャッシュ!A:F""
    ),
    2,
    FALSE
  ),
  """"
)
"),"MC")</f>
        <v>MC</v>
      </c>
      <c r="G715" s="8" t="str">
        <f>IFERROR(__xludf.DUMMYFUNCTION("IFERROR(
  VLOOKUP(
    B715,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15" s="8">
        <f>IFERROR(__xludf.DUMMYFUNCTION("IFERROR(
  VLOOKUP(
    A715,
    IMPORTRANGE(
      ""1ZHMy3vVUd_0MrSduXTe1etBb1HNpAlGwQr006ljwMiM"",
      ""GSC最新!A:F""
    ),
    3,
    FALSE
  ),
  0
)
"),0.0)</f>
        <v>0</v>
      </c>
    </row>
    <row r="716">
      <c r="A716" s="2" t="s">
        <v>797</v>
      </c>
      <c r="B716" s="2" t="s">
        <v>779</v>
      </c>
      <c r="C716" s="11" t="str">
        <f>IFERROR(__xludf.DUMMYFUNCTION("REGEXEXTRACT(A716,""https?://([^/]+)"")"),"jukureiwa.com")</f>
        <v>jukureiwa.com</v>
      </c>
      <c r="D716" s="8" t="str">
        <f>IFERROR(__xludf.DUMMYFUNCTION("IFERROR(
  VLOOKUP(
    A716,
    IMPORTRANGE(
      ""1ZygntHC1J6IxzKbTidmOyf5nUyW4GCLurHCjexrLm_o"",
      ""HTMLキャッシュ!A:F""
    ),
    2,
    FALSE
  ),
  0
)
"),"MC")</f>
        <v>MC</v>
      </c>
      <c r="E716" s="8" t="str">
        <f>IFERROR(__xludf.DUMMYFUNCTION("IFERROR(
  VLOOKUP(
    A716,
    IMPORTRANGE(
      ""1ZygntHC1J6IxzKbTidmOyf5nUyW4GCLurHCjexrLm_o"",
      ""HTMLキャッシュ!A:F""
    ),
    5,
    FALSE
  ),
  0
)
"),"公民は「しくみ」を描ければ勝ち｜三権分立を10分で整理する方法 - 受験社会専門塾「令和」")</f>
        <v>公民は「しくみ」を描ければ勝ち｜三権分立を10分で整理する方法 - 受験社会専門塾「令和」</v>
      </c>
      <c r="F716" s="8" t="str">
        <f>IFERROR(__xludf.DUMMYFUNCTION("IFERROR(
  VLOOKUP(
    B716,
    IMPORTRANGE(
      ""1ZygntHC1J6IxzKbTidmOyf5nUyW4GCLurHCjexrLm_o"",
      ""HTMLキャッシュ!A:F""
    ),
    2,
    FALSE
  ),
  """"
)
"),"MC")</f>
        <v>MC</v>
      </c>
      <c r="G716" s="8" t="str">
        <f>IFERROR(__xludf.DUMMYFUNCTION("IFERROR(
  VLOOKUP(
    B716,
    IMPORTRANGE(
      ""1ZygntHC1J6IxzKbTidmOyf5nUyW4GCLurHCjexrLm_o"",
      ""HTMLキャッシュ!A:F""
    ),
    5,
    FALSE
  ),
  """"
)
"),"中学受験社会の悩み別ガイド｜後回し・暗記・復習の困りごと解決 - 受験社会専門塾「令和」")</f>
        <v>中学受験社会の悩み別ガイド｜後回し・暗記・復習の困りごと解決 - 受験社会専門塾「令和」</v>
      </c>
      <c r="I716" s="8">
        <f>IFERROR(__xludf.DUMMYFUNCTION("IFERROR(
  VLOOKUP(
    A716,
    IMPORTRANGE(
      ""1ZHMy3vVUd_0MrSduXTe1etBb1HNpAlGwQr006ljwMiM"",
      ""GSC最新!A:F""
    ),
    3,
    FALSE
  ),
  0
)
"),0.0)</f>
        <v>0</v>
      </c>
    </row>
    <row r="717">
      <c r="A717" s="2" t="s">
        <v>779</v>
      </c>
      <c r="B717" s="9" t="s">
        <v>728</v>
      </c>
      <c r="C717" s="11" t="str">
        <f>IFERROR(__xludf.DUMMYFUNCTION("REGEXEXTRACT(A717,""https?://([^/]+)"")"),"jukureiwa.com")</f>
        <v>jukureiwa.com</v>
      </c>
      <c r="D717" s="8" t="str">
        <f>IFERROR(__xludf.DUMMYFUNCTION("IFERROR(
  VLOOKUP(
    A717,
    IMPORTRANGE(
      ""1ZygntHC1J6IxzKbTidmOyf5nUyW4GCLurHCjexrLm_o"",
      ""HTMLキャッシュ!A:F""
    ),
    2,
    FALSE
  ),
  0
)
"),"MC")</f>
        <v>MC</v>
      </c>
      <c r="E717" s="8" t="str">
        <f>IFERROR(__xludf.DUMMYFUNCTION("IFERROR(
  VLOOKUP(
    A717,
    IMPORTRANGE(
      ""1ZygntHC1J6IxzKbTidmOyf5nUyW4GCLurHCjexrLm_o"",
      ""HTMLキャッシュ!A:F""
    ),
    5,
    FALSE
  ),
  0
)
"),"中学受験社会の悩み別ガイド｜後回し・暗記・復習の困りごと解決 - 受験社会専門塾「令和」")</f>
        <v>中学受験社会の悩み別ガイド｜後回し・暗記・復習の困りごと解決 - 受験社会専門塾「令和」</v>
      </c>
      <c r="F717" s="8" t="str">
        <f>IFERROR(__xludf.DUMMYFUNCTION("IFERROR(
  VLOOKUP(
    B717,
    IMPORTRANGE(
      ""1ZygntHC1J6IxzKbTidmOyf5nUyW4GCLurHCjexrLm_o"",
      ""HTMLキャッシュ!A:F""
    ),
    2,
    FALSE
  ),
  """"
)
"),"SP")</f>
        <v>SP</v>
      </c>
      <c r="G717" s="8" t="str">
        <f>IFERROR(__xludf.DUMMYFUNCTION("IFERROR(
  VLOOKUP(
    B717,
    IMPORTRANGE(
      ""1ZygntHC1J6IxzKbTidmOyf5nUyW4GCLurHCjexrLm_o"",
      ""HTMLキャッシュ!A:F""
    ),
    5,
    FALSE
  ),
  """"
)
"),"中学受験社会の地理塾｜個別指導で地図・資料の読み取りまで強化")</f>
        <v>中学受験社会の地理塾｜個別指導で地図・資料の読み取りまで強化</v>
      </c>
      <c r="I717" s="8">
        <f>IFERROR(__xludf.DUMMYFUNCTION("IFERROR(
  VLOOKUP(
    A717,
    IMPORTRANGE(
      ""1ZHMy3vVUd_0MrSduXTe1etBb1HNpAlGwQr006ljwMiM"",
      ""GSC最新!A:F""
    ),
    3,
    FALSE
  ),
  0
)
"),0.0)</f>
        <v>0</v>
      </c>
    </row>
    <row r="718">
      <c r="A718" s="2" t="s">
        <v>779</v>
      </c>
      <c r="B718" s="9" t="s">
        <v>764</v>
      </c>
      <c r="C718" s="11" t="str">
        <f>IFERROR(__xludf.DUMMYFUNCTION("REGEXEXTRACT(A718,""https?://([^/]+)"")"),"jukureiwa.com")</f>
        <v>jukureiwa.com</v>
      </c>
      <c r="D718" s="8" t="str">
        <f>IFERROR(__xludf.DUMMYFUNCTION("IFERROR(
  VLOOKUP(
    A718,
    IMPORTRANGE(
      ""1ZygntHC1J6IxzKbTidmOyf5nUyW4GCLurHCjexrLm_o"",
      ""HTMLキャッシュ!A:F""
    ),
    2,
    FALSE
  ),
  0
)
"),"MC")</f>
        <v>MC</v>
      </c>
      <c r="E718" s="8" t="str">
        <f>IFERROR(__xludf.DUMMYFUNCTION("IFERROR(
  VLOOKUP(
    A718,
    IMPORTRANGE(
      ""1ZygntHC1J6IxzKbTidmOyf5nUyW4GCLurHCjexrLm_o"",
      ""HTMLキャッシュ!A:F""
    ),
    5,
    FALSE
  ),
  0
)
"),"中学受験社会の悩み別ガイド｜後回し・暗記・復習の困りごと解決 - 受験社会専門塾「令和」")</f>
        <v>中学受験社会の悩み別ガイド｜後回し・暗記・復習の困りごと解決 - 受験社会専門塾「令和」</v>
      </c>
      <c r="F718" s="8" t="str">
        <f>IFERROR(__xludf.DUMMYFUNCTION("IFERROR(
  VLOOKUP(
    B718,
    IMPORTRANGE(
      ""1ZygntHC1J6IxzKbTidmOyf5nUyW4GCLurHCjexrLm_o"",
      ""HTMLキャッシュ!A:F""
    ),
    2,
    FALSE
  ),
  """"
)
"),"SP")</f>
        <v>SP</v>
      </c>
      <c r="G718" s="8" t="str">
        <f>IFERROR(__xludf.DUMMYFUNCTION("IFERROR(
  VLOOKUP(
    B718,
    IMPORTRANGE(
      ""1ZygntHC1J6IxzKbTidmOyf5nUyW4GCLurHCjexrLm_o"",
      ""HTMLキャッシュ!A:F""
    ),
    5,
    FALSE
  ),
  """"
)
"),"中学受験社会の個別指導講座一覧｜本科＋単発で得点力強化塾")</f>
        <v>中学受験社会の個別指導講座一覧｜本科＋単発で得点力強化塾</v>
      </c>
      <c r="I718" s="8">
        <f>IFERROR(__xludf.DUMMYFUNCTION("IFERROR(
  VLOOKUP(
    A718,
    IMPORTRANGE(
      ""1ZHMy3vVUd_0MrSduXTe1etBb1HNpAlGwQr006ljwMiM"",
      ""GSC最新!A:F""
    ),
    3,
    FALSE
  ),
  0
)
"),0.0)</f>
        <v>0</v>
      </c>
    </row>
    <row r="719">
      <c r="A719" s="2" t="s">
        <v>779</v>
      </c>
      <c r="B719" s="9" t="s">
        <v>766</v>
      </c>
      <c r="C719" s="11" t="str">
        <f>IFERROR(__xludf.DUMMYFUNCTION("REGEXEXTRACT(A719,""https?://([^/]+)"")"),"jukureiwa.com")</f>
        <v>jukureiwa.com</v>
      </c>
      <c r="D719" s="8" t="str">
        <f>IFERROR(__xludf.DUMMYFUNCTION("IFERROR(
  VLOOKUP(
    A719,
    IMPORTRANGE(
      ""1ZygntHC1J6IxzKbTidmOyf5nUyW4GCLurHCjexrLm_o"",
      ""HTMLキャッシュ!A:F""
    ),
    2,
    FALSE
  ),
  0
)
"),"MC")</f>
        <v>MC</v>
      </c>
      <c r="E719" s="8" t="str">
        <f>IFERROR(__xludf.DUMMYFUNCTION("IFERROR(
  VLOOKUP(
    A719,
    IMPORTRANGE(
      ""1ZygntHC1J6IxzKbTidmOyf5nUyW4GCLurHCjexrLm_o"",
      ""HTMLキャッシュ!A:F""
    ),
    5,
    FALSE
  ),
  0
)
"),"中学受験社会の悩み別ガイド｜後回し・暗記・復習の困りごと解決 - 受験社会専門塾「令和」")</f>
        <v>中学受験社会の悩み別ガイド｜後回し・暗記・復習の困りごと解決 - 受験社会専門塾「令和」</v>
      </c>
      <c r="F719" s="8" t="str">
        <f>IFERROR(__xludf.DUMMYFUNCTION("IFERROR(
  VLOOKUP(
    B719,
    IMPORTRANGE(
      ""1ZygntHC1J6IxzKbTidmOyf5nUyW4GCLurHCjexrLm_o"",
      ""HTMLキャッシュ!A:F""
    ),
    2,
    FALSE
  ),
  """"
)
"),"SP")</f>
        <v>SP</v>
      </c>
      <c r="G719" s="8" t="str">
        <f>IFERROR(__xludf.DUMMYFUNCTION("IFERROR(
  VLOOKUP(
    B719,
    IMPORTRANGE(
      ""1ZygntHC1J6IxzKbTidmOyf5nUyW4GCLurHCjexrLm_o"",
      ""HTMLキャッシュ!A:F""
    ),
    5,
    FALSE
  ),
  """"
)
"),"中学受験社会単発個別指導講座｜記述地形図対策オンライン塾")</f>
        <v>中学受験社会単発個別指導講座｜記述地形図対策オンライン塾</v>
      </c>
      <c r="I719" s="8">
        <f>IFERROR(__xludf.DUMMYFUNCTION("IFERROR(
  VLOOKUP(
    A719,
    IMPORTRANGE(
      ""1ZHMy3vVUd_0MrSduXTe1etBb1HNpAlGwQr006ljwMiM"",
      ""GSC最新!A:F""
    ),
    3,
    FALSE
  ),
  0
)
"),0.0)</f>
        <v>0</v>
      </c>
    </row>
    <row r="720">
      <c r="A720" s="2" t="s">
        <v>97</v>
      </c>
    </row>
    <row r="721">
      <c r="A721" s="2" t="s">
        <v>98</v>
      </c>
    </row>
    <row r="722">
      <c r="A722" s="2" t="s">
        <v>99</v>
      </c>
    </row>
    <row r="723">
      <c r="A723" s="2" t="s">
        <v>100</v>
      </c>
    </row>
    <row r="724">
      <c r="A724" s="2" t="s">
        <v>101</v>
      </c>
    </row>
    <row r="725">
      <c r="A725" s="2" t="s">
        <v>102</v>
      </c>
    </row>
    <row r="726">
      <c r="A726" s="2" t="s">
        <v>103</v>
      </c>
    </row>
    <row r="727">
      <c r="A727" s="2" t="s">
        <v>104</v>
      </c>
    </row>
    <row r="728">
      <c r="A728" s="2" t="s">
        <v>105</v>
      </c>
    </row>
    <row r="729">
      <c r="A729" s="2" t="s">
        <v>106</v>
      </c>
    </row>
    <row r="730">
      <c r="A730" s="2" t="s">
        <v>107</v>
      </c>
    </row>
    <row r="731">
      <c r="A731" s="2" t="s">
        <v>108</v>
      </c>
    </row>
    <row r="732">
      <c r="A732" s="2" t="s">
        <v>109</v>
      </c>
    </row>
    <row r="733">
      <c r="A733" s="2" t="s">
        <v>110</v>
      </c>
    </row>
    <row r="734">
      <c r="A734" s="2" t="s">
        <v>111</v>
      </c>
    </row>
    <row r="735">
      <c r="A735" s="2" t="s">
        <v>112</v>
      </c>
    </row>
    <row r="736">
      <c r="A736" s="2" t="s">
        <v>113</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A15"/>
    <hyperlink r:id="rId27" ref="A16"/>
    <hyperlink r:id="rId28" ref="A17"/>
    <hyperlink r:id="rId29" ref="A18"/>
    <hyperlink r:id="rId30" ref="A19"/>
    <hyperlink r:id="rId31" ref="A20"/>
    <hyperlink r:id="rId32" ref="A21"/>
    <hyperlink r:id="rId33" ref="B21"/>
    <hyperlink r:id="rId34" ref="A22"/>
    <hyperlink r:id="rId35" ref="A23"/>
    <hyperlink r:id="rId36" ref="A24"/>
    <hyperlink r:id="rId37" ref="A25"/>
    <hyperlink r:id="rId38" ref="B25"/>
    <hyperlink r:id="rId39" ref="A26"/>
    <hyperlink r:id="rId40" ref="B26"/>
    <hyperlink r:id="rId41" ref="A27"/>
    <hyperlink r:id="rId42" ref="B27"/>
    <hyperlink r:id="rId43" ref="A28"/>
    <hyperlink r:id="rId44" ref="B28"/>
    <hyperlink r:id="rId45" ref="A29"/>
    <hyperlink r:id="rId46" ref="B29"/>
    <hyperlink r:id="rId47" ref="A30"/>
    <hyperlink r:id="rId48" ref="B30"/>
    <hyperlink r:id="rId49" ref="A31"/>
    <hyperlink r:id="rId50" ref="B31"/>
    <hyperlink r:id="rId51" ref="A32"/>
    <hyperlink r:id="rId52" ref="B32"/>
    <hyperlink r:id="rId53" ref="A33"/>
    <hyperlink r:id="rId54" ref="A34"/>
    <hyperlink r:id="rId55" ref="A35"/>
    <hyperlink r:id="rId56" ref="B35"/>
    <hyperlink r:id="rId57" ref="A36"/>
    <hyperlink r:id="rId58" ref="B36"/>
    <hyperlink r:id="rId59" ref="A37"/>
    <hyperlink r:id="rId60" ref="B37"/>
    <hyperlink r:id="rId61" ref="A38"/>
    <hyperlink r:id="rId62" ref="A39"/>
    <hyperlink r:id="rId63" ref="A40"/>
    <hyperlink r:id="rId64" ref="A41"/>
    <hyperlink r:id="rId65" ref="A42"/>
    <hyperlink r:id="rId66" ref="B42"/>
    <hyperlink r:id="rId67" ref="A43"/>
    <hyperlink r:id="rId68" ref="B43"/>
    <hyperlink r:id="rId69" ref="A44"/>
    <hyperlink r:id="rId70" ref="B44"/>
    <hyperlink r:id="rId71" ref="A45"/>
    <hyperlink r:id="rId72" ref="B45"/>
    <hyperlink r:id="rId73" ref="A46"/>
    <hyperlink r:id="rId74" ref="B46"/>
    <hyperlink r:id="rId75" ref="A47"/>
    <hyperlink r:id="rId76" ref="B47"/>
    <hyperlink r:id="rId77" ref="A48"/>
    <hyperlink r:id="rId78" ref="B48"/>
    <hyperlink r:id="rId79" ref="A49"/>
    <hyperlink r:id="rId80" ref="A50"/>
    <hyperlink r:id="rId81" ref="B50"/>
    <hyperlink r:id="rId82" ref="A51"/>
    <hyperlink r:id="rId83" ref="A52"/>
    <hyperlink r:id="rId84" ref="A53"/>
    <hyperlink r:id="rId85" ref="B53"/>
    <hyperlink r:id="rId86" ref="A54"/>
    <hyperlink r:id="rId87" ref="B54"/>
    <hyperlink r:id="rId88" ref="A55"/>
    <hyperlink r:id="rId89" ref="A56"/>
    <hyperlink r:id="rId90" ref="B56"/>
    <hyperlink r:id="rId91" ref="A57"/>
    <hyperlink r:id="rId92" ref="A58"/>
    <hyperlink r:id="rId93" ref="B58"/>
    <hyperlink r:id="rId94" ref="A59"/>
    <hyperlink r:id="rId95" ref="B59"/>
    <hyperlink r:id="rId96" ref="A60"/>
    <hyperlink r:id="rId97" ref="B60"/>
    <hyperlink r:id="rId98" ref="A61"/>
    <hyperlink r:id="rId99" ref="B61"/>
    <hyperlink r:id="rId100" ref="A62"/>
    <hyperlink r:id="rId101" ref="B62"/>
    <hyperlink r:id="rId102" ref="A63"/>
    <hyperlink r:id="rId103" ref="B63"/>
    <hyperlink r:id="rId104" ref="A64"/>
    <hyperlink r:id="rId105" ref="B64"/>
    <hyperlink r:id="rId106" ref="A65"/>
    <hyperlink r:id="rId107" ref="A66"/>
    <hyperlink r:id="rId108" ref="A67"/>
    <hyperlink r:id="rId109" ref="B67"/>
    <hyperlink r:id="rId110" ref="A68"/>
    <hyperlink r:id="rId111" ref="B68"/>
    <hyperlink r:id="rId112" ref="A69"/>
    <hyperlink r:id="rId113" ref="B69"/>
    <hyperlink r:id="rId114" ref="A70"/>
    <hyperlink r:id="rId115" ref="A71"/>
    <hyperlink r:id="rId116" ref="B71"/>
    <hyperlink r:id="rId117" ref="A72"/>
    <hyperlink r:id="rId118" ref="B72"/>
    <hyperlink r:id="rId119" ref="A73"/>
    <hyperlink r:id="rId120" ref="A74"/>
    <hyperlink r:id="rId121" ref="A75"/>
    <hyperlink r:id="rId122" ref="B75"/>
    <hyperlink r:id="rId123" ref="A76"/>
    <hyperlink r:id="rId124" ref="A77"/>
    <hyperlink r:id="rId125" ref="B77"/>
    <hyperlink r:id="rId126" ref="A78"/>
    <hyperlink r:id="rId127" ref="B78"/>
    <hyperlink r:id="rId128" ref="A79"/>
    <hyperlink r:id="rId129" ref="B79"/>
    <hyperlink r:id="rId130" ref="A80"/>
    <hyperlink r:id="rId131" ref="B80"/>
    <hyperlink r:id="rId132" ref="A81"/>
    <hyperlink r:id="rId133" ref="B81"/>
    <hyperlink r:id="rId134" ref="A82"/>
    <hyperlink r:id="rId135" ref="B82"/>
    <hyperlink r:id="rId136" ref="A83"/>
    <hyperlink r:id="rId137" ref="B83"/>
    <hyperlink r:id="rId138" ref="A84"/>
    <hyperlink r:id="rId139" ref="B84"/>
    <hyperlink r:id="rId140" ref="A85"/>
    <hyperlink r:id="rId141" ref="B85"/>
    <hyperlink r:id="rId142" ref="A86"/>
    <hyperlink r:id="rId143" ref="B86"/>
    <hyperlink r:id="rId144" ref="A87"/>
    <hyperlink r:id="rId145" ref="B87"/>
    <hyperlink r:id="rId146" ref="A88"/>
    <hyperlink r:id="rId147" ref="B88"/>
    <hyperlink r:id="rId148" ref="A89"/>
    <hyperlink r:id="rId149" ref="B89"/>
    <hyperlink r:id="rId150" ref="A90"/>
    <hyperlink r:id="rId151" ref="B90"/>
    <hyperlink r:id="rId152" ref="A91"/>
    <hyperlink r:id="rId153" ref="B91"/>
    <hyperlink r:id="rId154" ref="A92"/>
    <hyperlink r:id="rId155" ref="B92"/>
    <hyperlink r:id="rId156" ref="A93"/>
    <hyperlink r:id="rId157" ref="B93"/>
    <hyperlink r:id="rId158" ref="A94"/>
    <hyperlink r:id="rId159" ref="B94"/>
    <hyperlink r:id="rId160" ref="A95"/>
    <hyperlink r:id="rId161" ref="B95"/>
    <hyperlink r:id="rId162" ref="A96"/>
    <hyperlink r:id="rId163" ref="B96"/>
    <hyperlink r:id="rId164" ref="A97"/>
    <hyperlink r:id="rId165" ref="B97"/>
    <hyperlink r:id="rId166" ref="A98"/>
    <hyperlink r:id="rId167" ref="B98"/>
    <hyperlink r:id="rId168" ref="A99"/>
    <hyperlink r:id="rId169" ref="B99"/>
    <hyperlink r:id="rId170" ref="A100"/>
    <hyperlink r:id="rId171" ref="B100"/>
    <hyperlink r:id="rId172" ref="A101"/>
    <hyperlink r:id="rId173" ref="B101"/>
    <hyperlink r:id="rId174" ref="A102"/>
    <hyperlink r:id="rId175" ref="B102"/>
    <hyperlink r:id="rId176" ref="A103"/>
    <hyperlink r:id="rId177" ref="B103"/>
    <hyperlink r:id="rId178" ref="A104"/>
    <hyperlink r:id="rId179" ref="B104"/>
    <hyperlink r:id="rId180" ref="A105"/>
    <hyperlink r:id="rId181" ref="B105"/>
    <hyperlink r:id="rId182" ref="A106"/>
    <hyperlink r:id="rId183" ref="B106"/>
    <hyperlink r:id="rId184" ref="A107"/>
    <hyperlink r:id="rId185" ref="B107"/>
    <hyperlink r:id="rId186" ref="A108"/>
    <hyperlink r:id="rId187" ref="B108"/>
    <hyperlink r:id="rId188" ref="A109"/>
    <hyperlink r:id="rId189" ref="B109"/>
    <hyperlink r:id="rId190" ref="A110"/>
    <hyperlink r:id="rId191" ref="B110"/>
    <hyperlink r:id="rId192" ref="A111"/>
    <hyperlink r:id="rId193" ref="B111"/>
    <hyperlink r:id="rId194" ref="A112"/>
    <hyperlink r:id="rId195" ref="B112"/>
    <hyperlink r:id="rId196" ref="A113"/>
    <hyperlink r:id="rId197" ref="B113"/>
    <hyperlink r:id="rId198" ref="A114"/>
    <hyperlink r:id="rId199" ref="B114"/>
    <hyperlink r:id="rId200" ref="A115"/>
    <hyperlink r:id="rId201" ref="B115"/>
    <hyperlink r:id="rId202" ref="A116"/>
    <hyperlink r:id="rId203" ref="B116"/>
    <hyperlink r:id="rId204" ref="A117"/>
    <hyperlink r:id="rId205" ref="B117"/>
    <hyperlink r:id="rId206" ref="A118"/>
    <hyperlink r:id="rId207" ref="B118"/>
    <hyperlink r:id="rId208" ref="A119"/>
    <hyperlink r:id="rId209" ref="B119"/>
    <hyperlink r:id="rId210" ref="A120"/>
    <hyperlink r:id="rId211" ref="B120"/>
    <hyperlink r:id="rId212" ref="A121"/>
    <hyperlink r:id="rId213" ref="B121"/>
    <hyperlink r:id="rId214" ref="A122"/>
    <hyperlink r:id="rId215" ref="B122"/>
    <hyperlink r:id="rId216" ref="A123"/>
    <hyperlink r:id="rId217" ref="B123"/>
    <hyperlink r:id="rId218" ref="A124"/>
    <hyperlink r:id="rId219" ref="B124"/>
    <hyperlink r:id="rId220" ref="A125"/>
    <hyperlink r:id="rId221" ref="B125"/>
    <hyperlink r:id="rId222" ref="A126"/>
    <hyperlink r:id="rId223" ref="B126"/>
    <hyperlink r:id="rId224" ref="A127"/>
    <hyperlink r:id="rId225" ref="B127"/>
    <hyperlink r:id="rId226" ref="A128"/>
    <hyperlink r:id="rId227" ref="B128"/>
    <hyperlink r:id="rId228" ref="A129"/>
    <hyperlink r:id="rId229" ref="B129"/>
    <hyperlink r:id="rId230" ref="A130"/>
    <hyperlink r:id="rId231" ref="B130"/>
    <hyperlink r:id="rId232" ref="A131"/>
    <hyperlink r:id="rId233" ref="B131"/>
    <hyperlink r:id="rId234" ref="A132"/>
    <hyperlink r:id="rId235" ref="B132"/>
    <hyperlink r:id="rId236" ref="A133"/>
    <hyperlink r:id="rId237" ref="B133"/>
    <hyperlink r:id="rId238" ref="A134"/>
    <hyperlink r:id="rId239" ref="B134"/>
    <hyperlink r:id="rId240" ref="A135"/>
    <hyperlink r:id="rId241" ref="B135"/>
    <hyperlink r:id="rId242" ref="A136"/>
    <hyperlink r:id="rId243" ref="B136"/>
    <hyperlink r:id="rId244" ref="A137"/>
    <hyperlink r:id="rId245" ref="B137"/>
    <hyperlink r:id="rId246" ref="A138"/>
    <hyperlink r:id="rId247" ref="B138"/>
    <hyperlink r:id="rId248" ref="A139"/>
    <hyperlink r:id="rId249" ref="B139"/>
    <hyperlink r:id="rId250" ref="A140"/>
    <hyperlink r:id="rId251" ref="B140"/>
    <hyperlink r:id="rId252" ref="A141"/>
    <hyperlink r:id="rId253" ref="B141"/>
    <hyperlink r:id="rId254" ref="A142"/>
    <hyperlink r:id="rId255" ref="B142"/>
    <hyperlink r:id="rId256" ref="A143"/>
    <hyperlink r:id="rId257" ref="B143"/>
    <hyperlink r:id="rId258" ref="A144"/>
    <hyperlink r:id="rId259" ref="B144"/>
    <hyperlink r:id="rId260" ref="A145"/>
    <hyperlink r:id="rId261" ref="B145"/>
    <hyperlink r:id="rId262" ref="A146"/>
    <hyperlink r:id="rId263" ref="B146"/>
    <hyperlink r:id="rId264" ref="A147"/>
    <hyperlink r:id="rId265" ref="B147"/>
    <hyperlink r:id="rId266" ref="A148"/>
    <hyperlink r:id="rId267" ref="B148"/>
    <hyperlink r:id="rId268" ref="A149"/>
    <hyperlink r:id="rId269" ref="B149"/>
    <hyperlink r:id="rId270" ref="A150"/>
    <hyperlink r:id="rId271" ref="B150"/>
    <hyperlink r:id="rId272" ref="A151"/>
    <hyperlink r:id="rId273" ref="B151"/>
    <hyperlink r:id="rId274" ref="A152"/>
    <hyperlink r:id="rId275" ref="B152"/>
    <hyperlink r:id="rId276" ref="A153"/>
    <hyperlink r:id="rId277" ref="B153"/>
    <hyperlink r:id="rId278" ref="A154"/>
    <hyperlink r:id="rId279" ref="B154"/>
    <hyperlink r:id="rId280" ref="A155"/>
    <hyperlink r:id="rId281" ref="B155"/>
    <hyperlink r:id="rId282" ref="A156"/>
    <hyperlink r:id="rId283" ref="B156"/>
    <hyperlink r:id="rId284" ref="A157"/>
    <hyperlink r:id="rId285" ref="B157"/>
    <hyperlink r:id="rId286" ref="A158"/>
    <hyperlink r:id="rId287" ref="B158"/>
    <hyperlink r:id="rId288" ref="A159"/>
    <hyperlink r:id="rId289" ref="B159"/>
    <hyperlink r:id="rId290" ref="A160"/>
    <hyperlink r:id="rId291" ref="B160"/>
    <hyperlink r:id="rId292" ref="A161"/>
    <hyperlink r:id="rId293" ref="B161"/>
    <hyperlink r:id="rId294" ref="A162"/>
    <hyperlink r:id="rId295" ref="B162"/>
    <hyperlink r:id="rId296" ref="A163"/>
    <hyperlink r:id="rId297" ref="B163"/>
    <hyperlink r:id="rId298" ref="A164"/>
    <hyperlink r:id="rId299" ref="B164"/>
    <hyperlink r:id="rId300" ref="A165"/>
    <hyperlink r:id="rId301" ref="B165"/>
    <hyperlink r:id="rId302" ref="A166"/>
    <hyperlink r:id="rId303" ref="B166"/>
    <hyperlink r:id="rId304" ref="A167"/>
    <hyperlink r:id="rId305" ref="B167"/>
    <hyperlink r:id="rId306" ref="A168"/>
    <hyperlink r:id="rId307" ref="B168"/>
    <hyperlink r:id="rId308" ref="A169"/>
    <hyperlink r:id="rId309" ref="B169"/>
    <hyperlink r:id="rId310" ref="A170"/>
    <hyperlink r:id="rId311" ref="B170"/>
    <hyperlink r:id="rId312" ref="A171"/>
    <hyperlink r:id="rId313" ref="B171"/>
    <hyperlink r:id="rId314" ref="A172"/>
    <hyperlink r:id="rId315" ref="B172"/>
    <hyperlink r:id="rId316" ref="A173"/>
    <hyperlink r:id="rId317" ref="B173"/>
    <hyperlink r:id="rId318" ref="A174"/>
    <hyperlink r:id="rId319" ref="B174"/>
    <hyperlink r:id="rId320" ref="A175"/>
    <hyperlink r:id="rId321" ref="B175"/>
    <hyperlink r:id="rId322" ref="A176"/>
    <hyperlink r:id="rId323" ref="B176"/>
    <hyperlink r:id="rId324" ref="A177"/>
    <hyperlink r:id="rId325" ref="B177"/>
    <hyperlink r:id="rId326" ref="A178"/>
    <hyperlink r:id="rId327" ref="B178"/>
    <hyperlink r:id="rId328" ref="A179"/>
    <hyperlink r:id="rId329" ref="B179"/>
    <hyperlink r:id="rId330" ref="A180"/>
    <hyperlink r:id="rId331" ref="B180"/>
    <hyperlink r:id="rId332" ref="A181"/>
    <hyperlink r:id="rId333" ref="B181"/>
    <hyperlink r:id="rId334" ref="A182"/>
    <hyperlink r:id="rId335" ref="B182"/>
    <hyperlink r:id="rId336" ref="A183"/>
    <hyperlink r:id="rId337" ref="B183"/>
    <hyperlink r:id="rId338" ref="A184"/>
    <hyperlink r:id="rId339" ref="B184"/>
    <hyperlink r:id="rId340" ref="A185"/>
    <hyperlink r:id="rId341" ref="B185"/>
    <hyperlink r:id="rId342" ref="A186"/>
    <hyperlink r:id="rId343" ref="B186"/>
    <hyperlink r:id="rId344" ref="A187"/>
    <hyperlink r:id="rId345" ref="B187"/>
    <hyperlink r:id="rId346" ref="A188"/>
    <hyperlink r:id="rId347" ref="B188"/>
    <hyperlink r:id="rId348" ref="A189"/>
    <hyperlink r:id="rId349" ref="B189"/>
    <hyperlink r:id="rId350" ref="A190"/>
    <hyperlink r:id="rId351" ref="B190"/>
    <hyperlink r:id="rId352" ref="A191"/>
    <hyperlink r:id="rId353" ref="B191"/>
    <hyperlink r:id="rId354" ref="A192"/>
    <hyperlink r:id="rId355" ref="B192"/>
    <hyperlink r:id="rId356" ref="A193"/>
    <hyperlink r:id="rId357" ref="B193"/>
    <hyperlink r:id="rId358" ref="A194"/>
    <hyperlink r:id="rId359" ref="B194"/>
    <hyperlink r:id="rId360" ref="A195"/>
    <hyperlink r:id="rId361" ref="B195"/>
    <hyperlink r:id="rId362" ref="A196"/>
    <hyperlink r:id="rId363" ref="B196"/>
    <hyperlink r:id="rId364" ref="A197"/>
    <hyperlink r:id="rId365" ref="B197"/>
    <hyperlink r:id="rId366" ref="A198"/>
    <hyperlink r:id="rId367" ref="B198"/>
    <hyperlink r:id="rId368" ref="A199"/>
    <hyperlink r:id="rId369" ref="B199"/>
    <hyperlink r:id="rId370" ref="A200"/>
    <hyperlink r:id="rId371" ref="B200"/>
    <hyperlink r:id="rId372" ref="A201"/>
    <hyperlink r:id="rId373" ref="B201"/>
    <hyperlink r:id="rId374" ref="A202"/>
    <hyperlink r:id="rId375" ref="B202"/>
    <hyperlink r:id="rId376" ref="A203"/>
    <hyperlink r:id="rId377" ref="B203"/>
    <hyperlink r:id="rId378" ref="A204"/>
    <hyperlink r:id="rId379" ref="B204"/>
    <hyperlink r:id="rId380" ref="A205"/>
    <hyperlink r:id="rId381" ref="B205"/>
    <hyperlink r:id="rId382" ref="A206"/>
    <hyperlink r:id="rId383" ref="B206"/>
    <hyperlink r:id="rId384" ref="A207"/>
    <hyperlink r:id="rId385" ref="B207"/>
    <hyperlink r:id="rId386" ref="A208"/>
    <hyperlink r:id="rId387" ref="B208"/>
    <hyperlink r:id="rId388" ref="A209"/>
    <hyperlink r:id="rId389" ref="B209"/>
    <hyperlink r:id="rId390" ref="A210"/>
    <hyperlink r:id="rId391" ref="B210"/>
    <hyperlink r:id="rId392" ref="A211"/>
    <hyperlink r:id="rId393" ref="B211"/>
    <hyperlink r:id="rId394" ref="A212"/>
    <hyperlink r:id="rId395" ref="B212"/>
    <hyperlink r:id="rId396" ref="A213"/>
    <hyperlink r:id="rId397" ref="B213"/>
    <hyperlink r:id="rId398" ref="A214"/>
    <hyperlink r:id="rId399" ref="B214"/>
    <hyperlink r:id="rId400" ref="A215"/>
    <hyperlink r:id="rId401" ref="B215"/>
    <hyperlink r:id="rId402" ref="A216"/>
    <hyperlink r:id="rId403" ref="B216"/>
    <hyperlink r:id="rId404" ref="A217"/>
    <hyperlink r:id="rId405" ref="B217"/>
    <hyperlink r:id="rId406" ref="A218"/>
    <hyperlink r:id="rId407" ref="B218"/>
    <hyperlink r:id="rId408" ref="A219"/>
    <hyperlink r:id="rId409" ref="B219"/>
    <hyperlink r:id="rId410" ref="A220"/>
    <hyperlink r:id="rId411" ref="B220"/>
    <hyperlink r:id="rId412" ref="A221"/>
    <hyperlink r:id="rId413" ref="B221"/>
    <hyperlink r:id="rId414" ref="A222"/>
    <hyperlink r:id="rId415" ref="B222"/>
    <hyperlink r:id="rId416" ref="A223"/>
    <hyperlink r:id="rId417" ref="B223"/>
    <hyperlink r:id="rId418" ref="A224"/>
    <hyperlink r:id="rId419" ref="B224"/>
    <hyperlink r:id="rId420" ref="A225"/>
    <hyperlink r:id="rId421" ref="B225"/>
    <hyperlink r:id="rId422" ref="A226"/>
    <hyperlink r:id="rId423" ref="B226"/>
    <hyperlink r:id="rId424" ref="A227"/>
    <hyperlink r:id="rId425" ref="B227"/>
    <hyperlink r:id="rId426" ref="A228"/>
    <hyperlink r:id="rId427" ref="B228"/>
    <hyperlink r:id="rId428" ref="A229"/>
    <hyperlink r:id="rId429" ref="B229"/>
    <hyperlink r:id="rId430" ref="A230"/>
    <hyperlink r:id="rId431" ref="B230"/>
    <hyperlink r:id="rId432" ref="A231"/>
    <hyperlink r:id="rId433" ref="B231"/>
    <hyperlink r:id="rId434" ref="A232"/>
    <hyperlink r:id="rId435" ref="B232"/>
    <hyperlink r:id="rId436" ref="A233"/>
    <hyperlink r:id="rId437" ref="B233"/>
    <hyperlink r:id="rId438" ref="A234"/>
    <hyperlink r:id="rId439" ref="B234"/>
    <hyperlink r:id="rId440" ref="A235"/>
    <hyperlink r:id="rId441" ref="B235"/>
    <hyperlink r:id="rId442" ref="A236"/>
    <hyperlink r:id="rId443" ref="B236"/>
    <hyperlink r:id="rId444" ref="A237"/>
    <hyperlink r:id="rId445" ref="B237"/>
    <hyperlink r:id="rId446" ref="A238"/>
    <hyperlink r:id="rId447" ref="B238"/>
    <hyperlink r:id="rId448" ref="A239"/>
    <hyperlink r:id="rId449" ref="B239"/>
    <hyperlink r:id="rId450" ref="A240"/>
    <hyperlink r:id="rId451" ref="B240"/>
    <hyperlink r:id="rId452" ref="A241"/>
    <hyperlink r:id="rId453" ref="B241"/>
    <hyperlink r:id="rId454" ref="A242"/>
    <hyperlink r:id="rId455" ref="B242"/>
    <hyperlink r:id="rId456" ref="A243"/>
    <hyperlink r:id="rId457" ref="B243"/>
    <hyperlink r:id="rId458" ref="A244"/>
    <hyperlink r:id="rId459" ref="B244"/>
    <hyperlink r:id="rId460" ref="A245"/>
    <hyperlink r:id="rId461" ref="B245"/>
    <hyperlink r:id="rId462" ref="A246"/>
    <hyperlink r:id="rId463" ref="B246"/>
    <hyperlink r:id="rId464" ref="A247"/>
    <hyperlink r:id="rId465" ref="B247"/>
    <hyperlink r:id="rId466" ref="A248"/>
    <hyperlink r:id="rId467" ref="B248"/>
    <hyperlink r:id="rId468" ref="A249"/>
    <hyperlink r:id="rId469" ref="B249"/>
    <hyperlink r:id="rId470" ref="A250"/>
    <hyperlink r:id="rId471" ref="B250"/>
    <hyperlink r:id="rId472" ref="A251"/>
    <hyperlink r:id="rId473" ref="B251"/>
    <hyperlink r:id="rId474" ref="A252"/>
    <hyperlink r:id="rId475" ref="B252"/>
    <hyperlink r:id="rId476" ref="A253"/>
    <hyperlink r:id="rId477" ref="B253"/>
    <hyperlink r:id="rId478" ref="A254"/>
    <hyperlink r:id="rId479" ref="B254"/>
    <hyperlink r:id="rId480" ref="A255"/>
    <hyperlink r:id="rId481" ref="B255"/>
    <hyperlink r:id="rId482" ref="A256"/>
    <hyperlink r:id="rId483" ref="B256"/>
    <hyperlink r:id="rId484" ref="A257"/>
    <hyperlink r:id="rId485" ref="B257"/>
    <hyperlink r:id="rId486" ref="A258"/>
    <hyperlink r:id="rId487" ref="B258"/>
    <hyperlink r:id="rId488" ref="A259"/>
    <hyperlink r:id="rId489" ref="B259"/>
    <hyperlink r:id="rId490" ref="A260"/>
    <hyperlink r:id="rId491" ref="B260"/>
    <hyperlink r:id="rId492" ref="A261"/>
    <hyperlink r:id="rId493" ref="B261"/>
    <hyperlink r:id="rId494" ref="A262"/>
    <hyperlink r:id="rId495" ref="B262"/>
    <hyperlink r:id="rId496" ref="A263"/>
    <hyperlink r:id="rId497" ref="B263"/>
    <hyperlink r:id="rId498" ref="A264"/>
    <hyperlink r:id="rId499" ref="B264"/>
    <hyperlink r:id="rId500" ref="A265"/>
    <hyperlink r:id="rId501" ref="B265"/>
    <hyperlink r:id="rId502" ref="A266"/>
    <hyperlink r:id="rId503" ref="B266"/>
    <hyperlink r:id="rId504" ref="A267"/>
    <hyperlink r:id="rId505" ref="B267"/>
    <hyperlink r:id="rId506" ref="A268"/>
    <hyperlink r:id="rId507" ref="B268"/>
    <hyperlink r:id="rId508" ref="A269"/>
    <hyperlink r:id="rId509" ref="B269"/>
    <hyperlink r:id="rId510" ref="A270"/>
    <hyperlink r:id="rId511" ref="B270"/>
    <hyperlink r:id="rId512" ref="A271"/>
    <hyperlink r:id="rId513" ref="B271"/>
    <hyperlink r:id="rId514" ref="A272"/>
    <hyperlink r:id="rId515" ref="B272"/>
    <hyperlink r:id="rId516" ref="A273"/>
    <hyperlink r:id="rId517" ref="B273"/>
    <hyperlink r:id="rId518" ref="A274"/>
    <hyperlink r:id="rId519" ref="B274"/>
    <hyperlink r:id="rId520" ref="A275"/>
    <hyperlink r:id="rId521" ref="B275"/>
    <hyperlink r:id="rId522" ref="A276"/>
    <hyperlink r:id="rId523" ref="B276"/>
    <hyperlink r:id="rId524" ref="A277"/>
    <hyperlink r:id="rId525" ref="B277"/>
    <hyperlink r:id="rId526" ref="A278"/>
    <hyperlink r:id="rId527" ref="B278"/>
    <hyperlink r:id="rId528" ref="A279"/>
    <hyperlink r:id="rId529" ref="B279"/>
    <hyperlink r:id="rId530" ref="A280"/>
    <hyperlink r:id="rId531" ref="B280"/>
    <hyperlink r:id="rId532" ref="A281"/>
    <hyperlink r:id="rId533" ref="B281"/>
    <hyperlink r:id="rId534" ref="A282"/>
    <hyperlink r:id="rId535" ref="B282"/>
    <hyperlink r:id="rId536" ref="A283"/>
    <hyperlink r:id="rId537" ref="B283"/>
    <hyperlink r:id="rId538" ref="A284"/>
    <hyperlink r:id="rId539" ref="B284"/>
    <hyperlink r:id="rId540" ref="A285"/>
    <hyperlink r:id="rId541" ref="B285"/>
    <hyperlink r:id="rId542" ref="A286"/>
    <hyperlink r:id="rId543" ref="B286"/>
    <hyperlink r:id="rId544" ref="A287"/>
    <hyperlink r:id="rId545" ref="B287"/>
    <hyperlink r:id="rId546" ref="A288"/>
    <hyperlink r:id="rId547" ref="B288"/>
    <hyperlink r:id="rId548" ref="A289"/>
    <hyperlink r:id="rId549" ref="B289"/>
    <hyperlink r:id="rId550" ref="A290"/>
    <hyperlink r:id="rId551" ref="B290"/>
    <hyperlink r:id="rId552" ref="A291"/>
    <hyperlink r:id="rId553" ref="B291"/>
    <hyperlink r:id="rId554" ref="A292"/>
    <hyperlink r:id="rId555" ref="B292"/>
    <hyperlink r:id="rId556" ref="A293"/>
    <hyperlink r:id="rId557" ref="B293"/>
    <hyperlink r:id="rId558" ref="A294"/>
    <hyperlink r:id="rId559" ref="B294"/>
    <hyperlink r:id="rId560" ref="A295"/>
    <hyperlink r:id="rId561" ref="B295"/>
    <hyperlink r:id="rId562" ref="A296"/>
    <hyperlink r:id="rId563" ref="B296"/>
    <hyperlink r:id="rId564" ref="A297"/>
    <hyperlink r:id="rId565" ref="B297"/>
    <hyperlink r:id="rId566" ref="A298"/>
    <hyperlink r:id="rId567" ref="B298"/>
    <hyperlink r:id="rId568" ref="A299"/>
    <hyperlink r:id="rId569" ref="B299"/>
    <hyperlink r:id="rId570" ref="A300"/>
    <hyperlink r:id="rId571" ref="B300"/>
    <hyperlink r:id="rId572" ref="A301"/>
    <hyperlink r:id="rId573" ref="B301"/>
    <hyperlink r:id="rId574" ref="A302"/>
    <hyperlink r:id="rId575" ref="B302"/>
    <hyperlink r:id="rId576" ref="A303"/>
    <hyperlink r:id="rId577" ref="B303"/>
    <hyperlink r:id="rId578" ref="A304"/>
    <hyperlink r:id="rId579" ref="B304"/>
    <hyperlink r:id="rId580" ref="A305"/>
    <hyperlink r:id="rId581" ref="B305"/>
    <hyperlink r:id="rId582" ref="A306"/>
    <hyperlink r:id="rId583" ref="B306"/>
    <hyperlink r:id="rId584" ref="A307"/>
    <hyperlink r:id="rId585" ref="B307"/>
    <hyperlink r:id="rId586" ref="A308"/>
    <hyperlink r:id="rId587" ref="B308"/>
    <hyperlink r:id="rId588" ref="A309"/>
    <hyperlink r:id="rId589" ref="B309"/>
    <hyperlink r:id="rId590" ref="A310"/>
    <hyperlink r:id="rId591" ref="B310"/>
    <hyperlink r:id="rId592" ref="A311"/>
    <hyperlink r:id="rId593" ref="B311"/>
    <hyperlink r:id="rId594" ref="A312"/>
    <hyperlink r:id="rId595" ref="B312"/>
    <hyperlink r:id="rId596" ref="A313"/>
    <hyperlink r:id="rId597" ref="B313"/>
    <hyperlink r:id="rId598" ref="A314"/>
    <hyperlink r:id="rId599" ref="B314"/>
    <hyperlink r:id="rId600" ref="A315"/>
    <hyperlink r:id="rId601" ref="B315"/>
    <hyperlink r:id="rId602" ref="A316"/>
    <hyperlink r:id="rId603" ref="B316"/>
    <hyperlink r:id="rId604" ref="A317"/>
    <hyperlink r:id="rId605" ref="B317"/>
    <hyperlink r:id="rId606" ref="A318"/>
    <hyperlink r:id="rId607" ref="B318"/>
    <hyperlink r:id="rId608" ref="A319"/>
    <hyperlink r:id="rId609" ref="B319"/>
    <hyperlink r:id="rId610" ref="A320"/>
    <hyperlink r:id="rId611" ref="B320"/>
    <hyperlink r:id="rId612" ref="A321"/>
    <hyperlink r:id="rId613" ref="B321"/>
    <hyperlink r:id="rId614" ref="A322"/>
    <hyperlink r:id="rId615" ref="B322"/>
    <hyperlink r:id="rId616" ref="A323"/>
    <hyperlink r:id="rId617" ref="B323"/>
    <hyperlink r:id="rId618" ref="A324"/>
    <hyperlink r:id="rId619" ref="B324"/>
    <hyperlink r:id="rId620" ref="A325"/>
    <hyperlink r:id="rId621" ref="B325"/>
    <hyperlink r:id="rId622" ref="A326"/>
    <hyperlink r:id="rId623" ref="B326"/>
    <hyperlink r:id="rId624" ref="A327"/>
    <hyperlink r:id="rId625" ref="B327"/>
    <hyperlink r:id="rId626" ref="A328"/>
    <hyperlink r:id="rId627" ref="B328"/>
    <hyperlink r:id="rId628" ref="A329"/>
    <hyperlink r:id="rId629" ref="B329"/>
    <hyperlink r:id="rId630" ref="A330"/>
    <hyperlink r:id="rId631" ref="B330"/>
    <hyperlink r:id="rId632" ref="A331"/>
    <hyperlink r:id="rId633" ref="B331"/>
    <hyperlink r:id="rId634" ref="A332"/>
    <hyperlink r:id="rId635" ref="B332"/>
    <hyperlink r:id="rId636" ref="A333"/>
    <hyperlink r:id="rId637" ref="B333"/>
    <hyperlink r:id="rId638" ref="A334"/>
    <hyperlink r:id="rId639" ref="B334"/>
    <hyperlink r:id="rId640" ref="A335"/>
    <hyperlink r:id="rId641" ref="B335"/>
    <hyperlink r:id="rId642" ref="A336"/>
    <hyperlink r:id="rId643" ref="B336"/>
    <hyperlink r:id="rId644" ref="A337"/>
    <hyperlink r:id="rId645" ref="B337"/>
    <hyperlink r:id="rId646" ref="A338"/>
    <hyperlink r:id="rId647" ref="B338"/>
    <hyperlink r:id="rId648" ref="A339"/>
    <hyperlink r:id="rId649" ref="B339"/>
    <hyperlink r:id="rId650" ref="A340"/>
    <hyperlink r:id="rId651" ref="B340"/>
    <hyperlink r:id="rId652" ref="A341"/>
    <hyperlink r:id="rId653" ref="B341"/>
    <hyperlink r:id="rId654" ref="A342"/>
    <hyperlink r:id="rId655" ref="B342"/>
    <hyperlink r:id="rId656" ref="A343"/>
    <hyperlink r:id="rId657" ref="B343"/>
    <hyperlink r:id="rId658" ref="A344"/>
    <hyperlink r:id="rId659" ref="B344"/>
    <hyperlink r:id="rId660" ref="A345"/>
    <hyperlink r:id="rId661" ref="B345"/>
    <hyperlink r:id="rId662" ref="A346"/>
    <hyperlink r:id="rId663" ref="B346"/>
    <hyperlink r:id="rId664" ref="A347"/>
    <hyperlink r:id="rId665" ref="B347"/>
    <hyperlink r:id="rId666" ref="A348"/>
    <hyperlink r:id="rId667" ref="B348"/>
    <hyperlink r:id="rId668" ref="A349"/>
    <hyperlink r:id="rId669" ref="B349"/>
    <hyperlink r:id="rId670" ref="A350"/>
    <hyperlink r:id="rId671" ref="B350"/>
    <hyperlink r:id="rId672" ref="A351"/>
    <hyperlink r:id="rId673" ref="B351"/>
    <hyperlink r:id="rId674" ref="A352"/>
    <hyperlink r:id="rId675" ref="B352"/>
    <hyperlink r:id="rId676" ref="A353"/>
    <hyperlink r:id="rId677" ref="B353"/>
    <hyperlink r:id="rId678" ref="A354"/>
    <hyperlink r:id="rId679" ref="B354"/>
    <hyperlink r:id="rId680" ref="A355"/>
    <hyperlink r:id="rId681" ref="B355"/>
    <hyperlink r:id="rId682" ref="A356"/>
    <hyperlink r:id="rId683" ref="B356"/>
    <hyperlink r:id="rId684" ref="A357"/>
    <hyperlink r:id="rId685" ref="B357"/>
    <hyperlink r:id="rId686" ref="A358"/>
    <hyperlink r:id="rId687" ref="B358"/>
    <hyperlink r:id="rId688" ref="A359"/>
    <hyperlink r:id="rId689" ref="B359"/>
    <hyperlink r:id="rId690" ref="A360"/>
    <hyperlink r:id="rId691" ref="B360"/>
    <hyperlink r:id="rId692" ref="A361"/>
    <hyperlink r:id="rId693" ref="B361"/>
    <hyperlink r:id="rId694" ref="A362"/>
    <hyperlink r:id="rId695" ref="B362"/>
    <hyperlink r:id="rId696" ref="A363"/>
    <hyperlink r:id="rId697" ref="B363"/>
    <hyperlink r:id="rId698" ref="A364"/>
    <hyperlink r:id="rId699" ref="B364"/>
    <hyperlink r:id="rId700" ref="A365"/>
    <hyperlink r:id="rId701" ref="B365"/>
    <hyperlink r:id="rId702" ref="A366"/>
    <hyperlink r:id="rId703" ref="B366"/>
    <hyperlink r:id="rId704" ref="A367"/>
    <hyperlink r:id="rId705" ref="B367"/>
    <hyperlink r:id="rId706" ref="A368"/>
    <hyperlink r:id="rId707" ref="B368"/>
    <hyperlink r:id="rId708" ref="A369"/>
    <hyperlink r:id="rId709" ref="B369"/>
    <hyperlink r:id="rId710" ref="A370"/>
    <hyperlink r:id="rId711" ref="B370"/>
    <hyperlink r:id="rId712" ref="A371"/>
    <hyperlink r:id="rId713" ref="B371"/>
    <hyperlink r:id="rId714" ref="A372"/>
    <hyperlink r:id="rId715" ref="B372"/>
    <hyperlink r:id="rId716" ref="A373"/>
    <hyperlink r:id="rId717" ref="B373"/>
    <hyperlink r:id="rId718" ref="A374"/>
    <hyperlink r:id="rId719" ref="B374"/>
    <hyperlink r:id="rId720" ref="A375"/>
    <hyperlink r:id="rId721" ref="B375"/>
    <hyperlink r:id="rId722" ref="A376"/>
    <hyperlink r:id="rId723" ref="B376"/>
    <hyperlink r:id="rId724" ref="A377"/>
    <hyperlink r:id="rId725" ref="B377"/>
    <hyperlink r:id="rId726" ref="A378"/>
    <hyperlink r:id="rId727" ref="B378"/>
    <hyperlink r:id="rId728" ref="A379"/>
    <hyperlink r:id="rId729" ref="B379"/>
    <hyperlink r:id="rId730" ref="A380"/>
    <hyperlink r:id="rId731" ref="B380"/>
    <hyperlink r:id="rId732" ref="A381"/>
    <hyperlink r:id="rId733" ref="B381"/>
    <hyperlink r:id="rId734" ref="A382"/>
    <hyperlink r:id="rId735" ref="B382"/>
    <hyperlink r:id="rId736" ref="A383"/>
    <hyperlink r:id="rId737" ref="B383"/>
    <hyperlink r:id="rId738" ref="A384"/>
    <hyperlink r:id="rId739" ref="B384"/>
    <hyperlink r:id="rId740" ref="A385"/>
    <hyperlink r:id="rId741" ref="B385"/>
    <hyperlink r:id="rId742" ref="A386"/>
    <hyperlink r:id="rId743" ref="B386"/>
    <hyperlink r:id="rId744" ref="A387"/>
    <hyperlink r:id="rId745" ref="B387"/>
    <hyperlink r:id="rId746" ref="A388"/>
    <hyperlink r:id="rId747" ref="B388"/>
    <hyperlink r:id="rId748" ref="A389"/>
    <hyperlink r:id="rId749" ref="B389"/>
    <hyperlink r:id="rId750" ref="A390"/>
    <hyperlink r:id="rId751" ref="B390"/>
    <hyperlink r:id="rId752" ref="A391"/>
    <hyperlink r:id="rId753" ref="B391"/>
    <hyperlink r:id="rId754" ref="A392"/>
    <hyperlink r:id="rId755" ref="B392"/>
    <hyperlink r:id="rId756" ref="A393"/>
    <hyperlink r:id="rId757" ref="B393"/>
    <hyperlink r:id="rId758" ref="A394"/>
    <hyperlink r:id="rId759" ref="B394"/>
    <hyperlink r:id="rId760" ref="A395"/>
    <hyperlink r:id="rId761" ref="B395"/>
    <hyperlink r:id="rId762" ref="A396"/>
    <hyperlink r:id="rId763" ref="B396"/>
    <hyperlink r:id="rId764" ref="A397"/>
    <hyperlink r:id="rId765" ref="B397"/>
    <hyperlink r:id="rId766" ref="A398"/>
    <hyperlink r:id="rId767" ref="B398"/>
    <hyperlink r:id="rId768" ref="A399"/>
    <hyperlink r:id="rId769" ref="B399"/>
    <hyperlink r:id="rId770" ref="A400"/>
    <hyperlink r:id="rId771" ref="B400"/>
    <hyperlink r:id="rId772" ref="A401"/>
    <hyperlink r:id="rId773" ref="B401"/>
    <hyperlink r:id="rId774" ref="A402"/>
    <hyperlink r:id="rId775" ref="B402"/>
    <hyperlink r:id="rId776" ref="A403"/>
    <hyperlink r:id="rId777" ref="B403"/>
    <hyperlink r:id="rId778" ref="A404"/>
    <hyperlink r:id="rId779" ref="B404"/>
    <hyperlink r:id="rId780" ref="A405"/>
    <hyperlink r:id="rId781" ref="B405"/>
    <hyperlink r:id="rId782" ref="A406"/>
    <hyperlink r:id="rId783" ref="B406"/>
    <hyperlink r:id="rId784" ref="A407"/>
    <hyperlink r:id="rId785" ref="B407"/>
    <hyperlink r:id="rId786" ref="A408"/>
    <hyperlink r:id="rId787" ref="B408"/>
    <hyperlink r:id="rId788" ref="A409"/>
    <hyperlink r:id="rId789" ref="B409"/>
    <hyperlink r:id="rId790" ref="A410"/>
    <hyperlink r:id="rId791" ref="B410"/>
    <hyperlink r:id="rId792" ref="A411"/>
    <hyperlink r:id="rId793" ref="B411"/>
    <hyperlink r:id="rId794" ref="A412"/>
    <hyperlink r:id="rId795" ref="B412"/>
    <hyperlink r:id="rId796" ref="A413"/>
    <hyperlink r:id="rId797" ref="B413"/>
    <hyperlink r:id="rId798" ref="A414"/>
    <hyperlink r:id="rId799" ref="B414"/>
    <hyperlink r:id="rId800" ref="A415"/>
    <hyperlink r:id="rId801" ref="B415"/>
    <hyperlink r:id="rId802" ref="A416"/>
    <hyperlink r:id="rId803" ref="B416"/>
    <hyperlink r:id="rId804" ref="A417"/>
    <hyperlink r:id="rId805" ref="B417"/>
    <hyperlink r:id="rId806" ref="A418"/>
    <hyperlink r:id="rId807" ref="B418"/>
    <hyperlink r:id="rId808" ref="A419"/>
    <hyperlink r:id="rId809" ref="B419"/>
    <hyperlink r:id="rId810" ref="A420"/>
    <hyperlink r:id="rId811" ref="B420"/>
    <hyperlink r:id="rId812" ref="A421"/>
    <hyperlink r:id="rId813" ref="B421"/>
    <hyperlink r:id="rId814" ref="A422"/>
    <hyperlink r:id="rId815" ref="B422"/>
    <hyperlink r:id="rId816" ref="A423"/>
    <hyperlink r:id="rId817" ref="B423"/>
    <hyperlink r:id="rId818" ref="A424"/>
    <hyperlink r:id="rId819" ref="B424"/>
    <hyperlink r:id="rId820" ref="A425"/>
    <hyperlink r:id="rId821" ref="B425"/>
    <hyperlink r:id="rId822" ref="A426"/>
    <hyperlink r:id="rId823" ref="B426"/>
    <hyperlink r:id="rId824" ref="A427"/>
    <hyperlink r:id="rId825" ref="B427"/>
    <hyperlink r:id="rId826" ref="A428"/>
    <hyperlink r:id="rId827" ref="B428"/>
    <hyperlink r:id="rId828" ref="A429"/>
    <hyperlink r:id="rId829" ref="B429"/>
    <hyperlink r:id="rId830" ref="A430"/>
    <hyperlink r:id="rId831" ref="B430"/>
    <hyperlink r:id="rId832" ref="A431"/>
    <hyperlink r:id="rId833" ref="B431"/>
    <hyperlink r:id="rId834" ref="A432"/>
    <hyperlink r:id="rId835" ref="B432"/>
    <hyperlink r:id="rId836" ref="A433"/>
    <hyperlink r:id="rId837" ref="B433"/>
    <hyperlink r:id="rId838" ref="A434"/>
    <hyperlink r:id="rId839" ref="B434"/>
    <hyperlink r:id="rId840" ref="A435"/>
    <hyperlink r:id="rId841" ref="B435"/>
    <hyperlink r:id="rId842" ref="A436"/>
    <hyperlink r:id="rId843" ref="B436"/>
    <hyperlink r:id="rId844" ref="A437"/>
    <hyperlink r:id="rId845" ref="B437"/>
    <hyperlink r:id="rId846" ref="A438"/>
    <hyperlink r:id="rId847" ref="B438"/>
    <hyperlink r:id="rId848" ref="A439"/>
    <hyperlink r:id="rId849" ref="B439"/>
    <hyperlink r:id="rId850" ref="A440"/>
    <hyperlink r:id="rId851" ref="B440"/>
    <hyperlink r:id="rId852" ref="A441"/>
    <hyperlink r:id="rId853" ref="B441"/>
    <hyperlink r:id="rId854" ref="A442"/>
    <hyperlink r:id="rId855" ref="B442"/>
    <hyperlink r:id="rId856" ref="A443"/>
    <hyperlink r:id="rId857" ref="B443"/>
    <hyperlink r:id="rId858" ref="A444"/>
    <hyperlink r:id="rId859" ref="B444"/>
    <hyperlink r:id="rId860" ref="A445"/>
    <hyperlink r:id="rId861" ref="B445"/>
    <hyperlink r:id="rId862" ref="A446"/>
    <hyperlink r:id="rId863" ref="B446"/>
    <hyperlink r:id="rId864" ref="A447"/>
    <hyperlink r:id="rId865" ref="B447"/>
    <hyperlink r:id="rId866" ref="A448"/>
    <hyperlink r:id="rId867" ref="B448"/>
    <hyperlink r:id="rId868" ref="A449"/>
    <hyperlink r:id="rId869" ref="B449"/>
    <hyperlink r:id="rId870" ref="A450"/>
    <hyperlink r:id="rId871" ref="B450"/>
    <hyperlink r:id="rId872" ref="A451"/>
    <hyperlink r:id="rId873" ref="B451"/>
    <hyperlink r:id="rId874" ref="A452"/>
    <hyperlink r:id="rId875" ref="B452"/>
    <hyperlink r:id="rId876" ref="A453"/>
    <hyperlink r:id="rId877" ref="B453"/>
    <hyperlink r:id="rId878" ref="A454"/>
    <hyperlink r:id="rId879" ref="B454"/>
    <hyperlink r:id="rId880" ref="A455"/>
    <hyperlink r:id="rId881" ref="B455"/>
    <hyperlink r:id="rId882" ref="A456"/>
    <hyperlink r:id="rId883" ref="B456"/>
    <hyperlink r:id="rId884" ref="A457"/>
    <hyperlink r:id="rId885" ref="B457"/>
    <hyperlink r:id="rId886" ref="A458"/>
    <hyperlink r:id="rId887" ref="B458"/>
    <hyperlink r:id="rId888" ref="A459"/>
    <hyperlink r:id="rId889" ref="B459"/>
    <hyperlink r:id="rId890" ref="A460"/>
    <hyperlink r:id="rId891" ref="B460"/>
    <hyperlink r:id="rId892" ref="A461"/>
    <hyperlink r:id="rId893" ref="B461"/>
    <hyperlink r:id="rId894" ref="A462"/>
    <hyperlink r:id="rId895" ref="B462"/>
    <hyperlink r:id="rId896" ref="A463"/>
    <hyperlink r:id="rId897" ref="B463"/>
    <hyperlink r:id="rId898" ref="A464"/>
    <hyperlink r:id="rId899" ref="B464"/>
    <hyperlink r:id="rId900" ref="A465"/>
    <hyperlink r:id="rId901" ref="B465"/>
    <hyperlink r:id="rId902" ref="A466"/>
    <hyperlink r:id="rId903" ref="B466"/>
    <hyperlink r:id="rId904" ref="A467"/>
    <hyperlink r:id="rId905" ref="B467"/>
    <hyperlink r:id="rId906" ref="A468"/>
    <hyperlink r:id="rId907" ref="B468"/>
    <hyperlink r:id="rId908" ref="A469"/>
    <hyperlink r:id="rId909" ref="B469"/>
    <hyperlink r:id="rId910" ref="A470"/>
    <hyperlink r:id="rId911" ref="B470"/>
    <hyperlink r:id="rId912" ref="A471"/>
    <hyperlink r:id="rId913" ref="B471"/>
    <hyperlink r:id="rId914" ref="A472"/>
    <hyperlink r:id="rId915" ref="B472"/>
    <hyperlink r:id="rId916" ref="A473"/>
    <hyperlink r:id="rId917" ref="B473"/>
    <hyperlink r:id="rId918" ref="A474"/>
    <hyperlink r:id="rId919" ref="B474"/>
    <hyperlink r:id="rId920" ref="A475"/>
    <hyperlink r:id="rId921" ref="B475"/>
    <hyperlink r:id="rId922" ref="A476"/>
    <hyperlink r:id="rId923" ref="B476"/>
    <hyperlink r:id="rId924" ref="B477"/>
    <hyperlink r:id="rId925" ref="B478"/>
    <hyperlink r:id="rId926" ref="B479"/>
    <hyperlink r:id="rId927" ref="B480"/>
    <hyperlink r:id="rId928" ref="B481"/>
    <hyperlink r:id="rId929" ref="B482"/>
    <hyperlink r:id="rId930" ref="A483"/>
    <hyperlink r:id="rId931" ref="B483"/>
    <hyperlink r:id="rId932" ref="A484"/>
    <hyperlink r:id="rId933" ref="B484"/>
    <hyperlink r:id="rId934" ref="A485"/>
    <hyperlink r:id="rId935" ref="B485"/>
    <hyperlink r:id="rId936" ref="A486"/>
    <hyperlink r:id="rId937" ref="B486"/>
    <hyperlink r:id="rId938" ref="A487"/>
    <hyperlink r:id="rId939" ref="B487"/>
    <hyperlink r:id="rId940" ref="A488"/>
    <hyperlink r:id="rId941" ref="B488"/>
    <hyperlink r:id="rId942" ref="A489"/>
    <hyperlink r:id="rId943" ref="B489"/>
    <hyperlink r:id="rId944" ref="A490"/>
    <hyperlink r:id="rId945" ref="B490"/>
    <hyperlink r:id="rId946" ref="A491"/>
    <hyperlink r:id="rId947" ref="B491"/>
    <hyperlink r:id="rId948" ref="A492"/>
    <hyperlink r:id="rId949" ref="B492"/>
    <hyperlink r:id="rId950" ref="A493"/>
    <hyperlink r:id="rId951" ref="B493"/>
    <hyperlink r:id="rId952" ref="A494"/>
    <hyperlink r:id="rId953" ref="B494"/>
    <hyperlink r:id="rId954" ref="A495"/>
    <hyperlink r:id="rId955" ref="B495"/>
    <hyperlink r:id="rId956" ref="A496"/>
    <hyperlink r:id="rId957" ref="B496"/>
    <hyperlink r:id="rId958" ref="A497"/>
    <hyperlink r:id="rId959" ref="B497"/>
    <hyperlink r:id="rId960" ref="B498"/>
    <hyperlink r:id="rId961" ref="A499"/>
    <hyperlink r:id="rId962" ref="B499"/>
    <hyperlink r:id="rId963" ref="A500"/>
    <hyperlink r:id="rId964" ref="B500"/>
    <hyperlink r:id="rId965" ref="A501"/>
    <hyperlink r:id="rId966" ref="B501"/>
    <hyperlink r:id="rId967" ref="A502"/>
    <hyperlink r:id="rId968" ref="B502"/>
    <hyperlink r:id="rId969" ref="A503"/>
    <hyperlink r:id="rId970" ref="B503"/>
    <hyperlink r:id="rId971" ref="A504"/>
    <hyperlink r:id="rId972" ref="B504"/>
    <hyperlink r:id="rId973" ref="A505"/>
    <hyperlink r:id="rId974" ref="B505"/>
    <hyperlink r:id="rId975" ref="A506"/>
    <hyperlink r:id="rId976" ref="B506"/>
    <hyperlink r:id="rId977" ref="A507"/>
    <hyperlink r:id="rId978" ref="B507"/>
    <hyperlink r:id="rId979" ref="A508"/>
    <hyperlink r:id="rId980" ref="B508"/>
    <hyperlink r:id="rId981" ref="A509"/>
    <hyperlink r:id="rId982" ref="B509"/>
    <hyperlink r:id="rId983" ref="A510"/>
    <hyperlink r:id="rId984" ref="B510"/>
    <hyperlink r:id="rId985" ref="A511"/>
    <hyperlink r:id="rId986" ref="B511"/>
    <hyperlink r:id="rId987" ref="A512"/>
    <hyperlink r:id="rId988" ref="B512"/>
    <hyperlink r:id="rId989" ref="A513"/>
    <hyperlink r:id="rId990" ref="B513"/>
    <hyperlink r:id="rId991" ref="A514"/>
    <hyperlink r:id="rId992" ref="B514"/>
    <hyperlink r:id="rId993" ref="A515"/>
    <hyperlink r:id="rId994" ref="B515"/>
    <hyperlink r:id="rId995" ref="A516"/>
    <hyperlink r:id="rId996" ref="B516"/>
    <hyperlink r:id="rId997" ref="A517"/>
    <hyperlink r:id="rId998" ref="B517"/>
    <hyperlink r:id="rId999" ref="A518"/>
    <hyperlink r:id="rId1000" ref="B518"/>
    <hyperlink r:id="rId1001" ref="A519"/>
    <hyperlink r:id="rId1002" ref="B519"/>
    <hyperlink r:id="rId1003" ref="A520"/>
    <hyperlink r:id="rId1004" ref="B520"/>
    <hyperlink r:id="rId1005" ref="A521"/>
    <hyperlink r:id="rId1006" ref="B521"/>
    <hyperlink r:id="rId1007" ref="A522"/>
    <hyperlink r:id="rId1008" ref="B522"/>
    <hyperlink r:id="rId1009" ref="A523"/>
    <hyperlink r:id="rId1010" ref="B523"/>
    <hyperlink r:id="rId1011" ref="A524"/>
    <hyperlink r:id="rId1012" ref="B524"/>
    <hyperlink r:id="rId1013" ref="A525"/>
    <hyperlink r:id="rId1014" ref="B525"/>
    <hyperlink r:id="rId1015" ref="A526"/>
    <hyperlink r:id="rId1016" ref="B526"/>
    <hyperlink r:id="rId1017" ref="A527"/>
    <hyperlink r:id="rId1018" ref="B527"/>
    <hyperlink r:id="rId1019" ref="A528"/>
    <hyperlink r:id="rId1020" ref="B528"/>
    <hyperlink r:id="rId1021" ref="A529"/>
    <hyperlink r:id="rId1022" ref="B529"/>
    <hyperlink r:id="rId1023" ref="A530"/>
    <hyperlink r:id="rId1024" ref="B530"/>
    <hyperlink r:id="rId1025" ref="A531"/>
    <hyperlink r:id="rId1026" ref="B531"/>
    <hyperlink r:id="rId1027" ref="A532"/>
    <hyperlink r:id="rId1028" ref="B532"/>
    <hyperlink r:id="rId1029" ref="A533"/>
    <hyperlink r:id="rId1030" ref="B533"/>
    <hyperlink r:id="rId1031" ref="A534"/>
    <hyperlink r:id="rId1032" ref="B534"/>
    <hyperlink r:id="rId1033" ref="A535"/>
    <hyperlink r:id="rId1034" ref="B535"/>
    <hyperlink r:id="rId1035" ref="B536"/>
    <hyperlink r:id="rId1036" ref="A537"/>
    <hyperlink r:id="rId1037" ref="B537"/>
    <hyperlink r:id="rId1038" ref="A538"/>
    <hyperlink r:id="rId1039" ref="B538"/>
    <hyperlink r:id="rId1040" ref="A539"/>
    <hyperlink r:id="rId1041" ref="B539"/>
    <hyperlink r:id="rId1042" ref="A540"/>
    <hyperlink r:id="rId1043" ref="B540"/>
    <hyperlink r:id="rId1044" ref="A541"/>
    <hyperlink r:id="rId1045" ref="B541"/>
    <hyperlink r:id="rId1046" ref="A542"/>
    <hyperlink r:id="rId1047" ref="B542"/>
    <hyperlink r:id="rId1048" ref="A543"/>
    <hyperlink r:id="rId1049" ref="B543"/>
    <hyperlink r:id="rId1050" ref="A544"/>
    <hyperlink r:id="rId1051" ref="B544"/>
    <hyperlink r:id="rId1052" ref="A545"/>
    <hyperlink r:id="rId1053" ref="B545"/>
    <hyperlink r:id="rId1054" ref="A546"/>
    <hyperlink r:id="rId1055" ref="B546"/>
    <hyperlink r:id="rId1056" ref="A547"/>
    <hyperlink r:id="rId1057" ref="B547"/>
    <hyperlink r:id="rId1058" ref="A548"/>
    <hyperlink r:id="rId1059" ref="B548"/>
    <hyperlink r:id="rId1060" ref="A549"/>
    <hyperlink r:id="rId1061" ref="B549"/>
    <hyperlink r:id="rId1062" ref="A550"/>
    <hyperlink r:id="rId1063" ref="B550"/>
    <hyperlink r:id="rId1064" ref="A551"/>
    <hyperlink r:id="rId1065" ref="B551"/>
    <hyperlink r:id="rId1066" ref="A552"/>
    <hyperlink r:id="rId1067" ref="B552"/>
    <hyperlink r:id="rId1068" ref="A553"/>
    <hyperlink r:id="rId1069" ref="B553"/>
    <hyperlink r:id="rId1070" ref="A554"/>
    <hyperlink r:id="rId1071" ref="B554"/>
    <hyperlink r:id="rId1072" ref="A555"/>
    <hyperlink r:id="rId1073" ref="B555"/>
    <hyperlink r:id="rId1074" ref="A556"/>
    <hyperlink r:id="rId1075" ref="B556"/>
    <hyperlink r:id="rId1076" ref="A557"/>
    <hyperlink r:id="rId1077" ref="B557"/>
    <hyperlink r:id="rId1078" ref="A558"/>
    <hyperlink r:id="rId1079" ref="B558"/>
    <hyperlink r:id="rId1080" ref="A559"/>
    <hyperlink r:id="rId1081" ref="B559"/>
    <hyperlink r:id="rId1082" ref="A560"/>
    <hyperlink r:id="rId1083" ref="B560"/>
    <hyperlink r:id="rId1084" ref="A561"/>
    <hyperlink r:id="rId1085" ref="B561"/>
    <hyperlink r:id="rId1086" ref="A562"/>
    <hyperlink r:id="rId1087" ref="B562"/>
    <hyperlink r:id="rId1088" ref="A563"/>
    <hyperlink r:id="rId1089" ref="B563"/>
    <hyperlink r:id="rId1090" ref="A564"/>
    <hyperlink r:id="rId1091" ref="B564"/>
    <hyperlink r:id="rId1092" ref="A565"/>
    <hyperlink r:id="rId1093" ref="B565"/>
    <hyperlink r:id="rId1094" ref="A566"/>
    <hyperlink r:id="rId1095" ref="B566"/>
    <hyperlink r:id="rId1096" ref="A567"/>
    <hyperlink r:id="rId1097" ref="B567"/>
    <hyperlink r:id="rId1098" ref="A568"/>
    <hyperlink r:id="rId1099" ref="B568"/>
    <hyperlink r:id="rId1100" ref="A569"/>
    <hyperlink r:id="rId1101" ref="B569"/>
    <hyperlink r:id="rId1102" ref="A570"/>
    <hyperlink r:id="rId1103" ref="B570"/>
    <hyperlink r:id="rId1104" ref="A571"/>
    <hyperlink r:id="rId1105" ref="B571"/>
    <hyperlink r:id="rId1106" ref="B572"/>
    <hyperlink r:id="rId1107" ref="A573"/>
    <hyperlink r:id="rId1108" ref="B573"/>
    <hyperlink r:id="rId1109" ref="A574"/>
    <hyperlink r:id="rId1110" ref="B574"/>
    <hyperlink r:id="rId1111" ref="A575"/>
    <hyperlink r:id="rId1112" ref="B575"/>
    <hyperlink r:id="rId1113" ref="A576"/>
    <hyperlink r:id="rId1114" ref="B576"/>
    <hyperlink r:id="rId1115" ref="A577"/>
    <hyperlink r:id="rId1116" ref="B577"/>
    <hyperlink r:id="rId1117" ref="A578"/>
    <hyperlink r:id="rId1118" ref="B578"/>
    <hyperlink r:id="rId1119" ref="A579"/>
    <hyperlink r:id="rId1120" ref="B579"/>
    <hyperlink r:id="rId1121" ref="A580"/>
    <hyperlink r:id="rId1122" ref="B580"/>
    <hyperlink r:id="rId1123" ref="A581"/>
    <hyperlink r:id="rId1124" ref="B581"/>
    <hyperlink r:id="rId1125" ref="A582"/>
    <hyperlink r:id="rId1126" ref="B582"/>
    <hyperlink r:id="rId1127" ref="A583"/>
    <hyperlink r:id="rId1128" ref="B583"/>
    <hyperlink r:id="rId1129" ref="A584"/>
    <hyperlink r:id="rId1130" ref="B584"/>
    <hyperlink r:id="rId1131" ref="A585"/>
    <hyperlink r:id="rId1132" ref="B585"/>
    <hyperlink r:id="rId1133" ref="A586"/>
    <hyperlink r:id="rId1134" ref="B586"/>
    <hyperlink r:id="rId1135" ref="A587"/>
    <hyperlink r:id="rId1136" ref="B587"/>
    <hyperlink r:id="rId1137" ref="A588"/>
    <hyperlink r:id="rId1138" ref="B588"/>
    <hyperlink r:id="rId1139" ref="A589"/>
    <hyperlink r:id="rId1140" ref="B589"/>
    <hyperlink r:id="rId1141" ref="A590"/>
    <hyperlink r:id="rId1142" ref="B590"/>
    <hyperlink r:id="rId1143" ref="A591"/>
    <hyperlink r:id="rId1144" ref="B591"/>
    <hyperlink r:id="rId1145" ref="A592"/>
    <hyperlink r:id="rId1146" ref="B592"/>
    <hyperlink r:id="rId1147" ref="A593"/>
    <hyperlink r:id="rId1148" ref="B593"/>
    <hyperlink r:id="rId1149" ref="A594"/>
    <hyperlink r:id="rId1150" ref="B594"/>
    <hyperlink r:id="rId1151" ref="A595"/>
    <hyperlink r:id="rId1152" ref="B595"/>
    <hyperlink r:id="rId1153" ref="A596"/>
    <hyperlink r:id="rId1154" ref="B596"/>
    <hyperlink r:id="rId1155" ref="A597"/>
    <hyperlink r:id="rId1156" ref="B597"/>
    <hyperlink r:id="rId1157" ref="A598"/>
    <hyperlink r:id="rId1158" ref="B598"/>
    <hyperlink r:id="rId1159" ref="A599"/>
    <hyperlink r:id="rId1160" ref="B599"/>
    <hyperlink r:id="rId1161" ref="A600"/>
    <hyperlink r:id="rId1162" ref="B600"/>
    <hyperlink r:id="rId1163" ref="A601"/>
    <hyperlink r:id="rId1164" ref="B601"/>
    <hyperlink r:id="rId1165" ref="A602"/>
    <hyperlink r:id="rId1166" ref="B602"/>
    <hyperlink r:id="rId1167" ref="A603"/>
    <hyperlink r:id="rId1168" ref="B603"/>
    <hyperlink r:id="rId1169" ref="A604"/>
    <hyperlink r:id="rId1170" ref="B604"/>
    <hyperlink r:id="rId1171" ref="A605"/>
    <hyperlink r:id="rId1172" ref="B605"/>
    <hyperlink r:id="rId1173" ref="A606"/>
    <hyperlink r:id="rId1174" ref="B606"/>
    <hyperlink r:id="rId1175" ref="A607"/>
    <hyperlink r:id="rId1176" ref="B607"/>
    <hyperlink r:id="rId1177" ref="A608"/>
    <hyperlink r:id="rId1178" ref="B608"/>
    <hyperlink r:id="rId1179" ref="A609"/>
    <hyperlink r:id="rId1180" ref="B609"/>
    <hyperlink r:id="rId1181" ref="A610"/>
    <hyperlink r:id="rId1182" ref="B610"/>
    <hyperlink r:id="rId1183" ref="A611"/>
    <hyperlink r:id="rId1184" ref="B611"/>
    <hyperlink r:id="rId1185" ref="A612"/>
    <hyperlink r:id="rId1186" ref="B612"/>
    <hyperlink r:id="rId1187" ref="A613"/>
    <hyperlink r:id="rId1188" ref="B613"/>
    <hyperlink r:id="rId1189" ref="A614"/>
    <hyperlink r:id="rId1190" ref="B614"/>
    <hyperlink r:id="rId1191" ref="A615"/>
    <hyperlink r:id="rId1192" ref="B615"/>
    <hyperlink r:id="rId1193" ref="A616"/>
    <hyperlink r:id="rId1194" ref="B616"/>
    <hyperlink r:id="rId1195" ref="A617"/>
    <hyperlink r:id="rId1196" ref="B617"/>
    <hyperlink r:id="rId1197" ref="A618"/>
    <hyperlink r:id="rId1198" ref="B618"/>
    <hyperlink r:id="rId1199" ref="A619"/>
    <hyperlink r:id="rId1200" ref="B619"/>
    <hyperlink r:id="rId1201" ref="A620"/>
    <hyperlink r:id="rId1202" ref="B620"/>
    <hyperlink r:id="rId1203" ref="A621"/>
    <hyperlink r:id="rId1204" ref="B621"/>
    <hyperlink r:id="rId1205" ref="A622"/>
    <hyperlink r:id="rId1206" ref="B622"/>
    <hyperlink r:id="rId1207" ref="A623"/>
    <hyperlink r:id="rId1208" ref="B623"/>
    <hyperlink r:id="rId1209" ref="A624"/>
    <hyperlink r:id="rId1210" ref="B624"/>
    <hyperlink r:id="rId1211" ref="A625"/>
    <hyperlink r:id="rId1212" ref="B625"/>
    <hyperlink r:id="rId1213" ref="A626"/>
    <hyperlink r:id="rId1214" ref="B626"/>
    <hyperlink r:id="rId1215" ref="A627"/>
    <hyperlink r:id="rId1216" ref="B627"/>
    <hyperlink r:id="rId1217" ref="A628"/>
    <hyperlink r:id="rId1218" ref="B628"/>
    <hyperlink r:id="rId1219" ref="A629"/>
    <hyperlink r:id="rId1220" ref="B629"/>
    <hyperlink r:id="rId1221" ref="A630"/>
    <hyperlink r:id="rId1222" ref="B630"/>
    <hyperlink r:id="rId1223" ref="A631"/>
    <hyperlink r:id="rId1224" ref="B631"/>
    <hyperlink r:id="rId1225" ref="A632"/>
    <hyperlink r:id="rId1226" ref="B632"/>
    <hyperlink r:id="rId1227" ref="A633"/>
    <hyperlink r:id="rId1228" ref="B633"/>
    <hyperlink r:id="rId1229" ref="A634"/>
    <hyperlink r:id="rId1230" ref="B634"/>
    <hyperlink r:id="rId1231" ref="A635"/>
    <hyperlink r:id="rId1232" ref="B635"/>
    <hyperlink r:id="rId1233" ref="A636"/>
    <hyperlink r:id="rId1234" ref="B636"/>
    <hyperlink r:id="rId1235" ref="A637"/>
    <hyperlink r:id="rId1236" ref="B637"/>
    <hyperlink r:id="rId1237" ref="A638"/>
    <hyperlink r:id="rId1238" ref="B638"/>
    <hyperlink r:id="rId1239" ref="A639"/>
    <hyperlink r:id="rId1240" ref="B639"/>
    <hyperlink r:id="rId1241" ref="A640"/>
    <hyperlink r:id="rId1242" ref="B640"/>
    <hyperlink r:id="rId1243" ref="A641"/>
    <hyperlink r:id="rId1244" ref="B641"/>
    <hyperlink r:id="rId1245" ref="A642"/>
    <hyperlink r:id="rId1246" ref="B642"/>
    <hyperlink r:id="rId1247" ref="A643"/>
    <hyperlink r:id="rId1248" ref="B643"/>
    <hyperlink r:id="rId1249" ref="A644"/>
    <hyperlink r:id="rId1250" ref="B644"/>
    <hyperlink r:id="rId1251" ref="A645"/>
    <hyperlink r:id="rId1252" ref="B645"/>
    <hyperlink r:id="rId1253" ref="A646"/>
    <hyperlink r:id="rId1254" ref="B646"/>
    <hyperlink r:id="rId1255" ref="A647"/>
    <hyperlink r:id="rId1256" ref="B647"/>
    <hyperlink r:id="rId1257" ref="A648"/>
    <hyperlink r:id="rId1258" ref="B648"/>
    <hyperlink r:id="rId1259" ref="A649"/>
    <hyperlink r:id="rId1260" ref="B649"/>
    <hyperlink r:id="rId1261" ref="A650"/>
    <hyperlink r:id="rId1262" ref="B650"/>
    <hyperlink r:id="rId1263" ref="A651"/>
    <hyperlink r:id="rId1264" ref="B651"/>
    <hyperlink r:id="rId1265" ref="A652"/>
    <hyperlink r:id="rId1266" ref="B652"/>
    <hyperlink r:id="rId1267" ref="A653"/>
    <hyperlink r:id="rId1268" ref="B653"/>
    <hyperlink r:id="rId1269" ref="A654"/>
    <hyperlink r:id="rId1270" ref="B654"/>
    <hyperlink r:id="rId1271" ref="A655"/>
    <hyperlink r:id="rId1272" ref="B655"/>
    <hyperlink r:id="rId1273" ref="A656"/>
    <hyperlink r:id="rId1274" ref="B656"/>
    <hyperlink r:id="rId1275" ref="A657"/>
    <hyperlink r:id="rId1276" ref="B657"/>
    <hyperlink r:id="rId1277" ref="A658"/>
    <hyperlink r:id="rId1278" ref="B658"/>
    <hyperlink r:id="rId1279" ref="A659"/>
    <hyperlink r:id="rId1280" ref="B659"/>
    <hyperlink r:id="rId1281" ref="A660"/>
    <hyperlink r:id="rId1282" ref="B660"/>
    <hyperlink r:id="rId1283" ref="A661"/>
    <hyperlink r:id="rId1284" ref="B661"/>
    <hyperlink r:id="rId1285" ref="A662"/>
    <hyperlink r:id="rId1286" ref="B662"/>
    <hyperlink r:id="rId1287" ref="A663"/>
    <hyperlink r:id="rId1288" ref="B663"/>
    <hyperlink r:id="rId1289" ref="A664"/>
    <hyperlink r:id="rId1290" ref="B664"/>
    <hyperlink r:id="rId1291" ref="A665"/>
    <hyperlink r:id="rId1292" ref="B665"/>
    <hyperlink r:id="rId1293" ref="A666"/>
    <hyperlink r:id="rId1294" ref="B666"/>
    <hyperlink r:id="rId1295" ref="A667"/>
    <hyperlink r:id="rId1296" ref="B667"/>
    <hyperlink r:id="rId1297" ref="A668"/>
    <hyperlink r:id="rId1298" ref="B668"/>
    <hyperlink r:id="rId1299" ref="A669"/>
    <hyperlink r:id="rId1300" ref="B669"/>
    <hyperlink r:id="rId1301" ref="A670"/>
    <hyperlink r:id="rId1302" ref="B670"/>
    <hyperlink r:id="rId1303" ref="A671"/>
    <hyperlink r:id="rId1304" ref="B671"/>
    <hyperlink r:id="rId1305" ref="A672"/>
    <hyperlink r:id="rId1306" ref="B672"/>
    <hyperlink r:id="rId1307" ref="A673"/>
    <hyperlink r:id="rId1308" ref="B673"/>
    <hyperlink r:id="rId1309" ref="A674"/>
    <hyperlink r:id="rId1310" ref="B674"/>
    <hyperlink r:id="rId1311" ref="A675"/>
    <hyperlink r:id="rId1312" ref="B675"/>
    <hyperlink r:id="rId1313" ref="A676"/>
    <hyperlink r:id="rId1314" ref="B676"/>
    <hyperlink r:id="rId1315" ref="A677"/>
    <hyperlink r:id="rId1316" ref="B677"/>
    <hyperlink r:id="rId1317" ref="A678"/>
    <hyperlink r:id="rId1318" ref="B678"/>
    <hyperlink r:id="rId1319" ref="A679"/>
    <hyperlink r:id="rId1320" ref="B679"/>
    <hyperlink r:id="rId1321" ref="A680"/>
    <hyperlink r:id="rId1322" ref="B680"/>
    <hyperlink r:id="rId1323" ref="A681"/>
    <hyperlink r:id="rId1324" ref="B681"/>
    <hyperlink r:id="rId1325" ref="A682"/>
    <hyperlink r:id="rId1326" ref="B682"/>
    <hyperlink r:id="rId1327" ref="A683"/>
    <hyperlink r:id="rId1328" ref="B683"/>
    <hyperlink r:id="rId1329" ref="A684"/>
    <hyperlink r:id="rId1330" ref="B684"/>
    <hyperlink r:id="rId1331" ref="A685"/>
    <hyperlink r:id="rId1332" ref="B685"/>
    <hyperlink r:id="rId1333" ref="A686"/>
    <hyperlink r:id="rId1334" ref="B686"/>
    <hyperlink r:id="rId1335" ref="A687"/>
    <hyperlink r:id="rId1336" ref="B687"/>
    <hyperlink r:id="rId1337" ref="A688"/>
    <hyperlink r:id="rId1338" ref="B688"/>
    <hyperlink r:id="rId1339" ref="A689"/>
    <hyperlink r:id="rId1340" ref="B689"/>
    <hyperlink r:id="rId1341" ref="A690"/>
    <hyperlink r:id="rId1342" ref="B690"/>
    <hyperlink r:id="rId1343" ref="A691"/>
    <hyperlink r:id="rId1344" ref="B691"/>
    <hyperlink r:id="rId1345" ref="A692"/>
    <hyperlink r:id="rId1346" ref="B692"/>
    <hyperlink r:id="rId1347" ref="A693"/>
    <hyperlink r:id="rId1348" ref="B693"/>
    <hyperlink r:id="rId1349" ref="A694"/>
    <hyperlink r:id="rId1350" ref="B694"/>
    <hyperlink r:id="rId1351" ref="A695"/>
    <hyperlink r:id="rId1352" ref="B695"/>
    <hyperlink r:id="rId1353" ref="A696"/>
    <hyperlink r:id="rId1354" ref="B696"/>
    <hyperlink r:id="rId1355" ref="A697"/>
    <hyperlink r:id="rId1356" ref="B697"/>
    <hyperlink r:id="rId1357" ref="A698"/>
    <hyperlink r:id="rId1358" ref="B698"/>
    <hyperlink r:id="rId1359" ref="A699"/>
    <hyperlink r:id="rId1360" ref="B699"/>
    <hyperlink r:id="rId1361" ref="A700"/>
    <hyperlink r:id="rId1362" ref="A701"/>
    <hyperlink r:id="rId1363" ref="B701"/>
    <hyperlink r:id="rId1364" ref="A702"/>
    <hyperlink r:id="rId1365" ref="B702"/>
    <hyperlink r:id="rId1366" ref="A703"/>
    <hyperlink r:id="rId1367" ref="B703"/>
    <hyperlink r:id="rId1368" ref="A704"/>
    <hyperlink r:id="rId1369" ref="B704"/>
    <hyperlink r:id="rId1370" ref="A705"/>
    <hyperlink r:id="rId1371" ref="B705"/>
    <hyperlink r:id="rId1372" ref="A706"/>
    <hyperlink r:id="rId1373" ref="B706"/>
    <hyperlink r:id="rId1374" ref="A707"/>
    <hyperlink r:id="rId1375" ref="B707"/>
    <hyperlink r:id="rId1376" ref="A708"/>
    <hyperlink r:id="rId1377" ref="B708"/>
    <hyperlink r:id="rId1378" ref="A709"/>
    <hyperlink r:id="rId1379" ref="B709"/>
    <hyperlink r:id="rId1380" ref="A710"/>
    <hyperlink r:id="rId1381" ref="B710"/>
    <hyperlink r:id="rId1382" ref="A711"/>
    <hyperlink r:id="rId1383" ref="B711"/>
    <hyperlink r:id="rId1384" ref="A712"/>
    <hyperlink r:id="rId1385" ref="B712"/>
    <hyperlink r:id="rId1386" ref="A713"/>
    <hyperlink r:id="rId1387" ref="B713"/>
    <hyperlink r:id="rId1388" ref="A714"/>
    <hyperlink r:id="rId1389" ref="B714"/>
    <hyperlink r:id="rId1390" ref="A715"/>
    <hyperlink r:id="rId1391" ref="B715"/>
    <hyperlink r:id="rId1392" ref="A716"/>
    <hyperlink r:id="rId1393" ref="B716"/>
    <hyperlink r:id="rId1394" ref="A717"/>
    <hyperlink r:id="rId1395" ref="B717"/>
    <hyperlink r:id="rId1396" ref="A718"/>
    <hyperlink r:id="rId1397" ref="B718"/>
    <hyperlink r:id="rId1398" ref="A719"/>
    <hyperlink r:id="rId1399" ref="B719"/>
    <hyperlink r:id="rId1400" ref="A720"/>
    <hyperlink r:id="rId1401" ref="A721"/>
    <hyperlink r:id="rId1402" ref="A722"/>
    <hyperlink r:id="rId1403" ref="A723"/>
    <hyperlink r:id="rId1404" ref="A724"/>
    <hyperlink r:id="rId1405" ref="A725"/>
    <hyperlink r:id="rId1406" ref="A726"/>
    <hyperlink r:id="rId1407" ref="A727"/>
    <hyperlink r:id="rId1408" ref="A728"/>
    <hyperlink r:id="rId1409" ref="A729"/>
    <hyperlink r:id="rId1410" ref="A730"/>
    <hyperlink r:id="rId1411" ref="A731"/>
    <hyperlink r:id="rId1412" ref="A732"/>
    <hyperlink r:id="rId1413" ref="A733"/>
    <hyperlink r:id="rId1414" ref="A734"/>
    <hyperlink r:id="rId1415" ref="A735"/>
    <hyperlink r:id="rId1416" ref="A736"/>
  </hyperlinks>
  <drawing r:id="rId14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3" max="3" width="8.63"/>
    <col customWidth="1" min="5" max="5" width="25.63"/>
  </cols>
  <sheetData>
    <row r="1">
      <c r="A1" s="1" t="s">
        <v>2200</v>
      </c>
      <c r="B1" s="1" t="s">
        <v>2201</v>
      </c>
      <c r="C1" s="1" t="s">
        <v>2202</v>
      </c>
      <c r="D1" s="1" t="s">
        <v>2203</v>
      </c>
      <c r="E1" s="1" t="s">
        <v>2204</v>
      </c>
      <c r="F1" s="1" t="s">
        <v>2205</v>
      </c>
      <c r="G1" s="1" t="s">
        <v>2206</v>
      </c>
    </row>
    <row r="2">
      <c r="A2" s="2" t="s">
        <v>14</v>
      </c>
      <c r="B2" s="13">
        <v>45981.64523148148</v>
      </c>
      <c r="C2" s="1" t="s">
        <v>15</v>
      </c>
      <c r="D2" s="1" t="s">
        <v>2207</v>
      </c>
      <c r="E2" s="2" t="s">
        <v>2208</v>
      </c>
      <c r="F2" s="2" t="s">
        <v>2208</v>
      </c>
      <c r="G2" s="2" t="s">
        <v>18</v>
      </c>
    </row>
    <row r="3">
      <c r="A3" s="2" t="s">
        <v>153</v>
      </c>
      <c r="B3" s="13">
        <v>45970.61628472222</v>
      </c>
      <c r="C3" s="1" t="s">
        <v>15</v>
      </c>
      <c r="D3" s="1" t="s">
        <v>2207</v>
      </c>
      <c r="E3" s="2" t="s">
        <v>2209</v>
      </c>
      <c r="F3" s="2" t="s">
        <v>2209</v>
      </c>
      <c r="G3" s="2" t="s">
        <v>16</v>
      </c>
    </row>
    <row r="4">
      <c r="A4" s="2" t="s">
        <v>154</v>
      </c>
      <c r="B4" s="13">
        <v>45970.5712962963</v>
      </c>
      <c r="C4" s="1" t="s">
        <v>15</v>
      </c>
      <c r="D4" s="1" t="s">
        <v>2207</v>
      </c>
      <c r="E4" s="2" t="s">
        <v>2210</v>
      </c>
      <c r="F4" s="2" t="s">
        <v>2210</v>
      </c>
      <c r="G4" s="2" t="s">
        <v>164</v>
      </c>
    </row>
    <row r="5">
      <c r="A5" s="2" t="s">
        <v>166</v>
      </c>
      <c r="B5" s="13">
        <v>42719.53586805555</v>
      </c>
      <c r="C5" s="1" t="s">
        <v>167</v>
      </c>
      <c r="D5" s="1" t="s">
        <v>2207</v>
      </c>
      <c r="E5" s="2" t="s">
        <v>2211</v>
      </c>
      <c r="F5" s="2" t="s">
        <v>2211</v>
      </c>
      <c r="G5" s="2" t="s">
        <v>249</v>
      </c>
    </row>
    <row r="6">
      <c r="A6" s="2" t="s">
        <v>168</v>
      </c>
      <c r="B6" s="13">
        <v>42910.46041666667</v>
      </c>
      <c r="C6" s="1" t="s">
        <v>167</v>
      </c>
      <c r="D6" s="1" t="s">
        <v>2207</v>
      </c>
      <c r="E6" s="2" t="s">
        <v>2212</v>
      </c>
      <c r="F6" s="2" t="s">
        <v>2212</v>
      </c>
      <c r="G6" s="2" t="s">
        <v>272</v>
      </c>
    </row>
    <row r="7">
      <c r="A7" s="2" t="s">
        <v>172</v>
      </c>
      <c r="B7" s="13">
        <v>43101.000625</v>
      </c>
      <c r="C7" s="1" t="s">
        <v>167</v>
      </c>
      <c r="D7" s="1" t="s">
        <v>2207</v>
      </c>
      <c r="E7" s="2" t="s">
        <v>2213</v>
      </c>
      <c r="F7" s="2" t="s">
        <v>2213</v>
      </c>
      <c r="G7" s="2" t="s">
        <v>114</v>
      </c>
    </row>
    <row r="8">
      <c r="A8" s="2" t="s">
        <v>173</v>
      </c>
      <c r="B8" s="13">
        <v>43136.82609953704</v>
      </c>
      <c r="C8" s="1" t="s">
        <v>167</v>
      </c>
      <c r="D8" s="1" t="s">
        <v>2207</v>
      </c>
      <c r="E8" s="2" t="s">
        <v>2214</v>
      </c>
      <c r="F8" s="2" t="s">
        <v>2215</v>
      </c>
      <c r="G8" s="2" t="s">
        <v>12</v>
      </c>
    </row>
    <row r="9">
      <c r="A9" s="2" t="s">
        <v>174</v>
      </c>
      <c r="B9" s="13">
        <v>43139.817152777774</v>
      </c>
      <c r="C9" s="1" t="s">
        <v>167</v>
      </c>
      <c r="D9" s="1" t="s">
        <v>2207</v>
      </c>
      <c r="E9" s="2" t="s">
        <v>2208</v>
      </c>
      <c r="F9" s="2" t="s">
        <v>2208</v>
      </c>
      <c r="G9" s="2" t="s">
        <v>18</v>
      </c>
    </row>
    <row r="10">
      <c r="A10" s="2" t="s">
        <v>178</v>
      </c>
      <c r="B10" s="13">
        <v>43312.45940972222</v>
      </c>
      <c r="C10" s="1" t="s">
        <v>167</v>
      </c>
      <c r="D10" s="1" t="s">
        <v>2207</v>
      </c>
      <c r="E10" s="2" t="s">
        <v>2216</v>
      </c>
      <c r="F10" s="2" t="s">
        <v>2216</v>
      </c>
      <c r="G10" s="2" t="s">
        <v>229</v>
      </c>
    </row>
    <row r="11">
      <c r="A11" s="2" t="s">
        <v>181</v>
      </c>
      <c r="B11" s="13">
        <v>45990.83525462963</v>
      </c>
      <c r="C11" s="1" t="s">
        <v>167</v>
      </c>
      <c r="D11" s="1" t="s">
        <v>2207</v>
      </c>
      <c r="E11" s="2" t="s">
        <v>2216</v>
      </c>
      <c r="F11" s="2" t="s">
        <v>2216</v>
      </c>
      <c r="G11" s="2" t="s">
        <v>229</v>
      </c>
    </row>
    <row r="12">
      <c r="A12" s="2" t="s">
        <v>182</v>
      </c>
      <c r="B12" s="13">
        <v>43838.56885416667</v>
      </c>
      <c r="C12" s="1" t="s">
        <v>167</v>
      </c>
      <c r="D12" s="1" t="s">
        <v>2207</v>
      </c>
      <c r="E12" s="2" t="s">
        <v>2217</v>
      </c>
      <c r="F12" s="2" t="s">
        <v>2217</v>
      </c>
      <c r="G12" s="2" t="s">
        <v>273</v>
      </c>
    </row>
    <row r="13">
      <c r="A13" s="2" t="s">
        <v>183</v>
      </c>
      <c r="B13" s="13">
        <v>43838.543692129635</v>
      </c>
      <c r="C13" s="1" t="s">
        <v>167</v>
      </c>
      <c r="D13" s="1" t="s">
        <v>2207</v>
      </c>
      <c r="E13" s="2" t="s">
        <v>2214</v>
      </c>
      <c r="F13" s="2" t="s">
        <v>2215</v>
      </c>
      <c r="G13" s="2" t="s">
        <v>12</v>
      </c>
    </row>
    <row r="14">
      <c r="A14" s="2" t="s">
        <v>185</v>
      </c>
      <c r="B14" s="13">
        <v>43890.703252314815</v>
      </c>
      <c r="C14" s="1" t="s">
        <v>167</v>
      </c>
      <c r="D14" s="1" t="s">
        <v>2207</v>
      </c>
      <c r="E14" s="2" t="s">
        <v>2218</v>
      </c>
      <c r="F14" s="2" t="s">
        <v>2218</v>
      </c>
      <c r="G14" s="2" t="s">
        <v>240</v>
      </c>
    </row>
    <row r="15">
      <c r="A15" s="2" t="s">
        <v>186</v>
      </c>
      <c r="B15" s="13">
        <v>43923.81863425926</v>
      </c>
      <c r="C15" s="1" t="s">
        <v>167</v>
      </c>
      <c r="D15" s="1" t="s">
        <v>2207</v>
      </c>
      <c r="E15" s="2" t="s">
        <v>2214</v>
      </c>
      <c r="F15" s="2" t="s">
        <v>2215</v>
      </c>
      <c r="G15" s="2" t="s">
        <v>12</v>
      </c>
    </row>
    <row r="16">
      <c r="A16" s="2" t="s">
        <v>187</v>
      </c>
      <c r="B16" s="13">
        <v>43955.60560185185</v>
      </c>
      <c r="C16" s="1" t="s">
        <v>167</v>
      </c>
      <c r="D16" s="1" t="s">
        <v>2207</v>
      </c>
      <c r="E16" s="2" t="s">
        <v>2216</v>
      </c>
      <c r="F16" s="2" t="s">
        <v>2216</v>
      </c>
      <c r="G16" s="2" t="s">
        <v>229</v>
      </c>
    </row>
    <row r="17">
      <c r="A17" s="2" t="s">
        <v>189</v>
      </c>
      <c r="B17" s="13">
        <v>43467.691157407404</v>
      </c>
      <c r="C17" s="1" t="s">
        <v>167</v>
      </c>
      <c r="D17" s="1" t="s">
        <v>2207</v>
      </c>
      <c r="E17" s="2" t="s">
        <v>2218</v>
      </c>
      <c r="F17" s="2" t="s">
        <v>2218</v>
      </c>
      <c r="G17" s="2" t="s">
        <v>240</v>
      </c>
    </row>
    <row r="18">
      <c r="A18" s="2" t="s">
        <v>190</v>
      </c>
      <c r="B18" s="13">
        <v>43467.69315972222</v>
      </c>
      <c r="C18" s="1" t="s">
        <v>167</v>
      </c>
      <c r="D18" s="1" t="s">
        <v>2207</v>
      </c>
      <c r="E18" s="2" t="s">
        <v>2219</v>
      </c>
      <c r="F18" s="2" t="s">
        <v>2219</v>
      </c>
      <c r="G18" s="2" t="s">
        <v>163</v>
      </c>
    </row>
    <row r="19">
      <c r="A19" s="2" t="s">
        <v>191</v>
      </c>
      <c r="B19" s="13">
        <v>43467.696967592594</v>
      </c>
      <c r="C19" s="1" t="s">
        <v>167</v>
      </c>
      <c r="D19" s="1" t="s">
        <v>2207</v>
      </c>
      <c r="E19" s="2" t="s">
        <v>2213</v>
      </c>
      <c r="F19" s="2" t="s">
        <v>2213</v>
      </c>
      <c r="G19" s="2" t="s">
        <v>114</v>
      </c>
    </row>
    <row r="20">
      <c r="A20" s="2" t="s">
        <v>192</v>
      </c>
      <c r="B20" s="13">
        <v>43500.67297453704</v>
      </c>
      <c r="C20" s="1" t="s">
        <v>167</v>
      </c>
      <c r="D20" s="1" t="s">
        <v>2207</v>
      </c>
      <c r="E20" s="2" t="s">
        <v>2214</v>
      </c>
      <c r="F20" s="2" t="s">
        <v>2215</v>
      </c>
      <c r="G20" s="2" t="s">
        <v>12</v>
      </c>
    </row>
    <row r="21">
      <c r="A21" s="2" t="s">
        <v>193</v>
      </c>
      <c r="B21" s="13">
        <v>43638.527974537035</v>
      </c>
      <c r="C21" s="1" t="s">
        <v>167</v>
      </c>
      <c r="D21" s="1" t="s">
        <v>2207</v>
      </c>
      <c r="E21" s="2" t="s">
        <v>2217</v>
      </c>
      <c r="F21" s="2" t="s">
        <v>2217</v>
      </c>
      <c r="G21" s="2" t="s">
        <v>273</v>
      </c>
    </row>
    <row r="22">
      <c r="A22" s="2" t="s">
        <v>194</v>
      </c>
      <c r="B22" s="13">
        <v>43785.56186342593</v>
      </c>
      <c r="C22" s="1" t="s">
        <v>167</v>
      </c>
      <c r="D22" s="1" t="s">
        <v>2207</v>
      </c>
      <c r="E22" s="2" t="s">
        <v>2216</v>
      </c>
      <c r="F22" s="2" t="s">
        <v>2216</v>
      </c>
      <c r="G22" s="2" t="s">
        <v>229</v>
      </c>
    </row>
    <row r="23">
      <c r="A23" s="2" t="s">
        <v>195</v>
      </c>
      <c r="B23" s="13">
        <v>43791.555972222224</v>
      </c>
      <c r="C23" s="1" t="s">
        <v>167</v>
      </c>
      <c r="D23" s="1" t="s">
        <v>2207</v>
      </c>
      <c r="E23" s="2" t="s">
        <v>2208</v>
      </c>
      <c r="F23" s="2" t="s">
        <v>2208</v>
      </c>
      <c r="G23" s="2" t="s">
        <v>18</v>
      </c>
    </row>
    <row r="24">
      <c r="A24" s="2" t="s">
        <v>196</v>
      </c>
      <c r="B24" s="13">
        <v>43873.65356481481</v>
      </c>
      <c r="C24" s="1" t="s">
        <v>167</v>
      </c>
      <c r="D24" s="1" t="s">
        <v>2207</v>
      </c>
      <c r="E24" s="2" t="s">
        <v>2212</v>
      </c>
      <c r="F24" s="2" t="s">
        <v>2212</v>
      </c>
      <c r="G24" s="2" t="s">
        <v>272</v>
      </c>
    </row>
    <row r="25">
      <c r="A25" s="2" t="s">
        <v>197</v>
      </c>
      <c r="B25" s="13">
        <v>43967.53219907408</v>
      </c>
      <c r="C25" s="1" t="s">
        <v>167</v>
      </c>
      <c r="D25" s="1" t="s">
        <v>2207</v>
      </c>
      <c r="E25" s="2" t="s">
        <v>2210</v>
      </c>
      <c r="F25" s="2" t="s">
        <v>2210</v>
      </c>
      <c r="G25" s="2" t="s">
        <v>164</v>
      </c>
    </row>
    <row r="26">
      <c r="A26" s="2" t="s">
        <v>198</v>
      </c>
      <c r="B26" s="13">
        <v>43967.554513888885</v>
      </c>
      <c r="C26" s="1" t="s">
        <v>167</v>
      </c>
      <c r="D26" s="1" t="s">
        <v>2207</v>
      </c>
      <c r="E26" s="2" t="s">
        <v>2218</v>
      </c>
      <c r="F26" s="2" t="s">
        <v>2218</v>
      </c>
      <c r="G26" s="2" t="s">
        <v>240</v>
      </c>
    </row>
    <row r="27">
      <c r="A27" s="2" t="s">
        <v>199</v>
      </c>
      <c r="B27" s="13">
        <v>43980.51324074074</v>
      </c>
      <c r="C27" s="1" t="s">
        <v>167</v>
      </c>
      <c r="D27" s="1" t="s">
        <v>2207</v>
      </c>
      <c r="E27" s="2" t="s">
        <v>2217</v>
      </c>
      <c r="F27" s="2" t="s">
        <v>2217</v>
      </c>
      <c r="G27" s="2" t="s">
        <v>273</v>
      </c>
    </row>
    <row r="28">
      <c r="A28" s="2" t="s">
        <v>201</v>
      </c>
      <c r="B28" s="13">
        <v>44126.53293981482</v>
      </c>
      <c r="C28" s="1" t="s">
        <v>167</v>
      </c>
      <c r="D28" s="1" t="s">
        <v>2207</v>
      </c>
      <c r="E28" s="2" t="s">
        <v>2220</v>
      </c>
      <c r="F28" s="2" t="s">
        <v>2220</v>
      </c>
      <c r="G28" s="2" t="s">
        <v>228</v>
      </c>
    </row>
    <row r="29">
      <c r="A29" s="2" t="s">
        <v>202</v>
      </c>
      <c r="B29" s="13">
        <v>45597.67020833334</v>
      </c>
      <c r="C29" s="1" t="s">
        <v>167</v>
      </c>
      <c r="D29" s="1" t="s">
        <v>2207</v>
      </c>
      <c r="E29" s="2" t="s">
        <v>2208</v>
      </c>
      <c r="F29" s="2" t="s">
        <v>2208</v>
      </c>
      <c r="G29" s="2" t="s">
        <v>18</v>
      </c>
    </row>
    <row r="30">
      <c r="A30" s="2" t="s">
        <v>203</v>
      </c>
      <c r="B30" s="13">
        <v>44263.668391203704</v>
      </c>
      <c r="C30" s="1" t="s">
        <v>167</v>
      </c>
      <c r="D30" s="1" t="s">
        <v>2207</v>
      </c>
      <c r="E30" s="2" t="s">
        <v>2210</v>
      </c>
      <c r="F30" s="2" t="s">
        <v>2210</v>
      </c>
      <c r="G30" s="2" t="s">
        <v>164</v>
      </c>
    </row>
    <row r="31">
      <c r="A31" s="2" t="s">
        <v>204</v>
      </c>
      <c r="B31" s="13">
        <v>44292.46417824074</v>
      </c>
      <c r="C31" s="1" t="s">
        <v>167</v>
      </c>
      <c r="D31" s="1" t="s">
        <v>2207</v>
      </c>
      <c r="E31" s="2" t="s">
        <v>2209</v>
      </c>
      <c r="F31" s="2" t="s">
        <v>2209</v>
      </c>
      <c r="G31" s="2" t="s">
        <v>16</v>
      </c>
    </row>
    <row r="32">
      <c r="A32" s="2" t="s">
        <v>205</v>
      </c>
      <c r="B32" s="13">
        <v>44292.45773148148</v>
      </c>
      <c r="C32" s="1" t="s">
        <v>167</v>
      </c>
      <c r="D32" s="1" t="s">
        <v>2207</v>
      </c>
      <c r="E32" s="2" t="s">
        <v>2209</v>
      </c>
      <c r="F32" s="2" t="s">
        <v>2209</v>
      </c>
      <c r="G32" s="2" t="s">
        <v>16</v>
      </c>
    </row>
    <row r="33">
      <c r="A33" s="2" t="s">
        <v>208</v>
      </c>
      <c r="B33" s="13">
        <v>44400.6772337963</v>
      </c>
      <c r="C33" s="1" t="s">
        <v>167</v>
      </c>
      <c r="D33" s="1" t="s">
        <v>2207</v>
      </c>
      <c r="E33" s="2" t="s">
        <v>2210</v>
      </c>
      <c r="F33" s="2" t="s">
        <v>2210</v>
      </c>
      <c r="G33" s="2" t="s">
        <v>164</v>
      </c>
    </row>
    <row r="34">
      <c r="A34" s="1" t="s">
        <v>210</v>
      </c>
      <c r="B34" s="13">
        <v>45592.61145833333</v>
      </c>
      <c r="C34" s="1" t="s">
        <v>167</v>
      </c>
      <c r="D34" s="1" t="s">
        <v>2207</v>
      </c>
      <c r="E34" s="2" t="s">
        <v>2213</v>
      </c>
      <c r="F34" s="2" t="s">
        <v>2213</v>
      </c>
      <c r="G34" s="2" t="s">
        <v>114</v>
      </c>
    </row>
    <row r="35">
      <c r="A35" s="1" t="s">
        <v>212</v>
      </c>
      <c r="B35" s="13">
        <v>45589.57069444444</v>
      </c>
      <c r="C35" s="1" t="s">
        <v>167</v>
      </c>
      <c r="D35" s="1" t="s">
        <v>2207</v>
      </c>
      <c r="E35" s="2" t="s">
        <v>2216</v>
      </c>
      <c r="F35" s="2" t="s">
        <v>2216</v>
      </c>
      <c r="G35" s="2" t="s">
        <v>229</v>
      </c>
    </row>
    <row r="36">
      <c r="A36" s="1" t="s">
        <v>214</v>
      </c>
      <c r="B36" s="13">
        <v>45592.61770833333</v>
      </c>
      <c r="C36" s="1" t="s">
        <v>167</v>
      </c>
      <c r="D36" s="1" t="s">
        <v>2207</v>
      </c>
      <c r="E36" s="2" t="s">
        <v>2218</v>
      </c>
      <c r="F36" s="2" t="s">
        <v>2218</v>
      </c>
      <c r="G36" s="2" t="s">
        <v>240</v>
      </c>
    </row>
    <row r="37">
      <c r="A37" s="1" t="s">
        <v>216</v>
      </c>
      <c r="B37" s="13">
        <v>45592.61320601852</v>
      </c>
      <c r="C37" s="1" t="s">
        <v>167</v>
      </c>
      <c r="D37" s="1" t="s">
        <v>2207</v>
      </c>
      <c r="E37" s="2" t="s">
        <v>2213</v>
      </c>
      <c r="F37" s="2" t="s">
        <v>2213</v>
      </c>
      <c r="G37" s="2" t="s">
        <v>114</v>
      </c>
    </row>
    <row r="38">
      <c r="A38" s="1" t="s">
        <v>219</v>
      </c>
      <c r="B38" s="13">
        <v>45592.61622685185</v>
      </c>
      <c r="C38" s="1" t="s">
        <v>167</v>
      </c>
      <c r="D38" s="1" t="s">
        <v>2207</v>
      </c>
      <c r="E38" s="2" t="s">
        <v>2209</v>
      </c>
      <c r="F38" s="2" t="s">
        <v>2209</v>
      </c>
      <c r="G38" s="2" t="s">
        <v>16</v>
      </c>
    </row>
    <row r="39">
      <c r="A39" s="1" t="s">
        <v>220</v>
      </c>
      <c r="B39" s="13">
        <v>45643.38291666667</v>
      </c>
      <c r="C39" s="1" t="s">
        <v>167</v>
      </c>
      <c r="D39" s="1" t="s">
        <v>2207</v>
      </c>
      <c r="E39" s="2" t="s">
        <v>2220</v>
      </c>
      <c r="F39" s="2" t="s">
        <v>2220</v>
      </c>
      <c r="G39" s="2" t="s">
        <v>228</v>
      </c>
    </row>
    <row r="40">
      <c r="A40" s="1" t="s">
        <v>221</v>
      </c>
      <c r="B40" s="13">
        <v>45968.71732638888</v>
      </c>
      <c r="C40" s="1" t="s">
        <v>167</v>
      </c>
      <c r="D40" s="1" t="s">
        <v>2207</v>
      </c>
      <c r="E40" s="2" t="s">
        <v>2216</v>
      </c>
      <c r="F40" s="2" t="s">
        <v>2216</v>
      </c>
      <c r="G40" s="2" t="s">
        <v>229</v>
      </c>
    </row>
    <row r="41">
      <c r="A41" s="2" t="s">
        <v>236</v>
      </c>
      <c r="B41" s="13">
        <v>43511.64931712963</v>
      </c>
      <c r="C41" s="1" t="s">
        <v>20</v>
      </c>
      <c r="D41" s="1" t="s">
        <v>2207</v>
      </c>
      <c r="E41" s="2" t="s">
        <v>2220</v>
      </c>
      <c r="F41" s="2" t="s">
        <v>2220</v>
      </c>
      <c r="G41" s="2" t="s">
        <v>228</v>
      </c>
    </row>
    <row r="42">
      <c r="A42" s="2" t="s">
        <v>237</v>
      </c>
      <c r="B42" s="13">
        <v>43616.67423611111</v>
      </c>
      <c r="C42" s="1" t="s">
        <v>20</v>
      </c>
      <c r="D42" s="1" t="s">
        <v>2207</v>
      </c>
      <c r="E42" s="2" t="s">
        <v>2212</v>
      </c>
      <c r="F42" s="2" t="s">
        <v>2212</v>
      </c>
      <c r="G42" s="2" t="s">
        <v>272</v>
      </c>
    </row>
    <row r="43">
      <c r="A43" s="2" t="s">
        <v>269</v>
      </c>
      <c r="B43" s="13">
        <v>45979.641446759255</v>
      </c>
      <c r="C43" s="1" t="s">
        <v>15</v>
      </c>
      <c r="D43" s="1" t="s">
        <v>2207</v>
      </c>
      <c r="E43" s="2" t="s">
        <v>2217</v>
      </c>
      <c r="F43" s="2" t="s">
        <v>2217</v>
      </c>
      <c r="G43" s="2" t="s">
        <v>273</v>
      </c>
    </row>
    <row r="44">
      <c r="A44" s="2" t="s">
        <v>270</v>
      </c>
      <c r="B44" s="13">
        <v>45979.64077546296</v>
      </c>
      <c r="C44" s="1" t="s">
        <v>15</v>
      </c>
      <c r="D44" s="1" t="s">
        <v>2207</v>
      </c>
      <c r="E44" s="2" t="s">
        <v>2214</v>
      </c>
      <c r="F44" s="2" t="s">
        <v>2215</v>
      </c>
      <c r="G44" s="2" t="s">
        <v>12</v>
      </c>
    </row>
    <row r="45">
      <c r="A45" s="2" t="s">
        <v>271</v>
      </c>
      <c r="B45" s="13">
        <v>43592.62957175926</v>
      </c>
      <c r="C45" s="1" t="s">
        <v>15</v>
      </c>
      <c r="D45" s="1" t="s">
        <v>2207</v>
      </c>
      <c r="E45" s="2" t="s">
        <v>2220</v>
      </c>
      <c r="F45" s="2" t="s">
        <v>2220</v>
      </c>
      <c r="G45" s="2" t="s">
        <v>228</v>
      </c>
    </row>
    <row r="46">
      <c r="A46" s="2" t="s">
        <v>276</v>
      </c>
      <c r="B46" s="13">
        <v>43598.74804398148</v>
      </c>
      <c r="C46" s="1" t="s">
        <v>15</v>
      </c>
      <c r="D46" s="1" t="s">
        <v>2207</v>
      </c>
      <c r="E46" s="2" t="s">
        <v>2218</v>
      </c>
      <c r="F46" s="2" t="s">
        <v>2218</v>
      </c>
      <c r="G46" s="2" t="s">
        <v>240</v>
      </c>
    </row>
    <row r="47">
      <c r="A47" s="1" t="s">
        <v>278</v>
      </c>
      <c r="B47" s="13">
        <v>43964.702951388885</v>
      </c>
      <c r="C47" s="1" t="s">
        <v>20</v>
      </c>
      <c r="D47" s="1" t="s">
        <v>2207</v>
      </c>
      <c r="E47" s="2" t="s">
        <v>2208</v>
      </c>
      <c r="F47" s="2" t="s">
        <v>2208</v>
      </c>
      <c r="G47" s="2" t="s">
        <v>18</v>
      </c>
    </row>
    <row r="48">
      <c r="A48" s="1" t="s">
        <v>560</v>
      </c>
      <c r="B48" s="13">
        <v>46015.602997685186</v>
      </c>
      <c r="C48" s="1" t="s">
        <v>167</v>
      </c>
      <c r="D48" s="1" t="s">
        <v>2221</v>
      </c>
      <c r="E48" s="2" t="s">
        <v>2222</v>
      </c>
      <c r="F48" s="2" t="s">
        <v>2222</v>
      </c>
      <c r="G48" s="2" t="s">
        <v>573</v>
      </c>
    </row>
    <row r="49">
      <c r="A49" s="2" t="s">
        <v>572</v>
      </c>
      <c r="B49" s="13">
        <v>46027.58971064815</v>
      </c>
      <c r="C49" s="1" t="s">
        <v>167</v>
      </c>
      <c r="D49" s="1" t="s">
        <v>2221</v>
      </c>
      <c r="E49" s="2" t="s">
        <v>2222</v>
      </c>
      <c r="F49" s="2" t="s">
        <v>2222</v>
      </c>
      <c r="G49" s="2" t="s">
        <v>573</v>
      </c>
    </row>
    <row r="50">
      <c r="A50" s="4"/>
      <c r="B50" s="14"/>
      <c r="C50" s="4"/>
      <c r="D50" s="4"/>
      <c r="E50" s="4"/>
      <c r="F50" s="4"/>
      <c r="G50" s="4"/>
    </row>
    <row r="51">
      <c r="A51" s="4"/>
      <c r="B51" s="14"/>
      <c r="C51" s="4"/>
      <c r="D51" s="4"/>
      <c r="E51" s="4"/>
      <c r="F51" s="4"/>
      <c r="G51" s="4"/>
    </row>
    <row r="52">
      <c r="A52" s="4"/>
      <c r="B52" s="14"/>
      <c r="C52" s="4"/>
      <c r="D52" s="4"/>
      <c r="E52" s="4"/>
      <c r="F52" s="4"/>
      <c r="G52" s="4"/>
    </row>
    <row r="53">
      <c r="A53" s="4"/>
      <c r="B53" s="14"/>
      <c r="C53" s="4"/>
      <c r="D53" s="4"/>
      <c r="E53" s="4"/>
      <c r="F53" s="4"/>
      <c r="G53" s="4"/>
    </row>
    <row r="54">
      <c r="A54" s="4"/>
      <c r="B54" s="14"/>
      <c r="C54" s="4"/>
      <c r="D54" s="4"/>
      <c r="E54" s="4"/>
      <c r="F54" s="4"/>
      <c r="G54" s="4"/>
    </row>
    <row r="55">
      <c r="A55" s="4"/>
      <c r="B55" s="14"/>
      <c r="C55" s="4"/>
      <c r="D55" s="4"/>
      <c r="E55" s="4"/>
      <c r="F55" s="4"/>
      <c r="G55" s="4"/>
    </row>
    <row r="56">
      <c r="A56" s="4"/>
      <c r="B56" s="14"/>
      <c r="C56" s="4"/>
      <c r="D56" s="4"/>
      <c r="E56" s="4"/>
      <c r="F56" s="4"/>
      <c r="G56" s="4"/>
    </row>
    <row r="57">
      <c r="A57" s="4"/>
      <c r="B57" s="14"/>
      <c r="C57" s="4"/>
      <c r="D57" s="4"/>
      <c r="E57" s="4"/>
      <c r="F57" s="4"/>
      <c r="G57" s="4"/>
    </row>
    <row r="58">
      <c r="A58" s="4"/>
      <c r="B58" s="14"/>
      <c r="C58" s="4"/>
      <c r="D58" s="4"/>
      <c r="E58" s="4"/>
      <c r="F58" s="4"/>
      <c r="G58" s="4"/>
    </row>
    <row r="59">
      <c r="A59" s="4"/>
      <c r="B59" s="14"/>
      <c r="C59" s="4"/>
      <c r="D59" s="4"/>
      <c r="E59" s="4"/>
      <c r="F59" s="4"/>
      <c r="G59" s="4"/>
    </row>
    <row r="60">
      <c r="A60" s="4"/>
      <c r="B60" s="14"/>
      <c r="C60" s="4"/>
      <c r="D60" s="4"/>
      <c r="E60" s="4"/>
      <c r="F60" s="4"/>
      <c r="G60" s="4"/>
    </row>
    <row r="61">
      <c r="A61" s="4"/>
      <c r="B61" s="14"/>
      <c r="C61" s="4"/>
      <c r="D61" s="4"/>
      <c r="E61" s="4"/>
      <c r="F61" s="4"/>
      <c r="G61" s="4"/>
    </row>
    <row r="62">
      <c r="A62" s="4"/>
      <c r="B62" s="14"/>
      <c r="C62" s="4"/>
      <c r="D62" s="4"/>
      <c r="E62" s="4"/>
      <c r="F62" s="4"/>
      <c r="G62" s="4"/>
    </row>
    <row r="63">
      <c r="A63" s="4"/>
      <c r="B63" s="14"/>
      <c r="C63" s="4"/>
      <c r="D63" s="4"/>
      <c r="E63" s="4"/>
      <c r="F63" s="4"/>
      <c r="G63" s="4"/>
    </row>
    <row r="64">
      <c r="A64" s="4"/>
      <c r="B64" s="14"/>
      <c r="C64" s="4"/>
      <c r="D64" s="4"/>
      <c r="E64" s="4"/>
      <c r="F64" s="4"/>
      <c r="G64" s="4"/>
    </row>
    <row r="65">
      <c r="A65" s="4"/>
      <c r="B65" s="14"/>
      <c r="C65" s="4"/>
      <c r="D65" s="4"/>
      <c r="E65" s="4"/>
      <c r="F65" s="4"/>
      <c r="G65" s="4"/>
    </row>
    <row r="66">
      <c r="A66" s="4"/>
      <c r="B66" s="14"/>
      <c r="C66" s="4"/>
      <c r="D66" s="4"/>
      <c r="E66" s="4"/>
      <c r="F66" s="4"/>
      <c r="G66" s="4"/>
    </row>
    <row r="67">
      <c r="A67" s="4"/>
      <c r="B67" s="14"/>
      <c r="C67" s="4"/>
      <c r="D67" s="4"/>
      <c r="E67" s="4"/>
      <c r="F67" s="4"/>
      <c r="G67" s="4"/>
    </row>
    <row r="68">
      <c r="A68" s="4"/>
      <c r="B68" s="14"/>
      <c r="C68" s="4"/>
      <c r="D68" s="4"/>
      <c r="E68" s="4"/>
      <c r="F68" s="4"/>
      <c r="G68" s="4"/>
    </row>
    <row r="69">
      <c r="A69" s="4"/>
      <c r="B69" s="14"/>
      <c r="C69" s="4"/>
      <c r="D69" s="4"/>
      <c r="E69" s="4"/>
      <c r="F69" s="4"/>
      <c r="G69" s="4"/>
    </row>
    <row r="70">
      <c r="A70" s="4"/>
      <c r="B70" s="14"/>
      <c r="C70" s="4"/>
      <c r="D70" s="4"/>
      <c r="E70" s="4"/>
      <c r="F70" s="4"/>
      <c r="G70" s="4"/>
    </row>
    <row r="71">
      <c r="A71" s="4"/>
      <c r="B71" s="14"/>
      <c r="C71" s="4"/>
      <c r="D71" s="4"/>
      <c r="E71" s="4"/>
      <c r="F71" s="4"/>
      <c r="G71" s="4"/>
    </row>
    <row r="72">
      <c r="A72" s="4"/>
      <c r="B72" s="14"/>
      <c r="C72" s="4"/>
      <c r="D72" s="4"/>
      <c r="E72" s="4"/>
      <c r="F72" s="4"/>
      <c r="G72" s="4"/>
    </row>
    <row r="73">
      <c r="A73" s="4"/>
      <c r="B73" s="14"/>
      <c r="C73" s="4"/>
      <c r="D73" s="4"/>
      <c r="E73" s="4"/>
      <c r="F73" s="4"/>
      <c r="G73" s="4"/>
    </row>
    <row r="74">
      <c r="A74" s="4"/>
      <c r="B74" s="14"/>
      <c r="C74" s="4"/>
      <c r="D74" s="4"/>
      <c r="E74" s="4"/>
      <c r="F74" s="4"/>
      <c r="G74" s="4"/>
    </row>
    <row r="75">
      <c r="A75" s="4"/>
      <c r="B75" s="14"/>
      <c r="C75" s="4"/>
      <c r="D75" s="4"/>
      <c r="E75" s="4"/>
      <c r="F75" s="4"/>
      <c r="G75" s="4"/>
    </row>
    <row r="76">
      <c r="A76" s="4"/>
      <c r="B76" s="14"/>
      <c r="C76" s="4"/>
      <c r="D76" s="4"/>
      <c r="E76" s="4"/>
      <c r="F76" s="4"/>
      <c r="G76" s="4"/>
    </row>
    <row r="77">
      <c r="A77" s="4"/>
      <c r="B77" s="14"/>
      <c r="C77" s="4"/>
      <c r="D77" s="4"/>
      <c r="E77" s="4"/>
      <c r="F77" s="4"/>
      <c r="G77" s="4"/>
    </row>
    <row r="78">
      <c r="A78" s="4"/>
      <c r="B78" s="14"/>
      <c r="C78" s="4"/>
      <c r="D78" s="4"/>
      <c r="E78" s="4"/>
      <c r="F78" s="4"/>
      <c r="G78" s="4"/>
    </row>
    <row r="79">
      <c r="A79" s="4"/>
      <c r="B79" s="14"/>
      <c r="C79" s="4"/>
      <c r="D79" s="4"/>
      <c r="E79" s="4"/>
      <c r="F79" s="4"/>
      <c r="G79" s="4"/>
    </row>
    <row r="80">
      <c r="A80" s="4"/>
      <c r="B80" s="14"/>
      <c r="C80" s="4"/>
      <c r="D80" s="4"/>
      <c r="E80" s="4"/>
      <c r="F80" s="4"/>
      <c r="G80" s="4"/>
    </row>
    <row r="81">
      <c r="A81" s="4"/>
      <c r="B81" s="14"/>
      <c r="C81" s="4"/>
      <c r="D81" s="4"/>
      <c r="E81" s="4"/>
      <c r="F81" s="4"/>
      <c r="G81" s="4"/>
    </row>
    <row r="82">
      <c r="A82" s="4"/>
      <c r="B82" s="14"/>
      <c r="C82" s="4"/>
      <c r="D82" s="4"/>
      <c r="E82" s="4"/>
      <c r="F82" s="4"/>
      <c r="G82" s="4"/>
    </row>
    <row r="83">
      <c r="A83" s="4"/>
      <c r="B83" s="14"/>
      <c r="C83" s="4"/>
      <c r="D83" s="4"/>
      <c r="E83" s="4"/>
      <c r="F83" s="4"/>
      <c r="G83" s="4"/>
    </row>
    <row r="84">
      <c r="A84" s="4"/>
      <c r="B84" s="14"/>
      <c r="C84" s="4"/>
      <c r="D84" s="4"/>
      <c r="E84" s="4"/>
      <c r="F84" s="4"/>
      <c r="G84" s="4"/>
    </row>
    <row r="85">
      <c r="A85" s="4"/>
      <c r="B85" s="14"/>
      <c r="C85" s="4"/>
      <c r="D85" s="4"/>
      <c r="E85" s="4"/>
      <c r="F85" s="4"/>
      <c r="G85" s="4"/>
    </row>
    <row r="86">
      <c r="A86" s="4"/>
      <c r="B86" s="14"/>
      <c r="C86" s="4"/>
      <c r="D86" s="4"/>
      <c r="E86" s="4"/>
      <c r="F86" s="4"/>
      <c r="G86" s="4"/>
    </row>
    <row r="87">
      <c r="A87" s="4"/>
      <c r="B87" s="14"/>
      <c r="C87" s="4"/>
      <c r="D87" s="4"/>
      <c r="E87" s="4"/>
      <c r="F87" s="4"/>
      <c r="G87" s="4"/>
    </row>
    <row r="88">
      <c r="A88" s="4"/>
      <c r="B88" s="14"/>
      <c r="C88" s="4"/>
      <c r="D88" s="4"/>
      <c r="E88" s="4"/>
      <c r="F88" s="4"/>
      <c r="G88" s="4"/>
    </row>
    <row r="89">
      <c r="A89" s="4"/>
      <c r="B89" s="14"/>
      <c r="C89" s="4"/>
      <c r="D89" s="4"/>
      <c r="E89" s="4"/>
      <c r="F89" s="4"/>
      <c r="G89" s="4"/>
    </row>
    <row r="90">
      <c r="A90" s="4"/>
      <c r="B90" s="14"/>
      <c r="C90" s="4"/>
      <c r="D90" s="4"/>
      <c r="E90" s="4"/>
      <c r="F90" s="4"/>
      <c r="G90" s="4"/>
    </row>
    <row r="91">
      <c r="A91" s="4"/>
      <c r="B91" s="14"/>
      <c r="C91" s="4"/>
      <c r="D91" s="4"/>
      <c r="E91" s="4"/>
      <c r="F91" s="4"/>
      <c r="G91" s="4"/>
    </row>
    <row r="92">
      <c r="A92" s="4"/>
      <c r="B92" s="14"/>
      <c r="C92" s="4"/>
      <c r="D92" s="4"/>
      <c r="E92" s="4"/>
      <c r="F92" s="4"/>
      <c r="G92" s="4"/>
    </row>
    <row r="93">
      <c r="A93" s="4"/>
      <c r="B93" s="14"/>
      <c r="C93" s="4"/>
      <c r="D93" s="4"/>
      <c r="E93" s="4"/>
      <c r="F93" s="4"/>
      <c r="G93" s="4"/>
    </row>
    <row r="94">
      <c r="A94" s="4"/>
      <c r="B94" s="14"/>
      <c r="C94" s="4"/>
      <c r="D94" s="4"/>
      <c r="E94" s="4"/>
      <c r="F94" s="4"/>
      <c r="G94" s="4"/>
    </row>
    <row r="95">
      <c r="A95" s="4"/>
      <c r="B95" s="14"/>
      <c r="C95" s="4"/>
      <c r="D95" s="4"/>
      <c r="E95" s="4"/>
      <c r="F95" s="4"/>
      <c r="G95" s="4"/>
    </row>
    <row r="96">
      <c r="A96" s="4"/>
      <c r="B96" s="14"/>
      <c r="C96" s="4"/>
      <c r="D96" s="4"/>
      <c r="E96" s="4"/>
      <c r="F96" s="4"/>
      <c r="G96" s="4"/>
    </row>
    <row r="97">
      <c r="A97" s="4"/>
      <c r="B97" s="14"/>
      <c r="C97" s="4"/>
      <c r="D97" s="4"/>
      <c r="E97" s="4"/>
      <c r="F97" s="4"/>
      <c r="G97" s="4"/>
    </row>
    <row r="98">
      <c r="A98" s="4"/>
      <c r="B98" s="14"/>
      <c r="C98" s="4"/>
      <c r="D98" s="4"/>
      <c r="E98" s="4"/>
      <c r="F98" s="4"/>
      <c r="G98" s="4"/>
    </row>
    <row r="99">
      <c r="A99" s="4"/>
      <c r="B99" s="14"/>
      <c r="C99" s="4"/>
      <c r="D99" s="4"/>
      <c r="E99" s="4"/>
      <c r="F99" s="4"/>
      <c r="G99" s="4"/>
    </row>
    <row r="100">
      <c r="A100" s="4"/>
      <c r="B100" s="14"/>
      <c r="C100" s="4"/>
      <c r="D100" s="4"/>
      <c r="E100" s="4"/>
      <c r="F100" s="4"/>
      <c r="G100" s="4"/>
    </row>
    <row r="101">
      <c r="A101" s="4"/>
      <c r="B101" s="14"/>
      <c r="C101" s="4"/>
      <c r="D101" s="4"/>
      <c r="E101" s="4"/>
      <c r="F101" s="4"/>
      <c r="G101" s="4"/>
    </row>
    <row r="102">
      <c r="A102" s="4"/>
      <c r="B102" s="14"/>
      <c r="C102" s="4"/>
      <c r="D102" s="4"/>
      <c r="E102" s="4"/>
      <c r="F102" s="4"/>
      <c r="G102" s="4"/>
    </row>
    <row r="103">
      <c r="A103" s="4"/>
      <c r="B103" s="14"/>
      <c r="C103" s="4"/>
      <c r="D103" s="4"/>
      <c r="E103" s="4"/>
      <c r="F103" s="4"/>
      <c r="G103" s="4"/>
    </row>
    <row r="104">
      <c r="A104" s="4"/>
      <c r="B104" s="14"/>
      <c r="C104" s="4"/>
      <c r="D104" s="4"/>
      <c r="E104" s="4"/>
      <c r="F104" s="4"/>
      <c r="G104" s="4"/>
    </row>
    <row r="105">
      <c r="A105" s="4"/>
      <c r="B105" s="14"/>
      <c r="C105" s="4"/>
      <c r="D105" s="4"/>
      <c r="E105" s="4"/>
      <c r="F105" s="4"/>
      <c r="G105" s="4"/>
    </row>
    <row r="106">
      <c r="A106" s="4"/>
      <c r="B106" s="14"/>
      <c r="C106" s="4"/>
      <c r="D106" s="4"/>
      <c r="E106" s="4"/>
      <c r="F106" s="4"/>
      <c r="G106" s="4"/>
    </row>
    <row r="107">
      <c r="A107" s="4"/>
      <c r="B107" s="14"/>
      <c r="C107" s="4"/>
      <c r="D107" s="4"/>
      <c r="E107" s="4"/>
      <c r="F107" s="4"/>
      <c r="G107" s="4"/>
    </row>
    <row r="108">
      <c r="A108" s="4"/>
      <c r="B108" s="14"/>
      <c r="C108" s="4"/>
      <c r="D108" s="4"/>
      <c r="E108" s="4"/>
      <c r="F108" s="4"/>
      <c r="G108" s="4"/>
    </row>
    <row r="109">
      <c r="A109" s="4"/>
      <c r="B109" s="14"/>
      <c r="C109" s="4"/>
      <c r="D109" s="4"/>
      <c r="E109" s="4"/>
      <c r="F109" s="4"/>
      <c r="G109" s="4"/>
    </row>
    <row r="110">
      <c r="A110" s="4"/>
      <c r="B110" s="14"/>
      <c r="C110" s="4"/>
      <c r="D110" s="4"/>
      <c r="E110" s="4"/>
      <c r="F110" s="4"/>
      <c r="G110" s="4"/>
    </row>
    <row r="111">
      <c r="A111" s="4"/>
      <c r="B111" s="14"/>
      <c r="C111" s="4"/>
      <c r="D111" s="4"/>
      <c r="E111" s="4"/>
      <c r="F111" s="4"/>
      <c r="G111" s="4"/>
    </row>
    <row r="112">
      <c r="A112" s="4"/>
      <c r="B112" s="14"/>
      <c r="C112" s="4"/>
      <c r="D112" s="4"/>
      <c r="E112" s="4"/>
      <c r="F112" s="4"/>
      <c r="G112" s="4"/>
    </row>
    <row r="113">
      <c r="A113" s="4"/>
      <c r="B113" s="14"/>
      <c r="C113" s="4"/>
      <c r="D113" s="4"/>
      <c r="E113" s="4"/>
      <c r="F113" s="4"/>
      <c r="G113" s="4"/>
    </row>
    <row r="114">
      <c r="A114" s="4"/>
      <c r="B114" s="14"/>
      <c r="C114" s="4"/>
      <c r="D114" s="4"/>
      <c r="E114" s="4"/>
      <c r="F114" s="4"/>
      <c r="G114" s="4"/>
    </row>
    <row r="115">
      <c r="A115" s="4"/>
      <c r="B115" s="14"/>
      <c r="C115" s="4"/>
      <c r="D115" s="4"/>
      <c r="E115" s="4"/>
      <c r="F115" s="4"/>
      <c r="G115" s="4"/>
    </row>
    <row r="116">
      <c r="A116" s="4"/>
      <c r="B116" s="14"/>
      <c r="C116" s="4"/>
      <c r="D116" s="4"/>
      <c r="E116" s="4"/>
      <c r="F116" s="4"/>
      <c r="G116" s="4"/>
    </row>
    <row r="117">
      <c r="A117" s="4"/>
      <c r="B117" s="14"/>
      <c r="C117" s="4"/>
      <c r="D117" s="4"/>
      <c r="E117" s="4"/>
      <c r="F117" s="4"/>
      <c r="G117" s="4"/>
    </row>
    <row r="118">
      <c r="A118" s="4"/>
      <c r="B118" s="14"/>
      <c r="C118" s="4"/>
      <c r="D118" s="4"/>
      <c r="E118" s="4"/>
      <c r="F118" s="4"/>
      <c r="G118" s="4"/>
    </row>
    <row r="119">
      <c r="A119" s="4"/>
      <c r="B119" s="14"/>
      <c r="C119" s="4"/>
      <c r="D119" s="4"/>
      <c r="E119" s="4"/>
      <c r="F119" s="4"/>
      <c r="G119" s="4"/>
    </row>
    <row r="120">
      <c r="A120" s="4"/>
      <c r="B120" s="14"/>
      <c r="C120" s="4"/>
      <c r="D120" s="4"/>
      <c r="E120" s="4"/>
      <c r="F120" s="4"/>
      <c r="G120" s="4"/>
    </row>
    <row r="121">
      <c r="A121" s="4"/>
      <c r="B121" s="14"/>
      <c r="C121" s="4"/>
      <c r="D121" s="4"/>
      <c r="E121" s="4"/>
      <c r="F121" s="4"/>
      <c r="G121" s="4"/>
    </row>
    <row r="122">
      <c r="A122" s="4"/>
      <c r="B122" s="14"/>
      <c r="C122" s="4"/>
      <c r="D122" s="4"/>
      <c r="E122" s="4"/>
      <c r="F122" s="4"/>
      <c r="G122" s="4"/>
    </row>
    <row r="123">
      <c r="A123" s="4"/>
      <c r="B123" s="14"/>
      <c r="C123" s="4"/>
      <c r="D123" s="4"/>
      <c r="E123" s="4"/>
      <c r="F123" s="4"/>
      <c r="G123" s="4"/>
    </row>
    <row r="124">
      <c r="A124" s="4"/>
      <c r="B124" s="14"/>
      <c r="C124" s="4"/>
      <c r="D124" s="4"/>
      <c r="E124" s="4"/>
      <c r="F124" s="4"/>
      <c r="G124" s="4"/>
    </row>
    <row r="125">
      <c r="A125" s="4"/>
      <c r="B125" s="14"/>
      <c r="C125" s="4"/>
      <c r="D125" s="4"/>
      <c r="E125" s="4"/>
      <c r="F125" s="4"/>
      <c r="G125" s="4"/>
    </row>
    <row r="126">
      <c r="A126" s="4"/>
      <c r="B126" s="4"/>
      <c r="C126" s="4"/>
      <c r="D126" s="4"/>
    </row>
    <row r="127">
      <c r="A127" s="4"/>
      <c r="B127" s="4"/>
      <c r="C127" s="4"/>
      <c r="D127" s="4"/>
    </row>
    <row r="128">
      <c r="A128" s="4"/>
      <c r="B128" s="4"/>
      <c r="C128" s="4"/>
      <c r="D128" s="4"/>
    </row>
    <row r="129">
      <c r="A129" s="4"/>
      <c r="B129" s="4"/>
      <c r="C129" s="4"/>
      <c r="D129" s="4"/>
    </row>
    <row r="130">
      <c r="A130" s="4"/>
      <c r="B130" s="4"/>
      <c r="C130" s="4"/>
      <c r="D130" s="4"/>
    </row>
    <row r="131">
      <c r="A131" s="4"/>
      <c r="B131" s="4"/>
      <c r="C131" s="4"/>
      <c r="D131" s="4"/>
    </row>
    <row r="132">
      <c r="A132" s="4"/>
      <c r="B132" s="4"/>
      <c r="C132" s="4"/>
      <c r="D132" s="4"/>
    </row>
    <row r="133">
      <c r="A133" s="4"/>
      <c r="B133" s="4"/>
      <c r="C133" s="4"/>
      <c r="D133" s="4"/>
    </row>
    <row r="134">
      <c r="A134" s="4"/>
      <c r="B134" s="4"/>
      <c r="C134" s="4"/>
      <c r="D134" s="4"/>
    </row>
    <row r="135">
      <c r="A135" s="4"/>
      <c r="B135" s="4"/>
      <c r="C135" s="4"/>
      <c r="D135" s="4"/>
    </row>
    <row r="136">
      <c r="A136" s="4"/>
      <c r="B136" s="4"/>
      <c r="C136" s="4"/>
      <c r="D136" s="4"/>
    </row>
    <row r="137">
      <c r="A137" s="4"/>
      <c r="B137" s="4"/>
      <c r="C137" s="4"/>
      <c r="D137" s="4"/>
    </row>
    <row r="138">
      <c r="A138" s="4"/>
      <c r="B138" s="4"/>
      <c r="C138" s="4"/>
      <c r="D138" s="4"/>
    </row>
    <row r="139">
      <c r="A139" s="4"/>
      <c r="B139" s="4"/>
      <c r="C139" s="4"/>
      <c r="D139" s="4"/>
    </row>
    <row r="140">
      <c r="A140" s="4"/>
      <c r="B140" s="4"/>
      <c r="C140" s="4"/>
      <c r="D140" s="4"/>
    </row>
    <row r="141">
      <c r="A141" s="4"/>
      <c r="B141" s="4"/>
      <c r="C141" s="4"/>
      <c r="D141" s="4"/>
    </row>
    <row r="142">
      <c r="A142" s="4"/>
      <c r="B142" s="4"/>
      <c r="C142" s="4"/>
      <c r="D142" s="4"/>
    </row>
    <row r="143">
      <c r="A143" s="4"/>
      <c r="B143" s="4"/>
      <c r="C143" s="4"/>
      <c r="D143" s="4"/>
    </row>
    <row r="144">
      <c r="A144" s="4"/>
      <c r="B144" s="4"/>
      <c r="C144" s="4"/>
      <c r="D144" s="4"/>
    </row>
    <row r="145">
      <c r="A145" s="4"/>
      <c r="B145" s="4"/>
      <c r="C145" s="4"/>
      <c r="D145" s="4"/>
    </row>
    <row r="146">
      <c r="A146" s="4"/>
      <c r="B146" s="4"/>
      <c r="C146" s="4"/>
      <c r="D146" s="4"/>
    </row>
    <row r="147">
      <c r="A147" s="4"/>
      <c r="B147" s="4"/>
      <c r="C147" s="4"/>
      <c r="D147" s="4"/>
    </row>
    <row r="148">
      <c r="A148" s="4"/>
      <c r="B148" s="4"/>
      <c r="C148" s="4"/>
      <c r="D148" s="4"/>
    </row>
    <row r="149">
      <c r="A149" s="4"/>
      <c r="B149" s="4"/>
      <c r="C149" s="4"/>
      <c r="D149" s="4"/>
    </row>
    <row r="150">
      <c r="A150" s="4"/>
      <c r="B150" s="4"/>
      <c r="C150" s="4"/>
      <c r="D150" s="4"/>
    </row>
    <row r="151">
      <c r="A151" s="4"/>
      <c r="B151" s="4"/>
      <c r="C151" s="4"/>
      <c r="D151" s="4"/>
    </row>
    <row r="152">
      <c r="A152" s="4"/>
      <c r="B152" s="4"/>
      <c r="C152" s="4"/>
      <c r="D152" s="4"/>
    </row>
    <row r="153">
      <c r="A153" s="4"/>
      <c r="B153" s="4"/>
      <c r="C153" s="4"/>
      <c r="D153" s="4"/>
    </row>
    <row r="154">
      <c r="A154" s="4"/>
      <c r="B154" s="4"/>
      <c r="C154" s="4"/>
      <c r="D154" s="4"/>
    </row>
    <row r="155">
      <c r="A155" s="4"/>
      <c r="B155" s="4"/>
      <c r="C155" s="4"/>
      <c r="D155" s="4"/>
    </row>
  </sheetData>
  <hyperlinks>
    <hyperlink r:id="rId1" ref="A2"/>
    <hyperlink r:id="rId2" ref="E2"/>
    <hyperlink r:id="rId3" ref="F2"/>
    <hyperlink r:id="rId4" ref="G2"/>
    <hyperlink r:id="rId5" ref="A3"/>
    <hyperlink r:id="rId6" ref="E3"/>
    <hyperlink r:id="rId7" ref="F3"/>
    <hyperlink r:id="rId8" ref="G3"/>
    <hyperlink r:id="rId9" ref="A4"/>
    <hyperlink r:id="rId10" ref="E4"/>
    <hyperlink r:id="rId11" ref="F4"/>
    <hyperlink r:id="rId12" ref="G4"/>
    <hyperlink r:id="rId13" ref="A5"/>
    <hyperlink r:id="rId14" ref="E5"/>
    <hyperlink r:id="rId15" ref="F5"/>
    <hyperlink r:id="rId16" ref="G5"/>
    <hyperlink r:id="rId17" ref="A6"/>
    <hyperlink r:id="rId18" ref="E6"/>
    <hyperlink r:id="rId19" ref="F6"/>
    <hyperlink r:id="rId20" ref="G6"/>
    <hyperlink r:id="rId21" ref="A7"/>
    <hyperlink r:id="rId22" ref="E7"/>
    <hyperlink r:id="rId23" ref="F7"/>
    <hyperlink r:id="rId24" ref="G7"/>
    <hyperlink r:id="rId25" ref="A8"/>
    <hyperlink r:id="rId26" ref="E8"/>
    <hyperlink r:id="rId27" ref="F8"/>
    <hyperlink r:id="rId28" ref="G8"/>
    <hyperlink r:id="rId29" ref="A9"/>
    <hyperlink r:id="rId30" ref="E9"/>
    <hyperlink r:id="rId31" ref="F9"/>
    <hyperlink r:id="rId32" ref="G9"/>
    <hyperlink r:id="rId33" ref="A10"/>
    <hyperlink r:id="rId34" ref="E10"/>
    <hyperlink r:id="rId35" ref="F10"/>
    <hyperlink r:id="rId36" ref="G10"/>
    <hyperlink r:id="rId37" ref="A11"/>
    <hyperlink r:id="rId38" ref="E11"/>
    <hyperlink r:id="rId39" ref="F11"/>
    <hyperlink r:id="rId40" ref="G11"/>
    <hyperlink r:id="rId41" ref="A12"/>
    <hyperlink r:id="rId42" ref="E12"/>
    <hyperlink r:id="rId43" ref="F12"/>
    <hyperlink r:id="rId44" ref="G12"/>
    <hyperlink r:id="rId45" ref="A13"/>
    <hyperlink r:id="rId46" ref="E13"/>
    <hyperlink r:id="rId47" ref="F13"/>
    <hyperlink r:id="rId48" ref="G13"/>
    <hyperlink r:id="rId49" ref="A14"/>
    <hyperlink r:id="rId50" ref="E14"/>
    <hyperlink r:id="rId51" ref="F14"/>
    <hyperlink r:id="rId52" ref="G14"/>
    <hyperlink r:id="rId53" ref="A15"/>
    <hyperlink r:id="rId54" ref="E15"/>
    <hyperlink r:id="rId55" ref="F15"/>
    <hyperlink r:id="rId56" ref="G15"/>
    <hyperlink r:id="rId57" ref="A16"/>
    <hyperlink r:id="rId58" ref="E16"/>
    <hyperlink r:id="rId59" ref="F16"/>
    <hyperlink r:id="rId60" ref="G16"/>
    <hyperlink r:id="rId61" ref="A17"/>
    <hyperlink r:id="rId62" ref="E17"/>
    <hyperlink r:id="rId63" ref="F17"/>
    <hyperlink r:id="rId64" ref="G17"/>
    <hyperlink r:id="rId65" ref="A18"/>
    <hyperlink r:id="rId66" ref="E18"/>
    <hyperlink r:id="rId67" ref="F18"/>
    <hyperlink r:id="rId68" ref="G18"/>
    <hyperlink r:id="rId69" ref="A19"/>
    <hyperlink r:id="rId70" ref="E19"/>
    <hyperlink r:id="rId71" ref="F19"/>
    <hyperlink r:id="rId72" ref="G19"/>
    <hyperlink r:id="rId73" ref="A20"/>
    <hyperlink r:id="rId74" ref="E20"/>
    <hyperlink r:id="rId75" ref="F20"/>
    <hyperlink r:id="rId76" ref="G20"/>
    <hyperlink r:id="rId77" ref="A21"/>
    <hyperlink r:id="rId78" ref="E21"/>
    <hyperlink r:id="rId79" ref="F21"/>
    <hyperlink r:id="rId80" ref="G21"/>
    <hyperlink r:id="rId81" ref="A22"/>
    <hyperlink r:id="rId82" ref="E22"/>
    <hyperlink r:id="rId83" ref="F22"/>
    <hyperlink r:id="rId84" ref="G22"/>
    <hyperlink r:id="rId85" ref="A23"/>
    <hyperlink r:id="rId86" ref="E23"/>
    <hyperlink r:id="rId87" ref="F23"/>
    <hyperlink r:id="rId88" ref="G23"/>
    <hyperlink r:id="rId89" ref="A24"/>
    <hyperlink r:id="rId90" ref="E24"/>
    <hyperlink r:id="rId91" ref="F24"/>
    <hyperlink r:id="rId92" ref="G24"/>
    <hyperlink r:id="rId93" ref="A25"/>
    <hyperlink r:id="rId94" ref="E25"/>
    <hyperlink r:id="rId95" ref="F25"/>
    <hyperlink r:id="rId96" ref="G25"/>
    <hyperlink r:id="rId97" ref="A26"/>
    <hyperlink r:id="rId98" ref="E26"/>
    <hyperlink r:id="rId99" ref="F26"/>
    <hyperlink r:id="rId100" ref="G26"/>
    <hyperlink r:id="rId101" ref="A27"/>
    <hyperlink r:id="rId102" ref="E27"/>
    <hyperlink r:id="rId103" ref="F27"/>
    <hyperlink r:id="rId104" ref="G27"/>
    <hyperlink r:id="rId105" ref="A28"/>
    <hyperlink r:id="rId106" ref="E28"/>
    <hyperlink r:id="rId107" ref="F28"/>
    <hyperlink r:id="rId108" ref="G28"/>
    <hyperlink r:id="rId109" ref="A29"/>
    <hyperlink r:id="rId110" ref="E29"/>
    <hyperlink r:id="rId111" ref="F29"/>
    <hyperlink r:id="rId112" ref="G29"/>
    <hyperlink r:id="rId113" ref="A30"/>
    <hyperlink r:id="rId114" ref="E30"/>
    <hyperlink r:id="rId115" ref="F30"/>
    <hyperlink r:id="rId116" ref="G30"/>
    <hyperlink r:id="rId117" ref="A31"/>
    <hyperlink r:id="rId118" ref="E31"/>
    <hyperlink r:id="rId119" ref="F31"/>
    <hyperlink r:id="rId120" ref="G31"/>
    <hyperlink r:id="rId121" ref="A32"/>
    <hyperlink r:id="rId122" ref="E32"/>
    <hyperlink r:id="rId123" ref="F32"/>
    <hyperlink r:id="rId124" ref="G32"/>
    <hyperlink r:id="rId125" ref="A33"/>
    <hyperlink r:id="rId126" ref="E33"/>
    <hyperlink r:id="rId127" ref="F33"/>
    <hyperlink r:id="rId128" ref="G33"/>
    <hyperlink r:id="rId129" ref="E34"/>
    <hyperlink r:id="rId130" ref="F34"/>
    <hyperlink r:id="rId131" ref="G34"/>
    <hyperlink r:id="rId132" ref="E35"/>
    <hyperlink r:id="rId133" ref="F35"/>
    <hyperlink r:id="rId134" ref="G35"/>
    <hyperlink r:id="rId135" ref="E36"/>
    <hyperlink r:id="rId136" ref="F36"/>
    <hyperlink r:id="rId137" ref="G36"/>
    <hyperlink r:id="rId138" ref="E37"/>
    <hyperlink r:id="rId139" ref="F37"/>
    <hyperlink r:id="rId140" ref="G37"/>
    <hyperlink r:id="rId141" ref="E38"/>
    <hyperlink r:id="rId142" ref="F38"/>
    <hyperlink r:id="rId143" ref="G38"/>
    <hyperlink r:id="rId144" ref="E39"/>
    <hyperlink r:id="rId145" ref="F39"/>
    <hyperlink r:id="rId146" ref="G39"/>
    <hyperlink r:id="rId147" ref="E40"/>
    <hyperlink r:id="rId148" ref="F40"/>
    <hyperlink r:id="rId149" ref="G40"/>
    <hyperlink r:id="rId150" ref="A41"/>
    <hyperlink r:id="rId151" ref="E41"/>
    <hyperlink r:id="rId152" ref="F41"/>
    <hyperlink r:id="rId153" ref="G41"/>
    <hyperlink r:id="rId154" ref="A42"/>
    <hyperlink r:id="rId155" ref="E42"/>
    <hyperlink r:id="rId156" ref="F42"/>
    <hyperlink r:id="rId157" ref="G42"/>
    <hyperlink r:id="rId158" ref="A43"/>
    <hyperlink r:id="rId159" ref="E43"/>
    <hyperlink r:id="rId160" ref="F43"/>
    <hyperlink r:id="rId161" ref="G43"/>
    <hyperlink r:id="rId162" ref="A44"/>
    <hyperlink r:id="rId163" ref="E44"/>
    <hyperlink r:id="rId164" ref="F44"/>
    <hyperlink r:id="rId165" ref="G44"/>
    <hyperlink r:id="rId166" ref="A45"/>
    <hyperlink r:id="rId167" ref="E45"/>
    <hyperlink r:id="rId168" ref="F45"/>
    <hyperlink r:id="rId169" ref="G45"/>
    <hyperlink r:id="rId170" ref="A46"/>
    <hyperlink r:id="rId171" ref="E46"/>
    <hyperlink r:id="rId172" ref="F46"/>
    <hyperlink r:id="rId173" ref="G46"/>
    <hyperlink r:id="rId174" ref="E47"/>
    <hyperlink r:id="rId175" ref="F47"/>
    <hyperlink r:id="rId176" ref="G47"/>
    <hyperlink r:id="rId177" ref="E48"/>
    <hyperlink r:id="rId178" ref="F48"/>
    <hyperlink r:id="rId179" ref="G48"/>
    <hyperlink r:id="rId180" ref="A49"/>
    <hyperlink r:id="rId181" ref="E49"/>
    <hyperlink r:id="rId182" ref="F49"/>
    <hyperlink r:id="rId183" ref="G49"/>
  </hyperlinks>
  <drawing r:id="rId18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13"/>
    <col customWidth="1" min="5" max="5" width="17.13"/>
    <col customWidth="1" min="6" max="6" width="16.38"/>
    <col customWidth="1" min="7" max="7" width="18.13"/>
  </cols>
  <sheetData>
    <row r="1">
      <c r="A1" s="1" t="s">
        <v>2223</v>
      </c>
      <c r="B1" s="1" t="s">
        <v>2224</v>
      </c>
      <c r="C1" s="1" t="s">
        <v>2225</v>
      </c>
      <c r="D1" s="1" t="s">
        <v>2226</v>
      </c>
      <c r="E1" s="1" t="s">
        <v>2227</v>
      </c>
      <c r="F1" s="1" t="s">
        <v>2228</v>
      </c>
      <c r="G1" s="1" t="s">
        <v>2229</v>
      </c>
      <c r="H1" s="1" t="s">
        <v>2230</v>
      </c>
    </row>
    <row r="2">
      <c r="A2" s="2" t="s">
        <v>16</v>
      </c>
      <c r="B2" s="1" t="s">
        <v>17</v>
      </c>
      <c r="C2" s="3">
        <v>8.0</v>
      </c>
      <c r="D2" s="3">
        <v>8.0</v>
      </c>
      <c r="E2" s="3">
        <v>1.0</v>
      </c>
      <c r="F2" s="3">
        <v>1.0</v>
      </c>
      <c r="G2" s="3">
        <v>12.0</v>
      </c>
      <c r="H2" s="3">
        <v>12.0</v>
      </c>
    </row>
    <row r="3" hidden="1">
      <c r="A3" s="2" t="s">
        <v>153</v>
      </c>
      <c r="B3" s="1" t="s">
        <v>15</v>
      </c>
      <c r="C3" s="3">
        <v>78.0</v>
      </c>
      <c r="D3" s="3">
        <v>74.0</v>
      </c>
      <c r="E3" s="3">
        <v>6.0</v>
      </c>
      <c r="F3" s="3">
        <v>4.0</v>
      </c>
      <c r="G3" s="3">
        <v>0.0</v>
      </c>
      <c r="H3" s="3">
        <v>0.0</v>
      </c>
    </row>
    <row r="4" hidden="1">
      <c r="A4" s="2" t="s">
        <v>246</v>
      </c>
      <c r="B4" s="1" t="s">
        <v>15</v>
      </c>
      <c r="C4" s="3">
        <v>9.0</v>
      </c>
      <c r="D4" s="3">
        <v>5.0</v>
      </c>
      <c r="E4" s="3">
        <v>1.0</v>
      </c>
      <c r="F4" s="3">
        <v>1.0</v>
      </c>
      <c r="G4" s="3">
        <v>0.0</v>
      </c>
      <c r="H4" s="3">
        <v>0.0</v>
      </c>
    </row>
    <row r="5" hidden="1">
      <c r="A5" s="2" t="s">
        <v>269</v>
      </c>
      <c r="B5" s="1" t="s">
        <v>15</v>
      </c>
      <c r="C5" s="3">
        <v>3.0</v>
      </c>
      <c r="D5" s="3">
        <v>2.0</v>
      </c>
      <c r="E5" s="3">
        <v>0.0</v>
      </c>
      <c r="F5" s="3">
        <v>0.0</v>
      </c>
      <c r="G5" s="3">
        <v>0.0</v>
      </c>
      <c r="H5" s="3">
        <v>0.0</v>
      </c>
    </row>
    <row r="6" hidden="1">
      <c r="A6" s="2" t="s">
        <v>21</v>
      </c>
      <c r="B6" s="1" t="s">
        <v>22</v>
      </c>
      <c r="C6" s="3">
        <v>5.0</v>
      </c>
      <c r="D6" s="3">
        <v>5.0</v>
      </c>
      <c r="E6" s="3">
        <v>26.0</v>
      </c>
      <c r="F6" s="3">
        <v>26.0</v>
      </c>
      <c r="G6" s="3">
        <v>0.0</v>
      </c>
      <c r="H6" s="3">
        <v>0.0</v>
      </c>
    </row>
    <row r="7">
      <c r="A7" s="2" t="s">
        <v>228</v>
      </c>
      <c r="B7" s="1" t="s">
        <v>17</v>
      </c>
      <c r="C7" s="3">
        <v>85.0</v>
      </c>
      <c r="D7" s="3">
        <v>59.0</v>
      </c>
      <c r="E7" s="3">
        <v>114.0</v>
      </c>
      <c r="F7" s="3">
        <v>77.0</v>
      </c>
      <c r="G7" s="3">
        <v>20.0</v>
      </c>
      <c r="H7" s="3">
        <v>10.0</v>
      </c>
    </row>
    <row r="8" hidden="1">
      <c r="A8" s="2" t="s">
        <v>238</v>
      </c>
      <c r="B8" s="1" t="s">
        <v>20</v>
      </c>
      <c r="C8" s="3">
        <v>2.0</v>
      </c>
      <c r="D8" s="3">
        <v>1.0</v>
      </c>
      <c r="E8" s="3">
        <v>0.0</v>
      </c>
      <c r="F8" s="3">
        <v>0.0</v>
      </c>
      <c r="G8" s="3">
        <v>0.0</v>
      </c>
      <c r="H8" s="3">
        <v>0.0</v>
      </c>
    </row>
    <row r="9">
      <c r="A9" s="2" t="s">
        <v>229</v>
      </c>
      <c r="B9" s="1" t="s">
        <v>17</v>
      </c>
      <c r="C9" s="3">
        <v>2.0</v>
      </c>
      <c r="D9" s="3">
        <v>2.0</v>
      </c>
      <c r="E9" s="3">
        <v>0.0</v>
      </c>
      <c r="F9" s="3">
        <v>0.0</v>
      </c>
      <c r="G9" s="3">
        <v>32.0</v>
      </c>
      <c r="H9" s="3">
        <v>17.0</v>
      </c>
    </row>
    <row r="10">
      <c r="A10" s="2" t="s">
        <v>164</v>
      </c>
      <c r="B10" s="1" t="s">
        <v>17</v>
      </c>
      <c r="C10" s="3">
        <v>5.0</v>
      </c>
      <c r="D10" s="3">
        <v>4.0</v>
      </c>
      <c r="E10" s="3">
        <v>0.0</v>
      </c>
      <c r="F10" s="3">
        <v>0.0</v>
      </c>
      <c r="G10" s="3">
        <v>18.0</v>
      </c>
      <c r="H10" s="3">
        <v>18.0</v>
      </c>
    </row>
    <row r="11">
      <c r="A11" s="2" t="s">
        <v>231</v>
      </c>
      <c r="B11" s="1" t="s">
        <v>17</v>
      </c>
      <c r="C11" s="3">
        <v>38.0</v>
      </c>
      <c r="D11" s="3">
        <v>29.0</v>
      </c>
      <c r="E11" s="3">
        <v>2.0</v>
      </c>
      <c r="F11" s="3">
        <v>2.0</v>
      </c>
      <c r="G11" s="3">
        <v>0.0</v>
      </c>
      <c r="H11" s="3">
        <v>0.0</v>
      </c>
    </row>
    <row r="12">
      <c r="A12" s="2" t="s">
        <v>232</v>
      </c>
      <c r="B12" s="1" t="s">
        <v>17</v>
      </c>
      <c r="C12" s="3">
        <v>4.0</v>
      </c>
      <c r="D12" s="3">
        <v>3.0</v>
      </c>
      <c r="E12" s="3">
        <v>0.0</v>
      </c>
      <c r="F12" s="3">
        <v>0.0</v>
      </c>
      <c r="G12" s="3">
        <v>0.0</v>
      </c>
      <c r="H12" s="3">
        <v>0.0</v>
      </c>
    </row>
    <row r="13" hidden="1">
      <c r="A13" s="2" t="s">
        <v>14</v>
      </c>
      <c r="B13" s="1" t="s">
        <v>15</v>
      </c>
      <c r="C13" s="3">
        <v>66.0</v>
      </c>
      <c r="D13" s="3">
        <v>61.0</v>
      </c>
      <c r="E13" s="3">
        <v>0.0</v>
      </c>
      <c r="F13" s="3">
        <v>0.0</v>
      </c>
      <c r="G13" s="3">
        <v>0.0</v>
      </c>
      <c r="H13" s="3">
        <v>0.0</v>
      </c>
    </row>
    <row r="14">
      <c r="A14" s="2" t="s">
        <v>235</v>
      </c>
      <c r="B14" s="1" t="s">
        <v>17</v>
      </c>
      <c r="C14" s="3">
        <v>35.0</v>
      </c>
      <c r="D14" s="3">
        <v>30.0</v>
      </c>
      <c r="E14" s="3">
        <v>0.0</v>
      </c>
      <c r="F14" s="3">
        <v>0.0</v>
      </c>
      <c r="G14" s="3">
        <v>0.0</v>
      </c>
      <c r="H14" s="3">
        <v>0.0</v>
      </c>
    </row>
    <row r="15" hidden="1">
      <c r="A15" s="2" t="s">
        <v>224</v>
      </c>
      <c r="B15" s="1" t="s">
        <v>167</v>
      </c>
      <c r="C15" s="3">
        <v>1.0</v>
      </c>
      <c r="D15" s="3">
        <v>1.0</v>
      </c>
      <c r="E15" s="3">
        <v>0.0</v>
      </c>
      <c r="F15" s="3">
        <v>0.0</v>
      </c>
      <c r="G15" s="3">
        <v>0.0</v>
      </c>
      <c r="H15" s="3">
        <v>0.0</v>
      </c>
    </row>
    <row r="16" hidden="1">
      <c r="A16" s="1" t="s">
        <v>223</v>
      </c>
      <c r="B16" s="1" t="s">
        <v>167</v>
      </c>
      <c r="C16" s="3">
        <v>1.0</v>
      </c>
      <c r="D16" s="3">
        <v>1.0</v>
      </c>
      <c r="E16" s="3">
        <v>0.0</v>
      </c>
      <c r="F16" s="3">
        <v>0.0</v>
      </c>
      <c r="G16" s="3">
        <v>0.0</v>
      </c>
      <c r="H16" s="3">
        <v>0.0</v>
      </c>
    </row>
    <row r="17" hidden="1">
      <c r="A17" s="1" t="s">
        <v>221</v>
      </c>
      <c r="B17" s="1" t="s">
        <v>167</v>
      </c>
      <c r="C17" s="3">
        <v>1.0</v>
      </c>
      <c r="D17" s="3">
        <v>1.0</v>
      </c>
      <c r="E17" s="3">
        <v>0.0</v>
      </c>
      <c r="F17" s="3">
        <v>0.0</v>
      </c>
      <c r="G17" s="3">
        <v>0.0</v>
      </c>
      <c r="H17" s="3">
        <v>0.0</v>
      </c>
    </row>
    <row r="18" hidden="1">
      <c r="A18" s="2" t="s">
        <v>226</v>
      </c>
      <c r="B18" s="1" t="s">
        <v>22</v>
      </c>
      <c r="C18" s="3">
        <v>2.0</v>
      </c>
      <c r="D18" s="3">
        <v>1.0</v>
      </c>
      <c r="E18" s="3">
        <v>0.0</v>
      </c>
      <c r="F18" s="3">
        <v>0.0</v>
      </c>
      <c r="G18" s="3">
        <v>0.0</v>
      </c>
      <c r="H18" s="3">
        <v>0.0</v>
      </c>
    </row>
    <row r="19" hidden="1">
      <c r="A19" s="2" t="s">
        <v>158</v>
      </c>
      <c r="B19" s="1" t="s">
        <v>20</v>
      </c>
      <c r="C19" s="3">
        <v>2.0</v>
      </c>
      <c r="D19" s="3">
        <v>2.0</v>
      </c>
      <c r="E19" s="3">
        <v>14.0</v>
      </c>
      <c r="F19" s="3">
        <v>14.0</v>
      </c>
      <c r="G19" s="3">
        <v>22.0</v>
      </c>
      <c r="H19" s="3">
        <v>11.0</v>
      </c>
    </row>
    <row r="20" hidden="1">
      <c r="A20" s="2" t="s">
        <v>65</v>
      </c>
      <c r="B20" s="1" t="s">
        <v>22</v>
      </c>
      <c r="C20" s="3">
        <v>4.0</v>
      </c>
      <c r="D20" s="3">
        <v>3.0</v>
      </c>
      <c r="E20" s="3">
        <v>0.0</v>
      </c>
      <c r="F20" s="3">
        <v>0.0</v>
      </c>
      <c r="G20" s="3">
        <v>0.0</v>
      </c>
      <c r="H20" s="3">
        <v>0.0</v>
      </c>
    </row>
    <row r="21" hidden="1">
      <c r="A21" s="2" t="s">
        <v>159</v>
      </c>
      <c r="B21" s="1" t="s">
        <v>20</v>
      </c>
      <c r="C21" s="3">
        <v>1.0</v>
      </c>
      <c r="D21" s="3">
        <v>1.0</v>
      </c>
      <c r="E21" s="3">
        <v>0.0</v>
      </c>
      <c r="F21" s="3">
        <v>0.0</v>
      </c>
      <c r="G21" s="3">
        <v>0.0</v>
      </c>
      <c r="H21" s="3">
        <v>0.0</v>
      </c>
    </row>
    <row r="22">
      <c r="A22" s="2" t="s">
        <v>273</v>
      </c>
      <c r="B22" s="1" t="s">
        <v>17</v>
      </c>
      <c r="C22" s="3">
        <v>6.0</v>
      </c>
      <c r="D22" s="3">
        <v>6.0</v>
      </c>
      <c r="E22" s="3">
        <v>0.0</v>
      </c>
      <c r="F22" s="3">
        <v>0.0</v>
      </c>
      <c r="G22" s="3">
        <v>22.0</v>
      </c>
      <c r="H22" s="3">
        <v>11.0</v>
      </c>
    </row>
    <row r="23">
      <c r="A23" s="2" t="s">
        <v>272</v>
      </c>
      <c r="B23" s="1" t="s">
        <v>17</v>
      </c>
      <c r="C23" s="3">
        <v>2.0</v>
      </c>
      <c r="D23" s="3">
        <v>2.0</v>
      </c>
      <c r="E23" s="3">
        <v>0.0</v>
      </c>
      <c r="F23" s="3">
        <v>0.0</v>
      </c>
      <c r="G23" s="3">
        <v>24.0</v>
      </c>
      <c r="H23" s="3">
        <v>12.0</v>
      </c>
    </row>
    <row r="24">
      <c r="A24" s="2" t="s">
        <v>18</v>
      </c>
      <c r="B24" s="1" t="s">
        <v>17</v>
      </c>
      <c r="C24" s="3">
        <v>3.0</v>
      </c>
      <c r="D24" s="3">
        <v>3.0</v>
      </c>
      <c r="E24" s="3">
        <v>0.0</v>
      </c>
      <c r="F24" s="3">
        <v>0.0</v>
      </c>
      <c r="G24" s="3">
        <v>16.0</v>
      </c>
      <c r="H24" s="3">
        <v>16.0</v>
      </c>
    </row>
    <row r="25">
      <c r="A25" s="2" t="s">
        <v>114</v>
      </c>
      <c r="B25" s="1" t="s">
        <v>17</v>
      </c>
      <c r="C25" s="3">
        <v>7.0</v>
      </c>
      <c r="D25" s="3">
        <v>6.0</v>
      </c>
      <c r="E25" s="3">
        <v>1.0</v>
      </c>
      <c r="F25" s="3">
        <v>1.0</v>
      </c>
      <c r="G25" s="3">
        <v>26.0</v>
      </c>
      <c r="H25" s="3">
        <v>14.0</v>
      </c>
    </row>
    <row r="26">
      <c r="A26" s="2" t="s">
        <v>163</v>
      </c>
      <c r="B26" s="1" t="s">
        <v>17</v>
      </c>
      <c r="C26" s="3">
        <v>7.0</v>
      </c>
      <c r="D26" s="3">
        <v>5.0</v>
      </c>
      <c r="E26" s="3">
        <v>1.0</v>
      </c>
      <c r="F26" s="3">
        <v>1.0</v>
      </c>
      <c r="G26" s="3">
        <v>25.0</v>
      </c>
      <c r="H26" s="3">
        <v>13.0</v>
      </c>
    </row>
    <row r="27">
      <c r="A27" s="2" t="s">
        <v>249</v>
      </c>
      <c r="B27" s="1" t="s">
        <v>17</v>
      </c>
      <c r="C27" s="3">
        <v>2.0</v>
      </c>
      <c r="D27" s="3">
        <v>2.0</v>
      </c>
      <c r="E27" s="3">
        <v>0.0</v>
      </c>
      <c r="F27" s="3">
        <v>0.0</v>
      </c>
      <c r="G27" s="3">
        <v>20.0</v>
      </c>
      <c r="H27" s="3">
        <v>11.0</v>
      </c>
    </row>
    <row r="28" hidden="1">
      <c r="A28" s="2" t="s">
        <v>82</v>
      </c>
      <c r="B28" s="1" t="s">
        <v>22</v>
      </c>
      <c r="C28" s="3">
        <v>11.0</v>
      </c>
      <c r="D28" s="3">
        <v>10.0</v>
      </c>
      <c r="E28" s="3">
        <v>0.0</v>
      </c>
      <c r="F28" s="3">
        <v>0.0</v>
      </c>
      <c r="G28" s="3">
        <v>0.0</v>
      </c>
      <c r="H28" s="3">
        <v>0.0</v>
      </c>
    </row>
    <row r="29" hidden="1">
      <c r="A29" s="2" t="s">
        <v>72</v>
      </c>
      <c r="B29" s="1" t="s">
        <v>22</v>
      </c>
      <c r="C29" s="3">
        <v>6.0</v>
      </c>
      <c r="D29" s="3">
        <v>4.0</v>
      </c>
      <c r="E29" s="3">
        <v>0.0</v>
      </c>
      <c r="F29" s="3">
        <v>0.0</v>
      </c>
      <c r="G29" s="3">
        <v>0.0</v>
      </c>
      <c r="H29" s="3">
        <v>0.0</v>
      </c>
    </row>
    <row r="30">
      <c r="A30" s="2" t="s">
        <v>274</v>
      </c>
      <c r="B30" s="1" t="s">
        <v>17</v>
      </c>
      <c r="C30" s="3">
        <v>3.0</v>
      </c>
      <c r="D30" s="3">
        <v>3.0</v>
      </c>
      <c r="E30" s="3">
        <v>0.0</v>
      </c>
      <c r="F30" s="3">
        <v>0.0</v>
      </c>
      <c r="G30" s="3">
        <v>0.0</v>
      </c>
      <c r="H30" s="3">
        <v>0.0</v>
      </c>
    </row>
    <row r="31">
      <c r="A31" s="2" t="s">
        <v>275</v>
      </c>
      <c r="B31" s="1" t="s">
        <v>17</v>
      </c>
      <c r="C31" s="3">
        <v>3.0</v>
      </c>
      <c r="D31" s="3">
        <v>3.0</v>
      </c>
      <c r="E31" s="3">
        <v>2.0</v>
      </c>
      <c r="F31" s="3">
        <v>1.0</v>
      </c>
      <c r="G31" s="3">
        <v>0.0</v>
      </c>
      <c r="H31" s="3">
        <v>0.0</v>
      </c>
    </row>
    <row r="32">
      <c r="A32" s="2" t="s">
        <v>234</v>
      </c>
      <c r="B32" s="1" t="s">
        <v>17</v>
      </c>
      <c r="C32" s="3">
        <v>2.0</v>
      </c>
      <c r="D32" s="3">
        <v>2.0</v>
      </c>
      <c r="E32" s="3">
        <v>0.0</v>
      </c>
      <c r="F32" s="3">
        <v>0.0</v>
      </c>
      <c r="G32" s="3">
        <v>0.0</v>
      </c>
      <c r="H32" s="3">
        <v>0.0</v>
      </c>
    </row>
    <row r="33" hidden="1">
      <c r="A33" s="2" t="s">
        <v>247</v>
      </c>
      <c r="B33" s="1" t="s">
        <v>22</v>
      </c>
      <c r="C33" s="3">
        <v>12.0</v>
      </c>
      <c r="D33" s="3">
        <v>12.0</v>
      </c>
      <c r="E33" s="3">
        <v>5.0</v>
      </c>
      <c r="F33" s="3">
        <v>5.0</v>
      </c>
      <c r="G33" s="3">
        <v>0.0</v>
      </c>
      <c r="H33" s="3">
        <v>0.0</v>
      </c>
    </row>
    <row r="34" hidden="1">
      <c r="A34" s="2" t="s">
        <v>24</v>
      </c>
      <c r="B34" s="1" t="s">
        <v>22</v>
      </c>
      <c r="C34" s="3">
        <v>5.0</v>
      </c>
      <c r="D34" s="3">
        <v>4.0</v>
      </c>
      <c r="E34" s="3">
        <v>0.0</v>
      </c>
      <c r="F34" s="3">
        <v>0.0</v>
      </c>
      <c r="G34" s="3">
        <v>0.0</v>
      </c>
      <c r="H34" s="3">
        <v>0.0</v>
      </c>
    </row>
    <row r="35" hidden="1">
      <c r="A35" s="2" t="s">
        <v>50</v>
      </c>
      <c r="B35" s="1" t="s">
        <v>22</v>
      </c>
      <c r="C35" s="3">
        <v>1.0</v>
      </c>
      <c r="D35" s="3">
        <v>1.0</v>
      </c>
      <c r="E35" s="3">
        <v>0.0</v>
      </c>
      <c r="F35" s="3">
        <v>0.0</v>
      </c>
      <c r="G35" s="3">
        <v>0.0</v>
      </c>
      <c r="H35" s="3">
        <v>0.0</v>
      </c>
    </row>
    <row r="36" hidden="1">
      <c r="A36" s="2" t="s">
        <v>74</v>
      </c>
      <c r="B36" s="1" t="s">
        <v>22</v>
      </c>
      <c r="C36" s="3">
        <v>1.0</v>
      </c>
      <c r="D36" s="3">
        <v>1.0</v>
      </c>
      <c r="E36" s="3">
        <v>0.0</v>
      </c>
      <c r="F36" s="3">
        <v>0.0</v>
      </c>
      <c r="G36" s="3">
        <v>0.0</v>
      </c>
      <c r="H36" s="3">
        <v>0.0</v>
      </c>
    </row>
    <row r="37" hidden="1">
      <c r="A37" s="2" t="s">
        <v>239</v>
      </c>
      <c r="B37" s="1" t="s">
        <v>22</v>
      </c>
      <c r="C37" s="3">
        <v>9.0</v>
      </c>
      <c r="D37" s="3">
        <v>7.0</v>
      </c>
      <c r="E37" s="3">
        <v>3.0</v>
      </c>
      <c r="F37" s="3">
        <v>3.0</v>
      </c>
      <c r="G37" s="3">
        <v>0.0</v>
      </c>
      <c r="H37" s="3">
        <v>0.0</v>
      </c>
    </row>
    <row r="38" hidden="1">
      <c r="A38" s="2" t="s">
        <v>23</v>
      </c>
      <c r="B38" s="1" t="s">
        <v>22</v>
      </c>
      <c r="C38" s="3">
        <v>5.0</v>
      </c>
      <c r="D38" s="3">
        <v>4.0</v>
      </c>
      <c r="E38" s="3">
        <v>0.0</v>
      </c>
      <c r="F38" s="3">
        <v>0.0</v>
      </c>
      <c r="G38" s="3">
        <v>0.0</v>
      </c>
      <c r="H38" s="3">
        <v>0.0</v>
      </c>
    </row>
    <row r="39" hidden="1">
      <c r="A39" s="2" t="s">
        <v>89</v>
      </c>
      <c r="B39" s="1" t="s">
        <v>22</v>
      </c>
      <c r="C39" s="3">
        <v>2.0</v>
      </c>
      <c r="D39" s="3">
        <v>2.0</v>
      </c>
      <c r="E39" s="3">
        <v>0.0</v>
      </c>
      <c r="F39" s="3">
        <v>0.0</v>
      </c>
      <c r="G39" s="3">
        <v>0.0</v>
      </c>
      <c r="H39" s="3">
        <v>0.0</v>
      </c>
    </row>
    <row r="40" hidden="1">
      <c r="A40" s="2" t="s">
        <v>227</v>
      </c>
      <c r="B40" s="1" t="s">
        <v>22</v>
      </c>
      <c r="C40" s="3">
        <v>15.0</v>
      </c>
      <c r="D40" s="3">
        <v>14.0</v>
      </c>
      <c r="E40" s="3">
        <v>8.0</v>
      </c>
      <c r="F40" s="3">
        <v>8.0</v>
      </c>
      <c r="G40" s="3">
        <v>0.0</v>
      </c>
      <c r="H40" s="3">
        <v>0.0</v>
      </c>
    </row>
    <row r="41" hidden="1">
      <c r="A41" s="2" t="s">
        <v>25</v>
      </c>
      <c r="B41" s="1" t="s">
        <v>22</v>
      </c>
      <c r="C41" s="3">
        <v>19.0</v>
      </c>
      <c r="D41" s="3">
        <v>13.0</v>
      </c>
      <c r="E41" s="3">
        <v>0.0</v>
      </c>
      <c r="F41" s="3">
        <v>0.0</v>
      </c>
      <c r="G41" s="3">
        <v>0.0</v>
      </c>
      <c r="H41" s="3">
        <v>0.0</v>
      </c>
    </row>
    <row r="42" hidden="1">
      <c r="A42" s="2" t="s">
        <v>60</v>
      </c>
      <c r="B42" s="1" t="s">
        <v>22</v>
      </c>
      <c r="C42" s="3">
        <v>2.0</v>
      </c>
      <c r="D42" s="3">
        <v>2.0</v>
      </c>
      <c r="E42" s="3">
        <v>0.0</v>
      </c>
      <c r="F42" s="3">
        <v>0.0</v>
      </c>
      <c r="G42" s="3">
        <v>0.0</v>
      </c>
      <c r="H42" s="3">
        <v>0.0</v>
      </c>
    </row>
    <row r="43" hidden="1">
      <c r="A43" s="2" t="s">
        <v>48</v>
      </c>
      <c r="B43" s="1" t="s">
        <v>22</v>
      </c>
      <c r="C43" s="3">
        <v>2.0</v>
      </c>
      <c r="D43" s="3">
        <v>2.0</v>
      </c>
      <c r="E43" s="3">
        <v>6.0</v>
      </c>
      <c r="F43" s="3">
        <v>2.0</v>
      </c>
      <c r="G43" s="3">
        <v>0.0</v>
      </c>
      <c r="H43" s="3">
        <v>0.0</v>
      </c>
    </row>
    <row r="44" hidden="1">
      <c r="A44" s="2" t="s">
        <v>47</v>
      </c>
      <c r="B44" s="1" t="s">
        <v>22</v>
      </c>
      <c r="C44" s="3">
        <v>2.0</v>
      </c>
      <c r="D44" s="3">
        <v>2.0</v>
      </c>
      <c r="E44" s="3">
        <v>0.0</v>
      </c>
      <c r="F44" s="3">
        <v>0.0</v>
      </c>
      <c r="G44" s="3">
        <v>0.0</v>
      </c>
      <c r="H44" s="3">
        <v>0.0</v>
      </c>
    </row>
    <row r="45" hidden="1">
      <c r="A45" s="2" t="s">
        <v>28</v>
      </c>
      <c r="B45" s="1" t="s">
        <v>22</v>
      </c>
      <c r="C45" s="3">
        <v>2.0</v>
      </c>
      <c r="D45" s="3">
        <v>2.0</v>
      </c>
      <c r="E45" s="3">
        <v>1.0</v>
      </c>
      <c r="F45" s="3">
        <v>1.0</v>
      </c>
      <c r="G45" s="3">
        <v>0.0</v>
      </c>
      <c r="H45" s="3">
        <v>0.0</v>
      </c>
    </row>
    <row r="46" hidden="1">
      <c r="A46" s="2" t="s">
        <v>87</v>
      </c>
      <c r="B46" s="1" t="s">
        <v>22</v>
      </c>
      <c r="C46" s="3">
        <v>3.0</v>
      </c>
      <c r="D46" s="3">
        <v>2.0</v>
      </c>
      <c r="E46" s="3">
        <v>0.0</v>
      </c>
      <c r="F46" s="3">
        <v>0.0</v>
      </c>
      <c r="G46" s="3">
        <v>0.0</v>
      </c>
      <c r="H46" s="3">
        <v>0.0</v>
      </c>
    </row>
    <row r="47" hidden="1">
      <c r="A47" s="2" t="s">
        <v>64</v>
      </c>
      <c r="B47" s="1" t="s">
        <v>22</v>
      </c>
      <c r="C47" s="3">
        <v>2.0</v>
      </c>
      <c r="D47" s="3">
        <v>2.0</v>
      </c>
      <c r="E47" s="3">
        <v>0.0</v>
      </c>
      <c r="F47" s="3">
        <v>0.0</v>
      </c>
      <c r="G47" s="3">
        <v>0.0</v>
      </c>
      <c r="H47" s="3">
        <v>0.0</v>
      </c>
    </row>
    <row r="48" hidden="1">
      <c r="A48" s="2" t="s">
        <v>44</v>
      </c>
      <c r="B48" s="1" t="s">
        <v>22</v>
      </c>
      <c r="C48" s="3">
        <v>3.0</v>
      </c>
      <c r="D48" s="3">
        <v>2.0</v>
      </c>
      <c r="E48" s="3">
        <v>0.0</v>
      </c>
      <c r="F48" s="3">
        <v>0.0</v>
      </c>
      <c r="G48" s="3">
        <v>0.0</v>
      </c>
      <c r="H48" s="3">
        <v>0.0</v>
      </c>
    </row>
    <row r="49" hidden="1">
      <c r="A49" s="2" t="s">
        <v>124</v>
      </c>
      <c r="B49" s="1" t="s">
        <v>117</v>
      </c>
      <c r="C49" s="3">
        <v>1.0</v>
      </c>
      <c r="D49" s="3">
        <v>1.0</v>
      </c>
      <c r="E49" s="3">
        <v>0.0</v>
      </c>
      <c r="F49" s="3">
        <v>0.0</v>
      </c>
      <c r="G49" s="3">
        <v>0.0</v>
      </c>
      <c r="H49" s="3">
        <v>0.0</v>
      </c>
    </row>
    <row r="50" hidden="1">
      <c r="A50" s="2" t="s">
        <v>125</v>
      </c>
      <c r="B50" s="1" t="s">
        <v>117</v>
      </c>
      <c r="C50" s="3">
        <v>1.0</v>
      </c>
      <c r="D50" s="3">
        <v>1.0</v>
      </c>
      <c r="E50" s="3">
        <v>0.0</v>
      </c>
      <c r="F50" s="3">
        <v>0.0</v>
      </c>
      <c r="G50" s="3">
        <v>0.0</v>
      </c>
      <c r="H50" s="3">
        <v>0.0</v>
      </c>
    </row>
    <row r="51" hidden="1">
      <c r="A51" s="2" t="s">
        <v>37</v>
      </c>
      <c r="B51" s="1" t="s">
        <v>22</v>
      </c>
      <c r="C51" s="3">
        <v>2.0</v>
      </c>
      <c r="D51" s="3">
        <v>2.0</v>
      </c>
      <c r="E51" s="3">
        <v>0.0</v>
      </c>
      <c r="F51" s="3">
        <v>0.0</v>
      </c>
      <c r="G51" s="3">
        <v>0.0</v>
      </c>
      <c r="H51" s="3">
        <v>0.0</v>
      </c>
    </row>
    <row r="52" hidden="1">
      <c r="A52" s="2" t="s">
        <v>73</v>
      </c>
      <c r="B52" s="1" t="s">
        <v>22</v>
      </c>
      <c r="C52" s="3">
        <v>2.0</v>
      </c>
      <c r="D52" s="3">
        <v>2.0</v>
      </c>
      <c r="E52" s="3">
        <v>0.0</v>
      </c>
      <c r="F52" s="3">
        <v>0.0</v>
      </c>
      <c r="G52" s="3">
        <v>0.0</v>
      </c>
      <c r="H52" s="3">
        <v>0.0</v>
      </c>
    </row>
    <row r="53" hidden="1">
      <c r="A53" s="2" t="s">
        <v>91</v>
      </c>
      <c r="B53" s="1" t="s">
        <v>22</v>
      </c>
      <c r="C53" s="3">
        <v>2.0</v>
      </c>
      <c r="D53" s="3">
        <v>2.0</v>
      </c>
      <c r="E53" s="3">
        <v>0.0</v>
      </c>
      <c r="F53" s="3">
        <v>0.0</v>
      </c>
      <c r="G53" s="3">
        <v>0.0</v>
      </c>
      <c r="H53" s="3">
        <v>0.0</v>
      </c>
    </row>
    <row r="54" hidden="1">
      <c r="A54" s="2" t="s">
        <v>35</v>
      </c>
      <c r="B54" s="1" t="s">
        <v>22</v>
      </c>
      <c r="C54" s="3">
        <v>2.0</v>
      </c>
      <c r="D54" s="3">
        <v>2.0</v>
      </c>
      <c r="E54" s="3">
        <v>0.0</v>
      </c>
      <c r="F54" s="3">
        <v>0.0</v>
      </c>
      <c r="G54" s="3">
        <v>0.0</v>
      </c>
      <c r="H54" s="3">
        <v>0.0</v>
      </c>
    </row>
    <row r="55" hidden="1">
      <c r="A55" s="2" t="s">
        <v>57</v>
      </c>
      <c r="B55" s="1" t="s">
        <v>22</v>
      </c>
      <c r="C55" s="3">
        <v>2.0</v>
      </c>
      <c r="D55" s="3">
        <v>2.0</v>
      </c>
      <c r="E55" s="3">
        <v>0.0</v>
      </c>
      <c r="F55" s="3">
        <v>0.0</v>
      </c>
      <c r="G55" s="3">
        <v>0.0</v>
      </c>
      <c r="H55" s="3">
        <v>0.0</v>
      </c>
    </row>
    <row r="56" hidden="1">
      <c r="A56" s="2" t="s">
        <v>69</v>
      </c>
      <c r="B56" s="1" t="s">
        <v>22</v>
      </c>
      <c r="C56" s="3">
        <v>2.0</v>
      </c>
      <c r="D56" s="3">
        <v>2.0</v>
      </c>
      <c r="E56" s="3">
        <v>0.0</v>
      </c>
      <c r="F56" s="3">
        <v>0.0</v>
      </c>
      <c r="G56" s="3">
        <v>0.0</v>
      </c>
      <c r="H56" s="3">
        <v>0.0</v>
      </c>
    </row>
    <row r="57" hidden="1">
      <c r="A57" s="2" t="s">
        <v>83</v>
      </c>
      <c r="B57" s="1" t="s">
        <v>22</v>
      </c>
      <c r="C57" s="3">
        <v>2.0</v>
      </c>
      <c r="D57" s="3">
        <v>2.0</v>
      </c>
      <c r="E57" s="3">
        <v>0.0</v>
      </c>
      <c r="F57" s="3">
        <v>0.0</v>
      </c>
      <c r="G57" s="3">
        <v>0.0</v>
      </c>
      <c r="H57" s="3">
        <v>0.0</v>
      </c>
    </row>
    <row r="58" hidden="1">
      <c r="A58" s="2" t="s">
        <v>84</v>
      </c>
      <c r="B58" s="1" t="s">
        <v>22</v>
      </c>
      <c r="C58" s="3">
        <v>2.0</v>
      </c>
      <c r="D58" s="3">
        <v>2.0</v>
      </c>
      <c r="E58" s="3">
        <v>0.0</v>
      </c>
      <c r="F58" s="3">
        <v>0.0</v>
      </c>
      <c r="G58" s="3">
        <v>0.0</v>
      </c>
      <c r="H58" s="3">
        <v>0.0</v>
      </c>
    </row>
    <row r="59" hidden="1">
      <c r="A59" s="2" t="s">
        <v>75</v>
      </c>
      <c r="B59" s="1" t="s">
        <v>22</v>
      </c>
      <c r="C59" s="3">
        <v>2.0</v>
      </c>
      <c r="D59" s="3">
        <v>2.0</v>
      </c>
      <c r="E59" s="3">
        <v>0.0</v>
      </c>
      <c r="F59" s="3">
        <v>0.0</v>
      </c>
      <c r="G59" s="3">
        <v>0.0</v>
      </c>
      <c r="H59" s="3">
        <v>0.0</v>
      </c>
    </row>
    <row r="60" hidden="1">
      <c r="A60" s="2" t="s">
        <v>88</v>
      </c>
      <c r="B60" s="1" t="s">
        <v>22</v>
      </c>
      <c r="C60" s="3">
        <v>2.0</v>
      </c>
      <c r="D60" s="3">
        <v>2.0</v>
      </c>
      <c r="E60" s="3">
        <v>0.0</v>
      </c>
      <c r="F60" s="3">
        <v>0.0</v>
      </c>
      <c r="G60" s="3">
        <v>0.0</v>
      </c>
      <c r="H60" s="3">
        <v>0.0</v>
      </c>
    </row>
    <row r="61" hidden="1">
      <c r="A61" s="2" t="s">
        <v>67</v>
      </c>
      <c r="B61" s="1" t="s">
        <v>22</v>
      </c>
      <c r="C61" s="3">
        <v>2.0</v>
      </c>
      <c r="D61" s="3">
        <v>2.0</v>
      </c>
      <c r="E61" s="3">
        <v>0.0</v>
      </c>
      <c r="F61" s="3">
        <v>0.0</v>
      </c>
      <c r="G61" s="3">
        <v>0.0</v>
      </c>
      <c r="H61" s="3">
        <v>0.0</v>
      </c>
    </row>
    <row r="62" hidden="1">
      <c r="A62" s="2" t="s">
        <v>41</v>
      </c>
      <c r="B62" s="1" t="s">
        <v>22</v>
      </c>
      <c r="C62" s="3">
        <v>2.0</v>
      </c>
      <c r="D62" s="3">
        <v>2.0</v>
      </c>
      <c r="E62" s="3">
        <v>0.0</v>
      </c>
      <c r="F62" s="3">
        <v>0.0</v>
      </c>
      <c r="G62" s="3">
        <v>0.0</v>
      </c>
      <c r="H62" s="3">
        <v>0.0</v>
      </c>
    </row>
    <row r="63" hidden="1">
      <c r="A63" s="2" t="s">
        <v>58</v>
      </c>
      <c r="B63" s="1" t="s">
        <v>22</v>
      </c>
      <c r="C63" s="3">
        <v>2.0</v>
      </c>
      <c r="D63" s="3">
        <v>2.0</v>
      </c>
      <c r="E63" s="3">
        <v>0.0</v>
      </c>
      <c r="F63" s="3">
        <v>0.0</v>
      </c>
      <c r="G63" s="3">
        <v>0.0</v>
      </c>
      <c r="H63" s="3">
        <v>0.0</v>
      </c>
    </row>
    <row r="64" hidden="1">
      <c r="A64" s="2" t="s">
        <v>70</v>
      </c>
      <c r="B64" s="1" t="s">
        <v>22</v>
      </c>
      <c r="C64" s="3">
        <v>2.0</v>
      </c>
      <c r="D64" s="3">
        <v>2.0</v>
      </c>
      <c r="E64" s="3">
        <v>0.0</v>
      </c>
      <c r="F64" s="3">
        <v>0.0</v>
      </c>
      <c r="G64" s="3">
        <v>0.0</v>
      </c>
      <c r="H64" s="3">
        <v>0.0</v>
      </c>
    </row>
    <row r="65" hidden="1">
      <c r="A65" s="2" t="s">
        <v>51</v>
      </c>
      <c r="B65" s="1" t="s">
        <v>22</v>
      </c>
      <c r="C65" s="3">
        <v>2.0</v>
      </c>
      <c r="D65" s="3">
        <v>2.0</v>
      </c>
      <c r="E65" s="3">
        <v>0.0</v>
      </c>
      <c r="F65" s="3">
        <v>0.0</v>
      </c>
      <c r="G65" s="3">
        <v>0.0</v>
      </c>
      <c r="H65" s="3">
        <v>0.0</v>
      </c>
    </row>
    <row r="66" hidden="1">
      <c r="A66" s="2" t="s">
        <v>56</v>
      </c>
      <c r="B66" s="1" t="s">
        <v>22</v>
      </c>
      <c r="C66" s="3">
        <v>2.0</v>
      </c>
      <c r="D66" s="3">
        <v>2.0</v>
      </c>
      <c r="E66" s="3">
        <v>0.0</v>
      </c>
      <c r="F66" s="3">
        <v>0.0</v>
      </c>
      <c r="G66" s="3">
        <v>0.0</v>
      </c>
      <c r="H66" s="3">
        <v>0.0</v>
      </c>
    </row>
    <row r="67" hidden="1">
      <c r="A67" s="2" t="s">
        <v>52</v>
      </c>
      <c r="B67" s="1" t="s">
        <v>22</v>
      </c>
      <c r="C67" s="3">
        <v>2.0</v>
      </c>
      <c r="D67" s="3">
        <v>2.0</v>
      </c>
      <c r="E67" s="3">
        <v>0.0</v>
      </c>
      <c r="F67" s="3">
        <v>0.0</v>
      </c>
      <c r="G67" s="3">
        <v>0.0</v>
      </c>
      <c r="H67" s="3">
        <v>0.0</v>
      </c>
    </row>
    <row r="68" hidden="1">
      <c r="A68" s="2" t="s">
        <v>42</v>
      </c>
      <c r="B68" s="1" t="s">
        <v>22</v>
      </c>
      <c r="C68" s="3">
        <v>2.0</v>
      </c>
      <c r="D68" s="3">
        <v>2.0</v>
      </c>
      <c r="E68" s="3">
        <v>0.0</v>
      </c>
      <c r="F68" s="3">
        <v>0.0</v>
      </c>
      <c r="G68" s="3">
        <v>0.0</v>
      </c>
      <c r="H68" s="3">
        <v>0.0</v>
      </c>
    </row>
    <row r="69" hidden="1">
      <c r="A69" s="2" t="s">
        <v>59</v>
      </c>
      <c r="B69" s="1" t="s">
        <v>22</v>
      </c>
      <c r="C69" s="3">
        <v>2.0</v>
      </c>
      <c r="D69" s="3">
        <v>2.0</v>
      </c>
      <c r="E69" s="3">
        <v>0.0</v>
      </c>
      <c r="F69" s="3">
        <v>0.0</v>
      </c>
      <c r="G69" s="3">
        <v>0.0</v>
      </c>
      <c r="H69" s="3">
        <v>0.0</v>
      </c>
    </row>
    <row r="70" hidden="1">
      <c r="A70" s="2" t="s">
        <v>92</v>
      </c>
      <c r="B70" s="1" t="s">
        <v>22</v>
      </c>
      <c r="C70" s="3">
        <v>2.0</v>
      </c>
      <c r="D70" s="3">
        <v>2.0</v>
      </c>
      <c r="E70" s="3">
        <v>0.0</v>
      </c>
      <c r="F70" s="3">
        <v>0.0</v>
      </c>
      <c r="G70" s="3">
        <v>0.0</v>
      </c>
      <c r="H70" s="3">
        <v>0.0</v>
      </c>
    </row>
    <row r="71" hidden="1">
      <c r="A71" s="2" t="s">
        <v>71</v>
      </c>
      <c r="B71" s="1" t="s">
        <v>22</v>
      </c>
      <c r="C71" s="3">
        <v>8.0</v>
      </c>
      <c r="D71" s="3">
        <v>5.0</v>
      </c>
      <c r="E71" s="3">
        <v>0.0</v>
      </c>
      <c r="F71" s="3">
        <v>0.0</v>
      </c>
      <c r="G71" s="3">
        <v>0.0</v>
      </c>
      <c r="H71" s="3">
        <v>0.0</v>
      </c>
    </row>
    <row r="72" hidden="1">
      <c r="A72" s="2" t="s">
        <v>43</v>
      </c>
      <c r="B72" s="1" t="s">
        <v>22</v>
      </c>
      <c r="C72" s="3">
        <v>2.0</v>
      </c>
      <c r="D72" s="3">
        <v>2.0</v>
      </c>
      <c r="E72" s="3">
        <v>0.0</v>
      </c>
      <c r="F72" s="3">
        <v>0.0</v>
      </c>
      <c r="G72" s="3">
        <v>0.0</v>
      </c>
      <c r="H72" s="3">
        <v>0.0</v>
      </c>
    </row>
    <row r="73" hidden="1">
      <c r="A73" s="2" t="s">
        <v>53</v>
      </c>
      <c r="B73" s="1" t="s">
        <v>22</v>
      </c>
      <c r="C73" s="3">
        <v>11.0</v>
      </c>
      <c r="D73" s="3">
        <v>8.0</v>
      </c>
      <c r="E73" s="3">
        <v>0.0</v>
      </c>
      <c r="F73" s="3">
        <v>0.0</v>
      </c>
      <c r="G73" s="3">
        <v>0.0</v>
      </c>
      <c r="H73" s="3">
        <v>0.0</v>
      </c>
    </row>
    <row r="74" hidden="1">
      <c r="A74" s="2" t="s">
        <v>55</v>
      </c>
      <c r="B74" s="1" t="s">
        <v>22</v>
      </c>
      <c r="C74" s="3">
        <v>10.0</v>
      </c>
      <c r="D74" s="3">
        <v>7.0</v>
      </c>
      <c r="E74" s="3">
        <v>0.0</v>
      </c>
      <c r="F74" s="3">
        <v>0.0</v>
      </c>
      <c r="G74" s="3">
        <v>0.0</v>
      </c>
      <c r="H74" s="3">
        <v>0.0</v>
      </c>
    </row>
    <row r="75" hidden="1">
      <c r="A75" s="2" t="s">
        <v>66</v>
      </c>
      <c r="B75" s="1" t="s">
        <v>22</v>
      </c>
      <c r="C75" s="3">
        <v>5.0</v>
      </c>
      <c r="D75" s="3">
        <v>4.0</v>
      </c>
      <c r="E75" s="3">
        <v>0.0</v>
      </c>
      <c r="F75" s="3">
        <v>0.0</v>
      </c>
      <c r="G75" s="3">
        <v>0.0</v>
      </c>
      <c r="H75" s="3">
        <v>0.0</v>
      </c>
    </row>
    <row r="76" hidden="1">
      <c r="A76" s="2" t="s">
        <v>54</v>
      </c>
      <c r="B76" s="1" t="s">
        <v>22</v>
      </c>
      <c r="C76" s="3">
        <v>2.0</v>
      </c>
      <c r="D76" s="3">
        <v>2.0</v>
      </c>
      <c r="E76" s="3">
        <v>0.0</v>
      </c>
      <c r="F76" s="3">
        <v>0.0</v>
      </c>
      <c r="G76" s="3">
        <v>0.0</v>
      </c>
      <c r="H76" s="3">
        <v>0.0</v>
      </c>
    </row>
    <row r="77" hidden="1">
      <c r="A77" s="2" t="s">
        <v>68</v>
      </c>
      <c r="B77" s="1" t="s">
        <v>22</v>
      </c>
      <c r="C77" s="3">
        <v>2.0</v>
      </c>
      <c r="D77" s="3">
        <v>2.0</v>
      </c>
      <c r="E77" s="3">
        <v>0.0</v>
      </c>
      <c r="F77" s="3">
        <v>0.0</v>
      </c>
      <c r="G77" s="3">
        <v>0.0</v>
      </c>
      <c r="H77" s="3">
        <v>0.0</v>
      </c>
    </row>
    <row r="78" hidden="1">
      <c r="A78" s="2" t="s">
        <v>62</v>
      </c>
      <c r="B78" s="1" t="s">
        <v>22</v>
      </c>
      <c r="C78" s="3">
        <v>34.0</v>
      </c>
      <c r="D78" s="3">
        <v>30.0</v>
      </c>
      <c r="E78" s="3">
        <v>2.0</v>
      </c>
      <c r="F78" s="3">
        <v>2.0</v>
      </c>
      <c r="G78" s="3">
        <v>0.0</v>
      </c>
      <c r="H78" s="3">
        <v>0.0</v>
      </c>
    </row>
    <row r="79" hidden="1">
      <c r="A79" s="2" t="s">
        <v>85</v>
      </c>
      <c r="B79" s="1" t="s">
        <v>22</v>
      </c>
      <c r="C79" s="3">
        <v>3.0</v>
      </c>
      <c r="D79" s="3">
        <v>2.0</v>
      </c>
      <c r="E79" s="3">
        <v>0.0</v>
      </c>
      <c r="F79" s="3">
        <v>0.0</v>
      </c>
      <c r="G79" s="3">
        <v>0.0</v>
      </c>
      <c r="H79" s="3">
        <v>0.0</v>
      </c>
    </row>
    <row r="80" hidden="1">
      <c r="A80" s="2" t="s">
        <v>86</v>
      </c>
      <c r="B80" s="1" t="s">
        <v>22</v>
      </c>
      <c r="C80" s="3">
        <v>2.0</v>
      </c>
      <c r="D80" s="3">
        <v>2.0</v>
      </c>
      <c r="E80" s="3">
        <v>0.0</v>
      </c>
      <c r="F80" s="3">
        <v>0.0</v>
      </c>
      <c r="G80" s="3">
        <v>0.0</v>
      </c>
      <c r="H80" s="3">
        <v>0.0</v>
      </c>
    </row>
    <row r="81" hidden="1">
      <c r="A81" s="2" t="s">
        <v>45</v>
      </c>
      <c r="B81" s="1" t="s">
        <v>22</v>
      </c>
      <c r="C81" s="3">
        <v>5.0</v>
      </c>
      <c r="D81" s="3">
        <v>4.0</v>
      </c>
      <c r="E81" s="3">
        <v>0.0</v>
      </c>
      <c r="F81" s="3">
        <v>0.0</v>
      </c>
      <c r="G81" s="3">
        <v>0.0</v>
      </c>
      <c r="H81" s="3">
        <v>0.0</v>
      </c>
    </row>
    <row r="82" hidden="1">
      <c r="A82" s="2" t="s">
        <v>241</v>
      </c>
      <c r="B82" s="1" t="s">
        <v>15</v>
      </c>
      <c r="C82" s="3">
        <v>30.0</v>
      </c>
      <c r="D82" s="3">
        <v>30.0</v>
      </c>
      <c r="E82" s="3">
        <v>3.0</v>
      </c>
      <c r="F82" s="3">
        <v>3.0</v>
      </c>
      <c r="G82" s="3">
        <v>0.0</v>
      </c>
      <c r="H82" s="3">
        <v>0.0</v>
      </c>
    </row>
    <row r="83" hidden="1">
      <c r="A83" s="2" t="s">
        <v>154</v>
      </c>
      <c r="B83" s="1" t="s">
        <v>15</v>
      </c>
      <c r="C83" s="3">
        <v>1.0</v>
      </c>
      <c r="D83" s="3">
        <v>1.0</v>
      </c>
      <c r="E83" s="3">
        <v>0.0</v>
      </c>
      <c r="F83" s="3">
        <v>0.0</v>
      </c>
      <c r="G83" s="3">
        <v>0.0</v>
      </c>
      <c r="H83" s="3">
        <v>0.0</v>
      </c>
    </row>
    <row r="84" hidden="1">
      <c r="A84" s="2" t="s">
        <v>242</v>
      </c>
      <c r="B84" s="1" t="s">
        <v>22</v>
      </c>
      <c r="C84" s="3">
        <v>6.0</v>
      </c>
      <c r="D84" s="3">
        <v>6.0</v>
      </c>
      <c r="E84" s="3">
        <v>0.0</v>
      </c>
      <c r="F84" s="3">
        <v>0.0</v>
      </c>
      <c r="G84" s="3">
        <v>0.0</v>
      </c>
      <c r="H84" s="3">
        <v>0.0</v>
      </c>
    </row>
    <row r="85" hidden="1">
      <c r="A85" s="2" t="s">
        <v>157</v>
      </c>
      <c r="B85" s="1" t="s">
        <v>20</v>
      </c>
      <c r="C85" s="3">
        <v>2.0</v>
      </c>
      <c r="D85" s="3">
        <v>1.0</v>
      </c>
      <c r="E85" s="3">
        <v>1.0</v>
      </c>
      <c r="F85" s="3">
        <v>1.0</v>
      </c>
      <c r="G85" s="3">
        <v>22.0</v>
      </c>
      <c r="H85" s="3">
        <v>11.0</v>
      </c>
    </row>
    <row r="86" hidden="1">
      <c r="A86" s="2" t="s">
        <v>277</v>
      </c>
      <c r="B86" s="1" t="s">
        <v>15</v>
      </c>
      <c r="C86" s="3">
        <v>4.0</v>
      </c>
      <c r="D86" s="3">
        <v>2.0</v>
      </c>
      <c r="E86" s="3">
        <v>1.0</v>
      </c>
      <c r="F86" s="3">
        <v>1.0</v>
      </c>
      <c r="G86" s="3">
        <v>0.0</v>
      </c>
      <c r="H86" s="3">
        <v>0.0</v>
      </c>
    </row>
    <row r="87" hidden="1">
      <c r="A87" s="2" t="s">
        <v>270</v>
      </c>
      <c r="B87" s="1" t="s">
        <v>15</v>
      </c>
      <c r="C87" s="3">
        <v>25.0</v>
      </c>
      <c r="D87" s="3">
        <v>25.0</v>
      </c>
      <c r="E87" s="3">
        <v>0.0</v>
      </c>
      <c r="F87" s="3">
        <v>0.0</v>
      </c>
      <c r="G87" s="3">
        <v>0.0</v>
      </c>
      <c r="H87" s="3">
        <v>0.0</v>
      </c>
    </row>
    <row r="88" hidden="1">
      <c r="A88" s="2" t="s">
        <v>19</v>
      </c>
      <c r="B88" s="1" t="s">
        <v>20</v>
      </c>
      <c r="C88" s="3">
        <v>27.0</v>
      </c>
      <c r="D88" s="3">
        <v>27.0</v>
      </c>
      <c r="E88" s="3">
        <v>1.0</v>
      </c>
      <c r="F88" s="3">
        <v>1.0</v>
      </c>
      <c r="G88" s="3">
        <v>0.0</v>
      </c>
      <c r="H88" s="3">
        <v>0.0</v>
      </c>
    </row>
    <row r="89" hidden="1">
      <c r="A89" s="2" t="s">
        <v>12</v>
      </c>
      <c r="B89" s="1" t="s">
        <v>13</v>
      </c>
      <c r="C89" s="3">
        <v>34.0</v>
      </c>
      <c r="D89" s="3">
        <v>28.0</v>
      </c>
      <c r="E89" s="3">
        <v>27.0</v>
      </c>
      <c r="F89" s="3">
        <v>25.0</v>
      </c>
      <c r="G89" s="3">
        <v>26.0</v>
      </c>
      <c r="H89" s="3">
        <v>15.0</v>
      </c>
    </row>
    <row r="90" hidden="1">
      <c r="A90" s="2" t="s">
        <v>118</v>
      </c>
      <c r="B90" s="1" t="s">
        <v>117</v>
      </c>
      <c r="C90" s="3">
        <v>4.0</v>
      </c>
      <c r="D90" s="3">
        <v>3.0</v>
      </c>
      <c r="E90" s="3">
        <v>0.0</v>
      </c>
      <c r="F90" s="3">
        <v>0.0</v>
      </c>
      <c r="G90" s="3">
        <v>0.0</v>
      </c>
      <c r="H90" s="3">
        <v>0.0</v>
      </c>
    </row>
    <row r="91" hidden="1">
      <c r="A91" s="2" t="s">
        <v>138</v>
      </c>
      <c r="B91" s="1" t="s">
        <v>117</v>
      </c>
      <c r="C91" s="3">
        <v>1.0</v>
      </c>
      <c r="D91" s="3">
        <v>1.0</v>
      </c>
      <c r="E91" s="3">
        <v>0.0</v>
      </c>
      <c r="F91" s="3">
        <v>0.0</v>
      </c>
      <c r="G91" s="3">
        <v>0.0</v>
      </c>
      <c r="H91" s="3">
        <v>0.0</v>
      </c>
    </row>
    <row r="92" hidden="1">
      <c r="A92" s="2" t="s">
        <v>139</v>
      </c>
      <c r="B92" s="1" t="s">
        <v>117</v>
      </c>
      <c r="C92" s="3">
        <v>1.0</v>
      </c>
      <c r="D92" s="3">
        <v>1.0</v>
      </c>
      <c r="E92" s="3">
        <v>0.0</v>
      </c>
      <c r="F92" s="3">
        <v>0.0</v>
      </c>
      <c r="G92" s="3">
        <v>0.0</v>
      </c>
      <c r="H92" s="3">
        <v>0.0</v>
      </c>
    </row>
    <row r="93" hidden="1">
      <c r="A93" s="2" t="s">
        <v>61</v>
      </c>
      <c r="B93" s="1" t="s">
        <v>22</v>
      </c>
      <c r="C93" s="3">
        <v>3.0</v>
      </c>
      <c r="D93" s="3">
        <v>3.0</v>
      </c>
      <c r="E93" s="3">
        <v>0.0</v>
      </c>
      <c r="F93" s="3">
        <v>0.0</v>
      </c>
      <c r="G93" s="3">
        <v>0.0</v>
      </c>
      <c r="H93" s="3">
        <v>0.0</v>
      </c>
    </row>
    <row r="94" hidden="1">
      <c r="A94" s="2" t="s">
        <v>147</v>
      </c>
      <c r="B94" s="1" t="s">
        <v>117</v>
      </c>
      <c r="C94" s="3">
        <v>1.0</v>
      </c>
      <c r="D94" s="3">
        <v>1.0</v>
      </c>
      <c r="E94" s="3">
        <v>0.0</v>
      </c>
      <c r="F94" s="3">
        <v>0.0</v>
      </c>
      <c r="G94" s="3">
        <v>0.0</v>
      </c>
      <c r="H94" s="3">
        <v>0.0</v>
      </c>
    </row>
    <row r="95">
      <c r="A95" s="2" t="s">
        <v>240</v>
      </c>
      <c r="B95" s="1" t="s">
        <v>17</v>
      </c>
      <c r="C95" s="3">
        <v>6.0</v>
      </c>
      <c r="D95" s="3">
        <v>5.0</v>
      </c>
      <c r="E95" s="3">
        <v>1.0</v>
      </c>
      <c r="F95" s="3">
        <v>1.0</v>
      </c>
      <c r="G95" s="3">
        <v>33.0</v>
      </c>
      <c r="H95" s="3">
        <v>17.0</v>
      </c>
    </row>
    <row r="96" hidden="1">
      <c r="A96" s="2" t="s">
        <v>63</v>
      </c>
      <c r="B96" s="1" t="s">
        <v>22</v>
      </c>
      <c r="C96" s="3">
        <v>1.0</v>
      </c>
      <c r="D96" s="3">
        <v>1.0</v>
      </c>
      <c r="E96" s="3">
        <v>0.0</v>
      </c>
      <c r="F96" s="3">
        <v>0.0</v>
      </c>
      <c r="G96" s="3">
        <v>0.0</v>
      </c>
      <c r="H96" s="3">
        <v>0.0</v>
      </c>
    </row>
    <row r="97" hidden="1">
      <c r="A97" s="2" t="s">
        <v>129</v>
      </c>
      <c r="B97" s="1" t="s">
        <v>117</v>
      </c>
      <c r="C97" s="3">
        <v>1.0</v>
      </c>
      <c r="D97" s="3">
        <v>1.0</v>
      </c>
      <c r="E97" s="3">
        <v>0.0</v>
      </c>
      <c r="F97" s="3">
        <v>0.0</v>
      </c>
      <c r="G97" s="3">
        <v>0.0</v>
      </c>
      <c r="H97" s="3">
        <v>0.0</v>
      </c>
    </row>
    <row r="98" hidden="1">
      <c r="A98" s="2" t="s">
        <v>131</v>
      </c>
      <c r="B98" s="1" t="s">
        <v>117</v>
      </c>
      <c r="C98" s="3">
        <v>1.0</v>
      </c>
      <c r="D98" s="3">
        <v>1.0</v>
      </c>
      <c r="E98" s="3">
        <v>0.0</v>
      </c>
      <c r="F98" s="3">
        <v>0.0</v>
      </c>
      <c r="G98" s="3">
        <v>0.0</v>
      </c>
      <c r="H98" s="3">
        <v>0.0</v>
      </c>
    </row>
    <row r="99" hidden="1">
      <c r="A99" s="2" t="s">
        <v>130</v>
      </c>
      <c r="B99" s="1" t="s">
        <v>117</v>
      </c>
      <c r="C99" s="3">
        <v>1.0</v>
      </c>
      <c r="D99" s="3">
        <v>1.0</v>
      </c>
      <c r="E99" s="3">
        <v>0.0</v>
      </c>
      <c r="F99" s="3">
        <v>0.0</v>
      </c>
      <c r="G99" s="3">
        <v>0.0</v>
      </c>
      <c r="H99" s="3">
        <v>0.0</v>
      </c>
    </row>
    <row r="100" hidden="1">
      <c r="A100" s="2" t="s">
        <v>123</v>
      </c>
      <c r="B100" s="1" t="s">
        <v>117</v>
      </c>
      <c r="C100" s="3">
        <v>1.0</v>
      </c>
      <c r="D100" s="3">
        <v>1.0</v>
      </c>
      <c r="E100" s="3">
        <v>0.0</v>
      </c>
      <c r="F100" s="3">
        <v>0.0</v>
      </c>
      <c r="G100" s="3">
        <v>0.0</v>
      </c>
      <c r="H100" s="3">
        <v>0.0</v>
      </c>
    </row>
    <row r="101" hidden="1">
      <c r="A101" s="2" t="s">
        <v>145</v>
      </c>
      <c r="B101" s="1" t="s">
        <v>117</v>
      </c>
      <c r="C101" s="3">
        <v>1.0</v>
      </c>
      <c r="D101" s="3">
        <v>1.0</v>
      </c>
      <c r="E101" s="3">
        <v>0.0</v>
      </c>
      <c r="F101" s="3">
        <v>0.0</v>
      </c>
      <c r="G101" s="3">
        <v>0.0</v>
      </c>
      <c r="H101" s="3">
        <v>0.0</v>
      </c>
    </row>
    <row r="102" hidden="1">
      <c r="A102" s="2" t="s">
        <v>90</v>
      </c>
      <c r="B102" s="1" t="s">
        <v>22</v>
      </c>
      <c r="C102" s="3">
        <v>2.0</v>
      </c>
      <c r="D102" s="3">
        <v>2.0</v>
      </c>
      <c r="E102" s="3">
        <v>0.0</v>
      </c>
      <c r="F102" s="3">
        <v>0.0</v>
      </c>
      <c r="G102" s="3">
        <v>0.0</v>
      </c>
      <c r="H102" s="3">
        <v>0.0</v>
      </c>
    </row>
    <row r="103" hidden="1">
      <c r="A103" s="2" t="s">
        <v>93</v>
      </c>
      <c r="B103" s="1" t="s">
        <v>22</v>
      </c>
      <c r="C103" s="3">
        <v>1.0</v>
      </c>
      <c r="D103" s="3">
        <v>1.0</v>
      </c>
      <c r="E103" s="3">
        <v>0.0</v>
      </c>
      <c r="F103" s="3">
        <v>0.0</v>
      </c>
      <c r="G103" s="3">
        <v>0.0</v>
      </c>
      <c r="H103" s="3">
        <v>0.0</v>
      </c>
    </row>
    <row r="104" hidden="1">
      <c r="A104" s="2" t="s">
        <v>156</v>
      </c>
      <c r="B104" s="1" t="s">
        <v>20</v>
      </c>
      <c r="C104" s="3">
        <v>3.0</v>
      </c>
      <c r="D104" s="3">
        <v>3.0</v>
      </c>
      <c r="E104" s="3">
        <v>0.0</v>
      </c>
      <c r="F104" s="3">
        <v>0.0</v>
      </c>
      <c r="G104" s="3">
        <v>0.0</v>
      </c>
      <c r="H104" s="3">
        <v>0.0</v>
      </c>
    </row>
    <row r="105" hidden="1">
      <c r="A105" s="2" t="s">
        <v>276</v>
      </c>
      <c r="B105" s="1" t="s">
        <v>15</v>
      </c>
      <c r="C105" s="3">
        <v>13.0</v>
      </c>
      <c r="D105" s="3">
        <v>13.0</v>
      </c>
      <c r="E105" s="3">
        <v>0.0</v>
      </c>
      <c r="F105" s="3">
        <v>0.0</v>
      </c>
      <c r="G105" s="3">
        <v>0.0</v>
      </c>
      <c r="H105" s="3">
        <v>0.0</v>
      </c>
    </row>
    <row r="106" hidden="1">
      <c r="A106" s="2" t="s">
        <v>155</v>
      </c>
      <c r="B106" s="1" t="s">
        <v>20</v>
      </c>
      <c r="C106" s="3">
        <v>0.0</v>
      </c>
      <c r="D106" s="3">
        <v>0.0</v>
      </c>
      <c r="E106" s="3">
        <v>0.0</v>
      </c>
      <c r="F106" s="3">
        <v>0.0</v>
      </c>
      <c r="G106" s="3">
        <v>14.0</v>
      </c>
      <c r="H106" s="3">
        <v>7.0</v>
      </c>
    </row>
    <row r="107" hidden="1">
      <c r="A107" s="2" t="s">
        <v>243</v>
      </c>
      <c r="B107" s="1" t="s">
        <v>20</v>
      </c>
      <c r="C107" s="3">
        <v>1.0</v>
      </c>
      <c r="D107" s="3">
        <v>1.0</v>
      </c>
      <c r="E107" s="3">
        <v>0.0</v>
      </c>
      <c r="F107" s="3">
        <v>0.0</v>
      </c>
      <c r="G107" s="3">
        <v>0.0</v>
      </c>
      <c r="H107" s="3">
        <v>0.0</v>
      </c>
    </row>
    <row r="108" hidden="1">
      <c r="A108" s="2" t="s">
        <v>132</v>
      </c>
      <c r="B108" s="1" t="s">
        <v>117</v>
      </c>
      <c r="C108" s="3">
        <v>1.0</v>
      </c>
      <c r="D108" s="3">
        <v>1.0</v>
      </c>
      <c r="E108" s="3">
        <v>0.0</v>
      </c>
      <c r="F108" s="3">
        <v>0.0</v>
      </c>
      <c r="G108" s="3">
        <v>0.0</v>
      </c>
      <c r="H108" s="3">
        <v>0.0</v>
      </c>
    </row>
    <row r="109" hidden="1">
      <c r="A109" s="2" t="s">
        <v>152</v>
      </c>
      <c r="B109" s="1" t="s">
        <v>117</v>
      </c>
      <c r="C109" s="3">
        <v>1.0</v>
      </c>
      <c r="D109" s="3">
        <v>1.0</v>
      </c>
      <c r="E109" s="3">
        <v>0.0</v>
      </c>
      <c r="F109" s="3">
        <v>0.0</v>
      </c>
      <c r="G109" s="3">
        <v>0.0</v>
      </c>
      <c r="H109" s="3">
        <v>0.0</v>
      </c>
    </row>
    <row r="110" hidden="1">
      <c r="A110" s="2" t="s">
        <v>137</v>
      </c>
      <c r="B110" s="1" t="s">
        <v>117</v>
      </c>
      <c r="C110" s="3">
        <v>1.0</v>
      </c>
      <c r="D110" s="3">
        <v>1.0</v>
      </c>
      <c r="E110" s="3">
        <v>0.0</v>
      </c>
      <c r="F110" s="3">
        <v>0.0</v>
      </c>
      <c r="G110" s="3">
        <v>0.0</v>
      </c>
      <c r="H110" s="3">
        <v>0.0</v>
      </c>
    </row>
    <row r="111" hidden="1">
      <c r="A111" s="2" t="s">
        <v>135</v>
      </c>
      <c r="B111" s="1" t="s">
        <v>117</v>
      </c>
      <c r="C111" s="3">
        <v>1.0</v>
      </c>
      <c r="D111" s="3">
        <v>1.0</v>
      </c>
      <c r="E111" s="3">
        <v>0.0</v>
      </c>
      <c r="F111" s="3">
        <v>0.0</v>
      </c>
      <c r="G111" s="3">
        <v>0.0</v>
      </c>
      <c r="H111" s="3">
        <v>0.0</v>
      </c>
    </row>
    <row r="112" hidden="1">
      <c r="A112" s="2" t="s">
        <v>122</v>
      </c>
      <c r="B112" s="1" t="s">
        <v>117</v>
      </c>
      <c r="C112" s="3">
        <v>1.0</v>
      </c>
      <c r="D112" s="3">
        <v>1.0</v>
      </c>
      <c r="E112" s="3">
        <v>0.0</v>
      </c>
      <c r="F112" s="3">
        <v>0.0</v>
      </c>
      <c r="G112" s="3">
        <v>0.0</v>
      </c>
      <c r="H112" s="3">
        <v>0.0</v>
      </c>
    </row>
    <row r="113" hidden="1">
      <c r="A113" s="2" t="s">
        <v>149</v>
      </c>
      <c r="B113" s="1" t="s">
        <v>117</v>
      </c>
      <c r="C113" s="3">
        <v>1.0</v>
      </c>
      <c r="D113" s="3">
        <v>1.0</v>
      </c>
      <c r="E113" s="3">
        <v>0.0</v>
      </c>
      <c r="F113" s="3">
        <v>0.0</v>
      </c>
      <c r="G113" s="3">
        <v>0.0</v>
      </c>
      <c r="H113" s="3">
        <v>0.0</v>
      </c>
    </row>
    <row r="114" hidden="1">
      <c r="A114" s="2" t="s">
        <v>120</v>
      </c>
      <c r="B114" s="1" t="s">
        <v>117</v>
      </c>
      <c r="C114" s="3">
        <v>2.0</v>
      </c>
      <c r="D114" s="3">
        <v>1.0</v>
      </c>
      <c r="E114" s="3">
        <v>0.0</v>
      </c>
      <c r="F114" s="3">
        <v>0.0</v>
      </c>
      <c r="G114" s="3">
        <v>0.0</v>
      </c>
      <c r="H114" s="3">
        <v>0.0</v>
      </c>
    </row>
    <row r="115" hidden="1">
      <c r="A115" s="2" t="s">
        <v>40</v>
      </c>
      <c r="B115" s="1" t="s">
        <v>22</v>
      </c>
      <c r="C115" s="3">
        <v>2.0</v>
      </c>
      <c r="D115" s="3">
        <v>1.0</v>
      </c>
      <c r="E115" s="3">
        <v>0.0</v>
      </c>
      <c r="F115" s="3">
        <v>0.0</v>
      </c>
      <c r="G115" s="3">
        <v>0.0</v>
      </c>
      <c r="H115" s="3">
        <v>0.0</v>
      </c>
    </row>
    <row r="116" hidden="1">
      <c r="A116" s="2" t="s">
        <v>127</v>
      </c>
      <c r="B116" s="1" t="s">
        <v>117</v>
      </c>
      <c r="C116" s="3">
        <v>1.0</v>
      </c>
      <c r="D116" s="3">
        <v>1.0</v>
      </c>
      <c r="E116" s="3">
        <v>0.0</v>
      </c>
      <c r="F116" s="3">
        <v>0.0</v>
      </c>
      <c r="G116" s="3">
        <v>0.0</v>
      </c>
      <c r="H116" s="3">
        <v>0.0</v>
      </c>
    </row>
    <row r="117" hidden="1">
      <c r="A117" s="2" t="s">
        <v>32</v>
      </c>
      <c r="B117" s="1" t="s">
        <v>22</v>
      </c>
      <c r="C117" s="3">
        <v>2.0</v>
      </c>
      <c r="D117" s="3">
        <v>1.0</v>
      </c>
      <c r="E117" s="3">
        <v>0.0</v>
      </c>
      <c r="F117" s="3">
        <v>0.0</v>
      </c>
      <c r="G117" s="3">
        <v>0.0</v>
      </c>
      <c r="H117" s="3">
        <v>0.0</v>
      </c>
    </row>
    <row r="118" hidden="1">
      <c r="A118" s="2" t="s">
        <v>33</v>
      </c>
      <c r="B118" s="1" t="s">
        <v>22</v>
      </c>
      <c r="C118" s="3">
        <v>1.0</v>
      </c>
      <c r="D118" s="3">
        <v>1.0</v>
      </c>
      <c r="E118" s="3">
        <v>0.0</v>
      </c>
      <c r="F118" s="3">
        <v>0.0</v>
      </c>
      <c r="G118" s="3">
        <v>0.0</v>
      </c>
      <c r="H118" s="3">
        <v>0.0</v>
      </c>
    </row>
    <row r="119" hidden="1">
      <c r="A119" s="2" t="s">
        <v>34</v>
      </c>
      <c r="B119" s="1" t="s">
        <v>22</v>
      </c>
      <c r="C119" s="3">
        <v>1.0</v>
      </c>
      <c r="D119" s="3">
        <v>1.0</v>
      </c>
      <c r="E119" s="3">
        <v>0.0</v>
      </c>
      <c r="F119" s="3">
        <v>0.0</v>
      </c>
      <c r="G119" s="3">
        <v>0.0</v>
      </c>
      <c r="H119" s="3">
        <v>0.0</v>
      </c>
    </row>
    <row r="120" hidden="1">
      <c r="A120" s="2" t="s">
        <v>36</v>
      </c>
      <c r="B120" s="1" t="s">
        <v>22</v>
      </c>
      <c r="C120" s="3">
        <v>1.0</v>
      </c>
      <c r="D120" s="3">
        <v>1.0</v>
      </c>
      <c r="E120" s="3">
        <v>0.0</v>
      </c>
      <c r="F120" s="3">
        <v>0.0</v>
      </c>
      <c r="G120" s="3">
        <v>0.0</v>
      </c>
      <c r="H120" s="3">
        <v>0.0</v>
      </c>
    </row>
    <row r="121" hidden="1">
      <c r="A121" s="2" t="s">
        <v>38</v>
      </c>
      <c r="B121" s="1" t="s">
        <v>22</v>
      </c>
      <c r="C121" s="3">
        <v>2.0</v>
      </c>
      <c r="D121" s="3">
        <v>2.0</v>
      </c>
      <c r="E121" s="3">
        <v>0.0</v>
      </c>
      <c r="F121" s="3">
        <v>0.0</v>
      </c>
      <c r="G121" s="3">
        <v>0.0</v>
      </c>
      <c r="H121" s="3">
        <v>0.0</v>
      </c>
    </row>
    <row r="122" hidden="1">
      <c r="A122" s="2" t="s">
        <v>94</v>
      </c>
      <c r="B122" s="1" t="s">
        <v>22</v>
      </c>
      <c r="C122" s="3">
        <v>1.0</v>
      </c>
      <c r="D122" s="3">
        <v>1.0</v>
      </c>
      <c r="E122" s="3">
        <v>0.0</v>
      </c>
      <c r="F122" s="3">
        <v>0.0</v>
      </c>
      <c r="G122" s="3">
        <v>0.0</v>
      </c>
      <c r="H122" s="3">
        <v>0.0</v>
      </c>
    </row>
    <row r="123" hidden="1">
      <c r="A123" s="2" t="s">
        <v>30</v>
      </c>
      <c r="B123" s="1" t="s">
        <v>22</v>
      </c>
      <c r="C123" s="3">
        <v>1.0</v>
      </c>
      <c r="D123" s="3">
        <v>1.0</v>
      </c>
      <c r="E123" s="3">
        <v>0.0</v>
      </c>
      <c r="F123" s="3">
        <v>0.0</v>
      </c>
      <c r="G123" s="3">
        <v>0.0</v>
      </c>
      <c r="H123" s="3">
        <v>0.0</v>
      </c>
    </row>
    <row r="124" hidden="1">
      <c r="A124" s="2" t="s">
        <v>31</v>
      </c>
      <c r="B124" s="1" t="s">
        <v>22</v>
      </c>
      <c r="C124" s="3">
        <v>3.0</v>
      </c>
      <c r="D124" s="3">
        <v>3.0</v>
      </c>
      <c r="E124" s="3">
        <v>0.0</v>
      </c>
      <c r="F124" s="3">
        <v>0.0</v>
      </c>
      <c r="G124" s="3">
        <v>0.0</v>
      </c>
      <c r="H124" s="3">
        <v>0.0</v>
      </c>
    </row>
    <row r="125" hidden="1">
      <c r="A125" s="2" t="s">
        <v>126</v>
      </c>
      <c r="B125" s="1" t="s">
        <v>117</v>
      </c>
      <c r="C125" s="3">
        <v>1.0</v>
      </c>
      <c r="D125" s="3">
        <v>1.0</v>
      </c>
      <c r="E125" s="3">
        <v>0.0</v>
      </c>
      <c r="F125" s="3">
        <v>0.0</v>
      </c>
      <c r="G125" s="3">
        <v>0.0</v>
      </c>
      <c r="H125" s="3">
        <v>0.0</v>
      </c>
    </row>
    <row r="126" hidden="1">
      <c r="A126" s="2" t="s">
        <v>134</v>
      </c>
      <c r="B126" s="1" t="s">
        <v>117</v>
      </c>
      <c r="C126" s="3">
        <v>1.0</v>
      </c>
      <c r="D126" s="3">
        <v>1.0</v>
      </c>
      <c r="E126" s="3">
        <v>0.0</v>
      </c>
      <c r="F126" s="3">
        <v>0.0</v>
      </c>
      <c r="G126" s="3">
        <v>0.0</v>
      </c>
      <c r="H126" s="3">
        <v>0.0</v>
      </c>
    </row>
    <row r="127" hidden="1">
      <c r="A127" s="2" t="s">
        <v>150</v>
      </c>
      <c r="B127" s="1" t="s">
        <v>117</v>
      </c>
      <c r="C127" s="3">
        <v>1.0</v>
      </c>
      <c r="D127" s="3">
        <v>1.0</v>
      </c>
      <c r="E127" s="3">
        <v>0.0</v>
      </c>
      <c r="F127" s="3">
        <v>0.0</v>
      </c>
      <c r="G127" s="3">
        <v>0.0</v>
      </c>
      <c r="H127" s="3">
        <v>0.0</v>
      </c>
    </row>
    <row r="128" hidden="1">
      <c r="A128" s="2" t="s">
        <v>128</v>
      </c>
      <c r="B128" s="1" t="s">
        <v>117</v>
      </c>
      <c r="C128" s="3">
        <v>1.0</v>
      </c>
      <c r="D128" s="3">
        <v>1.0</v>
      </c>
      <c r="E128" s="3">
        <v>0.0</v>
      </c>
      <c r="F128" s="3">
        <v>0.0</v>
      </c>
      <c r="G128" s="3">
        <v>0.0</v>
      </c>
      <c r="H128" s="3">
        <v>0.0</v>
      </c>
    </row>
    <row r="129" hidden="1">
      <c r="A129" s="2" t="s">
        <v>140</v>
      </c>
      <c r="B129" s="1" t="s">
        <v>117</v>
      </c>
      <c r="C129" s="3">
        <v>2.0</v>
      </c>
      <c r="D129" s="3">
        <v>1.0</v>
      </c>
      <c r="E129" s="3">
        <v>0.0</v>
      </c>
      <c r="F129" s="3">
        <v>0.0</v>
      </c>
      <c r="G129" s="3">
        <v>0.0</v>
      </c>
      <c r="H129" s="3">
        <v>0.0</v>
      </c>
    </row>
    <row r="130" hidden="1">
      <c r="A130" s="2" t="s">
        <v>116</v>
      </c>
      <c r="B130" s="1" t="s">
        <v>117</v>
      </c>
      <c r="C130" s="3">
        <v>1.0</v>
      </c>
      <c r="D130" s="3">
        <v>1.0</v>
      </c>
      <c r="E130" s="3">
        <v>0.0</v>
      </c>
      <c r="F130" s="3">
        <v>0.0</v>
      </c>
      <c r="G130" s="3">
        <v>0.0</v>
      </c>
      <c r="H130" s="3">
        <v>0.0</v>
      </c>
    </row>
    <row r="131" hidden="1">
      <c r="A131" s="2" t="s">
        <v>151</v>
      </c>
      <c r="B131" s="1" t="s">
        <v>117</v>
      </c>
      <c r="C131" s="3">
        <v>1.0</v>
      </c>
      <c r="D131" s="3">
        <v>1.0</v>
      </c>
      <c r="E131" s="3">
        <v>0.0</v>
      </c>
      <c r="F131" s="3">
        <v>0.0</v>
      </c>
      <c r="G131" s="3">
        <v>0.0</v>
      </c>
      <c r="H131" s="3">
        <v>0.0</v>
      </c>
    </row>
    <row r="132" hidden="1">
      <c r="A132" s="2" t="s">
        <v>76</v>
      </c>
      <c r="B132" s="1" t="s">
        <v>22</v>
      </c>
      <c r="C132" s="3">
        <v>1.0</v>
      </c>
      <c r="D132" s="3">
        <v>1.0</v>
      </c>
      <c r="E132" s="3">
        <v>0.0</v>
      </c>
      <c r="F132" s="3">
        <v>0.0</v>
      </c>
      <c r="G132" s="3">
        <v>0.0</v>
      </c>
      <c r="H132" s="3">
        <v>0.0</v>
      </c>
    </row>
    <row r="133" hidden="1">
      <c r="A133" s="2" t="s">
        <v>143</v>
      </c>
      <c r="B133" s="1" t="s">
        <v>117</v>
      </c>
      <c r="C133" s="3">
        <v>1.0</v>
      </c>
      <c r="D133" s="3">
        <v>1.0</v>
      </c>
      <c r="E133" s="3">
        <v>0.0</v>
      </c>
      <c r="F133" s="3">
        <v>0.0</v>
      </c>
      <c r="G133" s="3">
        <v>0.0</v>
      </c>
      <c r="H133" s="3">
        <v>0.0</v>
      </c>
    </row>
    <row r="134" hidden="1">
      <c r="A134" s="2" t="s">
        <v>77</v>
      </c>
      <c r="B134" s="1" t="s">
        <v>22</v>
      </c>
      <c r="C134" s="3">
        <v>1.0</v>
      </c>
      <c r="D134" s="3">
        <v>1.0</v>
      </c>
      <c r="E134" s="3">
        <v>0.0</v>
      </c>
      <c r="F134" s="3">
        <v>0.0</v>
      </c>
      <c r="G134" s="3">
        <v>0.0</v>
      </c>
      <c r="H134" s="3">
        <v>0.0</v>
      </c>
    </row>
    <row r="135" hidden="1">
      <c r="A135" s="2" t="s">
        <v>144</v>
      </c>
      <c r="B135" s="1" t="s">
        <v>117</v>
      </c>
      <c r="C135" s="3">
        <v>2.0</v>
      </c>
      <c r="D135" s="3">
        <v>1.0</v>
      </c>
      <c r="E135" s="3">
        <v>0.0</v>
      </c>
      <c r="F135" s="3">
        <v>0.0</v>
      </c>
      <c r="G135" s="3">
        <v>0.0</v>
      </c>
      <c r="H135" s="3">
        <v>0.0</v>
      </c>
    </row>
    <row r="136" hidden="1">
      <c r="A136" s="2" t="s">
        <v>78</v>
      </c>
      <c r="B136" s="1" t="s">
        <v>22</v>
      </c>
      <c r="C136" s="3">
        <v>1.0</v>
      </c>
      <c r="D136" s="3">
        <v>1.0</v>
      </c>
      <c r="E136" s="3">
        <v>0.0</v>
      </c>
      <c r="F136" s="3">
        <v>0.0</v>
      </c>
      <c r="G136" s="3">
        <v>0.0</v>
      </c>
      <c r="H136" s="3">
        <v>0.0</v>
      </c>
    </row>
    <row r="137" hidden="1">
      <c r="A137" s="2" t="s">
        <v>79</v>
      </c>
      <c r="B137" s="1" t="s">
        <v>22</v>
      </c>
      <c r="C137" s="3">
        <v>1.0</v>
      </c>
      <c r="D137" s="3">
        <v>1.0</v>
      </c>
      <c r="E137" s="3">
        <v>0.0</v>
      </c>
      <c r="F137" s="3">
        <v>0.0</v>
      </c>
      <c r="G137" s="3">
        <v>0.0</v>
      </c>
      <c r="H137" s="3">
        <v>0.0</v>
      </c>
    </row>
    <row r="138" hidden="1">
      <c r="A138" s="2" t="s">
        <v>80</v>
      </c>
      <c r="B138" s="1" t="s">
        <v>22</v>
      </c>
      <c r="C138" s="3">
        <v>1.0</v>
      </c>
      <c r="D138" s="3">
        <v>1.0</v>
      </c>
      <c r="E138" s="3">
        <v>0.0</v>
      </c>
      <c r="F138" s="3">
        <v>0.0</v>
      </c>
      <c r="G138" s="3">
        <v>0.0</v>
      </c>
      <c r="H138" s="3">
        <v>0.0</v>
      </c>
    </row>
    <row r="139" hidden="1">
      <c r="A139" s="2" t="s">
        <v>81</v>
      </c>
      <c r="B139" s="1" t="s">
        <v>22</v>
      </c>
      <c r="C139" s="3">
        <v>1.0</v>
      </c>
      <c r="D139" s="3">
        <v>1.0</v>
      </c>
      <c r="E139" s="3">
        <v>0.0</v>
      </c>
      <c r="F139" s="3">
        <v>0.0</v>
      </c>
      <c r="G139" s="3">
        <v>0.0</v>
      </c>
      <c r="H139" s="3">
        <v>0.0</v>
      </c>
    </row>
    <row r="140" hidden="1">
      <c r="A140" s="2" t="s">
        <v>49</v>
      </c>
      <c r="B140" s="1" t="s">
        <v>22</v>
      </c>
      <c r="C140" s="3">
        <v>1.0</v>
      </c>
      <c r="D140" s="3">
        <v>1.0</v>
      </c>
      <c r="E140" s="3">
        <v>0.0</v>
      </c>
      <c r="F140" s="3">
        <v>0.0</v>
      </c>
      <c r="G140" s="3">
        <v>0.0</v>
      </c>
      <c r="H140" s="3">
        <v>0.0</v>
      </c>
    </row>
    <row r="141" hidden="1">
      <c r="A141" s="2" t="s">
        <v>121</v>
      </c>
      <c r="B141" s="1" t="s">
        <v>117</v>
      </c>
      <c r="C141" s="3">
        <v>2.0</v>
      </c>
      <c r="D141" s="3">
        <v>1.0</v>
      </c>
      <c r="E141" s="3">
        <v>0.0</v>
      </c>
      <c r="F141" s="3">
        <v>0.0</v>
      </c>
      <c r="G141" s="3">
        <v>0.0</v>
      </c>
      <c r="H141" s="3">
        <v>0.0</v>
      </c>
    </row>
    <row r="142" hidden="1">
      <c r="A142" s="2" t="s">
        <v>148</v>
      </c>
      <c r="B142" s="1" t="s">
        <v>117</v>
      </c>
      <c r="C142" s="3">
        <v>2.0</v>
      </c>
      <c r="D142" s="3">
        <v>1.0</v>
      </c>
      <c r="E142" s="3">
        <v>0.0</v>
      </c>
      <c r="F142" s="3">
        <v>0.0</v>
      </c>
      <c r="G142" s="3">
        <v>0.0</v>
      </c>
      <c r="H142" s="3">
        <v>0.0</v>
      </c>
    </row>
    <row r="143" hidden="1">
      <c r="A143" s="2" t="s">
        <v>271</v>
      </c>
      <c r="B143" s="1" t="s">
        <v>15</v>
      </c>
      <c r="C143" s="3">
        <v>1.0</v>
      </c>
      <c r="D143" s="3">
        <v>1.0</v>
      </c>
      <c r="E143" s="3">
        <v>0.0</v>
      </c>
      <c r="F143" s="3">
        <v>0.0</v>
      </c>
      <c r="G143" s="3">
        <v>0.0</v>
      </c>
      <c r="H143" s="3">
        <v>0.0</v>
      </c>
    </row>
    <row r="144" hidden="1">
      <c r="A144" s="2" t="s">
        <v>171</v>
      </c>
      <c r="B144" s="1" t="s">
        <v>167</v>
      </c>
      <c r="C144" s="3">
        <v>1.0</v>
      </c>
      <c r="D144" s="3">
        <v>1.0</v>
      </c>
      <c r="E144" s="3">
        <v>0.0</v>
      </c>
      <c r="F144" s="3">
        <v>0.0</v>
      </c>
      <c r="G144" s="3">
        <v>0.0</v>
      </c>
      <c r="H144" s="3">
        <v>0.0</v>
      </c>
    </row>
    <row r="145" hidden="1">
      <c r="A145" s="2" t="s">
        <v>136</v>
      </c>
      <c r="B145" s="1" t="s">
        <v>117</v>
      </c>
      <c r="C145" s="3">
        <v>1.0</v>
      </c>
      <c r="D145" s="3">
        <v>1.0</v>
      </c>
      <c r="E145" s="3">
        <v>0.0</v>
      </c>
      <c r="F145" s="3">
        <v>0.0</v>
      </c>
      <c r="G145" s="3">
        <v>0.0</v>
      </c>
      <c r="H145" s="3">
        <v>0.0</v>
      </c>
    </row>
    <row r="146" hidden="1">
      <c r="A146" s="2" t="s">
        <v>119</v>
      </c>
      <c r="B146" s="1" t="s">
        <v>117</v>
      </c>
      <c r="C146" s="3">
        <v>1.0</v>
      </c>
      <c r="D146" s="3">
        <v>1.0</v>
      </c>
      <c r="E146" s="3">
        <v>0.0</v>
      </c>
      <c r="F146" s="3">
        <v>0.0</v>
      </c>
      <c r="G146" s="3">
        <v>0.0</v>
      </c>
      <c r="H146" s="3">
        <v>0.0</v>
      </c>
    </row>
    <row r="147" hidden="1">
      <c r="A147" s="2" t="s">
        <v>133</v>
      </c>
      <c r="B147" s="1" t="s">
        <v>117</v>
      </c>
      <c r="C147" s="3">
        <v>1.0</v>
      </c>
      <c r="D147" s="3">
        <v>1.0</v>
      </c>
      <c r="E147" s="3">
        <v>0.0</v>
      </c>
      <c r="F147" s="3">
        <v>0.0</v>
      </c>
      <c r="G147" s="3">
        <v>0.0</v>
      </c>
      <c r="H147" s="3">
        <v>0.0</v>
      </c>
    </row>
    <row r="148" hidden="1">
      <c r="A148" s="2" t="s">
        <v>146</v>
      </c>
      <c r="B148" s="1" t="s">
        <v>117</v>
      </c>
      <c r="C148" s="3">
        <v>1.0</v>
      </c>
      <c r="D148" s="3">
        <v>1.0</v>
      </c>
      <c r="E148" s="3">
        <v>0.0</v>
      </c>
      <c r="F148" s="3">
        <v>0.0</v>
      </c>
      <c r="G148" s="3">
        <v>0.0</v>
      </c>
      <c r="H148" s="3">
        <v>0.0</v>
      </c>
    </row>
    <row r="149" hidden="1">
      <c r="A149" s="2" t="s">
        <v>141</v>
      </c>
      <c r="B149" s="1" t="s">
        <v>117</v>
      </c>
      <c r="C149" s="3">
        <v>1.0</v>
      </c>
      <c r="D149" s="3">
        <v>1.0</v>
      </c>
      <c r="E149" s="3">
        <v>0.0</v>
      </c>
      <c r="F149" s="3">
        <v>0.0</v>
      </c>
      <c r="G149" s="3">
        <v>0.0</v>
      </c>
      <c r="H149" s="3">
        <v>0.0</v>
      </c>
    </row>
    <row r="150" hidden="1">
      <c r="A150" s="2" t="s">
        <v>95</v>
      </c>
      <c r="B150" s="1" t="s">
        <v>22</v>
      </c>
      <c r="C150" s="3">
        <v>1.0</v>
      </c>
      <c r="D150" s="3">
        <v>1.0</v>
      </c>
      <c r="E150" s="3">
        <v>0.0</v>
      </c>
      <c r="F150" s="3">
        <v>0.0</v>
      </c>
      <c r="G150" s="3">
        <v>0.0</v>
      </c>
      <c r="H150" s="3">
        <v>0.0</v>
      </c>
    </row>
    <row r="151" hidden="1">
      <c r="A151" s="2" t="s">
        <v>142</v>
      </c>
      <c r="B151" s="1" t="s">
        <v>117</v>
      </c>
      <c r="C151" s="3">
        <v>1.0</v>
      </c>
      <c r="D151" s="3">
        <v>1.0</v>
      </c>
      <c r="E151" s="3">
        <v>0.0</v>
      </c>
      <c r="F151" s="3">
        <v>0.0</v>
      </c>
      <c r="G151" s="3">
        <v>0.0</v>
      </c>
      <c r="H151" s="3">
        <v>0.0</v>
      </c>
    </row>
    <row r="152">
      <c r="A152" s="2" t="s">
        <v>233</v>
      </c>
      <c r="B152" s="1" t="s">
        <v>17</v>
      </c>
      <c r="C152" s="3">
        <v>1.0</v>
      </c>
      <c r="D152" s="3">
        <v>1.0</v>
      </c>
      <c r="E152" s="3">
        <v>0.0</v>
      </c>
      <c r="F152" s="3">
        <v>0.0</v>
      </c>
      <c r="G152" s="3">
        <v>0.0</v>
      </c>
      <c r="H152" s="3">
        <v>0.0</v>
      </c>
    </row>
    <row r="153">
      <c r="A153" s="2" t="s">
        <v>250</v>
      </c>
      <c r="B153" s="1" t="s">
        <v>17</v>
      </c>
      <c r="C153" s="3">
        <v>1.0</v>
      </c>
      <c r="D153" s="3">
        <v>1.0</v>
      </c>
      <c r="E153" s="3">
        <v>0.0</v>
      </c>
      <c r="F153" s="3">
        <v>0.0</v>
      </c>
      <c r="G153" s="3">
        <v>0.0</v>
      </c>
      <c r="H153" s="3">
        <v>0.0</v>
      </c>
    </row>
    <row r="154" hidden="1">
      <c r="A154" s="2" t="s">
        <v>46</v>
      </c>
      <c r="B154" s="1" t="s">
        <v>22</v>
      </c>
      <c r="C154" s="3">
        <v>1.0</v>
      </c>
      <c r="D154" s="3">
        <v>1.0</v>
      </c>
      <c r="E154" s="3">
        <v>0.0</v>
      </c>
      <c r="F154" s="3">
        <v>0.0</v>
      </c>
      <c r="G154" s="3">
        <v>0.0</v>
      </c>
      <c r="H154" s="3">
        <v>0.0</v>
      </c>
    </row>
    <row r="155" hidden="1">
      <c r="A155" s="2" t="s">
        <v>29</v>
      </c>
      <c r="B155" s="1" t="s">
        <v>22</v>
      </c>
      <c r="C155" s="3">
        <v>1.0</v>
      </c>
      <c r="D155" s="3">
        <v>1.0</v>
      </c>
      <c r="E155" s="3">
        <v>0.0</v>
      </c>
      <c r="F155" s="3">
        <v>0.0</v>
      </c>
      <c r="G155" s="3">
        <v>0.0</v>
      </c>
      <c r="H155" s="3">
        <v>0.0</v>
      </c>
    </row>
    <row r="156" hidden="1">
      <c r="A156" s="2" t="s">
        <v>27</v>
      </c>
      <c r="B156" s="1" t="s">
        <v>22</v>
      </c>
      <c r="C156" s="3">
        <v>1.0</v>
      </c>
      <c r="D156" s="3">
        <v>1.0</v>
      </c>
      <c r="E156" s="3">
        <v>0.0</v>
      </c>
      <c r="F156" s="3">
        <v>0.0</v>
      </c>
      <c r="G156" s="3">
        <v>0.0</v>
      </c>
      <c r="H156" s="3">
        <v>0.0</v>
      </c>
    </row>
    <row r="157" hidden="1">
      <c r="A157" s="2" t="s">
        <v>26</v>
      </c>
      <c r="B157" s="1" t="s">
        <v>22</v>
      </c>
      <c r="C157" s="3">
        <v>1.0</v>
      </c>
      <c r="D157" s="3">
        <v>1.0</v>
      </c>
      <c r="E157" s="3">
        <v>0.0</v>
      </c>
      <c r="F157" s="3">
        <v>0.0</v>
      </c>
      <c r="G157" s="3">
        <v>0.0</v>
      </c>
      <c r="H157" s="3">
        <v>0.0</v>
      </c>
    </row>
    <row r="158" hidden="1">
      <c r="A158" s="2" t="s">
        <v>39</v>
      </c>
      <c r="B158" s="1" t="s">
        <v>22</v>
      </c>
      <c r="C158" s="3">
        <v>1.0</v>
      </c>
      <c r="D158" s="3">
        <v>1.0</v>
      </c>
      <c r="E158" s="3">
        <v>0.0</v>
      </c>
      <c r="F158" s="3">
        <v>0.0</v>
      </c>
      <c r="G158" s="3">
        <v>0.0</v>
      </c>
      <c r="H158" s="3">
        <v>0.0</v>
      </c>
    </row>
    <row r="159">
      <c r="A159" s="2" t="s">
        <v>281</v>
      </c>
      <c r="B159" s="1" t="s">
        <v>17</v>
      </c>
      <c r="C159" s="3">
        <v>26.0</v>
      </c>
      <c r="D159" s="3">
        <v>25.0</v>
      </c>
      <c r="E159" s="3">
        <v>2.0</v>
      </c>
      <c r="F159" s="3">
        <v>1.0</v>
      </c>
      <c r="G159" s="3">
        <v>6.0</v>
      </c>
      <c r="H159" s="3">
        <v>3.0</v>
      </c>
    </row>
    <row r="160" hidden="1">
      <c r="A160" s="2" t="s">
        <v>400</v>
      </c>
      <c r="B160" s="1" t="s">
        <v>22</v>
      </c>
      <c r="C160" s="3">
        <v>1.0</v>
      </c>
      <c r="D160" s="3">
        <v>1.0</v>
      </c>
      <c r="E160" s="3">
        <v>0.0</v>
      </c>
      <c r="F160" s="3">
        <v>0.0</v>
      </c>
      <c r="G160" s="3">
        <v>0.0</v>
      </c>
      <c r="H160" s="3">
        <v>0.0</v>
      </c>
    </row>
    <row r="161" hidden="1">
      <c r="A161" s="2" t="s">
        <v>401</v>
      </c>
      <c r="B161" s="1" t="s">
        <v>15</v>
      </c>
      <c r="C161" s="3">
        <v>18.0</v>
      </c>
      <c r="D161" s="3">
        <v>18.0</v>
      </c>
      <c r="E161" s="3">
        <v>4.0</v>
      </c>
      <c r="F161" s="3">
        <v>1.0</v>
      </c>
      <c r="G161" s="3">
        <v>0.0</v>
      </c>
      <c r="H161" s="3">
        <v>0.0</v>
      </c>
    </row>
    <row r="162">
      <c r="A162" s="2" t="s">
        <v>430</v>
      </c>
      <c r="B162" s="1" t="s">
        <v>17</v>
      </c>
      <c r="C162" s="3">
        <v>8.0</v>
      </c>
      <c r="D162" s="3">
        <v>8.0</v>
      </c>
      <c r="E162" s="3">
        <v>5.0</v>
      </c>
      <c r="F162" s="3">
        <v>2.0</v>
      </c>
      <c r="G162" s="3">
        <v>0.0</v>
      </c>
      <c r="H162" s="3">
        <v>0.0</v>
      </c>
    </row>
    <row r="163">
      <c r="A163" s="2" t="s">
        <v>432</v>
      </c>
      <c r="B163" s="1" t="s">
        <v>17</v>
      </c>
      <c r="C163" s="3">
        <v>28.0</v>
      </c>
      <c r="D163" s="3">
        <v>26.0</v>
      </c>
      <c r="E163" s="3">
        <v>2.0</v>
      </c>
      <c r="F163" s="3">
        <v>1.0</v>
      </c>
      <c r="G163" s="3">
        <v>18.0</v>
      </c>
      <c r="H163" s="3">
        <v>9.0</v>
      </c>
    </row>
    <row r="164">
      <c r="A164" s="2" t="s">
        <v>433</v>
      </c>
      <c r="B164" s="1" t="s">
        <v>17</v>
      </c>
      <c r="C164" s="3">
        <v>46.0</v>
      </c>
      <c r="D164" s="3">
        <v>45.0</v>
      </c>
      <c r="E164" s="3">
        <v>5.0</v>
      </c>
      <c r="F164" s="3">
        <v>3.0</v>
      </c>
      <c r="G164" s="3">
        <v>10.0</v>
      </c>
      <c r="H164" s="3">
        <v>5.0</v>
      </c>
    </row>
    <row r="165">
      <c r="A165" s="2" t="s">
        <v>429</v>
      </c>
      <c r="B165" s="1" t="s">
        <v>17</v>
      </c>
      <c r="C165" s="3">
        <v>45.0</v>
      </c>
      <c r="D165" s="3">
        <v>44.0</v>
      </c>
      <c r="E165" s="3">
        <v>3.0</v>
      </c>
      <c r="F165" s="3">
        <v>2.0</v>
      </c>
      <c r="G165" s="3">
        <v>10.0</v>
      </c>
      <c r="H165" s="3">
        <v>5.0</v>
      </c>
    </row>
    <row r="166">
      <c r="A166" s="2" t="s">
        <v>428</v>
      </c>
      <c r="B166" s="1" t="s">
        <v>17</v>
      </c>
      <c r="C166" s="3">
        <v>26.0</v>
      </c>
      <c r="D166" s="3">
        <v>25.0</v>
      </c>
      <c r="E166" s="3">
        <v>3.0</v>
      </c>
      <c r="F166" s="3">
        <v>2.0</v>
      </c>
      <c r="G166" s="3">
        <v>6.0</v>
      </c>
      <c r="H166" s="3">
        <v>3.0</v>
      </c>
    </row>
    <row r="167" hidden="1">
      <c r="A167" s="2" t="s">
        <v>284</v>
      </c>
      <c r="B167" s="1" t="s">
        <v>22</v>
      </c>
      <c r="C167" s="3">
        <v>1.0</v>
      </c>
      <c r="D167" s="3">
        <v>1.0</v>
      </c>
      <c r="E167" s="3">
        <v>2.0</v>
      </c>
      <c r="F167" s="3">
        <v>1.0</v>
      </c>
      <c r="G167" s="3">
        <v>0.0</v>
      </c>
      <c r="H167" s="3">
        <v>0.0</v>
      </c>
    </row>
    <row r="168" hidden="1">
      <c r="A168" s="2" t="s">
        <v>286</v>
      </c>
      <c r="B168" s="1" t="s">
        <v>22</v>
      </c>
      <c r="C168" s="3">
        <v>1.0</v>
      </c>
      <c r="D168" s="3">
        <v>1.0</v>
      </c>
      <c r="E168" s="3">
        <v>1.0</v>
      </c>
      <c r="F168" s="3">
        <v>1.0</v>
      </c>
      <c r="G168" s="3">
        <v>0.0</v>
      </c>
      <c r="H168" s="3">
        <v>0.0</v>
      </c>
    </row>
    <row r="169" hidden="1">
      <c r="A169" s="2" t="s">
        <v>283</v>
      </c>
      <c r="B169" s="1" t="s">
        <v>22</v>
      </c>
      <c r="C169" s="3">
        <v>1.0</v>
      </c>
      <c r="D169" s="3">
        <v>1.0</v>
      </c>
      <c r="E169" s="3">
        <v>1.0</v>
      </c>
      <c r="F169" s="3">
        <v>1.0</v>
      </c>
      <c r="G169" s="3">
        <v>0.0</v>
      </c>
      <c r="H169" s="3">
        <v>0.0</v>
      </c>
    </row>
    <row r="170" hidden="1">
      <c r="A170" s="2" t="s">
        <v>285</v>
      </c>
      <c r="B170" s="1" t="s">
        <v>22</v>
      </c>
      <c r="C170" s="3">
        <v>1.0</v>
      </c>
      <c r="D170" s="3">
        <v>1.0</v>
      </c>
      <c r="E170" s="3">
        <v>1.0</v>
      </c>
      <c r="F170" s="3">
        <v>1.0</v>
      </c>
      <c r="G170" s="3">
        <v>0.0</v>
      </c>
      <c r="H170" s="3">
        <v>0.0</v>
      </c>
    </row>
    <row r="171" hidden="1">
      <c r="A171" s="2" t="s">
        <v>293</v>
      </c>
      <c r="B171" s="1" t="s">
        <v>22</v>
      </c>
      <c r="C171" s="3">
        <v>2.0</v>
      </c>
      <c r="D171" s="3">
        <v>2.0</v>
      </c>
      <c r="E171" s="3">
        <v>1.0</v>
      </c>
      <c r="F171" s="3">
        <v>1.0</v>
      </c>
      <c r="G171" s="3">
        <v>0.0</v>
      </c>
      <c r="H171" s="3">
        <v>0.0</v>
      </c>
    </row>
    <row r="172" hidden="1">
      <c r="A172" s="2" t="s">
        <v>289</v>
      </c>
      <c r="B172" s="1" t="s">
        <v>22</v>
      </c>
      <c r="C172" s="3">
        <v>0.0</v>
      </c>
      <c r="D172" s="3">
        <v>0.0</v>
      </c>
      <c r="E172" s="3">
        <v>1.0</v>
      </c>
      <c r="F172" s="3">
        <v>1.0</v>
      </c>
      <c r="G172" s="3">
        <v>0.0</v>
      </c>
      <c r="H172" s="3">
        <v>0.0</v>
      </c>
    </row>
    <row r="173" hidden="1">
      <c r="A173" s="2" t="s">
        <v>298</v>
      </c>
      <c r="B173" s="1" t="s">
        <v>22</v>
      </c>
      <c r="C173" s="3">
        <v>1.0</v>
      </c>
      <c r="D173" s="3">
        <v>1.0</v>
      </c>
      <c r="E173" s="3">
        <v>1.0</v>
      </c>
      <c r="F173" s="3">
        <v>1.0</v>
      </c>
      <c r="G173" s="3">
        <v>0.0</v>
      </c>
      <c r="H173" s="3">
        <v>0.0</v>
      </c>
    </row>
    <row r="174" hidden="1">
      <c r="A174" s="2" t="s">
        <v>287</v>
      </c>
      <c r="B174" s="1" t="s">
        <v>22</v>
      </c>
      <c r="C174" s="3">
        <v>4.0</v>
      </c>
      <c r="D174" s="3">
        <v>4.0</v>
      </c>
      <c r="E174" s="3">
        <v>3.0</v>
      </c>
      <c r="F174" s="3">
        <v>2.0</v>
      </c>
      <c r="G174" s="3">
        <v>0.0</v>
      </c>
      <c r="H174" s="3">
        <v>0.0</v>
      </c>
    </row>
    <row r="175" hidden="1">
      <c r="A175" s="2" t="s">
        <v>399</v>
      </c>
      <c r="B175" s="1" t="s">
        <v>22</v>
      </c>
      <c r="C175" s="3">
        <v>0.0</v>
      </c>
      <c r="D175" s="3">
        <v>0.0</v>
      </c>
      <c r="E175" s="3">
        <v>1.0</v>
      </c>
      <c r="F175" s="3">
        <v>1.0</v>
      </c>
      <c r="G175" s="3">
        <v>0.0</v>
      </c>
      <c r="H175" s="3">
        <v>0.0</v>
      </c>
    </row>
    <row r="176" hidden="1">
      <c r="A176" s="2" t="s">
        <v>288</v>
      </c>
      <c r="B176" s="1" t="s">
        <v>22</v>
      </c>
      <c r="C176" s="3">
        <v>1.0</v>
      </c>
      <c r="D176" s="3">
        <v>1.0</v>
      </c>
      <c r="E176" s="3">
        <v>1.0</v>
      </c>
      <c r="F176" s="3">
        <v>1.0</v>
      </c>
      <c r="G176" s="3">
        <v>0.0</v>
      </c>
      <c r="H176" s="3">
        <v>0.0</v>
      </c>
    </row>
    <row r="177" hidden="1">
      <c r="A177" s="2" t="s">
        <v>300</v>
      </c>
      <c r="B177" s="1" t="s">
        <v>22</v>
      </c>
      <c r="C177" s="3">
        <v>0.0</v>
      </c>
      <c r="D177" s="3">
        <v>0.0</v>
      </c>
      <c r="E177" s="3">
        <v>1.0</v>
      </c>
      <c r="F177" s="3">
        <v>1.0</v>
      </c>
      <c r="G177" s="3">
        <v>0.0</v>
      </c>
      <c r="H177" s="3">
        <v>0.0</v>
      </c>
    </row>
    <row r="178" hidden="1">
      <c r="A178" s="2" t="s">
        <v>294</v>
      </c>
      <c r="B178" s="1" t="s">
        <v>22</v>
      </c>
      <c r="C178" s="3">
        <v>2.0</v>
      </c>
      <c r="D178" s="3">
        <v>2.0</v>
      </c>
      <c r="E178" s="3">
        <v>1.0</v>
      </c>
      <c r="F178" s="3">
        <v>1.0</v>
      </c>
      <c r="G178" s="3">
        <v>0.0</v>
      </c>
      <c r="H178" s="3">
        <v>0.0</v>
      </c>
    </row>
    <row r="179" hidden="1">
      <c r="A179" s="2" t="s">
        <v>282</v>
      </c>
      <c r="B179" s="1" t="s">
        <v>20</v>
      </c>
      <c r="C179" s="3">
        <v>0.0</v>
      </c>
      <c r="D179" s="3">
        <v>0.0</v>
      </c>
      <c r="E179" s="3">
        <v>1.0</v>
      </c>
      <c r="F179" s="3">
        <v>1.0</v>
      </c>
      <c r="G179" s="3">
        <v>0.0</v>
      </c>
      <c r="H179" s="3">
        <v>0.0</v>
      </c>
    </row>
    <row r="180" hidden="1">
      <c r="A180" s="2" t="s">
        <v>291</v>
      </c>
      <c r="B180" s="1" t="s">
        <v>22</v>
      </c>
      <c r="C180" s="3">
        <v>41.0</v>
      </c>
      <c r="D180" s="3">
        <v>41.0</v>
      </c>
      <c r="E180" s="3">
        <v>0.0</v>
      </c>
      <c r="F180" s="3">
        <v>0.0</v>
      </c>
      <c r="G180" s="3">
        <v>0.0</v>
      </c>
      <c r="H180" s="3">
        <v>0.0</v>
      </c>
    </row>
    <row r="181" hidden="1">
      <c r="A181" s="2" t="s">
        <v>292</v>
      </c>
      <c r="B181" s="1" t="s">
        <v>22</v>
      </c>
      <c r="C181" s="3">
        <v>37.0</v>
      </c>
      <c r="D181" s="3">
        <v>37.0</v>
      </c>
      <c r="E181" s="3">
        <v>0.0</v>
      </c>
      <c r="F181" s="3">
        <v>0.0</v>
      </c>
      <c r="G181" s="3">
        <v>0.0</v>
      </c>
      <c r="H181" s="3">
        <v>0.0</v>
      </c>
    </row>
    <row r="182" hidden="1">
      <c r="A182" s="2" t="s">
        <v>396</v>
      </c>
      <c r="B182" s="1" t="s">
        <v>22</v>
      </c>
      <c r="C182" s="3">
        <v>26.0</v>
      </c>
      <c r="D182" s="3">
        <v>26.0</v>
      </c>
      <c r="E182" s="3">
        <v>0.0</v>
      </c>
      <c r="F182" s="3">
        <v>0.0</v>
      </c>
      <c r="G182" s="3">
        <v>0.0</v>
      </c>
      <c r="H182" s="3">
        <v>0.0</v>
      </c>
    </row>
    <row r="183" hidden="1">
      <c r="A183" s="2" t="s">
        <v>280</v>
      </c>
      <c r="B183" s="1" t="s">
        <v>15</v>
      </c>
      <c r="C183" s="3">
        <v>5.0</v>
      </c>
      <c r="D183" s="3">
        <v>3.0</v>
      </c>
      <c r="E183" s="3">
        <v>1.0</v>
      </c>
      <c r="F183" s="3">
        <v>1.0</v>
      </c>
      <c r="G183" s="3">
        <v>0.0</v>
      </c>
      <c r="H183" s="3">
        <v>0.0</v>
      </c>
    </row>
    <row r="184" hidden="1">
      <c r="A184" s="2" t="s">
        <v>431</v>
      </c>
      <c r="B184" s="1" t="s">
        <v>15</v>
      </c>
      <c r="C184" s="3">
        <v>4.0</v>
      </c>
      <c r="D184" s="3">
        <v>3.0</v>
      </c>
      <c r="E184" s="3">
        <v>1.0</v>
      </c>
      <c r="F184" s="3">
        <v>1.0</v>
      </c>
      <c r="G184" s="3">
        <v>0.0</v>
      </c>
      <c r="H184" s="3">
        <v>0.0</v>
      </c>
    </row>
    <row r="185" hidden="1">
      <c r="A185" s="2" t="s">
        <v>405</v>
      </c>
      <c r="B185" s="1" t="s">
        <v>17</v>
      </c>
      <c r="C185" s="3">
        <v>39.0</v>
      </c>
      <c r="D185" s="3">
        <v>38.0</v>
      </c>
      <c r="E185" s="3">
        <v>3.0</v>
      </c>
      <c r="F185" s="3">
        <v>2.0</v>
      </c>
      <c r="G185" s="3">
        <v>10.0</v>
      </c>
      <c r="H185" s="3">
        <v>5.0</v>
      </c>
    </row>
    <row r="186" hidden="1">
      <c r="A186" s="2" t="s">
        <v>372</v>
      </c>
      <c r="B186" s="1" t="s">
        <v>22</v>
      </c>
      <c r="C186" s="3">
        <v>3.0</v>
      </c>
      <c r="D186" s="3">
        <v>2.0</v>
      </c>
      <c r="E186" s="3">
        <v>0.0</v>
      </c>
      <c r="F186" s="3">
        <v>0.0</v>
      </c>
      <c r="G186" s="3">
        <v>0.0</v>
      </c>
      <c r="H186" s="3">
        <v>0.0</v>
      </c>
    </row>
    <row r="187" hidden="1">
      <c r="A187" s="2" t="s">
        <v>279</v>
      </c>
      <c r="B187" s="1" t="s">
        <v>13</v>
      </c>
      <c r="C187" s="3">
        <v>14.0</v>
      </c>
      <c r="D187" s="3">
        <v>12.0</v>
      </c>
      <c r="E187" s="3">
        <v>2.0</v>
      </c>
      <c r="F187" s="3">
        <v>1.0</v>
      </c>
      <c r="G187" s="3">
        <v>0.0</v>
      </c>
      <c r="H187" s="3">
        <v>0.0</v>
      </c>
    </row>
    <row r="188">
      <c r="A188" s="2" t="s">
        <v>336</v>
      </c>
      <c r="B188" s="1" t="s">
        <v>22</v>
      </c>
      <c r="C188" s="3">
        <v>2.0</v>
      </c>
      <c r="D188" s="3">
        <v>1.0</v>
      </c>
      <c r="E188" s="3">
        <v>0.0</v>
      </c>
      <c r="F188" s="3">
        <v>0.0</v>
      </c>
      <c r="G188" s="3">
        <v>0.0</v>
      </c>
      <c r="H188" s="3">
        <v>0.0</v>
      </c>
    </row>
    <row r="189" hidden="1">
      <c r="A189" s="2" t="s">
        <v>296</v>
      </c>
      <c r="B189" s="1" t="s">
        <v>22</v>
      </c>
      <c r="C189" s="3">
        <v>1.0</v>
      </c>
      <c r="D189" s="3">
        <v>1.0</v>
      </c>
      <c r="E189" s="3">
        <v>0.0</v>
      </c>
      <c r="F189" s="3">
        <v>0.0</v>
      </c>
      <c r="G189" s="3">
        <v>0.0</v>
      </c>
      <c r="H189" s="3">
        <v>0.0</v>
      </c>
    </row>
    <row r="190" hidden="1">
      <c r="A190" s="2" t="s">
        <v>331</v>
      </c>
      <c r="B190" s="1" t="s">
        <v>22</v>
      </c>
      <c r="C190" s="3">
        <v>1.0</v>
      </c>
      <c r="D190" s="3">
        <v>1.0</v>
      </c>
      <c r="E190" s="3">
        <v>0.0</v>
      </c>
      <c r="F190" s="3">
        <v>0.0</v>
      </c>
      <c r="G190" s="3">
        <v>0.0</v>
      </c>
      <c r="H190" s="3">
        <v>0.0</v>
      </c>
    </row>
    <row r="191" hidden="1">
      <c r="A191" s="2" t="s">
        <v>332</v>
      </c>
      <c r="B191" s="1" t="s">
        <v>22</v>
      </c>
      <c r="C191" s="3">
        <v>1.0</v>
      </c>
      <c r="D191" s="3">
        <v>1.0</v>
      </c>
      <c r="E191" s="3">
        <v>0.0</v>
      </c>
      <c r="F191" s="3">
        <v>0.0</v>
      </c>
      <c r="G191" s="3">
        <v>0.0</v>
      </c>
      <c r="H191" s="3">
        <v>0.0</v>
      </c>
    </row>
    <row r="192" hidden="1">
      <c r="A192" s="2" t="s">
        <v>334</v>
      </c>
      <c r="B192" s="1" t="s">
        <v>22</v>
      </c>
      <c r="C192" s="3">
        <v>1.0</v>
      </c>
      <c r="D192" s="3">
        <v>1.0</v>
      </c>
      <c r="E192" s="3">
        <v>0.0</v>
      </c>
      <c r="F192" s="3">
        <v>0.0</v>
      </c>
      <c r="G192" s="3">
        <v>0.0</v>
      </c>
      <c r="H192" s="3">
        <v>0.0</v>
      </c>
    </row>
    <row r="193" hidden="1">
      <c r="A193" s="2" t="s">
        <v>333</v>
      </c>
      <c r="B193" s="1" t="s">
        <v>22</v>
      </c>
      <c r="C193" s="3">
        <v>1.0</v>
      </c>
      <c r="D193" s="3">
        <v>1.0</v>
      </c>
      <c r="E193" s="3">
        <v>0.0</v>
      </c>
      <c r="F193" s="3">
        <v>0.0</v>
      </c>
      <c r="G193" s="3">
        <v>0.0</v>
      </c>
      <c r="H193" s="3">
        <v>0.0</v>
      </c>
    </row>
    <row r="194" hidden="1">
      <c r="A194" s="2" t="s">
        <v>335</v>
      </c>
      <c r="B194" s="1" t="s">
        <v>22</v>
      </c>
      <c r="C194" s="3">
        <v>1.0</v>
      </c>
      <c r="D194" s="3">
        <v>1.0</v>
      </c>
      <c r="E194" s="3">
        <v>0.0</v>
      </c>
      <c r="F194" s="3">
        <v>0.0</v>
      </c>
      <c r="G194" s="3">
        <v>0.0</v>
      </c>
      <c r="H194" s="3">
        <v>0.0</v>
      </c>
    </row>
    <row r="195" hidden="1">
      <c r="A195" s="2" t="s">
        <v>312</v>
      </c>
      <c r="B195" s="1" t="s">
        <v>22</v>
      </c>
      <c r="C195" s="3">
        <v>1.0</v>
      </c>
      <c r="D195" s="3">
        <v>1.0</v>
      </c>
      <c r="E195" s="3">
        <v>0.0</v>
      </c>
      <c r="F195" s="3">
        <v>0.0</v>
      </c>
      <c r="G195" s="3">
        <v>0.0</v>
      </c>
      <c r="H195" s="3">
        <v>0.0</v>
      </c>
    </row>
    <row r="196" hidden="1">
      <c r="A196" s="2" t="s">
        <v>313</v>
      </c>
      <c r="B196" s="1" t="s">
        <v>22</v>
      </c>
      <c r="C196" s="3">
        <v>1.0</v>
      </c>
      <c r="D196" s="3">
        <v>1.0</v>
      </c>
      <c r="E196" s="3">
        <v>0.0</v>
      </c>
      <c r="F196" s="3">
        <v>0.0</v>
      </c>
      <c r="G196" s="3">
        <v>0.0</v>
      </c>
      <c r="H196" s="3">
        <v>0.0</v>
      </c>
    </row>
    <row r="197" hidden="1">
      <c r="A197" s="2" t="s">
        <v>314</v>
      </c>
      <c r="B197" s="1" t="s">
        <v>22</v>
      </c>
      <c r="C197" s="3">
        <v>1.0</v>
      </c>
      <c r="D197" s="3">
        <v>1.0</v>
      </c>
      <c r="E197" s="3">
        <v>0.0</v>
      </c>
      <c r="F197" s="3">
        <v>0.0</v>
      </c>
      <c r="G197" s="3">
        <v>0.0</v>
      </c>
      <c r="H197" s="3">
        <v>0.0</v>
      </c>
    </row>
    <row r="198" hidden="1">
      <c r="A198" s="2" t="s">
        <v>315</v>
      </c>
      <c r="B198" s="1" t="s">
        <v>22</v>
      </c>
      <c r="C198" s="3">
        <v>1.0</v>
      </c>
      <c r="D198" s="3">
        <v>1.0</v>
      </c>
      <c r="E198" s="3">
        <v>0.0</v>
      </c>
      <c r="F198" s="3">
        <v>0.0</v>
      </c>
      <c r="G198" s="3">
        <v>0.0</v>
      </c>
      <c r="H198" s="3">
        <v>0.0</v>
      </c>
    </row>
    <row r="199" hidden="1">
      <c r="A199" s="2" t="s">
        <v>316</v>
      </c>
      <c r="B199" s="1" t="s">
        <v>22</v>
      </c>
      <c r="C199" s="3">
        <v>1.0</v>
      </c>
      <c r="D199" s="3">
        <v>1.0</v>
      </c>
      <c r="E199" s="3">
        <v>0.0</v>
      </c>
      <c r="F199" s="3">
        <v>0.0</v>
      </c>
      <c r="G199" s="3">
        <v>0.0</v>
      </c>
      <c r="H199" s="3">
        <v>0.0</v>
      </c>
    </row>
    <row r="200" hidden="1">
      <c r="A200" s="2" t="s">
        <v>318</v>
      </c>
      <c r="B200" s="1" t="s">
        <v>22</v>
      </c>
      <c r="C200" s="3">
        <v>1.0</v>
      </c>
      <c r="D200" s="3">
        <v>1.0</v>
      </c>
      <c r="E200" s="3">
        <v>0.0</v>
      </c>
      <c r="F200" s="3">
        <v>0.0</v>
      </c>
      <c r="G200" s="3">
        <v>0.0</v>
      </c>
      <c r="H200" s="3">
        <v>0.0</v>
      </c>
    </row>
    <row r="201" hidden="1">
      <c r="A201" s="2" t="s">
        <v>317</v>
      </c>
      <c r="B201" s="1" t="s">
        <v>22</v>
      </c>
      <c r="C201" s="3">
        <v>1.0</v>
      </c>
      <c r="D201" s="3">
        <v>1.0</v>
      </c>
      <c r="E201" s="3">
        <v>0.0</v>
      </c>
      <c r="F201" s="3">
        <v>0.0</v>
      </c>
      <c r="G201" s="3">
        <v>0.0</v>
      </c>
      <c r="H201" s="3">
        <v>0.0</v>
      </c>
    </row>
    <row r="202" hidden="1">
      <c r="A202" s="2" t="s">
        <v>319</v>
      </c>
      <c r="B202" s="1" t="s">
        <v>22</v>
      </c>
      <c r="C202" s="3">
        <v>1.0</v>
      </c>
      <c r="D202" s="3">
        <v>1.0</v>
      </c>
      <c r="E202" s="3">
        <v>0.0</v>
      </c>
      <c r="F202" s="3">
        <v>0.0</v>
      </c>
      <c r="G202" s="3">
        <v>0.0</v>
      </c>
      <c r="H202" s="3">
        <v>0.0</v>
      </c>
    </row>
    <row r="203" hidden="1">
      <c r="A203" s="2" t="s">
        <v>320</v>
      </c>
      <c r="B203" s="1" t="s">
        <v>22</v>
      </c>
      <c r="C203" s="3">
        <v>1.0</v>
      </c>
      <c r="D203" s="3">
        <v>1.0</v>
      </c>
      <c r="E203" s="3">
        <v>0.0</v>
      </c>
      <c r="F203" s="3">
        <v>0.0</v>
      </c>
      <c r="G203" s="3">
        <v>0.0</v>
      </c>
      <c r="H203" s="3">
        <v>0.0</v>
      </c>
    </row>
    <row r="204" hidden="1">
      <c r="A204" s="2" t="s">
        <v>321</v>
      </c>
      <c r="B204" s="1" t="s">
        <v>22</v>
      </c>
      <c r="C204" s="3">
        <v>1.0</v>
      </c>
      <c r="D204" s="3">
        <v>1.0</v>
      </c>
      <c r="E204" s="3">
        <v>0.0</v>
      </c>
      <c r="F204" s="3">
        <v>0.0</v>
      </c>
      <c r="G204" s="3">
        <v>0.0</v>
      </c>
      <c r="H204" s="3">
        <v>0.0</v>
      </c>
    </row>
    <row r="205" hidden="1">
      <c r="A205" s="2" t="s">
        <v>322</v>
      </c>
      <c r="B205" s="1" t="s">
        <v>22</v>
      </c>
      <c r="C205" s="3">
        <v>1.0</v>
      </c>
      <c r="D205" s="3">
        <v>1.0</v>
      </c>
      <c r="E205" s="3">
        <v>0.0</v>
      </c>
      <c r="F205" s="3">
        <v>0.0</v>
      </c>
      <c r="G205" s="3">
        <v>0.0</v>
      </c>
      <c r="H205" s="3">
        <v>0.0</v>
      </c>
    </row>
    <row r="206" hidden="1">
      <c r="A206" s="2" t="s">
        <v>323</v>
      </c>
      <c r="B206" s="1" t="s">
        <v>22</v>
      </c>
      <c r="C206" s="3">
        <v>1.0</v>
      </c>
      <c r="D206" s="3">
        <v>1.0</v>
      </c>
      <c r="E206" s="3">
        <v>0.0</v>
      </c>
      <c r="F206" s="3">
        <v>0.0</v>
      </c>
      <c r="G206" s="3">
        <v>0.0</v>
      </c>
      <c r="H206" s="3">
        <v>0.0</v>
      </c>
    </row>
    <row r="207" hidden="1">
      <c r="A207" s="2" t="s">
        <v>324</v>
      </c>
      <c r="B207" s="1" t="s">
        <v>22</v>
      </c>
      <c r="C207" s="3">
        <v>1.0</v>
      </c>
      <c r="D207" s="3">
        <v>1.0</v>
      </c>
      <c r="E207" s="3">
        <v>0.0</v>
      </c>
      <c r="F207" s="3">
        <v>0.0</v>
      </c>
      <c r="G207" s="3">
        <v>0.0</v>
      </c>
      <c r="H207" s="3">
        <v>0.0</v>
      </c>
    </row>
    <row r="208" hidden="1">
      <c r="A208" s="2" t="s">
        <v>325</v>
      </c>
      <c r="B208" s="1" t="s">
        <v>22</v>
      </c>
      <c r="C208" s="3">
        <v>1.0</v>
      </c>
      <c r="D208" s="3">
        <v>1.0</v>
      </c>
      <c r="E208" s="3">
        <v>0.0</v>
      </c>
      <c r="F208" s="3">
        <v>0.0</v>
      </c>
      <c r="G208" s="3">
        <v>0.0</v>
      </c>
      <c r="H208" s="3">
        <v>0.0</v>
      </c>
    </row>
    <row r="209" hidden="1">
      <c r="A209" s="2" t="s">
        <v>326</v>
      </c>
      <c r="B209" s="1" t="s">
        <v>22</v>
      </c>
      <c r="C209" s="3">
        <v>1.0</v>
      </c>
      <c r="D209" s="3">
        <v>1.0</v>
      </c>
      <c r="E209" s="3">
        <v>0.0</v>
      </c>
      <c r="F209" s="3">
        <v>0.0</v>
      </c>
      <c r="G209" s="3">
        <v>0.0</v>
      </c>
      <c r="H209" s="3">
        <v>0.0</v>
      </c>
    </row>
    <row r="210" hidden="1">
      <c r="A210" s="2" t="s">
        <v>327</v>
      </c>
      <c r="B210" s="1" t="s">
        <v>22</v>
      </c>
      <c r="C210" s="3">
        <v>1.0</v>
      </c>
      <c r="D210" s="3">
        <v>1.0</v>
      </c>
      <c r="E210" s="3">
        <v>0.0</v>
      </c>
      <c r="F210" s="3">
        <v>0.0</v>
      </c>
      <c r="G210" s="3">
        <v>0.0</v>
      </c>
      <c r="H210" s="3">
        <v>0.0</v>
      </c>
    </row>
    <row r="211" hidden="1">
      <c r="A211" s="2" t="s">
        <v>328</v>
      </c>
      <c r="B211" s="1" t="s">
        <v>22</v>
      </c>
      <c r="C211" s="3">
        <v>1.0</v>
      </c>
      <c r="D211" s="3">
        <v>1.0</v>
      </c>
      <c r="E211" s="3">
        <v>0.0</v>
      </c>
      <c r="F211" s="3">
        <v>0.0</v>
      </c>
      <c r="G211" s="3">
        <v>0.0</v>
      </c>
      <c r="H211" s="3">
        <v>0.0</v>
      </c>
    </row>
    <row r="212" hidden="1">
      <c r="A212" s="2" t="s">
        <v>329</v>
      </c>
      <c r="B212" s="1" t="s">
        <v>22</v>
      </c>
      <c r="C212" s="3">
        <v>1.0</v>
      </c>
      <c r="D212" s="3">
        <v>1.0</v>
      </c>
      <c r="E212" s="3">
        <v>0.0</v>
      </c>
      <c r="F212" s="3">
        <v>0.0</v>
      </c>
      <c r="G212" s="3">
        <v>0.0</v>
      </c>
      <c r="H212" s="3">
        <v>0.0</v>
      </c>
    </row>
    <row r="213" hidden="1">
      <c r="A213" s="2" t="s">
        <v>330</v>
      </c>
      <c r="B213" s="1" t="s">
        <v>22</v>
      </c>
      <c r="C213" s="3">
        <v>1.0</v>
      </c>
      <c r="D213" s="3">
        <v>1.0</v>
      </c>
      <c r="E213" s="3">
        <v>0.0</v>
      </c>
      <c r="F213" s="3">
        <v>0.0</v>
      </c>
      <c r="G213" s="3">
        <v>0.0</v>
      </c>
      <c r="H213" s="3">
        <v>0.0</v>
      </c>
    </row>
    <row r="214" hidden="1">
      <c r="A214" s="2" t="s">
        <v>301</v>
      </c>
      <c r="B214" s="1" t="s">
        <v>22</v>
      </c>
      <c r="C214" s="3">
        <v>1.0</v>
      </c>
      <c r="D214" s="3">
        <v>1.0</v>
      </c>
      <c r="E214" s="3">
        <v>0.0</v>
      </c>
      <c r="F214" s="3">
        <v>0.0</v>
      </c>
      <c r="G214" s="3">
        <v>0.0</v>
      </c>
      <c r="H214" s="3">
        <v>0.0</v>
      </c>
    </row>
    <row r="215" hidden="1">
      <c r="A215" s="2" t="s">
        <v>302</v>
      </c>
      <c r="B215" s="1" t="s">
        <v>22</v>
      </c>
      <c r="C215" s="3">
        <v>1.0</v>
      </c>
      <c r="D215" s="3">
        <v>1.0</v>
      </c>
      <c r="E215" s="3">
        <v>0.0</v>
      </c>
      <c r="F215" s="3">
        <v>0.0</v>
      </c>
      <c r="G215" s="3">
        <v>0.0</v>
      </c>
      <c r="H215" s="3">
        <v>0.0</v>
      </c>
    </row>
    <row r="216" hidden="1">
      <c r="A216" s="2" t="s">
        <v>303</v>
      </c>
      <c r="B216" s="1" t="s">
        <v>22</v>
      </c>
      <c r="C216" s="3">
        <v>1.0</v>
      </c>
      <c r="D216" s="3">
        <v>1.0</v>
      </c>
      <c r="E216" s="3">
        <v>0.0</v>
      </c>
      <c r="F216" s="3">
        <v>0.0</v>
      </c>
      <c r="G216" s="3">
        <v>0.0</v>
      </c>
      <c r="H216" s="3">
        <v>0.0</v>
      </c>
    </row>
    <row r="217" hidden="1">
      <c r="A217" s="2" t="s">
        <v>304</v>
      </c>
      <c r="B217" s="1" t="s">
        <v>22</v>
      </c>
      <c r="C217" s="3">
        <v>1.0</v>
      </c>
      <c r="D217" s="3">
        <v>1.0</v>
      </c>
      <c r="E217" s="3">
        <v>0.0</v>
      </c>
      <c r="F217" s="3">
        <v>0.0</v>
      </c>
      <c r="G217" s="3">
        <v>0.0</v>
      </c>
      <c r="H217" s="3">
        <v>0.0</v>
      </c>
    </row>
    <row r="218" hidden="1">
      <c r="A218" s="2" t="s">
        <v>305</v>
      </c>
      <c r="B218" s="1" t="s">
        <v>22</v>
      </c>
      <c r="C218" s="3">
        <v>1.0</v>
      </c>
      <c r="D218" s="3">
        <v>1.0</v>
      </c>
      <c r="E218" s="3">
        <v>0.0</v>
      </c>
      <c r="F218" s="3">
        <v>0.0</v>
      </c>
      <c r="G218" s="3">
        <v>0.0</v>
      </c>
      <c r="H218" s="3">
        <v>0.0</v>
      </c>
    </row>
    <row r="219" hidden="1">
      <c r="A219" s="2" t="s">
        <v>306</v>
      </c>
      <c r="B219" s="1" t="s">
        <v>22</v>
      </c>
      <c r="C219" s="3">
        <v>1.0</v>
      </c>
      <c r="D219" s="3">
        <v>1.0</v>
      </c>
      <c r="E219" s="3">
        <v>0.0</v>
      </c>
      <c r="F219" s="3">
        <v>0.0</v>
      </c>
      <c r="G219" s="3">
        <v>0.0</v>
      </c>
      <c r="H219" s="3">
        <v>0.0</v>
      </c>
    </row>
    <row r="220" hidden="1">
      <c r="A220" s="2" t="s">
        <v>307</v>
      </c>
      <c r="B220" s="1" t="s">
        <v>22</v>
      </c>
      <c r="C220" s="3">
        <v>1.0</v>
      </c>
      <c r="D220" s="3">
        <v>1.0</v>
      </c>
      <c r="E220" s="3">
        <v>0.0</v>
      </c>
      <c r="F220" s="3">
        <v>0.0</v>
      </c>
      <c r="G220" s="3">
        <v>0.0</v>
      </c>
      <c r="H220" s="3">
        <v>0.0</v>
      </c>
    </row>
    <row r="221" hidden="1">
      <c r="A221" s="2" t="s">
        <v>308</v>
      </c>
      <c r="B221" s="1" t="s">
        <v>22</v>
      </c>
      <c r="C221" s="3">
        <v>1.0</v>
      </c>
      <c r="D221" s="3">
        <v>1.0</v>
      </c>
      <c r="E221" s="3">
        <v>0.0</v>
      </c>
      <c r="F221" s="3">
        <v>0.0</v>
      </c>
      <c r="G221" s="3">
        <v>0.0</v>
      </c>
      <c r="H221" s="3">
        <v>0.0</v>
      </c>
    </row>
    <row r="222" hidden="1">
      <c r="A222" s="2" t="s">
        <v>309</v>
      </c>
      <c r="B222" s="1" t="s">
        <v>22</v>
      </c>
      <c r="C222" s="3">
        <v>1.0</v>
      </c>
      <c r="D222" s="3">
        <v>1.0</v>
      </c>
      <c r="E222" s="3">
        <v>0.0</v>
      </c>
      <c r="F222" s="3">
        <v>0.0</v>
      </c>
      <c r="G222" s="3">
        <v>0.0</v>
      </c>
      <c r="H222" s="3">
        <v>0.0</v>
      </c>
    </row>
    <row r="223" hidden="1">
      <c r="A223" s="2" t="s">
        <v>310</v>
      </c>
      <c r="B223" s="1" t="s">
        <v>22</v>
      </c>
      <c r="C223" s="3">
        <v>1.0</v>
      </c>
      <c r="D223" s="3">
        <v>1.0</v>
      </c>
      <c r="E223" s="3">
        <v>0.0</v>
      </c>
      <c r="F223" s="3">
        <v>0.0</v>
      </c>
      <c r="G223" s="3">
        <v>0.0</v>
      </c>
      <c r="H223" s="3">
        <v>0.0</v>
      </c>
    </row>
    <row r="224" hidden="1">
      <c r="A224" s="2" t="s">
        <v>311</v>
      </c>
      <c r="B224" s="1" t="s">
        <v>22</v>
      </c>
      <c r="C224" s="3">
        <v>1.0</v>
      </c>
      <c r="D224" s="3">
        <v>1.0</v>
      </c>
      <c r="E224" s="3">
        <v>0.0</v>
      </c>
      <c r="F224" s="3">
        <v>0.0</v>
      </c>
      <c r="G224" s="3">
        <v>0.0</v>
      </c>
      <c r="H224" s="3">
        <v>0.0</v>
      </c>
    </row>
    <row r="225" hidden="1">
      <c r="A225" s="2" t="s">
        <v>337</v>
      </c>
      <c r="B225" s="1" t="s">
        <v>22</v>
      </c>
      <c r="C225" s="3">
        <v>1.0</v>
      </c>
      <c r="D225" s="3">
        <v>1.0</v>
      </c>
      <c r="E225" s="3">
        <v>0.0</v>
      </c>
      <c r="F225" s="3">
        <v>0.0</v>
      </c>
      <c r="G225" s="3">
        <v>0.0</v>
      </c>
      <c r="H225" s="3">
        <v>0.0</v>
      </c>
    </row>
    <row r="226" hidden="1">
      <c r="A226" s="2" t="s">
        <v>338</v>
      </c>
      <c r="B226" s="1" t="s">
        <v>22</v>
      </c>
      <c r="C226" s="3">
        <v>1.0</v>
      </c>
      <c r="D226" s="3">
        <v>1.0</v>
      </c>
      <c r="E226" s="3">
        <v>0.0</v>
      </c>
      <c r="F226" s="3">
        <v>0.0</v>
      </c>
      <c r="G226" s="3">
        <v>0.0</v>
      </c>
      <c r="H226" s="3">
        <v>0.0</v>
      </c>
    </row>
    <row r="227" hidden="1">
      <c r="A227" s="2" t="s">
        <v>339</v>
      </c>
      <c r="B227" s="1" t="s">
        <v>22</v>
      </c>
      <c r="C227" s="3">
        <v>1.0</v>
      </c>
      <c r="D227" s="3">
        <v>1.0</v>
      </c>
      <c r="E227" s="3">
        <v>0.0</v>
      </c>
      <c r="F227" s="3">
        <v>0.0</v>
      </c>
      <c r="G227" s="3">
        <v>0.0</v>
      </c>
      <c r="H227" s="3">
        <v>0.0</v>
      </c>
    </row>
    <row r="228" hidden="1">
      <c r="A228" s="2" t="s">
        <v>349</v>
      </c>
      <c r="B228" s="1" t="s">
        <v>22</v>
      </c>
      <c r="C228" s="3">
        <v>1.0</v>
      </c>
      <c r="D228" s="3">
        <v>1.0</v>
      </c>
      <c r="E228" s="3">
        <v>0.0</v>
      </c>
      <c r="F228" s="3">
        <v>0.0</v>
      </c>
      <c r="G228" s="3">
        <v>0.0</v>
      </c>
      <c r="H228" s="3">
        <v>0.0</v>
      </c>
    </row>
    <row r="229" hidden="1">
      <c r="A229" s="2" t="s">
        <v>350</v>
      </c>
      <c r="B229" s="1" t="s">
        <v>22</v>
      </c>
      <c r="C229" s="3">
        <v>1.0</v>
      </c>
      <c r="D229" s="3">
        <v>1.0</v>
      </c>
      <c r="E229" s="3">
        <v>0.0</v>
      </c>
      <c r="F229" s="3">
        <v>0.0</v>
      </c>
      <c r="G229" s="3">
        <v>0.0</v>
      </c>
      <c r="H229" s="3">
        <v>0.0</v>
      </c>
    </row>
    <row r="230" hidden="1">
      <c r="A230" s="2" t="s">
        <v>351</v>
      </c>
      <c r="B230" s="1" t="s">
        <v>22</v>
      </c>
      <c r="C230" s="3">
        <v>1.0</v>
      </c>
      <c r="D230" s="3">
        <v>1.0</v>
      </c>
      <c r="E230" s="3">
        <v>0.0</v>
      </c>
      <c r="F230" s="3">
        <v>0.0</v>
      </c>
      <c r="G230" s="3">
        <v>0.0</v>
      </c>
      <c r="H230" s="3">
        <v>0.0</v>
      </c>
    </row>
    <row r="231" hidden="1">
      <c r="A231" s="2" t="s">
        <v>352</v>
      </c>
      <c r="B231" s="1" t="s">
        <v>22</v>
      </c>
      <c r="C231" s="3">
        <v>1.0</v>
      </c>
      <c r="D231" s="3">
        <v>1.0</v>
      </c>
      <c r="E231" s="3">
        <v>0.0</v>
      </c>
      <c r="F231" s="3">
        <v>0.0</v>
      </c>
      <c r="G231" s="3">
        <v>0.0</v>
      </c>
      <c r="H231" s="3">
        <v>0.0</v>
      </c>
    </row>
    <row r="232" hidden="1">
      <c r="A232" s="2" t="s">
        <v>353</v>
      </c>
      <c r="B232" s="1" t="s">
        <v>22</v>
      </c>
      <c r="C232" s="3">
        <v>1.0</v>
      </c>
      <c r="D232" s="3">
        <v>1.0</v>
      </c>
      <c r="E232" s="3">
        <v>0.0</v>
      </c>
      <c r="F232" s="3">
        <v>0.0</v>
      </c>
      <c r="G232" s="3">
        <v>0.0</v>
      </c>
      <c r="H232" s="3">
        <v>0.0</v>
      </c>
    </row>
    <row r="233" hidden="1">
      <c r="A233" s="2" t="s">
        <v>354</v>
      </c>
      <c r="B233" s="1" t="s">
        <v>22</v>
      </c>
      <c r="C233" s="3">
        <v>1.0</v>
      </c>
      <c r="D233" s="3">
        <v>1.0</v>
      </c>
      <c r="E233" s="3">
        <v>0.0</v>
      </c>
      <c r="F233" s="3">
        <v>0.0</v>
      </c>
      <c r="G233" s="3">
        <v>0.0</v>
      </c>
      <c r="H233" s="3">
        <v>0.0</v>
      </c>
    </row>
    <row r="234" hidden="1">
      <c r="A234" s="2" t="s">
        <v>355</v>
      </c>
      <c r="B234" s="1" t="s">
        <v>22</v>
      </c>
      <c r="C234" s="3">
        <v>1.0</v>
      </c>
      <c r="D234" s="3">
        <v>1.0</v>
      </c>
      <c r="E234" s="3">
        <v>0.0</v>
      </c>
      <c r="F234" s="3">
        <v>0.0</v>
      </c>
      <c r="G234" s="3">
        <v>0.0</v>
      </c>
      <c r="H234" s="3">
        <v>0.0</v>
      </c>
    </row>
    <row r="235" hidden="1">
      <c r="A235" s="2" t="s">
        <v>356</v>
      </c>
      <c r="B235" s="1" t="s">
        <v>22</v>
      </c>
      <c r="C235" s="3">
        <v>1.0</v>
      </c>
      <c r="D235" s="3">
        <v>1.0</v>
      </c>
      <c r="E235" s="3">
        <v>0.0</v>
      </c>
      <c r="F235" s="3">
        <v>0.0</v>
      </c>
      <c r="G235" s="3">
        <v>0.0</v>
      </c>
      <c r="H235" s="3">
        <v>0.0</v>
      </c>
    </row>
    <row r="236" hidden="1">
      <c r="A236" s="2" t="s">
        <v>357</v>
      </c>
      <c r="B236" s="1" t="s">
        <v>22</v>
      </c>
      <c r="C236" s="3">
        <v>1.0</v>
      </c>
      <c r="D236" s="3">
        <v>1.0</v>
      </c>
      <c r="E236" s="3">
        <v>0.0</v>
      </c>
      <c r="F236" s="3">
        <v>0.0</v>
      </c>
      <c r="G236" s="3">
        <v>0.0</v>
      </c>
      <c r="H236" s="3">
        <v>0.0</v>
      </c>
    </row>
    <row r="237" hidden="1">
      <c r="A237" s="2" t="s">
        <v>358</v>
      </c>
      <c r="B237" s="1" t="s">
        <v>22</v>
      </c>
      <c r="C237" s="3">
        <v>1.0</v>
      </c>
      <c r="D237" s="3">
        <v>1.0</v>
      </c>
      <c r="E237" s="3">
        <v>0.0</v>
      </c>
      <c r="F237" s="3">
        <v>0.0</v>
      </c>
      <c r="G237" s="3">
        <v>0.0</v>
      </c>
      <c r="H237" s="3">
        <v>0.0</v>
      </c>
    </row>
    <row r="238" hidden="1">
      <c r="A238" s="2" t="s">
        <v>359</v>
      </c>
      <c r="B238" s="1" t="s">
        <v>22</v>
      </c>
      <c r="C238" s="3">
        <v>2.0</v>
      </c>
      <c r="D238" s="3">
        <v>2.0</v>
      </c>
      <c r="E238" s="3">
        <v>0.0</v>
      </c>
      <c r="F238" s="3">
        <v>0.0</v>
      </c>
      <c r="G238" s="3">
        <v>0.0</v>
      </c>
      <c r="H238" s="3">
        <v>0.0</v>
      </c>
    </row>
    <row r="239" hidden="1">
      <c r="A239" s="2" t="s">
        <v>360</v>
      </c>
      <c r="B239" s="1" t="s">
        <v>22</v>
      </c>
      <c r="C239" s="3">
        <v>1.0</v>
      </c>
      <c r="D239" s="3">
        <v>1.0</v>
      </c>
      <c r="E239" s="3">
        <v>0.0</v>
      </c>
      <c r="F239" s="3">
        <v>0.0</v>
      </c>
      <c r="G239" s="3">
        <v>0.0</v>
      </c>
      <c r="H239" s="3">
        <v>0.0</v>
      </c>
    </row>
    <row r="240" hidden="1">
      <c r="A240" s="2" t="s">
        <v>361</v>
      </c>
      <c r="B240" s="1" t="s">
        <v>22</v>
      </c>
      <c r="C240" s="3">
        <v>2.0</v>
      </c>
      <c r="D240" s="3">
        <v>2.0</v>
      </c>
      <c r="E240" s="3">
        <v>0.0</v>
      </c>
      <c r="F240" s="3">
        <v>0.0</v>
      </c>
      <c r="G240" s="3">
        <v>0.0</v>
      </c>
      <c r="H240" s="3">
        <v>0.0</v>
      </c>
    </row>
    <row r="241" hidden="1">
      <c r="A241" s="2" t="s">
        <v>362</v>
      </c>
      <c r="B241" s="1" t="s">
        <v>22</v>
      </c>
      <c r="C241" s="3">
        <v>1.0</v>
      </c>
      <c r="D241" s="3">
        <v>1.0</v>
      </c>
      <c r="E241" s="3">
        <v>0.0</v>
      </c>
      <c r="F241" s="3">
        <v>0.0</v>
      </c>
      <c r="G241" s="3">
        <v>0.0</v>
      </c>
      <c r="H241" s="3">
        <v>0.0</v>
      </c>
    </row>
    <row r="242" hidden="1">
      <c r="A242" s="2" t="s">
        <v>363</v>
      </c>
      <c r="B242" s="1" t="s">
        <v>22</v>
      </c>
      <c r="C242" s="3">
        <v>1.0</v>
      </c>
      <c r="D242" s="3">
        <v>1.0</v>
      </c>
      <c r="E242" s="3">
        <v>0.0</v>
      </c>
      <c r="F242" s="3">
        <v>0.0</v>
      </c>
      <c r="G242" s="3">
        <v>0.0</v>
      </c>
      <c r="H242" s="3">
        <v>0.0</v>
      </c>
    </row>
    <row r="243" hidden="1">
      <c r="A243" s="2" t="s">
        <v>364</v>
      </c>
      <c r="B243" s="1" t="s">
        <v>22</v>
      </c>
      <c r="C243" s="3">
        <v>1.0</v>
      </c>
      <c r="D243" s="3">
        <v>1.0</v>
      </c>
      <c r="E243" s="3">
        <v>0.0</v>
      </c>
      <c r="F243" s="3">
        <v>0.0</v>
      </c>
      <c r="G243" s="3">
        <v>0.0</v>
      </c>
      <c r="H243" s="3">
        <v>0.0</v>
      </c>
    </row>
    <row r="244" hidden="1">
      <c r="A244" s="2" t="s">
        <v>365</v>
      </c>
      <c r="B244" s="1" t="s">
        <v>22</v>
      </c>
      <c r="C244" s="3">
        <v>1.0</v>
      </c>
      <c r="D244" s="3">
        <v>1.0</v>
      </c>
      <c r="E244" s="3">
        <v>0.0</v>
      </c>
      <c r="F244" s="3">
        <v>0.0</v>
      </c>
      <c r="G244" s="3">
        <v>0.0</v>
      </c>
      <c r="H244" s="3">
        <v>0.0</v>
      </c>
    </row>
    <row r="245" hidden="1">
      <c r="A245" s="2" t="s">
        <v>366</v>
      </c>
      <c r="B245" s="1" t="s">
        <v>22</v>
      </c>
      <c r="C245" s="3">
        <v>1.0</v>
      </c>
      <c r="D245" s="3">
        <v>1.0</v>
      </c>
      <c r="E245" s="3">
        <v>0.0</v>
      </c>
      <c r="F245" s="3">
        <v>0.0</v>
      </c>
      <c r="G245" s="3">
        <v>0.0</v>
      </c>
      <c r="H245" s="3">
        <v>0.0</v>
      </c>
    </row>
    <row r="246" hidden="1">
      <c r="A246" s="2" t="s">
        <v>367</v>
      </c>
      <c r="B246" s="1" t="s">
        <v>22</v>
      </c>
      <c r="C246" s="3">
        <v>1.0</v>
      </c>
      <c r="D246" s="3">
        <v>1.0</v>
      </c>
      <c r="E246" s="3">
        <v>0.0</v>
      </c>
      <c r="F246" s="3">
        <v>0.0</v>
      </c>
      <c r="G246" s="3">
        <v>0.0</v>
      </c>
      <c r="H246" s="3">
        <v>0.0</v>
      </c>
    </row>
    <row r="247" hidden="1">
      <c r="A247" s="2" t="s">
        <v>368</v>
      </c>
      <c r="B247" s="1" t="s">
        <v>22</v>
      </c>
      <c r="C247" s="3">
        <v>1.0</v>
      </c>
      <c r="D247" s="3">
        <v>1.0</v>
      </c>
      <c r="E247" s="3">
        <v>0.0</v>
      </c>
      <c r="F247" s="3">
        <v>0.0</v>
      </c>
      <c r="G247" s="3">
        <v>0.0</v>
      </c>
      <c r="H247" s="3">
        <v>0.0</v>
      </c>
    </row>
    <row r="248" hidden="1">
      <c r="A248" s="2" t="s">
        <v>369</v>
      </c>
      <c r="B248" s="1" t="s">
        <v>22</v>
      </c>
      <c r="C248" s="3">
        <v>1.0</v>
      </c>
      <c r="D248" s="3">
        <v>1.0</v>
      </c>
      <c r="E248" s="3">
        <v>0.0</v>
      </c>
      <c r="F248" s="3">
        <v>0.0</v>
      </c>
      <c r="G248" s="3">
        <v>0.0</v>
      </c>
      <c r="H248" s="3">
        <v>0.0</v>
      </c>
    </row>
    <row r="249" hidden="1">
      <c r="A249" s="2" t="s">
        <v>370</v>
      </c>
      <c r="B249" s="1" t="s">
        <v>22</v>
      </c>
      <c r="C249" s="3">
        <v>1.0</v>
      </c>
      <c r="D249" s="3">
        <v>1.0</v>
      </c>
      <c r="E249" s="3">
        <v>0.0</v>
      </c>
      <c r="F249" s="3">
        <v>0.0</v>
      </c>
      <c r="G249" s="3">
        <v>0.0</v>
      </c>
      <c r="H249" s="3">
        <v>0.0</v>
      </c>
    </row>
    <row r="250" hidden="1">
      <c r="A250" s="2" t="s">
        <v>371</v>
      </c>
      <c r="B250" s="1" t="s">
        <v>22</v>
      </c>
      <c r="C250" s="3">
        <v>1.0</v>
      </c>
      <c r="D250" s="3">
        <v>1.0</v>
      </c>
      <c r="E250" s="3">
        <v>0.0</v>
      </c>
      <c r="F250" s="3">
        <v>0.0</v>
      </c>
      <c r="G250" s="3">
        <v>0.0</v>
      </c>
      <c r="H250" s="3">
        <v>0.0</v>
      </c>
    </row>
    <row r="251" hidden="1">
      <c r="A251" s="2" t="s">
        <v>340</v>
      </c>
      <c r="B251" s="1" t="s">
        <v>22</v>
      </c>
      <c r="C251" s="3">
        <v>1.0</v>
      </c>
      <c r="D251" s="3">
        <v>1.0</v>
      </c>
      <c r="E251" s="3">
        <v>0.0</v>
      </c>
      <c r="F251" s="3">
        <v>0.0</v>
      </c>
      <c r="G251" s="3">
        <v>0.0</v>
      </c>
      <c r="H251" s="3">
        <v>0.0</v>
      </c>
    </row>
    <row r="252" hidden="1">
      <c r="A252" s="2" t="s">
        <v>341</v>
      </c>
      <c r="B252" s="1" t="s">
        <v>22</v>
      </c>
      <c r="C252" s="3">
        <v>1.0</v>
      </c>
      <c r="D252" s="3">
        <v>1.0</v>
      </c>
      <c r="E252" s="3">
        <v>0.0</v>
      </c>
      <c r="F252" s="3">
        <v>0.0</v>
      </c>
      <c r="G252" s="3">
        <v>0.0</v>
      </c>
      <c r="H252" s="3">
        <v>0.0</v>
      </c>
    </row>
    <row r="253" hidden="1">
      <c r="A253" s="2" t="s">
        <v>342</v>
      </c>
      <c r="B253" s="1" t="s">
        <v>22</v>
      </c>
      <c r="C253" s="3">
        <v>1.0</v>
      </c>
      <c r="D253" s="3">
        <v>1.0</v>
      </c>
      <c r="E253" s="3">
        <v>0.0</v>
      </c>
      <c r="F253" s="3">
        <v>0.0</v>
      </c>
      <c r="G253" s="3">
        <v>0.0</v>
      </c>
      <c r="H253" s="3">
        <v>0.0</v>
      </c>
    </row>
    <row r="254" hidden="1">
      <c r="A254" s="2" t="s">
        <v>343</v>
      </c>
      <c r="B254" s="1" t="s">
        <v>22</v>
      </c>
      <c r="C254" s="3">
        <v>1.0</v>
      </c>
      <c r="D254" s="3">
        <v>1.0</v>
      </c>
      <c r="E254" s="3">
        <v>0.0</v>
      </c>
      <c r="F254" s="3">
        <v>0.0</v>
      </c>
      <c r="G254" s="3">
        <v>0.0</v>
      </c>
      <c r="H254" s="3">
        <v>0.0</v>
      </c>
    </row>
    <row r="255" hidden="1">
      <c r="A255" s="2" t="s">
        <v>344</v>
      </c>
      <c r="B255" s="1" t="s">
        <v>22</v>
      </c>
      <c r="C255" s="3">
        <v>1.0</v>
      </c>
      <c r="D255" s="3">
        <v>1.0</v>
      </c>
      <c r="E255" s="3">
        <v>0.0</v>
      </c>
      <c r="F255" s="3">
        <v>0.0</v>
      </c>
      <c r="G255" s="3">
        <v>0.0</v>
      </c>
      <c r="H255" s="3">
        <v>0.0</v>
      </c>
    </row>
    <row r="256" hidden="1">
      <c r="A256" s="2" t="s">
        <v>345</v>
      </c>
      <c r="B256" s="1" t="s">
        <v>22</v>
      </c>
      <c r="C256" s="3">
        <v>1.0</v>
      </c>
      <c r="D256" s="3">
        <v>1.0</v>
      </c>
      <c r="E256" s="3">
        <v>0.0</v>
      </c>
      <c r="F256" s="3">
        <v>0.0</v>
      </c>
      <c r="G256" s="3">
        <v>0.0</v>
      </c>
      <c r="H256" s="3">
        <v>0.0</v>
      </c>
    </row>
    <row r="257" hidden="1">
      <c r="A257" s="2" t="s">
        <v>346</v>
      </c>
      <c r="B257" s="1" t="s">
        <v>22</v>
      </c>
      <c r="C257" s="3">
        <v>1.0</v>
      </c>
      <c r="D257" s="3">
        <v>1.0</v>
      </c>
      <c r="E257" s="3">
        <v>0.0</v>
      </c>
      <c r="F257" s="3">
        <v>0.0</v>
      </c>
      <c r="G257" s="3">
        <v>0.0</v>
      </c>
      <c r="H257" s="3">
        <v>0.0</v>
      </c>
    </row>
    <row r="258" hidden="1">
      <c r="A258" s="2" t="s">
        <v>347</v>
      </c>
      <c r="B258" s="1" t="s">
        <v>22</v>
      </c>
      <c r="C258" s="3">
        <v>1.0</v>
      </c>
      <c r="D258" s="3">
        <v>1.0</v>
      </c>
      <c r="E258" s="3">
        <v>0.0</v>
      </c>
      <c r="F258" s="3">
        <v>0.0</v>
      </c>
      <c r="G258" s="3">
        <v>0.0</v>
      </c>
      <c r="H258" s="3">
        <v>0.0</v>
      </c>
    </row>
    <row r="259" hidden="1">
      <c r="A259" s="2" t="s">
        <v>348</v>
      </c>
      <c r="B259" s="1" t="s">
        <v>22</v>
      </c>
      <c r="C259" s="3">
        <v>1.0</v>
      </c>
      <c r="D259" s="3">
        <v>1.0</v>
      </c>
      <c r="E259" s="3">
        <v>0.0</v>
      </c>
      <c r="F259" s="3">
        <v>0.0</v>
      </c>
      <c r="G259" s="3">
        <v>0.0</v>
      </c>
      <c r="H259" s="3">
        <v>0.0</v>
      </c>
    </row>
    <row r="260" hidden="1">
      <c r="A260" s="2" t="s">
        <v>397</v>
      </c>
      <c r="B260" s="1" t="s">
        <v>22</v>
      </c>
      <c r="C260" s="3">
        <v>1.0</v>
      </c>
      <c r="D260" s="3">
        <v>1.0</v>
      </c>
      <c r="E260" s="3">
        <v>0.0</v>
      </c>
      <c r="F260" s="3">
        <v>0.0</v>
      </c>
      <c r="G260" s="3">
        <v>0.0</v>
      </c>
      <c r="H260" s="3">
        <v>0.0</v>
      </c>
    </row>
    <row r="261" hidden="1">
      <c r="A261" s="2" t="s">
        <v>373</v>
      </c>
      <c r="B261" s="1" t="s">
        <v>22</v>
      </c>
      <c r="C261" s="3">
        <v>1.0</v>
      </c>
      <c r="D261" s="3">
        <v>1.0</v>
      </c>
      <c r="E261" s="3">
        <v>0.0</v>
      </c>
      <c r="F261" s="3">
        <v>0.0</v>
      </c>
      <c r="G261" s="3">
        <v>0.0</v>
      </c>
      <c r="H261" s="3">
        <v>0.0</v>
      </c>
    </row>
    <row r="262" hidden="1">
      <c r="A262" s="2" t="s">
        <v>374</v>
      </c>
      <c r="B262" s="1" t="s">
        <v>22</v>
      </c>
      <c r="C262" s="3">
        <v>1.0</v>
      </c>
      <c r="D262" s="3">
        <v>1.0</v>
      </c>
      <c r="E262" s="3">
        <v>0.0</v>
      </c>
      <c r="F262" s="3">
        <v>0.0</v>
      </c>
      <c r="G262" s="3">
        <v>0.0</v>
      </c>
      <c r="H262" s="3">
        <v>0.0</v>
      </c>
    </row>
    <row r="263" hidden="1">
      <c r="A263" s="2" t="s">
        <v>375</v>
      </c>
      <c r="B263" s="1" t="s">
        <v>22</v>
      </c>
      <c r="C263" s="3">
        <v>1.0</v>
      </c>
      <c r="D263" s="3">
        <v>1.0</v>
      </c>
      <c r="E263" s="3">
        <v>0.0</v>
      </c>
      <c r="F263" s="3">
        <v>0.0</v>
      </c>
      <c r="G263" s="3">
        <v>0.0</v>
      </c>
      <c r="H263" s="3">
        <v>0.0</v>
      </c>
    </row>
    <row r="264" hidden="1">
      <c r="A264" s="2" t="s">
        <v>376</v>
      </c>
      <c r="B264" s="1" t="s">
        <v>22</v>
      </c>
      <c r="C264" s="3">
        <v>1.0</v>
      </c>
      <c r="D264" s="3">
        <v>1.0</v>
      </c>
      <c r="E264" s="3">
        <v>0.0</v>
      </c>
      <c r="F264" s="3">
        <v>0.0</v>
      </c>
      <c r="G264" s="3">
        <v>0.0</v>
      </c>
      <c r="H264" s="3">
        <v>0.0</v>
      </c>
    </row>
    <row r="265" hidden="1">
      <c r="A265" s="2" t="s">
        <v>377</v>
      </c>
      <c r="B265" s="1" t="s">
        <v>22</v>
      </c>
      <c r="C265" s="3">
        <v>1.0</v>
      </c>
      <c r="D265" s="3">
        <v>1.0</v>
      </c>
      <c r="E265" s="3">
        <v>0.0</v>
      </c>
      <c r="F265" s="3">
        <v>0.0</v>
      </c>
      <c r="G265" s="3">
        <v>0.0</v>
      </c>
      <c r="H265" s="3">
        <v>0.0</v>
      </c>
    </row>
    <row r="266" hidden="1">
      <c r="A266" s="2" t="s">
        <v>378</v>
      </c>
      <c r="B266" s="1" t="s">
        <v>22</v>
      </c>
      <c r="C266" s="3">
        <v>1.0</v>
      </c>
      <c r="D266" s="3">
        <v>1.0</v>
      </c>
      <c r="E266" s="3">
        <v>0.0</v>
      </c>
      <c r="F266" s="3">
        <v>0.0</v>
      </c>
      <c r="G266" s="3">
        <v>0.0</v>
      </c>
      <c r="H266" s="3">
        <v>0.0</v>
      </c>
    </row>
    <row r="267" hidden="1">
      <c r="A267" s="2" t="s">
        <v>379</v>
      </c>
      <c r="B267" s="1" t="s">
        <v>22</v>
      </c>
      <c r="C267" s="3">
        <v>1.0</v>
      </c>
      <c r="D267" s="3">
        <v>1.0</v>
      </c>
      <c r="E267" s="3">
        <v>0.0</v>
      </c>
      <c r="F267" s="3">
        <v>0.0</v>
      </c>
      <c r="G267" s="3">
        <v>0.0</v>
      </c>
      <c r="H267" s="3">
        <v>0.0</v>
      </c>
    </row>
    <row r="268" hidden="1">
      <c r="A268" s="2" t="s">
        <v>380</v>
      </c>
      <c r="B268" s="1" t="s">
        <v>22</v>
      </c>
      <c r="C268" s="3">
        <v>1.0</v>
      </c>
      <c r="D268" s="3">
        <v>1.0</v>
      </c>
      <c r="E268" s="3">
        <v>0.0</v>
      </c>
      <c r="F268" s="3">
        <v>0.0</v>
      </c>
      <c r="G268" s="3">
        <v>0.0</v>
      </c>
      <c r="H268" s="3">
        <v>0.0</v>
      </c>
    </row>
    <row r="269" hidden="1">
      <c r="A269" s="2" t="s">
        <v>381</v>
      </c>
      <c r="B269" s="1" t="s">
        <v>22</v>
      </c>
      <c r="C269" s="3">
        <v>1.0</v>
      </c>
      <c r="D269" s="3">
        <v>1.0</v>
      </c>
      <c r="E269" s="3">
        <v>0.0</v>
      </c>
      <c r="F269" s="3">
        <v>0.0</v>
      </c>
      <c r="G269" s="3">
        <v>0.0</v>
      </c>
      <c r="H269" s="3">
        <v>0.0</v>
      </c>
    </row>
    <row r="270" hidden="1">
      <c r="A270" s="2" t="s">
        <v>382</v>
      </c>
      <c r="B270" s="1" t="s">
        <v>22</v>
      </c>
      <c r="C270" s="3">
        <v>1.0</v>
      </c>
      <c r="D270" s="3">
        <v>1.0</v>
      </c>
      <c r="E270" s="3">
        <v>0.0</v>
      </c>
      <c r="F270" s="3">
        <v>0.0</v>
      </c>
      <c r="G270" s="3">
        <v>0.0</v>
      </c>
      <c r="H270" s="3">
        <v>0.0</v>
      </c>
    </row>
    <row r="271" hidden="1">
      <c r="A271" s="2" t="s">
        <v>383</v>
      </c>
      <c r="B271" s="1" t="s">
        <v>22</v>
      </c>
      <c r="C271" s="3">
        <v>1.0</v>
      </c>
      <c r="D271" s="3">
        <v>1.0</v>
      </c>
      <c r="E271" s="3">
        <v>0.0</v>
      </c>
      <c r="F271" s="3">
        <v>0.0</v>
      </c>
      <c r="G271" s="3">
        <v>0.0</v>
      </c>
      <c r="H271" s="3">
        <v>0.0</v>
      </c>
    </row>
    <row r="272" hidden="1">
      <c r="A272" s="2" t="s">
        <v>384</v>
      </c>
      <c r="B272" s="1" t="s">
        <v>22</v>
      </c>
      <c r="C272" s="3">
        <v>1.0</v>
      </c>
      <c r="D272" s="3">
        <v>1.0</v>
      </c>
      <c r="E272" s="3">
        <v>0.0</v>
      </c>
      <c r="F272" s="3">
        <v>0.0</v>
      </c>
      <c r="G272" s="3">
        <v>0.0</v>
      </c>
      <c r="H272" s="3">
        <v>0.0</v>
      </c>
    </row>
    <row r="273" hidden="1">
      <c r="A273" s="2" t="s">
        <v>385</v>
      </c>
      <c r="B273" s="1" t="s">
        <v>22</v>
      </c>
      <c r="C273" s="3">
        <v>1.0</v>
      </c>
      <c r="D273" s="3">
        <v>1.0</v>
      </c>
      <c r="E273" s="3">
        <v>0.0</v>
      </c>
      <c r="F273" s="3">
        <v>0.0</v>
      </c>
      <c r="G273" s="3">
        <v>0.0</v>
      </c>
      <c r="H273" s="3">
        <v>0.0</v>
      </c>
    </row>
    <row r="274" hidden="1">
      <c r="A274" s="2" t="s">
        <v>386</v>
      </c>
      <c r="B274" s="1" t="s">
        <v>22</v>
      </c>
      <c r="C274" s="3">
        <v>1.0</v>
      </c>
      <c r="D274" s="3">
        <v>1.0</v>
      </c>
      <c r="E274" s="3">
        <v>0.0</v>
      </c>
      <c r="F274" s="3">
        <v>0.0</v>
      </c>
      <c r="G274" s="3">
        <v>0.0</v>
      </c>
      <c r="H274" s="3">
        <v>0.0</v>
      </c>
    </row>
    <row r="275" hidden="1">
      <c r="A275" s="2" t="s">
        <v>387</v>
      </c>
      <c r="B275" s="1" t="s">
        <v>22</v>
      </c>
      <c r="C275" s="3">
        <v>1.0</v>
      </c>
      <c r="D275" s="3">
        <v>1.0</v>
      </c>
      <c r="E275" s="3">
        <v>0.0</v>
      </c>
      <c r="F275" s="3">
        <v>0.0</v>
      </c>
      <c r="G275" s="3">
        <v>0.0</v>
      </c>
      <c r="H275" s="3">
        <v>0.0</v>
      </c>
    </row>
    <row r="276" hidden="1">
      <c r="A276" s="2" t="s">
        <v>388</v>
      </c>
      <c r="B276" s="1" t="s">
        <v>22</v>
      </c>
      <c r="C276" s="3">
        <v>1.0</v>
      </c>
      <c r="D276" s="3">
        <v>1.0</v>
      </c>
      <c r="E276" s="3">
        <v>0.0</v>
      </c>
      <c r="F276" s="3">
        <v>0.0</v>
      </c>
      <c r="G276" s="3">
        <v>0.0</v>
      </c>
      <c r="H276" s="3">
        <v>0.0</v>
      </c>
    </row>
    <row r="277" hidden="1">
      <c r="A277" s="2" t="s">
        <v>389</v>
      </c>
      <c r="B277" s="1" t="s">
        <v>22</v>
      </c>
      <c r="C277" s="3">
        <v>1.0</v>
      </c>
      <c r="D277" s="3">
        <v>1.0</v>
      </c>
      <c r="E277" s="3">
        <v>0.0</v>
      </c>
      <c r="F277" s="3">
        <v>0.0</v>
      </c>
      <c r="G277" s="3">
        <v>0.0</v>
      </c>
      <c r="H277" s="3">
        <v>0.0</v>
      </c>
    </row>
    <row r="278" hidden="1">
      <c r="A278" s="2" t="s">
        <v>390</v>
      </c>
      <c r="B278" s="1" t="s">
        <v>22</v>
      </c>
      <c r="C278" s="3">
        <v>1.0</v>
      </c>
      <c r="D278" s="3">
        <v>1.0</v>
      </c>
      <c r="E278" s="3">
        <v>0.0</v>
      </c>
      <c r="F278" s="3">
        <v>0.0</v>
      </c>
      <c r="G278" s="3">
        <v>0.0</v>
      </c>
      <c r="H278" s="3">
        <v>0.0</v>
      </c>
    </row>
    <row r="279" hidden="1">
      <c r="A279" s="2" t="s">
        <v>391</v>
      </c>
      <c r="B279" s="1" t="s">
        <v>22</v>
      </c>
      <c r="C279" s="3">
        <v>1.0</v>
      </c>
      <c r="D279" s="3">
        <v>1.0</v>
      </c>
      <c r="E279" s="3">
        <v>0.0</v>
      </c>
      <c r="F279" s="3">
        <v>0.0</v>
      </c>
      <c r="G279" s="3">
        <v>0.0</v>
      </c>
      <c r="H279" s="3">
        <v>0.0</v>
      </c>
    </row>
    <row r="280" hidden="1">
      <c r="A280" s="2" t="s">
        <v>392</v>
      </c>
      <c r="B280" s="1" t="s">
        <v>22</v>
      </c>
      <c r="C280" s="3">
        <v>1.0</v>
      </c>
      <c r="D280" s="3">
        <v>1.0</v>
      </c>
      <c r="E280" s="3">
        <v>0.0</v>
      </c>
      <c r="F280" s="3">
        <v>0.0</v>
      </c>
      <c r="G280" s="3">
        <v>0.0</v>
      </c>
      <c r="H280" s="3">
        <v>0.0</v>
      </c>
    </row>
    <row r="281" hidden="1">
      <c r="A281" s="2" t="s">
        <v>393</v>
      </c>
      <c r="B281" s="1" t="s">
        <v>22</v>
      </c>
      <c r="C281" s="3">
        <v>1.0</v>
      </c>
      <c r="D281" s="3">
        <v>1.0</v>
      </c>
      <c r="E281" s="3">
        <v>0.0</v>
      </c>
      <c r="F281" s="3">
        <v>0.0</v>
      </c>
      <c r="G281" s="3">
        <v>0.0</v>
      </c>
      <c r="H281" s="3">
        <v>0.0</v>
      </c>
    </row>
    <row r="282" hidden="1">
      <c r="A282" s="2" t="s">
        <v>394</v>
      </c>
      <c r="B282" s="1" t="s">
        <v>22</v>
      </c>
      <c r="C282" s="3">
        <v>1.0</v>
      </c>
      <c r="D282" s="3">
        <v>1.0</v>
      </c>
      <c r="E282" s="3">
        <v>0.0</v>
      </c>
      <c r="F282" s="3">
        <v>0.0</v>
      </c>
      <c r="G282" s="3">
        <v>0.0</v>
      </c>
      <c r="H282" s="3">
        <v>0.0</v>
      </c>
    </row>
    <row r="283" hidden="1">
      <c r="A283" s="2" t="s">
        <v>395</v>
      </c>
      <c r="B283" s="1" t="s">
        <v>22</v>
      </c>
      <c r="C283" s="3">
        <v>1.0</v>
      </c>
      <c r="D283" s="3">
        <v>1.0</v>
      </c>
      <c r="E283" s="3">
        <v>0.0</v>
      </c>
      <c r="F283" s="3">
        <v>0.0</v>
      </c>
      <c r="G283" s="3">
        <v>0.0</v>
      </c>
      <c r="H283" s="3">
        <v>0.0</v>
      </c>
    </row>
    <row r="284" hidden="1">
      <c r="A284" s="1" t="s">
        <v>403</v>
      </c>
      <c r="B284" s="1" t="s">
        <v>20</v>
      </c>
      <c r="C284" s="3">
        <v>0.0</v>
      </c>
      <c r="D284" s="3">
        <v>0.0</v>
      </c>
      <c r="E284" s="3">
        <v>0.0</v>
      </c>
      <c r="F284" s="3">
        <v>0.0</v>
      </c>
      <c r="G284" s="3">
        <v>10.0</v>
      </c>
      <c r="H284" s="3">
        <v>5.0</v>
      </c>
    </row>
    <row r="285" hidden="1">
      <c r="A285" s="2" t="s">
        <v>295</v>
      </c>
      <c r="B285" s="1" t="s">
        <v>22</v>
      </c>
      <c r="C285" s="3">
        <v>1.0</v>
      </c>
      <c r="D285" s="3">
        <v>1.0</v>
      </c>
      <c r="E285" s="3">
        <v>0.0</v>
      </c>
      <c r="F285" s="3">
        <v>0.0</v>
      </c>
      <c r="G285" s="3">
        <v>0.0</v>
      </c>
      <c r="H285" s="3">
        <v>0.0</v>
      </c>
    </row>
    <row r="286" hidden="1">
      <c r="A286" s="2" t="s">
        <v>290</v>
      </c>
      <c r="B286" s="1" t="s">
        <v>22</v>
      </c>
      <c r="C286" s="3">
        <v>1.0</v>
      </c>
      <c r="D286" s="3">
        <v>1.0</v>
      </c>
      <c r="E286" s="3">
        <v>0.0</v>
      </c>
      <c r="F286" s="3">
        <v>0.0</v>
      </c>
      <c r="G286" s="3">
        <v>0.0</v>
      </c>
      <c r="H286" s="3">
        <v>0.0</v>
      </c>
    </row>
    <row r="287">
      <c r="A287" s="2" t="s">
        <v>574</v>
      </c>
      <c r="B287" s="1" t="s">
        <v>17</v>
      </c>
      <c r="C287" s="3">
        <v>310.0</v>
      </c>
      <c r="D287" s="3">
        <v>113.0</v>
      </c>
      <c r="E287" s="3">
        <v>33.0</v>
      </c>
      <c r="F287" s="3">
        <v>6.0</v>
      </c>
      <c r="G287" s="3">
        <v>84.0</v>
      </c>
      <c r="H287" s="3">
        <v>53.0</v>
      </c>
    </row>
    <row r="288" hidden="1">
      <c r="A288" s="2" t="s">
        <v>573</v>
      </c>
      <c r="B288" s="1" t="s">
        <v>15</v>
      </c>
      <c r="C288" s="3">
        <v>18.0</v>
      </c>
      <c r="D288" s="3">
        <v>18.0</v>
      </c>
      <c r="E288" s="3">
        <v>6.0</v>
      </c>
      <c r="F288" s="3">
        <v>1.0</v>
      </c>
      <c r="G288" s="3">
        <v>0.0</v>
      </c>
      <c r="H288" s="3">
        <v>0.0</v>
      </c>
    </row>
    <row r="289" hidden="1">
      <c r="A289" s="2" t="s">
        <v>575</v>
      </c>
      <c r="B289" s="1" t="s">
        <v>22</v>
      </c>
      <c r="C289" s="3">
        <v>1.0</v>
      </c>
      <c r="D289" s="3">
        <v>1.0</v>
      </c>
      <c r="E289" s="3">
        <v>1.0</v>
      </c>
      <c r="F289" s="3">
        <v>1.0</v>
      </c>
      <c r="G289" s="3">
        <v>0.0</v>
      </c>
      <c r="H289" s="3">
        <v>0.0</v>
      </c>
    </row>
    <row r="290" hidden="1">
      <c r="A290" s="2" t="s">
        <v>479</v>
      </c>
      <c r="B290" s="1" t="s">
        <v>22</v>
      </c>
      <c r="C290" s="3">
        <v>2.0</v>
      </c>
      <c r="D290" s="3">
        <v>1.0</v>
      </c>
      <c r="E290" s="3">
        <v>0.0</v>
      </c>
      <c r="F290" s="3">
        <v>0.0</v>
      </c>
      <c r="G290" s="3">
        <v>0.0</v>
      </c>
      <c r="H290" s="3">
        <v>0.0</v>
      </c>
    </row>
    <row r="291" hidden="1">
      <c r="A291" s="2" t="s">
        <v>481</v>
      </c>
      <c r="B291" s="1" t="s">
        <v>22</v>
      </c>
      <c r="C291" s="3">
        <v>2.0</v>
      </c>
      <c r="D291" s="3">
        <v>1.0</v>
      </c>
      <c r="E291" s="3">
        <v>0.0</v>
      </c>
      <c r="F291" s="3">
        <v>0.0</v>
      </c>
      <c r="G291" s="3">
        <v>0.0</v>
      </c>
      <c r="H291" s="3">
        <v>0.0</v>
      </c>
    </row>
    <row r="292" hidden="1">
      <c r="A292" s="2" t="s">
        <v>480</v>
      </c>
      <c r="B292" s="1" t="s">
        <v>22</v>
      </c>
      <c r="C292" s="3">
        <v>2.0</v>
      </c>
      <c r="D292" s="3">
        <v>1.0</v>
      </c>
      <c r="E292" s="3">
        <v>0.0</v>
      </c>
      <c r="F292" s="3">
        <v>0.0</v>
      </c>
      <c r="G292" s="3">
        <v>0.0</v>
      </c>
      <c r="H292" s="3">
        <v>0.0</v>
      </c>
    </row>
    <row r="293" hidden="1">
      <c r="A293" s="2" t="s">
        <v>527</v>
      </c>
      <c r="B293" s="1" t="s">
        <v>22</v>
      </c>
      <c r="C293" s="3">
        <v>2.0</v>
      </c>
      <c r="D293" s="3">
        <v>1.0</v>
      </c>
      <c r="E293" s="3">
        <v>0.0</v>
      </c>
      <c r="F293" s="3">
        <v>0.0</v>
      </c>
      <c r="G293" s="3">
        <v>0.0</v>
      </c>
      <c r="H293" s="3">
        <v>0.0</v>
      </c>
    </row>
    <row r="294" hidden="1">
      <c r="A294" s="2" t="s">
        <v>482</v>
      </c>
      <c r="B294" s="1" t="s">
        <v>22</v>
      </c>
      <c r="C294" s="3">
        <v>2.0</v>
      </c>
      <c r="D294" s="3">
        <v>1.0</v>
      </c>
      <c r="E294" s="3">
        <v>0.0</v>
      </c>
      <c r="F294" s="3">
        <v>0.0</v>
      </c>
      <c r="G294" s="3">
        <v>0.0</v>
      </c>
      <c r="H294" s="3">
        <v>0.0</v>
      </c>
    </row>
    <row r="295" hidden="1">
      <c r="A295" s="2" t="s">
        <v>552</v>
      </c>
      <c r="B295" s="1" t="s">
        <v>15</v>
      </c>
      <c r="C295" s="3">
        <v>5.0</v>
      </c>
      <c r="D295" s="3">
        <v>2.0</v>
      </c>
      <c r="E295" s="3">
        <v>1.0</v>
      </c>
      <c r="F295" s="3">
        <v>1.0</v>
      </c>
      <c r="G295" s="3">
        <v>0.0</v>
      </c>
      <c r="H295" s="3">
        <v>0.0</v>
      </c>
    </row>
    <row r="296" hidden="1">
      <c r="A296" s="2" t="s">
        <v>436</v>
      </c>
      <c r="B296" s="1" t="s">
        <v>20</v>
      </c>
      <c r="C296" s="3">
        <v>0.0</v>
      </c>
      <c r="D296" s="3">
        <v>0.0</v>
      </c>
      <c r="E296" s="3">
        <v>0.0</v>
      </c>
      <c r="F296" s="3">
        <v>0.0</v>
      </c>
      <c r="G296" s="3">
        <v>35.0</v>
      </c>
      <c r="H296" s="3">
        <v>34.0</v>
      </c>
    </row>
    <row r="297" hidden="1">
      <c r="A297" s="1" t="s">
        <v>551</v>
      </c>
      <c r="B297" s="1" t="s">
        <v>20</v>
      </c>
      <c r="C297" s="3">
        <v>0.0</v>
      </c>
      <c r="D297" s="3">
        <v>0.0</v>
      </c>
      <c r="E297" s="3">
        <v>0.0</v>
      </c>
      <c r="F297" s="3">
        <v>0.0</v>
      </c>
      <c r="G297" s="3">
        <v>72.0</v>
      </c>
      <c r="H297" s="3">
        <v>36.0</v>
      </c>
    </row>
    <row r="298" hidden="1">
      <c r="A298" s="2" t="s">
        <v>435</v>
      </c>
      <c r="B298" s="1" t="s">
        <v>15</v>
      </c>
      <c r="C298" s="3">
        <v>7.0</v>
      </c>
      <c r="D298" s="3">
        <v>2.0</v>
      </c>
      <c r="E298" s="3">
        <v>0.0</v>
      </c>
      <c r="F298" s="3">
        <v>0.0</v>
      </c>
      <c r="G298" s="3">
        <v>0.0</v>
      </c>
      <c r="H298" s="3">
        <v>0.0</v>
      </c>
    </row>
    <row r="299" hidden="1">
      <c r="A299" s="2" t="s">
        <v>434</v>
      </c>
      <c r="B299" s="1" t="s">
        <v>13</v>
      </c>
      <c r="C299" s="3">
        <v>3.0</v>
      </c>
      <c r="D299" s="3">
        <v>2.0</v>
      </c>
      <c r="E299" s="3">
        <v>0.0</v>
      </c>
      <c r="F299" s="3">
        <v>0.0</v>
      </c>
      <c r="G299" s="3">
        <v>0.0</v>
      </c>
      <c r="H299" s="3">
        <v>0.0</v>
      </c>
    </row>
    <row r="300" hidden="1">
      <c r="A300" s="2" t="s">
        <v>707</v>
      </c>
      <c r="B300" s="1" t="s">
        <v>22</v>
      </c>
      <c r="C300" s="3">
        <v>16.0</v>
      </c>
      <c r="D300" s="3">
        <v>15.0</v>
      </c>
      <c r="E300" s="3">
        <v>6.0</v>
      </c>
      <c r="F300" s="3">
        <v>6.0</v>
      </c>
      <c r="G300" s="3">
        <v>0.0</v>
      </c>
      <c r="H300" s="3">
        <v>0.0</v>
      </c>
    </row>
    <row r="301" hidden="1">
      <c r="A301" s="2" t="s">
        <v>703</v>
      </c>
      <c r="B301" s="1" t="s">
        <v>22</v>
      </c>
      <c r="C301" s="3">
        <v>15.0</v>
      </c>
      <c r="D301" s="3">
        <v>15.0</v>
      </c>
      <c r="E301" s="3">
        <v>6.0</v>
      </c>
      <c r="F301" s="3">
        <v>6.0</v>
      </c>
      <c r="G301" s="3">
        <v>0.0</v>
      </c>
      <c r="H301" s="3">
        <v>0.0</v>
      </c>
    </row>
    <row r="302" hidden="1">
      <c r="A302" s="2" t="s">
        <v>580</v>
      </c>
      <c r="B302" s="1" t="s">
        <v>22</v>
      </c>
      <c r="C302" s="3">
        <v>16.0</v>
      </c>
      <c r="D302" s="3">
        <v>16.0</v>
      </c>
      <c r="E302" s="3">
        <v>6.0</v>
      </c>
      <c r="F302" s="3">
        <v>6.0</v>
      </c>
      <c r="G302" s="3">
        <v>0.0</v>
      </c>
      <c r="H302" s="3">
        <v>0.0</v>
      </c>
    </row>
    <row r="303" hidden="1">
      <c r="A303" s="2" t="s">
        <v>717</v>
      </c>
      <c r="B303" s="1" t="s">
        <v>22</v>
      </c>
      <c r="C303" s="3">
        <v>17.0</v>
      </c>
      <c r="D303" s="3">
        <v>16.0</v>
      </c>
      <c r="E303" s="3">
        <v>6.0</v>
      </c>
      <c r="F303" s="3">
        <v>6.0</v>
      </c>
      <c r="G303" s="3">
        <v>0.0</v>
      </c>
      <c r="H303" s="3">
        <v>0.0</v>
      </c>
    </row>
    <row r="304" hidden="1">
      <c r="A304" s="2" t="s">
        <v>689</v>
      </c>
      <c r="B304" s="1" t="s">
        <v>20</v>
      </c>
      <c r="C304" s="3">
        <v>18.0</v>
      </c>
      <c r="D304" s="3">
        <v>15.0</v>
      </c>
      <c r="E304" s="3">
        <v>3.0</v>
      </c>
      <c r="F304" s="3">
        <v>2.0</v>
      </c>
      <c r="G304" s="3">
        <v>0.0</v>
      </c>
      <c r="H304" s="3">
        <v>0.0</v>
      </c>
    </row>
    <row r="305">
      <c r="A305" s="2" t="s">
        <v>648</v>
      </c>
      <c r="B305" s="1" t="s">
        <v>17</v>
      </c>
      <c r="C305" s="3">
        <v>2.0</v>
      </c>
      <c r="D305" s="3">
        <v>2.0</v>
      </c>
      <c r="E305" s="3">
        <v>0.0</v>
      </c>
      <c r="F305" s="3">
        <v>0.0</v>
      </c>
      <c r="G305" s="3">
        <v>0.0</v>
      </c>
      <c r="H305" s="3">
        <v>0.0</v>
      </c>
    </row>
    <row r="306">
      <c r="A306" s="2" t="s">
        <v>702</v>
      </c>
      <c r="B306" s="1" t="s">
        <v>17</v>
      </c>
      <c r="C306" s="3">
        <v>5.0</v>
      </c>
      <c r="D306" s="3">
        <v>5.0</v>
      </c>
      <c r="E306" s="3">
        <v>0.0</v>
      </c>
      <c r="F306" s="3">
        <v>0.0</v>
      </c>
      <c r="G306" s="3">
        <v>0.0</v>
      </c>
      <c r="H306" s="3">
        <v>0.0</v>
      </c>
    </row>
    <row r="307">
      <c r="A307" s="2" t="s">
        <v>688</v>
      </c>
      <c r="B307" s="1" t="s">
        <v>17</v>
      </c>
      <c r="C307" s="3">
        <v>2.0</v>
      </c>
      <c r="D307" s="3">
        <v>2.0</v>
      </c>
      <c r="E307" s="3">
        <v>0.0</v>
      </c>
      <c r="F307" s="3">
        <v>0.0</v>
      </c>
      <c r="G307" s="3">
        <v>0.0</v>
      </c>
      <c r="H307" s="3">
        <v>0.0</v>
      </c>
    </row>
    <row r="308" hidden="1">
      <c r="A308" s="2" t="s">
        <v>714</v>
      </c>
      <c r="B308" s="1" t="s">
        <v>20</v>
      </c>
      <c r="C308" s="3">
        <v>3.0</v>
      </c>
      <c r="D308" s="3">
        <v>3.0</v>
      </c>
      <c r="E308" s="3">
        <v>0.0</v>
      </c>
      <c r="F308" s="3">
        <v>0.0</v>
      </c>
      <c r="G308" s="3">
        <v>0.0</v>
      </c>
      <c r="H308" s="3">
        <v>0.0</v>
      </c>
    </row>
    <row r="309" hidden="1">
      <c r="A309" s="2" t="s">
        <v>716</v>
      </c>
      <c r="B309" s="1" t="s">
        <v>20</v>
      </c>
      <c r="C309" s="3">
        <v>1.0</v>
      </c>
      <c r="D309" s="3">
        <v>1.0</v>
      </c>
      <c r="E309" s="3">
        <v>0.0</v>
      </c>
      <c r="F309" s="3">
        <v>0.0</v>
      </c>
      <c r="G309" s="3">
        <v>0.0</v>
      </c>
      <c r="H309" s="3">
        <v>0.0</v>
      </c>
    </row>
    <row r="310" hidden="1">
      <c r="A310" s="2" t="s">
        <v>715</v>
      </c>
      <c r="B310" s="1" t="s">
        <v>20</v>
      </c>
      <c r="C310" s="3">
        <v>1.0</v>
      </c>
      <c r="D310" s="3">
        <v>1.0</v>
      </c>
      <c r="E310" s="3">
        <v>0.0</v>
      </c>
      <c r="F310" s="3">
        <v>0.0</v>
      </c>
      <c r="G310" s="3">
        <v>0.0</v>
      </c>
      <c r="H310" s="3">
        <v>0.0</v>
      </c>
    </row>
    <row r="311">
      <c r="A311" s="2" t="s">
        <v>692</v>
      </c>
      <c r="B311" s="1" t="s">
        <v>17</v>
      </c>
      <c r="C311" s="3">
        <v>6.0</v>
      </c>
      <c r="D311" s="3">
        <v>6.0</v>
      </c>
      <c r="E311" s="3">
        <v>4.0</v>
      </c>
      <c r="F311" s="3">
        <v>4.0</v>
      </c>
      <c r="G311" s="3">
        <v>0.0</v>
      </c>
      <c r="H311" s="3">
        <v>0.0</v>
      </c>
    </row>
    <row r="312">
      <c r="A312" s="2" t="s">
        <v>693</v>
      </c>
      <c r="B312" s="1" t="s">
        <v>17</v>
      </c>
      <c r="C312" s="3">
        <v>3.0</v>
      </c>
      <c r="D312" s="3">
        <v>3.0</v>
      </c>
      <c r="E312" s="3">
        <v>2.0</v>
      </c>
      <c r="F312" s="3">
        <v>2.0</v>
      </c>
      <c r="G312" s="3">
        <v>0.0</v>
      </c>
      <c r="H312" s="3">
        <v>0.0</v>
      </c>
    </row>
    <row r="313">
      <c r="A313" s="2" t="s">
        <v>694</v>
      </c>
      <c r="B313" s="1" t="s">
        <v>17</v>
      </c>
      <c r="C313" s="3">
        <v>5.0</v>
      </c>
      <c r="D313" s="3">
        <v>5.0</v>
      </c>
      <c r="E313" s="3">
        <v>4.0</v>
      </c>
      <c r="F313" s="3">
        <v>4.0</v>
      </c>
      <c r="G313" s="3">
        <v>0.0</v>
      </c>
      <c r="H313" s="3">
        <v>0.0</v>
      </c>
    </row>
    <row r="314">
      <c r="A314" s="2" t="s">
        <v>695</v>
      </c>
      <c r="B314" s="1" t="s">
        <v>17</v>
      </c>
      <c r="C314" s="3">
        <v>3.0</v>
      </c>
      <c r="D314" s="3">
        <v>3.0</v>
      </c>
      <c r="E314" s="3">
        <v>2.0</v>
      </c>
      <c r="F314" s="3">
        <v>2.0</v>
      </c>
      <c r="G314" s="3">
        <v>0.0</v>
      </c>
      <c r="H314" s="3">
        <v>0.0</v>
      </c>
    </row>
    <row r="315">
      <c r="A315" s="2" t="s">
        <v>696</v>
      </c>
      <c r="B315" s="1" t="s">
        <v>17</v>
      </c>
      <c r="C315" s="3">
        <v>5.0</v>
      </c>
      <c r="D315" s="3">
        <v>5.0</v>
      </c>
      <c r="E315" s="3">
        <v>4.0</v>
      </c>
      <c r="F315" s="3">
        <v>4.0</v>
      </c>
      <c r="G315" s="3">
        <v>0.0</v>
      </c>
      <c r="H315" s="3">
        <v>0.0</v>
      </c>
    </row>
    <row r="316">
      <c r="A316" s="2" t="s">
        <v>697</v>
      </c>
      <c r="B316" s="1" t="s">
        <v>17</v>
      </c>
      <c r="C316" s="3">
        <v>3.0</v>
      </c>
      <c r="D316" s="3">
        <v>3.0</v>
      </c>
      <c r="E316" s="3">
        <v>2.0</v>
      </c>
      <c r="F316" s="3">
        <v>2.0</v>
      </c>
      <c r="G316" s="3">
        <v>0.0</v>
      </c>
      <c r="H316" s="3">
        <v>0.0</v>
      </c>
    </row>
    <row r="317">
      <c r="A317" s="2" t="s">
        <v>690</v>
      </c>
      <c r="B317" s="1" t="s">
        <v>17</v>
      </c>
      <c r="C317" s="3">
        <v>5.0</v>
      </c>
      <c r="D317" s="3">
        <v>5.0</v>
      </c>
      <c r="E317" s="3">
        <v>1.0</v>
      </c>
      <c r="F317" s="3">
        <v>1.0</v>
      </c>
      <c r="G317" s="3">
        <v>0.0</v>
      </c>
      <c r="H317" s="3">
        <v>0.0</v>
      </c>
    </row>
    <row r="318">
      <c r="A318" s="2" t="s">
        <v>691</v>
      </c>
      <c r="B318" s="1" t="s">
        <v>17</v>
      </c>
      <c r="C318" s="3">
        <v>3.0</v>
      </c>
      <c r="D318" s="3">
        <v>3.0</v>
      </c>
      <c r="E318" s="3">
        <v>2.0</v>
      </c>
      <c r="F318" s="3">
        <v>2.0</v>
      </c>
      <c r="G318" s="3">
        <v>0.0</v>
      </c>
      <c r="H318" s="3">
        <v>0.0</v>
      </c>
    </row>
    <row r="319">
      <c r="A319" s="2" t="s">
        <v>698</v>
      </c>
      <c r="B319" s="1" t="s">
        <v>17</v>
      </c>
      <c r="C319" s="3">
        <v>1.0</v>
      </c>
      <c r="D319" s="3">
        <v>1.0</v>
      </c>
      <c r="E319" s="3">
        <v>1.0</v>
      </c>
      <c r="F319" s="3">
        <v>1.0</v>
      </c>
      <c r="G319" s="3">
        <v>0.0</v>
      </c>
      <c r="H319" s="3">
        <v>0.0</v>
      </c>
    </row>
    <row r="320">
      <c r="A320" s="2" t="s">
        <v>700</v>
      </c>
      <c r="B320" s="1" t="s">
        <v>17</v>
      </c>
      <c r="C320" s="3">
        <v>1.0</v>
      </c>
      <c r="D320" s="3">
        <v>1.0</v>
      </c>
      <c r="E320" s="3">
        <v>1.0</v>
      </c>
      <c r="F320" s="3">
        <v>1.0</v>
      </c>
      <c r="G320" s="3">
        <v>0.0</v>
      </c>
      <c r="H320" s="3">
        <v>0.0</v>
      </c>
    </row>
    <row r="321">
      <c r="A321" s="2" t="s">
        <v>699</v>
      </c>
      <c r="B321" s="1" t="s">
        <v>17</v>
      </c>
      <c r="C321" s="3">
        <v>3.0</v>
      </c>
      <c r="D321" s="3">
        <v>3.0</v>
      </c>
      <c r="E321" s="3">
        <v>1.0</v>
      </c>
      <c r="F321" s="3">
        <v>1.0</v>
      </c>
      <c r="G321" s="3">
        <v>0.0</v>
      </c>
      <c r="H321" s="3">
        <v>0.0</v>
      </c>
    </row>
    <row r="322" hidden="1">
      <c r="A322" s="2" t="s">
        <v>701</v>
      </c>
      <c r="B322" s="1" t="s">
        <v>20</v>
      </c>
      <c r="C322" s="3">
        <v>1.0</v>
      </c>
      <c r="D322" s="3">
        <v>1.0</v>
      </c>
      <c r="E322" s="3">
        <v>0.0</v>
      </c>
      <c r="F322" s="3">
        <v>0.0</v>
      </c>
      <c r="G322" s="3">
        <v>0.0</v>
      </c>
      <c r="H322" s="3">
        <v>0.0</v>
      </c>
    </row>
    <row r="323">
      <c r="A323" s="2" t="s">
        <v>713</v>
      </c>
      <c r="B323" s="1" t="s">
        <v>17</v>
      </c>
      <c r="C323" s="3">
        <v>32.0</v>
      </c>
      <c r="D323" s="3">
        <v>26.0</v>
      </c>
      <c r="E323" s="3">
        <v>12.0</v>
      </c>
      <c r="F323" s="3">
        <v>8.0</v>
      </c>
      <c r="G323" s="3">
        <v>28.0</v>
      </c>
      <c r="H323" s="3">
        <v>14.0</v>
      </c>
    </row>
    <row r="324">
      <c r="A324" s="2" t="s">
        <v>711</v>
      </c>
      <c r="B324" s="1" t="s">
        <v>17</v>
      </c>
      <c r="C324" s="3">
        <v>1.0</v>
      </c>
      <c r="D324" s="3">
        <v>1.0</v>
      </c>
      <c r="E324" s="3">
        <v>3.0</v>
      </c>
      <c r="F324" s="3">
        <v>2.0</v>
      </c>
      <c r="G324" s="3">
        <v>0.0</v>
      </c>
      <c r="H324" s="3">
        <v>0.0</v>
      </c>
    </row>
    <row r="325">
      <c r="A325" s="2" t="s">
        <v>712</v>
      </c>
      <c r="B325" s="1" t="s">
        <v>17</v>
      </c>
      <c r="C325" s="3">
        <v>1.0</v>
      </c>
      <c r="D325" s="3">
        <v>1.0</v>
      </c>
      <c r="E325" s="3">
        <v>3.0</v>
      </c>
      <c r="F325" s="3">
        <v>2.0</v>
      </c>
      <c r="G325" s="3">
        <v>0.0</v>
      </c>
      <c r="H325" s="3">
        <v>0.0</v>
      </c>
    </row>
    <row r="326">
      <c r="A326" s="2" t="s">
        <v>704</v>
      </c>
      <c r="B326" s="1" t="s">
        <v>17</v>
      </c>
      <c r="C326" s="3">
        <v>28.0</v>
      </c>
      <c r="D326" s="3">
        <v>27.0</v>
      </c>
      <c r="E326" s="3">
        <v>20.0</v>
      </c>
      <c r="F326" s="3">
        <v>19.0</v>
      </c>
      <c r="G326" s="3">
        <v>40.0</v>
      </c>
      <c r="H326" s="3">
        <v>20.0</v>
      </c>
    </row>
    <row r="327" hidden="1">
      <c r="A327" s="2" t="s">
        <v>687</v>
      </c>
      <c r="B327" s="1" t="s">
        <v>15</v>
      </c>
      <c r="C327" s="3">
        <v>56.0</v>
      </c>
      <c r="D327" s="3">
        <v>50.0</v>
      </c>
      <c r="E327" s="3">
        <v>7.0</v>
      </c>
      <c r="F327" s="3">
        <v>2.0</v>
      </c>
      <c r="G327" s="3">
        <v>0.0</v>
      </c>
      <c r="H327" s="3">
        <v>0.0</v>
      </c>
    </row>
    <row r="328" hidden="1">
      <c r="A328" s="2" t="s">
        <v>616</v>
      </c>
      <c r="B328" s="1" t="s">
        <v>20</v>
      </c>
      <c r="C328" s="3">
        <v>1.0</v>
      </c>
      <c r="D328" s="3">
        <v>1.0</v>
      </c>
      <c r="E328" s="3">
        <v>0.0</v>
      </c>
      <c r="F328" s="3">
        <v>0.0</v>
      </c>
      <c r="G328" s="3">
        <v>0.0</v>
      </c>
      <c r="H328" s="3">
        <v>0.0</v>
      </c>
    </row>
    <row r="329">
      <c r="A329" s="2" t="s">
        <v>708</v>
      </c>
      <c r="B329" s="1" t="s">
        <v>17</v>
      </c>
      <c r="C329" s="3">
        <v>1.0</v>
      </c>
      <c r="D329" s="3">
        <v>1.0</v>
      </c>
      <c r="E329" s="3">
        <v>0.0</v>
      </c>
      <c r="F329" s="3">
        <v>0.0</v>
      </c>
      <c r="G329" s="3">
        <v>0.0</v>
      </c>
      <c r="H329" s="3">
        <v>0.0</v>
      </c>
    </row>
    <row r="330" hidden="1">
      <c r="A330" s="2" t="s">
        <v>709</v>
      </c>
      <c r="B330" s="1" t="s">
        <v>15</v>
      </c>
      <c r="C330" s="3">
        <v>1.0</v>
      </c>
      <c r="D330" s="3">
        <v>1.0</v>
      </c>
      <c r="E330" s="3">
        <v>0.0</v>
      </c>
      <c r="F330" s="3">
        <v>0.0</v>
      </c>
      <c r="G330" s="3">
        <v>0.0</v>
      </c>
      <c r="H330" s="3">
        <v>0.0</v>
      </c>
    </row>
    <row r="331" hidden="1">
      <c r="A331" s="2" t="s">
        <v>706</v>
      </c>
      <c r="B331" s="1" t="s">
        <v>15</v>
      </c>
      <c r="C331" s="3">
        <v>4.0</v>
      </c>
      <c r="D331" s="3">
        <v>4.0</v>
      </c>
      <c r="E331" s="3">
        <v>0.0</v>
      </c>
      <c r="F331" s="3">
        <v>0.0</v>
      </c>
      <c r="G331" s="3">
        <v>0.0</v>
      </c>
      <c r="H331" s="3">
        <v>0.0</v>
      </c>
    </row>
    <row r="332" hidden="1">
      <c r="A332" s="2" t="s">
        <v>579</v>
      </c>
      <c r="B332" s="1" t="s">
        <v>15</v>
      </c>
      <c r="C332" s="3">
        <v>16.0</v>
      </c>
      <c r="D332" s="3">
        <v>16.0</v>
      </c>
      <c r="E332" s="3">
        <v>0.0</v>
      </c>
      <c r="F332" s="3">
        <v>0.0</v>
      </c>
      <c r="G332" s="3">
        <v>0.0</v>
      </c>
      <c r="H332" s="3">
        <v>0.0</v>
      </c>
    </row>
    <row r="333">
      <c r="A333" s="2" t="s">
        <v>649</v>
      </c>
      <c r="B333" s="1" t="s">
        <v>17</v>
      </c>
      <c r="C333" s="3">
        <v>25.0</v>
      </c>
      <c r="D333" s="3">
        <v>23.0</v>
      </c>
      <c r="E333" s="3">
        <v>22.0</v>
      </c>
      <c r="F333" s="3">
        <v>20.0</v>
      </c>
      <c r="G333" s="3">
        <v>90.0</v>
      </c>
      <c r="H333" s="3">
        <v>45.0</v>
      </c>
    </row>
    <row r="334">
      <c r="A334" s="2" t="s">
        <v>705</v>
      </c>
      <c r="B334" s="1" t="s">
        <v>17</v>
      </c>
      <c r="C334" s="3">
        <v>42.0</v>
      </c>
      <c r="D334" s="3">
        <v>33.0</v>
      </c>
      <c r="E334" s="3">
        <v>16.0</v>
      </c>
      <c r="F334" s="3">
        <v>11.0</v>
      </c>
      <c r="G334" s="3">
        <v>0.0</v>
      </c>
      <c r="H334" s="3">
        <v>0.0</v>
      </c>
    </row>
    <row r="335" hidden="1">
      <c r="A335" s="2" t="s">
        <v>621</v>
      </c>
      <c r="B335" s="1" t="s">
        <v>22</v>
      </c>
      <c r="C335" s="3">
        <v>4.0</v>
      </c>
      <c r="D335" s="3">
        <v>4.0</v>
      </c>
      <c r="E335" s="3">
        <v>2.0</v>
      </c>
      <c r="F335" s="3">
        <v>2.0</v>
      </c>
      <c r="G335" s="3">
        <v>0.0</v>
      </c>
      <c r="H335" s="3">
        <v>0.0</v>
      </c>
    </row>
    <row r="336" hidden="1">
      <c r="A336" s="2" t="s">
        <v>629</v>
      </c>
      <c r="B336" s="1" t="s">
        <v>22</v>
      </c>
      <c r="C336" s="3">
        <v>7.0</v>
      </c>
      <c r="D336" s="3">
        <v>7.0</v>
      </c>
      <c r="E336" s="3">
        <v>0.0</v>
      </c>
      <c r="F336" s="3">
        <v>0.0</v>
      </c>
      <c r="G336" s="3">
        <v>0.0</v>
      </c>
      <c r="H336" s="3">
        <v>0.0</v>
      </c>
    </row>
    <row r="337" hidden="1">
      <c r="A337" s="2" t="s">
        <v>617</v>
      </c>
      <c r="B337" s="1" t="s">
        <v>22</v>
      </c>
      <c r="C337" s="3">
        <v>9.0</v>
      </c>
      <c r="D337" s="3">
        <v>9.0</v>
      </c>
      <c r="E337" s="3">
        <v>0.0</v>
      </c>
      <c r="F337" s="3">
        <v>0.0</v>
      </c>
      <c r="G337" s="3">
        <v>0.0</v>
      </c>
      <c r="H337" s="3">
        <v>0.0</v>
      </c>
    </row>
    <row r="338" hidden="1">
      <c r="A338" s="2" t="s">
        <v>589</v>
      </c>
      <c r="B338" s="1" t="s">
        <v>117</v>
      </c>
      <c r="C338" s="3">
        <v>2.0</v>
      </c>
      <c r="D338" s="3">
        <v>2.0</v>
      </c>
      <c r="E338" s="3">
        <v>0.0</v>
      </c>
      <c r="F338" s="3">
        <v>0.0</v>
      </c>
      <c r="G338" s="3">
        <v>0.0</v>
      </c>
      <c r="H338" s="3">
        <v>0.0</v>
      </c>
    </row>
    <row r="339" hidden="1">
      <c r="A339" s="2" t="s">
        <v>595</v>
      </c>
      <c r="B339" s="1" t="s">
        <v>117</v>
      </c>
      <c r="C339" s="3">
        <v>1.0</v>
      </c>
      <c r="D339" s="3">
        <v>1.0</v>
      </c>
      <c r="E339" s="3">
        <v>0.0</v>
      </c>
      <c r="F339" s="3">
        <v>0.0</v>
      </c>
      <c r="G339" s="3">
        <v>0.0</v>
      </c>
      <c r="H339" s="3">
        <v>0.0</v>
      </c>
    </row>
    <row r="340" hidden="1">
      <c r="A340" s="2" t="s">
        <v>643</v>
      </c>
      <c r="B340" s="1" t="s">
        <v>22</v>
      </c>
      <c r="C340" s="3">
        <v>12.0</v>
      </c>
      <c r="D340" s="3">
        <v>11.0</v>
      </c>
      <c r="E340" s="3">
        <v>0.0</v>
      </c>
      <c r="F340" s="3">
        <v>0.0</v>
      </c>
      <c r="G340" s="3">
        <v>0.0</v>
      </c>
      <c r="H340" s="3">
        <v>0.0</v>
      </c>
    </row>
    <row r="341" hidden="1">
      <c r="A341" s="2" t="s">
        <v>644</v>
      </c>
      <c r="B341" s="1" t="s">
        <v>22</v>
      </c>
      <c r="C341" s="3">
        <v>14.0</v>
      </c>
      <c r="D341" s="3">
        <v>14.0</v>
      </c>
      <c r="E341" s="3">
        <v>0.0</v>
      </c>
      <c r="F341" s="3">
        <v>0.0</v>
      </c>
      <c r="G341" s="3">
        <v>0.0</v>
      </c>
      <c r="H341" s="3">
        <v>0.0</v>
      </c>
    </row>
    <row r="342" hidden="1">
      <c r="A342" s="2" t="s">
        <v>628</v>
      </c>
      <c r="B342" s="1" t="s">
        <v>22</v>
      </c>
      <c r="C342" s="3">
        <v>3.0</v>
      </c>
      <c r="D342" s="3">
        <v>3.0</v>
      </c>
      <c r="E342" s="3">
        <v>3.0</v>
      </c>
      <c r="F342" s="3">
        <v>3.0</v>
      </c>
      <c r="G342" s="3">
        <v>0.0</v>
      </c>
      <c r="H342" s="3">
        <v>0.0</v>
      </c>
    </row>
    <row r="343" hidden="1">
      <c r="A343" s="2" t="s">
        <v>639</v>
      </c>
      <c r="B343" s="1" t="s">
        <v>22</v>
      </c>
      <c r="C343" s="3">
        <v>12.0</v>
      </c>
      <c r="D343" s="3">
        <v>11.0</v>
      </c>
      <c r="E343" s="3">
        <v>4.0</v>
      </c>
      <c r="F343" s="3">
        <v>4.0</v>
      </c>
      <c r="G343" s="3">
        <v>0.0</v>
      </c>
      <c r="H343" s="3">
        <v>0.0</v>
      </c>
    </row>
    <row r="344" hidden="1">
      <c r="A344" s="2" t="s">
        <v>632</v>
      </c>
      <c r="B344" s="1" t="s">
        <v>22</v>
      </c>
      <c r="C344" s="3">
        <v>4.0</v>
      </c>
      <c r="D344" s="3">
        <v>4.0</v>
      </c>
      <c r="E344" s="3">
        <v>0.0</v>
      </c>
      <c r="F344" s="3">
        <v>0.0</v>
      </c>
      <c r="G344" s="3">
        <v>0.0</v>
      </c>
      <c r="H344" s="3">
        <v>0.0</v>
      </c>
    </row>
    <row r="345" hidden="1">
      <c r="A345" s="2" t="s">
        <v>619</v>
      </c>
      <c r="B345" s="1" t="s">
        <v>22</v>
      </c>
      <c r="C345" s="3">
        <v>3.0</v>
      </c>
      <c r="D345" s="3">
        <v>3.0</v>
      </c>
      <c r="E345" s="3">
        <v>0.0</v>
      </c>
      <c r="F345" s="3">
        <v>0.0</v>
      </c>
      <c r="G345" s="3">
        <v>0.0</v>
      </c>
      <c r="H345" s="3">
        <v>0.0</v>
      </c>
    </row>
    <row r="346" hidden="1">
      <c r="A346" s="2" t="s">
        <v>618</v>
      </c>
      <c r="B346" s="1" t="s">
        <v>22</v>
      </c>
      <c r="C346" s="3">
        <v>1.0</v>
      </c>
      <c r="D346" s="3">
        <v>1.0</v>
      </c>
      <c r="E346" s="3">
        <v>0.0</v>
      </c>
      <c r="F346" s="3">
        <v>0.0</v>
      </c>
      <c r="G346" s="3">
        <v>0.0</v>
      </c>
      <c r="H346" s="3">
        <v>0.0</v>
      </c>
    </row>
    <row r="347" hidden="1">
      <c r="A347" s="2" t="s">
        <v>635</v>
      </c>
      <c r="B347" s="1" t="s">
        <v>22</v>
      </c>
      <c r="C347" s="3">
        <v>2.0</v>
      </c>
      <c r="D347" s="3">
        <v>2.0</v>
      </c>
      <c r="E347" s="3">
        <v>0.0</v>
      </c>
      <c r="F347" s="3">
        <v>0.0</v>
      </c>
      <c r="G347" s="3">
        <v>0.0</v>
      </c>
      <c r="H347" s="3">
        <v>0.0</v>
      </c>
    </row>
    <row r="348" hidden="1">
      <c r="A348" s="2" t="s">
        <v>626</v>
      </c>
      <c r="B348" s="1" t="s">
        <v>22</v>
      </c>
      <c r="C348" s="3">
        <v>1.0</v>
      </c>
      <c r="D348" s="3">
        <v>1.0</v>
      </c>
      <c r="E348" s="3">
        <v>0.0</v>
      </c>
      <c r="F348" s="3">
        <v>0.0</v>
      </c>
      <c r="G348" s="3">
        <v>0.0</v>
      </c>
      <c r="H348" s="3">
        <v>0.0</v>
      </c>
    </row>
    <row r="349" hidden="1">
      <c r="A349" s="2" t="s">
        <v>624</v>
      </c>
      <c r="B349" s="1" t="s">
        <v>22</v>
      </c>
      <c r="C349" s="3">
        <v>1.0</v>
      </c>
      <c r="D349" s="3">
        <v>1.0</v>
      </c>
      <c r="E349" s="3">
        <v>0.0</v>
      </c>
      <c r="F349" s="3">
        <v>0.0</v>
      </c>
      <c r="G349" s="3">
        <v>0.0</v>
      </c>
      <c r="H349" s="3">
        <v>0.0</v>
      </c>
    </row>
    <row r="350" hidden="1">
      <c r="A350" s="2" t="s">
        <v>640</v>
      </c>
      <c r="B350" s="1" t="s">
        <v>22</v>
      </c>
      <c r="C350" s="3">
        <v>4.0</v>
      </c>
      <c r="D350" s="3">
        <v>4.0</v>
      </c>
      <c r="E350" s="3">
        <v>3.0</v>
      </c>
      <c r="F350" s="3">
        <v>3.0</v>
      </c>
      <c r="G350" s="3">
        <v>0.0</v>
      </c>
      <c r="H350" s="3">
        <v>0.0</v>
      </c>
    </row>
    <row r="351" hidden="1">
      <c r="A351" s="2" t="s">
        <v>641</v>
      </c>
      <c r="B351" s="1" t="s">
        <v>22</v>
      </c>
      <c r="C351" s="3">
        <v>2.0</v>
      </c>
      <c r="D351" s="3">
        <v>2.0</v>
      </c>
      <c r="E351" s="3">
        <v>0.0</v>
      </c>
      <c r="F351" s="3">
        <v>0.0</v>
      </c>
      <c r="G351" s="3">
        <v>0.0</v>
      </c>
      <c r="H351" s="3">
        <v>0.0</v>
      </c>
    </row>
    <row r="352" hidden="1">
      <c r="A352" s="2" t="s">
        <v>577</v>
      </c>
      <c r="B352" s="1" t="s">
        <v>13</v>
      </c>
      <c r="C352" s="3">
        <v>3.0</v>
      </c>
      <c r="D352" s="3">
        <v>3.0</v>
      </c>
      <c r="E352" s="3">
        <v>3.0</v>
      </c>
      <c r="F352" s="3">
        <v>3.0</v>
      </c>
      <c r="G352" s="3">
        <v>0.0</v>
      </c>
      <c r="H352" s="3">
        <v>0.0</v>
      </c>
    </row>
    <row r="353" hidden="1">
      <c r="A353" s="1" t="s">
        <v>647</v>
      </c>
      <c r="B353" s="1" t="s">
        <v>20</v>
      </c>
      <c r="C353" s="3">
        <v>0.0</v>
      </c>
      <c r="D353" s="3">
        <v>0.0</v>
      </c>
      <c r="E353" s="3">
        <v>0.0</v>
      </c>
      <c r="F353" s="3">
        <v>0.0</v>
      </c>
      <c r="G353" s="3">
        <v>20.0</v>
      </c>
      <c r="H353" s="3">
        <v>10.0</v>
      </c>
    </row>
    <row r="354" hidden="1">
      <c r="A354" s="2" t="s">
        <v>615</v>
      </c>
      <c r="B354" s="1" t="s">
        <v>117</v>
      </c>
      <c r="C354" s="3">
        <v>1.0</v>
      </c>
      <c r="D354" s="3">
        <v>1.0</v>
      </c>
      <c r="E354" s="3">
        <v>0.0</v>
      </c>
      <c r="F354" s="3">
        <v>0.0</v>
      </c>
      <c r="G354" s="3">
        <v>0.0</v>
      </c>
      <c r="H354" s="3">
        <v>0.0</v>
      </c>
    </row>
    <row r="355" hidden="1">
      <c r="A355" s="2" t="s">
        <v>622</v>
      </c>
      <c r="B355" s="1" t="s">
        <v>22</v>
      </c>
      <c r="C355" s="3">
        <v>1.0</v>
      </c>
      <c r="D355" s="3">
        <v>1.0</v>
      </c>
      <c r="E355" s="3">
        <v>3.0</v>
      </c>
      <c r="F355" s="3">
        <v>3.0</v>
      </c>
      <c r="G355" s="3">
        <v>0.0</v>
      </c>
      <c r="H355" s="3">
        <v>0.0</v>
      </c>
    </row>
    <row r="356" hidden="1">
      <c r="A356" s="2" t="s">
        <v>590</v>
      </c>
      <c r="B356" s="1" t="s">
        <v>117</v>
      </c>
      <c r="C356" s="3">
        <v>1.0</v>
      </c>
      <c r="D356" s="3">
        <v>1.0</v>
      </c>
      <c r="E356" s="3">
        <v>0.0</v>
      </c>
      <c r="F356" s="3">
        <v>0.0</v>
      </c>
      <c r="G356" s="3">
        <v>0.0</v>
      </c>
      <c r="H356" s="3">
        <v>0.0</v>
      </c>
    </row>
    <row r="357" hidden="1">
      <c r="A357" s="2" t="s">
        <v>592</v>
      </c>
      <c r="B357" s="1" t="s">
        <v>117</v>
      </c>
      <c r="C357" s="3">
        <v>1.0</v>
      </c>
      <c r="D357" s="3">
        <v>1.0</v>
      </c>
      <c r="E357" s="3">
        <v>0.0</v>
      </c>
      <c r="F357" s="3">
        <v>0.0</v>
      </c>
      <c r="G357" s="3">
        <v>0.0</v>
      </c>
      <c r="H357" s="3">
        <v>0.0</v>
      </c>
    </row>
    <row r="358" hidden="1">
      <c r="A358" s="2" t="s">
        <v>591</v>
      </c>
      <c r="B358" s="1" t="s">
        <v>117</v>
      </c>
      <c r="C358" s="3">
        <v>1.0</v>
      </c>
      <c r="D358" s="3">
        <v>1.0</v>
      </c>
      <c r="E358" s="3">
        <v>0.0</v>
      </c>
      <c r="F358" s="3">
        <v>0.0</v>
      </c>
      <c r="G358" s="3">
        <v>0.0</v>
      </c>
      <c r="H358" s="3">
        <v>0.0</v>
      </c>
    </row>
    <row r="359" hidden="1">
      <c r="A359" s="2" t="s">
        <v>633</v>
      </c>
      <c r="B359" s="1" t="s">
        <v>22</v>
      </c>
      <c r="C359" s="3">
        <v>2.0</v>
      </c>
      <c r="D359" s="3">
        <v>2.0</v>
      </c>
      <c r="E359" s="3">
        <v>0.0</v>
      </c>
      <c r="F359" s="3">
        <v>0.0</v>
      </c>
      <c r="G359" s="3">
        <v>0.0</v>
      </c>
      <c r="H359" s="3">
        <v>0.0</v>
      </c>
    </row>
    <row r="360" hidden="1">
      <c r="A360" s="2" t="s">
        <v>645</v>
      </c>
      <c r="B360" s="1" t="s">
        <v>22</v>
      </c>
      <c r="C360" s="3">
        <v>4.0</v>
      </c>
      <c r="D360" s="3">
        <v>3.0</v>
      </c>
      <c r="E360" s="3">
        <v>0.0</v>
      </c>
      <c r="F360" s="3">
        <v>0.0</v>
      </c>
      <c r="G360" s="3">
        <v>0.0</v>
      </c>
      <c r="H360" s="3">
        <v>0.0</v>
      </c>
    </row>
    <row r="361" hidden="1">
      <c r="A361" s="2" t="s">
        <v>634</v>
      </c>
      <c r="B361" s="1" t="s">
        <v>22</v>
      </c>
      <c r="C361" s="3">
        <v>1.0</v>
      </c>
      <c r="D361" s="3">
        <v>1.0</v>
      </c>
      <c r="E361" s="3">
        <v>0.0</v>
      </c>
      <c r="F361" s="3">
        <v>0.0</v>
      </c>
      <c r="G361" s="3">
        <v>0.0</v>
      </c>
      <c r="H361" s="3">
        <v>0.0</v>
      </c>
    </row>
    <row r="362" hidden="1">
      <c r="A362" s="2" t="s">
        <v>620</v>
      </c>
      <c r="B362" s="1" t="s">
        <v>22</v>
      </c>
      <c r="C362" s="3">
        <v>5.0</v>
      </c>
      <c r="D362" s="3">
        <v>5.0</v>
      </c>
      <c r="E362" s="3">
        <v>3.0</v>
      </c>
      <c r="F362" s="3">
        <v>3.0</v>
      </c>
      <c r="G362" s="3">
        <v>0.0</v>
      </c>
      <c r="H362" s="3">
        <v>0.0</v>
      </c>
    </row>
    <row r="363" hidden="1">
      <c r="A363" s="2" t="s">
        <v>637</v>
      </c>
      <c r="B363" s="1" t="s">
        <v>22</v>
      </c>
      <c r="C363" s="3">
        <v>1.0</v>
      </c>
      <c r="D363" s="3">
        <v>1.0</v>
      </c>
      <c r="E363" s="3">
        <v>0.0</v>
      </c>
      <c r="F363" s="3">
        <v>0.0</v>
      </c>
      <c r="G363" s="3">
        <v>0.0</v>
      </c>
      <c r="H363" s="3">
        <v>0.0</v>
      </c>
    </row>
    <row r="364" hidden="1">
      <c r="A364" s="2" t="s">
        <v>609</v>
      </c>
      <c r="B364" s="1" t="s">
        <v>117</v>
      </c>
      <c r="C364" s="3">
        <v>1.0</v>
      </c>
      <c r="D364" s="3">
        <v>1.0</v>
      </c>
      <c r="E364" s="3">
        <v>0.0</v>
      </c>
      <c r="F364" s="3">
        <v>0.0</v>
      </c>
      <c r="G364" s="3">
        <v>0.0</v>
      </c>
      <c r="H364" s="3">
        <v>0.0</v>
      </c>
    </row>
    <row r="365" hidden="1">
      <c r="A365" s="2" t="s">
        <v>605</v>
      </c>
      <c r="B365" s="1" t="s">
        <v>117</v>
      </c>
      <c r="C365" s="3">
        <v>1.0</v>
      </c>
      <c r="D365" s="3">
        <v>1.0</v>
      </c>
      <c r="E365" s="3">
        <v>0.0</v>
      </c>
      <c r="F365" s="3">
        <v>0.0</v>
      </c>
      <c r="G365" s="3">
        <v>0.0</v>
      </c>
      <c r="H365" s="3">
        <v>0.0</v>
      </c>
    </row>
    <row r="366" hidden="1">
      <c r="A366" s="2" t="s">
        <v>608</v>
      </c>
      <c r="B366" s="1" t="s">
        <v>117</v>
      </c>
      <c r="C366" s="3">
        <v>1.0</v>
      </c>
      <c r="D366" s="3">
        <v>1.0</v>
      </c>
      <c r="E366" s="3">
        <v>0.0</v>
      </c>
      <c r="F366" s="3">
        <v>0.0</v>
      </c>
      <c r="G366" s="3">
        <v>0.0</v>
      </c>
      <c r="H366" s="3">
        <v>0.0</v>
      </c>
    </row>
    <row r="367" hidden="1">
      <c r="A367" s="2" t="s">
        <v>646</v>
      </c>
      <c r="B367" s="1" t="s">
        <v>15</v>
      </c>
      <c r="C367" s="3">
        <v>1.0</v>
      </c>
      <c r="D367" s="3">
        <v>1.0</v>
      </c>
      <c r="E367" s="3">
        <v>0.0</v>
      </c>
      <c r="F367" s="3">
        <v>0.0</v>
      </c>
      <c r="G367" s="3">
        <v>0.0</v>
      </c>
      <c r="H367" s="3">
        <v>0.0</v>
      </c>
    </row>
    <row r="368" hidden="1">
      <c r="A368" s="2" t="s">
        <v>636</v>
      </c>
      <c r="B368" s="1" t="s">
        <v>22</v>
      </c>
      <c r="C368" s="3">
        <v>2.0</v>
      </c>
      <c r="D368" s="3">
        <v>2.0</v>
      </c>
      <c r="E368" s="3">
        <v>0.0</v>
      </c>
      <c r="F368" s="3">
        <v>0.0</v>
      </c>
      <c r="G368" s="3">
        <v>0.0</v>
      </c>
      <c r="H368" s="3">
        <v>0.0</v>
      </c>
    </row>
    <row r="369" hidden="1">
      <c r="A369" s="2" t="s">
        <v>612</v>
      </c>
      <c r="B369" s="1" t="s">
        <v>117</v>
      </c>
      <c r="C369" s="3">
        <v>1.0</v>
      </c>
      <c r="D369" s="3">
        <v>1.0</v>
      </c>
      <c r="E369" s="3">
        <v>0.0</v>
      </c>
      <c r="F369" s="3">
        <v>0.0</v>
      </c>
      <c r="G369" s="3">
        <v>0.0</v>
      </c>
      <c r="H369" s="3">
        <v>0.0</v>
      </c>
    </row>
    <row r="370" hidden="1">
      <c r="A370" s="2" t="s">
        <v>614</v>
      </c>
      <c r="B370" s="1" t="s">
        <v>117</v>
      </c>
      <c r="C370" s="3">
        <v>1.0</v>
      </c>
      <c r="D370" s="3">
        <v>1.0</v>
      </c>
      <c r="E370" s="3">
        <v>0.0</v>
      </c>
      <c r="F370" s="3">
        <v>0.0</v>
      </c>
      <c r="G370" s="3">
        <v>0.0</v>
      </c>
      <c r="H370" s="3">
        <v>0.0</v>
      </c>
    </row>
    <row r="371" hidden="1">
      <c r="A371" s="2" t="s">
        <v>613</v>
      </c>
      <c r="B371" s="1" t="s">
        <v>117</v>
      </c>
      <c r="C371" s="3">
        <v>1.0</v>
      </c>
      <c r="D371" s="3">
        <v>1.0</v>
      </c>
      <c r="E371" s="3">
        <v>0.0</v>
      </c>
      <c r="F371" s="3">
        <v>0.0</v>
      </c>
      <c r="G371" s="3">
        <v>0.0</v>
      </c>
      <c r="H371" s="3">
        <v>0.0</v>
      </c>
    </row>
    <row r="372" hidden="1">
      <c r="A372" s="2" t="s">
        <v>587</v>
      </c>
      <c r="B372" s="1" t="s">
        <v>117</v>
      </c>
      <c r="C372" s="3">
        <v>1.0</v>
      </c>
      <c r="D372" s="3">
        <v>1.0</v>
      </c>
      <c r="E372" s="3">
        <v>0.0</v>
      </c>
      <c r="F372" s="3">
        <v>0.0</v>
      </c>
      <c r="G372" s="3">
        <v>0.0</v>
      </c>
      <c r="H372" s="3">
        <v>0.0</v>
      </c>
    </row>
    <row r="373" hidden="1">
      <c r="A373" s="2" t="s">
        <v>602</v>
      </c>
      <c r="B373" s="1" t="s">
        <v>117</v>
      </c>
      <c r="C373" s="3">
        <v>1.0</v>
      </c>
      <c r="D373" s="3">
        <v>1.0</v>
      </c>
      <c r="E373" s="3">
        <v>0.0</v>
      </c>
      <c r="F373" s="3">
        <v>0.0</v>
      </c>
      <c r="G373" s="3">
        <v>0.0</v>
      </c>
      <c r="H373" s="3">
        <v>0.0</v>
      </c>
    </row>
    <row r="374" hidden="1">
      <c r="A374" s="2" t="s">
        <v>610</v>
      </c>
      <c r="B374" s="1" t="s">
        <v>117</v>
      </c>
      <c r="C374" s="3">
        <v>1.0</v>
      </c>
      <c r="D374" s="3">
        <v>1.0</v>
      </c>
      <c r="E374" s="3">
        <v>0.0</v>
      </c>
      <c r="F374" s="3">
        <v>0.0</v>
      </c>
      <c r="G374" s="3">
        <v>0.0</v>
      </c>
      <c r="H374" s="3">
        <v>0.0</v>
      </c>
    </row>
    <row r="375" hidden="1">
      <c r="A375" s="2" t="s">
        <v>625</v>
      </c>
      <c r="B375" s="1" t="s">
        <v>22</v>
      </c>
      <c r="C375" s="3">
        <v>1.0</v>
      </c>
      <c r="D375" s="3">
        <v>1.0</v>
      </c>
      <c r="E375" s="3">
        <v>0.0</v>
      </c>
      <c r="F375" s="3">
        <v>0.0</v>
      </c>
      <c r="G375" s="3">
        <v>0.0</v>
      </c>
      <c r="H375" s="3">
        <v>0.0</v>
      </c>
    </row>
    <row r="376" hidden="1">
      <c r="A376" s="2" t="s">
        <v>623</v>
      </c>
      <c r="B376" s="1" t="s">
        <v>22</v>
      </c>
      <c r="C376" s="3">
        <v>0.0</v>
      </c>
      <c r="D376" s="3">
        <v>0.0</v>
      </c>
      <c r="E376" s="3">
        <v>3.0</v>
      </c>
      <c r="F376" s="3">
        <v>3.0</v>
      </c>
      <c r="G376" s="3">
        <v>0.0</v>
      </c>
      <c r="H376" s="3">
        <v>0.0</v>
      </c>
    </row>
    <row r="377" hidden="1">
      <c r="A377" s="2" t="s">
        <v>638</v>
      </c>
      <c r="B377" s="1" t="s">
        <v>22</v>
      </c>
      <c r="C377" s="3">
        <v>0.0</v>
      </c>
      <c r="D377" s="3">
        <v>0.0</v>
      </c>
      <c r="E377" s="3">
        <v>4.0</v>
      </c>
      <c r="F377" s="3">
        <v>4.0</v>
      </c>
      <c r="G377" s="3">
        <v>0.0</v>
      </c>
      <c r="H377" s="3">
        <v>0.0</v>
      </c>
    </row>
    <row r="378" hidden="1">
      <c r="A378" s="2" t="s">
        <v>652</v>
      </c>
      <c r="B378" s="1" t="s">
        <v>20</v>
      </c>
      <c r="C378" s="3">
        <v>1.0</v>
      </c>
      <c r="D378" s="3">
        <v>1.0</v>
      </c>
      <c r="E378" s="3">
        <v>0.0</v>
      </c>
      <c r="F378" s="3">
        <v>0.0</v>
      </c>
      <c r="G378" s="3">
        <v>0.0</v>
      </c>
      <c r="H378" s="3">
        <v>0.0</v>
      </c>
    </row>
    <row r="379" hidden="1">
      <c r="A379" s="2" t="s">
        <v>653</v>
      </c>
      <c r="B379" s="1" t="s">
        <v>20</v>
      </c>
      <c r="C379" s="3">
        <v>1.0</v>
      </c>
      <c r="D379" s="3">
        <v>1.0</v>
      </c>
      <c r="E379" s="3">
        <v>0.0</v>
      </c>
      <c r="F379" s="3">
        <v>0.0</v>
      </c>
      <c r="G379" s="3">
        <v>0.0</v>
      </c>
      <c r="H379" s="3">
        <v>0.0</v>
      </c>
    </row>
    <row r="380" hidden="1">
      <c r="A380" s="2" t="s">
        <v>654</v>
      </c>
      <c r="B380" s="1" t="s">
        <v>20</v>
      </c>
      <c r="C380" s="3">
        <v>1.0</v>
      </c>
      <c r="D380" s="3">
        <v>1.0</v>
      </c>
      <c r="E380" s="3">
        <v>0.0</v>
      </c>
      <c r="F380" s="3">
        <v>0.0</v>
      </c>
      <c r="G380" s="3">
        <v>0.0</v>
      </c>
      <c r="H380" s="3">
        <v>0.0</v>
      </c>
    </row>
    <row r="381" hidden="1">
      <c r="A381" s="2" t="s">
        <v>651</v>
      </c>
      <c r="B381" s="1" t="s">
        <v>20</v>
      </c>
      <c r="C381" s="3">
        <v>1.0</v>
      </c>
      <c r="D381" s="3">
        <v>1.0</v>
      </c>
      <c r="E381" s="3">
        <v>0.0</v>
      </c>
      <c r="F381" s="3">
        <v>0.0</v>
      </c>
      <c r="G381" s="3">
        <v>0.0</v>
      </c>
      <c r="H381" s="3">
        <v>0.0</v>
      </c>
    </row>
    <row r="382" hidden="1">
      <c r="A382" s="2" t="s">
        <v>650</v>
      </c>
      <c r="B382" s="1" t="s">
        <v>20</v>
      </c>
      <c r="C382" s="3">
        <v>1.0</v>
      </c>
      <c r="D382" s="3">
        <v>1.0</v>
      </c>
      <c r="E382" s="3">
        <v>0.0</v>
      </c>
      <c r="F382" s="3">
        <v>0.0</v>
      </c>
      <c r="G382" s="3">
        <v>0.0</v>
      </c>
      <c r="H382" s="3">
        <v>0.0</v>
      </c>
    </row>
    <row r="383" hidden="1">
      <c r="A383" s="2" t="s">
        <v>718</v>
      </c>
      <c r="B383" s="1" t="s">
        <v>15</v>
      </c>
      <c r="C383" s="3">
        <v>1.0</v>
      </c>
      <c r="D383" s="3">
        <v>1.0</v>
      </c>
      <c r="E383" s="3">
        <v>0.0</v>
      </c>
      <c r="F383" s="3">
        <v>0.0</v>
      </c>
      <c r="G383" s="3">
        <v>0.0</v>
      </c>
      <c r="H383" s="3">
        <v>0.0</v>
      </c>
    </row>
    <row r="384" hidden="1">
      <c r="A384" s="1" t="s">
        <v>726</v>
      </c>
      <c r="B384" s="1" t="s">
        <v>20</v>
      </c>
      <c r="C384" s="3">
        <v>2.0</v>
      </c>
      <c r="D384" s="3">
        <v>2.0</v>
      </c>
      <c r="E384" s="3">
        <v>2.0</v>
      </c>
      <c r="F384" s="3">
        <v>2.0</v>
      </c>
      <c r="G384" s="3">
        <v>12.0</v>
      </c>
      <c r="H384" s="3">
        <v>6.0</v>
      </c>
    </row>
    <row r="385">
      <c r="A385" s="2" t="s">
        <v>728</v>
      </c>
      <c r="B385" s="1" t="s">
        <v>17</v>
      </c>
      <c r="C385" s="3">
        <v>17.0</v>
      </c>
      <c r="D385" s="3">
        <v>7.0</v>
      </c>
      <c r="E385" s="3">
        <v>10.0</v>
      </c>
      <c r="F385" s="3">
        <v>9.0</v>
      </c>
      <c r="G385" s="3">
        <v>72.0</v>
      </c>
      <c r="H385" s="3">
        <v>35.0</v>
      </c>
    </row>
    <row r="386">
      <c r="A386" s="2" t="s">
        <v>766</v>
      </c>
      <c r="B386" s="1" t="s">
        <v>17</v>
      </c>
      <c r="C386" s="3">
        <v>11.0</v>
      </c>
      <c r="D386" s="3">
        <v>6.0</v>
      </c>
      <c r="E386" s="3">
        <v>8.0</v>
      </c>
      <c r="F386" s="3">
        <v>7.0</v>
      </c>
      <c r="G386" s="3">
        <v>0.0</v>
      </c>
      <c r="H386" s="3">
        <v>0.0</v>
      </c>
    </row>
    <row r="387" hidden="1">
      <c r="A387" s="2" t="s">
        <v>779</v>
      </c>
      <c r="B387" s="1" t="s">
        <v>22</v>
      </c>
      <c r="C387" s="3">
        <v>4.0</v>
      </c>
      <c r="D387" s="3">
        <v>4.0</v>
      </c>
      <c r="E387" s="3">
        <v>38.0</v>
      </c>
      <c r="F387" s="3">
        <v>22.0</v>
      </c>
      <c r="G387" s="3">
        <v>0.0</v>
      </c>
      <c r="H387" s="3">
        <v>0.0</v>
      </c>
    </row>
    <row r="388">
      <c r="A388" s="2" t="s">
        <v>764</v>
      </c>
      <c r="B388" s="1" t="s">
        <v>17</v>
      </c>
      <c r="C388" s="3">
        <v>10.0</v>
      </c>
      <c r="D388" s="3">
        <v>10.0</v>
      </c>
      <c r="E388" s="3">
        <v>11.0</v>
      </c>
      <c r="F388" s="3">
        <v>10.0</v>
      </c>
      <c r="G388" s="3">
        <v>0.0</v>
      </c>
      <c r="H388" s="3">
        <v>0.0</v>
      </c>
    </row>
    <row r="389" hidden="1">
      <c r="A389" s="2" t="s">
        <v>768</v>
      </c>
      <c r="B389" s="1" t="s">
        <v>20</v>
      </c>
      <c r="C389" s="3">
        <v>1.0</v>
      </c>
      <c r="D389" s="3">
        <v>1.0</v>
      </c>
      <c r="E389" s="3">
        <v>1.0</v>
      </c>
      <c r="F389" s="3">
        <v>1.0</v>
      </c>
      <c r="G389" s="3">
        <v>0.0</v>
      </c>
      <c r="H389" s="3">
        <v>0.0</v>
      </c>
    </row>
    <row r="390" hidden="1">
      <c r="A390" s="2" t="s">
        <v>727</v>
      </c>
      <c r="B390" s="1" t="s">
        <v>15</v>
      </c>
      <c r="C390" s="3">
        <v>6.0</v>
      </c>
      <c r="D390" s="3">
        <v>3.0</v>
      </c>
      <c r="E390" s="3">
        <v>1.0</v>
      </c>
      <c r="F390" s="3">
        <v>1.0</v>
      </c>
      <c r="G390" s="3">
        <v>0.0</v>
      </c>
      <c r="H390" s="3">
        <v>0.0</v>
      </c>
    </row>
    <row r="391" hidden="1">
      <c r="A391" s="2" t="s">
        <v>769</v>
      </c>
      <c r="B391" s="1" t="s">
        <v>22</v>
      </c>
      <c r="C391" s="3">
        <v>2.0</v>
      </c>
      <c r="D391" s="3">
        <v>2.0</v>
      </c>
      <c r="E391" s="3">
        <v>0.0</v>
      </c>
      <c r="F391" s="3">
        <v>0.0</v>
      </c>
      <c r="G391" s="3">
        <v>0.0</v>
      </c>
      <c r="H391" s="3">
        <v>0.0</v>
      </c>
    </row>
    <row r="392" hidden="1">
      <c r="A392" s="2" t="s">
        <v>778</v>
      </c>
      <c r="B392" s="1" t="s">
        <v>22</v>
      </c>
      <c r="C392" s="3">
        <v>4.0</v>
      </c>
      <c r="D392" s="3">
        <v>4.0</v>
      </c>
      <c r="E392" s="3">
        <v>2.0</v>
      </c>
      <c r="F392" s="3">
        <v>2.0</v>
      </c>
      <c r="G392" s="3">
        <v>0.0</v>
      </c>
      <c r="H392" s="3">
        <v>0.0</v>
      </c>
    </row>
    <row r="393" hidden="1">
      <c r="A393" s="2" t="s">
        <v>777</v>
      </c>
      <c r="B393" s="1" t="s">
        <v>22</v>
      </c>
      <c r="C393" s="3">
        <v>1.0</v>
      </c>
      <c r="D393" s="3">
        <v>1.0</v>
      </c>
      <c r="E393" s="3">
        <v>1.0</v>
      </c>
      <c r="F393" s="3">
        <v>1.0</v>
      </c>
      <c r="G393" s="3">
        <v>0.0</v>
      </c>
      <c r="H393" s="3">
        <v>0.0</v>
      </c>
    </row>
    <row r="394" hidden="1">
      <c r="A394" s="2" t="s">
        <v>795</v>
      </c>
      <c r="B394" s="1" t="s">
        <v>22</v>
      </c>
      <c r="C394" s="3">
        <v>3.0</v>
      </c>
      <c r="D394" s="3">
        <v>3.0</v>
      </c>
      <c r="E394" s="3">
        <v>5.0</v>
      </c>
      <c r="F394" s="3">
        <v>5.0</v>
      </c>
      <c r="G394" s="3">
        <v>0.0</v>
      </c>
      <c r="H394" s="3">
        <v>0.0</v>
      </c>
    </row>
    <row r="395" hidden="1">
      <c r="A395" s="2" t="s">
        <v>794</v>
      </c>
      <c r="B395" s="1" t="s">
        <v>22</v>
      </c>
      <c r="C395" s="3">
        <v>7.0</v>
      </c>
      <c r="D395" s="3">
        <v>6.0</v>
      </c>
      <c r="E395" s="3">
        <v>12.0</v>
      </c>
      <c r="F395" s="3">
        <v>12.0</v>
      </c>
      <c r="G395" s="3">
        <v>0.0</v>
      </c>
      <c r="H395" s="3">
        <v>0.0</v>
      </c>
    </row>
    <row r="396" hidden="1">
      <c r="A396" s="2" t="s">
        <v>774</v>
      </c>
      <c r="B396" s="1" t="s">
        <v>22</v>
      </c>
      <c r="C396" s="3">
        <v>5.0</v>
      </c>
      <c r="D396" s="3">
        <v>4.0</v>
      </c>
      <c r="E396" s="3">
        <v>7.0</v>
      </c>
      <c r="F396" s="3">
        <v>6.0</v>
      </c>
      <c r="G396" s="3">
        <v>0.0</v>
      </c>
      <c r="H396" s="3">
        <v>0.0</v>
      </c>
    </row>
    <row r="397" hidden="1">
      <c r="A397" s="2" t="s">
        <v>776</v>
      </c>
      <c r="B397" s="1" t="s">
        <v>22</v>
      </c>
      <c r="C397" s="3">
        <v>3.0</v>
      </c>
      <c r="D397" s="3">
        <v>3.0</v>
      </c>
      <c r="E397" s="3">
        <v>5.0</v>
      </c>
      <c r="F397" s="3">
        <v>4.0</v>
      </c>
      <c r="G397" s="3">
        <v>0.0</v>
      </c>
      <c r="H397" s="3">
        <v>0.0</v>
      </c>
    </row>
    <row r="398" hidden="1">
      <c r="A398" s="2" t="s">
        <v>775</v>
      </c>
      <c r="B398" s="1" t="s">
        <v>22</v>
      </c>
      <c r="C398" s="3">
        <v>1.0</v>
      </c>
      <c r="D398" s="3">
        <v>1.0</v>
      </c>
      <c r="E398" s="3">
        <v>2.0</v>
      </c>
      <c r="F398" s="3">
        <v>1.0</v>
      </c>
      <c r="G398" s="3">
        <v>0.0</v>
      </c>
      <c r="H398" s="3">
        <v>0.0</v>
      </c>
    </row>
    <row r="399" hidden="1">
      <c r="A399" s="2" t="s">
        <v>796</v>
      </c>
      <c r="B399" s="1" t="s">
        <v>22</v>
      </c>
      <c r="C399" s="3">
        <v>1.0</v>
      </c>
      <c r="D399" s="3">
        <v>1.0</v>
      </c>
      <c r="E399" s="3">
        <v>1.0</v>
      </c>
      <c r="F399" s="3">
        <v>1.0</v>
      </c>
      <c r="G399" s="3">
        <v>0.0</v>
      </c>
      <c r="H399" s="3">
        <v>0.0</v>
      </c>
    </row>
    <row r="400" hidden="1">
      <c r="A400" s="2" t="s">
        <v>785</v>
      </c>
      <c r="B400" s="1" t="s">
        <v>22</v>
      </c>
      <c r="C400" s="3">
        <v>2.0</v>
      </c>
      <c r="D400" s="3">
        <v>2.0</v>
      </c>
      <c r="E400" s="3">
        <v>1.0</v>
      </c>
      <c r="F400" s="3">
        <v>1.0</v>
      </c>
      <c r="G400" s="3">
        <v>0.0</v>
      </c>
      <c r="H400" s="3">
        <v>0.0</v>
      </c>
    </row>
    <row r="401" hidden="1">
      <c r="A401" s="2" t="s">
        <v>791</v>
      </c>
      <c r="B401" s="1" t="s">
        <v>22</v>
      </c>
      <c r="C401" s="3">
        <v>2.0</v>
      </c>
      <c r="D401" s="3">
        <v>2.0</v>
      </c>
      <c r="E401" s="3">
        <v>0.0</v>
      </c>
      <c r="F401" s="3">
        <v>0.0</v>
      </c>
      <c r="G401" s="3">
        <v>0.0</v>
      </c>
      <c r="H401" s="3">
        <v>0.0</v>
      </c>
    </row>
    <row r="402" hidden="1">
      <c r="A402" s="2" t="s">
        <v>784</v>
      </c>
      <c r="B402" s="1" t="s">
        <v>22</v>
      </c>
      <c r="C402" s="3">
        <v>2.0</v>
      </c>
      <c r="D402" s="3">
        <v>2.0</v>
      </c>
      <c r="E402" s="3">
        <v>0.0</v>
      </c>
      <c r="F402" s="3">
        <v>0.0</v>
      </c>
      <c r="G402" s="3">
        <v>0.0</v>
      </c>
      <c r="H402" s="3">
        <v>0.0</v>
      </c>
    </row>
    <row r="403" hidden="1">
      <c r="A403" s="2" t="s">
        <v>790</v>
      </c>
      <c r="B403" s="1" t="s">
        <v>22</v>
      </c>
      <c r="C403" s="3">
        <v>2.0</v>
      </c>
      <c r="D403" s="3">
        <v>2.0</v>
      </c>
      <c r="E403" s="3">
        <v>0.0</v>
      </c>
      <c r="F403" s="3">
        <v>0.0</v>
      </c>
      <c r="G403" s="3">
        <v>0.0</v>
      </c>
      <c r="H403" s="3">
        <v>0.0</v>
      </c>
    </row>
    <row r="404" hidden="1">
      <c r="A404" s="2" t="s">
        <v>787</v>
      </c>
      <c r="B404" s="1" t="s">
        <v>22</v>
      </c>
      <c r="C404" s="3">
        <v>2.0</v>
      </c>
      <c r="D404" s="3">
        <v>2.0</v>
      </c>
      <c r="E404" s="3">
        <v>0.0</v>
      </c>
      <c r="F404" s="3">
        <v>0.0</v>
      </c>
      <c r="G404" s="3">
        <v>0.0</v>
      </c>
      <c r="H404" s="3">
        <v>0.0</v>
      </c>
    </row>
    <row r="405" hidden="1">
      <c r="A405" s="2" t="s">
        <v>789</v>
      </c>
      <c r="B405" s="1" t="s">
        <v>22</v>
      </c>
      <c r="C405" s="3">
        <v>2.0</v>
      </c>
      <c r="D405" s="3">
        <v>2.0</v>
      </c>
      <c r="E405" s="3">
        <v>0.0</v>
      </c>
      <c r="F405" s="3">
        <v>0.0</v>
      </c>
      <c r="G405" s="3">
        <v>0.0</v>
      </c>
      <c r="H405" s="3">
        <v>0.0</v>
      </c>
    </row>
    <row r="406" hidden="1">
      <c r="A406" s="2" t="s">
        <v>793</v>
      </c>
      <c r="B406" s="1" t="s">
        <v>22</v>
      </c>
      <c r="C406" s="3">
        <v>2.0</v>
      </c>
      <c r="D406" s="3">
        <v>2.0</v>
      </c>
      <c r="E406" s="3">
        <v>0.0</v>
      </c>
      <c r="F406" s="3">
        <v>0.0</v>
      </c>
      <c r="G406" s="3">
        <v>0.0</v>
      </c>
      <c r="H406" s="3">
        <v>0.0</v>
      </c>
    </row>
    <row r="407" hidden="1">
      <c r="A407" s="2" t="s">
        <v>792</v>
      </c>
      <c r="B407" s="1" t="s">
        <v>22</v>
      </c>
      <c r="C407" s="3">
        <v>2.0</v>
      </c>
      <c r="D407" s="3">
        <v>2.0</v>
      </c>
      <c r="E407" s="3">
        <v>0.0</v>
      </c>
      <c r="F407" s="3">
        <v>0.0</v>
      </c>
      <c r="G407" s="3">
        <v>0.0</v>
      </c>
      <c r="H407" s="3">
        <v>0.0</v>
      </c>
    </row>
    <row r="408" hidden="1">
      <c r="A408" s="2" t="s">
        <v>788</v>
      </c>
      <c r="B408" s="1" t="s">
        <v>22</v>
      </c>
      <c r="C408" s="3">
        <v>2.0</v>
      </c>
      <c r="D408" s="3">
        <v>2.0</v>
      </c>
      <c r="E408" s="3">
        <v>0.0</v>
      </c>
      <c r="F408" s="3">
        <v>0.0</v>
      </c>
      <c r="G408" s="3">
        <v>0.0</v>
      </c>
      <c r="H408" s="3">
        <v>0.0</v>
      </c>
    </row>
    <row r="409" hidden="1">
      <c r="A409" s="2" t="s">
        <v>786</v>
      </c>
      <c r="B409" s="1" t="s">
        <v>22</v>
      </c>
      <c r="C409" s="3">
        <v>2.0</v>
      </c>
      <c r="D409" s="3">
        <v>2.0</v>
      </c>
      <c r="E409" s="3">
        <v>0.0</v>
      </c>
      <c r="F409" s="3">
        <v>0.0</v>
      </c>
      <c r="G409" s="3">
        <v>0.0</v>
      </c>
      <c r="H409" s="3">
        <v>0.0</v>
      </c>
    </row>
    <row r="410" hidden="1">
      <c r="A410" s="2" t="s">
        <v>773</v>
      </c>
      <c r="B410" s="1" t="s">
        <v>22</v>
      </c>
      <c r="C410" s="3">
        <v>2.0</v>
      </c>
      <c r="D410" s="3">
        <v>2.0</v>
      </c>
      <c r="E410" s="3">
        <v>0.0</v>
      </c>
      <c r="F410" s="3">
        <v>0.0</v>
      </c>
      <c r="G410" s="3">
        <v>0.0</v>
      </c>
      <c r="H410" s="3">
        <v>0.0</v>
      </c>
    </row>
    <row r="411" hidden="1">
      <c r="A411" s="2" t="s">
        <v>772</v>
      </c>
      <c r="B411" s="1" t="s">
        <v>22</v>
      </c>
      <c r="C411" s="3">
        <v>2.0</v>
      </c>
      <c r="D411" s="3">
        <v>2.0</v>
      </c>
      <c r="E411" s="3">
        <v>0.0</v>
      </c>
      <c r="F411" s="3">
        <v>0.0</v>
      </c>
      <c r="G411" s="3">
        <v>0.0</v>
      </c>
      <c r="H411" s="3">
        <v>0.0</v>
      </c>
    </row>
    <row r="412" hidden="1">
      <c r="A412" s="2" t="s">
        <v>799</v>
      </c>
      <c r="B412" s="1" t="s">
        <v>22</v>
      </c>
      <c r="C412" s="3">
        <v>2.0</v>
      </c>
      <c r="D412" s="3">
        <v>2.0</v>
      </c>
      <c r="E412" s="3">
        <v>0.0</v>
      </c>
      <c r="F412" s="3">
        <v>0.0</v>
      </c>
      <c r="G412" s="3">
        <v>0.0</v>
      </c>
      <c r="H412" s="3">
        <v>0.0</v>
      </c>
    </row>
    <row r="413" hidden="1">
      <c r="A413" s="2" t="s">
        <v>770</v>
      </c>
      <c r="B413" s="1" t="s">
        <v>22</v>
      </c>
      <c r="C413" s="3">
        <v>2.0</v>
      </c>
      <c r="D413" s="3">
        <v>2.0</v>
      </c>
      <c r="E413" s="3">
        <v>0.0</v>
      </c>
      <c r="F413" s="3">
        <v>0.0</v>
      </c>
      <c r="G413" s="3">
        <v>0.0</v>
      </c>
      <c r="H413" s="3">
        <v>0.0</v>
      </c>
    </row>
    <row r="414" hidden="1">
      <c r="A414" s="2" t="s">
        <v>771</v>
      </c>
      <c r="B414" s="1" t="s">
        <v>22</v>
      </c>
      <c r="C414" s="3">
        <v>2.0</v>
      </c>
      <c r="D414" s="3">
        <v>2.0</v>
      </c>
      <c r="E414" s="3">
        <v>0.0</v>
      </c>
      <c r="F414" s="3">
        <v>0.0</v>
      </c>
      <c r="G414" s="3">
        <v>0.0</v>
      </c>
      <c r="H414" s="3">
        <v>0.0</v>
      </c>
    </row>
    <row r="415" hidden="1">
      <c r="A415" s="2" t="s">
        <v>782</v>
      </c>
      <c r="B415" s="1" t="s">
        <v>22</v>
      </c>
      <c r="C415" s="3">
        <v>2.0</v>
      </c>
      <c r="D415" s="3">
        <v>2.0</v>
      </c>
      <c r="E415" s="3">
        <v>0.0</v>
      </c>
      <c r="F415" s="3">
        <v>0.0</v>
      </c>
      <c r="G415" s="3">
        <v>0.0</v>
      </c>
      <c r="H415" s="3">
        <v>0.0</v>
      </c>
    </row>
    <row r="416" hidden="1">
      <c r="A416" s="2" t="s">
        <v>780</v>
      </c>
      <c r="B416" s="1" t="s">
        <v>22</v>
      </c>
      <c r="C416" s="3">
        <v>2.0</v>
      </c>
      <c r="D416" s="3">
        <v>2.0</v>
      </c>
      <c r="E416" s="3">
        <v>0.0</v>
      </c>
      <c r="F416" s="3">
        <v>0.0</v>
      </c>
      <c r="G416" s="3">
        <v>0.0</v>
      </c>
      <c r="H416" s="3">
        <v>0.0</v>
      </c>
    </row>
    <row r="417" hidden="1">
      <c r="A417" s="2" t="s">
        <v>781</v>
      </c>
      <c r="B417" s="1" t="s">
        <v>22</v>
      </c>
      <c r="C417" s="3">
        <v>2.0</v>
      </c>
      <c r="D417" s="3">
        <v>2.0</v>
      </c>
      <c r="E417" s="3">
        <v>0.0</v>
      </c>
      <c r="F417" s="3">
        <v>0.0</v>
      </c>
      <c r="G417" s="3">
        <v>0.0</v>
      </c>
      <c r="H417" s="3">
        <v>0.0</v>
      </c>
    </row>
    <row r="418" hidden="1">
      <c r="A418" s="2" t="s">
        <v>783</v>
      </c>
      <c r="B418" s="1" t="s">
        <v>22</v>
      </c>
      <c r="C418" s="3">
        <v>2.0</v>
      </c>
      <c r="D418" s="3">
        <v>2.0</v>
      </c>
      <c r="E418" s="3">
        <v>0.0</v>
      </c>
      <c r="F418" s="3">
        <v>0.0</v>
      </c>
      <c r="G418" s="3">
        <v>0.0</v>
      </c>
      <c r="H418" s="3">
        <v>0.0</v>
      </c>
    </row>
    <row r="419" hidden="1">
      <c r="A419" s="2" t="s">
        <v>797</v>
      </c>
      <c r="B419" s="1" t="s">
        <v>22</v>
      </c>
      <c r="C419" s="3">
        <v>1.0</v>
      </c>
      <c r="D419" s="3">
        <v>1.0</v>
      </c>
      <c r="E419" s="3">
        <v>0.0</v>
      </c>
      <c r="F419" s="3">
        <v>0.0</v>
      </c>
      <c r="G419" s="3">
        <v>0.0</v>
      </c>
      <c r="H419" s="3">
        <v>0.0</v>
      </c>
    </row>
    <row r="420" hidden="1">
      <c r="A420" s="2" t="s">
        <v>763</v>
      </c>
      <c r="B420" s="1" t="s">
        <v>15</v>
      </c>
      <c r="C420" s="3">
        <v>27.0</v>
      </c>
      <c r="D420" s="3">
        <v>26.0</v>
      </c>
      <c r="E420" s="3">
        <v>3.0</v>
      </c>
      <c r="F420" s="3">
        <v>3.0</v>
      </c>
      <c r="G420" s="3">
        <v>0.0</v>
      </c>
      <c r="H420" s="3">
        <v>0.0</v>
      </c>
    </row>
    <row r="421" hidden="1">
      <c r="A421" s="2" t="s">
        <v>723</v>
      </c>
      <c r="B421" s="1" t="s">
        <v>13</v>
      </c>
      <c r="C421" s="3">
        <v>8.0</v>
      </c>
      <c r="D421" s="3">
        <v>5.0</v>
      </c>
      <c r="E421" s="3">
        <v>2.0</v>
      </c>
      <c r="F421" s="3">
        <v>2.0</v>
      </c>
      <c r="G421" s="3">
        <v>0.0</v>
      </c>
      <c r="H421" s="3">
        <v>0.0</v>
      </c>
    </row>
    <row r="422" hidden="1">
      <c r="A422" s="2" t="s">
        <v>724</v>
      </c>
      <c r="B422" s="1" t="s">
        <v>15</v>
      </c>
      <c r="C422" s="3">
        <v>16.0</v>
      </c>
      <c r="D422" s="3">
        <v>16.0</v>
      </c>
      <c r="E422" s="3">
        <v>0.0</v>
      </c>
      <c r="F422" s="3">
        <v>0.0</v>
      </c>
      <c r="G422" s="3">
        <v>0.0</v>
      </c>
      <c r="H422" s="3">
        <v>0.0</v>
      </c>
    </row>
    <row r="423" hidden="1">
      <c r="A423" s="2" t="s">
        <v>725</v>
      </c>
      <c r="B423" s="1" t="s">
        <v>15</v>
      </c>
      <c r="C423" s="3">
        <v>6.0</v>
      </c>
      <c r="D423" s="3">
        <v>3.0</v>
      </c>
      <c r="E423" s="3">
        <v>0.0</v>
      </c>
      <c r="F423" s="3">
        <v>0.0</v>
      </c>
      <c r="G423" s="3">
        <v>0.0</v>
      </c>
      <c r="H423" s="3">
        <v>0.0</v>
      </c>
    </row>
    <row r="424" hidden="1">
      <c r="A424" s="2" t="s">
        <v>798</v>
      </c>
      <c r="B424" s="1" t="s">
        <v>22</v>
      </c>
      <c r="C424" s="3">
        <v>1.0</v>
      </c>
      <c r="D424" s="3">
        <v>1.0</v>
      </c>
      <c r="E424" s="3">
        <v>0.0</v>
      </c>
      <c r="F424" s="3">
        <v>0.0</v>
      </c>
      <c r="G424" s="3">
        <v>0.0</v>
      </c>
      <c r="H424" s="3">
        <v>0.0</v>
      </c>
    </row>
    <row r="425">
      <c r="A425" s="2" t="s">
        <v>826</v>
      </c>
      <c r="B425" s="1" t="s">
        <v>17</v>
      </c>
      <c r="C425" s="3">
        <v>24.0</v>
      </c>
      <c r="D425" s="3">
        <v>21.0</v>
      </c>
      <c r="E425" s="3">
        <v>2.0</v>
      </c>
      <c r="F425" s="3">
        <v>2.0</v>
      </c>
      <c r="G425" s="3">
        <v>8.0</v>
      </c>
      <c r="H425" s="3">
        <v>4.0</v>
      </c>
    </row>
    <row r="426" hidden="1">
      <c r="A426" s="2" t="s">
        <v>857</v>
      </c>
      <c r="B426" s="1" t="s">
        <v>15</v>
      </c>
      <c r="C426" s="3">
        <v>26.0</v>
      </c>
      <c r="D426" s="3">
        <v>26.0</v>
      </c>
      <c r="E426" s="3">
        <v>11.0</v>
      </c>
      <c r="F426" s="3">
        <v>5.0</v>
      </c>
      <c r="G426" s="3">
        <v>0.0</v>
      </c>
      <c r="H426" s="3">
        <v>0.0</v>
      </c>
    </row>
    <row r="427">
      <c r="A427" s="2" t="s">
        <v>858</v>
      </c>
      <c r="B427" s="1" t="s">
        <v>17</v>
      </c>
      <c r="C427" s="3">
        <v>9.0</v>
      </c>
      <c r="D427" s="3">
        <v>9.0</v>
      </c>
      <c r="E427" s="3">
        <v>4.0</v>
      </c>
      <c r="F427" s="3">
        <v>4.0</v>
      </c>
      <c r="G427" s="3">
        <v>0.0</v>
      </c>
      <c r="H427" s="3">
        <v>0.0</v>
      </c>
    </row>
    <row r="428" hidden="1">
      <c r="A428" s="2" t="s">
        <v>802</v>
      </c>
      <c r="B428" s="1" t="s">
        <v>20</v>
      </c>
      <c r="C428" s="3">
        <v>4.0</v>
      </c>
      <c r="D428" s="3">
        <v>3.0</v>
      </c>
      <c r="E428" s="3">
        <v>3.0</v>
      </c>
      <c r="F428" s="3">
        <v>3.0</v>
      </c>
      <c r="G428" s="3">
        <v>8.0</v>
      </c>
      <c r="H428" s="3">
        <v>4.0</v>
      </c>
    </row>
    <row r="429">
      <c r="A429" s="2" t="s">
        <v>860</v>
      </c>
      <c r="B429" s="1" t="s">
        <v>17</v>
      </c>
      <c r="C429" s="3">
        <v>23.0</v>
      </c>
      <c r="D429" s="3">
        <v>17.0</v>
      </c>
      <c r="E429" s="3">
        <v>2.0</v>
      </c>
      <c r="F429" s="3">
        <v>2.0</v>
      </c>
      <c r="G429" s="3">
        <v>0.0</v>
      </c>
      <c r="H429" s="3">
        <v>0.0</v>
      </c>
    </row>
    <row r="430">
      <c r="A430" s="2" t="s">
        <v>861</v>
      </c>
      <c r="B430" s="1" t="s">
        <v>17</v>
      </c>
      <c r="C430" s="3">
        <v>12.0</v>
      </c>
      <c r="D430" s="3">
        <v>7.0</v>
      </c>
      <c r="E430" s="3">
        <v>2.0</v>
      </c>
      <c r="F430" s="3">
        <v>2.0</v>
      </c>
      <c r="G430" s="3">
        <v>6.0</v>
      </c>
      <c r="H430" s="3">
        <v>3.0</v>
      </c>
    </row>
    <row r="431" hidden="1">
      <c r="A431" s="2" t="s">
        <v>862</v>
      </c>
      <c r="B431" s="1" t="s">
        <v>15</v>
      </c>
      <c r="C431" s="3">
        <v>0.0</v>
      </c>
      <c r="D431" s="3">
        <v>0.0</v>
      </c>
      <c r="E431" s="3">
        <v>4.0</v>
      </c>
      <c r="F431" s="3">
        <v>2.0</v>
      </c>
      <c r="G431" s="3">
        <v>0.0</v>
      </c>
      <c r="H431" s="3">
        <v>0.0</v>
      </c>
    </row>
    <row r="432" hidden="1">
      <c r="A432" s="2" t="s">
        <v>801</v>
      </c>
      <c r="B432" s="1" t="s">
        <v>15</v>
      </c>
      <c r="C432" s="3">
        <v>8.0</v>
      </c>
      <c r="D432" s="3">
        <v>3.0</v>
      </c>
      <c r="E432" s="3">
        <v>2.0</v>
      </c>
      <c r="F432" s="3">
        <v>1.0</v>
      </c>
      <c r="G432" s="3">
        <v>0.0</v>
      </c>
      <c r="H432" s="3">
        <v>0.0</v>
      </c>
    </row>
    <row r="433" hidden="1">
      <c r="A433" s="2" t="s">
        <v>827</v>
      </c>
      <c r="B433" s="1" t="s">
        <v>15</v>
      </c>
      <c r="C433" s="3">
        <v>10.0</v>
      </c>
      <c r="D433" s="3">
        <v>5.0</v>
      </c>
      <c r="E433" s="3">
        <v>0.0</v>
      </c>
      <c r="F433" s="3">
        <v>0.0</v>
      </c>
      <c r="G433" s="3">
        <v>0.0</v>
      </c>
      <c r="H433" s="3">
        <v>0.0</v>
      </c>
    </row>
    <row r="434" hidden="1">
      <c r="A434" s="2" t="s">
        <v>829</v>
      </c>
      <c r="B434" s="1" t="s">
        <v>167</v>
      </c>
      <c r="C434" s="3">
        <v>1.0</v>
      </c>
      <c r="D434" s="3">
        <v>1.0</v>
      </c>
      <c r="E434" s="3">
        <v>0.0</v>
      </c>
      <c r="F434" s="3">
        <v>0.0</v>
      </c>
      <c r="G434" s="3">
        <v>0.0</v>
      </c>
      <c r="H434" s="3">
        <v>0.0</v>
      </c>
    </row>
    <row r="435" hidden="1">
      <c r="A435" s="2" t="s">
        <v>830</v>
      </c>
      <c r="B435" s="1" t="s">
        <v>167</v>
      </c>
      <c r="C435" s="3">
        <v>2.0</v>
      </c>
      <c r="D435" s="3">
        <v>2.0</v>
      </c>
      <c r="E435" s="3">
        <v>0.0</v>
      </c>
      <c r="F435" s="3">
        <v>0.0</v>
      </c>
      <c r="G435" s="3">
        <v>0.0</v>
      </c>
      <c r="H435" s="3">
        <v>0.0</v>
      </c>
    </row>
    <row r="436" hidden="1">
      <c r="A436" s="2" t="s">
        <v>825</v>
      </c>
      <c r="B436" s="1" t="s">
        <v>15</v>
      </c>
      <c r="C436" s="3">
        <v>0.0</v>
      </c>
      <c r="D436" s="3">
        <v>0.0</v>
      </c>
      <c r="E436" s="3">
        <v>1.0</v>
      </c>
      <c r="F436" s="3">
        <v>1.0</v>
      </c>
      <c r="G436" s="3">
        <v>0.0</v>
      </c>
      <c r="H436" s="3">
        <v>0.0</v>
      </c>
    </row>
    <row r="437" hidden="1">
      <c r="A437" s="2" t="s">
        <v>800</v>
      </c>
      <c r="B437" s="1" t="s">
        <v>13</v>
      </c>
      <c r="C437" s="3">
        <v>16.0</v>
      </c>
      <c r="D437" s="3">
        <v>11.0</v>
      </c>
      <c r="E437" s="3">
        <v>0.0</v>
      </c>
      <c r="F437" s="3">
        <v>0.0</v>
      </c>
      <c r="G437" s="3">
        <v>0.0</v>
      </c>
      <c r="H437" s="3">
        <v>0.0</v>
      </c>
    </row>
    <row r="438" hidden="1">
      <c r="A438" s="1" t="s">
        <v>806</v>
      </c>
      <c r="B438" s="1" t="s">
        <v>22</v>
      </c>
      <c r="C438" s="3">
        <v>1.0</v>
      </c>
      <c r="D438" s="3">
        <v>1.0</v>
      </c>
      <c r="E438" s="3">
        <v>0.0</v>
      </c>
      <c r="F438" s="3">
        <v>0.0</v>
      </c>
      <c r="G438" s="3">
        <v>0.0</v>
      </c>
      <c r="H438" s="3">
        <v>0.0</v>
      </c>
    </row>
    <row r="439" hidden="1">
      <c r="A439" s="1" t="s">
        <v>807</v>
      </c>
      <c r="B439" s="1" t="s">
        <v>22</v>
      </c>
      <c r="C439" s="3">
        <v>2.0</v>
      </c>
      <c r="D439" s="3">
        <v>1.0</v>
      </c>
      <c r="E439" s="3">
        <v>0.0</v>
      </c>
      <c r="F439" s="3">
        <v>0.0</v>
      </c>
      <c r="G439" s="3">
        <v>0.0</v>
      </c>
      <c r="H439" s="3">
        <v>0.0</v>
      </c>
    </row>
    <row r="440" hidden="1">
      <c r="A440" s="2" t="s">
        <v>814</v>
      </c>
      <c r="B440" s="1" t="s">
        <v>22</v>
      </c>
      <c r="C440" s="3">
        <v>8.0</v>
      </c>
      <c r="D440" s="3">
        <v>5.0</v>
      </c>
      <c r="E440" s="3">
        <v>0.0</v>
      </c>
      <c r="F440" s="3">
        <v>0.0</v>
      </c>
      <c r="G440" s="3">
        <v>0.0</v>
      </c>
      <c r="H440" s="3">
        <v>0.0</v>
      </c>
    </row>
    <row r="441" hidden="1">
      <c r="A441" s="1" t="s">
        <v>824</v>
      </c>
      <c r="B441" s="1" t="s">
        <v>22</v>
      </c>
      <c r="C441" s="3">
        <v>2.0</v>
      </c>
      <c r="D441" s="3">
        <v>1.0</v>
      </c>
      <c r="E441" s="3">
        <v>0.0</v>
      </c>
      <c r="F441" s="3">
        <v>0.0</v>
      </c>
      <c r="G441" s="3">
        <v>0.0</v>
      </c>
      <c r="H441" s="3">
        <v>0.0</v>
      </c>
    </row>
    <row r="442" hidden="1">
      <c r="A442" s="2" t="s">
        <v>820</v>
      </c>
      <c r="B442" s="1" t="s">
        <v>22</v>
      </c>
      <c r="C442" s="3">
        <v>2.0</v>
      </c>
      <c r="D442" s="3">
        <v>2.0</v>
      </c>
      <c r="E442" s="3">
        <v>0.0</v>
      </c>
      <c r="F442" s="3">
        <v>0.0</v>
      </c>
      <c r="G442" s="3">
        <v>0.0</v>
      </c>
      <c r="H442" s="3">
        <v>0.0</v>
      </c>
    </row>
    <row r="443" hidden="1">
      <c r="A443" s="2" t="s">
        <v>822</v>
      </c>
      <c r="B443" s="1" t="s">
        <v>22</v>
      </c>
      <c r="C443" s="3">
        <v>2.0</v>
      </c>
      <c r="D443" s="3">
        <v>2.0</v>
      </c>
      <c r="E443" s="3">
        <v>0.0</v>
      </c>
      <c r="F443" s="3">
        <v>0.0</v>
      </c>
      <c r="G443" s="3">
        <v>0.0</v>
      </c>
      <c r="H443" s="3">
        <v>0.0</v>
      </c>
    </row>
    <row r="444" hidden="1">
      <c r="A444" s="2" t="s">
        <v>817</v>
      </c>
      <c r="B444" s="1" t="s">
        <v>22</v>
      </c>
      <c r="C444" s="3">
        <v>4.0</v>
      </c>
      <c r="D444" s="3">
        <v>4.0</v>
      </c>
      <c r="E444" s="3">
        <v>0.0</v>
      </c>
      <c r="F444" s="3">
        <v>0.0</v>
      </c>
      <c r="G444" s="3">
        <v>0.0</v>
      </c>
      <c r="H444" s="3">
        <v>0.0</v>
      </c>
    </row>
    <row r="445" hidden="1">
      <c r="A445" s="2" t="s">
        <v>823</v>
      </c>
      <c r="B445" s="1" t="s">
        <v>22</v>
      </c>
      <c r="C445" s="3">
        <v>4.0</v>
      </c>
      <c r="D445" s="3">
        <v>3.0</v>
      </c>
      <c r="E445" s="3">
        <v>0.0</v>
      </c>
      <c r="F445" s="3">
        <v>0.0</v>
      </c>
      <c r="G445" s="3">
        <v>0.0</v>
      </c>
      <c r="H445" s="3">
        <v>0.0</v>
      </c>
    </row>
    <row r="446" hidden="1">
      <c r="A446" s="1" t="s">
        <v>804</v>
      </c>
      <c r="B446" s="1" t="s">
        <v>22</v>
      </c>
      <c r="C446" s="3">
        <v>2.0</v>
      </c>
      <c r="D446" s="3">
        <v>1.0</v>
      </c>
      <c r="E446" s="3">
        <v>0.0</v>
      </c>
      <c r="F446" s="3">
        <v>0.0</v>
      </c>
      <c r="G446" s="3">
        <v>0.0</v>
      </c>
      <c r="H446" s="3">
        <v>0.0</v>
      </c>
    </row>
    <row r="447" hidden="1">
      <c r="A447" s="2" t="s">
        <v>1025</v>
      </c>
      <c r="B447" s="1" t="s">
        <v>17</v>
      </c>
      <c r="C447" s="3">
        <v>139.0</v>
      </c>
      <c r="D447" s="3">
        <v>77.0</v>
      </c>
      <c r="E447" s="3">
        <v>25.0</v>
      </c>
      <c r="F447" s="3">
        <v>22.0</v>
      </c>
      <c r="G447" s="3">
        <v>48.0</v>
      </c>
      <c r="H447" s="3">
        <v>24.0</v>
      </c>
    </row>
    <row r="448" hidden="1">
      <c r="A448" s="2" t="s">
        <v>1045</v>
      </c>
      <c r="B448" s="1" t="s">
        <v>22</v>
      </c>
      <c r="C448" s="3">
        <v>6.0</v>
      </c>
      <c r="D448" s="3">
        <v>6.0</v>
      </c>
      <c r="E448" s="3">
        <v>0.0</v>
      </c>
      <c r="F448" s="3">
        <v>0.0</v>
      </c>
      <c r="G448" s="3">
        <v>0.0</v>
      </c>
      <c r="H448" s="3">
        <v>0.0</v>
      </c>
    </row>
    <row r="449">
      <c r="A449" s="2" t="s">
        <v>1044</v>
      </c>
      <c r="B449" s="1" t="s">
        <v>22</v>
      </c>
      <c r="C449" s="3">
        <v>9.0</v>
      </c>
      <c r="D449" s="3">
        <v>8.0</v>
      </c>
      <c r="E449" s="3">
        <v>0.0</v>
      </c>
      <c r="F449" s="3">
        <v>0.0</v>
      </c>
      <c r="G449" s="3">
        <v>0.0</v>
      </c>
      <c r="H449" s="3">
        <v>0.0</v>
      </c>
    </row>
    <row r="450">
      <c r="A450" s="2" t="s">
        <v>1026</v>
      </c>
      <c r="B450" s="1" t="s">
        <v>17</v>
      </c>
      <c r="C450" s="3">
        <v>82.0</v>
      </c>
      <c r="D450" s="3">
        <v>63.0</v>
      </c>
      <c r="E450" s="3">
        <v>1.0</v>
      </c>
      <c r="F450" s="3">
        <v>1.0</v>
      </c>
      <c r="G450" s="3">
        <v>46.0</v>
      </c>
      <c r="H450" s="3">
        <v>22.0</v>
      </c>
    </row>
    <row r="451" hidden="1">
      <c r="A451" s="2" t="s">
        <v>1034</v>
      </c>
      <c r="B451" s="1" t="s">
        <v>22</v>
      </c>
      <c r="C451" s="3">
        <v>3.0</v>
      </c>
      <c r="D451" s="3">
        <v>3.0</v>
      </c>
      <c r="E451" s="3">
        <v>0.0</v>
      </c>
      <c r="F451" s="3">
        <v>0.0</v>
      </c>
      <c r="G451" s="3">
        <v>0.0</v>
      </c>
      <c r="H451" s="3">
        <v>0.0</v>
      </c>
    </row>
    <row r="452">
      <c r="A452" s="2" t="s">
        <v>867</v>
      </c>
      <c r="B452" s="1" t="s">
        <v>17</v>
      </c>
      <c r="C452" s="3">
        <v>3.0</v>
      </c>
      <c r="D452" s="3">
        <v>3.0</v>
      </c>
      <c r="E452" s="3">
        <v>0.0</v>
      </c>
      <c r="F452" s="3">
        <v>0.0</v>
      </c>
      <c r="G452" s="3">
        <v>0.0</v>
      </c>
      <c r="H452" s="3">
        <v>0.0</v>
      </c>
    </row>
    <row r="453" hidden="1">
      <c r="A453" s="2" t="s">
        <v>1035</v>
      </c>
      <c r="B453" s="1" t="s">
        <v>22</v>
      </c>
      <c r="C453" s="3">
        <v>3.0</v>
      </c>
      <c r="D453" s="3">
        <v>3.0</v>
      </c>
      <c r="E453" s="3">
        <v>0.0</v>
      </c>
      <c r="F453" s="3">
        <v>0.0</v>
      </c>
      <c r="G453" s="3">
        <v>0.0</v>
      </c>
      <c r="H453" s="3">
        <v>0.0</v>
      </c>
    </row>
    <row r="454">
      <c r="A454" s="2" t="s">
        <v>1027</v>
      </c>
      <c r="B454" s="1" t="s">
        <v>17</v>
      </c>
      <c r="C454" s="3">
        <v>7.0</v>
      </c>
      <c r="D454" s="3">
        <v>4.0</v>
      </c>
      <c r="E454" s="3">
        <v>0.0</v>
      </c>
      <c r="F454" s="3">
        <v>0.0</v>
      </c>
      <c r="G454" s="3">
        <v>0.0</v>
      </c>
      <c r="H454" s="3">
        <v>0.0</v>
      </c>
    </row>
    <row r="455" hidden="1">
      <c r="A455" s="2" t="s">
        <v>1043</v>
      </c>
      <c r="B455" s="1" t="s">
        <v>22</v>
      </c>
      <c r="C455" s="3">
        <v>18.0</v>
      </c>
      <c r="D455" s="3">
        <v>18.0</v>
      </c>
      <c r="E455" s="3">
        <v>0.0</v>
      </c>
      <c r="F455" s="3">
        <v>0.0</v>
      </c>
      <c r="G455" s="3">
        <v>0.0</v>
      </c>
      <c r="H455" s="3">
        <v>0.0</v>
      </c>
    </row>
    <row r="456" hidden="1">
      <c r="A456" s="2" t="s">
        <v>1058</v>
      </c>
      <c r="B456" s="1" t="s">
        <v>22</v>
      </c>
      <c r="C456" s="3">
        <v>2.0</v>
      </c>
      <c r="D456" s="3">
        <v>2.0</v>
      </c>
      <c r="E456" s="3">
        <v>0.0</v>
      </c>
      <c r="F456" s="3">
        <v>0.0</v>
      </c>
      <c r="G456" s="3">
        <v>0.0</v>
      </c>
      <c r="H456" s="3">
        <v>0.0</v>
      </c>
    </row>
    <row r="457" hidden="1">
      <c r="A457" s="2" t="s">
        <v>939</v>
      </c>
      <c r="B457" s="1" t="s">
        <v>22</v>
      </c>
      <c r="C457" s="3">
        <v>4.0</v>
      </c>
      <c r="D457" s="3">
        <v>4.0</v>
      </c>
      <c r="E457" s="3">
        <v>0.0</v>
      </c>
      <c r="F457" s="3">
        <v>0.0</v>
      </c>
      <c r="G457" s="3">
        <v>0.0</v>
      </c>
      <c r="H457" s="3">
        <v>0.0</v>
      </c>
    </row>
    <row r="458" hidden="1">
      <c r="A458" s="2" t="s">
        <v>1055</v>
      </c>
      <c r="B458" s="1" t="s">
        <v>22</v>
      </c>
      <c r="C458" s="3">
        <v>2.0</v>
      </c>
      <c r="D458" s="3">
        <v>2.0</v>
      </c>
      <c r="E458" s="3">
        <v>0.0</v>
      </c>
      <c r="F458" s="3">
        <v>0.0</v>
      </c>
      <c r="G458" s="3">
        <v>0.0</v>
      </c>
      <c r="H458" s="3">
        <v>0.0</v>
      </c>
    </row>
    <row r="459" hidden="1">
      <c r="A459" s="2" t="s">
        <v>927</v>
      </c>
      <c r="B459" s="1" t="s">
        <v>22</v>
      </c>
      <c r="C459" s="3">
        <v>10.0</v>
      </c>
      <c r="D459" s="3">
        <v>10.0</v>
      </c>
      <c r="E459" s="3">
        <v>0.0</v>
      </c>
      <c r="F459" s="3">
        <v>0.0</v>
      </c>
      <c r="G459" s="3">
        <v>0.0</v>
      </c>
      <c r="H459" s="3">
        <v>0.0</v>
      </c>
    </row>
    <row r="460" hidden="1">
      <c r="A460" s="2" t="s">
        <v>922</v>
      </c>
      <c r="B460" s="1" t="s">
        <v>22</v>
      </c>
      <c r="C460" s="3">
        <v>8.0</v>
      </c>
      <c r="D460" s="3">
        <v>8.0</v>
      </c>
      <c r="E460" s="3">
        <v>0.0</v>
      </c>
      <c r="F460" s="3">
        <v>0.0</v>
      </c>
      <c r="G460" s="3">
        <v>0.0</v>
      </c>
      <c r="H460" s="3">
        <v>0.0</v>
      </c>
    </row>
    <row r="461" hidden="1">
      <c r="A461" s="2" t="s">
        <v>933</v>
      </c>
      <c r="B461" s="1" t="s">
        <v>22</v>
      </c>
      <c r="C461" s="3">
        <v>10.0</v>
      </c>
      <c r="D461" s="3">
        <v>9.0</v>
      </c>
      <c r="E461" s="3">
        <v>0.0</v>
      </c>
      <c r="F461" s="3">
        <v>0.0</v>
      </c>
      <c r="G461" s="3">
        <v>0.0</v>
      </c>
      <c r="H461" s="3">
        <v>0.0</v>
      </c>
    </row>
    <row r="462" hidden="1">
      <c r="A462" s="2" t="s">
        <v>958</v>
      </c>
      <c r="B462" s="1" t="s">
        <v>22</v>
      </c>
      <c r="C462" s="3">
        <v>2.0</v>
      </c>
      <c r="D462" s="3">
        <v>2.0</v>
      </c>
      <c r="E462" s="3">
        <v>0.0</v>
      </c>
      <c r="F462" s="3">
        <v>0.0</v>
      </c>
      <c r="G462" s="3">
        <v>0.0</v>
      </c>
      <c r="H462" s="3">
        <v>0.0</v>
      </c>
    </row>
    <row r="463" hidden="1">
      <c r="A463" s="2" t="s">
        <v>947</v>
      </c>
      <c r="B463" s="1" t="s">
        <v>22</v>
      </c>
      <c r="C463" s="3">
        <v>3.0</v>
      </c>
      <c r="D463" s="3">
        <v>3.0</v>
      </c>
      <c r="E463" s="3">
        <v>0.0</v>
      </c>
      <c r="F463" s="3">
        <v>0.0</v>
      </c>
      <c r="G463" s="3">
        <v>0.0</v>
      </c>
      <c r="H463" s="3">
        <v>0.0</v>
      </c>
    </row>
    <row r="464" hidden="1">
      <c r="A464" s="2" t="s">
        <v>926</v>
      </c>
      <c r="B464" s="1" t="s">
        <v>22</v>
      </c>
      <c r="C464" s="3">
        <v>2.0</v>
      </c>
      <c r="D464" s="3">
        <v>2.0</v>
      </c>
      <c r="E464" s="3">
        <v>0.0</v>
      </c>
      <c r="F464" s="3">
        <v>0.0</v>
      </c>
      <c r="G464" s="3">
        <v>0.0</v>
      </c>
      <c r="H464" s="3">
        <v>0.0</v>
      </c>
    </row>
    <row r="465" hidden="1">
      <c r="A465" s="2" t="s">
        <v>929</v>
      </c>
      <c r="B465" s="1" t="s">
        <v>22</v>
      </c>
      <c r="C465" s="3">
        <v>10.0</v>
      </c>
      <c r="D465" s="3">
        <v>9.0</v>
      </c>
      <c r="E465" s="3">
        <v>0.0</v>
      </c>
      <c r="F465" s="3">
        <v>0.0</v>
      </c>
      <c r="G465" s="3">
        <v>0.0</v>
      </c>
      <c r="H465" s="3">
        <v>0.0</v>
      </c>
    </row>
    <row r="466" hidden="1">
      <c r="A466" s="2" t="s">
        <v>935</v>
      </c>
      <c r="B466" s="1" t="s">
        <v>22</v>
      </c>
      <c r="C466" s="3">
        <v>2.0</v>
      </c>
      <c r="D466" s="3">
        <v>2.0</v>
      </c>
      <c r="E466" s="3">
        <v>0.0</v>
      </c>
      <c r="F466" s="3">
        <v>0.0</v>
      </c>
      <c r="G466" s="3">
        <v>0.0</v>
      </c>
      <c r="H466" s="3">
        <v>0.0</v>
      </c>
    </row>
    <row r="467" hidden="1">
      <c r="A467" s="2" t="s">
        <v>956</v>
      </c>
      <c r="B467" s="1" t="s">
        <v>22</v>
      </c>
      <c r="C467" s="3">
        <v>2.0</v>
      </c>
      <c r="D467" s="3">
        <v>2.0</v>
      </c>
      <c r="E467" s="3">
        <v>0.0</v>
      </c>
      <c r="F467" s="3">
        <v>0.0</v>
      </c>
      <c r="G467" s="3">
        <v>0.0</v>
      </c>
      <c r="H467" s="3">
        <v>0.0</v>
      </c>
    </row>
    <row r="468" hidden="1">
      <c r="A468" s="2" t="s">
        <v>934</v>
      </c>
      <c r="B468" s="1" t="s">
        <v>22</v>
      </c>
      <c r="C468" s="3">
        <v>2.0</v>
      </c>
      <c r="D468" s="3">
        <v>2.0</v>
      </c>
      <c r="E468" s="3">
        <v>0.0</v>
      </c>
      <c r="F468" s="3">
        <v>0.0</v>
      </c>
      <c r="G468" s="3">
        <v>0.0</v>
      </c>
      <c r="H468" s="3">
        <v>0.0</v>
      </c>
    </row>
    <row r="469" hidden="1">
      <c r="A469" s="2" t="s">
        <v>951</v>
      </c>
      <c r="B469" s="1" t="s">
        <v>22</v>
      </c>
      <c r="C469" s="3">
        <v>2.0</v>
      </c>
      <c r="D469" s="3">
        <v>2.0</v>
      </c>
      <c r="E469" s="3">
        <v>0.0</v>
      </c>
      <c r="F469" s="3">
        <v>0.0</v>
      </c>
      <c r="G469" s="3">
        <v>0.0</v>
      </c>
      <c r="H469" s="3">
        <v>0.0</v>
      </c>
    </row>
    <row r="470" hidden="1">
      <c r="A470" s="2" t="s">
        <v>938</v>
      </c>
      <c r="B470" s="1" t="s">
        <v>22</v>
      </c>
      <c r="C470" s="3">
        <v>3.0</v>
      </c>
      <c r="D470" s="3">
        <v>2.0</v>
      </c>
      <c r="E470" s="3">
        <v>0.0</v>
      </c>
      <c r="F470" s="3">
        <v>0.0</v>
      </c>
      <c r="G470" s="3">
        <v>0.0</v>
      </c>
      <c r="H470" s="3">
        <v>0.0</v>
      </c>
    </row>
    <row r="471" hidden="1">
      <c r="A471" s="2" t="s">
        <v>962</v>
      </c>
      <c r="B471" s="1" t="s">
        <v>20</v>
      </c>
      <c r="C471" s="3">
        <v>1.0</v>
      </c>
      <c r="D471" s="3">
        <v>1.0</v>
      </c>
      <c r="E471" s="3">
        <v>0.0</v>
      </c>
      <c r="F471" s="3">
        <v>0.0</v>
      </c>
      <c r="G471" s="3">
        <v>58.0</v>
      </c>
      <c r="H471" s="3">
        <v>28.0</v>
      </c>
    </row>
    <row r="472" hidden="1">
      <c r="A472" s="2" t="s">
        <v>1040</v>
      </c>
      <c r="B472" s="1" t="s">
        <v>15</v>
      </c>
      <c r="C472" s="3">
        <v>2.0</v>
      </c>
      <c r="D472" s="3">
        <v>2.0</v>
      </c>
      <c r="E472" s="3">
        <v>0.0</v>
      </c>
      <c r="F472" s="3">
        <v>0.0</v>
      </c>
      <c r="G472" s="3">
        <v>0.0</v>
      </c>
      <c r="H472" s="3">
        <v>0.0</v>
      </c>
    </row>
    <row r="473" hidden="1">
      <c r="A473" s="2" t="s">
        <v>1039</v>
      </c>
      <c r="B473" s="1" t="s">
        <v>15</v>
      </c>
      <c r="C473" s="3">
        <v>1.0</v>
      </c>
      <c r="D473" s="3">
        <v>1.0</v>
      </c>
      <c r="E473" s="3">
        <v>0.0</v>
      </c>
      <c r="F473" s="3">
        <v>0.0</v>
      </c>
      <c r="G473" s="3">
        <v>0.0</v>
      </c>
      <c r="H473" s="3">
        <v>0.0</v>
      </c>
    </row>
    <row r="474" hidden="1">
      <c r="A474" s="2" t="s">
        <v>1046</v>
      </c>
      <c r="B474" s="1" t="s">
        <v>22</v>
      </c>
      <c r="C474" s="3">
        <v>8.0</v>
      </c>
      <c r="D474" s="3">
        <v>8.0</v>
      </c>
      <c r="E474" s="3">
        <v>0.0</v>
      </c>
      <c r="F474" s="3">
        <v>0.0</v>
      </c>
      <c r="G474" s="3">
        <v>0.0</v>
      </c>
      <c r="H474" s="3">
        <v>0.0</v>
      </c>
    </row>
    <row r="475" hidden="1">
      <c r="A475" s="2" t="s">
        <v>1047</v>
      </c>
      <c r="B475" s="1" t="s">
        <v>22</v>
      </c>
      <c r="C475" s="3">
        <v>9.0</v>
      </c>
      <c r="D475" s="3">
        <v>9.0</v>
      </c>
      <c r="E475" s="3">
        <v>0.0</v>
      </c>
      <c r="F475" s="3">
        <v>0.0</v>
      </c>
      <c r="G475" s="3">
        <v>0.0</v>
      </c>
      <c r="H475" s="3">
        <v>0.0</v>
      </c>
    </row>
    <row r="476" hidden="1">
      <c r="A476" s="2" t="s">
        <v>1057</v>
      </c>
      <c r="B476" s="1" t="s">
        <v>22</v>
      </c>
      <c r="C476" s="3">
        <v>11.0</v>
      </c>
      <c r="D476" s="3">
        <v>9.0</v>
      </c>
      <c r="E476" s="3">
        <v>0.0</v>
      </c>
      <c r="F476" s="3">
        <v>0.0</v>
      </c>
      <c r="G476" s="3">
        <v>0.0</v>
      </c>
      <c r="H476" s="3">
        <v>0.0</v>
      </c>
    </row>
    <row r="477" hidden="1">
      <c r="A477" s="2" t="s">
        <v>932</v>
      </c>
      <c r="B477" s="1" t="s">
        <v>22</v>
      </c>
      <c r="C477" s="3">
        <v>8.0</v>
      </c>
      <c r="D477" s="3">
        <v>8.0</v>
      </c>
      <c r="E477" s="3">
        <v>0.0</v>
      </c>
      <c r="F477" s="3">
        <v>0.0</v>
      </c>
      <c r="G477" s="3">
        <v>0.0</v>
      </c>
      <c r="H477" s="3">
        <v>0.0</v>
      </c>
    </row>
    <row r="478" hidden="1">
      <c r="A478" s="2" t="s">
        <v>942</v>
      </c>
      <c r="B478" s="1" t="s">
        <v>22</v>
      </c>
      <c r="C478" s="3">
        <v>1.0</v>
      </c>
      <c r="D478" s="3">
        <v>1.0</v>
      </c>
      <c r="E478" s="3">
        <v>0.0</v>
      </c>
      <c r="F478" s="3">
        <v>0.0</v>
      </c>
      <c r="G478" s="3">
        <v>0.0</v>
      </c>
      <c r="H478" s="3">
        <v>0.0</v>
      </c>
    </row>
    <row r="479" hidden="1">
      <c r="A479" s="2" t="s">
        <v>943</v>
      </c>
      <c r="B479" s="1" t="s">
        <v>22</v>
      </c>
      <c r="C479" s="3">
        <v>1.0</v>
      </c>
      <c r="D479" s="3">
        <v>1.0</v>
      </c>
      <c r="E479" s="3">
        <v>0.0</v>
      </c>
      <c r="F479" s="3">
        <v>0.0</v>
      </c>
      <c r="G479" s="3">
        <v>0.0</v>
      </c>
      <c r="H479" s="3">
        <v>0.0</v>
      </c>
    </row>
    <row r="480" hidden="1">
      <c r="A480" s="2" t="s">
        <v>944</v>
      </c>
      <c r="B480" s="1" t="s">
        <v>22</v>
      </c>
      <c r="C480" s="3">
        <v>1.0</v>
      </c>
      <c r="D480" s="3">
        <v>1.0</v>
      </c>
      <c r="E480" s="3">
        <v>0.0</v>
      </c>
      <c r="F480" s="3">
        <v>0.0</v>
      </c>
      <c r="G480" s="3">
        <v>0.0</v>
      </c>
      <c r="H480" s="3">
        <v>0.0</v>
      </c>
    </row>
    <row r="481" hidden="1">
      <c r="A481" s="2" t="s">
        <v>945</v>
      </c>
      <c r="B481" s="1" t="s">
        <v>22</v>
      </c>
      <c r="C481" s="3">
        <v>1.0</v>
      </c>
      <c r="D481" s="3">
        <v>1.0</v>
      </c>
      <c r="E481" s="3">
        <v>0.0</v>
      </c>
      <c r="F481" s="3">
        <v>0.0</v>
      </c>
      <c r="G481" s="3">
        <v>0.0</v>
      </c>
      <c r="H481" s="3">
        <v>0.0</v>
      </c>
    </row>
    <row r="482" hidden="1">
      <c r="A482" s="2" t="s">
        <v>946</v>
      </c>
      <c r="B482" s="1" t="s">
        <v>22</v>
      </c>
      <c r="C482" s="3">
        <v>1.0</v>
      </c>
      <c r="D482" s="3">
        <v>1.0</v>
      </c>
      <c r="E482" s="3">
        <v>0.0</v>
      </c>
      <c r="F482" s="3">
        <v>0.0</v>
      </c>
      <c r="G482" s="3">
        <v>0.0</v>
      </c>
      <c r="H482" s="3">
        <v>0.0</v>
      </c>
    </row>
    <row r="483" hidden="1">
      <c r="A483" s="2" t="s">
        <v>928</v>
      </c>
      <c r="B483" s="1" t="s">
        <v>22</v>
      </c>
      <c r="C483" s="3">
        <v>8.0</v>
      </c>
      <c r="D483" s="3">
        <v>8.0</v>
      </c>
      <c r="E483" s="3">
        <v>0.0</v>
      </c>
      <c r="F483" s="3">
        <v>0.0</v>
      </c>
      <c r="G483" s="3">
        <v>0.0</v>
      </c>
      <c r="H483" s="3">
        <v>0.0</v>
      </c>
    </row>
    <row r="484" hidden="1">
      <c r="A484" s="2" t="s">
        <v>969</v>
      </c>
      <c r="B484" s="1" t="s">
        <v>20</v>
      </c>
      <c r="C484" s="3">
        <v>1.0</v>
      </c>
      <c r="D484" s="3">
        <v>1.0</v>
      </c>
      <c r="E484" s="3">
        <v>0.0</v>
      </c>
      <c r="F484" s="3">
        <v>0.0</v>
      </c>
      <c r="G484" s="3">
        <v>0.0</v>
      </c>
      <c r="H484" s="3">
        <v>0.0</v>
      </c>
    </row>
    <row r="485" hidden="1">
      <c r="A485" s="2" t="s">
        <v>1023</v>
      </c>
      <c r="B485" s="1" t="s">
        <v>15</v>
      </c>
      <c r="C485" s="3">
        <v>118.0</v>
      </c>
      <c r="D485" s="3">
        <v>109.0</v>
      </c>
      <c r="E485" s="3">
        <v>3.0</v>
      </c>
      <c r="F485" s="3">
        <v>2.0</v>
      </c>
      <c r="G485" s="3">
        <v>0.0</v>
      </c>
      <c r="H485" s="3">
        <v>0.0</v>
      </c>
    </row>
    <row r="486" hidden="1">
      <c r="A486" s="2" t="s">
        <v>1019</v>
      </c>
      <c r="B486" s="1" t="s">
        <v>167</v>
      </c>
      <c r="C486" s="3">
        <v>1.0</v>
      </c>
      <c r="D486" s="3">
        <v>1.0</v>
      </c>
      <c r="E486" s="3">
        <v>1.0</v>
      </c>
      <c r="F486" s="3">
        <v>1.0</v>
      </c>
      <c r="G486" s="3">
        <v>0.0</v>
      </c>
      <c r="H486" s="3">
        <v>0.0</v>
      </c>
    </row>
    <row r="487" hidden="1">
      <c r="A487" s="2" t="s">
        <v>964</v>
      </c>
      <c r="B487" s="1" t="s">
        <v>20</v>
      </c>
      <c r="C487" s="3">
        <v>1.0</v>
      </c>
      <c r="D487" s="3">
        <v>1.0</v>
      </c>
      <c r="E487" s="3">
        <v>2.0</v>
      </c>
      <c r="F487" s="3">
        <v>2.0</v>
      </c>
      <c r="G487" s="3">
        <v>44.0</v>
      </c>
      <c r="H487" s="3">
        <v>22.0</v>
      </c>
    </row>
    <row r="488" hidden="1">
      <c r="A488" s="2" t="s">
        <v>960</v>
      </c>
      <c r="B488" s="1" t="s">
        <v>20</v>
      </c>
      <c r="C488" s="3">
        <v>0.0</v>
      </c>
      <c r="D488" s="3">
        <v>0.0</v>
      </c>
      <c r="E488" s="3">
        <v>0.0</v>
      </c>
      <c r="F488" s="3">
        <v>0.0</v>
      </c>
      <c r="G488" s="3">
        <v>36.0</v>
      </c>
      <c r="H488" s="3">
        <v>18.0</v>
      </c>
    </row>
    <row r="489" hidden="1">
      <c r="A489" s="2" t="s">
        <v>967</v>
      </c>
      <c r="B489" s="1" t="s">
        <v>20</v>
      </c>
      <c r="C489" s="3">
        <v>1.0</v>
      </c>
      <c r="D489" s="3">
        <v>1.0</v>
      </c>
      <c r="E489" s="3">
        <v>1.0</v>
      </c>
      <c r="F489" s="3">
        <v>1.0</v>
      </c>
      <c r="G489" s="3">
        <v>44.0</v>
      </c>
      <c r="H489" s="3">
        <v>22.0</v>
      </c>
    </row>
    <row r="490" hidden="1">
      <c r="A490" s="2" t="s">
        <v>863</v>
      </c>
      <c r="B490" s="1" t="s">
        <v>13</v>
      </c>
      <c r="C490" s="3">
        <v>18.0</v>
      </c>
      <c r="D490" s="3">
        <v>16.0</v>
      </c>
      <c r="E490" s="3">
        <v>13.0</v>
      </c>
      <c r="F490" s="3">
        <v>12.0</v>
      </c>
      <c r="G490" s="3">
        <v>0.0</v>
      </c>
      <c r="H490" s="3">
        <v>0.0</v>
      </c>
    </row>
    <row r="491" hidden="1">
      <c r="A491" s="2" t="s">
        <v>936</v>
      </c>
      <c r="B491" s="1" t="s">
        <v>22</v>
      </c>
      <c r="C491" s="3">
        <v>118.0</v>
      </c>
      <c r="D491" s="3">
        <v>74.0</v>
      </c>
      <c r="E491" s="3">
        <v>1.0</v>
      </c>
      <c r="F491" s="3">
        <v>1.0</v>
      </c>
      <c r="G491" s="3">
        <v>0.0</v>
      </c>
      <c r="H491" s="3">
        <v>0.0</v>
      </c>
    </row>
    <row r="492" hidden="1">
      <c r="A492" s="2" t="s">
        <v>937</v>
      </c>
      <c r="B492" s="1" t="s">
        <v>22</v>
      </c>
      <c r="C492" s="3">
        <v>14.0</v>
      </c>
      <c r="D492" s="3">
        <v>14.0</v>
      </c>
      <c r="E492" s="3">
        <v>0.0</v>
      </c>
      <c r="F492" s="3">
        <v>0.0</v>
      </c>
      <c r="G492" s="3">
        <v>0.0</v>
      </c>
      <c r="H492" s="3">
        <v>0.0</v>
      </c>
    </row>
    <row r="493" hidden="1">
      <c r="A493" s="2" t="s">
        <v>957</v>
      </c>
      <c r="B493" s="1" t="s">
        <v>22</v>
      </c>
      <c r="C493" s="3">
        <v>13.0</v>
      </c>
      <c r="D493" s="3">
        <v>12.0</v>
      </c>
      <c r="E493" s="3">
        <v>0.0</v>
      </c>
      <c r="F493" s="3">
        <v>0.0</v>
      </c>
      <c r="G493" s="3">
        <v>0.0</v>
      </c>
      <c r="H493" s="3">
        <v>0.0</v>
      </c>
    </row>
    <row r="494" hidden="1">
      <c r="A494" s="2" t="s">
        <v>961</v>
      </c>
      <c r="B494" s="1" t="s">
        <v>20</v>
      </c>
      <c r="C494" s="3">
        <v>1.0</v>
      </c>
      <c r="D494" s="3">
        <v>1.0</v>
      </c>
      <c r="E494" s="3">
        <v>1.0</v>
      </c>
      <c r="F494" s="3">
        <v>1.0</v>
      </c>
      <c r="G494" s="3">
        <v>54.0</v>
      </c>
      <c r="H494" s="3">
        <v>27.0</v>
      </c>
    </row>
    <row r="495" hidden="1">
      <c r="A495" s="2" t="s">
        <v>931</v>
      </c>
      <c r="B495" s="1" t="s">
        <v>22</v>
      </c>
      <c r="C495" s="3">
        <v>13.0</v>
      </c>
      <c r="D495" s="3">
        <v>11.0</v>
      </c>
      <c r="E495" s="3">
        <v>3.0</v>
      </c>
      <c r="F495" s="3">
        <v>2.0</v>
      </c>
      <c r="G495" s="3">
        <v>0.0</v>
      </c>
      <c r="H495" s="3">
        <v>0.0</v>
      </c>
    </row>
    <row r="496" hidden="1">
      <c r="A496" s="2" t="s">
        <v>930</v>
      </c>
      <c r="B496" s="1" t="s">
        <v>22</v>
      </c>
      <c r="C496" s="3">
        <v>22.0</v>
      </c>
      <c r="D496" s="3">
        <v>13.0</v>
      </c>
      <c r="E496" s="3">
        <v>2.0</v>
      </c>
      <c r="F496" s="3">
        <v>2.0</v>
      </c>
      <c r="G496" s="3">
        <v>0.0</v>
      </c>
      <c r="H496" s="3">
        <v>0.0</v>
      </c>
    </row>
    <row r="497" hidden="1">
      <c r="A497" s="2" t="s">
        <v>940</v>
      </c>
      <c r="B497" s="1" t="s">
        <v>22</v>
      </c>
      <c r="C497" s="3">
        <v>16.0</v>
      </c>
      <c r="D497" s="3">
        <v>15.0</v>
      </c>
      <c r="E497" s="3">
        <v>0.0</v>
      </c>
      <c r="F497" s="3">
        <v>0.0</v>
      </c>
      <c r="G497" s="3">
        <v>0.0</v>
      </c>
      <c r="H497" s="3">
        <v>0.0</v>
      </c>
    </row>
    <row r="498" hidden="1">
      <c r="A498" s="2" t="s">
        <v>949</v>
      </c>
      <c r="B498" s="1" t="s">
        <v>22</v>
      </c>
      <c r="C498" s="3">
        <v>18.0</v>
      </c>
      <c r="D498" s="3">
        <v>17.0</v>
      </c>
      <c r="E498" s="3">
        <v>0.0</v>
      </c>
      <c r="F498" s="3">
        <v>0.0</v>
      </c>
      <c r="G498" s="3">
        <v>0.0</v>
      </c>
      <c r="H498" s="3">
        <v>0.0</v>
      </c>
    </row>
    <row r="499" hidden="1">
      <c r="A499" s="2" t="s">
        <v>1042</v>
      </c>
      <c r="B499" s="1" t="s">
        <v>22</v>
      </c>
      <c r="C499" s="3">
        <v>19.0</v>
      </c>
      <c r="D499" s="3">
        <v>19.0</v>
      </c>
      <c r="E499" s="3">
        <v>0.0</v>
      </c>
      <c r="F499" s="3">
        <v>0.0</v>
      </c>
      <c r="G499" s="3">
        <v>0.0</v>
      </c>
      <c r="H499" s="3">
        <v>0.0</v>
      </c>
    </row>
    <row r="500" hidden="1">
      <c r="A500" s="2" t="s">
        <v>868</v>
      </c>
      <c r="B500" s="1" t="s">
        <v>15</v>
      </c>
      <c r="C500" s="3">
        <v>12.0</v>
      </c>
      <c r="D500" s="3">
        <v>12.0</v>
      </c>
      <c r="E500" s="3">
        <v>0.0</v>
      </c>
      <c r="F500" s="3">
        <v>0.0</v>
      </c>
      <c r="G500" s="3">
        <v>0.0</v>
      </c>
      <c r="H500" s="3">
        <v>0.0</v>
      </c>
    </row>
    <row r="501" hidden="1">
      <c r="A501" s="2" t="s">
        <v>959</v>
      </c>
      <c r="B501" s="1" t="s">
        <v>15</v>
      </c>
      <c r="C501" s="3">
        <v>2.0</v>
      </c>
      <c r="D501" s="3">
        <v>2.0</v>
      </c>
      <c r="E501" s="3">
        <v>0.0</v>
      </c>
      <c r="F501" s="3">
        <v>0.0</v>
      </c>
      <c r="G501" s="3">
        <v>0.0</v>
      </c>
      <c r="H501" s="3">
        <v>0.0</v>
      </c>
    </row>
    <row r="502" hidden="1">
      <c r="A502" s="2" t="s">
        <v>872</v>
      </c>
      <c r="B502" s="1" t="s">
        <v>117</v>
      </c>
      <c r="C502" s="3">
        <v>2.0</v>
      </c>
      <c r="D502" s="3">
        <v>2.0</v>
      </c>
      <c r="E502" s="3">
        <v>0.0</v>
      </c>
      <c r="F502" s="3">
        <v>0.0</v>
      </c>
      <c r="G502" s="3">
        <v>0.0</v>
      </c>
      <c r="H502" s="3">
        <v>0.0</v>
      </c>
    </row>
    <row r="503" hidden="1">
      <c r="A503" s="2" t="s">
        <v>871</v>
      </c>
      <c r="B503" s="1" t="s">
        <v>117</v>
      </c>
      <c r="C503" s="3">
        <v>2.0</v>
      </c>
      <c r="D503" s="3">
        <v>2.0</v>
      </c>
      <c r="E503" s="3">
        <v>0.0</v>
      </c>
      <c r="F503" s="3">
        <v>0.0</v>
      </c>
      <c r="G503" s="3">
        <v>0.0</v>
      </c>
      <c r="H503" s="3">
        <v>0.0</v>
      </c>
    </row>
    <row r="504" hidden="1">
      <c r="A504" s="2" t="s">
        <v>876</v>
      </c>
      <c r="B504" s="1" t="s">
        <v>117</v>
      </c>
      <c r="C504" s="3">
        <v>2.0</v>
      </c>
      <c r="D504" s="3">
        <v>2.0</v>
      </c>
      <c r="E504" s="3">
        <v>0.0</v>
      </c>
      <c r="F504" s="3">
        <v>0.0</v>
      </c>
      <c r="G504" s="3">
        <v>0.0</v>
      </c>
      <c r="H504" s="3">
        <v>0.0</v>
      </c>
    </row>
    <row r="505" hidden="1">
      <c r="A505" s="2" t="s">
        <v>873</v>
      </c>
      <c r="B505" s="1" t="s">
        <v>117</v>
      </c>
      <c r="C505" s="3">
        <v>1.0</v>
      </c>
      <c r="D505" s="3">
        <v>1.0</v>
      </c>
      <c r="E505" s="3">
        <v>0.0</v>
      </c>
      <c r="F505" s="3">
        <v>0.0</v>
      </c>
      <c r="G505" s="3">
        <v>0.0</v>
      </c>
      <c r="H505" s="3">
        <v>0.0</v>
      </c>
    </row>
    <row r="506" hidden="1">
      <c r="A506" s="2" t="s">
        <v>874</v>
      </c>
      <c r="B506" s="1" t="s">
        <v>117</v>
      </c>
      <c r="C506" s="3">
        <v>1.0</v>
      </c>
      <c r="D506" s="3">
        <v>1.0</v>
      </c>
      <c r="E506" s="3">
        <v>0.0</v>
      </c>
      <c r="F506" s="3">
        <v>0.0</v>
      </c>
      <c r="G506" s="3">
        <v>0.0</v>
      </c>
      <c r="H506" s="3">
        <v>0.0</v>
      </c>
    </row>
    <row r="507" hidden="1">
      <c r="A507" s="2" t="s">
        <v>875</v>
      </c>
      <c r="B507" s="1" t="s">
        <v>117</v>
      </c>
      <c r="C507" s="3">
        <v>1.0</v>
      </c>
      <c r="D507" s="3">
        <v>1.0</v>
      </c>
      <c r="E507" s="3">
        <v>0.0</v>
      </c>
      <c r="F507" s="3">
        <v>0.0</v>
      </c>
      <c r="G507" s="3">
        <v>0.0</v>
      </c>
      <c r="H507" s="3">
        <v>0.0</v>
      </c>
    </row>
    <row r="508" hidden="1">
      <c r="A508" s="2" t="s">
        <v>886</v>
      </c>
      <c r="B508" s="1" t="s">
        <v>117</v>
      </c>
      <c r="C508" s="3">
        <v>1.0</v>
      </c>
      <c r="D508" s="3">
        <v>1.0</v>
      </c>
      <c r="E508" s="3">
        <v>0.0</v>
      </c>
      <c r="F508" s="3">
        <v>0.0</v>
      </c>
      <c r="G508" s="3">
        <v>0.0</v>
      </c>
      <c r="H508" s="3">
        <v>0.0</v>
      </c>
    </row>
    <row r="509" hidden="1">
      <c r="A509" s="2" t="s">
        <v>888</v>
      </c>
      <c r="B509" s="1" t="s">
        <v>117</v>
      </c>
      <c r="C509" s="3">
        <v>1.0</v>
      </c>
      <c r="D509" s="3">
        <v>1.0</v>
      </c>
      <c r="E509" s="3">
        <v>0.0</v>
      </c>
      <c r="F509" s="3">
        <v>0.0</v>
      </c>
      <c r="G509" s="3">
        <v>0.0</v>
      </c>
      <c r="H509" s="3">
        <v>0.0</v>
      </c>
    </row>
    <row r="510" hidden="1">
      <c r="A510" s="2" t="s">
        <v>878</v>
      </c>
      <c r="B510" s="1" t="s">
        <v>117</v>
      </c>
      <c r="C510" s="3">
        <v>1.0</v>
      </c>
      <c r="D510" s="3">
        <v>1.0</v>
      </c>
      <c r="E510" s="3">
        <v>0.0</v>
      </c>
      <c r="F510" s="3">
        <v>0.0</v>
      </c>
      <c r="G510" s="3">
        <v>0.0</v>
      </c>
      <c r="H510" s="3">
        <v>0.0</v>
      </c>
    </row>
    <row r="511" hidden="1">
      <c r="A511" s="2" t="s">
        <v>950</v>
      </c>
      <c r="B511" s="1" t="s">
        <v>22</v>
      </c>
      <c r="C511" s="3">
        <v>3.0</v>
      </c>
      <c r="D511" s="3">
        <v>3.0</v>
      </c>
      <c r="E511" s="3">
        <v>0.0</v>
      </c>
      <c r="F511" s="3">
        <v>0.0</v>
      </c>
      <c r="G511" s="3">
        <v>0.0</v>
      </c>
      <c r="H511" s="3">
        <v>0.0</v>
      </c>
    </row>
    <row r="512" hidden="1">
      <c r="A512" s="1" t="s">
        <v>903</v>
      </c>
      <c r="B512" s="1" t="s">
        <v>117</v>
      </c>
      <c r="C512" s="3">
        <v>1.0</v>
      </c>
      <c r="D512" s="3">
        <v>1.0</v>
      </c>
      <c r="E512" s="3">
        <v>0.0</v>
      </c>
      <c r="F512" s="3">
        <v>0.0</v>
      </c>
      <c r="G512" s="3">
        <v>0.0</v>
      </c>
      <c r="H512" s="3">
        <v>0.0</v>
      </c>
    </row>
    <row r="513" hidden="1">
      <c r="A513" s="2" t="s">
        <v>955</v>
      </c>
      <c r="B513" s="1" t="s">
        <v>22</v>
      </c>
      <c r="C513" s="3">
        <v>3.0</v>
      </c>
      <c r="D513" s="3">
        <v>3.0</v>
      </c>
      <c r="E513" s="3">
        <v>0.0</v>
      </c>
      <c r="F513" s="3">
        <v>0.0</v>
      </c>
      <c r="G513" s="3">
        <v>0.0</v>
      </c>
      <c r="H513" s="3">
        <v>0.0</v>
      </c>
    </row>
    <row r="514" hidden="1">
      <c r="A514" s="2" t="s">
        <v>905</v>
      </c>
      <c r="B514" s="1" t="s">
        <v>117</v>
      </c>
      <c r="C514" s="3">
        <v>1.0</v>
      </c>
      <c r="D514" s="3">
        <v>1.0</v>
      </c>
      <c r="E514" s="3">
        <v>0.0</v>
      </c>
      <c r="F514" s="3">
        <v>0.0</v>
      </c>
      <c r="G514" s="3">
        <v>0.0</v>
      </c>
      <c r="H514" s="3">
        <v>0.0</v>
      </c>
    </row>
    <row r="515" hidden="1">
      <c r="A515" s="2" t="s">
        <v>906</v>
      </c>
      <c r="B515" s="1" t="s">
        <v>117</v>
      </c>
      <c r="C515" s="3">
        <v>1.0</v>
      </c>
      <c r="D515" s="3">
        <v>1.0</v>
      </c>
      <c r="E515" s="3">
        <v>0.0</v>
      </c>
      <c r="F515" s="3">
        <v>0.0</v>
      </c>
      <c r="G515" s="3">
        <v>0.0</v>
      </c>
      <c r="H515" s="3">
        <v>0.0</v>
      </c>
    </row>
    <row r="516" hidden="1">
      <c r="A516" s="2" t="s">
        <v>877</v>
      </c>
      <c r="B516" s="1" t="s">
        <v>117</v>
      </c>
      <c r="C516" s="3">
        <v>2.0</v>
      </c>
      <c r="D516" s="3">
        <v>1.0</v>
      </c>
      <c r="E516" s="3">
        <v>0.0</v>
      </c>
      <c r="F516" s="3">
        <v>0.0</v>
      </c>
      <c r="G516" s="3">
        <v>0.0</v>
      </c>
      <c r="H516" s="3">
        <v>0.0</v>
      </c>
    </row>
    <row r="517" hidden="1">
      <c r="A517" s="2" t="s">
        <v>884</v>
      </c>
      <c r="B517" s="1" t="s">
        <v>117</v>
      </c>
      <c r="C517" s="3">
        <v>2.0</v>
      </c>
      <c r="D517" s="3">
        <v>1.0</v>
      </c>
      <c r="E517" s="3">
        <v>0.0</v>
      </c>
      <c r="F517" s="3">
        <v>0.0</v>
      </c>
      <c r="G517" s="3">
        <v>0.0</v>
      </c>
      <c r="H517" s="3">
        <v>0.0</v>
      </c>
    </row>
    <row r="518" hidden="1">
      <c r="A518" s="2" t="s">
        <v>954</v>
      </c>
      <c r="B518" s="1" t="s">
        <v>22</v>
      </c>
      <c r="C518" s="3">
        <v>8.0</v>
      </c>
      <c r="D518" s="3">
        <v>8.0</v>
      </c>
      <c r="E518" s="3">
        <v>1.0</v>
      </c>
      <c r="F518" s="3">
        <v>1.0</v>
      </c>
      <c r="G518" s="3">
        <v>0.0</v>
      </c>
      <c r="H518" s="3">
        <v>0.0</v>
      </c>
    </row>
    <row r="519" hidden="1">
      <c r="A519" s="2" t="s">
        <v>891</v>
      </c>
      <c r="B519" s="1" t="s">
        <v>117</v>
      </c>
      <c r="C519" s="3">
        <v>2.0</v>
      </c>
      <c r="D519" s="3">
        <v>1.0</v>
      </c>
      <c r="E519" s="3">
        <v>0.0</v>
      </c>
      <c r="F519" s="3">
        <v>0.0</v>
      </c>
      <c r="G519" s="3">
        <v>0.0</v>
      </c>
      <c r="H519" s="3">
        <v>0.0</v>
      </c>
    </row>
    <row r="520" hidden="1">
      <c r="A520" s="2" t="s">
        <v>899</v>
      </c>
      <c r="B520" s="1" t="s">
        <v>117</v>
      </c>
      <c r="C520" s="3">
        <v>2.0</v>
      </c>
      <c r="D520" s="3">
        <v>1.0</v>
      </c>
      <c r="E520" s="3">
        <v>0.0</v>
      </c>
      <c r="F520" s="3">
        <v>0.0</v>
      </c>
      <c r="G520" s="3">
        <v>0.0</v>
      </c>
      <c r="H520" s="3">
        <v>0.0</v>
      </c>
    </row>
    <row r="521" hidden="1">
      <c r="A521" s="2" t="s">
        <v>895</v>
      </c>
      <c r="B521" s="1" t="s">
        <v>117</v>
      </c>
      <c r="C521" s="3">
        <v>3.0</v>
      </c>
      <c r="D521" s="3">
        <v>2.0</v>
      </c>
      <c r="E521" s="3">
        <v>0.0</v>
      </c>
      <c r="F521" s="3">
        <v>0.0</v>
      </c>
      <c r="G521" s="3">
        <v>0.0</v>
      </c>
      <c r="H521" s="3">
        <v>0.0</v>
      </c>
    </row>
    <row r="522" hidden="1">
      <c r="A522" s="2" t="s">
        <v>900</v>
      </c>
      <c r="B522" s="1" t="s">
        <v>117</v>
      </c>
      <c r="C522" s="3">
        <v>2.0</v>
      </c>
      <c r="D522" s="3">
        <v>1.0</v>
      </c>
      <c r="E522" s="3">
        <v>0.0</v>
      </c>
      <c r="F522" s="3">
        <v>0.0</v>
      </c>
      <c r="G522" s="3">
        <v>0.0</v>
      </c>
      <c r="H522" s="3">
        <v>0.0</v>
      </c>
    </row>
    <row r="523" hidden="1">
      <c r="A523" s="2" t="s">
        <v>893</v>
      </c>
      <c r="B523" s="1" t="s">
        <v>117</v>
      </c>
      <c r="C523" s="3">
        <v>3.0</v>
      </c>
      <c r="D523" s="3">
        <v>2.0</v>
      </c>
      <c r="E523" s="3">
        <v>0.0</v>
      </c>
      <c r="F523" s="3">
        <v>0.0</v>
      </c>
      <c r="G523" s="3">
        <v>0.0</v>
      </c>
      <c r="H523" s="3">
        <v>0.0</v>
      </c>
    </row>
    <row r="524" hidden="1">
      <c r="A524" s="2" t="s">
        <v>894</v>
      </c>
      <c r="B524" s="1" t="s">
        <v>117</v>
      </c>
      <c r="C524" s="3">
        <v>2.0</v>
      </c>
      <c r="D524" s="3">
        <v>1.0</v>
      </c>
      <c r="E524" s="3">
        <v>0.0</v>
      </c>
      <c r="F524" s="3">
        <v>0.0</v>
      </c>
      <c r="G524" s="3">
        <v>0.0</v>
      </c>
      <c r="H524" s="3">
        <v>0.0</v>
      </c>
    </row>
    <row r="525" hidden="1">
      <c r="A525" s="2" t="s">
        <v>901</v>
      </c>
      <c r="B525" s="1" t="s">
        <v>117</v>
      </c>
      <c r="C525" s="3">
        <v>2.0</v>
      </c>
      <c r="D525" s="3">
        <v>1.0</v>
      </c>
      <c r="E525" s="3">
        <v>0.0</v>
      </c>
      <c r="F525" s="3">
        <v>0.0</v>
      </c>
      <c r="G525" s="3">
        <v>0.0</v>
      </c>
      <c r="H525" s="3">
        <v>0.0</v>
      </c>
    </row>
    <row r="526" hidden="1">
      <c r="A526" s="2" t="s">
        <v>898</v>
      </c>
      <c r="B526" s="1" t="s">
        <v>117</v>
      </c>
      <c r="C526" s="3">
        <v>2.0</v>
      </c>
      <c r="D526" s="3">
        <v>2.0</v>
      </c>
      <c r="E526" s="3">
        <v>0.0</v>
      </c>
      <c r="F526" s="3">
        <v>0.0</v>
      </c>
      <c r="G526" s="3">
        <v>0.0</v>
      </c>
      <c r="H526" s="3">
        <v>0.0</v>
      </c>
    </row>
    <row r="527" hidden="1">
      <c r="A527" s="2" t="s">
        <v>892</v>
      </c>
      <c r="B527" s="1" t="s">
        <v>117</v>
      </c>
      <c r="C527" s="3">
        <v>1.0</v>
      </c>
      <c r="D527" s="3">
        <v>1.0</v>
      </c>
      <c r="E527" s="3">
        <v>0.0</v>
      </c>
      <c r="F527" s="3">
        <v>0.0</v>
      </c>
      <c r="G527" s="3">
        <v>0.0</v>
      </c>
      <c r="H527" s="3">
        <v>0.0</v>
      </c>
    </row>
    <row r="528" hidden="1">
      <c r="A528" s="2" t="s">
        <v>879</v>
      </c>
      <c r="B528" s="1" t="s">
        <v>117</v>
      </c>
      <c r="C528" s="3">
        <v>3.0</v>
      </c>
      <c r="D528" s="3">
        <v>1.0</v>
      </c>
      <c r="E528" s="3">
        <v>0.0</v>
      </c>
      <c r="F528" s="3">
        <v>0.0</v>
      </c>
      <c r="G528" s="3">
        <v>0.0</v>
      </c>
      <c r="H528" s="3">
        <v>0.0</v>
      </c>
    </row>
    <row r="529" hidden="1">
      <c r="A529" s="2" t="s">
        <v>882</v>
      </c>
      <c r="B529" s="1" t="s">
        <v>117</v>
      </c>
      <c r="C529" s="3">
        <v>1.0</v>
      </c>
      <c r="D529" s="3">
        <v>1.0</v>
      </c>
      <c r="E529" s="3">
        <v>0.0</v>
      </c>
      <c r="F529" s="3">
        <v>0.0</v>
      </c>
      <c r="G529" s="3">
        <v>0.0</v>
      </c>
      <c r="H529" s="3">
        <v>0.0</v>
      </c>
    </row>
    <row r="530" hidden="1">
      <c r="A530" s="2" t="s">
        <v>883</v>
      </c>
      <c r="B530" s="1" t="s">
        <v>117</v>
      </c>
      <c r="C530" s="3">
        <v>1.0</v>
      </c>
      <c r="D530" s="3">
        <v>1.0</v>
      </c>
      <c r="E530" s="3">
        <v>0.0</v>
      </c>
      <c r="F530" s="3">
        <v>0.0</v>
      </c>
      <c r="G530" s="3">
        <v>0.0</v>
      </c>
      <c r="H530" s="3">
        <v>0.0</v>
      </c>
    </row>
    <row r="531" hidden="1">
      <c r="A531" s="2" t="s">
        <v>881</v>
      </c>
      <c r="B531" s="1" t="s">
        <v>117</v>
      </c>
      <c r="C531" s="3">
        <v>2.0</v>
      </c>
      <c r="D531" s="3">
        <v>1.0</v>
      </c>
      <c r="E531" s="3">
        <v>1.0</v>
      </c>
      <c r="F531" s="3">
        <v>1.0</v>
      </c>
      <c r="G531" s="3">
        <v>0.0</v>
      </c>
      <c r="H531" s="3">
        <v>0.0</v>
      </c>
    </row>
    <row r="532" hidden="1">
      <c r="A532" s="2" t="s">
        <v>880</v>
      </c>
      <c r="B532" s="1" t="s">
        <v>117</v>
      </c>
      <c r="C532" s="3">
        <v>1.0</v>
      </c>
      <c r="D532" s="3">
        <v>1.0</v>
      </c>
      <c r="E532" s="3">
        <v>0.0</v>
      </c>
      <c r="F532" s="3">
        <v>0.0</v>
      </c>
      <c r="G532" s="3">
        <v>0.0</v>
      </c>
      <c r="H532" s="3">
        <v>0.0</v>
      </c>
    </row>
    <row r="533" hidden="1">
      <c r="A533" s="2" t="s">
        <v>889</v>
      </c>
      <c r="B533" s="1" t="s">
        <v>117</v>
      </c>
      <c r="C533" s="3">
        <v>2.0</v>
      </c>
      <c r="D533" s="3">
        <v>1.0</v>
      </c>
      <c r="E533" s="3">
        <v>0.0</v>
      </c>
      <c r="F533" s="3">
        <v>0.0</v>
      </c>
      <c r="G533" s="3">
        <v>0.0</v>
      </c>
      <c r="H533" s="3">
        <v>0.0</v>
      </c>
    </row>
    <row r="534" hidden="1">
      <c r="A534" s="2" t="s">
        <v>904</v>
      </c>
      <c r="B534" s="1" t="s">
        <v>117</v>
      </c>
      <c r="C534" s="3">
        <v>1.0</v>
      </c>
      <c r="D534" s="3">
        <v>1.0</v>
      </c>
      <c r="E534" s="3">
        <v>0.0</v>
      </c>
      <c r="F534" s="3">
        <v>0.0</v>
      </c>
      <c r="G534" s="3">
        <v>0.0</v>
      </c>
      <c r="H534" s="3">
        <v>0.0</v>
      </c>
    </row>
    <row r="535" hidden="1">
      <c r="A535" s="2" t="s">
        <v>902</v>
      </c>
      <c r="B535" s="1" t="s">
        <v>117</v>
      </c>
      <c r="C535" s="3">
        <v>2.0</v>
      </c>
      <c r="D535" s="3">
        <v>1.0</v>
      </c>
      <c r="E535" s="3">
        <v>1.0</v>
      </c>
      <c r="F535" s="3">
        <v>1.0</v>
      </c>
      <c r="G535" s="3">
        <v>0.0</v>
      </c>
      <c r="H535" s="3">
        <v>0.0</v>
      </c>
    </row>
    <row r="536" hidden="1">
      <c r="A536" s="2" t="s">
        <v>897</v>
      </c>
      <c r="B536" s="1" t="s">
        <v>117</v>
      </c>
      <c r="C536" s="3">
        <v>1.0</v>
      </c>
      <c r="D536" s="3">
        <v>1.0</v>
      </c>
      <c r="E536" s="3">
        <v>0.0</v>
      </c>
      <c r="F536" s="3">
        <v>0.0</v>
      </c>
      <c r="G536" s="3">
        <v>0.0</v>
      </c>
      <c r="H536" s="3">
        <v>0.0</v>
      </c>
    </row>
    <row r="537" hidden="1">
      <c r="A537" s="2" t="s">
        <v>896</v>
      </c>
      <c r="B537" s="1" t="s">
        <v>117</v>
      </c>
      <c r="C537" s="3">
        <v>1.0</v>
      </c>
      <c r="D537" s="3">
        <v>1.0</v>
      </c>
      <c r="E537" s="3">
        <v>0.0</v>
      </c>
      <c r="F537" s="3">
        <v>0.0</v>
      </c>
      <c r="G537" s="3">
        <v>0.0</v>
      </c>
      <c r="H537" s="3">
        <v>0.0</v>
      </c>
    </row>
    <row r="538" hidden="1">
      <c r="A538" s="2" t="s">
        <v>890</v>
      </c>
      <c r="B538" s="1" t="s">
        <v>117</v>
      </c>
      <c r="C538" s="3">
        <v>2.0</v>
      </c>
      <c r="D538" s="3">
        <v>1.0</v>
      </c>
      <c r="E538" s="3">
        <v>0.0</v>
      </c>
      <c r="F538" s="3">
        <v>0.0</v>
      </c>
      <c r="G538" s="3">
        <v>0.0</v>
      </c>
      <c r="H538" s="3">
        <v>0.0</v>
      </c>
    </row>
    <row r="539" hidden="1">
      <c r="A539" s="2" t="s">
        <v>887</v>
      </c>
      <c r="B539" s="1" t="s">
        <v>117</v>
      </c>
      <c r="C539" s="3">
        <v>2.0</v>
      </c>
      <c r="D539" s="3">
        <v>1.0</v>
      </c>
      <c r="E539" s="3">
        <v>0.0</v>
      </c>
      <c r="F539" s="3">
        <v>0.0</v>
      </c>
      <c r="G539" s="3">
        <v>0.0</v>
      </c>
      <c r="H539" s="3">
        <v>0.0</v>
      </c>
    </row>
    <row r="540" hidden="1">
      <c r="A540" s="2" t="s">
        <v>921</v>
      </c>
      <c r="B540" s="1" t="s">
        <v>22</v>
      </c>
      <c r="C540" s="3">
        <v>1.0</v>
      </c>
      <c r="D540" s="3">
        <v>1.0</v>
      </c>
      <c r="E540" s="3">
        <v>0.0</v>
      </c>
      <c r="F540" s="3">
        <v>0.0</v>
      </c>
      <c r="G540" s="3">
        <v>0.0</v>
      </c>
      <c r="H540" s="3">
        <v>0.0</v>
      </c>
    </row>
    <row r="541" hidden="1">
      <c r="A541" s="2" t="s">
        <v>885</v>
      </c>
      <c r="B541" s="1" t="s">
        <v>117</v>
      </c>
      <c r="C541" s="3">
        <v>2.0</v>
      </c>
      <c r="D541" s="3">
        <v>1.0</v>
      </c>
      <c r="E541" s="3">
        <v>0.0</v>
      </c>
      <c r="F541" s="3">
        <v>0.0</v>
      </c>
      <c r="G541" s="3">
        <v>0.0</v>
      </c>
      <c r="H541" s="3">
        <v>0.0</v>
      </c>
    </row>
    <row r="542">
      <c r="A542" s="2" t="s">
        <v>948</v>
      </c>
      <c r="B542" s="1" t="s">
        <v>22</v>
      </c>
      <c r="C542" s="3">
        <v>1.0</v>
      </c>
      <c r="D542" s="3">
        <v>1.0</v>
      </c>
      <c r="E542" s="3">
        <v>0.0</v>
      </c>
      <c r="F542" s="3">
        <v>0.0</v>
      </c>
      <c r="G542" s="3">
        <v>0.0</v>
      </c>
      <c r="H542" s="3">
        <v>0.0</v>
      </c>
    </row>
    <row r="543">
      <c r="A543" s="2" t="s">
        <v>1028</v>
      </c>
      <c r="B543" s="1" t="s">
        <v>17</v>
      </c>
      <c r="C543" s="3">
        <v>1.0</v>
      </c>
      <c r="D543" s="3">
        <v>1.0</v>
      </c>
      <c r="E543" s="3">
        <v>1.0</v>
      </c>
      <c r="F543" s="3">
        <v>1.0</v>
      </c>
      <c r="G543" s="3">
        <v>0.0</v>
      </c>
      <c r="H543" s="3">
        <v>0.0</v>
      </c>
    </row>
    <row r="544" hidden="1">
      <c r="A544" s="2" t="s">
        <v>1056</v>
      </c>
      <c r="B544" s="1" t="s">
        <v>17</v>
      </c>
      <c r="C544" s="3">
        <v>3.0</v>
      </c>
      <c r="D544" s="3">
        <v>2.0</v>
      </c>
      <c r="E544" s="3">
        <v>0.0</v>
      </c>
      <c r="F544" s="3">
        <v>0.0</v>
      </c>
      <c r="G544" s="3">
        <v>0.0</v>
      </c>
      <c r="H544" s="3">
        <v>0.0</v>
      </c>
    </row>
    <row r="545" hidden="1">
      <c r="A545" s="2" t="s">
        <v>1031</v>
      </c>
      <c r="B545" s="1" t="s">
        <v>22</v>
      </c>
      <c r="C545" s="3">
        <v>3.0</v>
      </c>
      <c r="D545" s="3">
        <v>3.0</v>
      </c>
      <c r="E545" s="3">
        <v>0.0</v>
      </c>
      <c r="F545" s="3">
        <v>0.0</v>
      </c>
      <c r="G545" s="3">
        <v>0.0</v>
      </c>
      <c r="H545" s="3">
        <v>0.0</v>
      </c>
    </row>
    <row r="546" hidden="1">
      <c r="A546" s="2" t="s">
        <v>925</v>
      </c>
      <c r="B546" s="1" t="s">
        <v>22</v>
      </c>
      <c r="C546" s="3">
        <v>1.0</v>
      </c>
      <c r="D546" s="3">
        <v>1.0</v>
      </c>
      <c r="E546" s="3">
        <v>0.0</v>
      </c>
      <c r="F546" s="3">
        <v>0.0</v>
      </c>
      <c r="G546" s="3">
        <v>0.0</v>
      </c>
      <c r="H546" s="3">
        <v>0.0</v>
      </c>
    </row>
    <row r="547" hidden="1">
      <c r="A547" s="2" t="s">
        <v>908</v>
      </c>
      <c r="B547" s="1" t="s">
        <v>22</v>
      </c>
      <c r="C547" s="3">
        <v>1.0</v>
      </c>
      <c r="D547" s="3">
        <v>1.0</v>
      </c>
      <c r="E547" s="3">
        <v>0.0</v>
      </c>
      <c r="F547" s="3">
        <v>0.0</v>
      </c>
      <c r="G547" s="3">
        <v>0.0</v>
      </c>
      <c r="H547" s="3">
        <v>0.0</v>
      </c>
    </row>
    <row r="548" hidden="1">
      <c r="A548" s="2" t="s">
        <v>909</v>
      </c>
      <c r="B548" s="1" t="s">
        <v>22</v>
      </c>
      <c r="C548" s="3">
        <v>1.0</v>
      </c>
      <c r="D548" s="3">
        <v>1.0</v>
      </c>
      <c r="E548" s="3">
        <v>0.0</v>
      </c>
      <c r="F548" s="3">
        <v>0.0</v>
      </c>
      <c r="G548" s="3">
        <v>0.0</v>
      </c>
      <c r="H548" s="3">
        <v>0.0</v>
      </c>
    </row>
    <row r="549" hidden="1">
      <c r="A549" s="2" t="s">
        <v>919</v>
      </c>
      <c r="B549" s="1" t="s">
        <v>22</v>
      </c>
      <c r="C549" s="3">
        <v>1.0</v>
      </c>
      <c r="D549" s="3">
        <v>1.0</v>
      </c>
      <c r="E549" s="3">
        <v>0.0</v>
      </c>
      <c r="F549" s="3">
        <v>0.0</v>
      </c>
      <c r="G549" s="3">
        <v>0.0</v>
      </c>
      <c r="H549" s="3">
        <v>0.0</v>
      </c>
    </row>
    <row r="550" hidden="1">
      <c r="A550" s="2" t="s">
        <v>910</v>
      </c>
      <c r="B550" s="1" t="s">
        <v>22</v>
      </c>
      <c r="C550" s="3">
        <v>1.0</v>
      </c>
      <c r="D550" s="3">
        <v>1.0</v>
      </c>
      <c r="E550" s="3">
        <v>0.0</v>
      </c>
      <c r="F550" s="3">
        <v>0.0</v>
      </c>
      <c r="G550" s="3">
        <v>0.0</v>
      </c>
      <c r="H550" s="3">
        <v>0.0</v>
      </c>
    </row>
    <row r="551" hidden="1">
      <c r="A551" s="2" t="s">
        <v>911</v>
      </c>
      <c r="B551" s="1" t="s">
        <v>22</v>
      </c>
      <c r="C551" s="3">
        <v>1.0</v>
      </c>
      <c r="D551" s="3">
        <v>1.0</v>
      </c>
      <c r="E551" s="3">
        <v>0.0</v>
      </c>
      <c r="F551" s="3">
        <v>0.0</v>
      </c>
      <c r="G551" s="3">
        <v>0.0</v>
      </c>
      <c r="H551" s="3">
        <v>0.0</v>
      </c>
    </row>
    <row r="552" hidden="1">
      <c r="A552" s="2" t="s">
        <v>913</v>
      </c>
      <c r="B552" s="1" t="s">
        <v>22</v>
      </c>
      <c r="C552" s="3">
        <v>1.0</v>
      </c>
      <c r="D552" s="3">
        <v>1.0</v>
      </c>
      <c r="E552" s="3">
        <v>0.0</v>
      </c>
      <c r="F552" s="3">
        <v>0.0</v>
      </c>
      <c r="G552" s="3">
        <v>0.0</v>
      </c>
      <c r="H552" s="3">
        <v>0.0</v>
      </c>
    </row>
    <row r="553" hidden="1">
      <c r="A553" s="2" t="s">
        <v>923</v>
      </c>
      <c r="B553" s="1" t="s">
        <v>22</v>
      </c>
      <c r="C553" s="3">
        <v>1.0</v>
      </c>
      <c r="D553" s="3">
        <v>1.0</v>
      </c>
      <c r="E553" s="3">
        <v>0.0</v>
      </c>
      <c r="F553" s="3">
        <v>0.0</v>
      </c>
      <c r="G553" s="3">
        <v>0.0</v>
      </c>
      <c r="H553" s="3">
        <v>0.0</v>
      </c>
    </row>
    <row r="554" hidden="1">
      <c r="A554" s="2" t="s">
        <v>915</v>
      </c>
      <c r="B554" s="1" t="s">
        <v>22</v>
      </c>
      <c r="C554" s="3">
        <v>1.0</v>
      </c>
      <c r="D554" s="3">
        <v>1.0</v>
      </c>
      <c r="E554" s="3">
        <v>0.0</v>
      </c>
      <c r="F554" s="3">
        <v>0.0</v>
      </c>
      <c r="G554" s="3">
        <v>0.0</v>
      </c>
      <c r="H554" s="3">
        <v>0.0</v>
      </c>
    </row>
    <row r="555" hidden="1">
      <c r="A555" s="2" t="s">
        <v>916</v>
      </c>
      <c r="B555" s="1" t="s">
        <v>22</v>
      </c>
      <c r="C555" s="3">
        <v>1.0</v>
      </c>
      <c r="D555" s="3">
        <v>1.0</v>
      </c>
      <c r="E555" s="3">
        <v>0.0</v>
      </c>
      <c r="F555" s="3">
        <v>0.0</v>
      </c>
      <c r="G555" s="3">
        <v>0.0</v>
      </c>
      <c r="H555" s="3">
        <v>0.0</v>
      </c>
    </row>
    <row r="556" hidden="1">
      <c r="A556" s="2" t="s">
        <v>914</v>
      </c>
      <c r="B556" s="1" t="s">
        <v>22</v>
      </c>
      <c r="C556" s="3">
        <v>1.0</v>
      </c>
      <c r="D556" s="3">
        <v>1.0</v>
      </c>
      <c r="E556" s="3">
        <v>0.0</v>
      </c>
      <c r="F556" s="3">
        <v>0.0</v>
      </c>
      <c r="G556" s="3">
        <v>0.0</v>
      </c>
      <c r="H556" s="3">
        <v>0.0</v>
      </c>
    </row>
    <row r="557" hidden="1">
      <c r="A557" s="2" t="s">
        <v>918</v>
      </c>
      <c r="B557" s="1" t="s">
        <v>22</v>
      </c>
      <c r="C557" s="3">
        <v>1.0</v>
      </c>
      <c r="D557" s="3">
        <v>1.0</v>
      </c>
      <c r="E557" s="3">
        <v>0.0</v>
      </c>
      <c r="F557" s="3">
        <v>0.0</v>
      </c>
      <c r="G557" s="3">
        <v>0.0</v>
      </c>
      <c r="H557" s="3">
        <v>0.0</v>
      </c>
    </row>
    <row r="558" hidden="1">
      <c r="A558" s="2" t="s">
        <v>920</v>
      </c>
      <c r="B558" s="1" t="s">
        <v>22</v>
      </c>
      <c r="C558" s="3">
        <v>1.0</v>
      </c>
      <c r="D558" s="3">
        <v>1.0</v>
      </c>
      <c r="E558" s="3">
        <v>0.0</v>
      </c>
      <c r="F558" s="3">
        <v>0.0</v>
      </c>
      <c r="G558" s="3">
        <v>0.0</v>
      </c>
      <c r="H558" s="3">
        <v>0.0</v>
      </c>
    </row>
    <row r="559" hidden="1">
      <c r="A559" s="2" t="s">
        <v>924</v>
      </c>
      <c r="B559" s="1" t="s">
        <v>22</v>
      </c>
      <c r="C559" s="3">
        <v>1.0</v>
      </c>
      <c r="D559" s="3">
        <v>1.0</v>
      </c>
      <c r="E559" s="3">
        <v>0.0</v>
      </c>
      <c r="F559" s="3">
        <v>0.0</v>
      </c>
      <c r="G559" s="3">
        <v>0.0</v>
      </c>
      <c r="H559" s="3">
        <v>0.0</v>
      </c>
    </row>
    <row r="560" hidden="1">
      <c r="A560" s="2" t="s">
        <v>912</v>
      </c>
      <c r="B560" s="1" t="s">
        <v>22</v>
      </c>
      <c r="C560" s="3">
        <v>1.0</v>
      </c>
      <c r="D560" s="3">
        <v>1.0</v>
      </c>
      <c r="E560" s="3">
        <v>0.0</v>
      </c>
      <c r="F560" s="3">
        <v>0.0</v>
      </c>
      <c r="G560" s="3">
        <v>0.0</v>
      </c>
      <c r="H560" s="3">
        <v>0.0</v>
      </c>
    </row>
    <row r="561" hidden="1">
      <c r="A561" s="2" t="s">
        <v>917</v>
      </c>
      <c r="B561" s="1" t="s">
        <v>22</v>
      </c>
      <c r="C561" s="3">
        <v>1.0</v>
      </c>
      <c r="D561" s="3">
        <v>1.0</v>
      </c>
      <c r="E561" s="3">
        <v>0.0</v>
      </c>
      <c r="F561" s="3">
        <v>0.0</v>
      </c>
      <c r="G561" s="3">
        <v>0.0</v>
      </c>
      <c r="H561" s="3">
        <v>0.0</v>
      </c>
    </row>
    <row r="562" hidden="1">
      <c r="A562" s="2" t="s">
        <v>953</v>
      </c>
      <c r="B562" s="1" t="s">
        <v>22</v>
      </c>
      <c r="C562" s="3">
        <v>2.0</v>
      </c>
      <c r="D562" s="3">
        <v>1.0</v>
      </c>
      <c r="E562" s="3">
        <v>0.0</v>
      </c>
      <c r="F562" s="3">
        <v>0.0</v>
      </c>
      <c r="G562" s="3">
        <v>0.0</v>
      </c>
      <c r="H562" s="3">
        <v>0.0</v>
      </c>
    </row>
    <row r="563" hidden="1">
      <c r="A563" s="2" t="s">
        <v>952</v>
      </c>
      <c r="B563" s="1" t="s">
        <v>22</v>
      </c>
      <c r="C563" s="3">
        <v>1.0</v>
      </c>
      <c r="D563" s="3">
        <v>1.0</v>
      </c>
      <c r="E563" s="3">
        <v>0.0</v>
      </c>
      <c r="F563" s="3">
        <v>0.0</v>
      </c>
      <c r="G563" s="3">
        <v>0.0</v>
      </c>
      <c r="H563" s="3">
        <v>0.0</v>
      </c>
    </row>
    <row r="564" hidden="1">
      <c r="A564" s="2" t="s">
        <v>1054</v>
      </c>
      <c r="B564" s="1" t="s">
        <v>22</v>
      </c>
      <c r="C564" s="3">
        <v>3.0</v>
      </c>
      <c r="D564" s="3">
        <v>3.0</v>
      </c>
      <c r="E564" s="3">
        <v>0.0</v>
      </c>
      <c r="F564" s="3">
        <v>0.0</v>
      </c>
      <c r="G564" s="3">
        <v>0.0</v>
      </c>
      <c r="H564" s="3">
        <v>0.0</v>
      </c>
    </row>
    <row r="565" hidden="1">
      <c r="A565" s="2" t="s">
        <v>1048</v>
      </c>
      <c r="B565" s="1" t="s">
        <v>15</v>
      </c>
      <c r="C565" s="3">
        <v>25.0</v>
      </c>
      <c r="D565" s="3">
        <v>25.0</v>
      </c>
      <c r="E565" s="3">
        <v>0.0</v>
      </c>
      <c r="F565" s="3">
        <v>0.0</v>
      </c>
      <c r="G565" s="3">
        <v>0.0</v>
      </c>
      <c r="H565" s="3">
        <v>0.0</v>
      </c>
    </row>
    <row r="566" hidden="1">
      <c r="A566" s="2" t="s">
        <v>1049</v>
      </c>
      <c r="B566" s="1" t="s">
        <v>15</v>
      </c>
      <c r="C566" s="3">
        <v>2.0</v>
      </c>
      <c r="D566" s="3">
        <v>2.0</v>
      </c>
      <c r="E566" s="3">
        <v>0.0</v>
      </c>
      <c r="F566" s="3">
        <v>0.0</v>
      </c>
      <c r="G566" s="3">
        <v>0.0</v>
      </c>
      <c r="H566" s="3">
        <v>0.0</v>
      </c>
    </row>
    <row r="567" hidden="1">
      <c r="A567" s="2" t="s">
        <v>1051</v>
      </c>
      <c r="B567" s="1" t="s">
        <v>15</v>
      </c>
      <c r="C567" s="3">
        <v>21.0</v>
      </c>
      <c r="D567" s="3">
        <v>21.0</v>
      </c>
      <c r="E567" s="3">
        <v>0.0</v>
      </c>
      <c r="F567" s="3">
        <v>0.0</v>
      </c>
      <c r="G567" s="3">
        <v>0.0</v>
      </c>
      <c r="H567" s="3">
        <v>0.0</v>
      </c>
    </row>
    <row r="568" hidden="1">
      <c r="A568" s="2" t="s">
        <v>1036</v>
      </c>
      <c r="B568" s="1" t="s">
        <v>22</v>
      </c>
      <c r="C568" s="3">
        <v>2.0</v>
      </c>
      <c r="D568" s="3">
        <v>2.0</v>
      </c>
      <c r="E568" s="3">
        <v>0.0</v>
      </c>
      <c r="F568" s="3">
        <v>0.0</v>
      </c>
      <c r="G568" s="3">
        <v>0.0</v>
      </c>
      <c r="H568" s="3">
        <v>0.0</v>
      </c>
    </row>
    <row r="569" hidden="1">
      <c r="A569" s="2" t="s">
        <v>1037</v>
      </c>
      <c r="B569" s="1" t="s">
        <v>22</v>
      </c>
      <c r="C569" s="3">
        <v>2.0</v>
      </c>
      <c r="D569" s="3">
        <v>2.0</v>
      </c>
      <c r="E569" s="3">
        <v>0.0</v>
      </c>
      <c r="F569" s="3">
        <v>0.0</v>
      </c>
      <c r="G569" s="3">
        <v>0.0</v>
      </c>
      <c r="H569" s="3">
        <v>0.0</v>
      </c>
    </row>
    <row r="570" hidden="1">
      <c r="A570" s="2" t="s">
        <v>1038</v>
      </c>
      <c r="B570" s="1" t="s">
        <v>22</v>
      </c>
      <c r="C570" s="3">
        <v>2.0</v>
      </c>
      <c r="D570" s="3">
        <v>2.0</v>
      </c>
      <c r="E570" s="3">
        <v>0.0</v>
      </c>
      <c r="F570" s="3">
        <v>0.0</v>
      </c>
      <c r="G570" s="3">
        <v>0.0</v>
      </c>
      <c r="H570" s="3">
        <v>0.0</v>
      </c>
    </row>
    <row r="571" hidden="1">
      <c r="A571" s="2" t="s">
        <v>1053</v>
      </c>
      <c r="B571" s="1" t="s">
        <v>15</v>
      </c>
      <c r="C571" s="3">
        <v>1.0</v>
      </c>
      <c r="D571" s="3">
        <v>1.0</v>
      </c>
      <c r="E571" s="3">
        <v>0.0</v>
      </c>
      <c r="F571" s="3">
        <v>0.0</v>
      </c>
      <c r="G571" s="3">
        <v>0.0</v>
      </c>
      <c r="H571" s="3">
        <v>0.0</v>
      </c>
    </row>
    <row r="572" hidden="1">
      <c r="A572" s="1" t="s">
        <v>1059</v>
      </c>
      <c r="B572" s="1" t="s">
        <v>20</v>
      </c>
      <c r="C572" s="3">
        <v>1.0</v>
      </c>
      <c r="D572" s="3">
        <v>1.0</v>
      </c>
      <c r="E572" s="3">
        <v>0.0</v>
      </c>
      <c r="F572" s="3">
        <v>0.0</v>
      </c>
      <c r="G572" s="3">
        <v>0.0</v>
      </c>
      <c r="H572" s="3">
        <v>0.0</v>
      </c>
    </row>
    <row r="573" hidden="1">
      <c r="A573" s="2" t="s">
        <v>1032</v>
      </c>
      <c r="B573" s="1" t="s">
        <v>22</v>
      </c>
      <c r="C573" s="3">
        <v>1.0</v>
      </c>
      <c r="D573" s="3">
        <v>1.0</v>
      </c>
      <c r="E573" s="3">
        <v>0.0</v>
      </c>
      <c r="F573" s="3">
        <v>0.0</v>
      </c>
      <c r="G573" s="3">
        <v>0.0</v>
      </c>
      <c r="H573" s="3">
        <v>0.0</v>
      </c>
    </row>
    <row r="574" hidden="1">
      <c r="A574" s="2" t="s">
        <v>1062</v>
      </c>
      <c r="B574" s="1" t="s">
        <v>20</v>
      </c>
      <c r="C574" s="3">
        <v>18.0</v>
      </c>
      <c r="D574" s="3">
        <v>18.0</v>
      </c>
      <c r="E574" s="3">
        <v>2.0</v>
      </c>
      <c r="F574" s="3">
        <v>2.0</v>
      </c>
      <c r="G574" s="3">
        <v>12.0</v>
      </c>
      <c r="H574" s="3">
        <v>5.0</v>
      </c>
    </row>
    <row r="575">
      <c r="A575" s="2" t="s">
        <v>1156</v>
      </c>
      <c r="B575" s="1" t="s">
        <v>15</v>
      </c>
      <c r="C575" s="3">
        <v>13.0</v>
      </c>
      <c r="D575" s="3">
        <v>13.0</v>
      </c>
      <c r="E575" s="3">
        <v>45.0</v>
      </c>
      <c r="F575" s="3">
        <v>42.0</v>
      </c>
      <c r="G575" s="3">
        <v>0.0</v>
      </c>
      <c r="H575" s="3">
        <v>0.0</v>
      </c>
    </row>
    <row r="576" hidden="1">
      <c r="A576" s="2" t="s">
        <v>1157</v>
      </c>
      <c r="B576" s="1" t="s">
        <v>17</v>
      </c>
      <c r="C576" s="3">
        <v>25.0</v>
      </c>
      <c r="D576" s="3">
        <v>25.0</v>
      </c>
      <c r="E576" s="3">
        <v>61.0</v>
      </c>
      <c r="F576" s="3">
        <v>46.0</v>
      </c>
      <c r="G576" s="3">
        <v>6.0</v>
      </c>
      <c r="H576" s="3">
        <v>3.0</v>
      </c>
    </row>
    <row r="577" hidden="1">
      <c r="A577" s="2" t="s">
        <v>1061</v>
      </c>
      <c r="B577" s="1" t="s">
        <v>15</v>
      </c>
      <c r="C577" s="3">
        <v>3.0</v>
      </c>
      <c r="D577" s="3">
        <v>3.0</v>
      </c>
      <c r="E577" s="3">
        <v>2.0</v>
      </c>
      <c r="F577" s="3">
        <v>1.0</v>
      </c>
      <c r="G577" s="3">
        <v>0.0</v>
      </c>
      <c r="H577" s="3">
        <v>0.0</v>
      </c>
    </row>
    <row r="578" hidden="1">
      <c r="A578" s="2" t="s">
        <v>1114</v>
      </c>
      <c r="B578" s="1" t="s">
        <v>22</v>
      </c>
      <c r="C578" s="3">
        <v>29.0</v>
      </c>
      <c r="D578" s="3">
        <v>17.0</v>
      </c>
      <c r="E578" s="3">
        <v>2.0</v>
      </c>
      <c r="F578" s="3">
        <v>2.0</v>
      </c>
      <c r="G578" s="3">
        <v>0.0</v>
      </c>
      <c r="H578" s="3">
        <v>0.0</v>
      </c>
    </row>
    <row r="579" hidden="1">
      <c r="A579" s="2" t="s">
        <v>1066</v>
      </c>
      <c r="B579" s="1" t="s">
        <v>22</v>
      </c>
      <c r="C579" s="3">
        <v>36.0</v>
      </c>
      <c r="D579" s="3">
        <v>24.0</v>
      </c>
      <c r="E579" s="3">
        <v>2.0</v>
      </c>
      <c r="F579" s="3">
        <v>2.0</v>
      </c>
      <c r="G579" s="3">
        <v>0.0</v>
      </c>
      <c r="H579" s="3">
        <v>0.0</v>
      </c>
    </row>
    <row r="580" hidden="1">
      <c r="A580" s="2" t="s">
        <v>1067</v>
      </c>
      <c r="B580" s="1" t="s">
        <v>22</v>
      </c>
      <c r="C580" s="3">
        <v>30.0</v>
      </c>
      <c r="D580" s="3">
        <v>22.0</v>
      </c>
      <c r="E580" s="3">
        <v>2.0</v>
      </c>
      <c r="F580" s="3">
        <v>2.0</v>
      </c>
      <c r="G580" s="3">
        <v>0.0</v>
      </c>
      <c r="H580" s="3">
        <v>0.0</v>
      </c>
    </row>
    <row r="581" hidden="1">
      <c r="A581" s="2" t="s">
        <v>1073</v>
      </c>
      <c r="B581" s="1" t="s">
        <v>22</v>
      </c>
      <c r="C581" s="3">
        <v>33.0</v>
      </c>
      <c r="D581" s="3">
        <v>21.0</v>
      </c>
      <c r="E581" s="3">
        <v>2.0</v>
      </c>
      <c r="F581" s="3">
        <v>2.0</v>
      </c>
      <c r="G581" s="3">
        <v>0.0</v>
      </c>
      <c r="H581" s="3">
        <v>0.0</v>
      </c>
    </row>
    <row r="582" hidden="1">
      <c r="A582" s="2" t="s">
        <v>1138</v>
      </c>
      <c r="B582" s="1" t="s">
        <v>15</v>
      </c>
      <c r="C582" s="3">
        <v>2.0</v>
      </c>
      <c r="D582" s="3">
        <v>2.0</v>
      </c>
      <c r="E582" s="3">
        <v>7.0</v>
      </c>
      <c r="F582" s="3">
        <v>4.0</v>
      </c>
      <c r="G582" s="3">
        <v>0.0</v>
      </c>
      <c r="H582" s="3">
        <v>0.0</v>
      </c>
    </row>
    <row r="583" hidden="1">
      <c r="A583" s="2" t="s">
        <v>1120</v>
      </c>
      <c r="B583" s="1" t="s">
        <v>22</v>
      </c>
      <c r="C583" s="3">
        <v>27.0</v>
      </c>
      <c r="D583" s="3">
        <v>27.0</v>
      </c>
      <c r="E583" s="3">
        <v>1.0</v>
      </c>
      <c r="F583" s="3">
        <v>1.0</v>
      </c>
      <c r="G583" s="3">
        <v>0.0</v>
      </c>
      <c r="H583" s="3">
        <v>0.0</v>
      </c>
    </row>
    <row r="584" hidden="1">
      <c r="A584" s="2" t="s">
        <v>1060</v>
      </c>
      <c r="B584" s="1" t="s">
        <v>13</v>
      </c>
      <c r="C584" s="3">
        <v>40.0</v>
      </c>
      <c r="D584" s="3">
        <v>40.0</v>
      </c>
      <c r="E584" s="3">
        <v>23.0</v>
      </c>
      <c r="F584" s="3">
        <v>20.0</v>
      </c>
      <c r="G584" s="3">
        <v>0.0</v>
      </c>
      <c r="H584" s="3">
        <v>0.0</v>
      </c>
    </row>
    <row r="585" hidden="1">
      <c r="A585" s="2" t="s">
        <v>1069</v>
      </c>
      <c r="B585" s="1" t="s">
        <v>22</v>
      </c>
      <c r="C585" s="3">
        <v>3.0</v>
      </c>
      <c r="D585" s="3">
        <v>2.0</v>
      </c>
      <c r="E585" s="3">
        <v>0.0</v>
      </c>
      <c r="F585" s="3">
        <v>0.0</v>
      </c>
      <c r="G585" s="3">
        <v>0.0</v>
      </c>
      <c r="H585" s="3">
        <v>0.0</v>
      </c>
    </row>
    <row r="586" hidden="1">
      <c r="A586" s="2" t="s">
        <v>1123</v>
      </c>
      <c r="B586" s="1" t="s">
        <v>22</v>
      </c>
      <c r="C586" s="3">
        <v>3.0</v>
      </c>
      <c r="D586" s="3">
        <v>2.0</v>
      </c>
      <c r="E586" s="3">
        <v>0.0</v>
      </c>
      <c r="F586" s="3">
        <v>0.0</v>
      </c>
      <c r="G586" s="3">
        <v>0.0</v>
      </c>
      <c r="H586" s="3">
        <v>0.0</v>
      </c>
    </row>
    <row r="587" hidden="1">
      <c r="A587" s="2" t="s">
        <v>1072</v>
      </c>
      <c r="B587" s="1" t="s">
        <v>22</v>
      </c>
      <c r="C587" s="3">
        <v>3.0</v>
      </c>
      <c r="D587" s="3">
        <v>2.0</v>
      </c>
      <c r="E587" s="3">
        <v>0.0</v>
      </c>
      <c r="F587" s="3">
        <v>0.0</v>
      </c>
      <c r="G587" s="3">
        <v>0.0</v>
      </c>
      <c r="H587" s="3">
        <v>0.0</v>
      </c>
    </row>
    <row r="588" hidden="1">
      <c r="A588" s="2" t="s">
        <v>1063</v>
      </c>
      <c r="B588" s="1" t="s">
        <v>22</v>
      </c>
      <c r="C588" s="3">
        <v>2.0</v>
      </c>
      <c r="D588" s="3">
        <v>2.0</v>
      </c>
      <c r="E588" s="3">
        <v>0.0</v>
      </c>
      <c r="F588" s="3">
        <v>0.0</v>
      </c>
      <c r="G588" s="3">
        <v>0.0</v>
      </c>
      <c r="H588" s="3">
        <v>0.0</v>
      </c>
    </row>
    <row r="589" hidden="1">
      <c r="A589" s="2" t="s">
        <v>1127</v>
      </c>
      <c r="B589" s="1" t="s">
        <v>22</v>
      </c>
      <c r="C589" s="3">
        <v>2.0</v>
      </c>
      <c r="D589" s="3">
        <v>2.0</v>
      </c>
      <c r="E589" s="3">
        <v>0.0</v>
      </c>
      <c r="F589" s="3">
        <v>0.0</v>
      </c>
      <c r="G589" s="3">
        <v>0.0</v>
      </c>
      <c r="H589" s="3">
        <v>0.0</v>
      </c>
    </row>
    <row r="590" hidden="1">
      <c r="A590" s="2" t="s">
        <v>1080</v>
      </c>
      <c r="B590" s="1" t="s">
        <v>22</v>
      </c>
      <c r="C590" s="3">
        <v>1.0</v>
      </c>
      <c r="D590" s="3">
        <v>1.0</v>
      </c>
      <c r="E590" s="3">
        <v>0.0</v>
      </c>
      <c r="F590" s="3">
        <v>0.0</v>
      </c>
      <c r="G590" s="3">
        <v>0.0</v>
      </c>
      <c r="H590" s="3">
        <v>0.0</v>
      </c>
    </row>
    <row r="591" hidden="1">
      <c r="A591" s="2" t="s">
        <v>1075</v>
      </c>
      <c r="B591" s="1" t="s">
        <v>22</v>
      </c>
      <c r="C591" s="3">
        <v>2.0</v>
      </c>
      <c r="D591" s="3">
        <v>2.0</v>
      </c>
      <c r="E591" s="3">
        <v>0.0</v>
      </c>
      <c r="F591" s="3">
        <v>0.0</v>
      </c>
      <c r="G591" s="3">
        <v>0.0</v>
      </c>
      <c r="H591" s="3">
        <v>0.0</v>
      </c>
    </row>
    <row r="592" hidden="1">
      <c r="A592" s="2" t="s">
        <v>1131</v>
      </c>
      <c r="B592" s="1" t="s">
        <v>22</v>
      </c>
      <c r="C592" s="3">
        <v>1.0</v>
      </c>
      <c r="D592" s="3">
        <v>1.0</v>
      </c>
      <c r="E592" s="3">
        <v>0.0</v>
      </c>
      <c r="F592" s="3">
        <v>0.0</v>
      </c>
      <c r="G592" s="3">
        <v>0.0</v>
      </c>
      <c r="H592" s="3">
        <v>0.0</v>
      </c>
    </row>
    <row r="593" hidden="1">
      <c r="A593" s="2" t="s">
        <v>1132</v>
      </c>
      <c r="B593" s="1" t="s">
        <v>22</v>
      </c>
      <c r="C593" s="3">
        <v>1.0</v>
      </c>
      <c r="D593" s="3">
        <v>1.0</v>
      </c>
      <c r="E593" s="3">
        <v>0.0</v>
      </c>
      <c r="F593" s="3">
        <v>0.0</v>
      </c>
      <c r="G593" s="3">
        <v>0.0</v>
      </c>
      <c r="H593" s="3">
        <v>0.0</v>
      </c>
    </row>
    <row r="594" hidden="1">
      <c r="A594" s="2" t="s">
        <v>1116</v>
      </c>
      <c r="B594" s="1" t="s">
        <v>22</v>
      </c>
      <c r="C594" s="3">
        <v>2.0</v>
      </c>
      <c r="D594" s="3">
        <v>1.0</v>
      </c>
      <c r="E594" s="3">
        <v>0.0</v>
      </c>
      <c r="F594" s="3">
        <v>0.0</v>
      </c>
      <c r="G594" s="3">
        <v>0.0</v>
      </c>
      <c r="H594" s="3">
        <v>0.0</v>
      </c>
    </row>
    <row r="595" hidden="1">
      <c r="A595" s="2" t="s">
        <v>1111</v>
      </c>
      <c r="B595" s="1" t="s">
        <v>22</v>
      </c>
      <c r="C595" s="3">
        <v>2.0</v>
      </c>
      <c r="D595" s="3">
        <v>1.0</v>
      </c>
      <c r="E595" s="3">
        <v>0.0</v>
      </c>
      <c r="F595" s="3">
        <v>0.0</v>
      </c>
      <c r="G595" s="3">
        <v>0.0</v>
      </c>
      <c r="H595" s="3">
        <v>0.0</v>
      </c>
    </row>
    <row r="596" hidden="1">
      <c r="A596" s="2" t="s">
        <v>1113</v>
      </c>
      <c r="B596" s="1" t="s">
        <v>22</v>
      </c>
      <c r="C596" s="3">
        <v>2.0</v>
      </c>
      <c r="D596" s="3">
        <v>2.0</v>
      </c>
      <c r="E596" s="3">
        <v>0.0</v>
      </c>
      <c r="F596" s="3">
        <v>0.0</v>
      </c>
      <c r="G596" s="3">
        <v>0.0</v>
      </c>
      <c r="H596" s="3">
        <v>0.0</v>
      </c>
    </row>
    <row r="597" hidden="1">
      <c r="A597" s="2" t="s">
        <v>1130</v>
      </c>
      <c r="B597" s="1" t="s">
        <v>22</v>
      </c>
      <c r="C597" s="3">
        <v>2.0</v>
      </c>
      <c r="D597" s="3">
        <v>1.0</v>
      </c>
      <c r="E597" s="3">
        <v>0.0</v>
      </c>
      <c r="F597" s="3">
        <v>0.0</v>
      </c>
      <c r="G597" s="3">
        <v>0.0</v>
      </c>
      <c r="H597" s="3">
        <v>0.0</v>
      </c>
    </row>
    <row r="598" hidden="1">
      <c r="A598" s="2" t="s">
        <v>1115</v>
      </c>
      <c r="B598" s="1" t="s">
        <v>22</v>
      </c>
      <c r="C598" s="3">
        <v>2.0</v>
      </c>
      <c r="D598" s="3">
        <v>2.0</v>
      </c>
      <c r="E598" s="3">
        <v>0.0</v>
      </c>
      <c r="F598" s="3">
        <v>0.0</v>
      </c>
      <c r="G598" s="3">
        <v>0.0</v>
      </c>
      <c r="H598" s="3">
        <v>0.0</v>
      </c>
    </row>
    <row r="599" hidden="1">
      <c r="A599" s="2" t="s">
        <v>1074</v>
      </c>
      <c r="B599" s="1" t="s">
        <v>22</v>
      </c>
      <c r="C599" s="3">
        <v>3.0</v>
      </c>
      <c r="D599" s="3">
        <v>2.0</v>
      </c>
      <c r="E599" s="3">
        <v>0.0</v>
      </c>
      <c r="F599" s="3">
        <v>0.0</v>
      </c>
      <c r="G599" s="3">
        <v>0.0</v>
      </c>
      <c r="H599" s="3">
        <v>0.0</v>
      </c>
    </row>
    <row r="600" hidden="1">
      <c r="A600" s="2" t="s">
        <v>1068</v>
      </c>
      <c r="B600" s="1" t="s">
        <v>22</v>
      </c>
      <c r="C600" s="3">
        <v>2.0</v>
      </c>
      <c r="D600" s="3">
        <v>1.0</v>
      </c>
      <c r="E600" s="3">
        <v>0.0</v>
      </c>
      <c r="F600" s="3">
        <v>0.0</v>
      </c>
      <c r="G600" s="3">
        <v>0.0</v>
      </c>
      <c r="H600" s="3">
        <v>0.0</v>
      </c>
    </row>
    <row r="601" hidden="1">
      <c r="A601" s="2" t="s">
        <v>1077</v>
      </c>
      <c r="B601" s="1" t="s">
        <v>22</v>
      </c>
      <c r="C601" s="3">
        <v>1.0</v>
      </c>
      <c r="D601" s="3">
        <v>1.0</v>
      </c>
      <c r="E601" s="3">
        <v>0.0</v>
      </c>
      <c r="F601" s="3">
        <v>0.0</v>
      </c>
      <c r="G601" s="3">
        <v>0.0</v>
      </c>
      <c r="H601" s="3">
        <v>0.0</v>
      </c>
    </row>
    <row r="602" hidden="1">
      <c r="A602" s="2" t="s">
        <v>1064</v>
      </c>
      <c r="B602" s="1" t="s">
        <v>22</v>
      </c>
      <c r="C602" s="3">
        <v>3.0</v>
      </c>
      <c r="D602" s="3">
        <v>2.0</v>
      </c>
      <c r="E602" s="3">
        <v>0.0</v>
      </c>
      <c r="F602" s="3">
        <v>0.0</v>
      </c>
      <c r="G602" s="3">
        <v>0.0</v>
      </c>
      <c r="H602" s="3">
        <v>0.0</v>
      </c>
    </row>
    <row r="603" hidden="1">
      <c r="A603" s="2" t="s">
        <v>1078</v>
      </c>
      <c r="B603" s="1" t="s">
        <v>22</v>
      </c>
      <c r="C603" s="3">
        <v>2.0</v>
      </c>
      <c r="D603" s="3">
        <v>1.0</v>
      </c>
      <c r="E603" s="3">
        <v>0.0</v>
      </c>
      <c r="F603" s="3">
        <v>0.0</v>
      </c>
      <c r="G603" s="3">
        <v>0.0</v>
      </c>
      <c r="H603" s="3">
        <v>0.0</v>
      </c>
    </row>
    <row r="604" hidden="1">
      <c r="A604" s="2" t="s">
        <v>1071</v>
      </c>
      <c r="B604" s="1" t="s">
        <v>22</v>
      </c>
      <c r="C604" s="3">
        <v>2.0</v>
      </c>
      <c r="D604" s="3">
        <v>1.0</v>
      </c>
      <c r="E604" s="3">
        <v>0.0</v>
      </c>
      <c r="F604" s="3">
        <v>0.0</v>
      </c>
      <c r="G604" s="3">
        <v>0.0</v>
      </c>
      <c r="H604" s="3">
        <v>0.0</v>
      </c>
    </row>
    <row r="605" hidden="1">
      <c r="A605" s="2" t="s">
        <v>1122</v>
      </c>
      <c r="B605" s="1" t="s">
        <v>22</v>
      </c>
      <c r="C605" s="3">
        <v>2.0</v>
      </c>
      <c r="D605" s="3">
        <v>1.0</v>
      </c>
      <c r="E605" s="3">
        <v>0.0</v>
      </c>
      <c r="F605" s="3">
        <v>0.0</v>
      </c>
      <c r="G605" s="3">
        <v>0.0</v>
      </c>
      <c r="H605" s="3">
        <v>0.0</v>
      </c>
    </row>
    <row r="606" hidden="1">
      <c r="A606" s="2" t="s">
        <v>1112</v>
      </c>
      <c r="B606" s="1" t="s">
        <v>22</v>
      </c>
      <c r="C606" s="3">
        <v>3.0</v>
      </c>
      <c r="D606" s="3">
        <v>2.0</v>
      </c>
      <c r="E606" s="3">
        <v>0.0</v>
      </c>
      <c r="F606" s="3">
        <v>0.0</v>
      </c>
      <c r="G606" s="3">
        <v>0.0</v>
      </c>
      <c r="H606" s="3">
        <v>0.0</v>
      </c>
    </row>
    <row r="607" hidden="1">
      <c r="A607" s="2" t="s">
        <v>1119</v>
      </c>
      <c r="B607" s="1" t="s">
        <v>22</v>
      </c>
      <c r="C607" s="3">
        <v>3.0</v>
      </c>
      <c r="D607" s="3">
        <v>1.0</v>
      </c>
      <c r="E607" s="3">
        <v>0.0</v>
      </c>
      <c r="F607" s="3">
        <v>0.0</v>
      </c>
      <c r="G607" s="3">
        <v>0.0</v>
      </c>
      <c r="H607" s="3">
        <v>0.0</v>
      </c>
    </row>
    <row r="608" hidden="1">
      <c r="A608" s="2" t="s">
        <v>1124</v>
      </c>
      <c r="B608" s="1" t="s">
        <v>22</v>
      </c>
      <c r="C608" s="3">
        <v>2.0</v>
      </c>
      <c r="D608" s="3">
        <v>1.0</v>
      </c>
      <c r="E608" s="3">
        <v>0.0</v>
      </c>
      <c r="F608" s="3">
        <v>0.0</v>
      </c>
      <c r="G608" s="3">
        <v>0.0</v>
      </c>
      <c r="H608" s="3">
        <v>0.0</v>
      </c>
    </row>
    <row r="609" hidden="1">
      <c r="A609" s="2" t="s">
        <v>1125</v>
      </c>
      <c r="B609" s="1" t="s">
        <v>22</v>
      </c>
      <c r="C609" s="3">
        <v>2.0</v>
      </c>
      <c r="D609" s="3">
        <v>1.0</v>
      </c>
      <c r="E609" s="3">
        <v>0.0</v>
      </c>
      <c r="F609" s="3">
        <v>0.0</v>
      </c>
      <c r="G609" s="3">
        <v>0.0</v>
      </c>
      <c r="H609" s="3">
        <v>0.0</v>
      </c>
    </row>
    <row r="610" hidden="1">
      <c r="A610" s="2" t="s">
        <v>1070</v>
      </c>
      <c r="B610" s="1" t="s">
        <v>22</v>
      </c>
      <c r="C610" s="3">
        <v>3.0</v>
      </c>
      <c r="D610" s="3">
        <v>2.0</v>
      </c>
      <c r="E610" s="3">
        <v>0.0</v>
      </c>
      <c r="F610" s="3">
        <v>0.0</v>
      </c>
      <c r="G610" s="3">
        <v>0.0</v>
      </c>
      <c r="H610" s="3">
        <v>0.0</v>
      </c>
    </row>
    <row r="611" hidden="1">
      <c r="A611" s="2" t="s">
        <v>1126</v>
      </c>
      <c r="B611" s="1" t="s">
        <v>22</v>
      </c>
      <c r="C611" s="3">
        <v>3.0</v>
      </c>
      <c r="D611" s="3">
        <v>2.0</v>
      </c>
      <c r="E611" s="3">
        <v>0.0</v>
      </c>
      <c r="F611" s="3">
        <v>0.0</v>
      </c>
      <c r="G611" s="3">
        <v>0.0</v>
      </c>
      <c r="H611" s="3">
        <v>0.0</v>
      </c>
    </row>
    <row r="612" hidden="1">
      <c r="A612" s="2" t="s">
        <v>1121</v>
      </c>
      <c r="B612" s="1" t="s">
        <v>22</v>
      </c>
      <c r="C612" s="3">
        <v>2.0</v>
      </c>
      <c r="D612" s="3">
        <v>1.0</v>
      </c>
      <c r="E612" s="3">
        <v>0.0</v>
      </c>
      <c r="F612" s="3">
        <v>0.0</v>
      </c>
      <c r="G612" s="3">
        <v>0.0</v>
      </c>
      <c r="H612" s="3">
        <v>0.0</v>
      </c>
    </row>
    <row r="613" hidden="1">
      <c r="A613" s="2" t="s">
        <v>1134</v>
      </c>
      <c r="B613" s="1" t="s">
        <v>22</v>
      </c>
      <c r="C613" s="3">
        <v>4.0</v>
      </c>
      <c r="D613" s="3">
        <v>3.0</v>
      </c>
      <c r="E613" s="3">
        <v>0.0</v>
      </c>
      <c r="F613" s="3">
        <v>0.0</v>
      </c>
      <c r="G613" s="3">
        <v>0.0</v>
      </c>
      <c r="H613" s="3">
        <v>0.0</v>
      </c>
    </row>
    <row r="614" hidden="1">
      <c r="A614" s="2" t="s">
        <v>1133</v>
      </c>
      <c r="B614" s="1" t="s">
        <v>22</v>
      </c>
      <c r="C614" s="3">
        <v>2.0</v>
      </c>
      <c r="D614" s="3">
        <v>1.0</v>
      </c>
      <c r="E614" s="3">
        <v>0.0</v>
      </c>
      <c r="F614" s="3">
        <v>0.0</v>
      </c>
      <c r="G614" s="3">
        <v>0.0</v>
      </c>
      <c r="H614" s="3">
        <v>0.0</v>
      </c>
    </row>
    <row r="615" hidden="1">
      <c r="A615" s="2" t="s">
        <v>1129</v>
      </c>
      <c r="B615" s="1" t="s">
        <v>22</v>
      </c>
      <c r="C615" s="3">
        <v>2.0</v>
      </c>
      <c r="D615" s="3">
        <v>1.0</v>
      </c>
      <c r="E615" s="3">
        <v>0.0</v>
      </c>
      <c r="F615" s="3">
        <v>0.0</v>
      </c>
      <c r="G615" s="3">
        <v>0.0</v>
      </c>
      <c r="H615" s="3">
        <v>0.0</v>
      </c>
    </row>
    <row r="616" hidden="1">
      <c r="A616" s="2" t="s">
        <v>1076</v>
      </c>
      <c r="B616" s="1" t="s">
        <v>22</v>
      </c>
      <c r="C616" s="3">
        <v>1.0</v>
      </c>
      <c r="D616" s="3">
        <v>1.0</v>
      </c>
      <c r="E616" s="3">
        <v>0.0</v>
      </c>
      <c r="F616" s="3">
        <v>0.0</v>
      </c>
      <c r="G616" s="3">
        <v>0.0</v>
      </c>
      <c r="H616" s="3">
        <v>0.0</v>
      </c>
    </row>
    <row r="617" hidden="1">
      <c r="A617" s="2" t="s">
        <v>1093</v>
      </c>
      <c r="B617" s="1" t="s">
        <v>22</v>
      </c>
      <c r="C617" s="3">
        <v>29.0</v>
      </c>
      <c r="D617" s="3">
        <v>11.0</v>
      </c>
      <c r="E617" s="3">
        <v>2.0</v>
      </c>
      <c r="F617" s="3">
        <v>1.0</v>
      </c>
      <c r="G617" s="3">
        <v>0.0</v>
      </c>
      <c r="H617" s="3">
        <v>0.0</v>
      </c>
    </row>
    <row r="618" hidden="1">
      <c r="A618" s="1" t="s">
        <v>1137</v>
      </c>
      <c r="B618" s="1" t="s">
        <v>20</v>
      </c>
      <c r="C618" s="3">
        <v>23.0</v>
      </c>
      <c r="D618" s="3">
        <v>23.0</v>
      </c>
      <c r="E618" s="3">
        <v>0.0</v>
      </c>
      <c r="F618" s="3">
        <v>0.0</v>
      </c>
      <c r="G618" s="3">
        <v>0.0</v>
      </c>
      <c r="H618" s="3">
        <v>0.0</v>
      </c>
    </row>
    <row r="619" hidden="1">
      <c r="A619" s="2" t="s">
        <v>1088</v>
      </c>
      <c r="B619" s="1" t="s">
        <v>22</v>
      </c>
      <c r="C619" s="3">
        <v>2.0</v>
      </c>
      <c r="D619" s="3">
        <v>2.0</v>
      </c>
      <c r="E619" s="3">
        <v>0.0</v>
      </c>
      <c r="F619" s="3">
        <v>0.0</v>
      </c>
      <c r="G619" s="3">
        <v>0.0</v>
      </c>
      <c r="H619" s="3">
        <v>0.0</v>
      </c>
    </row>
    <row r="620" hidden="1">
      <c r="A620" s="2" t="s">
        <v>1091</v>
      </c>
      <c r="B620" s="1" t="s">
        <v>22</v>
      </c>
      <c r="C620" s="3">
        <v>19.0</v>
      </c>
      <c r="D620" s="3">
        <v>9.0</v>
      </c>
      <c r="E620" s="3">
        <v>2.0</v>
      </c>
      <c r="F620" s="3">
        <v>1.0</v>
      </c>
      <c r="G620" s="3">
        <v>0.0</v>
      </c>
      <c r="H620" s="3">
        <v>0.0</v>
      </c>
    </row>
    <row r="621" hidden="1">
      <c r="A621" s="2" t="s">
        <v>1110</v>
      </c>
      <c r="B621" s="1" t="s">
        <v>22</v>
      </c>
      <c r="C621" s="3">
        <v>18.0</v>
      </c>
      <c r="D621" s="3">
        <v>8.0</v>
      </c>
      <c r="E621" s="3">
        <v>1.0</v>
      </c>
      <c r="F621" s="3">
        <v>1.0</v>
      </c>
      <c r="G621" s="3">
        <v>0.0</v>
      </c>
      <c r="H621" s="3">
        <v>0.0</v>
      </c>
    </row>
    <row r="622" hidden="1">
      <c r="A622" s="2" t="s">
        <v>1092</v>
      </c>
      <c r="B622" s="1" t="s">
        <v>22</v>
      </c>
      <c r="C622" s="3">
        <v>2.0</v>
      </c>
      <c r="D622" s="3">
        <v>1.0</v>
      </c>
      <c r="E622" s="3">
        <v>0.0</v>
      </c>
      <c r="F622" s="3">
        <v>0.0</v>
      </c>
      <c r="G622" s="3">
        <v>0.0</v>
      </c>
      <c r="H622" s="3">
        <v>0.0</v>
      </c>
    </row>
    <row r="623" hidden="1">
      <c r="A623" s="2" t="s">
        <v>1096</v>
      </c>
      <c r="B623" s="1" t="s">
        <v>22</v>
      </c>
      <c r="C623" s="3">
        <v>9.0</v>
      </c>
      <c r="D623" s="3">
        <v>5.0</v>
      </c>
      <c r="E623" s="3">
        <v>0.0</v>
      </c>
      <c r="F623" s="3">
        <v>0.0</v>
      </c>
      <c r="G623" s="3">
        <v>0.0</v>
      </c>
      <c r="H623" s="3">
        <v>0.0</v>
      </c>
    </row>
    <row r="624" hidden="1">
      <c r="A624" s="2" t="s">
        <v>1108</v>
      </c>
      <c r="B624" s="1" t="s">
        <v>22</v>
      </c>
      <c r="C624" s="3">
        <v>1.0</v>
      </c>
      <c r="D624" s="3">
        <v>1.0</v>
      </c>
      <c r="E624" s="3">
        <v>0.0</v>
      </c>
      <c r="F624" s="3">
        <v>0.0</v>
      </c>
      <c r="G624" s="3">
        <v>0.0</v>
      </c>
      <c r="H624" s="3">
        <v>0.0</v>
      </c>
    </row>
    <row r="625" hidden="1">
      <c r="A625" s="2" t="s">
        <v>1102</v>
      </c>
      <c r="B625" s="1" t="s">
        <v>22</v>
      </c>
      <c r="C625" s="3">
        <v>11.0</v>
      </c>
      <c r="D625" s="3">
        <v>4.0</v>
      </c>
      <c r="E625" s="3">
        <v>0.0</v>
      </c>
      <c r="F625" s="3">
        <v>0.0</v>
      </c>
      <c r="G625" s="3">
        <v>0.0</v>
      </c>
      <c r="H625" s="3">
        <v>0.0</v>
      </c>
    </row>
    <row r="626" hidden="1">
      <c r="A626" s="2" t="s">
        <v>1079</v>
      </c>
      <c r="B626" s="1" t="s">
        <v>22</v>
      </c>
      <c r="C626" s="3">
        <v>2.0</v>
      </c>
      <c r="D626" s="3">
        <v>2.0</v>
      </c>
      <c r="E626" s="3">
        <v>0.0</v>
      </c>
      <c r="F626" s="3">
        <v>0.0</v>
      </c>
      <c r="G626" s="3">
        <v>0.0</v>
      </c>
      <c r="H626" s="3">
        <v>0.0</v>
      </c>
    </row>
    <row r="627" hidden="1">
      <c r="A627" s="1" t="s">
        <v>1136</v>
      </c>
      <c r="B627" s="1" t="s">
        <v>20</v>
      </c>
      <c r="C627" s="3">
        <v>12.0</v>
      </c>
      <c r="D627" s="3">
        <v>6.0</v>
      </c>
      <c r="E627" s="3">
        <v>0.0</v>
      </c>
      <c r="F627" s="3">
        <v>0.0</v>
      </c>
      <c r="G627" s="3">
        <v>0.0</v>
      </c>
      <c r="H627" s="3">
        <v>0.0</v>
      </c>
    </row>
    <row r="628" hidden="1">
      <c r="A628" s="2" t="s">
        <v>1086</v>
      </c>
      <c r="B628" s="1" t="s">
        <v>22</v>
      </c>
      <c r="C628" s="3">
        <v>3.0</v>
      </c>
      <c r="D628" s="3">
        <v>1.0</v>
      </c>
      <c r="E628" s="3">
        <v>0.0</v>
      </c>
      <c r="F628" s="3">
        <v>0.0</v>
      </c>
      <c r="G628" s="3">
        <v>0.0</v>
      </c>
      <c r="H628" s="3">
        <v>0.0</v>
      </c>
    </row>
    <row r="629" hidden="1">
      <c r="A629" s="2" t="s">
        <v>1084</v>
      </c>
      <c r="B629" s="1" t="s">
        <v>22</v>
      </c>
      <c r="C629" s="3">
        <v>6.0</v>
      </c>
      <c r="D629" s="3">
        <v>4.0</v>
      </c>
      <c r="E629" s="3">
        <v>1.0</v>
      </c>
      <c r="F629" s="3">
        <v>1.0</v>
      </c>
      <c r="G629" s="3">
        <v>0.0</v>
      </c>
      <c r="H629" s="3">
        <v>0.0</v>
      </c>
    </row>
    <row r="630" hidden="1">
      <c r="A630" s="2" t="s">
        <v>1083</v>
      </c>
      <c r="B630" s="1" t="s">
        <v>22</v>
      </c>
      <c r="C630" s="3">
        <v>12.0</v>
      </c>
      <c r="D630" s="3">
        <v>5.0</v>
      </c>
      <c r="E630" s="3">
        <v>2.0</v>
      </c>
      <c r="F630" s="3">
        <v>1.0</v>
      </c>
      <c r="G630" s="3">
        <v>0.0</v>
      </c>
      <c r="H630" s="3">
        <v>0.0</v>
      </c>
    </row>
    <row r="631" hidden="1">
      <c r="A631" s="2" t="s">
        <v>1105</v>
      </c>
      <c r="B631" s="1" t="s">
        <v>22</v>
      </c>
      <c r="C631" s="3">
        <v>6.0</v>
      </c>
      <c r="D631" s="3">
        <v>3.0</v>
      </c>
      <c r="E631" s="3">
        <v>0.0</v>
      </c>
      <c r="F631" s="3">
        <v>0.0</v>
      </c>
      <c r="G631" s="3">
        <v>0.0</v>
      </c>
      <c r="H631" s="3">
        <v>0.0</v>
      </c>
    </row>
    <row r="632" hidden="1">
      <c r="A632" s="2" t="s">
        <v>1099</v>
      </c>
      <c r="B632" s="1" t="s">
        <v>22</v>
      </c>
      <c r="C632" s="3">
        <v>2.0</v>
      </c>
      <c r="D632" s="3">
        <v>1.0</v>
      </c>
      <c r="E632" s="3">
        <v>1.0</v>
      </c>
      <c r="F632" s="3">
        <v>1.0</v>
      </c>
      <c r="G632" s="3">
        <v>0.0</v>
      </c>
      <c r="H632" s="3">
        <v>0.0</v>
      </c>
    </row>
    <row r="633" hidden="1">
      <c r="A633" s="2" t="s">
        <v>1128</v>
      </c>
      <c r="B633" s="1" t="s">
        <v>22</v>
      </c>
      <c r="C633" s="3">
        <v>2.0</v>
      </c>
      <c r="D633" s="3">
        <v>2.0</v>
      </c>
      <c r="E633" s="3">
        <v>0.0</v>
      </c>
      <c r="F633" s="3">
        <v>0.0</v>
      </c>
      <c r="G633" s="3">
        <v>0.0</v>
      </c>
      <c r="H633" s="3">
        <v>0.0</v>
      </c>
    </row>
    <row r="634" hidden="1">
      <c r="A634" s="2" t="s">
        <v>1103</v>
      </c>
      <c r="B634" s="1" t="s">
        <v>22</v>
      </c>
      <c r="C634" s="3">
        <v>5.0</v>
      </c>
      <c r="D634" s="3">
        <v>2.0</v>
      </c>
      <c r="E634" s="3">
        <v>0.0</v>
      </c>
      <c r="F634" s="3">
        <v>0.0</v>
      </c>
      <c r="G634" s="3">
        <v>0.0</v>
      </c>
      <c r="H634" s="3">
        <v>0.0</v>
      </c>
    </row>
    <row r="635" hidden="1">
      <c r="A635" s="2" t="s">
        <v>1118</v>
      </c>
      <c r="B635" s="1" t="s">
        <v>22</v>
      </c>
      <c r="C635" s="3">
        <v>2.0</v>
      </c>
      <c r="D635" s="3">
        <v>2.0</v>
      </c>
      <c r="E635" s="3">
        <v>0.0</v>
      </c>
      <c r="F635" s="3">
        <v>0.0</v>
      </c>
      <c r="G635" s="3">
        <v>0.0</v>
      </c>
      <c r="H635" s="3">
        <v>0.0</v>
      </c>
    </row>
    <row r="636" hidden="1">
      <c r="A636" s="2" t="s">
        <v>1107</v>
      </c>
      <c r="B636" s="1" t="s">
        <v>22</v>
      </c>
      <c r="C636" s="3">
        <v>4.0</v>
      </c>
      <c r="D636" s="3">
        <v>2.0</v>
      </c>
      <c r="E636" s="3">
        <v>0.0</v>
      </c>
      <c r="F636" s="3">
        <v>0.0</v>
      </c>
      <c r="G636" s="3">
        <v>0.0</v>
      </c>
      <c r="H636" s="3">
        <v>0.0</v>
      </c>
    </row>
    <row r="637" hidden="1">
      <c r="A637" s="2" t="s">
        <v>1106</v>
      </c>
      <c r="B637" s="1" t="s">
        <v>22</v>
      </c>
      <c r="C637" s="3">
        <v>2.0</v>
      </c>
      <c r="D637" s="3">
        <v>1.0</v>
      </c>
      <c r="E637" s="3">
        <v>0.0</v>
      </c>
      <c r="F637" s="3">
        <v>0.0</v>
      </c>
      <c r="G637" s="3">
        <v>0.0</v>
      </c>
      <c r="H637" s="3">
        <v>0.0</v>
      </c>
    </row>
    <row r="638" hidden="1">
      <c r="A638" s="2" t="s">
        <v>1082</v>
      </c>
      <c r="B638" s="1" t="s">
        <v>22</v>
      </c>
      <c r="C638" s="3">
        <v>2.0</v>
      </c>
      <c r="D638" s="3">
        <v>1.0</v>
      </c>
      <c r="E638" s="3">
        <v>0.0</v>
      </c>
      <c r="F638" s="3">
        <v>0.0</v>
      </c>
      <c r="G638" s="3">
        <v>0.0</v>
      </c>
      <c r="H638" s="3">
        <v>0.0</v>
      </c>
    </row>
    <row r="639" hidden="1">
      <c r="A639" s="2" t="s">
        <v>1104</v>
      </c>
      <c r="B639" s="1" t="s">
        <v>22</v>
      </c>
      <c r="C639" s="3">
        <v>3.0</v>
      </c>
      <c r="D639" s="3">
        <v>1.0</v>
      </c>
      <c r="E639" s="3">
        <v>0.0</v>
      </c>
      <c r="F639" s="3">
        <v>0.0</v>
      </c>
      <c r="G639" s="3">
        <v>0.0</v>
      </c>
      <c r="H639" s="3">
        <v>0.0</v>
      </c>
    </row>
    <row r="640" hidden="1">
      <c r="A640" s="2" t="s">
        <v>1098</v>
      </c>
      <c r="B640" s="1" t="s">
        <v>22</v>
      </c>
      <c r="C640" s="3">
        <v>2.0</v>
      </c>
      <c r="D640" s="3">
        <v>1.0</v>
      </c>
      <c r="E640" s="3">
        <v>0.0</v>
      </c>
      <c r="F640" s="3">
        <v>0.0</v>
      </c>
      <c r="G640" s="3">
        <v>0.0</v>
      </c>
      <c r="H640" s="3">
        <v>0.0</v>
      </c>
    </row>
    <row r="641" hidden="1">
      <c r="A641" s="2" t="s">
        <v>1117</v>
      </c>
      <c r="B641" s="1" t="s">
        <v>22</v>
      </c>
      <c r="C641" s="3">
        <v>2.0</v>
      </c>
      <c r="D641" s="3">
        <v>2.0</v>
      </c>
      <c r="E641" s="3">
        <v>0.0</v>
      </c>
      <c r="F641" s="3">
        <v>0.0</v>
      </c>
      <c r="G641" s="3">
        <v>0.0</v>
      </c>
      <c r="H641" s="3">
        <v>0.0</v>
      </c>
    </row>
    <row r="642" hidden="1">
      <c r="A642" s="2" t="s">
        <v>1094</v>
      </c>
      <c r="B642" s="1" t="s">
        <v>22</v>
      </c>
      <c r="C642" s="3">
        <v>3.0</v>
      </c>
      <c r="D642" s="3">
        <v>2.0</v>
      </c>
      <c r="E642" s="3">
        <v>1.0</v>
      </c>
      <c r="F642" s="3">
        <v>1.0</v>
      </c>
      <c r="G642" s="3">
        <v>0.0</v>
      </c>
      <c r="H642" s="3">
        <v>0.0</v>
      </c>
    </row>
    <row r="643" hidden="1">
      <c r="A643" s="2" t="s">
        <v>1100</v>
      </c>
      <c r="B643" s="1" t="s">
        <v>22</v>
      </c>
      <c r="C643" s="3">
        <v>6.0</v>
      </c>
      <c r="D643" s="3">
        <v>2.0</v>
      </c>
      <c r="E643" s="3">
        <v>0.0</v>
      </c>
      <c r="F643" s="3">
        <v>0.0</v>
      </c>
      <c r="G643" s="3">
        <v>0.0</v>
      </c>
      <c r="H643" s="3">
        <v>0.0</v>
      </c>
    </row>
    <row r="644" hidden="1">
      <c r="A644" s="2" t="s">
        <v>1065</v>
      </c>
      <c r="B644" s="1" t="s">
        <v>22</v>
      </c>
      <c r="C644" s="3">
        <v>1.0</v>
      </c>
      <c r="D644" s="3">
        <v>1.0</v>
      </c>
      <c r="E644" s="3">
        <v>0.0</v>
      </c>
      <c r="F644" s="3">
        <v>0.0</v>
      </c>
      <c r="G644" s="3">
        <v>0.0</v>
      </c>
      <c r="H644" s="3">
        <v>0.0</v>
      </c>
    </row>
    <row r="645" hidden="1">
      <c r="A645" s="2" t="s">
        <v>1135</v>
      </c>
      <c r="B645" s="1" t="s">
        <v>15</v>
      </c>
      <c r="C645" s="3">
        <v>2.0</v>
      </c>
      <c r="D645" s="3">
        <v>2.0</v>
      </c>
      <c r="E645" s="3">
        <v>6.0</v>
      </c>
      <c r="F645" s="3">
        <v>3.0</v>
      </c>
      <c r="G645" s="3">
        <v>0.0</v>
      </c>
      <c r="H645" s="3">
        <v>0.0</v>
      </c>
    </row>
    <row r="646" hidden="1">
      <c r="A646" s="2" t="s">
        <v>1087</v>
      </c>
      <c r="B646" s="1" t="s">
        <v>22</v>
      </c>
      <c r="C646" s="3">
        <v>0.0</v>
      </c>
      <c r="D646" s="3">
        <v>0.0</v>
      </c>
      <c r="E646" s="3">
        <v>1.0</v>
      </c>
      <c r="F646" s="3">
        <v>1.0</v>
      </c>
      <c r="G646" s="3">
        <v>0.0</v>
      </c>
      <c r="H646" s="3">
        <v>0.0</v>
      </c>
    </row>
    <row r="647" hidden="1">
      <c r="A647" s="2" t="s">
        <v>1085</v>
      </c>
      <c r="B647" s="1" t="s">
        <v>22</v>
      </c>
      <c r="C647" s="3">
        <v>0.0</v>
      </c>
      <c r="D647" s="3">
        <v>0.0</v>
      </c>
      <c r="E647" s="3">
        <v>1.0</v>
      </c>
      <c r="F647" s="3">
        <v>1.0</v>
      </c>
      <c r="G647" s="3">
        <v>0.0</v>
      </c>
      <c r="H647" s="3">
        <v>0.0</v>
      </c>
    </row>
    <row r="648">
      <c r="A648" s="2" t="s">
        <v>1162</v>
      </c>
      <c r="B648" s="1" t="s">
        <v>20</v>
      </c>
      <c r="C648" s="3">
        <v>0.0</v>
      </c>
      <c r="D648" s="3">
        <v>0.0</v>
      </c>
      <c r="E648" s="3">
        <v>0.0</v>
      </c>
      <c r="F648" s="3">
        <v>0.0</v>
      </c>
      <c r="G648" s="3">
        <v>10.0</v>
      </c>
      <c r="H648" s="3">
        <v>5.0</v>
      </c>
    </row>
    <row r="649" hidden="1">
      <c r="A649" s="2" t="s">
        <v>1197</v>
      </c>
      <c r="B649" s="1" t="s">
        <v>17</v>
      </c>
      <c r="C649" s="3">
        <v>5.0</v>
      </c>
      <c r="D649" s="3">
        <v>5.0</v>
      </c>
      <c r="E649" s="3">
        <v>3.0</v>
      </c>
      <c r="F649" s="3">
        <v>1.0</v>
      </c>
      <c r="G649" s="3">
        <v>2.0</v>
      </c>
      <c r="H649" s="3">
        <v>1.0</v>
      </c>
    </row>
    <row r="650" hidden="1">
      <c r="A650" s="2" t="s">
        <v>1196</v>
      </c>
      <c r="B650" s="1" t="s">
        <v>15</v>
      </c>
      <c r="C650" s="3">
        <v>2.0</v>
      </c>
      <c r="D650" s="3">
        <v>2.0</v>
      </c>
      <c r="E650" s="3">
        <v>3.0</v>
      </c>
      <c r="F650" s="3">
        <v>1.0</v>
      </c>
      <c r="G650" s="3">
        <v>0.0</v>
      </c>
      <c r="H650" s="3">
        <v>0.0</v>
      </c>
    </row>
    <row r="651" hidden="1">
      <c r="A651" s="2" t="s">
        <v>1161</v>
      </c>
      <c r="B651" s="1" t="s">
        <v>15</v>
      </c>
      <c r="C651" s="3">
        <v>3.0</v>
      </c>
      <c r="D651" s="3">
        <v>3.0</v>
      </c>
      <c r="E651" s="3">
        <v>0.0</v>
      </c>
      <c r="F651" s="3">
        <v>0.0</v>
      </c>
      <c r="G651" s="3">
        <v>0.0</v>
      </c>
      <c r="H651" s="3">
        <v>0.0</v>
      </c>
    </row>
    <row r="652" hidden="1">
      <c r="A652" s="2" t="s">
        <v>1195</v>
      </c>
      <c r="B652" s="1" t="s">
        <v>167</v>
      </c>
      <c r="C652" s="3">
        <v>1.0</v>
      </c>
      <c r="D652" s="3">
        <v>1.0</v>
      </c>
      <c r="E652" s="3">
        <v>0.0</v>
      </c>
      <c r="F652" s="3">
        <v>0.0</v>
      </c>
      <c r="G652" s="3">
        <v>0.0</v>
      </c>
      <c r="H652" s="3">
        <v>0.0</v>
      </c>
    </row>
    <row r="653" hidden="1">
      <c r="A653" s="1" t="s">
        <v>1194</v>
      </c>
      <c r="B653" s="1" t="s">
        <v>167</v>
      </c>
      <c r="C653" s="3">
        <v>1.0</v>
      </c>
      <c r="D653" s="3">
        <v>1.0</v>
      </c>
      <c r="E653" s="3">
        <v>0.0</v>
      </c>
      <c r="F653" s="3">
        <v>0.0</v>
      </c>
      <c r="G653" s="3">
        <v>0.0</v>
      </c>
      <c r="H653" s="3">
        <v>0.0</v>
      </c>
    </row>
    <row r="654">
      <c r="A654" s="1" t="s">
        <v>1192</v>
      </c>
      <c r="B654" s="1" t="s">
        <v>167</v>
      </c>
      <c r="C654" s="3">
        <v>1.0</v>
      </c>
      <c r="D654" s="3">
        <v>1.0</v>
      </c>
      <c r="E654" s="3">
        <v>0.0</v>
      </c>
      <c r="F654" s="3">
        <v>0.0</v>
      </c>
      <c r="G654" s="3">
        <v>0.0</v>
      </c>
      <c r="H654" s="3">
        <v>0.0</v>
      </c>
    </row>
    <row r="655">
      <c r="A655" s="2" t="s">
        <v>1160</v>
      </c>
      <c r="B655" s="1" t="s">
        <v>13</v>
      </c>
      <c r="C655" s="3">
        <v>14.0</v>
      </c>
      <c r="D655" s="3">
        <v>14.0</v>
      </c>
      <c r="E655" s="3">
        <v>0.0</v>
      </c>
      <c r="F655" s="3">
        <v>0.0</v>
      </c>
      <c r="G655" s="3">
        <v>0.0</v>
      </c>
      <c r="H655" s="3">
        <v>0.0</v>
      </c>
    </row>
    <row r="656">
      <c r="A656" s="2" t="s">
        <v>1171</v>
      </c>
      <c r="B656" s="1" t="s">
        <v>15</v>
      </c>
      <c r="C656" s="3">
        <v>0.0</v>
      </c>
      <c r="D656" s="3">
        <v>0.0</v>
      </c>
      <c r="E656" s="3">
        <v>0.0</v>
      </c>
      <c r="F656" s="3">
        <v>0.0</v>
      </c>
      <c r="G656" s="3">
        <v>4.0</v>
      </c>
      <c r="H656" s="3">
        <v>2.0</v>
      </c>
    </row>
    <row r="657">
      <c r="A657" s="4"/>
      <c r="B657" s="4"/>
    </row>
    <row r="658">
      <c r="A658" s="4"/>
      <c r="B658" s="4"/>
    </row>
    <row r="659">
      <c r="A659" s="4"/>
      <c r="B659" s="4"/>
    </row>
  </sheetData>
  <autoFilter ref="$A$1:$H$656">
    <filterColumn colId="1">
      <filters>
        <filter val="SP"/>
      </filters>
    </filterColumn>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8"/>
    <hyperlink r:id="rId16" ref="A19"/>
    <hyperlink r:id="rId17" ref="A20"/>
    <hyperlink r:id="rId18" ref="A21"/>
    <hyperlink r:id="rId19" ref="A22"/>
    <hyperlink r:id="rId20" ref="A23"/>
    <hyperlink r:id="rId21" ref="A24"/>
    <hyperlink r:id="rId22" ref="A25"/>
    <hyperlink r:id="rId23" ref="A26"/>
    <hyperlink r:id="rId24" ref="A27"/>
    <hyperlink r:id="rId25" ref="A28"/>
    <hyperlink r:id="rId26" ref="A29"/>
    <hyperlink r:id="rId27" ref="A30"/>
    <hyperlink r:id="rId28" ref="A31"/>
    <hyperlink r:id="rId29" ref="A32"/>
    <hyperlink r:id="rId30" ref="A33"/>
    <hyperlink r:id="rId31" ref="A34"/>
    <hyperlink r:id="rId32" ref="A35"/>
    <hyperlink r:id="rId33" ref="A36"/>
    <hyperlink r:id="rId34" ref="A37"/>
    <hyperlink r:id="rId35" ref="A38"/>
    <hyperlink r:id="rId36" ref="A39"/>
    <hyperlink r:id="rId37" ref="A40"/>
    <hyperlink r:id="rId38" ref="A41"/>
    <hyperlink r:id="rId39" ref="A42"/>
    <hyperlink r:id="rId40" ref="A43"/>
    <hyperlink r:id="rId41" ref="A44"/>
    <hyperlink r:id="rId42" ref="A45"/>
    <hyperlink r:id="rId43" ref="A46"/>
    <hyperlink r:id="rId44" ref="A47"/>
    <hyperlink r:id="rId45" ref="A48"/>
    <hyperlink r:id="rId46" ref="A49"/>
    <hyperlink r:id="rId47" ref="A50"/>
    <hyperlink r:id="rId48" ref="A51"/>
    <hyperlink r:id="rId49" ref="A52"/>
    <hyperlink r:id="rId50" ref="A53"/>
    <hyperlink r:id="rId51" ref="A54"/>
    <hyperlink r:id="rId52" ref="A55"/>
    <hyperlink r:id="rId53" ref="A56"/>
    <hyperlink r:id="rId54" ref="A57"/>
    <hyperlink r:id="rId55" ref="A58"/>
    <hyperlink r:id="rId56" ref="A59"/>
    <hyperlink r:id="rId57" ref="A60"/>
    <hyperlink r:id="rId58" ref="A61"/>
    <hyperlink r:id="rId59" ref="A62"/>
    <hyperlink r:id="rId60" ref="A63"/>
    <hyperlink r:id="rId61" ref="A64"/>
    <hyperlink r:id="rId62" ref="A65"/>
    <hyperlink r:id="rId63" ref="A66"/>
    <hyperlink r:id="rId64" ref="A67"/>
    <hyperlink r:id="rId65" ref="A68"/>
    <hyperlink r:id="rId66" ref="A69"/>
    <hyperlink r:id="rId67" ref="A70"/>
    <hyperlink r:id="rId68" ref="A71"/>
    <hyperlink r:id="rId69" ref="A72"/>
    <hyperlink r:id="rId70" ref="A73"/>
    <hyperlink r:id="rId71" ref="A74"/>
    <hyperlink r:id="rId72" ref="A75"/>
    <hyperlink r:id="rId73" ref="A76"/>
    <hyperlink r:id="rId74" ref="A77"/>
    <hyperlink r:id="rId75" ref="A78"/>
    <hyperlink r:id="rId76" ref="A79"/>
    <hyperlink r:id="rId77" ref="A80"/>
    <hyperlink r:id="rId78" ref="A81"/>
    <hyperlink r:id="rId79" ref="A82"/>
    <hyperlink r:id="rId80" ref="A83"/>
    <hyperlink r:id="rId81" ref="A84"/>
    <hyperlink r:id="rId82" ref="A85"/>
    <hyperlink r:id="rId83" ref="A86"/>
    <hyperlink r:id="rId84" ref="A87"/>
    <hyperlink r:id="rId85" ref="A88"/>
    <hyperlink r:id="rId86" ref="A89"/>
    <hyperlink r:id="rId87" ref="A90"/>
    <hyperlink r:id="rId88" ref="A91"/>
    <hyperlink r:id="rId89" ref="A92"/>
    <hyperlink r:id="rId90" ref="A93"/>
    <hyperlink r:id="rId91" ref="A94"/>
    <hyperlink r:id="rId92" ref="A95"/>
    <hyperlink r:id="rId93" ref="A96"/>
    <hyperlink r:id="rId94" ref="A97"/>
    <hyperlink r:id="rId95" ref="A98"/>
    <hyperlink r:id="rId96" ref="A99"/>
    <hyperlink r:id="rId97" ref="A100"/>
    <hyperlink r:id="rId98" ref="A101"/>
    <hyperlink r:id="rId99" ref="A102"/>
    <hyperlink r:id="rId100" ref="A103"/>
    <hyperlink r:id="rId101" ref="A104"/>
    <hyperlink r:id="rId102" ref="A105"/>
    <hyperlink r:id="rId103" ref="A106"/>
    <hyperlink r:id="rId104" ref="A107"/>
    <hyperlink r:id="rId105" ref="A108"/>
    <hyperlink r:id="rId106" ref="A109"/>
    <hyperlink r:id="rId107" ref="A110"/>
    <hyperlink r:id="rId108" ref="A111"/>
    <hyperlink r:id="rId109" ref="A112"/>
    <hyperlink r:id="rId110" ref="A113"/>
    <hyperlink r:id="rId111" ref="A114"/>
    <hyperlink r:id="rId112" ref="A115"/>
    <hyperlink r:id="rId113" ref="A116"/>
    <hyperlink r:id="rId114" ref="A117"/>
    <hyperlink r:id="rId115" ref="A118"/>
    <hyperlink r:id="rId116" ref="A119"/>
    <hyperlink r:id="rId117" ref="A120"/>
    <hyperlink r:id="rId118" ref="A121"/>
    <hyperlink r:id="rId119" ref="A122"/>
    <hyperlink r:id="rId120" ref="A123"/>
    <hyperlink r:id="rId121" ref="A124"/>
    <hyperlink r:id="rId122" ref="A125"/>
    <hyperlink r:id="rId123" ref="A126"/>
    <hyperlink r:id="rId124" ref="A127"/>
    <hyperlink r:id="rId125" ref="A128"/>
    <hyperlink r:id="rId126" ref="A129"/>
    <hyperlink r:id="rId127" ref="A130"/>
    <hyperlink r:id="rId128" ref="A131"/>
    <hyperlink r:id="rId129" ref="A132"/>
    <hyperlink r:id="rId130" ref="A133"/>
    <hyperlink r:id="rId131" ref="A134"/>
    <hyperlink r:id="rId132" ref="A135"/>
    <hyperlink r:id="rId133" ref="A136"/>
    <hyperlink r:id="rId134" ref="A137"/>
    <hyperlink r:id="rId135" ref="A138"/>
    <hyperlink r:id="rId136" ref="A139"/>
    <hyperlink r:id="rId137" ref="A140"/>
    <hyperlink r:id="rId138" ref="A141"/>
    <hyperlink r:id="rId139" ref="A142"/>
    <hyperlink r:id="rId140" ref="A143"/>
    <hyperlink r:id="rId141" ref="A144"/>
    <hyperlink r:id="rId142" ref="A145"/>
    <hyperlink r:id="rId143" ref="A146"/>
    <hyperlink r:id="rId144" ref="A147"/>
    <hyperlink r:id="rId145" ref="A148"/>
    <hyperlink r:id="rId146" ref="A149"/>
    <hyperlink r:id="rId147" ref="A150"/>
    <hyperlink r:id="rId148" ref="A151"/>
    <hyperlink r:id="rId149" ref="A152"/>
    <hyperlink r:id="rId150" ref="A153"/>
    <hyperlink r:id="rId151" ref="A154"/>
    <hyperlink r:id="rId152" ref="A155"/>
    <hyperlink r:id="rId153" ref="A156"/>
    <hyperlink r:id="rId154" ref="A157"/>
    <hyperlink r:id="rId155" ref="A158"/>
    <hyperlink r:id="rId156" ref="A159"/>
    <hyperlink r:id="rId157" ref="A160"/>
    <hyperlink r:id="rId158" ref="A161"/>
    <hyperlink r:id="rId159" ref="A162"/>
    <hyperlink r:id="rId160" ref="A163"/>
    <hyperlink r:id="rId161" ref="A164"/>
    <hyperlink r:id="rId162" ref="A165"/>
    <hyperlink r:id="rId163" ref="A166"/>
    <hyperlink r:id="rId164" ref="A167"/>
    <hyperlink r:id="rId165" ref="A168"/>
    <hyperlink r:id="rId166" ref="A169"/>
    <hyperlink r:id="rId167" ref="A170"/>
    <hyperlink r:id="rId168" ref="A171"/>
    <hyperlink r:id="rId169" ref="A172"/>
    <hyperlink r:id="rId170" ref="A173"/>
    <hyperlink r:id="rId171" ref="A174"/>
    <hyperlink r:id="rId172" ref="A175"/>
    <hyperlink r:id="rId173" ref="A176"/>
    <hyperlink r:id="rId174" ref="A177"/>
    <hyperlink r:id="rId175" ref="A178"/>
    <hyperlink r:id="rId176" ref="A179"/>
    <hyperlink r:id="rId177" ref="A180"/>
    <hyperlink r:id="rId178" ref="A181"/>
    <hyperlink r:id="rId179" ref="A182"/>
    <hyperlink r:id="rId180" ref="A183"/>
    <hyperlink r:id="rId181" ref="A184"/>
    <hyperlink r:id="rId182" ref="A185"/>
    <hyperlink r:id="rId183" ref="A186"/>
    <hyperlink r:id="rId184" ref="A187"/>
    <hyperlink r:id="rId185" ref="A188"/>
    <hyperlink r:id="rId186" ref="A189"/>
    <hyperlink r:id="rId187" ref="A190"/>
    <hyperlink r:id="rId188" ref="A191"/>
    <hyperlink r:id="rId189" ref="A192"/>
    <hyperlink r:id="rId190" ref="A193"/>
    <hyperlink r:id="rId191" ref="A194"/>
    <hyperlink r:id="rId192" ref="A195"/>
    <hyperlink r:id="rId193" ref="A196"/>
    <hyperlink r:id="rId194" ref="A197"/>
    <hyperlink r:id="rId195" ref="A198"/>
    <hyperlink r:id="rId196" ref="A199"/>
    <hyperlink r:id="rId197" ref="A200"/>
    <hyperlink r:id="rId198" ref="A201"/>
    <hyperlink r:id="rId199" ref="A202"/>
    <hyperlink r:id="rId200" ref="A203"/>
    <hyperlink r:id="rId201" ref="A204"/>
    <hyperlink r:id="rId202" ref="A205"/>
    <hyperlink r:id="rId203" ref="A206"/>
    <hyperlink r:id="rId204" ref="A207"/>
    <hyperlink r:id="rId205" ref="A208"/>
    <hyperlink r:id="rId206" ref="A209"/>
    <hyperlink r:id="rId207" ref="A210"/>
    <hyperlink r:id="rId208" ref="A211"/>
    <hyperlink r:id="rId209" ref="A212"/>
    <hyperlink r:id="rId210" ref="A213"/>
    <hyperlink r:id="rId211" ref="A214"/>
    <hyperlink r:id="rId212" ref="A215"/>
    <hyperlink r:id="rId213" ref="A216"/>
    <hyperlink r:id="rId214" ref="A217"/>
    <hyperlink r:id="rId215" ref="A218"/>
    <hyperlink r:id="rId216" ref="A219"/>
    <hyperlink r:id="rId217" ref="A220"/>
    <hyperlink r:id="rId218" ref="A221"/>
    <hyperlink r:id="rId219" ref="A222"/>
    <hyperlink r:id="rId220" ref="A223"/>
    <hyperlink r:id="rId221" ref="A224"/>
    <hyperlink r:id="rId222" ref="A225"/>
    <hyperlink r:id="rId223" ref="A226"/>
    <hyperlink r:id="rId224" ref="A227"/>
    <hyperlink r:id="rId225" ref="A228"/>
    <hyperlink r:id="rId226" ref="A229"/>
    <hyperlink r:id="rId227" ref="A230"/>
    <hyperlink r:id="rId228" ref="A231"/>
    <hyperlink r:id="rId229" ref="A232"/>
    <hyperlink r:id="rId230" ref="A233"/>
    <hyperlink r:id="rId231" ref="A234"/>
    <hyperlink r:id="rId232" ref="A235"/>
    <hyperlink r:id="rId233" ref="A236"/>
    <hyperlink r:id="rId234" ref="A237"/>
    <hyperlink r:id="rId235" ref="A238"/>
    <hyperlink r:id="rId236" ref="A239"/>
    <hyperlink r:id="rId237" ref="A240"/>
    <hyperlink r:id="rId238" ref="A241"/>
    <hyperlink r:id="rId239" ref="A242"/>
    <hyperlink r:id="rId240" ref="A243"/>
    <hyperlink r:id="rId241" ref="A244"/>
    <hyperlink r:id="rId242" ref="A245"/>
    <hyperlink r:id="rId243" ref="A246"/>
    <hyperlink r:id="rId244" ref="A247"/>
    <hyperlink r:id="rId245" ref="A248"/>
    <hyperlink r:id="rId246" ref="A249"/>
    <hyperlink r:id="rId247" ref="A250"/>
    <hyperlink r:id="rId248" ref="A251"/>
    <hyperlink r:id="rId249" ref="A252"/>
    <hyperlink r:id="rId250" ref="A253"/>
    <hyperlink r:id="rId251" ref="A254"/>
    <hyperlink r:id="rId252" ref="A255"/>
    <hyperlink r:id="rId253" ref="A256"/>
    <hyperlink r:id="rId254" ref="A257"/>
    <hyperlink r:id="rId255" ref="A258"/>
    <hyperlink r:id="rId256" ref="A259"/>
    <hyperlink r:id="rId257" ref="A260"/>
    <hyperlink r:id="rId258" ref="A261"/>
    <hyperlink r:id="rId259" ref="A262"/>
    <hyperlink r:id="rId260" ref="A263"/>
    <hyperlink r:id="rId261" ref="A264"/>
    <hyperlink r:id="rId262" ref="A265"/>
    <hyperlink r:id="rId263" ref="A266"/>
    <hyperlink r:id="rId264" ref="A267"/>
    <hyperlink r:id="rId265" ref="A268"/>
    <hyperlink r:id="rId266" ref="A269"/>
    <hyperlink r:id="rId267" ref="A270"/>
    <hyperlink r:id="rId268" ref="A271"/>
    <hyperlink r:id="rId269" ref="A272"/>
    <hyperlink r:id="rId270" ref="A273"/>
    <hyperlink r:id="rId271" ref="A274"/>
    <hyperlink r:id="rId272" ref="A275"/>
    <hyperlink r:id="rId273" ref="A276"/>
    <hyperlink r:id="rId274" ref="A277"/>
    <hyperlink r:id="rId275" ref="A278"/>
    <hyperlink r:id="rId276" ref="A279"/>
    <hyperlink r:id="rId277" ref="A280"/>
    <hyperlink r:id="rId278" ref="A281"/>
    <hyperlink r:id="rId279" ref="A282"/>
    <hyperlink r:id="rId280" ref="A283"/>
    <hyperlink r:id="rId281" ref="A285"/>
    <hyperlink r:id="rId282" ref="A286"/>
    <hyperlink r:id="rId283" ref="A287"/>
    <hyperlink r:id="rId284" ref="A288"/>
    <hyperlink r:id="rId285" ref="A289"/>
    <hyperlink r:id="rId286" ref="A290"/>
    <hyperlink r:id="rId287" ref="A291"/>
    <hyperlink r:id="rId288" ref="A292"/>
    <hyperlink r:id="rId289" ref="A293"/>
    <hyperlink r:id="rId290" ref="A294"/>
    <hyperlink r:id="rId291" ref="A295"/>
    <hyperlink r:id="rId292" ref="A296"/>
    <hyperlink r:id="rId293" ref="A298"/>
    <hyperlink r:id="rId294" ref="A299"/>
    <hyperlink r:id="rId295" ref="A300"/>
    <hyperlink r:id="rId296" ref="A301"/>
    <hyperlink r:id="rId297" ref="A302"/>
    <hyperlink r:id="rId298" ref="A303"/>
    <hyperlink r:id="rId299" ref="A304"/>
    <hyperlink r:id="rId300" ref="A305"/>
    <hyperlink r:id="rId301" ref="A306"/>
    <hyperlink r:id="rId302" ref="A307"/>
    <hyperlink r:id="rId303" ref="A308"/>
    <hyperlink r:id="rId304" ref="A309"/>
    <hyperlink r:id="rId305" ref="A310"/>
    <hyperlink r:id="rId306" ref="A311"/>
    <hyperlink r:id="rId307" ref="A312"/>
    <hyperlink r:id="rId308" ref="A313"/>
    <hyperlink r:id="rId309" ref="A314"/>
    <hyperlink r:id="rId310" ref="A315"/>
    <hyperlink r:id="rId311" ref="A316"/>
    <hyperlink r:id="rId312" ref="A317"/>
    <hyperlink r:id="rId313" ref="A318"/>
    <hyperlink r:id="rId314" ref="A319"/>
    <hyperlink r:id="rId315" ref="A320"/>
    <hyperlink r:id="rId316" ref="A321"/>
    <hyperlink r:id="rId317" ref="A322"/>
    <hyperlink r:id="rId318" ref="A323"/>
    <hyperlink r:id="rId319" ref="A324"/>
    <hyperlink r:id="rId320" ref="A325"/>
    <hyperlink r:id="rId321" ref="A326"/>
    <hyperlink r:id="rId322" ref="A327"/>
    <hyperlink r:id="rId323" ref="A328"/>
    <hyperlink r:id="rId324" ref="A329"/>
    <hyperlink r:id="rId325" ref="A330"/>
    <hyperlink r:id="rId326" ref="A331"/>
    <hyperlink r:id="rId327" ref="A332"/>
    <hyperlink r:id="rId328" ref="A333"/>
    <hyperlink r:id="rId329" ref="A334"/>
    <hyperlink r:id="rId330" ref="A335"/>
    <hyperlink r:id="rId331" ref="A336"/>
    <hyperlink r:id="rId332" ref="A337"/>
    <hyperlink r:id="rId333" ref="A338"/>
    <hyperlink r:id="rId334" ref="A339"/>
    <hyperlink r:id="rId335" ref="A340"/>
    <hyperlink r:id="rId336" ref="A341"/>
    <hyperlink r:id="rId337" ref="A342"/>
    <hyperlink r:id="rId338" ref="A343"/>
    <hyperlink r:id="rId339" ref="A344"/>
    <hyperlink r:id="rId340" ref="A345"/>
    <hyperlink r:id="rId341" ref="A346"/>
    <hyperlink r:id="rId342" ref="A347"/>
    <hyperlink r:id="rId343" ref="A348"/>
    <hyperlink r:id="rId344" ref="A349"/>
    <hyperlink r:id="rId345" ref="A350"/>
    <hyperlink r:id="rId346" ref="A351"/>
    <hyperlink r:id="rId347" ref="A352"/>
    <hyperlink r:id="rId348" ref="A354"/>
    <hyperlink r:id="rId349" ref="A355"/>
    <hyperlink r:id="rId350" ref="A356"/>
    <hyperlink r:id="rId351" ref="A357"/>
    <hyperlink r:id="rId352" ref="A358"/>
    <hyperlink r:id="rId353" ref="A359"/>
    <hyperlink r:id="rId354" ref="A360"/>
    <hyperlink r:id="rId355" ref="A361"/>
    <hyperlink r:id="rId356" ref="A362"/>
    <hyperlink r:id="rId357" ref="A363"/>
    <hyperlink r:id="rId358" ref="A364"/>
    <hyperlink r:id="rId359" ref="A365"/>
    <hyperlink r:id="rId360" ref="A366"/>
    <hyperlink r:id="rId361" ref="A367"/>
    <hyperlink r:id="rId362" ref="A368"/>
    <hyperlink r:id="rId363" ref="A369"/>
    <hyperlink r:id="rId364" ref="A370"/>
    <hyperlink r:id="rId365" ref="A371"/>
    <hyperlink r:id="rId366" ref="A372"/>
    <hyperlink r:id="rId367" ref="A373"/>
    <hyperlink r:id="rId368" ref="A374"/>
    <hyperlink r:id="rId369" ref="A375"/>
    <hyperlink r:id="rId370" ref="A376"/>
    <hyperlink r:id="rId371" ref="A377"/>
    <hyperlink r:id="rId372" ref="A378"/>
    <hyperlink r:id="rId373" ref="A379"/>
    <hyperlink r:id="rId374" ref="A380"/>
    <hyperlink r:id="rId375" ref="A381"/>
    <hyperlink r:id="rId376" ref="A382"/>
    <hyperlink r:id="rId377" ref="A383"/>
    <hyperlink r:id="rId378" ref="A385"/>
    <hyperlink r:id="rId379" ref="A386"/>
    <hyperlink r:id="rId380" ref="A387"/>
    <hyperlink r:id="rId381" ref="A388"/>
    <hyperlink r:id="rId382" ref="A389"/>
    <hyperlink r:id="rId383" ref="A390"/>
    <hyperlink r:id="rId384" ref="A391"/>
    <hyperlink r:id="rId385" ref="A392"/>
    <hyperlink r:id="rId386" ref="A393"/>
    <hyperlink r:id="rId387" ref="A394"/>
    <hyperlink r:id="rId388" ref="A395"/>
    <hyperlink r:id="rId389" ref="A396"/>
    <hyperlink r:id="rId390" ref="A397"/>
    <hyperlink r:id="rId391" ref="A398"/>
    <hyperlink r:id="rId392" ref="A399"/>
    <hyperlink r:id="rId393" ref="A400"/>
    <hyperlink r:id="rId394" ref="A401"/>
    <hyperlink r:id="rId395" ref="A402"/>
    <hyperlink r:id="rId396" ref="A403"/>
    <hyperlink r:id="rId397" ref="A404"/>
    <hyperlink r:id="rId398" ref="A405"/>
    <hyperlink r:id="rId399" ref="A406"/>
    <hyperlink r:id="rId400" ref="A407"/>
    <hyperlink r:id="rId401" ref="A408"/>
    <hyperlink r:id="rId402" ref="A409"/>
    <hyperlink r:id="rId403" ref="A410"/>
    <hyperlink r:id="rId404" ref="A411"/>
    <hyperlink r:id="rId405" ref="A412"/>
    <hyperlink r:id="rId406" ref="A413"/>
    <hyperlink r:id="rId407" ref="A414"/>
    <hyperlink r:id="rId408" ref="A415"/>
    <hyperlink r:id="rId409" ref="A416"/>
    <hyperlink r:id="rId410" ref="A417"/>
    <hyperlink r:id="rId411" ref="A418"/>
    <hyperlink r:id="rId412" ref="A419"/>
    <hyperlink r:id="rId413" ref="A420"/>
    <hyperlink r:id="rId414" ref="A421"/>
    <hyperlink r:id="rId415" ref="A422"/>
    <hyperlink r:id="rId416" ref="A423"/>
    <hyperlink r:id="rId417" ref="A424"/>
    <hyperlink r:id="rId418" ref="A425"/>
    <hyperlink r:id="rId419" ref="A426"/>
    <hyperlink r:id="rId420" ref="A427"/>
    <hyperlink r:id="rId421" ref="A428"/>
    <hyperlink r:id="rId422" ref="A429"/>
    <hyperlink r:id="rId423" ref="A430"/>
    <hyperlink r:id="rId424" ref="A431"/>
    <hyperlink r:id="rId425" ref="A432"/>
    <hyperlink r:id="rId426" ref="A433"/>
    <hyperlink r:id="rId427" ref="A434"/>
    <hyperlink r:id="rId428" ref="A435"/>
    <hyperlink r:id="rId429" ref="A436"/>
    <hyperlink r:id="rId430" ref="A437"/>
    <hyperlink r:id="rId431" ref="A440"/>
    <hyperlink r:id="rId432" ref="A442"/>
    <hyperlink r:id="rId433" ref="A443"/>
    <hyperlink r:id="rId434" ref="A444"/>
    <hyperlink r:id="rId435" ref="A445"/>
    <hyperlink r:id="rId436" ref="A447"/>
    <hyperlink r:id="rId437" ref="A448"/>
    <hyperlink r:id="rId438" ref="A449"/>
    <hyperlink r:id="rId439" ref="A450"/>
    <hyperlink r:id="rId440" ref="A451"/>
    <hyperlink r:id="rId441" ref="A452"/>
    <hyperlink r:id="rId442" ref="A453"/>
    <hyperlink r:id="rId443" ref="A454"/>
    <hyperlink r:id="rId444" ref="A455"/>
    <hyperlink r:id="rId445" ref="A456"/>
    <hyperlink r:id="rId446" ref="A457"/>
    <hyperlink r:id="rId447" ref="A458"/>
    <hyperlink r:id="rId448" ref="A459"/>
    <hyperlink r:id="rId449" ref="A460"/>
    <hyperlink r:id="rId450" ref="A461"/>
    <hyperlink r:id="rId451" ref="A462"/>
    <hyperlink r:id="rId452" ref="A463"/>
    <hyperlink r:id="rId453" ref="A464"/>
    <hyperlink r:id="rId454" ref="A465"/>
    <hyperlink r:id="rId455" ref="A466"/>
    <hyperlink r:id="rId456" ref="A467"/>
    <hyperlink r:id="rId457" ref="A468"/>
    <hyperlink r:id="rId458" ref="A469"/>
    <hyperlink r:id="rId459" ref="A470"/>
    <hyperlink r:id="rId460" ref="A471"/>
    <hyperlink r:id="rId461" ref="A472"/>
    <hyperlink r:id="rId462" ref="A473"/>
    <hyperlink r:id="rId463" ref="A474"/>
    <hyperlink r:id="rId464" ref="A475"/>
    <hyperlink r:id="rId465" ref="A476"/>
    <hyperlink r:id="rId466" ref="A477"/>
    <hyperlink r:id="rId467" ref="A478"/>
    <hyperlink r:id="rId468" ref="A479"/>
    <hyperlink r:id="rId469" ref="A480"/>
    <hyperlink r:id="rId470" ref="A481"/>
    <hyperlink r:id="rId471" ref="A482"/>
    <hyperlink r:id="rId472" ref="A483"/>
    <hyperlink r:id="rId473" ref="A484"/>
    <hyperlink r:id="rId474" ref="A485"/>
    <hyperlink r:id="rId475" ref="A486"/>
    <hyperlink r:id="rId476" ref="A487"/>
    <hyperlink r:id="rId477" ref="A488"/>
    <hyperlink r:id="rId478" ref="A489"/>
    <hyperlink r:id="rId479" ref="A490"/>
    <hyperlink r:id="rId480" ref="A491"/>
    <hyperlink r:id="rId481" ref="A492"/>
    <hyperlink r:id="rId482" ref="A493"/>
    <hyperlink r:id="rId483" ref="A494"/>
    <hyperlink r:id="rId484" ref="A495"/>
    <hyperlink r:id="rId485" ref="A496"/>
    <hyperlink r:id="rId486" ref="A497"/>
    <hyperlink r:id="rId487" ref="A498"/>
    <hyperlink r:id="rId488" ref="A499"/>
    <hyperlink r:id="rId489" ref="A500"/>
    <hyperlink r:id="rId490" ref="A501"/>
    <hyperlink r:id="rId491" ref="A502"/>
    <hyperlink r:id="rId492" ref="A503"/>
    <hyperlink r:id="rId493" ref="A504"/>
    <hyperlink r:id="rId494" ref="A505"/>
    <hyperlink r:id="rId495" ref="A506"/>
    <hyperlink r:id="rId496" ref="A507"/>
    <hyperlink r:id="rId497" ref="A508"/>
    <hyperlink r:id="rId498" ref="A509"/>
    <hyperlink r:id="rId499" ref="A510"/>
    <hyperlink r:id="rId500" ref="A511"/>
    <hyperlink r:id="rId501" ref="A513"/>
    <hyperlink r:id="rId502" ref="A514"/>
    <hyperlink r:id="rId503" ref="A515"/>
    <hyperlink r:id="rId504" ref="A516"/>
    <hyperlink r:id="rId505" ref="A517"/>
    <hyperlink r:id="rId506" ref="A518"/>
    <hyperlink r:id="rId507" ref="A519"/>
    <hyperlink r:id="rId508" ref="A520"/>
    <hyperlink r:id="rId509" ref="A521"/>
    <hyperlink r:id="rId510" ref="A522"/>
    <hyperlink r:id="rId511" ref="A523"/>
    <hyperlink r:id="rId512" ref="A524"/>
    <hyperlink r:id="rId513" ref="A525"/>
    <hyperlink r:id="rId514" ref="A526"/>
    <hyperlink r:id="rId515" ref="A527"/>
    <hyperlink r:id="rId516" ref="A528"/>
    <hyperlink r:id="rId517" ref="A529"/>
    <hyperlink r:id="rId518" ref="A530"/>
    <hyperlink r:id="rId519" ref="A531"/>
    <hyperlink r:id="rId520" ref="A532"/>
    <hyperlink r:id="rId521" ref="A533"/>
    <hyperlink r:id="rId522" ref="A534"/>
    <hyperlink r:id="rId523" ref="A535"/>
    <hyperlink r:id="rId524" ref="A536"/>
    <hyperlink r:id="rId525" ref="A537"/>
    <hyperlink r:id="rId526" ref="A538"/>
    <hyperlink r:id="rId527" ref="A539"/>
    <hyperlink r:id="rId528" ref="A540"/>
    <hyperlink r:id="rId529" ref="A541"/>
    <hyperlink r:id="rId530" ref="A542"/>
    <hyperlink r:id="rId531" ref="A543"/>
    <hyperlink r:id="rId532" ref="A544"/>
    <hyperlink r:id="rId533" ref="A545"/>
    <hyperlink r:id="rId534" ref="A546"/>
    <hyperlink r:id="rId535" ref="A547"/>
    <hyperlink r:id="rId536" ref="A548"/>
    <hyperlink r:id="rId537" ref="A549"/>
    <hyperlink r:id="rId538" ref="A550"/>
    <hyperlink r:id="rId539" ref="A551"/>
    <hyperlink r:id="rId540" ref="A552"/>
    <hyperlink r:id="rId541" ref="A553"/>
    <hyperlink r:id="rId542" ref="A554"/>
    <hyperlink r:id="rId543" ref="A555"/>
    <hyperlink r:id="rId544" ref="A556"/>
    <hyperlink r:id="rId545" ref="A557"/>
    <hyperlink r:id="rId546" ref="A558"/>
    <hyperlink r:id="rId547" ref="A559"/>
    <hyperlink r:id="rId548" ref="A560"/>
    <hyperlink r:id="rId549" ref="A561"/>
    <hyperlink r:id="rId550" ref="A562"/>
    <hyperlink r:id="rId551" ref="A563"/>
    <hyperlink r:id="rId552" ref="A564"/>
    <hyperlink r:id="rId553" ref="A565"/>
    <hyperlink r:id="rId554" ref="A566"/>
    <hyperlink r:id="rId555" ref="A567"/>
    <hyperlink r:id="rId556" ref="A568"/>
    <hyperlink r:id="rId557" ref="A569"/>
    <hyperlink r:id="rId558" ref="A570"/>
    <hyperlink r:id="rId559" ref="A571"/>
    <hyperlink r:id="rId560" ref="A573"/>
    <hyperlink r:id="rId561" ref="A574"/>
    <hyperlink r:id="rId562" ref="A575"/>
    <hyperlink r:id="rId563" ref="A576"/>
    <hyperlink r:id="rId564" ref="A577"/>
    <hyperlink r:id="rId565" ref="A578"/>
    <hyperlink r:id="rId566" ref="A579"/>
    <hyperlink r:id="rId567" ref="A580"/>
    <hyperlink r:id="rId568" ref="A581"/>
    <hyperlink r:id="rId569" ref="A582"/>
    <hyperlink r:id="rId570" ref="A583"/>
    <hyperlink r:id="rId571" ref="A584"/>
    <hyperlink r:id="rId572" ref="A585"/>
    <hyperlink r:id="rId573" ref="A586"/>
    <hyperlink r:id="rId574" ref="A587"/>
    <hyperlink r:id="rId575" ref="A588"/>
    <hyperlink r:id="rId576" ref="A589"/>
    <hyperlink r:id="rId577" ref="A590"/>
    <hyperlink r:id="rId578" ref="A591"/>
    <hyperlink r:id="rId579" ref="A592"/>
    <hyperlink r:id="rId580" ref="A593"/>
    <hyperlink r:id="rId581" ref="A594"/>
    <hyperlink r:id="rId582" ref="A595"/>
    <hyperlink r:id="rId583" ref="A596"/>
    <hyperlink r:id="rId584" ref="A597"/>
    <hyperlink r:id="rId585" ref="A598"/>
    <hyperlink r:id="rId586" ref="A599"/>
    <hyperlink r:id="rId587" ref="A600"/>
    <hyperlink r:id="rId588" ref="A601"/>
    <hyperlink r:id="rId589" ref="A602"/>
    <hyperlink r:id="rId590" ref="A603"/>
    <hyperlink r:id="rId591" ref="A604"/>
    <hyperlink r:id="rId592" ref="A605"/>
    <hyperlink r:id="rId593" ref="A606"/>
    <hyperlink r:id="rId594" ref="A607"/>
    <hyperlink r:id="rId595" ref="A608"/>
    <hyperlink r:id="rId596" ref="A609"/>
    <hyperlink r:id="rId597" ref="A610"/>
    <hyperlink r:id="rId598" ref="A611"/>
    <hyperlink r:id="rId599" ref="A612"/>
    <hyperlink r:id="rId600" ref="A613"/>
    <hyperlink r:id="rId601" ref="A614"/>
    <hyperlink r:id="rId602" ref="A615"/>
    <hyperlink r:id="rId603" ref="A616"/>
    <hyperlink r:id="rId604" ref="A617"/>
    <hyperlink r:id="rId605" ref="A619"/>
    <hyperlink r:id="rId606" ref="A620"/>
    <hyperlink r:id="rId607" ref="A621"/>
    <hyperlink r:id="rId608" ref="A622"/>
    <hyperlink r:id="rId609" ref="A623"/>
    <hyperlink r:id="rId610" ref="A624"/>
    <hyperlink r:id="rId611" ref="A625"/>
    <hyperlink r:id="rId612" ref="A626"/>
    <hyperlink r:id="rId613" ref="A628"/>
    <hyperlink r:id="rId614" ref="A629"/>
    <hyperlink r:id="rId615" ref="A630"/>
    <hyperlink r:id="rId616" ref="A631"/>
    <hyperlink r:id="rId617" ref="A632"/>
    <hyperlink r:id="rId618" ref="A633"/>
    <hyperlink r:id="rId619" ref="A634"/>
    <hyperlink r:id="rId620" ref="A635"/>
    <hyperlink r:id="rId621" ref="A636"/>
    <hyperlink r:id="rId622" ref="A637"/>
    <hyperlink r:id="rId623" ref="A638"/>
    <hyperlink r:id="rId624" ref="A639"/>
    <hyperlink r:id="rId625" ref="A640"/>
    <hyperlink r:id="rId626" ref="A641"/>
    <hyperlink r:id="rId627" ref="A642"/>
    <hyperlink r:id="rId628" ref="A643"/>
    <hyperlink r:id="rId629" ref="A644"/>
    <hyperlink r:id="rId630" ref="A645"/>
    <hyperlink r:id="rId631" ref="A646"/>
    <hyperlink r:id="rId632" ref="A647"/>
    <hyperlink r:id="rId633" ref="A648"/>
    <hyperlink r:id="rId634" ref="A649"/>
    <hyperlink r:id="rId635" ref="A650"/>
    <hyperlink r:id="rId636" ref="A651"/>
    <hyperlink r:id="rId637" ref="A652"/>
    <hyperlink r:id="rId638" ref="A655"/>
    <hyperlink r:id="rId639" ref="A656"/>
  </hyperlinks>
  <drawing r:id="rId64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 customWidth="1" min="2" max="4" width="12.63"/>
    <col customWidth="1" min="5" max="5" width="27.5"/>
    <col customWidth="1" min="6" max="6" width="35.75"/>
    <col customWidth="1" min="7" max="7" width="13.25"/>
    <col customWidth="1" min="8" max="8" width="6.0"/>
    <col customWidth="1" min="9" max="9" width="17.5"/>
  </cols>
  <sheetData>
    <row r="1">
      <c r="A1" s="1" t="s">
        <v>2200</v>
      </c>
      <c r="B1" s="1" t="s">
        <v>2201</v>
      </c>
      <c r="C1" s="1" t="s">
        <v>2202</v>
      </c>
      <c r="D1" s="1" t="s">
        <v>2223</v>
      </c>
      <c r="E1" s="1" t="s">
        <v>2224</v>
      </c>
      <c r="F1" s="1" t="s">
        <v>2231</v>
      </c>
      <c r="G1" s="1" t="s">
        <v>2232</v>
      </c>
      <c r="H1" s="1" t="s">
        <v>2233</v>
      </c>
      <c r="I1" s="1" t="s">
        <v>2203</v>
      </c>
    </row>
    <row r="2" hidden="1">
      <c r="A2" s="2" t="s">
        <v>12</v>
      </c>
      <c r="B2" s="14"/>
      <c r="C2" s="1" t="s">
        <v>13</v>
      </c>
      <c r="D2" s="2" t="s">
        <v>16</v>
      </c>
      <c r="E2" s="1" t="s">
        <v>17</v>
      </c>
      <c r="F2" s="1" t="s">
        <v>2234</v>
      </c>
      <c r="G2" s="1" t="b">
        <v>1</v>
      </c>
      <c r="H2" s="1" t="b">
        <v>1</v>
      </c>
      <c r="I2" s="1" t="s">
        <v>2207</v>
      </c>
      <c r="J2" s="5"/>
    </row>
    <row r="3" hidden="1">
      <c r="A3" s="2" t="s">
        <v>12</v>
      </c>
      <c r="B3" s="14"/>
      <c r="C3" s="1" t="s">
        <v>13</v>
      </c>
      <c r="D3" s="2" t="s">
        <v>153</v>
      </c>
      <c r="E3" s="1" t="s">
        <v>15</v>
      </c>
      <c r="F3" s="1" t="s">
        <v>2235</v>
      </c>
      <c r="G3" s="1" t="b">
        <v>1</v>
      </c>
      <c r="H3" s="1" t="b">
        <v>1</v>
      </c>
      <c r="I3" s="1" t="s">
        <v>2236</v>
      </c>
      <c r="J3" s="5"/>
    </row>
    <row r="4" hidden="1">
      <c r="A4" s="2" t="s">
        <v>12</v>
      </c>
      <c r="B4" s="14"/>
      <c r="C4" s="1" t="s">
        <v>13</v>
      </c>
      <c r="D4" s="2" t="s">
        <v>246</v>
      </c>
      <c r="E4" s="1" t="s">
        <v>15</v>
      </c>
      <c r="F4" s="1" t="s">
        <v>2237</v>
      </c>
      <c r="G4" s="1" t="b">
        <v>1</v>
      </c>
      <c r="H4" s="1" t="b">
        <v>1</v>
      </c>
      <c r="I4" s="1" t="s">
        <v>2221</v>
      </c>
      <c r="J4" s="5"/>
    </row>
    <row r="5" hidden="1">
      <c r="A5" s="2" t="s">
        <v>12</v>
      </c>
      <c r="B5" s="14"/>
      <c r="C5" s="1" t="s">
        <v>13</v>
      </c>
      <c r="D5" s="2" t="s">
        <v>269</v>
      </c>
      <c r="E5" s="1" t="s">
        <v>15</v>
      </c>
      <c r="F5" s="1" t="s">
        <v>2238</v>
      </c>
      <c r="G5" s="1" t="b">
        <v>1</v>
      </c>
      <c r="H5" s="1" t="b">
        <v>1</v>
      </c>
      <c r="I5" s="1" t="s">
        <v>2221</v>
      </c>
      <c r="J5" s="5"/>
    </row>
    <row r="6" hidden="1">
      <c r="A6" s="2" t="s">
        <v>12</v>
      </c>
      <c r="B6" s="14"/>
      <c r="C6" s="1" t="s">
        <v>13</v>
      </c>
      <c r="D6" s="2" t="s">
        <v>21</v>
      </c>
      <c r="E6" s="1" t="s">
        <v>22</v>
      </c>
      <c r="F6" s="1" t="s">
        <v>2239</v>
      </c>
      <c r="G6" s="1" t="b">
        <v>1</v>
      </c>
      <c r="H6" s="1" t="b">
        <v>1</v>
      </c>
      <c r="I6" s="1" t="s">
        <v>2221</v>
      </c>
      <c r="J6" s="5"/>
    </row>
    <row r="7" hidden="1">
      <c r="A7" s="2" t="s">
        <v>12</v>
      </c>
      <c r="B7" s="14"/>
      <c r="C7" s="1" t="s">
        <v>13</v>
      </c>
      <c r="D7" s="2" t="s">
        <v>228</v>
      </c>
      <c r="E7" s="1" t="s">
        <v>17</v>
      </c>
      <c r="F7" s="1" t="s">
        <v>2240</v>
      </c>
      <c r="G7" s="1" t="b">
        <v>1</v>
      </c>
      <c r="H7" s="1" t="b">
        <v>1</v>
      </c>
      <c r="I7" s="1" t="s">
        <v>2221</v>
      </c>
      <c r="J7" s="5"/>
    </row>
    <row r="8" hidden="1">
      <c r="A8" s="2" t="s">
        <v>12</v>
      </c>
      <c r="B8" s="14"/>
      <c r="C8" s="1" t="s">
        <v>13</v>
      </c>
      <c r="D8" s="2" t="s">
        <v>238</v>
      </c>
      <c r="E8" s="1" t="s">
        <v>20</v>
      </c>
      <c r="F8" s="1" t="s">
        <v>2241</v>
      </c>
      <c r="G8" s="1" t="b">
        <v>1</v>
      </c>
      <c r="H8" s="1" t="b">
        <v>1</v>
      </c>
      <c r="I8" s="1" t="s">
        <v>2221</v>
      </c>
      <c r="J8" s="5"/>
    </row>
    <row r="9" hidden="1">
      <c r="A9" s="2" t="s">
        <v>12</v>
      </c>
      <c r="B9" s="14"/>
      <c r="C9" s="1" t="s">
        <v>13</v>
      </c>
      <c r="D9" s="2" t="s">
        <v>229</v>
      </c>
      <c r="E9" s="1" t="s">
        <v>17</v>
      </c>
      <c r="F9" s="1" t="s">
        <v>2242</v>
      </c>
      <c r="G9" s="1" t="b">
        <v>1</v>
      </c>
      <c r="H9" s="1" t="b">
        <v>1</v>
      </c>
      <c r="I9" s="1" t="s">
        <v>2221</v>
      </c>
      <c r="J9" s="5"/>
    </row>
    <row r="10" hidden="1">
      <c r="A10" s="2" t="s">
        <v>12</v>
      </c>
      <c r="B10" s="14"/>
      <c r="C10" s="1" t="s">
        <v>13</v>
      </c>
      <c r="D10" s="2" t="s">
        <v>164</v>
      </c>
      <c r="E10" s="1" t="s">
        <v>17</v>
      </c>
      <c r="F10" s="1" t="s">
        <v>2243</v>
      </c>
      <c r="G10" s="1" t="b">
        <v>1</v>
      </c>
      <c r="H10" s="1" t="b">
        <v>1</v>
      </c>
      <c r="I10" s="1" t="s">
        <v>2221</v>
      </c>
      <c r="J10" s="5"/>
    </row>
    <row r="11" hidden="1">
      <c r="A11" s="2" t="s">
        <v>12</v>
      </c>
      <c r="B11" s="14"/>
      <c r="C11" s="1" t="s">
        <v>13</v>
      </c>
      <c r="D11" s="2" t="s">
        <v>231</v>
      </c>
      <c r="E11" s="1" t="s">
        <v>17</v>
      </c>
      <c r="F11" s="1" t="s">
        <v>2244</v>
      </c>
      <c r="G11" s="1" t="b">
        <v>1</v>
      </c>
      <c r="H11" s="1" t="b">
        <v>1</v>
      </c>
      <c r="I11" s="1" t="s">
        <v>2221</v>
      </c>
      <c r="J11" s="5"/>
    </row>
    <row r="12" hidden="1">
      <c r="A12" s="2" t="s">
        <v>12</v>
      </c>
      <c r="B12" s="14"/>
      <c r="C12" s="1" t="s">
        <v>13</v>
      </c>
      <c r="D12" s="2" t="s">
        <v>232</v>
      </c>
      <c r="E12" s="1" t="s">
        <v>17</v>
      </c>
      <c r="F12" s="1" t="s">
        <v>2245</v>
      </c>
      <c r="G12" s="1" t="b">
        <v>1</v>
      </c>
      <c r="H12" s="1" t="b">
        <v>1</v>
      </c>
      <c r="I12" s="1" t="s">
        <v>2221</v>
      </c>
      <c r="J12" s="5"/>
    </row>
    <row r="13" hidden="1">
      <c r="A13" s="2" t="s">
        <v>12</v>
      </c>
      <c r="B13" s="14"/>
      <c r="C13" s="1" t="s">
        <v>13</v>
      </c>
      <c r="D13" s="2" t="s">
        <v>14</v>
      </c>
      <c r="E13" s="1" t="s">
        <v>15</v>
      </c>
      <c r="F13" s="1" t="s">
        <v>2246</v>
      </c>
      <c r="G13" s="1" t="b">
        <v>1</v>
      </c>
      <c r="H13" s="1" t="b">
        <v>1</v>
      </c>
      <c r="I13" s="1" t="s">
        <v>2221</v>
      </c>
      <c r="J13" s="5"/>
    </row>
    <row r="14" hidden="1">
      <c r="A14" s="2" t="s">
        <v>12</v>
      </c>
      <c r="B14" s="14"/>
      <c r="C14" s="1" t="s">
        <v>13</v>
      </c>
      <c r="D14" s="2" t="s">
        <v>235</v>
      </c>
      <c r="E14" s="1" t="s">
        <v>17</v>
      </c>
      <c r="F14" s="1" t="s">
        <v>2247</v>
      </c>
      <c r="G14" s="1" t="b">
        <v>1</v>
      </c>
      <c r="H14" s="1" t="b">
        <v>1</v>
      </c>
      <c r="I14" s="1" t="s">
        <v>2221</v>
      </c>
      <c r="J14" s="5"/>
    </row>
    <row r="15" hidden="1">
      <c r="A15" s="2" t="s">
        <v>12</v>
      </c>
      <c r="B15" s="14"/>
      <c r="C15" s="1" t="s">
        <v>13</v>
      </c>
      <c r="D15" s="2" t="s">
        <v>224</v>
      </c>
      <c r="E15" s="1" t="s">
        <v>167</v>
      </c>
      <c r="F15" s="1" t="s">
        <v>2248</v>
      </c>
      <c r="G15" s="1" t="b">
        <v>1</v>
      </c>
      <c r="H15" s="1" t="b">
        <v>1</v>
      </c>
      <c r="I15" s="1" t="s">
        <v>2221</v>
      </c>
      <c r="J15" s="5"/>
    </row>
    <row r="16" hidden="1">
      <c r="A16" s="2" t="s">
        <v>12</v>
      </c>
      <c r="B16" s="14"/>
      <c r="C16" s="1" t="s">
        <v>13</v>
      </c>
      <c r="D16" s="1" t="s">
        <v>223</v>
      </c>
      <c r="E16" s="1" t="s">
        <v>167</v>
      </c>
      <c r="F16" s="1" t="s">
        <v>2249</v>
      </c>
      <c r="G16" s="1" t="b">
        <v>1</v>
      </c>
      <c r="H16" s="1" t="b">
        <v>1</v>
      </c>
      <c r="I16" s="1" t="s">
        <v>2221</v>
      </c>
      <c r="J16" s="5"/>
    </row>
    <row r="17" hidden="1">
      <c r="A17" s="2" t="s">
        <v>12</v>
      </c>
      <c r="B17" s="14"/>
      <c r="C17" s="1" t="s">
        <v>13</v>
      </c>
      <c r="D17" s="1" t="s">
        <v>221</v>
      </c>
      <c r="E17" s="1" t="s">
        <v>167</v>
      </c>
      <c r="F17" s="1" t="s">
        <v>2250</v>
      </c>
      <c r="G17" s="1" t="b">
        <v>1</v>
      </c>
      <c r="H17" s="1" t="b">
        <v>1</v>
      </c>
      <c r="I17" s="1" t="s">
        <v>2221</v>
      </c>
      <c r="J17" s="5"/>
    </row>
    <row r="18" hidden="1">
      <c r="A18" s="2" t="s">
        <v>12</v>
      </c>
      <c r="B18" s="14"/>
      <c r="C18" s="1" t="s">
        <v>13</v>
      </c>
      <c r="D18" s="2" t="s">
        <v>226</v>
      </c>
      <c r="E18" s="1" t="s">
        <v>22</v>
      </c>
      <c r="F18" s="1" t="s">
        <v>2077</v>
      </c>
      <c r="G18" s="1" t="b">
        <v>1</v>
      </c>
      <c r="H18" s="1" t="b">
        <v>1</v>
      </c>
      <c r="I18" s="1" t="s">
        <v>2221</v>
      </c>
      <c r="J18" s="5"/>
    </row>
    <row r="19" hidden="1">
      <c r="A19" s="2" t="s">
        <v>12</v>
      </c>
      <c r="B19" s="14"/>
      <c r="C19" s="1" t="s">
        <v>13</v>
      </c>
      <c r="D19" s="2" t="s">
        <v>158</v>
      </c>
      <c r="E19" s="1" t="s">
        <v>20</v>
      </c>
      <c r="F19" s="1" t="s">
        <v>2251</v>
      </c>
      <c r="G19" s="1" t="b">
        <v>1</v>
      </c>
      <c r="H19" s="1" t="b">
        <v>1</v>
      </c>
      <c r="I19" s="1" t="s">
        <v>2221</v>
      </c>
      <c r="J19" s="5"/>
    </row>
    <row r="20" hidden="1">
      <c r="A20" s="2" t="s">
        <v>12</v>
      </c>
      <c r="B20" s="14"/>
      <c r="C20" s="1" t="s">
        <v>13</v>
      </c>
      <c r="D20" s="2" t="s">
        <v>65</v>
      </c>
      <c r="E20" s="1" t="s">
        <v>22</v>
      </c>
      <c r="F20" s="1" t="s">
        <v>2252</v>
      </c>
      <c r="G20" s="1" t="b">
        <v>1</v>
      </c>
      <c r="H20" s="1" t="b">
        <v>1</v>
      </c>
      <c r="I20" s="1" t="s">
        <v>2221</v>
      </c>
      <c r="J20" s="5"/>
    </row>
    <row r="21" hidden="1">
      <c r="A21" s="2" t="s">
        <v>12</v>
      </c>
      <c r="B21" s="14"/>
      <c r="C21" s="1" t="s">
        <v>13</v>
      </c>
      <c r="D21" s="2" t="s">
        <v>159</v>
      </c>
      <c r="E21" s="1" t="s">
        <v>20</v>
      </c>
      <c r="F21" s="1" t="s">
        <v>2253</v>
      </c>
      <c r="G21" s="1" t="b">
        <v>1</v>
      </c>
      <c r="H21" s="1" t="b">
        <v>1</v>
      </c>
      <c r="I21" s="1" t="s">
        <v>2221</v>
      </c>
      <c r="J21" s="5"/>
    </row>
    <row r="22" hidden="1">
      <c r="A22" s="2" t="s">
        <v>12</v>
      </c>
      <c r="B22" s="14"/>
      <c r="C22" s="1" t="s">
        <v>13</v>
      </c>
      <c r="D22" s="2" t="s">
        <v>238</v>
      </c>
      <c r="E22" s="1" t="s">
        <v>20</v>
      </c>
      <c r="F22" s="1" t="s">
        <v>2254</v>
      </c>
      <c r="G22" s="1" t="b">
        <v>1</v>
      </c>
      <c r="H22" s="1" t="b">
        <v>1</v>
      </c>
      <c r="I22" s="1" t="s">
        <v>2221</v>
      </c>
      <c r="J22" s="5"/>
    </row>
    <row r="23" hidden="1">
      <c r="A23" s="2" t="s">
        <v>12</v>
      </c>
      <c r="B23" s="14"/>
      <c r="C23" s="1" t="s">
        <v>13</v>
      </c>
      <c r="D23" s="2" t="s">
        <v>273</v>
      </c>
      <c r="E23" s="1" t="s">
        <v>17</v>
      </c>
      <c r="F23" s="1" t="s">
        <v>2255</v>
      </c>
      <c r="G23" s="1" t="b">
        <v>1</v>
      </c>
      <c r="H23" s="1" t="b">
        <v>1</v>
      </c>
      <c r="I23" s="1" t="s">
        <v>2221</v>
      </c>
      <c r="J23" s="5"/>
    </row>
    <row r="24" hidden="1">
      <c r="A24" s="2" t="s">
        <v>12</v>
      </c>
      <c r="B24" s="14"/>
      <c r="C24" s="1" t="s">
        <v>13</v>
      </c>
      <c r="D24" s="2" t="s">
        <v>272</v>
      </c>
      <c r="E24" s="1" t="s">
        <v>17</v>
      </c>
      <c r="F24" s="1" t="s">
        <v>2256</v>
      </c>
      <c r="G24" s="1" t="b">
        <v>1</v>
      </c>
      <c r="H24" s="1" t="b">
        <v>1</v>
      </c>
      <c r="I24" s="1" t="s">
        <v>2221</v>
      </c>
      <c r="J24" s="5"/>
    </row>
    <row r="25" hidden="1">
      <c r="A25" s="2" t="s">
        <v>12</v>
      </c>
      <c r="B25" s="14"/>
      <c r="C25" s="1" t="s">
        <v>13</v>
      </c>
      <c r="D25" s="2" t="s">
        <v>16</v>
      </c>
      <c r="E25" s="1" t="s">
        <v>17</v>
      </c>
      <c r="F25" s="1" t="s">
        <v>2257</v>
      </c>
      <c r="G25" s="1" t="b">
        <v>1</v>
      </c>
      <c r="H25" s="1" t="b">
        <v>1</v>
      </c>
      <c r="I25" s="1" t="s">
        <v>2221</v>
      </c>
      <c r="J25" s="5"/>
    </row>
    <row r="26" hidden="1">
      <c r="A26" s="2" t="s">
        <v>12</v>
      </c>
      <c r="B26" s="14"/>
      <c r="C26" s="1" t="s">
        <v>13</v>
      </c>
      <c r="D26" s="2" t="s">
        <v>18</v>
      </c>
      <c r="E26" s="1" t="s">
        <v>17</v>
      </c>
      <c r="F26" s="1" t="s">
        <v>2258</v>
      </c>
      <c r="G26" s="1" t="b">
        <v>1</v>
      </c>
      <c r="H26" s="1" t="b">
        <v>1</v>
      </c>
      <c r="I26" s="1" t="s">
        <v>2221</v>
      </c>
      <c r="J26" s="5"/>
    </row>
    <row r="27" hidden="1">
      <c r="A27" s="2" t="s">
        <v>12</v>
      </c>
      <c r="B27" s="14"/>
      <c r="C27" s="1" t="s">
        <v>13</v>
      </c>
      <c r="D27" s="2" t="s">
        <v>114</v>
      </c>
      <c r="E27" s="1" t="s">
        <v>17</v>
      </c>
      <c r="F27" s="1" t="s">
        <v>2259</v>
      </c>
      <c r="G27" s="1" t="b">
        <v>1</v>
      </c>
      <c r="H27" s="1" t="b">
        <v>1</v>
      </c>
      <c r="I27" s="1" t="s">
        <v>2221</v>
      </c>
      <c r="J27" s="5"/>
    </row>
    <row r="28" hidden="1">
      <c r="A28" s="2" t="s">
        <v>12</v>
      </c>
      <c r="B28" s="14"/>
      <c r="C28" s="1" t="s">
        <v>13</v>
      </c>
      <c r="D28" s="2" t="s">
        <v>163</v>
      </c>
      <c r="E28" s="1" t="s">
        <v>17</v>
      </c>
      <c r="F28" s="1" t="s">
        <v>2260</v>
      </c>
      <c r="G28" s="1" t="b">
        <v>1</v>
      </c>
      <c r="H28" s="1" t="b">
        <v>1</v>
      </c>
      <c r="I28" s="1" t="s">
        <v>2221</v>
      </c>
      <c r="J28" s="5"/>
    </row>
    <row r="29" hidden="1">
      <c r="A29" s="2" t="s">
        <v>12</v>
      </c>
      <c r="B29" s="14"/>
      <c r="C29" s="1" t="s">
        <v>13</v>
      </c>
      <c r="D29" s="2" t="s">
        <v>249</v>
      </c>
      <c r="E29" s="1" t="s">
        <v>17</v>
      </c>
      <c r="F29" s="1" t="s">
        <v>2261</v>
      </c>
      <c r="G29" s="1" t="b">
        <v>1</v>
      </c>
      <c r="H29" s="1" t="b">
        <v>1</v>
      </c>
      <c r="I29" s="1" t="s">
        <v>2221</v>
      </c>
      <c r="J29" s="5"/>
    </row>
    <row r="30" hidden="1">
      <c r="A30" s="2" t="s">
        <v>12</v>
      </c>
      <c r="B30" s="14"/>
      <c r="C30" s="1" t="s">
        <v>13</v>
      </c>
      <c r="D30" s="2" t="s">
        <v>82</v>
      </c>
      <c r="E30" s="1" t="s">
        <v>22</v>
      </c>
      <c r="F30" s="1" t="s">
        <v>2262</v>
      </c>
      <c r="G30" s="1" t="b">
        <v>1</v>
      </c>
      <c r="H30" s="1" t="b">
        <v>1</v>
      </c>
      <c r="I30" s="1" t="s">
        <v>2221</v>
      </c>
      <c r="J30" s="5"/>
    </row>
    <row r="31" hidden="1">
      <c r="A31" s="2" t="s">
        <v>12</v>
      </c>
      <c r="B31" s="14"/>
      <c r="C31" s="1" t="s">
        <v>13</v>
      </c>
      <c r="D31" s="2" t="s">
        <v>72</v>
      </c>
      <c r="E31" s="1" t="s">
        <v>22</v>
      </c>
      <c r="F31" s="1" t="s">
        <v>2263</v>
      </c>
      <c r="G31" s="1" t="b">
        <v>1</v>
      </c>
      <c r="H31" s="1" t="b">
        <v>1</v>
      </c>
      <c r="I31" s="1" t="s">
        <v>2221</v>
      </c>
      <c r="J31" s="5"/>
    </row>
    <row r="32" hidden="1">
      <c r="A32" s="2" t="s">
        <v>12</v>
      </c>
      <c r="B32" s="14"/>
      <c r="C32" s="1" t="s">
        <v>13</v>
      </c>
      <c r="D32" s="2" t="s">
        <v>274</v>
      </c>
      <c r="E32" s="1" t="s">
        <v>17</v>
      </c>
      <c r="F32" s="1" t="s">
        <v>2264</v>
      </c>
      <c r="G32" s="1" t="b">
        <v>1</v>
      </c>
      <c r="H32" s="1" t="b">
        <v>1</v>
      </c>
      <c r="I32" s="1" t="s">
        <v>2221</v>
      </c>
      <c r="J32" s="5"/>
    </row>
    <row r="33" hidden="1">
      <c r="A33" s="2" t="s">
        <v>12</v>
      </c>
      <c r="B33" s="14"/>
      <c r="C33" s="1" t="s">
        <v>13</v>
      </c>
      <c r="D33" s="2" t="s">
        <v>275</v>
      </c>
      <c r="E33" s="1" t="s">
        <v>17</v>
      </c>
      <c r="F33" s="1" t="s">
        <v>2265</v>
      </c>
      <c r="G33" s="1" t="b">
        <v>1</v>
      </c>
      <c r="H33" s="1" t="b">
        <v>1</v>
      </c>
      <c r="I33" s="1" t="s">
        <v>2221</v>
      </c>
      <c r="J33" s="5"/>
    </row>
    <row r="34" hidden="1">
      <c r="A34" s="2" t="s">
        <v>12</v>
      </c>
      <c r="B34" s="14"/>
      <c r="C34" s="1" t="s">
        <v>13</v>
      </c>
      <c r="D34" s="2" t="s">
        <v>234</v>
      </c>
      <c r="E34" s="1" t="s">
        <v>17</v>
      </c>
      <c r="F34" s="1" t="s">
        <v>2266</v>
      </c>
      <c r="G34" s="1" t="b">
        <v>1</v>
      </c>
      <c r="H34" s="1" t="b">
        <v>1</v>
      </c>
      <c r="I34" s="1" t="s">
        <v>2221</v>
      </c>
      <c r="J34" s="5"/>
    </row>
    <row r="35" hidden="1">
      <c r="A35" s="2" t="s">
        <v>12</v>
      </c>
      <c r="B35" s="14"/>
      <c r="C35" s="1" t="s">
        <v>13</v>
      </c>
      <c r="D35" s="2" t="s">
        <v>164</v>
      </c>
      <c r="E35" s="1" t="s">
        <v>17</v>
      </c>
      <c r="F35" s="1" t="s">
        <v>2267</v>
      </c>
      <c r="G35" s="1" t="b">
        <v>1</v>
      </c>
      <c r="H35" s="1" t="b">
        <v>1</v>
      </c>
      <c r="I35" s="1" t="s">
        <v>2221</v>
      </c>
      <c r="J35" s="5"/>
    </row>
    <row r="36" hidden="1">
      <c r="A36" s="2" t="s">
        <v>12</v>
      </c>
      <c r="B36" s="14"/>
      <c r="C36" s="1" t="s">
        <v>13</v>
      </c>
      <c r="D36" s="2" t="s">
        <v>232</v>
      </c>
      <c r="E36" s="1" t="s">
        <v>17</v>
      </c>
      <c r="F36" s="1" t="s">
        <v>2268</v>
      </c>
      <c r="G36" s="1" t="b">
        <v>1</v>
      </c>
      <c r="H36" s="1" t="b">
        <v>1</v>
      </c>
      <c r="I36" s="1" t="s">
        <v>2221</v>
      </c>
      <c r="J36" s="5"/>
    </row>
    <row r="37" hidden="1">
      <c r="A37" s="2" t="s">
        <v>12</v>
      </c>
      <c r="B37" s="14"/>
      <c r="C37" s="1" t="s">
        <v>13</v>
      </c>
      <c r="D37" s="2" t="s">
        <v>247</v>
      </c>
      <c r="E37" s="1" t="s">
        <v>22</v>
      </c>
      <c r="F37" s="1" t="s">
        <v>2269</v>
      </c>
      <c r="G37" s="1" t="b">
        <v>1</v>
      </c>
      <c r="H37" s="1" t="b">
        <v>1</v>
      </c>
      <c r="I37" s="1" t="s">
        <v>2221</v>
      </c>
      <c r="J37" s="5"/>
    </row>
    <row r="38" hidden="1">
      <c r="A38" s="2" t="s">
        <v>12</v>
      </c>
      <c r="B38" s="14"/>
      <c r="C38" s="1" t="s">
        <v>13</v>
      </c>
      <c r="D38" s="2" t="s">
        <v>24</v>
      </c>
      <c r="E38" s="1" t="s">
        <v>22</v>
      </c>
      <c r="F38" s="1" t="s">
        <v>2270</v>
      </c>
      <c r="G38" s="1" t="b">
        <v>1</v>
      </c>
      <c r="H38" s="1" t="b">
        <v>1</v>
      </c>
      <c r="I38" s="1" t="s">
        <v>2221</v>
      </c>
      <c r="J38" s="5"/>
    </row>
    <row r="39" hidden="1">
      <c r="A39" s="2" t="s">
        <v>12</v>
      </c>
      <c r="B39" s="14"/>
      <c r="C39" s="1" t="s">
        <v>13</v>
      </c>
      <c r="D39" s="2" t="s">
        <v>50</v>
      </c>
      <c r="E39" s="1" t="s">
        <v>22</v>
      </c>
      <c r="F39" s="1" t="s">
        <v>2271</v>
      </c>
      <c r="G39" s="1" t="b">
        <v>1</v>
      </c>
      <c r="H39" s="1" t="b">
        <v>1</v>
      </c>
      <c r="I39" s="1" t="s">
        <v>2221</v>
      </c>
      <c r="J39" s="5"/>
    </row>
    <row r="40" hidden="1">
      <c r="A40" s="2" t="s">
        <v>12</v>
      </c>
      <c r="B40" s="14"/>
      <c r="C40" s="1" t="s">
        <v>13</v>
      </c>
      <c r="D40" s="2" t="s">
        <v>74</v>
      </c>
      <c r="E40" s="1" t="s">
        <v>22</v>
      </c>
      <c r="F40" s="1" t="s">
        <v>2272</v>
      </c>
      <c r="G40" s="1" t="b">
        <v>1</v>
      </c>
      <c r="H40" s="1" t="b">
        <v>1</v>
      </c>
      <c r="I40" s="1" t="s">
        <v>2221</v>
      </c>
      <c r="J40" s="5"/>
    </row>
    <row r="41" hidden="1">
      <c r="A41" s="2" t="s">
        <v>12</v>
      </c>
      <c r="B41" s="14"/>
      <c r="C41" s="1" t="s">
        <v>13</v>
      </c>
      <c r="D41" s="2" t="s">
        <v>239</v>
      </c>
      <c r="E41" s="1" t="s">
        <v>22</v>
      </c>
      <c r="F41" s="1" t="s">
        <v>2273</v>
      </c>
      <c r="G41" s="1" t="b">
        <v>1</v>
      </c>
      <c r="H41" s="1" t="b">
        <v>1</v>
      </c>
      <c r="I41" s="1" t="s">
        <v>2221</v>
      </c>
      <c r="J41" s="5"/>
    </row>
    <row r="42" hidden="1">
      <c r="A42" s="2" t="s">
        <v>12</v>
      </c>
      <c r="B42" s="14"/>
      <c r="C42" s="1" t="s">
        <v>13</v>
      </c>
      <c r="D42" s="2" t="s">
        <v>23</v>
      </c>
      <c r="E42" s="1" t="s">
        <v>22</v>
      </c>
      <c r="F42" s="1" t="s">
        <v>2274</v>
      </c>
      <c r="G42" s="1" t="b">
        <v>1</v>
      </c>
      <c r="H42" s="1" t="b">
        <v>1</v>
      </c>
      <c r="I42" s="1" t="s">
        <v>2221</v>
      </c>
      <c r="J42" s="5"/>
    </row>
    <row r="43" hidden="1">
      <c r="A43" s="2" t="s">
        <v>12</v>
      </c>
      <c r="B43" s="14"/>
      <c r="C43" s="1" t="s">
        <v>13</v>
      </c>
      <c r="D43" s="2" t="s">
        <v>89</v>
      </c>
      <c r="E43" s="1" t="s">
        <v>22</v>
      </c>
      <c r="F43" s="1" t="s">
        <v>2275</v>
      </c>
      <c r="G43" s="1" t="b">
        <v>1</v>
      </c>
      <c r="H43" s="1" t="b">
        <v>1</v>
      </c>
      <c r="I43" s="1" t="s">
        <v>2221</v>
      </c>
      <c r="J43" s="5"/>
    </row>
    <row r="44" hidden="1">
      <c r="A44" s="2" t="s">
        <v>12</v>
      </c>
      <c r="B44" s="14"/>
      <c r="C44" s="1" t="s">
        <v>13</v>
      </c>
      <c r="D44" s="2" t="s">
        <v>227</v>
      </c>
      <c r="E44" s="1" t="s">
        <v>22</v>
      </c>
      <c r="F44" s="1" t="s">
        <v>2276</v>
      </c>
      <c r="G44" s="1" t="b">
        <v>1</v>
      </c>
      <c r="H44" s="1" t="b">
        <v>1</v>
      </c>
      <c r="I44" s="1" t="s">
        <v>2221</v>
      </c>
      <c r="J44" s="5"/>
    </row>
    <row r="45" hidden="1">
      <c r="A45" s="2" t="s">
        <v>12</v>
      </c>
      <c r="B45" s="14"/>
      <c r="C45" s="1" t="s">
        <v>13</v>
      </c>
      <c r="D45" s="2" t="s">
        <v>25</v>
      </c>
      <c r="E45" s="1" t="s">
        <v>22</v>
      </c>
      <c r="F45" s="1" t="s">
        <v>2277</v>
      </c>
      <c r="G45" s="1" t="b">
        <v>1</v>
      </c>
      <c r="H45" s="1" t="b">
        <v>1</v>
      </c>
      <c r="I45" s="1" t="s">
        <v>2221</v>
      </c>
      <c r="J45" s="5"/>
    </row>
    <row r="46" hidden="1">
      <c r="A46" s="2" t="s">
        <v>12</v>
      </c>
      <c r="B46" s="14"/>
      <c r="C46" s="1" t="s">
        <v>13</v>
      </c>
      <c r="D46" s="2" t="s">
        <v>60</v>
      </c>
      <c r="E46" s="1" t="s">
        <v>22</v>
      </c>
      <c r="F46" s="1" t="s">
        <v>2278</v>
      </c>
      <c r="G46" s="1" t="b">
        <v>1</v>
      </c>
      <c r="H46" s="1" t="b">
        <v>1</v>
      </c>
      <c r="I46" s="1" t="s">
        <v>2221</v>
      </c>
      <c r="J46" s="5"/>
    </row>
    <row r="47" hidden="1">
      <c r="A47" s="2" t="s">
        <v>12</v>
      </c>
      <c r="B47" s="14"/>
      <c r="C47" s="1" t="s">
        <v>13</v>
      </c>
      <c r="D47" s="2" t="s">
        <v>48</v>
      </c>
      <c r="E47" s="1" t="s">
        <v>22</v>
      </c>
      <c r="F47" s="1" t="s">
        <v>2279</v>
      </c>
      <c r="G47" s="1" t="b">
        <v>1</v>
      </c>
      <c r="H47" s="1" t="b">
        <v>1</v>
      </c>
      <c r="I47" s="1" t="s">
        <v>2221</v>
      </c>
      <c r="J47" s="5"/>
    </row>
    <row r="48" hidden="1">
      <c r="A48" s="2" t="s">
        <v>12</v>
      </c>
      <c r="B48" s="14"/>
      <c r="C48" s="1" t="s">
        <v>13</v>
      </c>
      <c r="D48" s="2" t="s">
        <v>47</v>
      </c>
      <c r="E48" s="1" t="s">
        <v>22</v>
      </c>
      <c r="F48" s="1" t="s">
        <v>2280</v>
      </c>
      <c r="G48" s="1" t="b">
        <v>1</v>
      </c>
      <c r="H48" s="1" t="b">
        <v>1</v>
      </c>
      <c r="I48" s="1" t="s">
        <v>2221</v>
      </c>
      <c r="J48" s="5"/>
    </row>
    <row r="49" hidden="1">
      <c r="A49" s="2" t="s">
        <v>12</v>
      </c>
      <c r="B49" s="14"/>
      <c r="C49" s="1" t="s">
        <v>13</v>
      </c>
      <c r="D49" s="2" t="s">
        <v>28</v>
      </c>
      <c r="E49" s="1" t="s">
        <v>22</v>
      </c>
      <c r="F49" s="1" t="s">
        <v>2281</v>
      </c>
      <c r="G49" s="1" t="b">
        <v>1</v>
      </c>
      <c r="H49" s="1" t="b">
        <v>1</v>
      </c>
      <c r="I49" s="1" t="s">
        <v>2221</v>
      </c>
      <c r="J49" s="5"/>
    </row>
    <row r="50" hidden="1">
      <c r="A50" s="2" t="s">
        <v>12</v>
      </c>
      <c r="B50" s="14"/>
      <c r="C50" s="1" t="s">
        <v>13</v>
      </c>
      <c r="D50" s="2" t="s">
        <v>87</v>
      </c>
      <c r="E50" s="1" t="s">
        <v>22</v>
      </c>
      <c r="F50" s="1" t="s">
        <v>2282</v>
      </c>
      <c r="G50" s="1" t="b">
        <v>1</v>
      </c>
      <c r="H50" s="1" t="b">
        <v>1</v>
      </c>
      <c r="I50" s="1" t="s">
        <v>2221</v>
      </c>
      <c r="J50" s="5"/>
    </row>
    <row r="51" hidden="1">
      <c r="A51" s="2" t="s">
        <v>12</v>
      </c>
      <c r="B51" s="14"/>
      <c r="C51" s="1" t="s">
        <v>13</v>
      </c>
      <c r="D51" s="2" t="s">
        <v>64</v>
      </c>
      <c r="E51" s="1" t="s">
        <v>22</v>
      </c>
      <c r="F51" s="1" t="s">
        <v>2283</v>
      </c>
      <c r="G51" s="1" t="b">
        <v>1</v>
      </c>
      <c r="H51" s="1" t="b">
        <v>1</v>
      </c>
      <c r="I51" s="1" t="s">
        <v>2221</v>
      </c>
      <c r="J51" s="5"/>
    </row>
    <row r="52" hidden="1">
      <c r="A52" s="2" t="s">
        <v>12</v>
      </c>
      <c r="B52" s="14"/>
      <c r="C52" s="1" t="s">
        <v>13</v>
      </c>
      <c r="D52" s="2" t="s">
        <v>44</v>
      </c>
      <c r="E52" s="1" t="s">
        <v>22</v>
      </c>
      <c r="F52" s="1" t="s">
        <v>2284</v>
      </c>
      <c r="G52" s="1" t="b">
        <v>1</v>
      </c>
      <c r="H52" s="1" t="b">
        <v>1</v>
      </c>
      <c r="I52" s="1" t="s">
        <v>2221</v>
      </c>
      <c r="J52" s="5"/>
    </row>
    <row r="53" hidden="1">
      <c r="A53" s="2" t="s">
        <v>12</v>
      </c>
      <c r="B53" s="14"/>
      <c r="C53" s="1" t="s">
        <v>13</v>
      </c>
      <c r="D53" s="2" t="s">
        <v>124</v>
      </c>
      <c r="E53" s="1" t="s">
        <v>117</v>
      </c>
      <c r="F53" s="1" t="s">
        <v>2285</v>
      </c>
      <c r="G53" s="1" t="b">
        <v>1</v>
      </c>
      <c r="H53" s="1" t="b">
        <v>1</v>
      </c>
      <c r="I53" s="1" t="s">
        <v>2221</v>
      </c>
      <c r="J53" s="5"/>
    </row>
    <row r="54" hidden="1">
      <c r="A54" s="2" t="s">
        <v>12</v>
      </c>
      <c r="B54" s="14"/>
      <c r="C54" s="1" t="s">
        <v>13</v>
      </c>
      <c r="D54" s="2" t="s">
        <v>125</v>
      </c>
      <c r="E54" s="1" t="s">
        <v>117</v>
      </c>
      <c r="F54" s="1" t="s">
        <v>2286</v>
      </c>
      <c r="G54" s="1" t="b">
        <v>1</v>
      </c>
      <c r="H54" s="1" t="b">
        <v>1</v>
      </c>
      <c r="I54" s="1" t="s">
        <v>2221</v>
      </c>
      <c r="J54" s="5"/>
    </row>
    <row r="55" hidden="1">
      <c r="A55" s="2" t="s">
        <v>12</v>
      </c>
      <c r="B55" s="14"/>
      <c r="C55" s="1" t="s">
        <v>13</v>
      </c>
      <c r="D55" s="2" t="s">
        <v>163</v>
      </c>
      <c r="E55" s="1" t="s">
        <v>17</v>
      </c>
      <c r="F55" s="1" t="s">
        <v>2260</v>
      </c>
      <c r="G55" s="1" t="b">
        <v>1</v>
      </c>
      <c r="H55" s="1" t="b">
        <v>1</v>
      </c>
      <c r="I55" s="1" t="s">
        <v>2221</v>
      </c>
      <c r="J55" s="5"/>
    </row>
    <row r="56" hidden="1">
      <c r="A56" s="2" t="s">
        <v>12</v>
      </c>
      <c r="B56" s="14"/>
      <c r="C56" s="1" t="s">
        <v>13</v>
      </c>
      <c r="D56" s="2" t="s">
        <v>37</v>
      </c>
      <c r="E56" s="1" t="s">
        <v>22</v>
      </c>
      <c r="F56" s="1" t="s">
        <v>2287</v>
      </c>
      <c r="G56" s="1" t="b">
        <v>1</v>
      </c>
      <c r="H56" s="1" t="b">
        <v>1</v>
      </c>
      <c r="I56" s="1" t="s">
        <v>2221</v>
      </c>
      <c r="J56" s="5"/>
    </row>
    <row r="57" hidden="1">
      <c r="A57" s="2" t="s">
        <v>12</v>
      </c>
      <c r="B57" s="14"/>
      <c r="C57" s="1" t="s">
        <v>13</v>
      </c>
      <c r="D57" s="2" t="s">
        <v>73</v>
      </c>
      <c r="E57" s="1" t="s">
        <v>22</v>
      </c>
      <c r="F57" s="1" t="s">
        <v>2288</v>
      </c>
      <c r="G57" s="1" t="b">
        <v>1</v>
      </c>
      <c r="H57" s="1" t="b">
        <v>1</v>
      </c>
      <c r="I57" s="1" t="s">
        <v>2221</v>
      </c>
      <c r="J57" s="5"/>
    </row>
    <row r="58" hidden="1">
      <c r="A58" s="2" t="s">
        <v>12</v>
      </c>
      <c r="B58" s="14"/>
      <c r="C58" s="1" t="s">
        <v>13</v>
      </c>
      <c r="D58" s="2" t="s">
        <v>91</v>
      </c>
      <c r="E58" s="1" t="s">
        <v>22</v>
      </c>
      <c r="F58" s="1" t="s">
        <v>2289</v>
      </c>
      <c r="G58" s="1" t="b">
        <v>1</v>
      </c>
      <c r="H58" s="1" t="b">
        <v>1</v>
      </c>
      <c r="I58" s="1" t="s">
        <v>2221</v>
      </c>
      <c r="J58" s="5"/>
    </row>
    <row r="59" hidden="1">
      <c r="A59" s="2" t="s">
        <v>12</v>
      </c>
      <c r="B59" s="14"/>
      <c r="C59" s="1" t="s">
        <v>13</v>
      </c>
      <c r="D59" s="2" t="s">
        <v>35</v>
      </c>
      <c r="E59" s="1" t="s">
        <v>22</v>
      </c>
      <c r="F59" s="1" t="s">
        <v>2290</v>
      </c>
      <c r="G59" s="1" t="b">
        <v>1</v>
      </c>
      <c r="H59" s="1" t="b">
        <v>1</v>
      </c>
      <c r="I59" s="1" t="s">
        <v>2221</v>
      </c>
      <c r="J59" s="5"/>
    </row>
    <row r="60" hidden="1">
      <c r="A60" s="2" t="s">
        <v>12</v>
      </c>
      <c r="B60" s="14"/>
      <c r="C60" s="1" t="s">
        <v>13</v>
      </c>
      <c r="D60" s="2" t="s">
        <v>57</v>
      </c>
      <c r="E60" s="1" t="s">
        <v>22</v>
      </c>
      <c r="F60" s="1" t="s">
        <v>2291</v>
      </c>
      <c r="G60" s="1" t="b">
        <v>1</v>
      </c>
      <c r="H60" s="1" t="b">
        <v>1</v>
      </c>
      <c r="I60" s="1" t="s">
        <v>2221</v>
      </c>
      <c r="J60" s="5"/>
    </row>
    <row r="61" hidden="1">
      <c r="A61" s="2" t="s">
        <v>12</v>
      </c>
      <c r="B61" s="14"/>
      <c r="C61" s="1" t="s">
        <v>13</v>
      </c>
      <c r="D61" s="2" t="s">
        <v>69</v>
      </c>
      <c r="E61" s="1" t="s">
        <v>22</v>
      </c>
      <c r="F61" s="1" t="s">
        <v>2292</v>
      </c>
      <c r="G61" s="1" t="b">
        <v>1</v>
      </c>
      <c r="H61" s="1" t="b">
        <v>1</v>
      </c>
      <c r="I61" s="1" t="s">
        <v>2221</v>
      </c>
      <c r="J61" s="5"/>
    </row>
    <row r="62" hidden="1">
      <c r="A62" s="2" t="s">
        <v>12</v>
      </c>
      <c r="B62" s="14"/>
      <c r="C62" s="1" t="s">
        <v>13</v>
      </c>
      <c r="D62" s="2" t="s">
        <v>83</v>
      </c>
      <c r="E62" s="1" t="s">
        <v>22</v>
      </c>
      <c r="F62" s="1" t="s">
        <v>2293</v>
      </c>
      <c r="G62" s="1" t="b">
        <v>1</v>
      </c>
      <c r="H62" s="1" t="b">
        <v>1</v>
      </c>
      <c r="I62" s="1" t="s">
        <v>2221</v>
      </c>
      <c r="J62" s="5"/>
    </row>
    <row r="63" hidden="1">
      <c r="A63" s="2" t="s">
        <v>12</v>
      </c>
      <c r="B63" s="14"/>
      <c r="C63" s="1" t="s">
        <v>13</v>
      </c>
      <c r="D63" s="2" t="s">
        <v>84</v>
      </c>
      <c r="E63" s="1" t="s">
        <v>22</v>
      </c>
      <c r="F63" s="1" t="s">
        <v>2294</v>
      </c>
      <c r="G63" s="1" t="b">
        <v>1</v>
      </c>
      <c r="H63" s="1" t="b">
        <v>1</v>
      </c>
      <c r="I63" s="1" t="s">
        <v>2221</v>
      </c>
      <c r="J63" s="5"/>
    </row>
    <row r="64" hidden="1">
      <c r="A64" s="2" t="s">
        <v>12</v>
      </c>
      <c r="B64" s="14"/>
      <c r="C64" s="1" t="s">
        <v>13</v>
      </c>
      <c r="D64" s="2" t="s">
        <v>75</v>
      </c>
      <c r="E64" s="1" t="s">
        <v>22</v>
      </c>
      <c r="F64" s="1" t="s">
        <v>2295</v>
      </c>
      <c r="G64" s="1" t="b">
        <v>1</v>
      </c>
      <c r="H64" s="1" t="b">
        <v>1</v>
      </c>
      <c r="I64" s="1" t="s">
        <v>2221</v>
      </c>
      <c r="J64" s="5"/>
    </row>
    <row r="65" hidden="1">
      <c r="A65" s="2" t="s">
        <v>12</v>
      </c>
      <c r="B65" s="14"/>
      <c r="C65" s="1" t="s">
        <v>13</v>
      </c>
      <c r="D65" s="2" t="s">
        <v>88</v>
      </c>
      <c r="E65" s="1" t="s">
        <v>22</v>
      </c>
      <c r="F65" s="1" t="s">
        <v>2296</v>
      </c>
      <c r="G65" s="1" t="b">
        <v>1</v>
      </c>
      <c r="H65" s="1" t="b">
        <v>1</v>
      </c>
      <c r="I65" s="1" t="s">
        <v>2221</v>
      </c>
      <c r="J65" s="5"/>
    </row>
    <row r="66" hidden="1">
      <c r="A66" s="2" t="s">
        <v>12</v>
      </c>
      <c r="B66" s="14"/>
      <c r="C66" s="1" t="s">
        <v>13</v>
      </c>
      <c r="D66" s="2" t="s">
        <v>67</v>
      </c>
      <c r="E66" s="1" t="s">
        <v>22</v>
      </c>
      <c r="F66" s="1" t="s">
        <v>2297</v>
      </c>
      <c r="G66" s="1" t="b">
        <v>1</v>
      </c>
      <c r="H66" s="1" t="b">
        <v>1</v>
      </c>
      <c r="I66" s="1" t="s">
        <v>2221</v>
      </c>
      <c r="J66" s="5"/>
    </row>
    <row r="67" hidden="1">
      <c r="A67" s="2" t="s">
        <v>12</v>
      </c>
      <c r="B67" s="14"/>
      <c r="C67" s="1" t="s">
        <v>13</v>
      </c>
      <c r="D67" s="2" t="s">
        <v>41</v>
      </c>
      <c r="E67" s="1" t="s">
        <v>22</v>
      </c>
      <c r="F67" s="1" t="s">
        <v>2298</v>
      </c>
      <c r="G67" s="1" t="b">
        <v>1</v>
      </c>
      <c r="H67" s="1" t="b">
        <v>1</v>
      </c>
      <c r="I67" s="1" t="s">
        <v>2221</v>
      </c>
      <c r="J67" s="5"/>
    </row>
    <row r="68" hidden="1">
      <c r="A68" s="2" t="s">
        <v>12</v>
      </c>
      <c r="B68" s="14"/>
      <c r="C68" s="1" t="s">
        <v>13</v>
      </c>
      <c r="D68" s="2" t="s">
        <v>58</v>
      </c>
      <c r="E68" s="1" t="s">
        <v>22</v>
      </c>
      <c r="F68" s="1" t="s">
        <v>2299</v>
      </c>
      <c r="G68" s="1" t="b">
        <v>1</v>
      </c>
      <c r="H68" s="1" t="b">
        <v>1</v>
      </c>
      <c r="I68" s="1" t="s">
        <v>2221</v>
      </c>
      <c r="J68" s="5"/>
    </row>
    <row r="69" hidden="1">
      <c r="A69" s="2" t="s">
        <v>12</v>
      </c>
      <c r="B69" s="14"/>
      <c r="C69" s="1" t="s">
        <v>13</v>
      </c>
      <c r="D69" s="2" t="s">
        <v>70</v>
      </c>
      <c r="E69" s="1" t="s">
        <v>22</v>
      </c>
      <c r="F69" s="1" t="s">
        <v>2300</v>
      </c>
      <c r="G69" s="1" t="b">
        <v>1</v>
      </c>
      <c r="H69" s="1" t="b">
        <v>1</v>
      </c>
      <c r="I69" s="1" t="s">
        <v>2221</v>
      </c>
      <c r="J69" s="5"/>
    </row>
    <row r="70" hidden="1">
      <c r="A70" s="2" t="s">
        <v>12</v>
      </c>
      <c r="B70" s="14"/>
      <c r="C70" s="1" t="s">
        <v>13</v>
      </c>
      <c r="D70" s="2" t="s">
        <v>51</v>
      </c>
      <c r="E70" s="1" t="s">
        <v>22</v>
      </c>
      <c r="F70" s="1" t="s">
        <v>2301</v>
      </c>
      <c r="G70" s="1" t="b">
        <v>1</v>
      </c>
      <c r="H70" s="1" t="b">
        <v>1</v>
      </c>
      <c r="I70" s="1" t="s">
        <v>2221</v>
      </c>
      <c r="J70" s="5"/>
    </row>
    <row r="71" hidden="1">
      <c r="A71" s="2" t="s">
        <v>12</v>
      </c>
      <c r="B71" s="14"/>
      <c r="C71" s="1" t="s">
        <v>13</v>
      </c>
      <c r="D71" s="2" t="s">
        <v>56</v>
      </c>
      <c r="E71" s="1" t="s">
        <v>22</v>
      </c>
      <c r="F71" s="1" t="s">
        <v>2302</v>
      </c>
      <c r="G71" s="1" t="b">
        <v>1</v>
      </c>
      <c r="H71" s="1" t="b">
        <v>1</v>
      </c>
      <c r="I71" s="1" t="s">
        <v>2221</v>
      </c>
      <c r="J71" s="5"/>
    </row>
    <row r="72" hidden="1">
      <c r="A72" s="2" t="s">
        <v>12</v>
      </c>
      <c r="B72" s="14"/>
      <c r="C72" s="1" t="s">
        <v>13</v>
      </c>
      <c r="D72" s="2" t="s">
        <v>52</v>
      </c>
      <c r="E72" s="1" t="s">
        <v>22</v>
      </c>
      <c r="F72" s="1" t="s">
        <v>2303</v>
      </c>
      <c r="G72" s="1" t="b">
        <v>1</v>
      </c>
      <c r="H72" s="1" t="b">
        <v>1</v>
      </c>
      <c r="I72" s="1" t="s">
        <v>2221</v>
      </c>
      <c r="J72" s="5"/>
    </row>
    <row r="73" hidden="1">
      <c r="A73" s="2" t="s">
        <v>12</v>
      </c>
      <c r="B73" s="14"/>
      <c r="C73" s="1" t="s">
        <v>13</v>
      </c>
      <c r="D73" s="2" t="s">
        <v>42</v>
      </c>
      <c r="E73" s="1" t="s">
        <v>22</v>
      </c>
      <c r="F73" s="1" t="s">
        <v>2304</v>
      </c>
      <c r="G73" s="1" t="b">
        <v>1</v>
      </c>
      <c r="H73" s="1" t="b">
        <v>1</v>
      </c>
      <c r="I73" s="1" t="s">
        <v>2221</v>
      </c>
      <c r="J73" s="5"/>
    </row>
    <row r="74" hidden="1">
      <c r="A74" s="2" t="s">
        <v>12</v>
      </c>
      <c r="B74" s="14"/>
      <c r="C74" s="1" t="s">
        <v>13</v>
      </c>
      <c r="D74" s="2" t="s">
        <v>59</v>
      </c>
      <c r="E74" s="1" t="s">
        <v>22</v>
      </c>
      <c r="F74" s="1" t="s">
        <v>2305</v>
      </c>
      <c r="G74" s="1" t="b">
        <v>1</v>
      </c>
      <c r="H74" s="1" t="b">
        <v>1</v>
      </c>
      <c r="I74" s="1" t="s">
        <v>2221</v>
      </c>
      <c r="J74" s="5"/>
    </row>
    <row r="75" hidden="1">
      <c r="A75" s="2" t="s">
        <v>12</v>
      </c>
      <c r="B75" s="14"/>
      <c r="C75" s="1" t="s">
        <v>13</v>
      </c>
      <c r="D75" s="2" t="s">
        <v>92</v>
      </c>
      <c r="E75" s="1" t="s">
        <v>22</v>
      </c>
      <c r="F75" s="1" t="s">
        <v>2306</v>
      </c>
      <c r="G75" s="1" t="b">
        <v>1</v>
      </c>
      <c r="H75" s="1" t="b">
        <v>1</v>
      </c>
      <c r="I75" s="1" t="s">
        <v>2221</v>
      </c>
      <c r="J75" s="5"/>
    </row>
    <row r="76" hidden="1">
      <c r="A76" s="2" t="s">
        <v>12</v>
      </c>
      <c r="B76" s="14"/>
      <c r="C76" s="1" t="s">
        <v>13</v>
      </c>
      <c r="D76" s="2" t="s">
        <v>71</v>
      </c>
      <c r="E76" s="1" t="s">
        <v>22</v>
      </c>
      <c r="F76" s="1" t="s">
        <v>2307</v>
      </c>
      <c r="G76" s="1" t="b">
        <v>1</v>
      </c>
      <c r="H76" s="1" t="b">
        <v>1</v>
      </c>
      <c r="I76" s="1" t="s">
        <v>2221</v>
      </c>
      <c r="J76" s="5"/>
    </row>
    <row r="77" hidden="1">
      <c r="A77" s="2" t="s">
        <v>12</v>
      </c>
      <c r="B77" s="14"/>
      <c r="C77" s="1" t="s">
        <v>13</v>
      </c>
      <c r="D77" s="2" t="s">
        <v>43</v>
      </c>
      <c r="E77" s="1" t="s">
        <v>22</v>
      </c>
      <c r="F77" s="1" t="s">
        <v>2308</v>
      </c>
      <c r="G77" s="1" t="b">
        <v>1</v>
      </c>
      <c r="H77" s="1" t="b">
        <v>1</v>
      </c>
      <c r="I77" s="1" t="s">
        <v>2221</v>
      </c>
      <c r="J77" s="5"/>
    </row>
    <row r="78" hidden="1">
      <c r="A78" s="2" t="s">
        <v>12</v>
      </c>
      <c r="B78" s="14"/>
      <c r="C78" s="1" t="s">
        <v>13</v>
      </c>
      <c r="D78" s="2" t="s">
        <v>53</v>
      </c>
      <c r="E78" s="1" t="s">
        <v>22</v>
      </c>
      <c r="F78" s="1" t="s">
        <v>2309</v>
      </c>
      <c r="G78" s="1" t="b">
        <v>1</v>
      </c>
      <c r="H78" s="1" t="b">
        <v>1</v>
      </c>
      <c r="I78" s="1" t="s">
        <v>2221</v>
      </c>
      <c r="J78" s="5"/>
    </row>
    <row r="79" hidden="1">
      <c r="A79" s="2" t="s">
        <v>12</v>
      </c>
      <c r="B79" s="14"/>
      <c r="C79" s="1" t="s">
        <v>13</v>
      </c>
      <c r="D79" s="2" t="s">
        <v>55</v>
      </c>
      <c r="E79" s="1" t="s">
        <v>22</v>
      </c>
      <c r="F79" s="1" t="s">
        <v>2310</v>
      </c>
      <c r="G79" s="1" t="b">
        <v>1</v>
      </c>
      <c r="H79" s="1" t="b">
        <v>1</v>
      </c>
      <c r="I79" s="1" t="s">
        <v>2221</v>
      </c>
      <c r="J79" s="5"/>
    </row>
    <row r="80" hidden="1">
      <c r="A80" s="2" t="s">
        <v>12</v>
      </c>
      <c r="B80" s="14"/>
      <c r="C80" s="1" t="s">
        <v>13</v>
      </c>
      <c r="D80" s="2" t="s">
        <v>66</v>
      </c>
      <c r="E80" s="1" t="s">
        <v>22</v>
      </c>
      <c r="F80" s="1" t="s">
        <v>2311</v>
      </c>
      <c r="G80" s="1" t="b">
        <v>1</v>
      </c>
      <c r="H80" s="1" t="b">
        <v>1</v>
      </c>
      <c r="I80" s="1" t="s">
        <v>2221</v>
      </c>
      <c r="J80" s="5"/>
    </row>
    <row r="81" hidden="1">
      <c r="A81" s="2" t="s">
        <v>12</v>
      </c>
      <c r="B81" s="14"/>
      <c r="C81" s="1" t="s">
        <v>13</v>
      </c>
      <c r="D81" s="2" t="s">
        <v>54</v>
      </c>
      <c r="E81" s="1" t="s">
        <v>22</v>
      </c>
      <c r="F81" s="1" t="s">
        <v>2312</v>
      </c>
      <c r="G81" s="1" t="b">
        <v>1</v>
      </c>
      <c r="H81" s="1" t="b">
        <v>1</v>
      </c>
      <c r="I81" s="1" t="s">
        <v>2221</v>
      </c>
      <c r="J81" s="5"/>
    </row>
    <row r="82" hidden="1">
      <c r="A82" s="2" t="s">
        <v>12</v>
      </c>
      <c r="B82" s="14"/>
      <c r="C82" s="1" t="s">
        <v>13</v>
      </c>
      <c r="D82" s="2" t="s">
        <v>68</v>
      </c>
      <c r="E82" s="1" t="s">
        <v>22</v>
      </c>
      <c r="F82" s="1" t="s">
        <v>2313</v>
      </c>
      <c r="G82" s="1" t="b">
        <v>1</v>
      </c>
      <c r="H82" s="1" t="b">
        <v>1</v>
      </c>
      <c r="I82" s="1" t="s">
        <v>2221</v>
      </c>
      <c r="J82" s="5"/>
    </row>
    <row r="83" hidden="1">
      <c r="A83" s="2" t="s">
        <v>12</v>
      </c>
      <c r="B83" s="14"/>
      <c r="C83" s="1" t="s">
        <v>13</v>
      </c>
      <c r="D83" s="2" t="s">
        <v>62</v>
      </c>
      <c r="E83" s="1" t="s">
        <v>22</v>
      </c>
      <c r="F83" s="1" t="s">
        <v>2314</v>
      </c>
      <c r="G83" s="1" t="b">
        <v>1</v>
      </c>
      <c r="H83" s="1" t="b">
        <v>1</v>
      </c>
      <c r="I83" s="1" t="s">
        <v>2221</v>
      </c>
      <c r="J83" s="5"/>
    </row>
    <row r="84" hidden="1">
      <c r="A84" s="2" t="s">
        <v>12</v>
      </c>
      <c r="B84" s="14"/>
      <c r="C84" s="1" t="s">
        <v>13</v>
      </c>
      <c r="D84" s="2" t="s">
        <v>85</v>
      </c>
      <c r="E84" s="1" t="s">
        <v>22</v>
      </c>
      <c r="F84" s="1" t="s">
        <v>2315</v>
      </c>
      <c r="G84" s="1" t="b">
        <v>1</v>
      </c>
      <c r="H84" s="1" t="b">
        <v>1</v>
      </c>
      <c r="I84" s="1" t="s">
        <v>2221</v>
      </c>
      <c r="J84" s="5"/>
    </row>
    <row r="85" hidden="1">
      <c r="A85" s="2" t="s">
        <v>12</v>
      </c>
      <c r="B85" s="14"/>
      <c r="C85" s="1" t="s">
        <v>13</v>
      </c>
      <c r="D85" s="2" t="s">
        <v>86</v>
      </c>
      <c r="E85" s="1" t="s">
        <v>22</v>
      </c>
      <c r="F85" s="1" t="s">
        <v>2316</v>
      </c>
      <c r="G85" s="1" t="b">
        <v>1</v>
      </c>
      <c r="H85" s="1" t="b">
        <v>1</v>
      </c>
      <c r="I85" s="1" t="s">
        <v>2221</v>
      </c>
      <c r="J85" s="5"/>
    </row>
    <row r="86" hidden="1">
      <c r="A86" s="2" t="s">
        <v>12</v>
      </c>
      <c r="B86" s="14"/>
      <c r="C86" s="1" t="s">
        <v>13</v>
      </c>
      <c r="D86" s="2" t="s">
        <v>45</v>
      </c>
      <c r="E86" s="1" t="s">
        <v>22</v>
      </c>
      <c r="F86" s="1" t="s">
        <v>2317</v>
      </c>
      <c r="G86" s="1" t="b">
        <v>1</v>
      </c>
      <c r="H86" s="1" t="b">
        <v>1</v>
      </c>
      <c r="I86" s="1" t="s">
        <v>2221</v>
      </c>
      <c r="J86" s="5"/>
    </row>
    <row r="87" hidden="1">
      <c r="A87" s="2" t="s">
        <v>12</v>
      </c>
      <c r="B87" s="14"/>
      <c r="C87" s="1" t="s">
        <v>13</v>
      </c>
      <c r="D87" s="2" t="s">
        <v>241</v>
      </c>
      <c r="E87" s="1" t="s">
        <v>15</v>
      </c>
      <c r="F87" s="1" t="s">
        <v>2318</v>
      </c>
      <c r="G87" s="1" t="b">
        <v>1</v>
      </c>
      <c r="H87" s="1" t="b">
        <v>1</v>
      </c>
      <c r="I87" s="1" t="s">
        <v>2221</v>
      </c>
      <c r="J87" s="5"/>
    </row>
    <row r="88" hidden="1">
      <c r="A88" s="2" t="s">
        <v>12</v>
      </c>
      <c r="B88" s="14"/>
      <c r="C88" s="1" t="s">
        <v>13</v>
      </c>
      <c r="D88" s="2" t="s">
        <v>226</v>
      </c>
      <c r="E88" s="1" t="s">
        <v>22</v>
      </c>
      <c r="F88" s="1" t="s">
        <v>2077</v>
      </c>
      <c r="G88" s="1" t="b">
        <v>1</v>
      </c>
      <c r="H88" s="1" t="b">
        <v>1</v>
      </c>
      <c r="I88" s="1" t="s">
        <v>2221</v>
      </c>
      <c r="J88" s="5"/>
    </row>
    <row r="89" hidden="1">
      <c r="A89" s="2" t="s">
        <v>12</v>
      </c>
      <c r="B89" s="14"/>
      <c r="C89" s="1" t="s">
        <v>13</v>
      </c>
      <c r="D89" s="2" t="s">
        <v>154</v>
      </c>
      <c r="E89" s="1" t="s">
        <v>15</v>
      </c>
      <c r="F89" s="1" t="s">
        <v>2319</v>
      </c>
      <c r="G89" s="1" t="b">
        <v>1</v>
      </c>
      <c r="H89" s="1" t="b">
        <v>1</v>
      </c>
      <c r="I89" s="1" t="s">
        <v>2221</v>
      </c>
      <c r="J89" s="5"/>
    </row>
    <row r="90" hidden="1">
      <c r="A90" s="2" t="s">
        <v>12</v>
      </c>
      <c r="B90" s="14"/>
      <c r="C90" s="1" t="s">
        <v>13</v>
      </c>
      <c r="D90" s="2" t="s">
        <v>242</v>
      </c>
      <c r="E90" s="1" t="s">
        <v>22</v>
      </c>
      <c r="F90" s="1" t="s">
        <v>2320</v>
      </c>
      <c r="G90" s="1" t="b">
        <v>1</v>
      </c>
      <c r="H90" s="1" t="b">
        <v>1</v>
      </c>
      <c r="I90" s="1" t="s">
        <v>2221</v>
      </c>
      <c r="J90" s="5"/>
    </row>
    <row r="91" hidden="1">
      <c r="A91" s="2" t="s">
        <v>12</v>
      </c>
      <c r="B91" s="14"/>
      <c r="C91" s="1" t="s">
        <v>13</v>
      </c>
      <c r="D91" s="2" t="s">
        <v>157</v>
      </c>
      <c r="E91" s="1" t="s">
        <v>20</v>
      </c>
      <c r="F91" s="1" t="s">
        <v>2321</v>
      </c>
      <c r="G91" s="1" t="b">
        <v>1</v>
      </c>
      <c r="H91" s="1" t="b">
        <v>1</v>
      </c>
      <c r="I91" s="1" t="s">
        <v>2221</v>
      </c>
      <c r="J91" s="5"/>
    </row>
    <row r="92" hidden="1">
      <c r="A92" s="2" t="s">
        <v>12</v>
      </c>
      <c r="B92" s="14"/>
      <c r="C92" s="1" t="s">
        <v>13</v>
      </c>
      <c r="D92" s="2" t="s">
        <v>277</v>
      </c>
      <c r="E92" s="1" t="s">
        <v>15</v>
      </c>
      <c r="F92" s="1" t="s">
        <v>2322</v>
      </c>
      <c r="G92" s="1" t="b">
        <v>1</v>
      </c>
      <c r="H92" s="1" t="b">
        <v>1</v>
      </c>
      <c r="I92" s="1" t="s">
        <v>2221</v>
      </c>
      <c r="J92" s="5"/>
    </row>
    <row r="93" hidden="1">
      <c r="A93" s="2" t="s">
        <v>12</v>
      </c>
      <c r="B93" s="14"/>
      <c r="C93" s="1" t="s">
        <v>13</v>
      </c>
      <c r="D93" s="2" t="s">
        <v>246</v>
      </c>
      <c r="E93" s="1" t="s">
        <v>15</v>
      </c>
      <c r="F93" s="1" t="s">
        <v>2323</v>
      </c>
      <c r="G93" s="1" t="b">
        <v>1</v>
      </c>
      <c r="H93" s="1" t="b">
        <v>1</v>
      </c>
      <c r="I93" s="1" t="s">
        <v>2221</v>
      </c>
      <c r="J93" s="5"/>
    </row>
    <row r="94" hidden="1">
      <c r="A94" s="2" t="s">
        <v>12</v>
      </c>
      <c r="B94" s="14"/>
      <c r="C94" s="1" t="s">
        <v>13</v>
      </c>
      <c r="D94" s="2" t="s">
        <v>270</v>
      </c>
      <c r="E94" s="1" t="s">
        <v>15</v>
      </c>
      <c r="F94" s="1" t="s">
        <v>2324</v>
      </c>
      <c r="G94" s="1" t="b">
        <v>1</v>
      </c>
      <c r="H94" s="1" t="b">
        <v>1</v>
      </c>
      <c r="I94" s="1" t="s">
        <v>2221</v>
      </c>
      <c r="J94" s="5"/>
    </row>
    <row r="95" hidden="1">
      <c r="A95" s="2" t="s">
        <v>12</v>
      </c>
      <c r="B95" s="14"/>
      <c r="C95" s="1" t="s">
        <v>13</v>
      </c>
      <c r="D95" s="2" t="s">
        <v>269</v>
      </c>
      <c r="E95" s="1" t="s">
        <v>15</v>
      </c>
      <c r="F95" s="1" t="s">
        <v>2325</v>
      </c>
      <c r="G95" s="1" t="b">
        <v>1</v>
      </c>
      <c r="H95" s="1" t="b">
        <v>1</v>
      </c>
      <c r="I95" s="1" t="s">
        <v>2221</v>
      </c>
      <c r="J95" s="5"/>
    </row>
    <row r="96" hidden="1">
      <c r="A96" s="2" t="s">
        <v>12</v>
      </c>
      <c r="B96" s="14"/>
      <c r="C96" s="1" t="s">
        <v>13</v>
      </c>
      <c r="D96" s="2" t="s">
        <v>14</v>
      </c>
      <c r="E96" s="1" t="s">
        <v>15</v>
      </c>
      <c r="F96" s="1" t="s">
        <v>2326</v>
      </c>
      <c r="G96" s="1" t="b">
        <v>1</v>
      </c>
      <c r="H96" s="1" t="b">
        <v>1</v>
      </c>
      <c r="I96" s="1" t="s">
        <v>2221</v>
      </c>
      <c r="J96" s="5"/>
    </row>
    <row r="97" hidden="1">
      <c r="A97" s="2" t="s">
        <v>12</v>
      </c>
      <c r="B97" s="14"/>
      <c r="C97" s="1" t="s">
        <v>13</v>
      </c>
      <c r="D97" s="2" t="s">
        <v>153</v>
      </c>
      <c r="E97" s="1" t="s">
        <v>15</v>
      </c>
      <c r="F97" s="1" t="s">
        <v>2327</v>
      </c>
      <c r="G97" s="1" t="b">
        <v>1</v>
      </c>
      <c r="H97" s="1" t="b">
        <v>1</v>
      </c>
      <c r="I97" s="1" t="s">
        <v>2236</v>
      </c>
      <c r="J97" s="5"/>
    </row>
    <row r="98" hidden="1">
      <c r="A98" s="2" t="s">
        <v>12</v>
      </c>
      <c r="B98" s="14"/>
      <c r="C98" s="1" t="s">
        <v>13</v>
      </c>
      <c r="D98" s="2" t="s">
        <v>277</v>
      </c>
      <c r="E98" s="1" t="s">
        <v>15</v>
      </c>
      <c r="F98" s="1" t="s">
        <v>2328</v>
      </c>
      <c r="G98" s="1" t="b">
        <v>1</v>
      </c>
      <c r="H98" s="1" t="b">
        <v>1</v>
      </c>
      <c r="I98" s="1" t="s">
        <v>2221</v>
      </c>
      <c r="J98" s="5"/>
    </row>
    <row r="99" hidden="1">
      <c r="A99" s="2" t="s">
        <v>12</v>
      </c>
      <c r="B99" s="14"/>
      <c r="C99" s="1" t="s">
        <v>13</v>
      </c>
      <c r="D99" s="2" t="s">
        <v>19</v>
      </c>
      <c r="E99" s="1" t="s">
        <v>20</v>
      </c>
      <c r="F99" s="4"/>
      <c r="G99" s="1" t="b">
        <v>1</v>
      </c>
      <c r="H99" s="1" t="b">
        <v>1</v>
      </c>
      <c r="I99" s="1" t="s">
        <v>2221</v>
      </c>
      <c r="J99" s="5"/>
    </row>
    <row r="100" hidden="1">
      <c r="A100" s="2" t="s">
        <v>12</v>
      </c>
      <c r="B100" s="14"/>
      <c r="C100" s="1" t="s">
        <v>13</v>
      </c>
      <c r="D100" s="2" t="s">
        <v>19</v>
      </c>
      <c r="E100" s="1" t="s">
        <v>20</v>
      </c>
      <c r="F100" s="1" t="s">
        <v>2329</v>
      </c>
      <c r="G100" s="1" t="b">
        <v>1</v>
      </c>
      <c r="H100" s="1" t="b">
        <v>1</v>
      </c>
      <c r="I100" s="1" t="s">
        <v>2236</v>
      </c>
      <c r="J100" s="5"/>
    </row>
    <row r="101" hidden="1">
      <c r="A101" s="2" t="s">
        <v>12</v>
      </c>
      <c r="B101" s="14"/>
      <c r="C101" s="1" t="s">
        <v>13</v>
      </c>
      <c r="D101" s="2" t="s">
        <v>277</v>
      </c>
      <c r="E101" s="1" t="s">
        <v>15</v>
      </c>
      <c r="F101" s="4"/>
      <c r="G101" s="1" t="b">
        <v>1</v>
      </c>
      <c r="H101" s="1" t="b">
        <v>1</v>
      </c>
      <c r="I101" s="1" t="s">
        <v>2221</v>
      </c>
      <c r="J101" s="5"/>
    </row>
    <row r="102" hidden="1">
      <c r="A102" s="2" t="s">
        <v>12</v>
      </c>
      <c r="B102" s="14"/>
      <c r="C102" s="1" t="s">
        <v>13</v>
      </c>
      <c r="D102" s="2" t="s">
        <v>277</v>
      </c>
      <c r="E102" s="1" t="s">
        <v>15</v>
      </c>
      <c r="F102" s="1" t="s">
        <v>2329</v>
      </c>
      <c r="G102" s="1" t="b">
        <v>1</v>
      </c>
      <c r="H102" s="1" t="b">
        <v>1</v>
      </c>
      <c r="I102" s="1" t="s">
        <v>2236</v>
      </c>
      <c r="J102" s="5"/>
    </row>
    <row r="103" hidden="1">
      <c r="A103" s="2" t="s">
        <v>12</v>
      </c>
      <c r="B103" s="14"/>
      <c r="C103" s="1" t="s">
        <v>13</v>
      </c>
      <c r="D103" s="2" t="s">
        <v>157</v>
      </c>
      <c r="E103" s="1" t="s">
        <v>20</v>
      </c>
      <c r="F103" s="4"/>
      <c r="G103" s="1" t="b">
        <v>1</v>
      </c>
      <c r="H103" s="1" t="b">
        <v>1</v>
      </c>
      <c r="I103" s="1" t="s">
        <v>2221</v>
      </c>
      <c r="J103" s="5"/>
    </row>
    <row r="104" hidden="1">
      <c r="A104" s="2" t="s">
        <v>12</v>
      </c>
      <c r="B104" s="14"/>
      <c r="C104" s="1" t="s">
        <v>13</v>
      </c>
      <c r="D104" s="2" t="s">
        <v>157</v>
      </c>
      <c r="E104" s="1" t="s">
        <v>20</v>
      </c>
      <c r="F104" s="1" t="s">
        <v>2329</v>
      </c>
      <c r="G104" s="1" t="b">
        <v>1</v>
      </c>
      <c r="H104" s="1" t="b">
        <v>1</v>
      </c>
      <c r="I104" s="1" t="s">
        <v>2236</v>
      </c>
      <c r="J104" s="5"/>
    </row>
    <row r="105" hidden="1">
      <c r="A105" s="2" t="s">
        <v>14</v>
      </c>
      <c r="B105" s="14"/>
      <c r="C105" s="1" t="s">
        <v>15</v>
      </c>
      <c r="D105" s="2" t="s">
        <v>18</v>
      </c>
      <c r="E105" s="1" t="s">
        <v>17</v>
      </c>
      <c r="F105" s="1" t="s">
        <v>2330</v>
      </c>
      <c r="G105" s="1" t="b">
        <v>1</v>
      </c>
      <c r="H105" s="1" t="b">
        <v>1</v>
      </c>
      <c r="I105" s="1" t="s">
        <v>2207</v>
      </c>
      <c r="J105" s="5"/>
    </row>
    <row r="106" hidden="1">
      <c r="A106" s="2" t="s">
        <v>16</v>
      </c>
      <c r="B106" s="14"/>
      <c r="C106" s="1" t="s">
        <v>17</v>
      </c>
      <c r="D106" s="2" t="s">
        <v>163</v>
      </c>
      <c r="E106" s="1" t="s">
        <v>17</v>
      </c>
      <c r="F106" s="4"/>
      <c r="G106" s="1" t="b">
        <v>1</v>
      </c>
      <c r="H106" s="1" t="b">
        <v>1</v>
      </c>
      <c r="I106" s="1" t="s">
        <v>2207</v>
      </c>
      <c r="J106" s="5"/>
    </row>
    <row r="107" hidden="1">
      <c r="A107" s="2" t="s">
        <v>16</v>
      </c>
      <c r="B107" s="14"/>
      <c r="C107" s="1" t="s">
        <v>17</v>
      </c>
      <c r="D107" s="2" t="s">
        <v>163</v>
      </c>
      <c r="E107" s="1" t="s">
        <v>17</v>
      </c>
      <c r="F107" s="1" t="s">
        <v>2331</v>
      </c>
      <c r="G107" s="1" t="b">
        <v>1</v>
      </c>
      <c r="H107" s="1" t="b">
        <v>1</v>
      </c>
      <c r="I107" s="1" t="s">
        <v>2207</v>
      </c>
      <c r="J107" s="5"/>
    </row>
    <row r="108" hidden="1">
      <c r="A108" s="2" t="s">
        <v>16</v>
      </c>
      <c r="B108" s="14"/>
      <c r="C108" s="1" t="s">
        <v>17</v>
      </c>
      <c r="D108" s="2" t="s">
        <v>235</v>
      </c>
      <c r="E108" s="1" t="s">
        <v>17</v>
      </c>
      <c r="F108" s="1" t="s">
        <v>2332</v>
      </c>
      <c r="G108" s="1" t="b">
        <v>1</v>
      </c>
      <c r="H108" s="1" t="b">
        <v>1</v>
      </c>
      <c r="I108" s="1" t="s">
        <v>2221</v>
      </c>
      <c r="J108" s="5"/>
    </row>
    <row r="109" hidden="1">
      <c r="A109" s="2" t="s">
        <v>16</v>
      </c>
      <c r="B109" s="14"/>
      <c r="C109" s="1" t="s">
        <v>17</v>
      </c>
      <c r="D109" s="2" t="s">
        <v>153</v>
      </c>
      <c r="E109" s="1" t="s">
        <v>15</v>
      </c>
      <c r="F109" s="1" t="s">
        <v>2333</v>
      </c>
      <c r="G109" s="1" t="b">
        <v>1</v>
      </c>
      <c r="H109" s="1" t="b">
        <v>1</v>
      </c>
      <c r="I109" s="1" t="s">
        <v>2221</v>
      </c>
      <c r="J109" s="5"/>
    </row>
    <row r="110" hidden="1">
      <c r="A110" s="2" t="s">
        <v>18</v>
      </c>
      <c r="B110" s="14"/>
      <c r="C110" s="1" t="s">
        <v>17</v>
      </c>
      <c r="D110" s="2" t="s">
        <v>273</v>
      </c>
      <c r="E110" s="1" t="s">
        <v>17</v>
      </c>
      <c r="F110" s="4"/>
      <c r="G110" s="1" t="b">
        <v>1</v>
      </c>
      <c r="H110" s="1" t="b">
        <v>1</v>
      </c>
      <c r="I110" s="1" t="s">
        <v>2207</v>
      </c>
      <c r="J110" s="5"/>
    </row>
    <row r="111" hidden="1">
      <c r="A111" s="2" t="s">
        <v>18</v>
      </c>
      <c r="B111" s="14"/>
      <c r="C111" s="1" t="s">
        <v>17</v>
      </c>
      <c r="D111" s="2" t="s">
        <v>273</v>
      </c>
      <c r="E111" s="1" t="s">
        <v>17</v>
      </c>
      <c r="F111" s="1" t="s">
        <v>2334</v>
      </c>
      <c r="G111" s="1" t="b">
        <v>1</v>
      </c>
      <c r="H111" s="1" t="b">
        <v>1</v>
      </c>
      <c r="I111" s="1" t="s">
        <v>2207</v>
      </c>
      <c r="J111" s="5"/>
    </row>
    <row r="112" hidden="1">
      <c r="A112" s="2" t="s">
        <v>18</v>
      </c>
      <c r="B112" s="14"/>
      <c r="C112" s="1" t="s">
        <v>17</v>
      </c>
      <c r="D112" s="2" t="s">
        <v>235</v>
      </c>
      <c r="E112" s="1" t="s">
        <v>17</v>
      </c>
      <c r="F112" s="1" t="s">
        <v>2247</v>
      </c>
      <c r="G112" s="1" t="b">
        <v>1</v>
      </c>
      <c r="H112" s="1" t="b">
        <v>1</v>
      </c>
      <c r="I112" s="1" t="s">
        <v>2221</v>
      </c>
      <c r="J112" s="5"/>
    </row>
    <row r="113" hidden="1">
      <c r="A113" s="2" t="s">
        <v>18</v>
      </c>
      <c r="B113" s="14"/>
      <c r="C113" s="1" t="s">
        <v>17</v>
      </c>
      <c r="D113" s="2" t="s">
        <v>228</v>
      </c>
      <c r="E113" s="1" t="s">
        <v>17</v>
      </c>
      <c r="F113" s="1" t="s">
        <v>2335</v>
      </c>
      <c r="G113" s="1" t="b">
        <v>1</v>
      </c>
      <c r="H113" s="1" t="b">
        <v>1</v>
      </c>
      <c r="I113" s="1" t="s">
        <v>2221</v>
      </c>
      <c r="J113" s="5"/>
    </row>
    <row r="114" hidden="1">
      <c r="A114" s="2" t="s">
        <v>18</v>
      </c>
      <c r="B114" s="14"/>
      <c r="C114" s="1" t="s">
        <v>17</v>
      </c>
      <c r="D114" s="2" t="s">
        <v>16</v>
      </c>
      <c r="E114" s="1" t="s">
        <v>17</v>
      </c>
      <c r="F114" s="2" t="s">
        <v>16</v>
      </c>
      <c r="G114" s="1" t="b">
        <v>1</v>
      </c>
      <c r="H114" s="1" t="b">
        <v>1</v>
      </c>
      <c r="I114" s="1" t="s">
        <v>2221</v>
      </c>
      <c r="J114" s="5"/>
    </row>
    <row r="115" hidden="1">
      <c r="A115" s="2" t="s">
        <v>18</v>
      </c>
      <c r="B115" s="14"/>
      <c r="C115" s="1" t="s">
        <v>17</v>
      </c>
      <c r="D115" s="2" t="s">
        <v>231</v>
      </c>
      <c r="E115" s="1" t="s">
        <v>17</v>
      </c>
      <c r="F115" s="1" t="s">
        <v>2335</v>
      </c>
      <c r="G115" s="1" t="b">
        <v>1</v>
      </c>
      <c r="H115" s="1" t="b">
        <v>1</v>
      </c>
      <c r="I115" s="1" t="s">
        <v>2221</v>
      </c>
      <c r="J115" s="5"/>
    </row>
    <row r="116" hidden="1">
      <c r="A116" s="2" t="s">
        <v>21</v>
      </c>
      <c r="B116" s="14"/>
      <c r="C116" s="1" t="s">
        <v>22</v>
      </c>
      <c r="D116" s="2" t="s">
        <v>228</v>
      </c>
      <c r="E116" s="1" t="s">
        <v>17</v>
      </c>
      <c r="F116" s="4"/>
      <c r="G116" s="1" t="b">
        <v>1</v>
      </c>
      <c r="H116" s="1" t="b">
        <v>1</v>
      </c>
      <c r="I116" s="1" t="s">
        <v>2207</v>
      </c>
      <c r="J116" s="5"/>
    </row>
    <row r="117" hidden="1">
      <c r="A117" s="2" t="s">
        <v>21</v>
      </c>
      <c r="B117" s="14"/>
      <c r="C117" s="1" t="s">
        <v>22</v>
      </c>
      <c r="D117" s="2" t="s">
        <v>228</v>
      </c>
      <c r="E117" s="1" t="s">
        <v>17</v>
      </c>
      <c r="F117" s="1" t="s">
        <v>2336</v>
      </c>
      <c r="G117" s="1" t="b">
        <v>1</v>
      </c>
      <c r="H117" s="1" t="b">
        <v>1</v>
      </c>
      <c r="I117" s="1" t="s">
        <v>2207</v>
      </c>
      <c r="J117" s="5"/>
    </row>
    <row r="118" hidden="1">
      <c r="A118" s="2" t="s">
        <v>21</v>
      </c>
      <c r="B118" s="14"/>
      <c r="C118" s="1" t="s">
        <v>22</v>
      </c>
      <c r="D118" s="2" t="s">
        <v>12</v>
      </c>
      <c r="E118" s="1" t="s">
        <v>13</v>
      </c>
      <c r="F118" s="1" t="s">
        <v>2337</v>
      </c>
      <c r="G118" s="1" t="b">
        <v>1</v>
      </c>
      <c r="H118" s="1" t="b">
        <v>1</v>
      </c>
      <c r="I118" s="1" t="s">
        <v>2221</v>
      </c>
      <c r="J118" s="5"/>
    </row>
    <row r="119" hidden="1">
      <c r="A119" s="2" t="s">
        <v>21</v>
      </c>
      <c r="B119" s="14"/>
      <c r="C119" s="1" t="s">
        <v>22</v>
      </c>
      <c r="D119" s="2" t="s">
        <v>118</v>
      </c>
      <c r="E119" s="1" t="s">
        <v>117</v>
      </c>
      <c r="F119" s="1" t="s">
        <v>2338</v>
      </c>
      <c r="G119" s="1" t="b">
        <v>1</v>
      </c>
      <c r="H119" s="1" t="b">
        <v>1</v>
      </c>
      <c r="I119" s="1" t="s">
        <v>2221</v>
      </c>
      <c r="J119" s="5"/>
    </row>
    <row r="120" hidden="1">
      <c r="A120" s="2" t="s">
        <v>23</v>
      </c>
      <c r="B120" s="14"/>
      <c r="C120" s="1" t="s">
        <v>22</v>
      </c>
      <c r="D120" s="2" t="s">
        <v>163</v>
      </c>
      <c r="E120" s="1" t="s">
        <v>17</v>
      </c>
      <c r="F120" s="4"/>
      <c r="G120" s="1" t="b">
        <v>1</v>
      </c>
      <c r="H120" s="1" t="b">
        <v>1</v>
      </c>
      <c r="I120" s="1" t="s">
        <v>2207</v>
      </c>
      <c r="J120" s="5"/>
    </row>
    <row r="121" hidden="1">
      <c r="A121" s="2" t="s">
        <v>23</v>
      </c>
      <c r="B121" s="14"/>
      <c r="C121" s="1" t="s">
        <v>22</v>
      </c>
      <c r="D121" s="2" t="s">
        <v>163</v>
      </c>
      <c r="E121" s="1" t="s">
        <v>17</v>
      </c>
      <c r="F121" s="1" t="s">
        <v>2331</v>
      </c>
      <c r="G121" s="1" t="b">
        <v>1</v>
      </c>
      <c r="H121" s="1" t="b">
        <v>1</v>
      </c>
      <c r="I121" s="1" t="s">
        <v>2207</v>
      </c>
      <c r="J121" s="5"/>
    </row>
    <row r="122" hidden="1">
      <c r="A122" s="2" t="s">
        <v>23</v>
      </c>
      <c r="B122" s="14"/>
      <c r="C122" s="1" t="s">
        <v>22</v>
      </c>
      <c r="D122" s="2" t="s">
        <v>239</v>
      </c>
      <c r="E122" s="1" t="s">
        <v>22</v>
      </c>
      <c r="F122" s="1" t="s">
        <v>2339</v>
      </c>
      <c r="G122" s="1" t="b">
        <v>1</v>
      </c>
      <c r="H122" s="1" t="b">
        <v>1</v>
      </c>
      <c r="I122" s="1" t="s">
        <v>2221</v>
      </c>
      <c r="J122" s="5"/>
    </row>
    <row r="123" hidden="1">
      <c r="A123" s="2" t="s">
        <v>23</v>
      </c>
      <c r="B123" s="14"/>
      <c r="C123" s="1" t="s">
        <v>22</v>
      </c>
      <c r="D123" s="2" t="s">
        <v>12</v>
      </c>
      <c r="E123" s="1" t="s">
        <v>13</v>
      </c>
      <c r="F123" s="1" t="s">
        <v>2340</v>
      </c>
      <c r="G123" s="1" t="b">
        <v>1</v>
      </c>
      <c r="H123" s="1" t="b">
        <v>1</v>
      </c>
      <c r="I123" s="1" t="s">
        <v>2221</v>
      </c>
      <c r="J123" s="5"/>
    </row>
    <row r="124" hidden="1">
      <c r="A124" s="2" t="s">
        <v>23</v>
      </c>
      <c r="B124" s="14"/>
      <c r="C124" s="1" t="s">
        <v>22</v>
      </c>
      <c r="D124" s="2" t="s">
        <v>138</v>
      </c>
      <c r="E124" s="1" t="s">
        <v>117</v>
      </c>
      <c r="F124" s="1" t="s">
        <v>2341</v>
      </c>
      <c r="G124" s="1" t="b">
        <v>1</v>
      </c>
      <c r="H124" s="1" t="b">
        <v>1</v>
      </c>
      <c r="I124" s="1" t="s">
        <v>2221</v>
      </c>
      <c r="J124" s="5"/>
    </row>
    <row r="125" hidden="1">
      <c r="A125" s="2" t="s">
        <v>23</v>
      </c>
      <c r="B125" s="14"/>
      <c r="C125" s="1" t="s">
        <v>22</v>
      </c>
      <c r="D125" s="2" t="s">
        <v>139</v>
      </c>
      <c r="E125" s="1" t="s">
        <v>117</v>
      </c>
      <c r="F125" s="1" t="s">
        <v>2342</v>
      </c>
      <c r="G125" s="1" t="b">
        <v>1</v>
      </c>
      <c r="H125" s="1" t="b">
        <v>1</v>
      </c>
      <c r="I125" s="1" t="s">
        <v>2221</v>
      </c>
      <c r="J125" s="5"/>
    </row>
    <row r="126" hidden="1">
      <c r="A126" s="2" t="s">
        <v>23</v>
      </c>
      <c r="B126" s="14"/>
      <c r="C126" s="1" t="s">
        <v>22</v>
      </c>
      <c r="D126" s="2" t="s">
        <v>153</v>
      </c>
      <c r="E126" s="1" t="s">
        <v>15</v>
      </c>
      <c r="F126" s="1" t="s">
        <v>2343</v>
      </c>
      <c r="G126" s="1" t="b">
        <v>1</v>
      </c>
      <c r="H126" s="1" t="b">
        <v>1</v>
      </c>
      <c r="I126" s="1" t="s">
        <v>2236</v>
      </c>
      <c r="J126" s="5"/>
    </row>
    <row r="127" hidden="1">
      <c r="A127" s="2" t="s">
        <v>23</v>
      </c>
      <c r="B127" s="14"/>
      <c r="C127" s="1" t="s">
        <v>22</v>
      </c>
      <c r="D127" s="2" t="s">
        <v>241</v>
      </c>
      <c r="E127" s="1" t="s">
        <v>15</v>
      </c>
      <c r="F127" s="1" t="s">
        <v>2344</v>
      </c>
      <c r="G127" s="1" t="b">
        <v>1</v>
      </c>
      <c r="H127" s="1" t="b">
        <v>1</v>
      </c>
      <c r="I127" s="1" t="s">
        <v>2236</v>
      </c>
      <c r="J127" s="5"/>
    </row>
    <row r="128" hidden="1">
      <c r="A128" s="2" t="s">
        <v>23</v>
      </c>
      <c r="B128" s="14"/>
      <c r="C128" s="1" t="s">
        <v>22</v>
      </c>
      <c r="D128" s="2" t="s">
        <v>231</v>
      </c>
      <c r="E128" s="1" t="s">
        <v>17</v>
      </c>
      <c r="F128" s="1" t="s">
        <v>2345</v>
      </c>
      <c r="G128" s="1" t="b">
        <v>1</v>
      </c>
      <c r="H128" s="1" t="b">
        <v>1</v>
      </c>
      <c r="I128" s="1" t="s">
        <v>2221</v>
      </c>
      <c r="J128" s="5"/>
    </row>
    <row r="129" hidden="1">
      <c r="A129" s="2" t="s">
        <v>23</v>
      </c>
      <c r="B129" s="14"/>
      <c r="C129" s="1" t="s">
        <v>22</v>
      </c>
      <c r="D129" s="2" t="s">
        <v>239</v>
      </c>
      <c r="E129" s="1" t="s">
        <v>22</v>
      </c>
      <c r="F129" s="1" t="s">
        <v>2346</v>
      </c>
      <c r="G129" s="1" t="b">
        <v>1</v>
      </c>
      <c r="H129" s="1" t="b">
        <v>1</v>
      </c>
      <c r="I129" s="1" t="s">
        <v>2221</v>
      </c>
      <c r="J129" s="5"/>
    </row>
    <row r="130" hidden="1">
      <c r="A130" s="2" t="s">
        <v>23</v>
      </c>
      <c r="B130" s="14"/>
      <c r="C130" s="1" t="s">
        <v>22</v>
      </c>
      <c r="D130" s="2" t="s">
        <v>247</v>
      </c>
      <c r="E130" s="1" t="s">
        <v>22</v>
      </c>
      <c r="F130" s="1" t="s">
        <v>2347</v>
      </c>
      <c r="G130" s="1" t="b">
        <v>1</v>
      </c>
      <c r="H130" s="1" t="b">
        <v>1</v>
      </c>
      <c r="I130" s="1" t="s">
        <v>2221</v>
      </c>
      <c r="J130" s="5"/>
    </row>
    <row r="131" hidden="1">
      <c r="A131" s="2" t="s">
        <v>23</v>
      </c>
      <c r="B131" s="14"/>
      <c r="C131" s="1" t="s">
        <v>22</v>
      </c>
      <c r="D131" s="2" t="s">
        <v>14</v>
      </c>
      <c r="E131" s="1" t="s">
        <v>15</v>
      </c>
      <c r="F131" s="1" t="s">
        <v>2348</v>
      </c>
      <c r="G131" s="1" t="b">
        <v>1</v>
      </c>
      <c r="H131" s="1" t="b">
        <v>1</v>
      </c>
      <c r="I131" s="1" t="s">
        <v>2221</v>
      </c>
      <c r="J131" s="5"/>
    </row>
    <row r="132" hidden="1">
      <c r="A132" s="2" t="s">
        <v>24</v>
      </c>
      <c r="B132" s="14"/>
      <c r="C132" s="1" t="s">
        <v>22</v>
      </c>
      <c r="D132" s="2" t="s">
        <v>164</v>
      </c>
      <c r="E132" s="1" t="s">
        <v>17</v>
      </c>
      <c r="F132" s="1" t="s">
        <v>2349</v>
      </c>
      <c r="G132" s="1" t="b">
        <v>1</v>
      </c>
      <c r="H132" s="1" t="b">
        <v>1</v>
      </c>
      <c r="I132" s="1" t="s">
        <v>2207</v>
      </c>
      <c r="J132" s="5"/>
    </row>
    <row r="133" hidden="1">
      <c r="A133" s="2" t="s">
        <v>24</v>
      </c>
      <c r="B133" s="14"/>
      <c r="C133" s="1" t="s">
        <v>22</v>
      </c>
      <c r="D133" s="2" t="s">
        <v>12</v>
      </c>
      <c r="E133" s="1" t="s">
        <v>13</v>
      </c>
      <c r="F133" s="1" t="s">
        <v>2350</v>
      </c>
      <c r="G133" s="1" t="b">
        <v>1</v>
      </c>
      <c r="H133" s="1" t="b">
        <v>1</v>
      </c>
      <c r="I133" s="1" t="s">
        <v>2221</v>
      </c>
      <c r="J133" s="5"/>
    </row>
    <row r="134" hidden="1">
      <c r="A134" s="2" t="s">
        <v>24</v>
      </c>
      <c r="B134" s="14"/>
      <c r="C134" s="1" t="s">
        <v>22</v>
      </c>
      <c r="D134" s="2" t="s">
        <v>247</v>
      </c>
      <c r="E134" s="1" t="s">
        <v>22</v>
      </c>
      <c r="F134" s="1" t="s">
        <v>2351</v>
      </c>
      <c r="G134" s="1" t="b">
        <v>1</v>
      </c>
      <c r="H134" s="1" t="b">
        <v>1</v>
      </c>
      <c r="I134" s="1" t="s">
        <v>2221</v>
      </c>
      <c r="J134" s="5"/>
    </row>
    <row r="135" hidden="1">
      <c r="A135" s="2" t="s">
        <v>24</v>
      </c>
      <c r="B135" s="14"/>
      <c r="C135" s="1" t="s">
        <v>22</v>
      </c>
      <c r="D135" s="2" t="s">
        <v>61</v>
      </c>
      <c r="E135" s="1" t="s">
        <v>22</v>
      </c>
      <c r="F135" s="1" t="s">
        <v>2352</v>
      </c>
      <c r="G135" s="1" t="b">
        <v>1</v>
      </c>
      <c r="H135" s="1" t="b">
        <v>1</v>
      </c>
      <c r="I135" s="1" t="s">
        <v>2221</v>
      </c>
      <c r="J135" s="5"/>
    </row>
    <row r="136" hidden="1">
      <c r="A136" s="2" t="s">
        <v>24</v>
      </c>
      <c r="B136" s="14"/>
      <c r="C136" s="1" t="s">
        <v>22</v>
      </c>
      <c r="D136" s="2" t="s">
        <v>147</v>
      </c>
      <c r="E136" s="1" t="s">
        <v>117</v>
      </c>
      <c r="F136" s="1" t="s">
        <v>2353</v>
      </c>
      <c r="G136" s="1" t="b">
        <v>1</v>
      </c>
      <c r="H136" s="1" t="b">
        <v>1</v>
      </c>
      <c r="I136" s="1" t="s">
        <v>2221</v>
      </c>
      <c r="J136" s="5"/>
    </row>
    <row r="137" hidden="1">
      <c r="A137" s="2" t="s">
        <v>24</v>
      </c>
      <c r="B137" s="14"/>
      <c r="C137" s="1" t="s">
        <v>22</v>
      </c>
      <c r="D137" s="2" t="s">
        <v>231</v>
      </c>
      <c r="E137" s="1" t="s">
        <v>17</v>
      </c>
      <c r="F137" s="4"/>
      <c r="G137" s="1" t="b">
        <v>1</v>
      </c>
      <c r="H137" s="1" t="b">
        <v>1</v>
      </c>
      <c r="I137" s="1" t="s">
        <v>2221</v>
      </c>
      <c r="J137" s="5"/>
    </row>
    <row r="138" hidden="1">
      <c r="A138" s="2" t="s">
        <v>25</v>
      </c>
      <c r="B138" s="14"/>
      <c r="C138" s="1" t="s">
        <v>22</v>
      </c>
      <c r="D138" s="2" t="s">
        <v>240</v>
      </c>
      <c r="E138" s="1" t="s">
        <v>17</v>
      </c>
      <c r="F138" s="4"/>
      <c r="G138" s="1" t="b">
        <v>1</v>
      </c>
      <c r="H138" s="1" t="b">
        <v>1</v>
      </c>
      <c r="I138" s="1" t="s">
        <v>2207</v>
      </c>
      <c r="J138" s="5"/>
    </row>
    <row r="139" hidden="1">
      <c r="A139" s="2" t="s">
        <v>25</v>
      </c>
      <c r="B139" s="14"/>
      <c r="C139" s="1" t="s">
        <v>22</v>
      </c>
      <c r="D139" s="2" t="s">
        <v>240</v>
      </c>
      <c r="E139" s="1" t="s">
        <v>17</v>
      </c>
      <c r="F139" s="1" t="s">
        <v>2354</v>
      </c>
      <c r="G139" s="1" t="b">
        <v>1</v>
      </c>
      <c r="H139" s="1" t="b">
        <v>1</v>
      </c>
      <c r="I139" s="1" t="s">
        <v>2207</v>
      </c>
      <c r="J139" s="5"/>
    </row>
    <row r="140" hidden="1">
      <c r="A140" s="2" t="s">
        <v>25</v>
      </c>
      <c r="B140" s="14"/>
      <c r="C140" s="1" t="s">
        <v>22</v>
      </c>
      <c r="D140" s="2" t="s">
        <v>12</v>
      </c>
      <c r="E140" s="1" t="s">
        <v>13</v>
      </c>
      <c r="F140" s="1" t="s">
        <v>2355</v>
      </c>
      <c r="G140" s="1" t="b">
        <v>1</v>
      </c>
      <c r="H140" s="1" t="b">
        <v>1</v>
      </c>
      <c r="I140" s="1" t="s">
        <v>2221</v>
      </c>
      <c r="J140" s="5"/>
    </row>
    <row r="141" hidden="1">
      <c r="A141" s="2" t="s">
        <v>25</v>
      </c>
      <c r="B141" s="14"/>
      <c r="C141" s="1" t="s">
        <v>22</v>
      </c>
      <c r="D141" s="2" t="s">
        <v>227</v>
      </c>
      <c r="E141" s="1" t="s">
        <v>22</v>
      </c>
      <c r="F141" s="1" t="s">
        <v>2356</v>
      </c>
      <c r="G141" s="1" t="b">
        <v>1</v>
      </c>
      <c r="H141" s="1" t="b">
        <v>1</v>
      </c>
      <c r="I141" s="1" t="s">
        <v>2221</v>
      </c>
      <c r="J141" s="5"/>
    </row>
    <row r="142" hidden="1">
      <c r="A142" s="2" t="s">
        <v>25</v>
      </c>
      <c r="B142" s="14"/>
      <c r="C142" s="1" t="s">
        <v>22</v>
      </c>
      <c r="D142" s="2" t="s">
        <v>63</v>
      </c>
      <c r="E142" s="1" t="s">
        <v>22</v>
      </c>
      <c r="F142" s="1" t="s">
        <v>2357</v>
      </c>
      <c r="G142" s="1" t="b">
        <v>1</v>
      </c>
      <c r="H142" s="1" t="b">
        <v>1</v>
      </c>
      <c r="I142" s="1" t="s">
        <v>2221</v>
      </c>
      <c r="J142" s="5"/>
    </row>
    <row r="143" hidden="1">
      <c r="A143" s="2" t="s">
        <v>25</v>
      </c>
      <c r="B143" s="14"/>
      <c r="C143" s="1" t="s">
        <v>22</v>
      </c>
      <c r="D143" s="2" t="s">
        <v>48</v>
      </c>
      <c r="E143" s="1" t="s">
        <v>22</v>
      </c>
      <c r="F143" s="1" t="s">
        <v>2358</v>
      </c>
      <c r="G143" s="1" t="b">
        <v>1</v>
      </c>
      <c r="H143" s="1" t="b">
        <v>1</v>
      </c>
      <c r="I143" s="1" t="s">
        <v>2221</v>
      </c>
      <c r="J143" s="5"/>
    </row>
    <row r="144" hidden="1">
      <c r="A144" s="2" t="s">
        <v>25</v>
      </c>
      <c r="B144" s="14"/>
      <c r="C144" s="1" t="s">
        <v>22</v>
      </c>
      <c r="D144" s="2" t="s">
        <v>129</v>
      </c>
      <c r="E144" s="1" t="s">
        <v>117</v>
      </c>
      <c r="F144" s="1" t="s">
        <v>2359</v>
      </c>
      <c r="G144" s="1" t="b">
        <v>1</v>
      </c>
      <c r="H144" s="1" t="b">
        <v>1</v>
      </c>
      <c r="I144" s="1" t="s">
        <v>2221</v>
      </c>
      <c r="J144" s="5"/>
    </row>
    <row r="145" hidden="1">
      <c r="A145" s="2" t="s">
        <v>25</v>
      </c>
      <c r="B145" s="14"/>
      <c r="C145" s="1" t="s">
        <v>22</v>
      </c>
      <c r="D145" s="2" t="s">
        <v>131</v>
      </c>
      <c r="E145" s="1" t="s">
        <v>117</v>
      </c>
      <c r="F145" s="1" t="s">
        <v>2360</v>
      </c>
      <c r="G145" s="1" t="b">
        <v>1</v>
      </c>
      <c r="H145" s="1" t="b">
        <v>1</v>
      </c>
      <c r="I145" s="1" t="s">
        <v>2221</v>
      </c>
      <c r="J145" s="5"/>
    </row>
    <row r="146" hidden="1">
      <c r="A146" s="2" t="s">
        <v>25</v>
      </c>
      <c r="B146" s="14"/>
      <c r="C146" s="1" t="s">
        <v>22</v>
      </c>
      <c r="D146" s="2" t="s">
        <v>47</v>
      </c>
      <c r="E146" s="1" t="s">
        <v>22</v>
      </c>
      <c r="F146" s="1" t="s">
        <v>2361</v>
      </c>
      <c r="G146" s="1" t="b">
        <v>1</v>
      </c>
      <c r="H146" s="1" t="b">
        <v>1</v>
      </c>
      <c r="I146" s="1" t="s">
        <v>2221</v>
      </c>
      <c r="J146" s="5"/>
    </row>
    <row r="147" hidden="1">
      <c r="A147" s="2" t="s">
        <v>25</v>
      </c>
      <c r="B147" s="14"/>
      <c r="C147" s="1" t="s">
        <v>22</v>
      </c>
      <c r="D147" s="2" t="s">
        <v>60</v>
      </c>
      <c r="E147" s="1" t="s">
        <v>22</v>
      </c>
      <c r="F147" s="1" t="s">
        <v>2362</v>
      </c>
      <c r="G147" s="1" t="b">
        <v>1</v>
      </c>
      <c r="H147" s="1" t="b">
        <v>1</v>
      </c>
      <c r="I147" s="1" t="s">
        <v>2221</v>
      </c>
      <c r="J147" s="5"/>
    </row>
    <row r="148" hidden="1">
      <c r="A148" s="2" t="s">
        <v>25</v>
      </c>
      <c r="B148" s="14"/>
      <c r="C148" s="1" t="s">
        <v>22</v>
      </c>
      <c r="D148" s="2" t="s">
        <v>130</v>
      </c>
      <c r="E148" s="1" t="s">
        <v>117</v>
      </c>
      <c r="F148" s="1" t="s">
        <v>2363</v>
      </c>
      <c r="G148" s="1" t="b">
        <v>1</v>
      </c>
      <c r="H148" s="1" t="b">
        <v>1</v>
      </c>
      <c r="I148" s="1" t="s">
        <v>2221</v>
      </c>
      <c r="J148" s="5"/>
    </row>
    <row r="149" hidden="1">
      <c r="A149" s="2" t="s">
        <v>25</v>
      </c>
      <c r="B149" s="14"/>
      <c r="C149" s="1" t="s">
        <v>22</v>
      </c>
      <c r="D149" s="2" t="s">
        <v>123</v>
      </c>
      <c r="E149" s="1" t="s">
        <v>117</v>
      </c>
      <c r="F149" s="1" t="s">
        <v>2364</v>
      </c>
      <c r="G149" s="1" t="b">
        <v>1</v>
      </c>
      <c r="H149" s="1" t="b">
        <v>1</v>
      </c>
      <c r="I149" s="1" t="s">
        <v>2221</v>
      </c>
      <c r="J149" s="5"/>
    </row>
    <row r="150" hidden="1">
      <c r="A150" s="2" t="s">
        <v>25</v>
      </c>
      <c r="B150" s="14"/>
      <c r="C150" s="1" t="s">
        <v>22</v>
      </c>
      <c r="D150" s="2" t="s">
        <v>145</v>
      </c>
      <c r="E150" s="1" t="s">
        <v>117</v>
      </c>
      <c r="F150" s="1" t="s">
        <v>2365</v>
      </c>
      <c r="G150" s="1" t="b">
        <v>1</v>
      </c>
      <c r="H150" s="1" t="b">
        <v>1</v>
      </c>
      <c r="I150" s="1" t="s">
        <v>2221</v>
      </c>
      <c r="J150" s="5"/>
    </row>
    <row r="151" hidden="1">
      <c r="A151" s="2" t="s">
        <v>26</v>
      </c>
      <c r="B151" s="14"/>
      <c r="C151" s="1" t="s">
        <v>22</v>
      </c>
      <c r="D151" s="2" t="s">
        <v>157</v>
      </c>
      <c r="E151" s="1" t="s">
        <v>20</v>
      </c>
      <c r="F151" s="4"/>
      <c r="G151" s="1" t="b">
        <v>1</v>
      </c>
      <c r="H151" s="1" t="b">
        <v>1</v>
      </c>
      <c r="I151" s="1" t="s">
        <v>2207</v>
      </c>
      <c r="J151" s="5"/>
    </row>
    <row r="152" hidden="1">
      <c r="A152" s="2" t="s">
        <v>26</v>
      </c>
      <c r="B152" s="14"/>
      <c r="C152" s="1" t="s">
        <v>22</v>
      </c>
      <c r="D152" s="2" t="s">
        <v>157</v>
      </c>
      <c r="E152" s="1" t="s">
        <v>20</v>
      </c>
      <c r="F152" s="1" t="s">
        <v>2062</v>
      </c>
      <c r="G152" s="1" t="b">
        <v>1</v>
      </c>
      <c r="H152" s="1" t="b">
        <v>1</v>
      </c>
      <c r="I152" s="1" t="s">
        <v>2207</v>
      </c>
      <c r="J152" s="5"/>
    </row>
    <row r="153" hidden="1">
      <c r="A153" s="2" t="s">
        <v>26</v>
      </c>
      <c r="B153" s="14"/>
      <c r="C153" s="1" t="s">
        <v>22</v>
      </c>
      <c r="D153" s="2" t="s">
        <v>242</v>
      </c>
      <c r="E153" s="1" t="s">
        <v>22</v>
      </c>
      <c r="F153" s="1" t="s">
        <v>2366</v>
      </c>
      <c r="G153" s="1" t="b">
        <v>1</v>
      </c>
      <c r="H153" s="1" t="b">
        <v>1</v>
      </c>
      <c r="I153" s="1" t="s">
        <v>2221</v>
      </c>
      <c r="J153" s="5"/>
    </row>
    <row r="154" hidden="1">
      <c r="A154" s="2" t="s">
        <v>26</v>
      </c>
      <c r="B154" s="14"/>
      <c r="C154" s="1" t="s">
        <v>22</v>
      </c>
      <c r="D154" s="2" t="s">
        <v>2367</v>
      </c>
      <c r="E154" s="4"/>
      <c r="F154" s="1" t="s">
        <v>2368</v>
      </c>
      <c r="G154" s="1" t="b">
        <v>0</v>
      </c>
      <c r="H154" s="1" t="b">
        <v>0</v>
      </c>
      <c r="I154" s="1" t="s">
        <v>2221</v>
      </c>
      <c r="J154" s="5"/>
    </row>
    <row r="155" hidden="1">
      <c r="A155" s="2" t="s">
        <v>26</v>
      </c>
      <c r="B155" s="14"/>
      <c r="C155" s="1" t="s">
        <v>22</v>
      </c>
      <c r="D155" s="2" t="s">
        <v>2369</v>
      </c>
      <c r="E155" s="4"/>
      <c r="F155" s="1" t="s">
        <v>2370</v>
      </c>
      <c r="G155" s="1" t="b">
        <v>0</v>
      </c>
      <c r="H155" s="1" t="b">
        <v>0</v>
      </c>
      <c r="I155" s="1" t="s">
        <v>2221</v>
      </c>
      <c r="J155" s="5"/>
    </row>
    <row r="156" hidden="1">
      <c r="A156" s="2" t="s">
        <v>26</v>
      </c>
      <c r="B156" s="14"/>
      <c r="C156" s="1" t="s">
        <v>22</v>
      </c>
      <c r="D156" s="2" t="s">
        <v>2371</v>
      </c>
      <c r="E156" s="4"/>
      <c r="F156" s="1" t="s">
        <v>2372</v>
      </c>
      <c r="G156" s="1" t="b">
        <v>0</v>
      </c>
      <c r="H156" s="1" t="b">
        <v>0</v>
      </c>
      <c r="I156" s="1" t="s">
        <v>2221</v>
      </c>
      <c r="J156" s="5"/>
    </row>
    <row r="157" hidden="1">
      <c r="A157" s="2" t="s">
        <v>26</v>
      </c>
      <c r="B157" s="14"/>
      <c r="C157" s="1" t="s">
        <v>22</v>
      </c>
      <c r="D157" s="2" t="s">
        <v>2373</v>
      </c>
      <c r="E157" s="4"/>
      <c r="F157" s="1" t="s">
        <v>2374</v>
      </c>
      <c r="G157" s="1" t="b">
        <v>0</v>
      </c>
      <c r="H157" s="1" t="b">
        <v>0</v>
      </c>
      <c r="I157" s="1" t="s">
        <v>2221</v>
      </c>
      <c r="J157" s="5"/>
    </row>
    <row r="158" hidden="1">
      <c r="A158" s="2" t="s">
        <v>26</v>
      </c>
      <c r="B158" s="14"/>
      <c r="C158" s="1" t="s">
        <v>22</v>
      </c>
      <c r="D158" s="2" t="s">
        <v>2375</v>
      </c>
      <c r="E158" s="4"/>
      <c r="F158" s="1" t="s">
        <v>2376</v>
      </c>
      <c r="G158" s="1" t="b">
        <v>0</v>
      </c>
      <c r="H158" s="1" t="b">
        <v>0</v>
      </c>
      <c r="I158" s="1" t="s">
        <v>2221</v>
      </c>
      <c r="J158" s="5"/>
    </row>
    <row r="159" hidden="1">
      <c r="A159" s="2" t="s">
        <v>27</v>
      </c>
      <c r="B159" s="14"/>
      <c r="C159" s="1" t="s">
        <v>22</v>
      </c>
      <c r="D159" s="2" t="s">
        <v>2377</v>
      </c>
      <c r="E159" s="4"/>
      <c r="F159" s="4"/>
      <c r="G159" s="1" t="b">
        <v>1</v>
      </c>
      <c r="H159" s="1" t="b">
        <v>0</v>
      </c>
      <c r="I159" s="1" t="s">
        <v>2207</v>
      </c>
      <c r="J159" s="5"/>
    </row>
    <row r="160" hidden="1">
      <c r="A160" s="2" t="s">
        <v>27</v>
      </c>
      <c r="B160" s="14"/>
      <c r="C160" s="1" t="s">
        <v>22</v>
      </c>
      <c r="D160" s="2" t="s">
        <v>2377</v>
      </c>
      <c r="E160" s="4"/>
      <c r="F160" s="1" t="s">
        <v>2378</v>
      </c>
      <c r="G160" s="1" t="b">
        <v>1</v>
      </c>
      <c r="H160" s="1" t="b">
        <v>0</v>
      </c>
      <c r="I160" s="1" t="s">
        <v>2207</v>
      </c>
      <c r="J160" s="5"/>
    </row>
    <row r="161" hidden="1">
      <c r="A161" s="2" t="s">
        <v>27</v>
      </c>
      <c r="B161" s="14"/>
      <c r="C161" s="1" t="s">
        <v>22</v>
      </c>
      <c r="D161" s="2" t="s">
        <v>242</v>
      </c>
      <c r="E161" s="1" t="s">
        <v>22</v>
      </c>
      <c r="F161" s="1" t="s">
        <v>2366</v>
      </c>
      <c r="G161" s="1" t="b">
        <v>1</v>
      </c>
      <c r="H161" s="1" t="b">
        <v>1</v>
      </c>
      <c r="I161" s="1" t="s">
        <v>2221</v>
      </c>
      <c r="J161" s="5"/>
    </row>
    <row r="162" hidden="1">
      <c r="A162" s="2" t="s">
        <v>27</v>
      </c>
      <c r="B162" s="14"/>
      <c r="C162" s="1" t="s">
        <v>22</v>
      </c>
      <c r="D162" s="2" t="s">
        <v>2379</v>
      </c>
      <c r="E162" s="4"/>
      <c r="F162" s="1" t="s">
        <v>2380</v>
      </c>
      <c r="G162" s="1" t="b">
        <v>0</v>
      </c>
      <c r="H162" s="1" t="b">
        <v>0</v>
      </c>
      <c r="I162" s="1" t="s">
        <v>2221</v>
      </c>
      <c r="J162" s="5"/>
    </row>
    <row r="163" hidden="1">
      <c r="A163" s="2" t="s">
        <v>27</v>
      </c>
      <c r="B163" s="14"/>
      <c r="C163" s="1" t="s">
        <v>22</v>
      </c>
      <c r="D163" s="2" t="s">
        <v>2381</v>
      </c>
      <c r="E163" s="4"/>
      <c r="F163" s="1" t="s">
        <v>2382</v>
      </c>
      <c r="G163" s="1" t="b">
        <v>0</v>
      </c>
      <c r="H163" s="1" t="b">
        <v>0</v>
      </c>
      <c r="I163" s="1" t="s">
        <v>2221</v>
      </c>
      <c r="J163" s="5"/>
    </row>
    <row r="164" hidden="1">
      <c r="A164" s="2" t="s">
        <v>28</v>
      </c>
      <c r="B164" s="14"/>
      <c r="C164" s="1" t="s">
        <v>22</v>
      </c>
      <c r="D164" s="2" t="s">
        <v>2377</v>
      </c>
      <c r="E164" s="4"/>
      <c r="F164" s="4"/>
      <c r="G164" s="1" t="b">
        <v>1</v>
      </c>
      <c r="H164" s="1" t="b">
        <v>0</v>
      </c>
      <c r="I164" s="1" t="s">
        <v>2207</v>
      </c>
      <c r="J164" s="5"/>
    </row>
    <row r="165" hidden="1">
      <c r="A165" s="2" t="s">
        <v>28</v>
      </c>
      <c r="B165" s="14"/>
      <c r="C165" s="1" t="s">
        <v>22</v>
      </c>
      <c r="D165" s="2" t="s">
        <v>2377</v>
      </c>
      <c r="E165" s="4"/>
      <c r="F165" s="1" t="s">
        <v>2378</v>
      </c>
      <c r="G165" s="1" t="b">
        <v>1</v>
      </c>
      <c r="H165" s="1" t="b">
        <v>0</v>
      </c>
      <c r="I165" s="1" t="s">
        <v>2207</v>
      </c>
      <c r="J165" s="5"/>
    </row>
    <row r="166" hidden="1">
      <c r="A166" s="2" t="s">
        <v>28</v>
      </c>
      <c r="B166" s="14"/>
      <c r="C166" s="1" t="s">
        <v>22</v>
      </c>
      <c r="D166" s="2" t="s">
        <v>12</v>
      </c>
      <c r="E166" s="1" t="s">
        <v>13</v>
      </c>
      <c r="F166" s="1" t="s">
        <v>2350</v>
      </c>
      <c r="G166" s="1" t="b">
        <v>1</v>
      </c>
      <c r="H166" s="1" t="b">
        <v>1</v>
      </c>
      <c r="I166" s="1" t="s">
        <v>2221</v>
      </c>
      <c r="J166" s="5"/>
    </row>
    <row r="167" hidden="1">
      <c r="A167" s="2" t="s">
        <v>28</v>
      </c>
      <c r="B167" s="14"/>
      <c r="C167" s="1" t="s">
        <v>22</v>
      </c>
      <c r="D167" s="2" t="s">
        <v>87</v>
      </c>
      <c r="E167" s="1" t="s">
        <v>22</v>
      </c>
      <c r="F167" s="1" t="s">
        <v>2383</v>
      </c>
      <c r="G167" s="1" t="b">
        <v>1</v>
      </c>
      <c r="H167" s="1" t="b">
        <v>1</v>
      </c>
      <c r="I167" s="1" t="s">
        <v>2221</v>
      </c>
      <c r="J167" s="5"/>
    </row>
    <row r="168" hidden="1">
      <c r="A168" s="2" t="s">
        <v>28</v>
      </c>
      <c r="B168" s="14"/>
      <c r="C168" s="1" t="s">
        <v>22</v>
      </c>
      <c r="D168" s="2" t="s">
        <v>228</v>
      </c>
      <c r="E168" s="1" t="s">
        <v>17</v>
      </c>
      <c r="F168" s="1" t="s">
        <v>2384</v>
      </c>
      <c r="G168" s="1" t="b">
        <v>1</v>
      </c>
      <c r="H168" s="1" t="b">
        <v>1</v>
      </c>
      <c r="I168" s="1" t="s">
        <v>2221</v>
      </c>
      <c r="J168" s="5"/>
    </row>
    <row r="169" hidden="1">
      <c r="A169" s="2" t="s">
        <v>28</v>
      </c>
      <c r="B169" s="14"/>
      <c r="C169" s="1" t="s">
        <v>22</v>
      </c>
      <c r="D169" s="2" t="s">
        <v>153</v>
      </c>
      <c r="E169" s="1" t="s">
        <v>15</v>
      </c>
      <c r="F169" s="1" t="s">
        <v>2333</v>
      </c>
      <c r="G169" s="1" t="b">
        <v>1</v>
      </c>
      <c r="H169" s="1" t="b">
        <v>1</v>
      </c>
      <c r="I169" s="1" t="s">
        <v>2221</v>
      </c>
      <c r="J169" s="5"/>
    </row>
    <row r="170" hidden="1">
      <c r="A170" s="2" t="s">
        <v>28</v>
      </c>
      <c r="B170" s="14"/>
      <c r="C170" s="1" t="s">
        <v>22</v>
      </c>
      <c r="D170" s="2" t="s">
        <v>87</v>
      </c>
      <c r="E170" s="1" t="s">
        <v>22</v>
      </c>
      <c r="F170" s="1" t="s">
        <v>2383</v>
      </c>
      <c r="G170" s="1" t="b">
        <v>1</v>
      </c>
      <c r="H170" s="1" t="b">
        <v>1</v>
      </c>
      <c r="I170" s="1" t="s">
        <v>2221</v>
      </c>
      <c r="J170" s="5"/>
    </row>
    <row r="171" hidden="1">
      <c r="A171" s="2" t="s">
        <v>28</v>
      </c>
      <c r="B171" s="14"/>
      <c r="C171" s="1" t="s">
        <v>22</v>
      </c>
      <c r="D171" s="2" t="s">
        <v>228</v>
      </c>
      <c r="E171" s="1" t="s">
        <v>17</v>
      </c>
      <c r="F171" s="1" t="s">
        <v>2385</v>
      </c>
      <c r="G171" s="1" t="b">
        <v>1</v>
      </c>
      <c r="H171" s="1" t="b">
        <v>1</v>
      </c>
      <c r="I171" s="1" t="s">
        <v>2236</v>
      </c>
      <c r="J171" s="5"/>
    </row>
    <row r="172" hidden="1">
      <c r="A172" s="2" t="s">
        <v>28</v>
      </c>
      <c r="B172" s="14"/>
      <c r="C172" s="1" t="s">
        <v>22</v>
      </c>
      <c r="D172" s="2" t="s">
        <v>21</v>
      </c>
      <c r="E172" s="1" t="s">
        <v>22</v>
      </c>
      <c r="F172" s="1" t="s">
        <v>2386</v>
      </c>
      <c r="G172" s="1" t="b">
        <v>1</v>
      </c>
      <c r="H172" s="1" t="b">
        <v>1</v>
      </c>
      <c r="I172" s="1" t="s">
        <v>2236</v>
      </c>
      <c r="J172" s="5"/>
    </row>
    <row r="173" hidden="1">
      <c r="A173" s="2" t="s">
        <v>28</v>
      </c>
      <c r="B173" s="14"/>
      <c r="C173" s="1" t="s">
        <v>22</v>
      </c>
      <c r="D173" s="2" t="s">
        <v>153</v>
      </c>
      <c r="E173" s="1" t="s">
        <v>15</v>
      </c>
      <c r="F173" s="1" t="s">
        <v>2387</v>
      </c>
      <c r="G173" s="1" t="b">
        <v>1</v>
      </c>
      <c r="H173" s="1" t="b">
        <v>1</v>
      </c>
      <c r="I173" s="1" t="s">
        <v>2221</v>
      </c>
      <c r="J173" s="5"/>
    </row>
    <row r="174" hidden="1">
      <c r="A174" s="2" t="s">
        <v>28</v>
      </c>
      <c r="B174" s="14"/>
      <c r="C174" s="1" t="s">
        <v>22</v>
      </c>
      <c r="D174" s="2" t="s">
        <v>241</v>
      </c>
      <c r="E174" s="1" t="s">
        <v>15</v>
      </c>
      <c r="F174" s="1" t="s">
        <v>2388</v>
      </c>
      <c r="G174" s="1" t="b">
        <v>1</v>
      </c>
      <c r="H174" s="1" t="b">
        <v>1</v>
      </c>
      <c r="I174" s="1" t="s">
        <v>2221</v>
      </c>
      <c r="J174" s="5"/>
    </row>
    <row r="175" hidden="1">
      <c r="A175" s="2" t="s">
        <v>28</v>
      </c>
      <c r="B175" s="14"/>
      <c r="C175" s="1" t="s">
        <v>22</v>
      </c>
      <c r="D175" s="2" t="s">
        <v>14</v>
      </c>
      <c r="E175" s="1" t="s">
        <v>15</v>
      </c>
      <c r="F175" s="1" t="s">
        <v>2389</v>
      </c>
      <c r="G175" s="1" t="b">
        <v>1</v>
      </c>
      <c r="H175" s="1" t="b">
        <v>1</v>
      </c>
      <c r="I175" s="1" t="s">
        <v>2221</v>
      </c>
      <c r="J175" s="5"/>
    </row>
    <row r="176" hidden="1">
      <c r="A176" s="2" t="s">
        <v>28</v>
      </c>
      <c r="B176" s="14"/>
      <c r="C176" s="1" t="s">
        <v>22</v>
      </c>
      <c r="D176" s="2" t="s">
        <v>19</v>
      </c>
      <c r="E176" s="1" t="s">
        <v>20</v>
      </c>
      <c r="F176" s="1" t="s">
        <v>2390</v>
      </c>
      <c r="G176" s="1" t="b">
        <v>1</v>
      </c>
      <c r="H176" s="1" t="b">
        <v>1</v>
      </c>
      <c r="I176" s="1" t="s">
        <v>2221</v>
      </c>
      <c r="J176" s="5"/>
    </row>
    <row r="177" hidden="1">
      <c r="A177" s="2" t="s">
        <v>29</v>
      </c>
      <c r="B177" s="14"/>
      <c r="C177" s="1" t="s">
        <v>22</v>
      </c>
      <c r="D177" s="2" t="s">
        <v>229</v>
      </c>
      <c r="E177" s="1" t="s">
        <v>17</v>
      </c>
      <c r="F177" s="1" t="s">
        <v>2391</v>
      </c>
      <c r="G177" s="1" t="b">
        <v>1</v>
      </c>
      <c r="H177" s="1" t="b">
        <v>1</v>
      </c>
      <c r="I177" s="1" t="s">
        <v>2207</v>
      </c>
      <c r="J177" s="5"/>
    </row>
    <row r="178" hidden="1">
      <c r="A178" s="2" t="s">
        <v>29</v>
      </c>
      <c r="B178" s="14"/>
      <c r="C178" s="1" t="s">
        <v>22</v>
      </c>
      <c r="D178" s="2" t="s">
        <v>164</v>
      </c>
      <c r="E178" s="1" t="s">
        <v>17</v>
      </c>
      <c r="F178" s="1" t="s">
        <v>2349</v>
      </c>
      <c r="G178" s="1" t="b">
        <v>1</v>
      </c>
      <c r="H178" s="1" t="b">
        <v>1</v>
      </c>
      <c r="I178" s="1" t="s">
        <v>2207</v>
      </c>
      <c r="J178" s="5"/>
    </row>
    <row r="179" hidden="1">
      <c r="A179" s="2" t="s">
        <v>29</v>
      </c>
      <c r="B179" s="14"/>
      <c r="C179" s="1" t="s">
        <v>22</v>
      </c>
      <c r="D179" s="2" t="s">
        <v>242</v>
      </c>
      <c r="E179" s="1" t="s">
        <v>22</v>
      </c>
      <c r="F179" s="1" t="s">
        <v>2392</v>
      </c>
      <c r="G179" s="1" t="b">
        <v>1</v>
      </c>
      <c r="H179" s="1" t="b">
        <v>1</v>
      </c>
      <c r="I179" s="1" t="s">
        <v>2221</v>
      </c>
      <c r="J179" s="5"/>
    </row>
    <row r="180" hidden="1">
      <c r="A180" s="2" t="s">
        <v>29</v>
      </c>
      <c r="B180" s="14"/>
      <c r="C180" s="1" t="s">
        <v>22</v>
      </c>
      <c r="D180" s="2" t="s">
        <v>2393</v>
      </c>
      <c r="E180" s="4"/>
      <c r="F180" s="1" t="s">
        <v>2382</v>
      </c>
      <c r="G180" s="1" t="b">
        <v>0</v>
      </c>
      <c r="H180" s="1" t="b">
        <v>0</v>
      </c>
      <c r="I180" s="1" t="s">
        <v>2221</v>
      </c>
      <c r="J180" s="5"/>
    </row>
    <row r="181" hidden="1">
      <c r="A181" s="2" t="s">
        <v>29</v>
      </c>
      <c r="B181" s="14"/>
      <c r="C181" s="1" t="s">
        <v>22</v>
      </c>
      <c r="D181" s="2" t="s">
        <v>2394</v>
      </c>
      <c r="E181" s="4"/>
      <c r="F181" s="1" t="s">
        <v>2395</v>
      </c>
      <c r="G181" s="1" t="b">
        <v>0</v>
      </c>
      <c r="H181" s="1" t="b">
        <v>0</v>
      </c>
      <c r="I181" s="1" t="s">
        <v>2221</v>
      </c>
      <c r="J181" s="5"/>
    </row>
    <row r="182" hidden="1">
      <c r="A182" s="2" t="s">
        <v>30</v>
      </c>
      <c r="B182" s="14"/>
      <c r="C182" s="1" t="s">
        <v>22</v>
      </c>
      <c r="D182" s="2" t="s">
        <v>164</v>
      </c>
      <c r="E182" s="1" t="s">
        <v>17</v>
      </c>
      <c r="F182" s="1" t="s">
        <v>2349</v>
      </c>
      <c r="G182" s="1" t="b">
        <v>1</v>
      </c>
      <c r="H182" s="1" t="b">
        <v>1</v>
      </c>
      <c r="I182" s="1" t="s">
        <v>2207</v>
      </c>
      <c r="J182" s="5"/>
    </row>
    <row r="183" hidden="1">
      <c r="A183" s="2" t="s">
        <v>30</v>
      </c>
      <c r="B183" s="14"/>
      <c r="C183" s="1" t="s">
        <v>22</v>
      </c>
      <c r="D183" s="2" t="s">
        <v>65</v>
      </c>
      <c r="E183" s="1" t="s">
        <v>22</v>
      </c>
      <c r="F183" s="1" t="s">
        <v>2366</v>
      </c>
      <c r="G183" s="1" t="b">
        <v>1</v>
      </c>
      <c r="H183" s="1" t="b">
        <v>1</v>
      </c>
      <c r="I183" s="1" t="s">
        <v>2221</v>
      </c>
      <c r="J183" s="5"/>
    </row>
    <row r="184" hidden="1">
      <c r="A184" s="2" t="s">
        <v>30</v>
      </c>
      <c r="B184" s="14"/>
      <c r="C184" s="1" t="s">
        <v>22</v>
      </c>
      <c r="D184" s="2" t="s">
        <v>65</v>
      </c>
      <c r="E184" s="1" t="s">
        <v>22</v>
      </c>
      <c r="F184" s="1" t="s">
        <v>2366</v>
      </c>
      <c r="G184" s="1" t="b">
        <v>1</v>
      </c>
      <c r="H184" s="1" t="b">
        <v>1</v>
      </c>
      <c r="I184" s="1" t="s">
        <v>2221</v>
      </c>
      <c r="J184" s="5"/>
    </row>
    <row r="185" hidden="1">
      <c r="A185" s="2" t="s">
        <v>31</v>
      </c>
      <c r="B185" s="14"/>
      <c r="C185" s="1" t="s">
        <v>22</v>
      </c>
      <c r="D185" s="2" t="s">
        <v>12</v>
      </c>
      <c r="E185" s="1" t="s">
        <v>13</v>
      </c>
      <c r="F185" s="4"/>
      <c r="G185" s="1" t="b">
        <v>1</v>
      </c>
      <c r="H185" s="1" t="b">
        <v>1</v>
      </c>
      <c r="I185" s="1" t="s">
        <v>2207</v>
      </c>
      <c r="J185" s="5"/>
    </row>
    <row r="186" hidden="1">
      <c r="A186" s="2" t="s">
        <v>31</v>
      </c>
      <c r="B186" s="14"/>
      <c r="C186" s="1" t="s">
        <v>22</v>
      </c>
      <c r="D186" s="2" t="s">
        <v>12</v>
      </c>
      <c r="E186" s="1" t="s">
        <v>13</v>
      </c>
      <c r="F186" s="1" t="s">
        <v>2396</v>
      </c>
      <c r="G186" s="1" t="b">
        <v>1</v>
      </c>
      <c r="H186" s="1" t="b">
        <v>1</v>
      </c>
      <c r="I186" s="1" t="s">
        <v>2207</v>
      </c>
      <c r="J186" s="5"/>
    </row>
    <row r="187" hidden="1">
      <c r="A187" s="2" t="s">
        <v>31</v>
      </c>
      <c r="B187" s="14"/>
      <c r="C187" s="1" t="s">
        <v>22</v>
      </c>
      <c r="D187" s="2" t="s">
        <v>65</v>
      </c>
      <c r="E187" s="1" t="s">
        <v>22</v>
      </c>
      <c r="F187" s="1" t="s">
        <v>2366</v>
      </c>
      <c r="G187" s="1" t="b">
        <v>1</v>
      </c>
      <c r="H187" s="1" t="b">
        <v>1</v>
      </c>
      <c r="I187" s="1" t="s">
        <v>2221</v>
      </c>
      <c r="J187" s="5"/>
    </row>
    <row r="188" hidden="1">
      <c r="A188" s="2" t="s">
        <v>31</v>
      </c>
      <c r="B188" s="14"/>
      <c r="C188" s="1" t="s">
        <v>22</v>
      </c>
      <c r="D188" s="2" t="s">
        <v>90</v>
      </c>
      <c r="E188" s="1" t="s">
        <v>22</v>
      </c>
      <c r="F188" s="1" t="s">
        <v>2397</v>
      </c>
      <c r="G188" s="1" t="b">
        <v>1</v>
      </c>
      <c r="H188" s="1" t="b">
        <v>1</v>
      </c>
      <c r="I188" s="1" t="s">
        <v>2221</v>
      </c>
      <c r="J188" s="5"/>
    </row>
    <row r="189" hidden="1">
      <c r="A189" s="2" t="s">
        <v>31</v>
      </c>
      <c r="B189" s="14"/>
      <c r="C189" s="1" t="s">
        <v>22</v>
      </c>
      <c r="D189" s="2" t="s">
        <v>93</v>
      </c>
      <c r="E189" s="1" t="s">
        <v>22</v>
      </c>
      <c r="F189" s="1" t="s">
        <v>2398</v>
      </c>
      <c r="G189" s="1" t="b">
        <v>1</v>
      </c>
      <c r="H189" s="1" t="b">
        <v>1</v>
      </c>
      <c r="I189" s="1" t="s">
        <v>2221</v>
      </c>
      <c r="J189" s="5"/>
    </row>
    <row r="190" hidden="1">
      <c r="A190" s="2" t="s">
        <v>32</v>
      </c>
      <c r="B190" s="14"/>
      <c r="C190" s="1" t="s">
        <v>22</v>
      </c>
      <c r="D190" s="2" t="s">
        <v>229</v>
      </c>
      <c r="E190" s="1" t="s">
        <v>17</v>
      </c>
      <c r="F190" s="4"/>
      <c r="G190" s="1" t="b">
        <v>1</v>
      </c>
      <c r="H190" s="1" t="b">
        <v>1</v>
      </c>
      <c r="I190" s="1" t="s">
        <v>2207</v>
      </c>
      <c r="J190" s="5"/>
    </row>
    <row r="191" hidden="1">
      <c r="A191" s="2" t="s">
        <v>32</v>
      </c>
      <c r="B191" s="14"/>
      <c r="C191" s="1" t="s">
        <v>22</v>
      </c>
      <c r="D191" s="2" t="s">
        <v>229</v>
      </c>
      <c r="E191" s="1" t="s">
        <v>17</v>
      </c>
      <c r="F191" s="1" t="s">
        <v>2391</v>
      </c>
      <c r="G191" s="1" t="b">
        <v>1</v>
      </c>
      <c r="H191" s="1" t="b">
        <v>1</v>
      </c>
      <c r="I191" s="1" t="s">
        <v>2207</v>
      </c>
      <c r="J191" s="5"/>
    </row>
    <row r="192" hidden="1">
      <c r="A192" s="2" t="s">
        <v>32</v>
      </c>
      <c r="B192" s="14"/>
      <c r="C192" s="1" t="s">
        <v>22</v>
      </c>
      <c r="D192" s="2" t="s">
        <v>62</v>
      </c>
      <c r="E192" s="1" t="s">
        <v>22</v>
      </c>
      <c r="F192" s="1" t="s">
        <v>2366</v>
      </c>
      <c r="G192" s="1" t="b">
        <v>1</v>
      </c>
      <c r="H192" s="1" t="b">
        <v>1</v>
      </c>
      <c r="I192" s="1" t="s">
        <v>2221</v>
      </c>
      <c r="J192" s="5"/>
    </row>
    <row r="193" hidden="1">
      <c r="A193" s="2" t="s">
        <v>32</v>
      </c>
      <c r="B193" s="14"/>
      <c r="C193" s="1" t="s">
        <v>22</v>
      </c>
      <c r="D193" s="2" t="s">
        <v>2399</v>
      </c>
      <c r="E193" s="4"/>
      <c r="F193" s="1" t="s">
        <v>2384</v>
      </c>
      <c r="G193" s="1" t="b">
        <v>0</v>
      </c>
      <c r="H193" s="1" t="b">
        <v>0</v>
      </c>
      <c r="I193" s="1" t="s">
        <v>2221</v>
      </c>
      <c r="J193" s="5"/>
    </row>
    <row r="194" hidden="1">
      <c r="A194" s="2" t="s">
        <v>32</v>
      </c>
      <c r="B194" s="14"/>
      <c r="C194" s="1" t="s">
        <v>22</v>
      </c>
      <c r="D194" s="2" t="s">
        <v>231</v>
      </c>
      <c r="E194" s="1" t="s">
        <v>17</v>
      </c>
      <c r="F194" s="1" t="s">
        <v>2400</v>
      </c>
      <c r="G194" s="1" t="b">
        <v>1</v>
      </c>
      <c r="H194" s="1" t="b">
        <v>1</v>
      </c>
      <c r="I194" s="1" t="s">
        <v>2236</v>
      </c>
      <c r="J194" s="5"/>
    </row>
    <row r="195" hidden="1">
      <c r="A195" s="2" t="s">
        <v>32</v>
      </c>
      <c r="B195" s="14"/>
      <c r="C195" s="1" t="s">
        <v>22</v>
      </c>
      <c r="D195" s="2" t="s">
        <v>158</v>
      </c>
      <c r="E195" s="1" t="s">
        <v>20</v>
      </c>
      <c r="F195" s="1" t="s">
        <v>2401</v>
      </c>
      <c r="G195" s="1" t="b">
        <v>1</v>
      </c>
      <c r="H195" s="1" t="b">
        <v>1</v>
      </c>
      <c r="I195" s="1" t="s">
        <v>2236</v>
      </c>
      <c r="J195" s="5"/>
    </row>
    <row r="196" hidden="1">
      <c r="A196" s="2" t="s">
        <v>32</v>
      </c>
      <c r="B196" s="14"/>
      <c r="C196" s="1" t="s">
        <v>22</v>
      </c>
      <c r="D196" s="2" t="s">
        <v>156</v>
      </c>
      <c r="E196" s="1" t="s">
        <v>20</v>
      </c>
      <c r="F196" s="1" t="s">
        <v>2402</v>
      </c>
      <c r="G196" s="1" t="b">
        <v>1</v>
      </c>
      <c r="H196" s="1" t="b">
        <v>1</v>
      </c>
      <c r="I196" s="1" t="s">
        <v>2221</v>
      </c>
      <c r="J196" s="5"/>
    </row>
    <row r="197" hidden="1">
      <c r="A197" s="2" t="s">
        <v>32</v>
      </c>
      <c r="B197" s="14"/>
      <c r="C197" s="1" t="s">
        <v>22</v>
      </c>
      <c r="D197" s="2" t="s">
        <v>62</v>
      </c>
      <c r="E197" s="1" t="s">
        <v>22</v>
      </c>
      <c r="F197" s="1" t="s">
        <v>2403</v>
      </c>
      <c r="G197" s="1" t="b">
        <v>1</v>
      </c>
      <c r="H197" s="1" t="b">
        <v>1</v>
      </c>
      <c r="I197" s="1" t="s">
        <v>2221</v>
      </c>
      <c r="J197" s="5"/>
    </row>
    <row r="198" hidden="1">
      <c r="A198" s="2" t="s">
        <v>32</v>
      </c>
      <c r="B198" s="14"/>
      <c r="C198" s="1" t="s">
        <v>22</v>
      </c>
      <c r="D198" s="2" t="s">
        <v>276</v>
      </c>
      <c r="E198" s="1" t="s">
        <v>15</v>
      </c>
      <c r="F198" s="1" t="s">
        <v>2404</v>
      </c>
      <c r="G198" s="1" t="b">
        <v>1</v>
      </c>
      <c r="H198" s="1" t="b">
        <v>1</v>
      </c>
      <c r="I198" s="1" t="s">
        <v>2221</v>
      </c>
      <c r="J198" s="5"/>
    </row>
    <row r="199" hidden="1">
      <c r="A199" s="2" t="s">
        <v>32</v>
      </c>
      <c r="B199" s="14"/>
      <c r="C199" s="1" t="s">
        <v>22</v>
      </c>
      <c r="D199" s="2" t="s">
        <v>153</v>
      </c>
      <c r="E199" s="1" t="s">
        <v>15</v>
      </c>
      <c r="F199" s="1" t="s">
        <v>2405</v>
      </c>
      <c r="G199" s="1" t="b">
        <v>1</v>
      </c>
      <c r="H199" s="1" t="b">
        <v>1</v>
      </c>
      <c r="I199" s="1" t="s">
        <v>2221</v>
      </c>
      <c r="J199" s="5"/>
    </row>
    <row r="200" hidden="1">
      <c r="A200" s="2" t="s">
        <v>32</v>
      </c>
      <c r="B200" s="14"/>
      <c r="C200" s="1" t="s">
        <v>22</v>
      </c>
      <c r="D200" s="2" t="s">
        <v>12</v>
      </c>
      <c r="E200" s="1" t="s">
        <v>13</v>
      </c>
      <c r="F200" s="1" t="s">
        <v>2406</v>
      </c>
      <c r="G200" s="1" t="b">
        <v>1</v>
      </c>
      <c r="H200" s="1" t="b">
        <v>1</v>
      </c>
      <c r="I200" s="1" t="s">
        <v>2221</v>
      </c>
      <c r="J200" s="5"/>
    </row>
    <row r="201" hidden="1">
      <c r="A201" s="2" t="s">
        <v>33</v>
      </c>
      <c r="B201" s="14"/>
      <c r="C201" s="1" t="s">
        <v>22</v>
      </c>
      <c r="D201" s="2" t="s">
        <v>12</v>
      </c>
      <c r="E201" s="1" t="s">
        <v>13</v>
      </c>
      <c r="F201" s="4"/>
      <c r="G201" s="1" t="b">
        <v>1</v>
      </c>
      <c r="H201" s="1" t="b">
        <v>1</v>
      </c>
      <c r="I201" s="1" t="s">
        <v>2207</v>
      </c>
      <c r="J201" s="5"/>
    </row>
    <row r="202" hidden="1">
      <c r="A202" s="2" t="s">
        <v>33</v>
      </c>
      <c r="B202" s="14"/>
      <c r="C202" s="1" t="s">
        <v>22</v>
      </c>
      <c r="D202" s="2" t="s">
        <v>12</v>
      </c>
      <c r="E202" s="1" t="s">
        <v>13</v>
      </c>
      <c r="F202" s="1" t="s">
        <v>2396</v>
      </c>
      <c r="G202" s="1" t="b">
        <v>1</v>
      </c>
      <c r="H202" s="1" t="b">
        <v>1</v>
      </c>
      <c r="I202" s="1" t="s">
        <v>2207</v>
      </c>
      <c r="J202" s="5"/>
    </row>
    <row r="203" hidden="1">
      <c r="A203" s="2" t="s">
        <v>33</v>
      </c>
      <c r="B203" s="14"/>
      <c r="C203" s="1" t="s">
        <v>22</v>
      </c>
      <c r="D203" s="2" t="s">
        <v>62</v>
      </c>
      <c r="E203" s="1" t="s">
        <v>22</v>
      </c>
      <c r="F203" s="1" t="s">
        <v>2366</v>
      </c>
      <c r="G203" s="1" t="b">
        <v>1</v>
      </c>
      <c r="H203" s="1" t="b">
        <v>1</v>
      </c>
      <c r="I203" s="1" t="s">
        <v>2221</v>
      </c>
      <c r="J203" s="5"/>
    </row>
    <row r="204" hidden="1">
      <c r="A204" s="2" t="s">
        <v>33</v>
      </c>
      <c r="B204" s="14"/>
      <c r="C204" s="1" t="s">
        <v>22</v>
      </c>
      <c r="D204" s="2" t="s">
        <v>2399</v>
      </c>
      <c r="E204" s="4"/>
      <c r="F204" s="1" t="s">
        <v>2384</v>
      </c>
      <c r="G204" s="1" t="b">
        <v>0</v>
      </c>
      <c r="H204" s="1" t="b">
        <v>0</v>
      </c>
      <c r="I204" s="1" t="s">
        <v>2221</v>
      </c>
      <c r="J204" s="5"/>
    </row>
    <row r="205" hidden="1">
      <c r="A205" s="2" t="s">
        <v>33</v>
      </c>
      <c r="B205" s="14"/>
      <c r="C205" s="1" t="s">
        <v>22</v>
      </c>
      <c r="D205" s="2" t="s">
        <v>228</v>
      </c>
      <c r="E205" s="1" t="s">
        <v>17</v>
      </c>
      <c r="F205" s="1" t="s">
        <v>2385</v>
      </c>
      <c r="G205" s="1" t="b">
        <v>1</v>
      </c>
      <c r="H205" s="1" t="b">
        <v>1</v>
      </c>
      <c r="I205" s="1" t="s">
        <v>2236</v>
      </c>
      <c r="J205" s="5"/>
    </row>
    <row r="206" hidden="1">
      <c r="A206" s="2" t="s">
        <v>33</v>
      </c>
      <c r="B206" s="14"/>
      <c r="C206" s="1" t="s">
        <v>22</v>
      </c>
      <c r="D206" s="2" t="s">
        <v>21</v>
      </c>
      <c r="E206" s="1" t="s">
        <v>22</v>
      </c>
      <c r="F206" s="1" t="s">
        <v>2386</v>
      </c>
      <c r="G206" s="1" t="b">
        <v>1</v>
      </c>
      <c r="H206" s="1" t="b">
        <v>1</v>
      </c>
      <c r="I206" s="1" t="s">
        <v>2236</v>
      </c>
      <c r="J206" s="5"/>
    </row>
    <row r="207" hidden="1">
      <c r="A207" s="2" t="s">
        <v>33</v>
      </c>
      <c r="B207" s="14"/>
      <c r="C207" s="1" t="s">
        <v>22</v>
      </c>
      <c r="D207" s="2" t="s">
        <v>153</v>
      </c>
      <c r="E207" s="1" t="s">
        <v>15</v>
      </c>
      <c r="F207" s="1" t="s">
        <v>2387</v>
      </c>
      <c r="G207" s="1" t="b">
        <v>1</v>
      </c>
      <c r="H207" s="1" t="b">
        <v>1</v>
      </c>
      <c r="I207" s="1" t="s">
        <v>2221</v>
      </c>
      <c r="J207" s="5"/>
    </row>
    <row r="208" hidden="1">
      <c r="A208" s="2" t="s">
        <v>33</v>
      </c>
      <c r="B208" s="14"/>
      <c r="C208" s="1" t="s">
        <v>22</v>
      </c>
      <c r="D208" s="2" t="s">
        <v>241</v>
      </c>
      <c r="E208" s="1" t="s">
        <v>15</v>
      </c>
      <c r="F208" s="1" t="s">
        <v>2388</v>
      </c>
      <c r="G208" s="1" t="b">
        <v>1</v>
      </c>
      <c r="H208" s="1" t="b">
        <v>1</v>
      </c>
      <c r="I208" s="1" t="s">
        <v>2221</v>
      </c>
      <c r="J208" s="5"/>
    </row>
    <row r="209" hidden="1">
      <c r="A209" s="2" t="s">
        <v>33</v>
      </c>
      <c r="B209" s="14"/>
      <c r="C209" s="1" t="s">
        <v>22</v>
      </c>
      <c r="D209" s="2" t="s">
        <v>14</v>
      </c>
      <c r="E209" s="1" t="s">
        <v>15</v>
      </c>
      <c r="F209" s="1" t="s">
        <v>2389</v>
      </c>
      <c r="G209" s="1" t="b">
        <v>1</v>
      </c>
      <c r="H209" s="1" t="b">
        <v>1</v>
      </c>
      <c r="I209" s="1" t="s">
        <v>2221</v>
      </c>
      <c r="J209" s="5"/>
    </row>
    <row r="210" hidden="1">
      <c r="A210" s="2" t="s">
        <v>33</v>
      </c>
      <c r="B210" s="14"/>
      <c r="C210" s="1" t="s">
        <v>22</v>
      </c>
      <c r="D210" s="2" t="s">
        <v>19</v>
      </c>
      <c r="E210" s="1" t="s">
        <v>20</v>
      </c>
      <c r="F210" s="1" t="s">
        <v>2407</v>
      </c>
      <c r="G210" s="1" t="b">
        <v>1</v>
      </c>
      <c r="H210" s="1" t="b">
        <v>1</v>
      </c>
      <c r="I210" s="1" t="s">
        <v>2221</v>
      </c>
      <c r="J210" s="5"/>
    </row>
    <row r="211" hidden="1">
      <c r="A211" s="2" t="s">
        <v>34</v>
      </c>
      <c r="B211" s="14"/>
      <c r="C211" s="1" t="s">
        <v>22</v>
      </c>
      <c r="D211" s="2" t="s">
        <v>272</v>
      </c>
      <c r="E211" s="1" t="s">
        <v>17</v>
      </c>
      <c r="F211" s="4"/>
      <c r="G211" s="1" t="b">
        <v>1</v>
      </c>
      <c r="H211" s="1" t="b">
        <v>1</v>
      </c>
      <c r="I211" s="1" t="s">
        <v>2207</v>
      </c>
      <c r="J211" s="5"/>
    </row>
    <row r="212" hidden="1">
      <c r="A212" s="2" t="s">
        <v>34</v>
      </c>
      <c r="B212" s="14"/>
      <c r="C212" s="1" t="s">
        <v>22</v>
      </c>
      <c r="D212" s="2" t="s">
        <v>272</v>
      </c>
      <c r="E212" s="1" t="s">
        <v>17</v>
      </c>
      <c r="F212" s="1" t="s">
        <v>2408</v>
      </c>
      <c r="G212" s="1" t="b">
        <v>1</v>
      </c>
      <c r="H212" s="1" t="b">
        <v>1</v>
      </c>
      <c r="I212" s="1" t="s">
        <v>2207</v>
      </c>
      <c r="J212" s="5"/>
    </row>
    <row r="213" hidden="1">
      <c r="A213" s="2" t="s">
        <v>34</v>
      </c>
      <c r="B213" s="14"/>
      <c r="C213" s="1" t="s">
        <v>22</v>
      </c>
      <c r="D213" s="2" t="s">
        <v>62</v>
      </c>
      <c r="E213" s="1" t="s">
        <v>22</v>
      </c>
      <c r="F213" s="1" t="s">
        <v>2409</v>
      </c>
      <c r="G213" s="1" t="b">
        <v>1</v>
      </c>
      <c r="H213" s="1" t="b">
        <v>1</v>
      </c>
      <c r="I213" s="1" t="s">
        <v>2221</v>
      </c>
      <c r="J213" s="5"/>
    </row>
    <row r="214" hidden="1">
      <c r="A214" s="2" t="s">
        <v>34</v>
      </c>
      <c r="B214" s="14"/>
      <c r="C214" s="1" t="s">
        <v>22</v>
      </c>
      <c r="D214" s="2" t="s">
        <v>2399</v>
      </c>
      <c r="E214" s="4"/>
      <c r="F214" s="1" t="s">
        <v>2384</v>
      </c>
      <c r="G214" s="1" t="b">
        <v>0</v>
      </c>
      <c r="H214" s="1" t="b">
        <v>0</v>
      </c>
      <c r="I214" s="1" t="s">
        <v>2221</v>
      </c>
      <c r="J214" s="5"/>
    </row>
    <row r="215" hidden="1">
      <c r="A215" s="2" t="s">
        <v>34</v>
      </c>
      <c r="B215" s="14"/>
      <c r="C215" s="1" t="s">
        <v>22</v>
      </c>
      <c r="D215" s="2" t="s">
        <v>228</v>
      </c>
      <c r="E215" s="1" t="s">
        <v>17</v>
      </c>
      <c r="F215" s="1" t="s">
        <v>2385</v>
      </c>
      <c r="G215" s="1" t="b">
        <v>1</v>
      </c>
      <c r="H215" s="1" t="b">
        <v>1</v>
      </c>
      <c r="I215" s="1" t="s">
        <v>2236</v>
      </c>
      <c r="J215" s="5"/>
    </row>
    <row r="216" hidden="1">
      <c r="A216" s="2" t="s">
        <v>34</v>
      </c>
      <c r="B216" s="14"/>
      <c r="C216" s="1" t="s">
        <v>22</v>
      </c>
      <c r="D216" s="2" t="s">
        <v>21</v>
      </c>
      <c r="E216" s="1" t="s">
        <v>22</v>
      </c>
      <c r="F216" s="1" t="s">
        <v>2386</v>
      </c>
      <c r="G216" s="1" t="b">
        <v>1</v>
      </c>
      <c r="H216" s="1" t="b">
        <v>1</v>
      </c>
      <c r="I216" s="1" t="s">
        <v>2236</v>
      </c>
      <c r="J216" s="5"/>
    </row>
    <row r="217" hidden="1">
      <c r="A217" s="2" t="s">
        <v>34</v>
      </c>
      <c r="B217" s="14"/>
      <c r="C217" s="1" t="s">
        <v>22</v>
      </c>
      <c r="D217" s="2" t="s">
        <v>153</v>
      </c>
      <c r="E217" s="1" t="s">
        <v>15</v>
      </c>
      <c r="F217" s="1" t="s">
        <v>2387</v>
      </c>
      <c r="G217" s="1" t="b">
        <v>1</v>
      </c>
      <c r="H217" s="1" t="b">
        <v>1</v>
      </c>
      <c r="I217" s="1" t="s">
        <v>2221</v>
      </c>
      <c r="J217" s="5"/>
    </row>
    <row r="218" hidden="1">
      <c r="A218" s="2" t="s">
        <v>34</v>
      </c>
      <c r="B218" s="14"/>
      <c r="C218" s="1" t="s">
        <v>22</v>
      </c>
      <c r="D218" s="2" t="s">
        <v>241</v>
      </c>
      <c r="E218" s="1" t="s">
        <v>15</v>
      </c>
      <c r="F218" s="1" t="s">
        <v>2410</v>
      </c>
      <c r="G218" s="1" t="b">
        <v>1</v>
      </c>
      <c r="H218" s="1" t="b">
        <v>1</v>
      </c>
      <c r="I218" s="1" t="s">
        <v>2221</v>
      </c>
      <c r="J218" s="5"/>
    </row>
    <row r="219" hidden="1">
      <c r="A219" s="2" t="s">
        <v>34</v>
      </c>
      <c r="B219" s="14"/>
      <c r="C219" s="1" t="s">
        <v>22</v>
      </c>
      <c r="D219" s="2" t="s">
        <v>14</v>
      </c>
      <c r="E219" s="1" t="s">
        <v>15</v>
      </c>
      <c r="F219" s="1" t="s">
        <v>2389</v>
      </c>
      <c r="G219" s="1" t="b">
        <v>1</v>
      </c>
      <c r="H219" s="1" t="b">
        <v>1</v>
      </c>
      <c r="I219" s="1" t="s">
        <v>2221</v>
      </c>
      <c r="J219" s="5"/>
    </row>
    <row r="220" hidden="1">
      <c r="A220" s="2" t="s">
        <v>34</v>
      </c>
      <c r="B220" s="14"/>
      <c r="C220" s="1" t="s">
        <v>22</v>
      </c>
      <c r="D220" s="2" t="s">
        <v>19</v>
      </c>
      <c r="E220" s="1" t="s">
        <v>20</v>
      </c>
      <c r="F220" s="1" t="s">
        <v>2407</v>
      </c>
      <c r="G220" s="1" t="b">
        <v>1</v>
      </c>
      <c r="H220" s="1" t="b">
        <v>1</v>
      </c>
      <c r="I220" s="1" t="s">
        <v>2221</v>
      </c>
      <c r="J220" s="5"/>
    </row>
    <row r="221" hidden="1">
      <c r="A221" s="2" t="s">
        <v>35</v>
      </c>
      <c r="B221" s="14"/>
      <c r="C221" s="1" t="s">
        <v>22</v>
      </c>
      <c r="D221" s="2" t="s">
        <v>273</v>
      </c>
      <c r="E221" s="1" t="s">
        <v>17</v>
      </c>
      <c r="F221" s="4"/>
      <c r="G221" s="1" t="b">
        <v>1</v>
      </c>
      <c r="H221" s="1" t="b">
        <v>1</v>
      </c>
      <c r="I221" s="1" t="s">
        <v>2207</v>
      </c>
      <c r="J221" s="5"/>
    </row>
    <row r="222" hidden="1">
      <c r="A222" s="2" t="s">
        <v>35</v>
      </c>
      <c r="B222" s="14"/>
      <c r="C222" s="1" t="s">
        <v>22</v>
      </c>
      <c r="D222" s="2" t="s">
        <v>273</v>
      </c>
      <c r="E222" s="1" t="s">
        <v>17</v>
      </c>
      <c r="F222" s="1" t="s">
        <v>2334</v>
      </c>
      <c r="G222" s="1" t="b">
        <v>1</v>
      </c>
      <c r="H222" s="1" t="b">
        <v>1</v>
      </c>
      <c r="I222" s="1" t="s">
        <v>2207</v>
      </c>
      <c r="J222" s="5"/>
    </row>
    <row r="223" hidden="1">
      <c r="A223" s="2" t="s">
        <v>35</v>
      </c>
      <c r="B223" s="14"/>
      <c r="C223" s="1" t="s">
        <v>22</v>
      </c>
      <c r="D223" s="2" t="s">
        <v>62</v>
      </c>
      <c r="E223" s="1" t="s">
        <v>22</v>
      </c>
      <c r="F223" s="1" t="s">
        <v>2409</v>
      </c>
      <c r="G223" s="1" t="b">
        <v>1</v>
      </c>
      <c r="H223" s="1" t="b">
        <v>1</v>
      </c>
      <c r="I223" s="1" t="s">
        <v>2221</v>
      </c>
      <c r="J223" s="5"/>
    </row>
    <row r="224" hidden="1">
      <c r="A224" s="2" t="s">
        <v>35</v>
      </c>
      <c r="B224" s="14"/>
      <c r="C224" s="1" t="s">
        <v>22</v>
      </c>
      <c r="D224" s="2" t="s">
        <v>2399</v>
      </c>
      <c r="E224" s="4"/>
      <c r="F224" s="1" t="s">
        <v>2384</v>
      </c>
      <c r="G224" s="1" t="b">
        <v>0</v>
      </c>
      <c r="H224" s="1" t="b">
        <v>0</v>
      </c>
      <c r="I224" s="1" t="s">
        <v>2221</v>
      </c>
      <c r="J224" s="5"/>
    </row>
    <row r="225" hidden="1">
      <c r="A225" s="2" t="s">
        <v>35</v>
      </c>
      <c r="B225" s="14"/>
      <c r="C225" s="1" t="s">
        <v>22</v>
      </c>
      <c r="D225" s="2" t="s">
        <v>228</v>
      </c>
      <c r="E225" s="1" t="s">
        <v>17</v>
      </c>
      <c r="F225" s="1" t="s">
        <v>2385</v>
      </c>
      <c r="G225" s="1" t="b">
        <v>1</v>
      </c>
      <c r="H225" s="1" t="b">
        <v>1</v>
      </c>
      <c r="I225" s="1" t="s">
        <v>2236</v>
      </c>
      <c r="J225" s="5"/>
    </row>
    <row r="226" hidden="1">
      <c r="A226" s="2" t="s">
        <v>35</v>
      </c>
      <c r="B226" s="14"/>
      <c r="C226" s="1" t="s">
        <v>22</v>
      </c>
      <c r="D226" s="2" t="s">
        <v>21</v>
      </c>
      <c r="E226" s="1" t="s">
        <v>22</v>
      </c>
      <c r="F226" s="1" t="s">
        <v>2386</v>
      </c>
      <c r="G226" s="1" t="b">
        <v>1</v>
      </c>
      <c r="H226" s="1" t="b">
        <v>1</v>
      </c>
      <c r="I226" s="1" t="s">
        <v>2236</v>
      </c>
      <c r="J226" s="5"/>
    </row>
    <row r="227" hidden="1">
      <c r="A227" s="2" t="s">
        <v>35</v>
      </c>
      <c r="B227" s="14"/>
      <c r="C227" s="1" t="s">
        <v>22</v>
      </c>
      <c r="D227" s="2" t="s">
        <v>153</v>
      </c>
      <c r="E227" s="1" t="s">
        <v>15</v>
      </c>
      <c r="F227" s="1" t="s">
        <v>2387</v>
      </c>
      <c r="G227" s="1" t="b">
        <v>1</v>
      </c>
      <c r="H227" s="1" t="b">
        <v>1</v>
      </c>
      <c r="I227" s="1" t="s">
        <v>2221</v>
      </c>
      <c r="J227" s="5"/>
    </row>
    <row r="228" hidden="1">
      <c r="A228" s="2" t="s">
        <v>35</v>
      </c>
      <c r="B228" s="14"/>
      <c r="C228" s="1" t="s">
        <v>22</v>
      </c>
      <c r="D228" s="2" t="s">
        <v>241</v>
      </c>
      <c r="E228" s="1" t="s">
        <v>15</v>
      </c>
      <c r="F228" s="1" t="s">
        <v>2388</v>
      </c>
      <c r="G228" s="1" t="b">
        <v>1</v>
      </c>
      <c r="H228" s="1" t="b">
        <v>1</v>
      </c>
      <c r="I228" s="1" t="s">
        <v>2221</v>
      </c>
      <c r="J228" s="5"/>
    </row>
    <row r="229" hidden="1">
      <c r="A229" s="2" t="s">
        <v>35</v>
      </c>
      <c r="B229" s="14"/>
      <c r="C229" s="1" t="s">
        <v>22</v>
      </c>
      <c r="D229" s="2" t="s">
        <v>14</v>
      </c>
      <c r="E229" s="1" t="s">
        <v>15</v>
      </c>
      <c r="F229" s="1" t="s">
        <v>2389</v>
      </c>
      <c r="G229" s="1" t="b">
        <v>1</v>
      </c>
      <c r="H229" s="1" t="b">
        <v>1</v>
      </c>
      <c r="I229" s="1" t="s">
        <v>2221</v>
      </c>
      <c r="J229" s="5"/>
    </row>
    <row r="230" hidden="1">
      <c r="A230" s="2" t="s">
        <v>35</v>
      </c>
      <c r="B230" s="14"/>
      <c r="C230" s="1" t="s">
        <v>22</v>
      </c>
      <c r="D230" s="2" t="s">
        <v>19</v>
      </c>
      <c r="E230" s="1" t="s">
        <v>20</v>
      </c>
      <c r="F230" s="1" t="s">
        <v>2407</v>
      </c>
      <c r="G230" s="1" t="b">
        <v>1</v>
      </c>
      <c r="H230" s="1" t="b">
        <v>1</v>
      </c>
      <c r="I230" s="1" t="s">
        <v>2221</v>
      </c>
      <c r="J230" s="5"/>
    </row>
    <row r="231" hidden="1">
      <c r="A231" s="2" t="s">
        <v>36</v>
      </c>
      <c r="B231" s="14"/>
      <c r="C231" s="1" t="s">
        <v>22</v>
      </c>
      <c r="D231" s="2" t="s">
        <v>155</v>
      </c>
      <c r="E231" s="1" t="s">
        <v>20</v>
      </c>
      <c r="F231" s="4"/>
      <c r="G231" s="1" t="b">
        <v>1</v>
      </c>
      <c r="H231" s="1" t="b">
        <v>1</v>
      </c>
      <c r="I231" s="1" t="s">
        <v>2207</v>
      </c>
      <c r="J231" s="5"/>
    </row>
    <row r="232" hidden="1">
      <c r="A232" s="2" t="s">
        <v>36</v>
      </c>
      <c r="B232" s="14"/>
      <c r="C232" s="1" t="s">
        <v>22</v>
      </c>
      <c r="D232" s="2" t="s">
        <v>155</v>
      </c>
      <c r="E232" s="1" t="s">
        <v>20</v>
      </c>
      <c r="F232" s="1" t="s">
        <v>2411</v>
      </c>
      <c r="G232" s="1" t="b">
        <v>1</v>
      </c>
      <c r="H232" s="1" t="b">
        <v>1</v>
      </c>
      <c r="I232" s="1" t="s">
        <v>2207</v>
      </c>
      <c r="J232" s="5"/>
    </row>
    <row r="233" hidden="1">
      <c r="A233" s="2" t="s">
        <v>36</v>
      </c>
      <c r="B233" s="14"/>
      <c r="C233" s="1" t="s">
        <v>22</v>
      </c>
      <c r="D233" s="2" t="s">
        <v>62</v>
      </c>
      <c r="E233" s="1" t="s">
        <v>22</v>
      </c>
      <c r="F233" s="1" t="s">
        <v>2409</v>
      </c>
      <c r="G233" s="1" t="b">
        <v>1</v>
      </c>
      <c r="H233" s="1" t="b">
        <v>1</v>
      </c>
      <c r="I233" s="1" t="s">
        <v>2221</v>
      </c>
      <c r="J233" s="5"/>
    </row>
    <row r="234" hidden="1">
      <c r="A234" s="2" t="s">
        <v>36</v>
      </c>
      <c r="B234" s="14"/>
      <c r="C234" s="1" t="s">
        <v>22</v>
      </c>
      <c r="D234" s="2" t="s">
        <v>2399</v>
      </c>
      <c r="E234" s="4"/>
      <c r="F234" s="1" t="s">
        <v>2412</v>
      </c>
      <c r="G234" s="1" t="b">
        <v>0</v>
      </c>
      <c r="H234" s="1" t="b">
        <v>0</v>
      </c>
      <c r="I234" s="1" t="s">
        <v>2221</v>
      </c>
      <c r="J234" s="5"/>
    </row>
    <row r="235" hidden="1">
      <c r="A235" s="2" t="s">
        <v>37</v>
      </c>
      <c r="B235" s="14"/>
      <c r="C235" s="1" t="s">
        <v>22</v>
      </c>
      <c r="D235" s="2" t="s">
        <v>158</v>
      </c>
      <c r="E235" s="1" t="s">
        <v>20</v>
      </c>
      <c r="F235" s="4"/>
      <c r="G235" s="1" t="b">
        <v>1</v>
      </c>
      <c r="H235" s="1" t="b">
        <v>1</v>
      </c>
      <c r="I235" s="1" t="s">
        <v>2207</v>
      </c>
      <c r="J235" s="5"/>
    </row>
    <row r="236" hidden="1">
      <c r="A236" s="2" t="s">
        <v>37</v>
      </c>
      <c r="B236" s="14"/>
      <c r="C236" s="1" t="s">
        <v>22</v>
      </c>
      <c r="D236" s="2" t="s">
        <v>158</v>
      </c>
      <c r="E236" s="1" t="s">
        <v>20</v>
      </c>
      <c r="F236" s="1" t="s">
        <v>2084</v>
      </c>
      <c r="G236" s="1" t="b">
        <v>1</v>
      </c>
      <c r="H236" s="1" t="b">
        <v>1</v>
      </c>
      <c r="I236" s="1" t="s">
        <v>2207</v>
      </c>
      <c r="J236" s="5"/>
    </row>
    <row r="237" hidden="1">
      <c r="A237" s="2" t="s">
        <v>37</v>
      </c>
      <c r="B237" s="14"/>
      <c r="C237" s="1" t="s">
        <v>22</v>
      </c>
      <c r="D237" s="2" t="s">
        <v>62</v>
      </c>
      <c r="E237" s="1" t="s">
        <v>22</v>
      </c>
      <c r="F237" s="1" t="s">
        <v>2409</v>
      </c>
      <c r="G237" s="1" t="b">
        <v>1</v>
      </c>
      <c r="H237" s="1" t="b">
        <v>1</v>
      </c>
      <c r="I237" s="1" t="s">
        <v>2221</v>
      </c>
      <c r="J237" s="5"/>
    </row>
    <row r="238" hidden="1">
      <c r="A238" s="2" t="s">
        <v>37</v>
      </c>
      <c r="B238" s="14"/>
      <c r="C238" s="1" t="s">
        <v>22</v>
      </c>
      <c r="D238" s="2" t="s">
        <v>2399</v>
      </c>
      <c r="E238" s="4"/>
      <c r="F238" s="1" t="s">
        <v>2413</v>
      </c>
      <c r="G238" s="1" t="b">
        <v>0</v>
      </c>
      <c r="H238" s="1" t="b">
        <v>0</v>
      </c>
      <c r="I238" s="1" t="s">
        <v>2221</v>
      </c>
      <c r="J238" s="5"/>
    </row>
    <row r="239" hidden="1">
      <c r="A239" s="2" t="s">
        <v>37</v>
      </c>
      <c r="B239" s="14"/>
      <c r="C239" s="1" t="s">
        <v>22</v>
      </c>
      <c r="D239" s="2" t="s">
        <v>231</v>
      </c>
      <c r="E239" s="1" t="s">
        <v>17</v>
      </c>
      <c r="F239" s="1" t="s">
        <v>2335</v>
      </c>
      <c r="G239" s="1" t="b">
        <v>1</v>
      </c>
      <c r="H239" s="1" t="b">
        <v>1</v>
      </c>
      <c r="I239" s="1" t="s">
        <v>2221</v>
      </c>
      <c r="J239" s="5"/>
    </row>
    <row r="240" hidden="1">
      <c r="A240" s="2" t="s">
        <v>37</v>
      </c>
      <c r="B240" s="14"/>
      <c r="C240" s="1" t="s">
        <v>22</v>
      </c>
      <c r="D240" s="2" t="s">
        <v>228</v>
      </c>
      <c r="E240" s="1" t="s">
        <v>17</v>
      </c>
      <c r="F240" s="1" t="s">
        <v>2335</v>
      </c>
      <c r="G240" s="1" t="b">
        <v>1</v>
      </c>
      <c r="H240" s="1" t="b">
        <v>1</v>
      </c>
      <c r="I240" s="1" t="s">
        <v>2221</v>
      </c>
      <c r="J240" s="5"/>
    </row>
    <row r="241" hidden="1">
      <c r="A241" s="2" t="s">
        <v>37</v>
      </c>
      <c r="B241" s="14"/>
      <c r="C241" s="1" t="s">
        <v>22</v>
      </c>
      <c r="D241" s="2" t="s">
        <v>228</v>
      </c>
      <c r="E241" s="1" t="s">
        <v>17</v>
      </c>
      <c r="F241" s="1" t="s">
        <v>2385</v>
      </c>
      <c r="G241" s="1" t="b">
        <v>1</v>
      </c>
      <c r="H241" s="1" t="b">
        <v>1</v>
      </c>
      <c r="I241" s="1" t="s">
        <v>2236</v>
      </c>
      <c r="J241" s="5"/>
    </row>
    <row r="242" hidden="1">
      <c r="A242" s="2" t="s">
        <v>37</v>
      </c>
      <c r="B242" s="14"/>
      <c r="C242" s="1" t="s">
        <v>22</v>
      </c>
      <c r="D242" s="2" t="s">
        <v>21</v>
      </c>
      <c r="E242" s="1" t="s">
        <v>22</v>
      </c>
      <c r="F242" s="1" t="s">
        <v>2386</v>
      </c>
      <c r="G242" s="1" t="b">
        <v>1</v>
      </c>
      <c r="H242" s="1" t="b">
        <v>1</v>
      </c>
      <c r="I242" s="1" t="s">
        <v>2236</v>
      </c>
      <c r="J242" s="5"/>
    </row>
    <row r="243" hidden="1">
      <c r="A243" s="2" t="s">
        <v>37</v>
      </c>
      <c r="B243" s="14"/>
      <c r="C243" s="1" t="s">
        <v>22</v>
      </c>
      <c r="D243" s="2" t="s">
        <v>153</v>
      </c>
      <c r="E243" s="1" t="s">
        <v>15</v>
      </c>
      <c r="F243" s="1" t="s">
        <v>2387</v>
      </c>
      <c r="G243" s="1" t="b">
        <v>1</v>
      </c>
      <c r="H243" s="1" t="b">
        <v>1</v>
      </c>
      <c r="I243" s="1" t="s">
        <v>2221</v>
      </c>
      <c r="J243" s="5"/>
    </row>
    <row r="244" hidden="1">
      <c r="A244" s="2" t="s">
        <v>37</v>
      </c>
      <c r="B244" s="14"/>
      <c r="C244" s="1" t="s">
        <v>22</v>
      </c>
      <c r="D244" s="2" t="s">
        <v>241</v>
      </c>
      <c r="E244" s="1" t="s">
        <v>15</v>
      </c>
      <c r="F244" s="1" t="s">
        <v>2388</v>
      </c>
      <c r="G244" s="1" t="b">
        <v>1</v>
      </c>
      <c r="H244" s="1" t="b">
        <v>1</v>
      </c>
      <c r="I244" s="1" t="s">
        <v>2221</v>
      </c>
      <c r="J244" s="5"/>
    </row>
    <row r="245" hidden="1">
      <c r="A245" s="2" t="s">
        <v>37</v>
      </c>
      <c r="B245" s="14"/>
      <c r="C245" s="1" t="s">
        <v>22</v>
      </c>
      <c r="D245" s="2" t="s">
        <v>14</v>
      </c>
      <c r="E245" s="1" t="s">
        <v>15</v>
      </c>
      <c r="F245" s="1" t="s">
        <v>2389</v>
      </c>
      <c r="G245" s="1" t="b">
        <v>1</v>
      </c>
      <c r="H245" s="1" t="b">
        <v>1</v>
      </c>
      <c r="I245" s="1" t="s">
        <v>2221</v>
      </c>
      <c r="J245" s="5"/>
    </row>
    <row r="246" hidden="1">
      <c r="A246" s="2" t="s">
        <v>37</v>
      </c>
      <c r="B246" s="14"/>
      <c r="C246" s="1" t="s">
        <v>22</v>
      </c>
      <c r="D246" s="2" t="s">
        <v>19</v>
      </c>
      <c r="E246" s="1" t="s">
        <v>20</v>
      </c>
      <c r="F246" s="1" t="s">
        <v>2407</v>
      </c>
      <c r="G246" s="1" t="b">
        <v>1</v>
      </c>
      <c r="H246" s="1" t="b">
        <v>1</v>
      </c>
      <c r="I246" s="1" t="s">
        <v>2221</v>
      </c>
      <c r="J246" s="5"/>
    </row>
    <row r="247" hidden="1">
      <c r="A247" s="2" t="s">
        <v>38</v>
      </c>
      <c r="B247" s="14"/>
      <c r="C247" s="1" t="s">
        <v>22</v>
      </c>
      <c r="D247" s="2" t="s">
        <v>228</v>
      </c>
      <c r="E247" s="1" t="s">
        <v>17</v>
      </c>
      <c r="F247" s="4"/>
      <c r="G247" s="1" t="b">
        <v>1</v>
      </c>
      <c r="H247" s="1" t="b">
        <v>1</v>
      </c>
      <c r="I247" s="1" t="s">
        <v>2207</v>
      </c>
      <c r="J247" s="5"/>
    </row>
    <row r="248" hidden="1">
      <c r="A248" s="2" t="s">
        <v>38</v>
      </c>
      <c r="B248" s="14"/>
      <c r="C248" s="1" t="s">
        <v>22</v>
      </c>
      <c r="D248" s="2" t="s">
        <v>228</v>
      </c>
      <c r="E248" s="1" t="s">
        <v>17</v>
      </c>
      <c r="F248" s="1" t="s">
        <v>2336</v>
      </c>
      <c r="G248" s="1" t="b">
        <v>1</v>
      </c>
      <c r="H248" s="1" t="b">
        <v>1</v>
      </c>
      <c r="I248" s="1" t="s">
        <v>2207</v>
      </c>
      <c r="J248" s="5"/>
    </row>
    <row r="249" hidden="1">
      <c r="A249" s="2" t="s">
        <v>38</v>
      </c>
      <c r="B249" s="14"/>
      <c r="C249" s="1" t="s">
        <v>22</v>
      </c>
      <c r="D249" s="2" t="s">
        <v>62</v>
      </c>
      <c r="E249" s="1" t="s">
        <v>22</v>
      </c>
      <c r="F249" s="1" t="s">
        <v>2409</v>
      </c>
      <c r="G249" s="1" t="b">
        <v>1</v>
      </c>
      <c r="H249" s="1" t="b">
        <v>1</v>
      </c>
      <c r="I249" s="1" t="s">
        <v>2221</v>
      </c>
      <c r="J249" s="5"/>
    </row>
    <row r="250" hidden="1">
      <c r="A250" s="2" t="s">
        <v>38</v>
      </c>
      <c r="B250" s="14"/>
      <c r="C250" s="1" t="s">
        <v>22</v>
      </c>
      <c r="D250" s="2" t="s">
        <v>2399</v>
      </c>
      <c r="E250" s="4"/>
      <c r="F250" s="1" t="s">
        <v>2384</v>
      </c>
      <c r="G250" s="1" t="b">
        <v>0</v>
      </c>
      <c r="H250" s="1" t="b">
        <v>0</v>
      </c>
      <c r="I250" s="1" t="s">
        <v>2221</v>
      </c>
      <c r="J250" s="5"/>
    </row>
    <row r="251" hidden="1">
      <c r="A251" s="2" t="s">
        <v>38</v>
      </c>
      <c r="B251" s="14"/>
      <c r="C251" s="1" t="s">
        <v>22</v>
      </c>
      <c r="D251" s="2" t="s">
        <v>228</v>
      </c>
      <c r="E251" s="1" t="s">
        <v>17</v>
      </c>
      <c r="F251" s="1" t="s">
        <v>2414</v>
      </c>
      <c r="G251" s="1" t="b">
        <v>1</v>
      </c>
      <c r="H251" s="1" t="b">
        <v>1</v>
      </c>
      <c r="I251" s="1" t="s">
        <v>2236</v>
      </c>
      <c r="J251" s="5"/>
    </row>
    <row r="252" hidden="1">
      <c r="A252" s="2" t="s">
        <v>38</v>
      </c>
      <c r="B252" s="14"/>
      <c r="C252" s="1" t="s">
        <v>22</v>
      </c>
      <c r="D252" s="2" t="s">
        <v>21</v>
      </c>
      <c r="E252" s="1" t="s">
        <v>22</v>
      </c>
      <c r="F252" s="1" t="s">
        <v>2386</v>
      </c>
      <c r="G252" s="1" t="b">
        <v>1</v>
      </c>
      <c r="H252" s="1" t="b">
        <v>1</v>
      </c>
      <c r="I252" s="1" t="s">
        <v>2236</v>
      </c>
      <c r="J252" s="5"/>
    </row>
    <row r="253" hidden="1">
      <c r="A253" s="2" t="s">
        <v>38</v>
      </c>
      <c r="B253" s="14"/>
      <c r="C253" s="1" t="s">
        <v>22</v>
      </c>
      <c r="D253" s="2" t="s">
        <v>153</v>
      </c>
      <c r="E253" s="1" t="s">
        <v>15</v>
      </c>
      <c r="F253" s="1" t="s">
        <v>2387</v>
      </c>
      <c r="G253" s="1" t="b">
        <v>1</v>
      </c>
      <c r="H253" s="1" t="b">
        <v>1</v>
      </c>
      <c r="I253" s="1" t="s">
        <v>2221</v>
      </c>
      <c r="J253" s="5"/>
    </row>
    <row r="254" hidden="1">
      <c r="A254" s="2" t="s">
        <v>38</v>
      </c>
      <c r="B254" s="14"/>
      <c r="C254" s="1" t="s">
        <v>22</v>
      </c>
      <c r="D254" s="2" t="s">
        <v>241</v>
      </c>
      <c r="E254" s="1" t="s">
        <v>15</v>
      </c>
      <c r="F254" s="1" t="s">
        <v>2410</v>
      </c>
      <c r="G254" s="1" t="b">
        <v>1</v>
      </c>
      <c r="H254" s="1" t="b">
        <v>1</v>
      </c>
      <c r="I254" s="1" t="s">
        <v>2221</v>
      </c>
      <c r="J254" s="5"/>
    </row>
    <row r="255" hidden="1">
      <c r="A255" s="2" t="s">
        <v>38</v>
      </c>
      <c r="B255" s="14"/>
      <c r="C255" s="1" t="s">
        <v>22</v>
      </c>
      <c r="D255" s="2" t="s">
        <v>14</v>
      </c>
      <c r="E255" s="1" t="s">
        <v>15</v>
      </c>
      <c r="F255" s="1" t="s">
        <v>2389</v>
      </c>
      <c r="G255" s="1" t="b">
        <v>1</v>
      </c>
      <c r="H255" s="1" t="b">
        <v>1</v>
      </c>
      <c r="I255" s="1" t="s">
        <v>2221</v>
      </c>
      <c r="J255" s="5"/>
    </row>
    <row r="256" hidden="1">
      <c r="A256" s="2" t="s">
        <v>38</v>
      </c>
      <c r="B256" s="14"/>
      <c r="C256" s="1" t="s">
        <v>22</v>
      </c>
      <c r="D256" s="2" t="s">
        <v>19</v>
      </c>
      <c r="E256" s="1" t="s">
        <v>20</v>
      </c>
      <c r="F256" s="1" t="s">
        <v>2407</v>
      </c>
      <c r="G256" s="1" t="b">
        <v>1</v>
      </c>
      <c r="H256" s="1" t="b">
        <v>1</v>
      </c>
      <c r="I256" s="1" t="s">
        <v>2221</v>
      </c>
      <c r="J256" s="5"/>
    </row>
    <row r="257" hidden="1">
      <c r="A257" s="2" t="s">
        <v>39</v>
      </c>
      <c r="B257" s="14"/>
      <c r="C257" s="1" t="s">
        <v>22</v>
      </c>
      <c r="D257" s="2" t="s">
        <v>273</v>
      </c>
      <c r="E257" s="1" t="s">
        <v>17</v>
      </c>
      <c r="F257" s="4"/>
      <c r="G257" s="1" t="b">
        <v>1</v>
      </c>
      <c r="H257" s="1" t="b">
        <v>1</v>
      </c>
      <c r="I257" s="1" t="s">
        <v>2207</v>
      </c>
      <c r="J257" s="5"/>
    </row>
    <row r="258" hidden="1">
      <c r="A258" s="2" t="s">
        <v>39</v>
      </c>
      <c r="B258" s="14"/>
      <c r="C258" s="1" t="s">
        <v>22</v>
      </c>
      <c r="D258" s="2" t="s">
        <v>273</v>
      </c>
      <c r="E258" s="1" t="s">
        <v>17</v>
      </c>
      <c r="F258" s="1" t="s">
        <v>2334</v>
      </c>
      <c r="G258" s="1" t="b">
        <v>1</v>
      </c>
      <c r="H258" s="1" t="b">
        <v>1</v>
      </c>
      <c r="I258" s="1" t="s">
        <v>2207</v>
      </c>
      <c r="J258" s="5"/>
    </row>
    <row r="259" hidden="1">
      <c r="A259" s="2" t="s">
        <v>39</v>
      </c>
      <c r="B259" s="14"/>
      <c r="C259" s="1" t="s">
        <v>22</v>
      </c>
      <c r="D259" s="2" t="s">
        <v>242</v>
      </c>
      <c r="E259" s="1" t="s">
        <v>22</v>
      </c>
      <c r="F259" s="1" t="s">
        <v>2392</v>
      </c>
      <c r="G259" s="1" t="b">
        <v>1</v>
      </c>
      <c r="H259" s="1" t="b">
        <v>1</v>
      </c>
      <c r="I259" s="1" t="s">
        <v>2221</v>
      </c>
      <c r="J259" s="5"/>
    </row>
    <row r="260" hidden="1">
      <c r="A260" s="2" t="s">
        <v>39</v>
      </c>
      <c r="B260" s="14"/>
      <c r="C260" s="1" t="s">
        <v>22</v>
      </c>
      <c r="D260" s="2" t="s">
        <v>243</v>
      </c>
      <c r="E260" s="1" t="s">
        <v>20</v>
      </c>
      <c r="F260" s="2" t="s">
        <v>243</v>
      </c>
      <c r="G260" s="1" t="b">
        <v>1</v>
      </c>
      <c r="H260" s="1" t="b">
        <v>1</v>
      </c>
      <c r="I260" s="1" t="s">
        <v>2221</v>
      </c>
      <c r="J260" s="5"/>
    </row>
    <row r="261" hidden="1">
      <c r="A261" s="2" t="s">
        <v>40</v>
      </c>
      <c r="B261" s="14"/>
      <c r="C261" s="1" t="s">
        <v>22</v>
      </c>
      <c r="D261" s="2" t="s">
        <v>240</v>
      </c>
      <c r="E261" s="1" t="s">
        <v>17</v>
      </c>
      <c r="F261" s="4"/>
      <c r="G261" s="1" t="b">
        <v>1</v>
      </c>
      <c r="H261" s="1" t="b">
        <v>1</v>
      </c>
      <c r="I261" s="1" t="s">
        <v>2207</v>
      </c>
      <c r="J261" s="5"/>
    </row>
    <row r="262" hidden="1">
      <c r="A262" s="2" t="s">
        <v>40</v>
      </c>
      <c r="B262" s="14"/>
      <c r="C262" s="1" t="s">
        <v>22</v>
      </c>
      <c r="D262" s="2" t="s">
        <v>240</v>
      </c>
      <c r="E262" s="1" t="s">
        <v>17</v>
      </c>
      <c r="F262" s="1" t="s">
        <v>2354</v>
      </c>
      <c r="G262" s="1" t="b">
        <v>1</v>
      </c>
      <c r="H262" s="1" t="b">
        <v>1</v>
      </c>
      <c r="I262" s="1" t="s">
        <v>2207</v>
      </c>
      <c r="J262" s="5"/>
    </row>
    <row r="263" hidden="1">
      <c r="A263" s="2" t="s">
        <v>40</v>
      </c>
      <c r="B263" s="14"/>
      <c r="C263" s="1" t="s">
        <v>22</v>
      </c>
      <c r="D263" s="2" t="s">
        <v>240</v>
      </c>
      <c r="E263" s="1" t="s">
        <v>17</v>
      </c>
      <c r="F263" s="4"/>
      <c r="G263" s="1" t="b">
        <v>1</v>
      </c>
      <c r="H263" s="1" t="b">
        <v>1</v>
      </c>
      <c r="I263" s="1" t="s">
        <v>2207</v>
      </c>
      <c r="J263" s="5"/>
    </row>
    <row r="264" hidden="1">
      <c r="A264" s="2" t="s">
        <v>40</v>
      </c>
      <c r="B264" s="14"/>
      <c r="C264" s="1" t="s">
        <v>22</v>
      </c>
      <c r="D264" s="2" t="s">
        <v>240</v>
      </c>
      <c r="E264" s="1" t="s">
        <v>17</v>
      </c>
      <c r="F264" s="1" t="s">
        <v>2354</v>
      </c>
      <c r="G264" s="1" t="b">
        <v>1</v>
      </c>
      <c r="H264" s="1" t="b">
        <v>1</v>
      </c>
      <c r="I264" s="1" t="s">
        <v>2207</v>
      </c>
      <c r="J264" s="5"/>
    </row>
    <row r="265" hidden="1">
      <c r="A265" s="2" t="s">
        <v>40</v>
      </c>
      <c r="B265" s="14"/>
      <c r="C265" s="1" t="s">
        <v>22</v>
      </c>
      <c r="D265" s="2" t="s">
        <v>62</v>
      </c>
      <c r="E265" s="1" t="s">
        <v>22</v>
      </c>
      <c r="F265" s="1" t="s">
        <v>2409</v>
      </c>
      <c r="G265" s="1" t="b">
        <v>1</v>
      </c>
      <c r="H265" s="1" t="b">
        <v>1</v>
      </c>
      <c r="I265" s="1" t="s">
        <v>2221</v>
      </c>
      <c r="J265" s="5"/>
    </row>
    <row r="266" hidden="1">
      <c r="A266" s="2" t="s">
        <v>40</v>
      </c>
      <c r="B266" s="14"/>
      <c r="C266" s="1" t="s">
        <v>22</v>
      </c>
      <c r="D266" s="2" t="s">
        <v>66</v>
      </c>
      <c r="E266" s="1" t="s">
        <v>22</v>
      </c>
      <c r="F266" s="1" t="s">
        <v>2415</v>
      </c>
      <c r="G266" s="1" t="b">
        <v>1</v>
      </c>
      <c r="H266" s="1" t="b">
        <v>1</v>
      </c>
      <c r="I266" s="1" t="s">
        <v>2221</v>
      </c>
      <c r="J266" s="5"/>
    </row>
    <row r="267" hidden="1">
      <c r="A267" s="2" t="s">
        <v>40</v>
      </c>
      <c r="B267" s="14"/>
      <c r="C267" s="1" t="s">
        <v>22</v>
      </c>
      <c r="D267" s="2" t="s">
        <v>55</v>
      </c>
      <c r="E267" s="1" t="s">
        <v>22</v>
      </c>
      <c r="F267" s="1" t="s">
        <v>2416</v>
      </c>
      <c r="G267" s="1" t="b">
        <v>1</v>
      </c>
      <c r="H267" s="1" t="b">
        <v>1</v>
      </c>
      <c r="I267" s="1" t="s">
        <v>2221</v>
      </c>
      <c r="J267" s="5"/>
    </row>
    <row r="268" hidden="1">
      <c r="A268" s="2" t="s">
        <v>40</v>
      </c>
      <c r="B268" s="14"/>
      <c r="C268" s="1" t="s">
        <v>22</v>
      </c>
      <c r="D268" s="2" t="s">
        <v>61</v>
      </c>
      <c r="E268" s="1" t="s">
        <v>22</v>
      </c>
      <c r="F268" s="1" t="s">
        <v>2417</v>
      </c>
      <c r="G268" s="1" t="b">
        <v>1</v>
      </c>
      <c r="H268" s="1" t="b">
        <v>1</v>
      </c>
      <c r="I268" s="1" t="s">
        <v>2221</v>
      </c>
      <c r="J268" s="5"/>
    </row>
    <row r="269" hidden="1">
      <c r="A269" s="2" t="s">
        <v>40</v>
      </c>
      <c r="B269" s="14"/>
      <c r="C269" s="1" t="s">
        <v>22</v>
      </c>
      <c r="D269" s="2" t="s">
        <v>231</v>
      </c>
      <c r="E269" s="1" t="s">
        <v>17</v>
      </c>
      <c r="F269" s="1" t="s">
        <v>2418</v>
      </c>
      <c r="G269" s="1" t="b">
        <v>1</v>
      </c>
      <c r="H269" s="1" t="b">
        <v>1</v>
      </c>
      <c r="I269" s="1" t="s">
        <v>2221</v>
      </c>
      <c r="J269" s="5"/>
    </row>
    <row r="270" hidden="1">
      <c r="A270" s="2" t="s">
        <v>40</v>
      </c>
      <c r="B270" s="14"/>
      <c r="C270" s="1" t="s">
        <v>22</v>
      </c>
      <c r="D270" s="2" t="s">
        <v>228</v>
      </c>
      <c r="E270" s="1" t="s">
        <v>17</v>
      </c>
      <c r="F270" s="1" t="s">
        <v>2132</v>
      </c>
      <c r="G270" s="1" t="b">
        <v>1</v>
      </c>
      <c r="H270" s="1" t="b">
        <v>1</v>
      </c>
      <c r="I270" s="1" t="s">
        <v>2221</v>
      </c>
      <c r="J270" s="5"/>
    </row>
    <row r="271" hidden="1">
      <c r="A271" s="2" t="s">
        <v>41</v>
      </c>
      <c r="B271" s="14"/>
      <c r="C271" s="1" t="s">
        <v>22</v>
      </c>
      <c r="D271" s="2" t="s">
        <v>240</v>
      </c>
      <c r="E271" s="1" t="s">
        <v>17</v>
      </c>
      <c r="F271" s="4"/>
      <c r="G271" s="1" t="b">
        <v>1</v>
      </c>
      <c r="H271" s="1" t="b">
        <v>1</v>
      </c>
      <c r="I271" s="1" t="s">
        <v>2207</v>
      </c>
      <c r="J271" s="5"/>
    </row>
    <row r="272" hidden="1">
      <c r="A272" s="2" t="s">
        <v>41</v>
      </c>
      <c r="B272" s="14"/>
      <c r="C272" s="1" t="s">
        <v>22</v>
      </c>
      <c r="D272" s="2" t="s">
        <v>240</v>
      </c>
      <c r="E272" s="1" t="s">
        <v>17</v>
      </c>
      <c r="F272" s="1" t="s">
        <v>2354</v>
      </c>
      <c r="G272" s="1" t="b">
        <v>1</v>
      </c>
      <c r="H272" s="1" t="b">
        <v>1</v>
      </c>
      <c r="I272" s="1" t="s">
        <v>2207</v>
      </c>
      <c r="J272" s="5"/>
    </row>
    <row r="273" hidden="1">
      <c r="A273" s="2" t="s">
        <v>41</v>
      </c>
      <c r="B273" s="14"/>
      <c r="C273" s="1" t="s">
        <v>22</v>
      </c>
      <c r="D273" s="2" t="s">
        <v>62</v>
      </c>
      <c r="E273" s="1" t="s">
        <v>22</v>
      </c>
      <c r="F273" s="1" t="s">
        <v>2409</v>
      </c>
      <c r="G273" s="1" t="b">
        <v>1</v>
      </c>
      <c r="H273" s="1" t="b">
        <v>1</v>
      </c>
      <c r="I273" s="1" t="s">
        <v>2221</v>
      </c>
      <c r="J273" s="5"/>
    </row>
    <row r="274" hidden="1">
      <c r="A274" s="2" t="s">
        <v>41</v>
      </c>
      <c r="B274" s="14"/>
      <c r="C274" s="1" t="s">
        <v>22</v>
      </c>
      <c r="D274" s="2" t="s">
        <v>2419</v>
      </c>
      <c r="E274" s="4"/>
      <c r="F274" s="2" t="s">
        <v>2419</v>
      </c>
      <c r="G274" s="1" t="b">
        <v>0</v>
      </c>
      <c r="H274" s="1" t="b">
        <v>0</v>
      </c>
      <c r="I274" s="1" t="s">
        <v>2221</v>
      </c>
      <c r="J274" s="5"/>
    </row>
    <row r="275" hidden="1">
      <c r="A275" s="2" t="s">
        <v>41</v>
      </c>
      <c r="B275" s="14"/>
      <c r="C275" s="1" t="s">
        <v>22</v>
      </c>
      <c r="D275" s="2" t="s">
        <v>228</v>
      </c>
      <c r="E275" s="1" t="s">
        <v>17</v>
      </c>
      <c r="F275" s="1" t="s">
        <v>2385</v>
      </c>
      <c r="G275" s="1" t="b">
        <v>1</v>
      </c>
      <c r="H275" s="1" t="b">
        <v>1</v>
      </c>
      <c r="I275" s="1" t="s">
        <v>2236</v>
      </c>
      <c r="J275" s="5"/>
    </row>
    <row r="276" hidden="1">
      <c r="A276" s="2" t="s">
        <v>41</v>
      </c>
      <c r="B276" s="14"/>
      <c r="C276" s="1" t="s">
        <v>22</v>
      </c>
      <c r="D276" s="2" t="s">
        <v>21</v>
      </c>
      <c r="E276" s="1" t="s">
        <v>22</v>
      </c>
      <c r="F276" s="1" t="s">
        <v>2386</v>
      </c>
      <c r="G276" s="1" t="b">
        <v>1</v>
      </c>
      <c r="H276" s="1" t="b">
        <v>1</v>
      </c>
      <c r="I276" s="1" t="s">
        <v>2236</v>
      </c>
      <c r="J276" s="5"/>
    </row>
    <row r="277" hidden="1">
      <c r="A277" s="2" t="s">
        <v>41</v>
      </c>
      <c r="B277" s="14"/>
      <c r="C277" s="1" t="s">
        <v>22</v>
      </c>
      <c r="D277" s="2" t="s">
        <v>153</v>
      </c>
      <c r="E277" s="1" t="s">
        <v>15</v>
      </c>
      <c r="F277" s="1" t="s">
        <v>2387</v>
      </c>
      <c r="G277" s="1" t="b">
        <v>1</v>
      </c>
      <c r="H277" s="1" t="b">
        <v>1</v>
      </c>
      <c r="I277" s="1" t="s">
        <v>2221</v>
      </c>
      <c r="J277" s="5"/>
    </row>
    <row r="278" hidden="1">
      <c r="A278" s="2" t="s">
        <v>41</v>
      </c>
      <c r="B278" s="14"/>
      <c r="C278" s="1" t="s">
        <v>22</v>
      </c>
      <c r="D278" s="2" t="s">
        <v>241</v>
      </c>
      <c r="E278" s="1" t="s">
        <v>15</v>
      </c>
      <c r="F278" s="1" t="s">
        <v>2388</v>
      </c>
      <c r="G278" s="1" t="b">
        <v>1</v>
      </c>
      <c r="H278" s="1" t="b">
        <v>1</v>
      </c>
      <c r="I278" s="1" t="s">
        <v>2221</v>
      </c>
      <c r="J278" s="5"/>
    </row>
    <row r="279" hidden="1">
      <c r="A279" s="2" t="s">
        <v>41</v>
      </c>
      <c r="B279" s="14"/>
      <c r="C279" s="1" t="s">
        <v>22</v>
      </c>
      <c r="D279" s="2" t="s">
        <v>14</v>
      </c>
      <c r="E279" s="1" t="s">
        <v>15</v>
      </c>
      <c r="F279" s="1" t="s">
        <v>2389</v>
      </c>
      <c r="G279" s="1" t="b">
        <v>1</v>
      </c>
      <c r="H279" s="1" t="b">
        <v>1</v>
      </c>
      <c r="I279" s="1" t="s">
        <v>2221</v>
      </c>
      <c r="J279" s="5"/>
    </row>
    <row r="280" hidden="1">
      <c r="A280" s="2" t="s">
        <v>41</v>
      </c>
      <c r="B280" s="14"/>
      <c r="C280" s="1" t="s">
        <v>22</v>
      </c>
      <c r="D280" s="2" t="s">
        <v>19</v>
      </c>
      <c r="E280" s="1" t="s">
        <v>20</v>
      </c>
      <c r="F280" s="1" t="s">
        <v>2407</v>
      </c>
      <c r="G280" s="1" t="b">
        <v>1</v>
      </c>
      <c r="H280" s="1" t="b">
        <v>1</v>
      </c>
      <c r="I280" s="1" t="s">
        <v>2221</v>
      </c>
      <c r="J280" s="5"/>
    </row>
    <row r="281" hidden="1">
      <c r="A281" s="2" t="s">
        <v>42</v>
      </c>
      <c r="B281" s="14"/>
      <c r="C281" s="1" t="s">
        <v>22</v>
      </c>
      <c r="D281" s="2" t="s">
        <v>164</v>
      </c>
      <c r="E281" s="1" t="s">
        <v>17</v>
      </c>
      <c r="F281" s="1" t="s">
        <v>2349</v>
      </c>
      <c r="G281" s="1" t="b">
        <v>1</v>
      </c>
      <c r="H281" s="1" t="b">
        <v>1</v>
      </c>
      <c r="I281" s="1" t="s">
        <v>2207</v>
      </c>
      <c r="J281" s="5"/>
    </row>
    <row r="282" hidden="1">
      <c r="A282" s="2" t="s">
        <v>42</v>
      </c>
      <c r="B282" s="14"/>
      <c r="C282" s="1" t="s">
        <v>22</v>
      </c>
      <c r="D282" s="2" t="s">
        <v>62</v>
      </c>
      <c r="E282" s="1" t="s">
        <v>22</v>
      </c>
      <c r="F282" s="1" t="s">
        <v>2409</v>
      </c>
      <c r="G282" s="1" t="b">
        <v>1</v>
      </c>
      <c r="H282" s="1" t="b">
        <v>1</v>
      </c>
      <c r="I282" s="1" t="s">
        <v>2221</v>
      </c>
      <c r="J282" s="5"/>
    </row>
    <row r="283" hidden="1">
      <c r="A283" s="2" t="s">
        <v>43</v>
      </c>
      <c r="B283" s="14"/>
      <c r="C283" s="1" t="s">
        <v>22</v>
      </c>
      <c r="D283" s="2" t="s">
        <v>114</v>
      </c>
      <c r="E283" s="1" t="s">
        <v>17</v>
      </c>
      <c r="F283" s="4"/>
      <c r="G283" s="1" t="b">
        <v>1</v>
      </c>
      <c r="H283" s="1" t="b">
        <v>1</v>
      </c>
      <c r="I283" s="1" t="s">
        <v>2207</v>
      </c>
      <c r="J283" s="5"/>
    </row>
    <row r="284" hidden="1">
      <c r="A284" s="2" t="s">
        <v>43</v>
      </c>
      <c r="B284" s="14"/>
      <c r="C284" s="1" t="s">
        <v>22</v>
      </c>
      <c r="D284" s="2" t="s">
        <v>114</v>
      </c>
      <c r="E284" s="1" t="s">
        <v>17</v>
      </c>
      <c r="F284" s="1" t="s">
        <v>2420</v>
      </c>
      <c r="G284" s="1" t="b">
        <v>1</v>
      </c>
      <c r="H284" s="1" t="b">
        <v>1</v>
      </c>
      <c r="I284" s="1" t="s">
        <v>2207</v>
      </c>
      <c r="J284" s="5"/>
    </row>
    <row r="285" hidden="1">
      <c r="A285" s="2" t="s">
        <v>43</v>
      </c>
      <c r="B285" s="14"/>
      <c r="C285" s="1" t="s">
        <v>22</v>
      </c>
      <c r="D285" s="2" t="s">
        <v>53</v>
      </c>
      <c r="E285" s="1" t="s">
        <v>22</v>
      </c>
      <c r="F285" s="1" t="s">
        <v>2421</v>
      </c>
      <c r="G285" s="1" t="b">
        <v>1</v>
      </c>
      <c r="H285" s="1" t="b">
        <v>1</v>
      </c>
      <c r="I285" s="1" t="s">
        <v>2221</v>
      </c>
      <c r="J285" s="5"/>
    </row>
    <row r="286" hidden="1">
      <c r="A286" s="2" t="s">
        <v>43</v>
      </c>
      <c r="B286" s="14"/>
      <c r="C286" s="1" t="s">
        <v>22</v>
      </c>
      <c r="D286" s="2" t="s">
        <v>114</v>
      </c>
      <c r="E286" s="1" t="s">
        <v>17</v>
      </c>
      <c r="F286" s="1" t="s">
        <v>2422</v>
      </c>
      <c r="G286" s="1" t="b">
        <v>1</v>
      </c>
      <c r="H286" s="1" t="b">
        <v>1</v>
      </c>
      <c r="I286" s="1" t="s">
        <v>2221</v>
      </c>
      <c r="J286" s="5"/>
    </row>
    <row r="287" hidden="1">
      <c r="A287" s="2" t="s">
        <v>44</v>
      </c>
      <c r="B287" s="14"/>
      <c r="C287" s="1" t="s">
        <v>22</v>
      </c>
      <c r="D287" s="2" t="s">
        <v>163</v>
      </c>
      <c r="E287" s="1" t="s">
        <v>17</v>
      </c>
      <c r="F287" s="4"/>
      <c r="G287" s="1" t="b">
        <v>1</v>
      </c>
      <c r="H287" s="1" t="b">
        <v>1</v>
      </c>
      <c r="I287" s="1" t="s">
        <v>2207</v>
      </c>
      <c r="J287" s="5"/>
    </row>
    <row r="288" hidden="1">
      <c r="A288" s="2" t="s">
        <v>44</v>
      </c>
      <c r="B288" s="14"/>
      <c r="C288" s="1" t="s">
        <v>22</v>
      </c>
      <c r="D288" s="2" t="s">
        <v>163</v>
      </c>
      <c r="E288" s="1" t="s">
        <v>17</v>
      </c>
      <c r="F288" s="1" t="s">
        <v>2331</v>
      </c>
      <c r="G288" s="1" t="b">
        <v>1</v>
      </c>
      <c r="H288" s="1" t="b">
        <v>1</v>
      </c>
      <c r="I288" s="1" t="s">
        <v>2207</v>
      </c>
      <c r="J288" s="5"/>
    </row>
    <row r="289" hidden="1">
      <c r="A289" s="2" t="s">
        <v>44</v>
      </c>
      <c r="B289" s="14"/>
      <c r="C289" s="1" t="s">
        <v>22</v>
      </c>
      <c r="D289" s="2" t="s">
        <v>64</v>
      </c>
      <c r="E289" s="1" t="s">
        <v>22</v>
      </c>
      <c r="F289" s="1" t="s">
        <v>2423</v>
      </c>
      <c r="G289" s="1" t="b">
        <v>1</v>
      </c>
      <c r="H289" s="1" t="b">
        <v>1</v>
      </c>
      <c r="I289" s="1" t="s">
        <v>2221</v>
      </c>
      <c r="J289" s="5"/>
    </row>
    <row r="290" hidden="1">
      <c r="A290" s="2" t="s">
        <v>44</v>
      </c>
      <c r="B290" s="14"/>
      <c r="C290" s="1" t="s">
        <v>22</v>
      </c>
      <c r="D290" s="2" t="s">
        <v>21</v>
      </c>
      <c r="E290" s="1" t="s">
        <v>22</v>
      </c>
      <c r="F290" s="1" t="s">
        <v>2424</v>
      </c>
      <c r="G290" s="1" t="b">
        <v>1</v>
      </c>
      <c r="H290" s="1" t="b">
        <v>1</v>
      </c>
      <c r="I290" s="1" t="s">
        <v>2221</v>
      </c>
      <c r="J290" s="5"/>
    </row>
    <row r="291" hidden="1">
      <c r="A291" s="2" t="s">
        <v>44</v>
      </c>
      <c r="B291" s="14"/>
      <c r="C291" s="1" t="s">
        <v>22</v>
      </c>
      <c r="D291" s="2" t="s">
        <v>163</v>
      </c>
      <c r="E291" s="1" t="s">
        <v>17</v>
      </c>
      <c r="F291" s="1" t="s">
        <v>2260</v>
      </c>
      <c r="G291" s="1" t="b">
        <v>1</v>
      </c>
      <c r="H291" s="1" t="b">
        <v>1</v>
      </c>
      <c r="I291" s="1" t="s">
        <v>2221</v>
      </c>
      <c r="J291" s="5"/>
    </row>
    <row r="292" hidden="1">
      <c r="A292" s="2" t="s">
        <v>44</v>
      </c>
      <c r="B292" s="14"/>
      <c r="C292" s="1" t="s">
        <v>22</v>
      </c>
      <c r="D292" s="2" t="s">
        <v>231</v>
      </c>
      <c r="E292" s="1" t="s">
        <v>17</v>
      </c>
      <c r="F292" s="1" t="s">
        <v>2418</v>
      </c>
      <c r="G292" s="1" t="b">
        <v>1</v>
      </c>
      <c r="H292" s="1" t="b">
        <v>1</v>
      </c>
      <c r="I292" s="1" t="s">
        <v>2221</v>
      </c>
      <c r="J292" s="5"/>
    </row>
    <row r="293" hidden="1">
      <c r="A293" s="2" t="s">
        <v>44</v>
      </c>
      <c r="B293" s="14"/>
      <c r="C293" s="1" t="s">
        <v>22</v>
      </c>
      <c r="D293" s="2" t="s">
        <v>228</v>
      </c>
      <c r="E293" s="1" t="s">
        <v>17</v>
      </c>
      <c r="F293" s="1" t="s">
        <v>2132</v>
      </c>
      <c r="G293" s="1" t="b">
        <v>1</v>
      </c>
      <c r="H293" s="1" t="b">
        <v>1</v>
      </c>
      <c r="I293" s="1" t="s">
        <v>2221</v>
      </c>
      <c r="J293" s="5"/>
    </row>
    <row r="294" hidden="1">
      <c r="A294" s="2" t="s">
        <v>44</v>
      </c>
      <c r="B294" s="14"/>
      <c r="C294" s="1" t="s">
        <v>22</v>
      </c>
      <c r="D294" s="2" t="s">
        <v>228</v>
      </c>
      <c r="E294" s="1" t="s">
        <v>17</v>
      </c>
      <c r="F294" s="1" t="s">
        <v>2385</v>
      </c>
      <c r="G294" s="1" t="b">
        <v>1</v>
      </c>
      <c r="H294" s="1" t="b">
        <v>1</v>
      </c>
      <c r="I294" s="1" t="s">
        <v>2236</v>
      </c>
      <c r="J294" s="5"/>
    </row>
    <row r="295" hidden="1">
      <c r="A295" s="2" t="s">
        <v>44</v>
      </c>
      <c r="B295" s="14"/>
      <c r="C295" s="1" t="s">
        <v>22</v>
      </c>
      <c r="D295" s="2" t="s">
        <v>21</v>
      </c>
      <c r="E295" s="1" t="s">
        <v>22</v>
      </c>
      <c r="F295" s="1" t="s">
        <v>2386</v>
      </c>
      <c r="G295" s="1" t="b">
        <v>1</v>
      </c>
      <c r="H295" s="1" t="b">
        <v>1</v>
      </c>
      <c r="I295" s="1" t="s">
        <v>2236</v>
      </c>
      <c r="J295" s="5"/>
    </row>
    <row r="296" hidden="1">
      <c r="A296" s="2" t="s">
        <v>44</v>
      </c>
      <c r="B296" s="14"/>
      <c r="C296" s="1" t="s">
        <v>22</v>
      </c>
      <c r="D296" s="2" t="s">
        <v>153</v>
      </c>
      <c r="E296" s="1" t="s">
        <v>15</v>
      </c>
      <c r="F296" s="1" t="s">
        <v>2387</v>
      </c>
      <c r="G296" s="1" t="b">
        <v>1</v>
      </c>
      <c r="H296" s="1" t="b">
        <v>1</v>
      </c>
      <c r="I296" s="1" t="s">
        <v>2221</v>
      </c>
      <c r="J296" s="5"/>
    </row>
    <row r="297" hidden="1">
      <c r="A297" s="2" t="s">
        <v>44</v>
      </c>
      <c r="B297" s="14"/>
      <c r="C297" s="1" t="s">
        <v>22</v>
      </c>
      <c r="D297" s="2" t="s">
        <v>241</v>
      </c>
      <c r="E297" s="1" t="s">
        <v>15</v>
      </c>
      <c r="F297" s="1" t="s">
        <v>2388</v>
      </c>
      <c r="G297" s="1" t="b">
        <v>1</v>
      </c>
      <c r="H297" s="1" t="b">
        <v>1</v>
      </c>
      <c r="I297" s="1" t="s">
        <v>2221</v>
      </c>
      <c r="J297" s="5"/>
    </row>
    <row r="298" hidden="1">
      <c r="A298" s="2" t="s">
        <v>44</v>
      </c>
      <c r="B298" s="14"/>
      <c r="C298" s="1" t="s">
        <v>22</v>
      </c>
      <c r="D298" s="2" t="s">
        <v>14</v>
      </c>
      <c r="E298" s="1" t="s">
        <v>15</v>
      </c>
      <c r="F298" s="1" t="s">
        <v>2389</v>
      </c>
      <c r="G298" s="1" t="b">
        <v>1</v>
      </c>
      <c r="H298" s="1" t="b">
        <v>1</v>
      </c>
      <c r="I298" s="1" t="s">
        <v>2221</v>
      </c>
      <c r="J298" s="5"/>
    </row>
    <row r="299" hidden="1">
      <c r="A299" s="2" t="s">
        <v>44</v>
      </c>
      <c r="B299" s="14"/>
      <c r="C299" s="1" t="s">
        <v>22</v>
      </c>
      <c r="D299" s="2" t="s">
        <v>19</v>
      </c>
      <c r="E299" s="1" t="s">
        <v>20</v>
      </c>
      <c r="F299" s="1" t="s">
        <v>2407</v>
      </c>
      <c r="G299" s="1" t="b">
        <v>1</v>
      </c>
      <c r="H299" s="1" t="b">
        <v>1</v>
      </c>
      <c r="I299" s="1" t="s">
        <v>2221</v>
      </c>
      <c r="J299" s="5"/>
    </row>
    <row r="300" hidden="1">
      <c r="A300" s="2" t="s">
        <v>45</v>
      </c>
      <c r="B300" s="14"/>
      <c r="C300" s="1" t="s">
        <v>22</v>
      </c>
      <c r="D300" s="2" t="s">
        <v>249</v>
      </c>
      <c r="E300" s="1" t="s">
        <v>17</v>
      </c>
      <c r="F300" s="4"/>
      <c r="G300" s="1" t="b">
        <v>1</v>
      </c>
      <c r="H300" s="1" t="b">
        <v>1</v>
      </c>
      <c r="I300" s="1" t="s">
        <v>2207</v>
      </c>
      <c r="J300" s="5"/>
    </row>
    <row r="301" hidden="1">
      <c r="A301" s="2" t="s">
        <v>45</v>
      </c>
      <c r="B301" s="14"/>
      <c r="C301" s="1" t="s">
        <v>22</v>
      </c>
      <c r="D301" s="2" t="s">
        <v>249</v>
      </c>
      <c r="E301" s="1" t="s">
        <v>17</v>
      </c>
      <c r="F301" s="1" t="s">
        <v>2261</v>
      </c>
      <c r="G301" s="1" t="b">
        <v>1</v>
      </c>
      <c r="H301" s="1" t="b">
        <v>1</v>
      </c>
      <c r="I301" s="1" t="s">
        <v>2207</v>
      </c>
      <c r="J301" s="5"/>
    </row>
    <row r="302" hidden="1">
      <c r="A302" s="2" t="s">
        <v>45</v>
      </c>
      <c r="B302" s="14"/>
      <c r="C302" s="1" t="s">
        <v>22</v>
      </c>
      <c r="D302" s="2" t="s">
        <v>132</v>
      </c>
      <c r="E302" s="1" t="s">
        <v>117</v>
      </c>
      <c r="F302" s="1" t="s">
        <v>2425</v>
      </c>
      <c r="G302" s="1" t="b">
        <v>1</v>
      </c>
      <c r="H302" s="1" t="b">
        <v>1</v>
      </c>
      <c r="I302" s="1" t="s">
        <v>2221</v>
      </c>
      <c r="J302" s="5"/>
    </row>
    <row r="303" hidden="1">
      <c r="A303" s="2" t="s">
        <v>45</v>
      </c>
      <c r="B303" s="14"/>
      <c r="C303" s="1" t="s">
        <v>22</v>
      </c>
      <c r="D303" s="2" t="s">
        <v>152</v>
      </c>
      <c r="E303" s="1" t="s">
        <v>117</v>
      </c>
      <c r="F303" s="1" t="s">
        <v>2426</v>
      </c>
      <c r="G303" s="1" t="b">
        <v>1</v>
      </c>
      <c r="H303" s="1" t="b">
        <v>1</v>
      </c>
      <c r="I303" s="1" t="s">
        <v>2221</v>
      </c>
      <c r="J303" s="5"/>
    </row>
    <row r="304" hidden="1">
      <c r="A304" s="2" t="s">
        <v>45</v>
      </c>
      <c r="B304" s="14"/>
      <c r="C304" s="1" t="s">
        <v>22</v>
      </c>
      <c r="D304" s="2" t="s">
        <v>12</v>
      </c>
      <c r="E304" s="1" t="s">
        <v>13</v>
      </c>
      <c r="F304" s="1" t="s">
        <v>2427</v>
      </c>
      <c r="G304" s="1" t="b">
        <v>1</v>
      </c>
      <c r="H304" s="1" t="b">
        <v>1</v>
      </c>
      <c r="I304" s="1" t="s">
        <v>2221</v>
      </c>
      <c r="J304" s="5"/>
    </row>
    <row r="305" hidden="1">
      <c r="A305" s="2" t="s">
        <v>45</v>
      </c>
      <c r="B305" s="14"/>
      <c r="C305" s="1" t="s">
        <v>22</v>
      </c>
      <c r="D305" s="2" t="s">
        <v>55</v>
      </c>
      <c r="E305" s="1" t="s">
        <v>22</v>
      </c>
      <c r="F305" s="1" t="s">
        <v>2416</v>
      </c>
      <c r="G305" s="1" t="b">
        <v>1</v>
      </c>
      <c r="H305" s="1" t="b">
        <v>1</v>
      </c>
      <c r="I305" s="1" t="s">
        <v>2221</v>
      </c>
      <c r="J305" s="5"/>
    </row>
    <row r="306" hidden="1">
      <c r="A306" s="2" t="s">
        <v>45</v>
      </c>
      <c r="B306" s="14"/>
      <c r="C306" s="1" t="s">
        <v>22</v>
      </c>
      <c r="D306" s="2" t="s">
        <v>137</v>
      </c>
      <c r="E306" s="1" t="s">
        <v>117</v>
      </c>
      <c r="F306" s="1" t="s">
        <v>2428</v>
      </c>
      <c r="G306" s="1" t="b">
        <v>1</v>
      </c>
      <c r="H306" s="1" t="b">
        <v>1</v>
      </c>
      <c r="I306" s="1" t="s">
        <v>2221</v>
      </c>
      <c r="J306" s="5"/>
    </row>
    <row r="307" hidden="1">
      <c r="A307" s="2" t="s">
        <v>45</v>
      </c>
      <c r="B307" s="14"/>
      <c r="C307" s="1" t="s">
        <v>22</v>
      </c>
      <c r="D307" s="2" t="s">
        <v>228</v>
      </c>
      <c r="E307" s="1" t="s">
        <v>17</v>
      </c>
      <c r="F307" s="1" t="s">
        <v>2385</v>
      </c>
      <c r="G307" s="1" t="b">
        <v>1</v>
      </c>
      <c r="H307" s="1" t="b">
        <v>1</v>
      </c>
      <c r="I307" s="1" t="s">
        <v>2236</v>
      </c>
      <c r="J307" s="5"/>
    </row>
    <row r="308" hidden="1">
      <c r="A308" s="2" t="s">
        <v>45</v>
      </c>
      <c r="B308" s="14"/>
      <c r="C308" s="1" t="s">
        <v>22</v>
      </c>
      <c r="D308" s="2" t="s">
        <v>21</v>
      </c>
      <c r="E308" s="1" t="s">
        <v>22</v>
      </c>
      <c r="F308" s="1" t="s">
        <v>2386</v>
      </c>
      <c r="G308" s="1" t="b">
        <v>1</v>
      </c>
      <c r="H308" s="1" t="b">
        <v>1</v>
      </c>
      <c r="I308" s="1" t="s">
        <v>2236</v>
      </c>
      <c r="J308" s="5"/>
    </row>
    <row r="309" hidden="1">
      <c r="A309" s="2" t="s">
        <v>45</v>
      </c>
      <c r="B309" s="14"/>
      <c r="C309" s="1" t="s">
        <v>22</v>
      </c>
      <c r="D309" s="2" t="s">
        <v>153</v>
      </c>
      <c r="E309" s="1" t="s">
        <v>15</v>
      </c>
      <c r="F309" s="1" t="s">
        <v>2387</v>
      </c>
      <c r="G309" s="1" t="b">
        <v>1</v>
      </c>
      <c r="H309" s="1" t="b">
        <v>1</v>
      </c>
      <c r="I309" s="1" t="s">
        <v>2221</v>
      </c>
      <c r="J309" s="5"/>
    </row>
    <row r="310" hidden="1">
      <c r="A310" s="2" t="s">
        <v>45</v>
      </c>
      <c r="B310" s="14"/>
      <c r="C310" s="1" t="s">
        <v>22</v>
      </c>
      <c r="D310" s="2" t="s">
        <v>241</v>
      </c>
      <c r="E310" s="1" t="s">
        <v>15</v>
      </c>
      <c r="F310" s="1" t="s">
        <v>2388</v>
      </c>
      <c r="G310" s="1" t="b">
        <v>1</v>
      </c>
      <c r="H310" s="1" t="b">
        <v>1</v>
      </c>
      <c r="I310" s="1" t="s">
        <v>2221</v>
      </c>
      <c r="J310" s="5"/>
    </row>
    <row r="311" hidden="1">
      <c r="A311" s="2" t="s">
        <v>45</v>
      </c>
      <c r="B311" s="14"/>
      <c r="C311" s="1" t="s">
        <v>22</v>
      </c>
      <c r="D311" s="2" t="s">
        <v>14</v>
      </c>
      <c r="E311" s="1" t="s">
        <v>15</v>
      </c>
      <c r="F311" s="1" t="s">
        <v>2389</v>
      </c>
      <c r="G311" s="1" t="b">
        <v>1</v>
      </c>
      <c r="H311" s="1" t="b">
        <v>1</v>
      </c>
      <c r="I311" s="1" t="s">
        <v>2221</v>
      </c>
      <c r="J311" s="5"/>
    </row>
    <row r="312" hidden="1">
      <c r="A312" s="2" t="s">
        <v>45</v>
      </c>
      <c r="B312" s="14"/>
      <c r="C312" s="1" t="s">
        <v>22</v>
      </c>
      <c r="D312" s="2" t="s">
        <v>19</v>
      </c>
      <c r="E312" s="1" t="s">
        <v>20</v>
      </c>
      <c r="F312" s="1" t="s">
        <v>2407</v>
      </c>
      <c r="G312" s="1" t="b">
        <v>1</v>
      </c>
      <c r="H312" s="1" t="b">
        <v>1</v>
      </c>
      <c r="I312" s="1" t="s">
        <v>2221</v>
      </c>
      <c r="J312" s="5"/>
    </row>
    <row r="313" hidden="1">
      <c r="A313" s="2" t="s">
        <v>46</v>
      </c>
      <c r="B313" s="14"/>
      <c r="C313" s="1" t="s">
        <v>22</v>
      </c>
      <c r="D313" s="2" t="s">
        <v>249</v>
      </c>
      <c r="E313" s="1" t="s">
        <v>17</v>
      </c>
      <c r="F313" s="4"/>
      <c r="G313" s="1" t="b">
        <v>1</v>
      </c>
      <c r="H313" s="1" t="b">
        <v>1</v>
      </c>
      <c r="I313" s="1" t="s">
        <v>2207</v>
      </c>
      <c r="J313" s="5"/>
    </row>
    <row r="314" hidden="1">
      <c r="A314" s="2" t="s">
        <v>46</v>
      </c>
      <c r="B314" s="14"/>
      <c r="C314" s="1" t="s">
        <v>22</v>
      </c>
      <c r="D314" s="2" t="s">
        <v>249</v>
      </c>
      <c r="E314" s="1" t="s">
        <v>17</v>
      </c>
      <c r="F314" s="1" t="s">
        <v>2261</v>
      </c>
      <c r="G314" s="1" t="b">
        <v>1</v>
      </c>
      <c r="H314" s="1" t="b">
        <v>1</v>
      </c>
      <c r="I314" s="1" t="s">
        <v>2207</v>
      </c>
      <c r="J314" s="5"/>
    </row>
    <row r="315" hidden="1">
      <c r="A315" s="2" t="s">
        <v>46</v>
      </c>
      <c r="B315" s="14"/>
      <c r="C315" s="1" t="s">
        <v>22</v>
      </c>
      <c r="D315" s="2" t="s">
        <v>242</v>
      </c>
      <c r="E315" s="1" t="s">
        <v>22</v>
      </c>
      <c r="F315" s="1" t="s">
        <v>2392</v>
      </c>
      <c r="G315" s="1" t="b">
        <v>1</v>
      </c>
      <c r="H315" s="1" t="b">
        <v>1</v>
      </c>
      <c r="I315" s="1" t="s">
        <v>2221</v>
      </c>
      <c r="J315" s="5"/>
    </row>
    <row r="316" hidden="1">
      <c r="A316" s="2" t="s">
        <v>46</v>
      </c>
      <c r="B316" s="14"/>
      <c r="C316" s="1" t="s">
        <v>22</v>
      </c>
      <c r="D316" s="2" t="s">
        <v>2429</v>
      </c>
      <c r="E316" s="4"/>
      <c r="F316" s="1" t="s">
        <v>2382</v>
      </c>
      <c r="G316" s="1" t="b">
        <v>0</v>
      </c>
      <c r="H316" s="1" t="b">
        <v>0</v>
      </c>
      <c r="I316" s="1" t="s">
        <v>2221</v>
      </c>
      <c r="J316" s="5"/>
    </row>
    <row r="317" hidden="1">
      <c r="A317" s="2" t="s">
        <v>46</v>
      </c>
      <c r="B317" s="14"/>
      <c r="C317" s="1" t="s">
        <v>22</v>
      </c>
      <c r="D317" s="2" t="s">
        <v>2430</v>
      </c>
      <c r="E317" s="4"/>
      <c r="F317" s="1" t="s">
        <v>2370</v>
      </c>
      <c r="G317" s="1" t="b">
        <v>0</v>
      </c>
      <c r="H317" s="1" t="b">
        <v>0</v>
      </c>
      <c r="I317" s="1" t="s">
        <v>2221</v>
      </c>
      <c r="J317" s="5"/>
    </row>
    <row r="318" hidden="1">
      <c r="A318" s="2" t="s">
        <v>46</v>
      </c>
      <c r="B318" s="14"/>
      <c r="C318" s="1" t="s">
        <v>22</v>
      </c>
      <c r="D318" s="2" t="s">
        <v>2431</v>
      </c>
      <c r="E318" s="4"/>
      <c r="F318" s="1" t="s">
        <v>2432</v>
      </c>
      <c r="G318" s="1" t="b">
        <v>0</v>
      </c>
      <c r="H318" s="1" t="b">
        <v>0</v>
      </c>
      <c r="I318" s="1" t="s">
        <v>2221</v>
      </c>
      <c r="J318" s="5"/>
    </row>
    <row r="319" hidden="1">
      <c r="A319" s="2" t="s">
        <v>46</v>
      </c>
      <c r="B319" s="14"/>
      <c r="C319" s="1" t="s">
        <v>22</v>
      </c>
      <c r="D319" s="2" t="s">
        <v>2433</v>
      </c>
      <c r="E319" s="4"/>
      <c r="F319" s="1" t="s">
        <v>2376</v>
      </c>
      <c r="G319" s="1" t="b">
        <v>0</v>
      </c>
      <c r="H319" s="1" t="b">
        <v>0</v>
      </c>
      <c r="I319" s="1" t="s">
        <v>2221</v>
      </c>
      <c r="J319" s="5"/>
    </row>
    <row r="320" hidden="1">
      <c r="A320" s="2" t="s">
        <v>47</v>
      </c>
      <c r="B320" s="14"/>
      <c r="C320" s="1" t="s">
        <v>22</v>
      </c>
      <c r="D320" s="2" t="s">
        <v>16</v>
      </c>
      <c r="E320" s="1" t="s">
        <v>17</v>
      </c>
      <c r="F320" s="1" t="s">
        <v>2234</v>
      </c>
      <c r="G320" s="1" t="b">
        <v>1</v>
      </c>
      <c r="H320" s="1" t="b">
        <v>1</v>
      </c>
      <c r="I320" s="1" t="s">
        <v>2207</v>
      </c>
      <c r="J320" s="5"/>
    </row>
    <row r="321" hidden="1">
      <c r="A321" s="2" t="s">
        <v>47</v>
      </c>
      <c r="B321" s="14"/>
      <c r="C321" s="1" t="s">
        <v>22</v>
      </c>
      <c r="D321" s="2" t="s">
        <v>25</v>
      </c>
      <c r="E321" s="1" t="s">
        <v>22</v>
      </c>
      <c r="F321" s="1" t="s">
        <v>2434</v>
      </c>
      <c r="G321" s="1" t="b">
        <v>1</v>
      </c>
      <c r="H321" s="1" t="b">
        <v>1</v>
      </c>
      <c r="I321" s="1" t="s">
        <v>2221</v>
      </c>
      <c r="J321" s="5"/>
    </row>
    <row r="322" hidden="1">
      <c r="A322" s="2" t="s">
        <v>47</v>
      </c>
      <c r="B322" s="14"/>
      <c r="C322" s="1" t="s">
        <v>22</v>
      </c>
      <c r="D322" s="2" t="s">
        <v>14</v>
      </c>
      <c r="E322" s="1" t="s">
        <v>15</v>
      </c>
      <c r="F322" s="1" t="s">
        <v>2348</v>
      </c>
      <c r="G322" s="1" t="b">
        <v>1</v>
      </c>
      <c r="H322" s="1" t="b">
        <v>1</v>
      </c>
      <c r="I322" s="1" t="s">
        <v>2221</v>
      </c>
      <c r="J322" s="5"/>
    </row>
    <row r="323" hidden="1">
      <c r="A323" s="2" t="s">
        <v>47</v>
      </c>
      <c r="B323" s="14"/>
      <c r="C323" s="1" t="s">
        <v>22</v>
      </c>
      <c r="D323" s="2" t="s">
        <v>14</v>
      </c>
      <c r="E323" s="1" t="s">
        <v>15</v>
      </c>
      <c r="F323" s="1" t="s">
        <v>2435</v>
      </c>
      <c r="G323" s="1" t="b">
        <v>1</v>
      </c>
      <c r="H323" s="1" t="b">
        <v>1</v>
      </c>
      <c r="I323" s="1" t="s">
        <v>2221</v>
      </c>
      <c r="J323" s="5"/>
    </row>
    <row r="324" hidden="1">
      <c r="A324" s="2" t="s">
        <v>47</v>
      </c>
      <c r="B324" s="14"/>
      <c r="C324" s="1" t="s">
        <v>22</v>
      </c>
      <c r="D324" s="2" t="s">
        <v>241</v>
      </c>
      <c r="E324" s="1" t="s">
        <v>15</v>
      </c>
      <c r="F324" s="1" t="s">
        <v>2318</v>
      </c>
      <c r="G324" s="1" t="b">
        <v>1</v>
      </c>
      <c r="H324" s="1" t="b">
        <v>1</v>
      </c>
      <c r="I324" s="1" t="s">
        <v>2221</v>
      </c>
      <c r="J324" s="5"/>
    </row>
    <row r="325" hidden="1">
      <c r="A325" s="2" t="s">
        <v>47</v>
      </c>
      <c r="B325" s="14"/>
      <c r="C325" s="1" t="s">
        <v>22</v>
      </c>
      <c r="D325" s="2" t="s">
        <v>12</v>
      </c>
      <c r="E325" s="1" t="s">
        <v>13</v>
      </c>
      <c r="F325" s="1" t="s">
        <v>2147</v>
      </c>
      <c r="G325" s="1" t="b">
        <v>1</v>
      </c>
      <c r="H325" s="1" t="b">
        <v>1</v>
      </c>
      <c r="I325" s="1" t="s">
        <v>2221</v>
      </c>
      <c r="J325" s="5"/>
    </row>
    <row r="326" hidden="1">
      <c r="A326" s="2" t="s">
        <v>47</v>
      </c>
      <c r="B326" s="14"/>
      <c r="C326" s="1" t="s">
        <v>22</v>
      </c>
      <c r="D326" s="2" t="s">
        <v>231</v>
      </c>
      <c r="E326" s="1" t="s">
        <v>17</v>
      </c>
      <c r="F326" s="1" t="s">
        <v>2335</v>
      </c>
      <c r="G326" s="1" t="b">
        <v>1</v>
      </c>
      <c r="H326" s="1" t="b">
        <v>1</v>
      </c>
      <c r="I326" s="1" t="s">
        <v>2221</v>
      </c>
      <c r="J326" s="5"/>
    </row>
    <row r="327" hidden="1">
      <c r="A327" s="2" t="s">
        <v>47</v>
      </c>
      <c r="B327" s="14"/>
      <c r="C327" s="1" t="s">
        <v>22</v>
      </c>
      <c r="D327" s="2" t="s">
        <v>228</v>
      </c>
      <c r="E327" s="1" t="s">
        <v>17</v>
      </c>
      <c r="F327" s="1" t="s">
        <v>2335</v>
      </c>
      <c r="G327" s="1" t="b">
        <v>1</v>
      </c>
      <c r="H327" s="1" t="b">
        <v>1</v>
      </c>
      <c r="I327" s="1" t="s">
        <v>2221</v>
      </c>
      <c r="J327" s="5"/>
    </row>
    <row r="328" hidden="1">
      <c r="A328" s="2" t="s">
        <v>47</v>
      </c>
      <c r="B328" s="14"/>
      <c r="C328" s="1" t="s">
        <v>22</v>
      </c>
      <c r="D328" s="2" t="s">
        <v>228</v>
      </c>
      <c r="E328" s="1" t="s">
        <v>17</v>
      </c>
      <c r="F328" s="1" t="s">
        <v>2436</v>
      </c>
      <c r="G328" s="1" t="b">
        <v>1</v>
      </c>
      <c r="H328" s="1" t="b">
        <v>1</v>
      </c>
      <c r="I328" s="1" t="s">
        <v>2236</v>
      </c>
      <c r="J328" s="5"/>
    </row>
    <row r="329" hidden="1">
      <c r="A329" s="2" t="s">
        <v>47</v>
      </c>
      <c r="B329" s="14"/>
      <c r="C329" s="1" t="s">
        <v>22</v>
      </c>
      <c r="D329" s="2" t="s">
        <v>241</v>
      </c>
      <c r="E329" s="1" t="s">
        <v>15</v>
      </c>
      <c r="F329" s="1" t="s">
        <v>2437</v>
      </c>
      <c r="G329" s="1" t="b">
        <v>1</v>
      </c>
      <c r="H329" s="1" t="b">
        <v>1</v>
      </c>
      <c r="I329" s="1" t="s">
        <v>2236</v>
      </c>
      <c r="J329" s="5"/>
    </row>
    <row r="330" hidden="1">
      <c r="A330" s="2" t="s">
        <v>47</v>
      </c>
      <c r="B330" s="14"/>
      <c r="C330" s="1" t="s">
        <v>22</v>
      </c>
      <c r="D330" s="2" t="s">
        <v>25</v>
      </c>
      <c r="E330" s="1" t="s">
        <v>22</v>
      </c>
      <c r="F330" s="1" t="s">
        <v>2438</v>
      </c>
      <c r="G330" s="1" t="b">
        <v>1</v>
      </c>
      <c r="H330" s="1" t="b">
        <v>1</v>
      </c>
      <c r="I330" s="1" t="s">
        <v>2221</v>
      </c>
      <c r="J330" s="5"/>
    </row>
    <row r="331" hidden="1">
      <c r="A331" s="2" t="s">
        <v>47</v>
      </c>
      <c r="B331" s="14"/>
      <c r="C331" s="1" t="s">
        <v>22</v>
      </c>
      <c r="D331" s="2" t="s">
        <v>158</v>
      </c>
      <c r="E331" s="1" t="s">
        <v>20</v>
      </c>
      <c r="F331" s="1" t="s">
        <v>2439</v>
      </c>
      <c r="G331" s="1" t="b">
        <v>1</v>
      </c>
      <c r="H331" s="1" t="b">
        <v>1</v>
      </c>
      <c r="I331" s="1" t="s">
        <v>2221</v>
      </c>
      <c r="J331" s="5"/>
    </row>
    <row r="332" hidden="1">
      <c r="A332" s="2" t="s">
        <v>47</v>
      </c>
      <c r="B332" s="14"/>
      <c r="C332" s="1" t="s">
        <v>22</v>
      </c>
      <c r="D332" s="2" t="s">
        <v>246</v>
      </c>
      <c r="E332" s="1" t="s">
        <v>15</v>
      </c>
      <c r="F332" s="1" t="s">
        <v>2440</v>
      </c>
      <c r="G332" s="1" t="b">
        <v>1</v>
      </c>
      <c r="H332" s="1" t="b">
        <v>1</v>
      </c>
      <c r="I332" s="1" t="s">
        <v>2221</v>
      </c>
      <c r="J332" s="5"/>
    </row>
    <row r="333" hidden="1">
      <c r="A333" s="2" t="s">
        <v>47</v>
      </c>
      <c r="B333" s="14"/>
      <c r="C333" s="1" t="s">
        <v>22</v>
      </c>
      <c r="D333" s="2" t="s">
        <v>14</v>
      </c>
      <c r="E333" s="1" t="s">
        <v>15</v>
      </c>
      <c r="F333" s="1" t="s">
        <v>2441</v>
      </c>
      <c r="G333" s="1" t="b">
        <v>1</v>
      </c>
      <c r="H333" s="1" t="b">
        <v>1</v>
      </c>
      <c r="I333" s="1" t="s">
        <v>2221</v>
      </c>
      <c r="J333" s="5"/>
    </row>
    <row r="334" hidden="1">
      <c r="A334" s="2" t="s">
        <v>47</v>
      </c>
      <c r="B334" s="14"/>
      <c r="C334" s="1" t="s">
        <v>22</v>
      </c>
      <c r="D334" s="2" t="s">
        <v>12</v>
      </c>
      <c r="E334" s="1" t="s">
        <v>13</v>
      </c>
      <c r="F334" s="1" t="s">
        <v>2442</v>
      </c>
      <c r="G334" s="1" t="b">
        <v>1</v>
      </c>
      <c r="H334" s="1" t="b">
        <v>1</v>
      </c>
      <c r="I334" s="1" t="s">
        <v>2221</v>
      </c>
      <c r="J334" s="5"/>
    </row>
    <row r="335" hidden="1">
      <c r="A335" s="2" t="s">
        <v>48</v>
      </c>
      <c r="B335" s="14"/>
      <c r="C335" s="1" t="s">
        <v>22</v>
      </c>
      <c r="D335" s="2" t="s">
        <v>18</v>
      </c>
      <c r="E335" s="1" t="s">
        <v>17</v>
      </c>
      <c r="F335" s="1" t="s">
        <v>2330</v>
      </c>
      <c r="G335" s="1" t="b">
        <v>1</v>
      </c>
      <c r="H335" s="1" t="b">
        <v>1</v>
      </c>
      <c r="I335" s="1" t="s">
        <v>2207</v>
      </c>
      <c r="J335" s="5"/>
    </row>
    <row r="336" hidden="1">
      <c r="A336" s="2" t="s">
        <v>48</v>
      </c>
      <c r="B336" s="14"/>
      <c r="C336" s="1" t="s">
        <v>22</v>
      </c>
      <c r="D336" s="2" t="s">
        <v>25</v>
      </c>
      <c r="E336" s="1" t="s">
        <v>22</v>
      </c>
      <c r="F336" s="1" t="s">
        <v>2434</v>
      </c>
      <c r="G336" s="1" t="b">
        <v>1</v>
      </c>
      <c r="H336" s="1" t="b">
        <v>1</v>
      </c>
      <c r="I336" s="1" t="s">
        <v>2221</v>
      </c>
      <c r="J336" s="5"/>
    </row>
    <row r="337" hidden="1">
      <c r="A337" s="2" t="s">
        <v>48</v>
      </c>
      <c r="B337" s="14"/>
      <c r="C337" s="1" t="s">
        <v>22</v>
      </c>
      <c r="D337" s="2" t="s">
        <v>231</v>
      </c>
      <c r="E337" s="1" t="s">
        <v>17</v>
      </c>
      <c r="F337" s="1" t="s">
        <v>2335</v>
      </c>
      <c r="G337" s="1" t="b">
        <v>1</v>
      </c>
      <c r="H337" s="1" t="b">
        <v>1</v>
      </c>
      <c r="I337" s="1" t="s">
        <v>2221</v>
      </c>
      <c r="J337" s="5"/>
    </row>
    <row r="338" hidden="1">
      <c r="A338" s="2" t="s">
        <v>48</v>
      </c>
      <c r="B338" s="14"/>
      <c r="C338" s="1" t="s">
        <v>22</v>
      </c>
      <c r="D338" s="2" t="s">
        <v>228</v>
      </c>
      <c r="E338" s="1" t="s">
        <v>17</v>
      </c>
      <c r="F338" s="1" t="s">
        <v>2335</v>
      </c>
      <c r="G338" s="1" t="b">
        <v>1</v>
      </c>
      <c r="H338" s="1" t="b">
        <v>1</v>
      </c>
      <c r="I338" s="1" t="s">
        <v>2221</v>
      </c>
      <c r="J338" s="5"/>
    </row>
    <row r="339" hidden="1">
      <c r="A339" s="2" t="s">
        <v>48</v>
      </c>
      <c r="B339" s="14"/>
      <c r="C339" s="1" t="s">
        <v>22</v>
      </c>
      <c r="D339" s="2" t="s">
        <v>228</v>
      </c>
      <c r="E339" s="1" t="s">
        <v>17</v>
      </c>
      <c r="F339" s="1" t="s">
        <v>2443</v>
      </c>
      <c r="G339" s="1" t="b">
        <v>1</v>
      </c>
      <c r="H339" s="1" t="b">
        <v>1</v>
      </c>
      <c r="I339" s="1" t="s">
        <v>2236</v>
      </c>
      <c r="J339" s="5"/>
    </row>
    <row r="340" hidden="1">
      <c r="A340" s="2" t="s">
        <v>48</v>
      </c>
      <c r="B340" s="14"/>
      <c r="C340" s="1" t="s">
        <v>22</v>
      </c>
      <c r="D340" s="2" t="s">
        <v>158</v>
      </c>
      <c r="E340" s="1" t="s">
        <v>20</v>
      </c>
      <c r="F340" s="1" t="s">
        <v>2444</v>
      </c>
      <c r="G340" s="1" t="b">
        <v>1</v>
      </c>
      <c r="H340" s="1" t="b">
        <v>1</v>
      </c>
      <c r="I340" s="1" t="s">
        <v>2236</v>
      </c>
      <c r="J340" s="5"/>
    </row>
    <row r="341" hidden="1">
      <c r="A341" s="2" t="s">
        <v>48</v>
      </c>
      <c r="B341" s="14"/>
      <c r="C341" s="1" t="s">
        <v>22</v>
      </c>
      <c r="D341" s="2" t="s">
        <v>25</v>
      </c>
      <c r="E341" s="1" t="s">
        <v>22</v>
      </c>
      <c r="F341" s="1" t="s">
        <v>2445</v>
      </c>
      <c r="G341" s="1" t="b">
        <v>1</v>
      </c>
      <c r="H341" s="1" t="b">
        <v>1</v>
      </c>
      <c r="I341" s="1" t="s">
        <v>2221</v>
      </c>
      <c r="J341" s="5"/>
    </row>
    <row r="342" hidden="1">
      <c r="A342" s="2" t="s">
        <v>48</v>
      </c>
      <c r="B342" s="14"/>
      <c r="C342" s="1" t="s">
        <v>22</v>
      </c>
      <c r="D342" s="2" t="s">
        <v>231</v>
      </c>
      <c r="E342" s="1" t="s">
        <v>17</v>
      </c>
      <c r="F342" s="1" t="s">
        <v>2446</v>
      </c>
      <c r="G342" s="1" t="b">
        <v>1</v>
      </c>
      <c r="H342" s="1" t="b">
        <v>1</v>
      </c>
      <c r="I342" s="1" t="s">
        <v>2221</v>
      </c>
      <c r="J342" s="5"/>
    </row>
    <row r="343" hidden="1">
      <c r="A343" s="2" t="s">
        <v>48</v>
      </c>
      <c r="B343" s="14"/>
      <c r="C343" s="1" t="s">
        <v>22</v>
      </c>
      <c r="D343" s="2" t="s">
        <v>276</v>
      </c>
      <c r="E343" s="1" t="s">
        <v>15</v>
      </c>
      <c r="F343" s="1" t="s">
        <v>2404</v>
      </c>
      <c r="G343" s="1" t="b">
        <v>1</v>
      </c>
      <c r="H343" s="1" t="b">
        <v>1</v>
      </c>
      <c r="I343" s="1" t="s">
        <v>2221</v>
      </c>
      <c r="J343" s="5"/>
    </row>
    <row r="344" hidden="1">
      <c r="A344" s="2" t="s">
        <v>48</v>
      </c>
      <c r="B344" s="14"/>
      <c r="C344" s="1" t="s">
        <v>22</v>
      </c>
      <c r="D344" s="2" t="s">
        <v>153</v>
      </c>
      <c r="E344" s="1" t="s">
        <v>15</v>
      </c>
      <c r="F344" s="1" t="s">
        <v>2405</v>
      </c>
      <c r="G344" s="1" t="b">
        <v>1</v>
      </c>
      <c r="H344" s="1" t="b">
        <v>1</v>
      </c>
      <c r="I344" s="1" t="s">
        <v>2221</v>
      </c>
      <c r="J344" s="5"/>
    </row>
    <row r="345" hidden="1">
      <c r="A345" s="2" t="s">
        <v>48</v>
      </c>
      <c r="B345" s="14"/>
      <c r="C345" s="1" t="s">
        <v>22</v>
      </c>
      <c r="D345" s="2" t="s">
        <v>12</v>
      </c>
      <c r="E345" s="1" t="s">
        <v>13</v>
      </c>
      <c r="F345" s="1" t="s">
        <v>2406</v>
      </c>
      <c r="G345" s="1" t="b">
        <v>1</v>
      </c>
      <c r="H345" s="1" t="b">
        <v>1</v>
      </c>
      <c r="I345" s="1" t="s">
        <v>2221</v>
      </c>
      <c r="J345" s="5"/>
    </row>
    <row r="346" hidden="1">
      <c r="A346" s="2" t="s">
        <v>49</v>
      </c>
      <c r="B346" s="14"/>
      <c r="C346" s="1" t="s">
        <v>22</v>
      </c>
      <c r="D346" s="2" t="s">
        <v>164</v>
      </c>
      <c r="E346" s="1" t="s">
        <v>17</v>
      </c>
      <c r="F346" s="1" t="s">
        <v>2349</v>
      </c>
      <c r="G346" s="1" t="b">
        <v>1</v>
      </c>
      <c r="H346" s="1" t="b">
        <v>1</v>
      </c>
      <c r="I346" s="1" t="s">
        <v>2207</v>
      </c>
      <c r="J346" s="5"/>
    </row>
    <row r="347" hidden="1">
      <c r="A347" s="2" t="s">
        <v>49</v>
      </c>
      <c r="B347" s="14"/>
      <c r="C347" s="1" t="s">
        <v>22</v>
      </c>
      <c r="D347" s="2" t="s">
        <v>90</v>
      </c>
      <c r="E347" s="1" t="s">
        <v>22</v>
      </c>
      <c r="F347" s="1" t="s">
        <v>2366</v>
      </c>
      <c r="G347" s="1" t="b">
        <v>1</v>
      </c>
      <c r="H347" s="1" t="b">
        <v>1</v>
      </c>
      <c r="I347" s="1" t="s">
        <v>2221</v>
      </c>
      <c r="J347" s="5"/>
    </row>
    <row r="348" hidden="1">
      <c r="A348" s="2" t="s">
        <v>49</v>
      </c>
      <c r="B348" s="14"/>
      <c r="C348" s="1" t="s">
        <v>22</v>
      </c>
      <c r="D348" s="2" t="s">
        <v>863</v>
      </c>
      <c r="E348" s="1" t="s">
        <v>13</v>
      </c>
      <c r="F348" s="1" t="s">
        <v>2447</v>
      </c>
      <c r="G348" s="1" t="b">
        <v>0</v>
      </c>
      <c r="H348" s="1" t="b">
        <v>1</v>
      </c>
      <c r="I348" s="1" t="s">
        <v>2221</v>
      </c>
      <c r="J348" s="5"/>
    </row>
    <row r="349" hidden="1">
      <c r="A349" s="2" t="s">
        <v>49</v>
      </c>
      <c r="B349" s="14"/>
      <c r="C349" s="1" t="s">
        <v>22</v>
      </c>
      <c r="D349" s="2" t="s">
        <v>800</v>
      </c>
      <c r="E349" s="1" t="s">
        <v>13</v>
      </c>
      <c r="F349" s="1" t="s">
        <v>2448</v>
      </c>
      <c r="G349" s="1" t="b">
        <v>0</v>
      </c>
      <c r="H349" s="1" t="b">
        <v>1</v>
      </c>
      <c r="I349" s="1" t="s">
        <v>2221</v>
      </c>
      <c r="J349" s="5"/>
    </row>
    <row r="350" hidden="1">
      <c r="A350" s="2" t="s">
        <v>50</v>
      </c>
      <c r="B350" s="14"/>
      <c r="C350" s="1" t="s">
        <v>22</v>
      </c>
      <c r="D350" s="2" t="s">
        <v>228</v>
      </c>
      <c r="E350" s="1" t="s">
        <v>17</v>
      </c>
      <c r="F350" s="4"/>
      <c r="G350" s="1" t="b">
        <v>1</v>
      </c>
      <c r="H350" s="1" t="b">
        <v>1</v>
      </c>
      <c r="I350" s="1" t="s">
        <v>2207</v>
      </c>
      <c r="J350" s="5"/>
    </row>
    <row r="351" hidden="1">
      <c r="A351" s="2" t="s">
        <v>50</v>
      </c>
      <c r="B351" s="14"/>
      <c r="C351" s="1" t="s">
        <v>22</v>
      </c>
      <c r="D351" s="2" t="s">
        <v>228</v>
      </c>
      <c r="E351" s="1" t="s">
        <v>17</v>
      </c>
      <c r="F351" s="1" t="s">
        <v>2336</v>
      </c>
      <c r="G351" s="1" t="b">
        <v>1</v>
      </c>
      <c r="H351" s="1" t="b">
        <v>1</v>
      </c>
      <c r="I351" s="1" t="s">
        <v>2207</v>
      </c>
      <c r="J351" s="5"/>
    </row>
    <row r="352" hidden="1">
      <c r="A352" s="2" t="s">
        <v>50</v>
      </c>
      <c r="B352" s="14"/>
      <c r="C352" s="1" t="s">
        <v>22</v>
      </c>
      <c r="D352" s="2" t="s">
        <v>12</v>
      </c>
      <c r="E352" s="1" t="s">
        <v>13</v>
      </c>
      <c r="F352" s="1" t="s">
        <v>2350</v>
      </c>
      <c r="G352" s="1" t="b">
        <v>1</v>
      </c>
      <c r="H352" s="1" t="b">
        <v>1</v>
      </c>
      <c r="I352" s="1" t="s">
        <v>2221</v>
      </c>
      <c r="J352" s="5"/>
    </row>
    <row r="353" hidden="1">
      <c r="A353" s="2" t="s">
        <v>50</v>
      </c>
      <c r="B353" s="14"/>
      <c r="C353" s="1" t="s">
        <v>22</v>
      </c>
      <c r="D353" s="2" t="s">
        <v>231</v>
      </c>
      <c r="E353" s="1" t="s">
        <v>17</v>
      </c>
      <c r="F353" s="1" t="s">
        <v>2449</v>
      </c>
      <c r="G353" s="1" t="b">
        <v>1</v>
      </c>
      <c r="H353" s="1" t="b">
        <v>1</v>
      </c>
      <c r="I353" s="1" t="s">
        <v>2221</v>
      </c>
      <c r="J353" s="5"/>
    </row>
    <row r="354" hidden="1">
      <c r="A354" s="2" t="s">
        <v>50</v>
      </c>
      <c r="B354" s="14"/>
      <c r="C354" s="1" t="s">
        <v>22</v>
      </c>
      <c r="D354" s="2" t="s">
        <v>228</v>
      </c>
      <c r="E354" s="1" t="s">
        <v>17</v>
      </c>
      <c r="F354" s="1" t="s">
        <v>2450</v>
      </c>
      <c r="G354" s="1" t="b">
        <v>1</v>
      </c>
      <c r="H354" s="1" t="b">
        <v>1</v>
      </c>
      <c r="I354" s="1" t="s">
        <v>2221</v>
      </c>
      <c r="J354" s="5"/>
    </row>
    <row r="355" hidden="1">
      <c r="A355" s="2" t="s">
        <v>50</v>
      </c>
      <c r="B355" s="14"/>
      <c r="C355" s="1" t="s">
        <v>22</v>
      </c>
      <c r="D355" s="2" t="s">
        <v>231</v>
      </c>
      <c r="E355" s="1" t="s">
        <v>17</v>
      </c>
      <c r="F355" s="1" t="s">
        <v>2335</v>
      </c>
      <c r="G355" s="1" t="b">
        <v>1</v>
      </c>
      <c r="H355" s="1" t="b">
        <v>1</v>
      </c>
      <c r="I355" s="1" t="s">
        <v>2221</v>
      </c>
      <c r="J355" s="5"/>
    </row>
    <row r="356" hidden="1">
      <c r="A356" s="2" t="s">
        <v>50</v>
      </c>
      <c r="B356" s="14"/>
      <c r="C356" s="1" t="s">
        <v>22</v>
      </c>
      <c r="D356" s="2" t="s">
        <v>228</v>
      </c>
      <c r="E356" s="1" t="s">
        <v>17</v>
      </c>
      <c r="F356" s="1" t="s">
        <v>2335</v>
      </c>
      <c r="G356" s="1" t="b">
        <v>1</v>
      </c>
      <c r="H356" s="1" t="b">
        <v>1</v>
      </c>
      <c r="I356" s="1" t="s">
        <v>2221</v>
      </c>
      <c r="J356" s="5"/>
    </row>
    <row r="357" hidden="1">
      <c r="A357" s="2" t="s">
        <v>50</v>
      </c>
      <c r="B357" s="14"/>
      <c r="C357" s="1" t="s">
        <v>22</v>
      </c>
      <c r="D357" s="2" t="s">
        <v>228</v>
      </c>
      <c r="E357" s="1" t="s">
        <v>17</v>
      </c>
      <c r="F357" s="1" t="s">
        <v>2451</v>
      </c>
      <c r="G357" s="1" t="b">
        <v>1</v>
      </c>
      <c r="H357" s="1" t="b">
        <v>1</v>
      </c>
      <c r="I357" s="1" t="s">
        <v>2236</v>
      </c>
      <c r="J357" s="5"/>
    </row>
    <row r="358" hidden="1">
      <c r="A358" s="2" t="s">
        <v>50</v>
      </c>
      <c r="B358" s="14"/>
      <c r="C358" s="1" t="s">
        <v>22</v>
      </c>
      <c r="D358" s="2" t="s">
        <v>158</v>
      </c>
      <c r="E358" s="1" t="s">
        <v>20</v>
      </c>
      <c r="F358" s="1" t="s">
        <v>2452</v>
      </c>
      <c r="G358" s="1" t="b">
        <v>1</v>
      </c>
      <c r="H358" s="1" t="b">
        <v>1</v>
      </c>
      <c r="I358" s="1" t="s">
        <v>2236</v>
      </c>
      <c r="J358" s="5"/>
    </row>
    <row r="359" hidden="1">
      <c r="A359" s="2" t="s">
        <v>50</v>
      </c>
      <c r="B359" s="14"/>
      <c r="C359" s="1" t="s">
        <v>22</v>
      </c>
      <c r="D359" s="2" t="s">
        <v>62</v>
      </c>
      <c r="E359" s="1" t="s">
        <v>22</v>
      </c>
      <c r="F359" s="1" t="s">
        <v>2403</v>
      </c>
      <c r="G359" s="1" t="b">
        <v>1</v>
      </c>
      <c r="H359" s="1" t="b">
        <v>1</v>
      </c>
      <c r="I359" s="1" t="s">
        <v>2221</v>
      </c>
      <c r="J359" s="5"/>
    </row>
    <row r="360" hidden="1">
      <c r="A360" s="2" t="s">
        <v>50</v>
      </c>
      <c r="B360" s="14"/>
      <c r="C360" s="1" t="s">
        <v>22</v>
      </c>
      <c r="D360" s="2" t="s">
        <v>227</v>
      </c>
      <c r="E360" s="1" t="s">
        <v>22</v>
      </c>
      <c r="F360" s="1" t="s">
        <v>2453</v>
      </c>
      <c r="G360" s="1" t="b">
        <v>1</v>
      </c>
      <c r="H360" s="1" t="b">
        <v>1</v>
      </c>
      <c r="I360" s="1" t="s">
        <v>2221</v>
      </c>
      <c r="J360" s="5"/>
    </row>
    <row r="361" hidden="1">
      <c r="A361" s="2" t="s">
        <v>50</v>
      </c>
      <c r="B361" s="14"/>
      <c r="C361" s="1" t="s">
        <v>22</v>
      </c>
      <c r="D361" s="2" t="s">
        <v>276</v>
      </c>
      <c r="E361" s="1" t="s">
        <v>15</v>
      </c>
      <c r="F361" s="1" t="s">
        <v>2404</v>
      </c>
      <c r="G361" s="1" t="b">
        <v>1</v>
      </c>
      <c r="H361" s="1" t="b">
        <v>1</v>
      </c>
      <c r="I361" s="1" t="s">
        <v>2221</v>
      </c>
      <c r="J361" s="5"/>
    </row>
    <row r="362" hidden="1">
      <c r="A362" s="2" t="s">
        <v>50</v>
      </c>
      <c r="B362" s="14"/>
      <c r="C362" s="1" t="s">
        <v>22</v>
      </c>
      <c r="D362" s="2" t="s">
        <v>153</v>
      </c>
      <c r="E362" s="1" t="s">
        <v>15</v>
      </c>
      <c r="F362" s="1" t="s">
        <v>2405</v>
      </c>
      <c r="G362" s="1" t="b">
        <v>1</v>
      </c>
      <c r="H362" s="1" t="b">
        <v>1</v>
      </c>
      <c r="I362" s="1" t="s">
        <v>2221</v>
      </c>
      <c r="J362" s="5"/>
    </row>
    <row r="363" hidden="1">
      <c r="A363" s="2" t="s">
        <v>50</v>
      </c>
      <c r="B363" s="14"/>
      <c r="C363" s="1" t="s">
        <v>22</v>
      </c>
      <c r="D363" s="2" t="s">
        <v>12</v>
      </c>
      <c r="E363" s="1" t="s">
        <v>13</v>
      </c>
      <c r="F363" s="1" t="s">
        <v>2406</v>
      </c>
      <c r="G363" s="1" t="b">
        <v>1</v>
      </c>
      <c r="H363" s="1" t="b">
        <v>1</v>
      </c>
      <c r="I363" s="1" t="s">
        <v>2221</v>
      </c>
      <c r="J363" s="5"/>
    </row>
    <row r="364" hidden="1">
      <c r="A364" s="2" t="s">
        <v>51</v>
      </c>
      <c r="B364" s="14"/>
      <c r="C364" s="1" t="s">
        <v>22</v>
      </c>
      <c r="D364" s="2" t="s">
        <v>158</v>
      </c>
      <c r="E364" s="1" t="s">
        <v>20</v>
      </c>
      <c r="F364" s="4"/>
      <c r="G364" s="1" t="b">
        <v>1</v>
      </c>
      <c r="H364" s="1" t="b">
        <v>1</v>
      </c>
      <c r="I364" s="1" t="s">
        <v>2207</v>
      </c>
      <c r="J364" s="5"/>
    </row>
    <row r="365" hidden="1">
      <c r="A365" s="2" t="s">
        <v>51</v>
      </c>
      <c r="B365" s="14"/>
      <c r="C365" s="1" t="s">
        <v>22</v>
      </c>
      <c r="D365" s="2" t="s">
        <v>158</v>
      </c>
      <c r="E365" s="1" t="s">
        <v>20</v>
      </c>
      <c r="F365" s="1" t="s">
        <v>2084</v>
      </c>
      <c r="G365" s="1" t="b">
        <v>1</v>
      </c>
      <c r="H365" s="1" t="b">
        <v>1</v>
      </c>
      <c r="I365" s="1" t="s">
        <v>2207</v>
      </c>
      <c r="J365" s="5"/>
    </row>
    <row r="366" hidden="1">
      <c r="A366" s="2" t="s">
        <v>51</v>
      </c>
      <c r="B366" s="14"/>
      <c r="C366" s="1" t="s">
        <v>22</v>
      </c>
      <c r="D366" s="2" t="s">
        <v>62</v>
      </c>
      <c r="E366" s="1" t="s">
        <v>22</v>
      </c>
      <c r="F366" s="1" t="s">
        <v>2409</v>
      </c>
      <c r="G366" s="1" t="b">
        <v>1</v>
      </c>
      <c r="H366" s="1" t="b">
        <v>1</v>
      </c>
      <c r="I366" s="1" t="s">
        <v>2221</v>
      </c>
      <c r="J366" s="5"/>
    </row>
    <row r="367" hidden="1">
      <c r="A367" s="2" t="s">
        <v>51</v>
      </c>
      <c r="B367" s="14"/>
      <c r="C367" s="1" t="s">
        <v>22</v>
      </c>
      <c r="D367" s="2" t="s">
        <v>2454</v>
      </c>
      <c r="E367" s="4"/>
      <c r="F367" s="2" t="s">
        <v>2454</v>
      </c>
      <c r="G367" s="1" t="b">
        <v>0</v>
      </c>
      <c r="H367" s="1" t="b">
        <v>0</v>
      </c>
      <c r="I367" s="1" t="s">
        <v>2221</v>
      </c>
      <c r="J367" s="5"/>
    </row>
    <row r="368" hidden="1">
      <c r="A368" s="2" t="s">
        <v>51</v>
      </c>
      <c r="B368" s="14"/>
      <c r="C368" s="1" t="s">
        <v>22</v>
      </c>
      <c r="D368" s="2" t="s">
        <v>228</v>
      </c>
      <c r="E368" s="1" t="s">
        <v>17</v>
      </c>
      <c r="F368" s="1" t="s">
        <v>2385</v>
      </c>
      <c r="G368" s="1" t="b">
        <v>1</v>
      </c>
      <c r="H368" s="1" t="b">
        <v>1</v>
      </c>
      <c r="I368" s="1" t="s">
        <v>2236</v>
      </c>
      <c r="J368" s="5"/>
    </row>
    <row r="369" hidden="1">
      <c r="A369" s="2" t="s">
        <v>51</v>
      </c>
      <c r="B369" s="14"/>
      <c r="C369" s="1" t="s">
        <v>22</v>
      </c>
      <c r="D369" s="2" t="s">
        <v>21</v>
      </c>
      <c r="E369" s="1" t="s">
        <v>22</v>
      </c>
      <c r="F369" s="1" t="s">
        <v>2386</v>
      </c>
      <c r="G369" s="1" t="b">
        <v>1</v>
      </c>
      <c r="H369" s="1" t="b">
        <v>1</v>
      </c>
      <c r="I369" s="1" t="s">
        <v>2236</v>
      </c>
      <c r="J369" s="5"/>
    </row>
    <row r="370" hidden="1">
      <c r="A370" s="2" t="s">
        <v>51</v>
      </c>
      <c r="B370" s="14"/>
      <c r="C370" s="1" t="s">
        <v>22</v>
      </c>
      <c r="D370" s="2" t="s">
        <v>153</v>
      </c>
      <c r="E370" s="1" t="s">
        <v>15</v>
      </c>
      <c r="F370" s="1" t="s">
        <v>2387</v>
      </c>
      <c r="G370" s="1" t="b">
        <v>1</v>
      </c>
      <c r="H370" s="1" t="b">
        <v>1</v>
      </c>
      <c r="I370" s="1" t="s">
        <v>2221</v>
      </c>
      <c r="J370" s="5"/>
    </row>
    <row r="371" hidden="1">
      <c r="A371" s="2" t="s">
        <v>51</v>
      </c>
      <c r="B371" s="14"/>
      <c r="C371" s="1" t="s">
        <v>22</v>
      </c>
      <c r="D371" s="2" t="s">
        <v>241</v>
      </c>
      <c r="E371" s="1" t="s">
        <v>15</v>
      </c>
      <c r="F371" s="1" t="s">
        <v>2388</v>
      </c>
      <c r="G371" s="1" t="b">
        <v>1</v>
      </c>
      <c r="H371" s="1" t="b">
        <v>1</v>
      </c>
      <c r="I371" s="1" t="s">
        <v>2221</v>
      </c>
      <c r="J371" s="5"/>
    </row>
    <row r="372" hidden="1">
      <c r="A372" s="2" t="s">
        <v>51</v>
      </c>
      <c r="B372" s="14"/>
      <c r="C372" s="1" t="s">
        <v>22</v>
      </c>
      <c r="D372" s="2" t="s">
        <v>14</v>
      </c>
      <c r="E372" s="1" t="s">
        <v>15</v>
      </c>
      <c r="F372" s="1" t="s">
        <v>2389</v>
      </c>
      <c r="G372" s="1" t="b">
        <v>1</v>
      </c>
      <c r="H372" s="1" t="b">
        <v>1</v>
      </c>
      <c r="I372" s="1" t="s">
        <v>2221</v>
      </c>
      <c r="J372" s="5"/>
    </row>
    <row r="373" hidden="1">
      <c r="A373" s="2" t="s">
        <v>51</v>
      </c>
      <c r="B373" s="14"/>
      <c r="C373" s="1" t="s">
        <v>22</v>
      </c>
      <c r="D373" s="2" t="s">
        <v>19</v>
      </c>
      <c r="E373" s="1" t="s">
        <v>20</v>
      </c>
      <c r="F373" s="1" t="s">
        <v>2407</v>
      </c>
      <c r="G373" s="1" t="b">
        <v>1</v>
      </c>
      <c r="H373" s="1" t="b">
        <v>1</v>
      </c>
      <c r="I373" s="1" t="s">
        <v>2221</v>
      </c>
      <c r="J373" s="5"/>
    </row>
    <row r="374" hidden="1">
      <c r="A374" s="2" t="s">
        <v>52</v>
      </c>
      <c r="B374" s="14"/>
      <c r="C374" s="1" t="s">
        <v>22</v>
      </c>
      <c r="D374" s="2" t="s">
        <v>2377</v>
      </c>
      <c r="E374" s="4"/>
      <c r="F374" s="4"/>
      <c r="G374" s="1" t="b">
        <v>1</v>
      </c>
      <c r="H374" s="1" t="b">
        <v>0</v>
      </c>
      <c r="I374" s="1" t="s">
        <v>2207</v>
      </c>
      <c r="J374" s="5"/>
    </row>
    <row r="375" hidden="1">
      <c r="A375" s="2" t="s">
        <v>52</v>
      </c>
      <c r="B375" s="14"/>
      <c r="C375" s="1" t="s">
        <v>22</v>
      </c>
      <c r="D375" s="2" t="s">
        <v>2377</v>
      </c>
      <c r="E375" s="4"/>
      <c r="F375" s="1" t="s">
        <v>2378</v>
      </c>
      <c r="G375" s="1" t="b">
        <v>1</v>
      </c>
      <c r="H375" s="1" t="b">
        <v>0</v>
      </c>
      <c r="I375" s="1" t="s">
        <v>2207</v>
      </c>
      <c r="J375" s="5"/>
    </row>
    <row r="376" hidden="1">
      <c r="A376" s="2" t="s">
        <v>52</v>
      </c>
      <c r="B376" s="14"/>
      <c r="C376" s="1" t="s">
        <v>22</v>
      </c>
      <c r="D376" s="2" t="s">
        <v>62</v>
      </c>
      <c r="E376" s="1" t="s">
        <v>22</v>
      </c>
      <c r="F376" s="1" t="s">
        <v>2409</v>
      </c>
      <c r="G376" s="1" t="b">
        <v>1</v>
      </c>
      <c r="H376" s="1" t="b">
        <v>1</v>
      </c>
      <c r="I376" s="1" t="s">
        <v>2221</v>
      </c>
      <c r="J376" s="5"/>
    </row>
    <row r="377" hidden="1">
      <c r="A377" s="2" t="s">
        <v>52</v>
      </c>
      <c r="B377" s="14"/>
      <c r="C377" s="1" t="s">
        <v>22</v>
      </c>
      <c r="D377" s="2" t="s">
        <v>228</v>
      </c>
      <c r="E377" s="1" t="s">
        <v>17</v>
      </c>
      <c r="F377" s="1" t="s">
        <v>2385</v>
      </c>
      <c r="G377" s="1" t="b">
        <v>1</v>
      </c>
      <c r="H377" s="1" t="b">
        <v>1</v>
      </c>
      <c r="I377" s="1" t="s">
        <v>2236</v>
      </c>
      <c r="J377" s="5"/>
    </row>
    <row r="378" hidden="1">
      <c r="A378" s="2" t="s">
        <v>52</v>
      </c>
      <c r="B378" s="14"/>
      <c r="C378" s="1" t="s">
        <v>22</v>
      </c>
      <c r="D378" s="2" t="s">
        <v>21</v>
      </c>
      <c r="E378" s="1" t="s">
        <v>22</v>
      </c>
      <c r="F378" s="1" t="s">
        <v>2386</v>
      </c>
      <c r="G378" s="1" t="b">
        <v>1</v>
      </c>
      <c r="H378" s="1" t="b">
        <v>1</v>
      </c>
      <c r="I378" s="1" t="s">
        <v>2236</v>
      </c>
      <c r="J378" s="5"/>
    </row>
    <row r="379" hidden="1">
      <c r="A379" s="2" t="s">
        <v>52</v>
      </c>
      <c r="B379" s="14"/>
      <c r="C379" s="1" t="s">
        <v>22</v>
      </c>
      <c r="D379" s="2" t="s">
        <v>153</v>
      </c>
      <c r="E379" s="1" t="s">
        <v>15</v>
      </c>
      <c r="F379" s="1" t="s">
        <v>2387</v>
      </c>
      <c r="G379" s="1" t="b">
        <v>1</v>
      </c>
      <c r="H379" s="1" t="b">
        <v>1</v>
      </c>
      <c r="I379" s="1" t="s">
        <v>2221</v>
      </c>
      <c r="J379" s="5"/>
    </row>
    <row r="380" hidden="1">
      <c r="A380" s="2" t="s">
        <v>52</v>
      </c>
      <c r="B380" s="14"/>
      <c r="C380" s="1" t="s">
        <v>22</v>
      </c>
      <c r="D380" s="2" t="s">
        <v>241</v>
      </c>
      <c r="E380" s="1" t="s">
        <v>15</v>
      </c>
      <c r="F380" s="1" t="s">
        <v>2410</v>
      </c>
      <c r="G380" s="1" t="b">
        <v>1</v>
      </c>
      <c r="H380" s="1" t="b">
        <v>1</v>
      </c>
      <c r="I380" s="1" t="s">
        <v>2221</v>
      </c>
      <c r="J380" s="5"/>
    </row>
    <row r="381" hidden="1">
      <c r="A381" s="2" t="s">
        <v>52</v>
      </c>
      <c r="B381" s="14"/>
      <c r="C381" s="1" t="s">
        <v>22</v>
      </c>
      <c r="D381" s="2" t="s">
        <v>14</v>
      </c>
      <c r="E381" s="1" t="s">
        <v>15</v>
      </c>
      <c r="F381" s="1" t="s">
        <v>2389</v>
      </c>
      <c r="G381" s="1" t="b">
        <v>1</v>
      </c>
      <c r="H381" s="1" t="b">
        <v>1</v>
      </c>
      <c r="I381" s="1" t="s">
        <v>2221</v>
      </c>
      <c r="J381" s="5"/>
    </row>
    <row r="382" hidden="1">
      <c r="A382" s="2" t="s">
        <v>52</v>
      </c>
      <c r="B382" s="14"/>
      <c r="C382" s="1" t="s">
        <v>22</v>
      </c>
      <c r="D382" s="2" t="s">
        <v>19</v>
      </c>
      <c r="E382" s="1" t="s">
        <v>20</v>
      </c>
      <c r="F382" s="1" t="s">
        <v>2407</v>
      </c>
      <c r="G382" s="1" t="b">
        <v>1</v>
      </c>
      <c r="H382" s="1" t="b">
        <v>1</v>
      </c>
      <c r="I382" s="1" t="s">
        <v>2221</v>
      </c>
      <c r="J382" s="5"/>
    </row>
    <row r="383" hidden="1">
      <c r="A383" s="2" t="s">
        <v>53</v>
      </c>
      <c r="B383" s="14"/>
      <c r="C383" s="1" t="s">
        <v>22</v>
      </c>
      <c r="D383" s="2" t="s">
        <v>228</v>
      </c>
      <c r="E383" s="1" t="s">
        <v>17</v>
      </c>
      <c r="F383" s="4"/>
      <c r="G383" s="1" t="b">
        <v>1</v>
      </c>
      <c r="H383" s="1" t="b">
        <v>1</v>
      </c>
      <c r="I383" s="1" t="s">
        <v>2207</v>
      </c>
      <c r="J383" s="5"/>
    </row>
    <row r="384" hidden="1">
      <c r="A384" s="2" t="s">
        <v>53</v>
      </c>
      <c r="B384" s="14"/>
      <c r="C384" s="1" t="s">
        <v>22</v>
      </c>
      <c r="D384" s="2" t="s">
        <v>228</v>
      </c>
      <c r="E384" s="1" t="s">
        <v>17</v>
      </c>
      <c r="F384" s="1" t="s">
        <v>2336</v>
      </c>
      <c r="G384" s="1" t="b">
        <v>1</v>
      </c>
      <c r="H384" s="1" t="b">
        <v>1</v>
      </c>
      <c r="I384" s="1" t="s">
        <v>2207</v>
      </c>
      <c r="J384" s="5"/>
    </row>
    <row r="385" hidden="1">
      <c r="A385" s="2" t="s">
        <v>53</v>
      </c>
      <c r="B385" s="14"/>
      <c r="C385" s="1" t="s">
        <v>22</v>
      </c>
      <c r="D385" s="2" t="s">
        <v>12</v>
      </c>
      <c r="E385" s="1" t="s">
        <v>13</v>
      </c>
      <c r="F385" s="1" t="s">
        <v>2337</v>
      </c>
      <c r="G385" s="1" t="b">
        <v>1</v>
      </c>
      <c r="H385" s="1" t="b">
        <v>1</v>
      </c>
      <c r="I385" s="1" t="s">
        <v>2221</v>
      </c>
      <c r="J385" s="5"/>
    </row>
    <row r="386" hidden="1">
      <c r="A386" s="2" t="s">
        <v>53</v>
      </c>
      <c r="B386" s="14"/>
      <c r="C386" s="1" t="s">
        <v>22</v>
      </c>
      <c r="D386" s="2" t="s">
        <v>54</v>
      </c>
      <c r="E386" s="1" t="s">
        <v>22</v>
      </c>
      <c r="F386" s="1" t="s">
        <v>2455</v>
      </c>
      <c r="G386" s="1" t="b">
        <v>1</v>
      </c>
      <c r="H386" s="1" t="b">
        <v>1</v>
      </c>
      <c r="I386" s="1" t="s">
        <v>2221</v>
      </c>
      <c r="J386" s="5"/>
    </row>
    <row r="387" hidden="1">
      <c r="A387" s="2" t="s">
        <v>53</v>
      </c>
      <c r="B387" s="14"/>
      <c r="C387" s="1" t="s">
        <v>22</v>
      </c>
      <c r="D387" s="2" t="s">
        <v>135</v>
      </c>
      <c r="E387" s="1" t="s">
        <v>117</v>
      </c>
      <c r="F387" s="1" t="s">
        <v>2456</v>
      </c>
      <c r="G387" s="1" t="b">
        <v>1</v>
      </c>
      <c r="H387" s="1" t="b">
        <v>1</v>
      </c>
      <c r="I387" s="1" t="s">
        <v>2221</v>
      </c>
      <c r="J387" s="5"/>
    </row>
    <row r="388" hidden="1">
      <c r="A388" s="2" t="s">
        <v>53</v>
      </c>
      <c r="B388" s="14"/>
      <c r="C388" s="1" t="s">
        <v>22</v>
      </c>
      <c r="D388" s="2" t="s">
        <v>122</v>
      </c>
      <c r="E388" s="1" t="s">
        <v>117</v>
      </c>
      <c r="F388" s="1" t="s">
        <v>2457</v>
      </c>
      <c r="G388" s="1" t="b">
        <v>1</v>
      </c>
      <c r="H388" s="1" t="b">
        <v>1</v>
      </c>
      <c r="I388" s="1" t="s">
        <v>2221</v>
      </c>
      <c r="J388" s="5"/>
    </row>
    <row r="389" hidden="1">
      <c r="A389" s="2" t="s">
        <v>53</v>
      </c>
      <c r="B389" s="14"/>
      <c r="C389" s="1" t="s">
        <v>22</v>
      </c>
      <c r="D389" s="2" t="s">
        <v>43</v>
      </c>
      <c r="E389" s="1" t="s">
        <v>22</v>
      </c>
      <c r="F389" s="1" t="s">
        <v>2308</v>
      </c>
      <c r="G389" s="1" t="b">
        <v>1</v>
      </c>
      <c r="H389" s="1" t="b">
        <v>1</v>
      </c>
      <c r="I389" s="1" t="s">
        <v>2221</v>
      </c>
      <c r="J389" s="5"/>
    </row>
    <row r="390" hidden="1">
      <c r="A390" s="2" t="s">
        <v>53</v>
      </c>
      <c r="B390" s="14"/>
      <c r="C390" s="1" t="s">
        <v>22</v>
      </c>
      <c r="D390" s="2" t="s">
        <v>114</v>
      </c>
      <c r="E390" s="1" t="s">
        <v>17</v>
      </c>
      <c r="F390" s="1" t="s">
        <v>2458</v>
      </c>
      <c r="G390" s="1" t="b">
        <v>1</v>
      </c>
      <c r="H390" s="1" t="b">
        <v>1</v>
      </c>
      <c r="I390" s="1" t="s">
        <v>2221</v>
      </c>
      <c r="J390" s="5"/>
    </row>
    <row r="391" hidden="1">
      <c r="A391" s="2" t="s">
        <v>53</v>
      </c>
      <c r="B391" s="14"/>
      <c r="C391" s="1" t="s">
        <v>22</v>
      </c>
      <c r="D391" s="2" t="s">
        <v>228</v>
      </c>
      <c r="E391" s="1" t="s">
        <v>17</v>
      </c>
      <c r="F391" s="1" t="s">
        <v>2414</v>
      </c>
      <c r="G391" s="1" t="b">
        <v>1</v>
      </c>
      <c r="H391" s="1" t="b">
        <v>1</v>
      </c>
      <c r="I391" s="1" t="s">
        <v>2236</v>
      </c>
      <c r="J391" s="5"/>
    </row>
    <row r="392" hidden="1">
      <c r="A392" s="2" t="s">
        <v>53</v>
      </c>
      <c r="B392" s="14"/>
      <c r="C392" s="1" t="s">
        <v>22</v>
      </c>
      <c r="D392" s="2" t="s">
        <v>21</v>
      </c>
      <c r="E392" s="1" t="s">
        <v>22</v>
      </c>
      <c r="F392" s="1" t="s">
        <v>2386</v>
      </c>
      <c r="G392" s="1" t="b">
        <v>1</v>
      </c>
      <c r="H392" s="1" t="b">
        <v>1</v>
      </c>
      <c r="I392" s="1" t="s">
        <v>2236</v>
      </c>
      <c r="J392" s="5"/>
    </row>
    <row r="393" hidden="1">
      <c r="A393" s="2" t="s">
        <v>53</v>
      </c>
      <c r="B393" s="14"/>
      <c r="C393" s="1" t="s">
        <v>22</v>
      </c>
      <c r="D393" s="2" t="s">
        <v>153</v>
      </c>
      <c r="E393" s="1" t="s">
        <v>15</v>
      </c>
      <c r="F393" s="1" t="s">
        <v>2387</v>
      </c>
      <c r="G393" s="1" t="b">
        <v>1</v>
      </c>
      <c r="H393" s="1" t="b">
        <v>1</v>
      </c>
      <c r="I393" s="1" t="s">
        <v>2221</v>
      </c>
      <c r="J393" s="5"/>
    </row>
    <row r="394" hidden="1">
      <c r="A394" s="2" t="s">
        <v>53</v>
      </c>
      <c r="B394" s="14"/>
      <c r="C394" s="1" t="s">
        <v>22</v>
      </c>
      <c r="D394" s="2" t="s">
        <v>241</v>
      </c>
      <c r="E394" s="1" t="s">
        <v>15</v>
      </c>
      <c r="F394" s="1" t="s">
        <v>2388</v>
      </c>
      <c r="G394" s="1" t="b">
        <v>1</v>
      </c>
      <c r="H394" s="1" t="b">
        <v>1</v>
      </c>
      <c r="I394" s="1" t="s">
        <v>2221</v>
      </c>
      <c r="J394" s="5"/>
    </row>
    <row r="395" hidden="1">
      <c r="A395" s="2" t="s">
        <v>53</v>
      </c>
      <c r="B395" s="14"/>
      <c r="C395" s="1" t="s">
        <v>22</v>
      </c>
      <c r="D395" s="2" t="s">
        <v>14</v>
      </c>
      <c r="E395" s="1" t="s">
        <v>15</v>
      </c>
      <c r="F395" s="1" t="s">
        <v>2389</v>
      </c>
      <c r="G395" s="1" t="b">
        <v>1</v>
      </c>
      <c r="H395" s="1" t="b">
        <v>1</v>
      </c>
      <c r="I395" s="1" t="s">
        <v>2221</v>
      </c>
      <c r="J395" s="5"/>
    </row>
    <row r="396" hidden="1">
      <c r="A396" s="2" t="s">
        <v>53</v>
      </c>
      <c r="B396" s="14"/>
      <c r="C396" s="1" t="s">
        <v>22</v>
      </c>
      <c r="D396" s="2" t="s">
        <v>19</v>
      </c>
      <c r="E396" s="1" t="s">
        <v>20</v>
      </c>
      <c r="F396" s="1" t="s">
        <v>2407</v>
      </c>
      <c r="G396" s="1" t="b">
        <v>1</v>
      </c>
      <c r="H396" s="1" t="b">
        <v>1</v>
      </c>
      <c r="I396" s="1" t="s">
        <v>2221</v>
      </c>
      <c r="J396" s="5"/>
    </row>
    <row r="397" hidden="1">
      <c r="A397" s="2" t="s">
        <v>54</v>
      </c>
      <c r="B397" s="14"/>
      <c r="C397" s="1" t="s">
        <v>22</v>
      </c>
      <c r="D397" s="2" t="s">
        <v>229</v>
      </c>
      <c r="E397" s="1" t="s">
        <v>17</v>
      </c>
      <c r="F397" s="4"/>
      <c r="G397" s="1" t="b">
        <v>1</v>
      </c>
      <c r="H397" s="1" t="b">
        <v>1</v>
      </c>
      <c r="I397" s="1" t="s">
        <v>2207</v>
      </c>
      <c r="J397" s="5"/>
    </row>
    <row r="398" hidden="1">
      <c r="A398" s="2" t="s">
        <v>54</v>
      </c>
      <c r="B398" s="14"/>
      <c r="C398" s="1" t="s">
        <v>22</v>
      </c>
      <c r="D398" s="2" t="s">
        <v>229</v>
      </c>
      <c r="E398" s="1" t="s">
        <v>17</v>
      </c>
      <c r="F398" s="1" t="s">
        <v>2391</v>
      </c>
      <c r="G398" s="1" t="b">
        <v>1</v>
      </c>
      <c r="H398" s="1" t="b">
        <v>1</v>
      </c>
      <c r="I398" s="1" t="s">
        <v>2207</v>
      </c>
      <c r="J398" s="5"/>
    </row>
    <row r="399" hidden="1">
      <c r="A399" s="2" t="s">
        <v>54</v>
      </c>
      <c r="B399" s="14"/>
      <c r="C399" s="1" t="s">
        <v>22</v>
      </c>
      <c r="D399" s="2" t="s">
        <v>53</v>
      </c>
      <c r="E399" s="1" t="s">
        <v>22</v>
      </c>
      <c r="F399" s="1" t="s">
        <v>2421</v>
      </c>
      <c r="G399" s="1" t="b">
        <v>1</v>
      </c>
      <c r="H399" s="1" t="b">
        <v>1</v>
      </c>
      <c r="I399" s="1" t="s">
        <v>2221</v>
      </c>
      <c r="J399" s="5"/>
    </row>
    <row r="400" hidden="1">
      <c r="A400" s="2" t="s">
        <v>55</v>
      </c>
      <c r="B400" s="14"/>
      <c r="C400" s="1" t="s">
        <v>22</v>
      </c>
      <c r="D400" s="2" t="s">
        <v>229</v>
      </c>
      <c r="E400" s="1" t="s">
        <v>17</v>
      </c>
      <c r="F400" s="4"/>
      <c r="G400" s="1" t="b">
        <v>1</v>
      </c>
      <c r="H400" s="1" t="b">
        <v>1</v>
      </c>
      <c r="I400" s="1" t="s">
        <v>2207</v>
      </c>
      <c r="J400" s="5"/>
    </row>
    <row r="401" hidden="1">
      <c r="A401" s="2" t="s">
        <v>55</v>
      </c>
      <c r="B401" s="14"/>
      <c r="C401" s="1" t="s">
        <v>22</v>
      </c>
      <c r="D401" s="2" t="s">
        <v>229</v>
      </c>
      <c r="E401" s="1" t="s">
        <v>17</v>
      </c>
      <c r="F401" s="1" t="s">
        <v>2391</v>
      </c>
      <c r="G401" s="1" t="b">
        <v>1</v>
      </c>
      <c r="H401" s="1" t="b">
        <v>1</v>
      </c>
      <c r="I401" s="1" t="s">
        <v>2207</v>
      </c>
      <c r="J401" s="5"/>
    </row>
    <row r="402" hidden="1">
      <c r="A402" s="2" t="s">
        <v>55</v>
      </c>
      <c r="B402" s="14"/>
      <c r="C402" s="1" t="s">
        <v>22</v>
      </c>
      <c r="D402" s="2" t="s">
        <v>89</v>
      </c>
      <c r="E402" s="1" t="s">
        <v>22</v>
      </c>
      <c r="F402" s="1" t="s">
        <v>2459</v>
      </c>
      <c r="G402" s="1" t="b">
        <v>1</v>
      </c>
      <c r="H402" s="1" t="b">
        <v>1</v>
      </c>
      <c r="I402" s="1" t="s">
        <v>2221</v>
      </c>
      <c r="J402" s="5"/>
    </row>
    <row r="403" hidden="1">
      <c r="A403" s="2" t="s">
        <v>55</v>
      </c>
      <c r="B403" s="14"/>
      <c r="C403" s="1" t="s">
        <v>22</v>
      </c>
      <c r="D403" s="2" t="s">
        <v>149</v>
      </c>
      <c r="E403" s="1" t="s">
        <v>117</v>
      </c>
      <c r="F403" s="1" t="s">
        <v>2460</v>
      </c>
      <c r="G403" s="1" t="b">
        <v>1</v>
      </c>
      <c r="H403" s="1" t="b">
        <v>1</v>
      </c>
      <c r="I403" s="1" t="s">
        <v>2221</v>
      </c>
      <c r="J403" s="5"/>
    </row>
    <row r="404" hidden="1">
      <c r="A404" s="2" t="s">
        <v>55</v>
      </c>
      <c r="B404" s="14"/>
      <c r="C404" s="1" t="s">
        <v>22</v>
      </c>
      <c r="D404" s="2" t="s">
        <v>231</v>
      </c>
      <c r="E404" s="1" t="s">
        <v>17</v>
      </c>
      <c r="F404" s="1" t="s">
        <v>2335</v>
      </c>
      <c r="G404" s="1" t="b">
        <v>1</v>
      </c>
      <c r="H404" s="1" t="b">
        <v>1</v>
      </c>
      <c r="I404" s="1" t="s">
        <v>2221</v>
      </c>
      <c r="J404" s="5"/>
    </row>
    <row r="405" hidden="1">
      <c r="A405" s="2" t="s">
        <v>55</v>
      </c>
      <c r="B405" s="14"/>
      <c r="C405" s="1" t="s">
        <v>22</v>
      </c>
      <c r="D405" s="2" t="s">
        <v>14</v>
      </c>
      <c r="E405" s="1" t="s">
        <v>15</v>
      </c>
      <c r="F405" s="1" t="s">
        <v>2348</v>
      </c>
      <c r="G405" s="1" t="b">
        <v>1</v>
      </c>
      <c r="H405" s="1" t="b">
        <v>1</v>
      </c>
      <c r="I405" s="1" t="s">
        <v>2221</v>
      </c>
      <c r="J405" s="5"/>
    </row>
    <row r="406" hidden="1">
      <c r="A406" s="2" t="s">
        <v>55</v>
      </c>
      <c r="B406" s="14"/>
      <c r="C406" s="1" t="s">
        <v>22</v>
      </c>
      <c r="D406" s="2" t="s">
        <v>241</v>
      </c>
      <c r="E406" s="1" t="s">
        <v>15</v>
      </c>
      <c r="F406" s="1" t="s">
        <v>2318</v>
      </c>
      <c r="G406" s="1" t="b">
        <v>1</v>
      </c>
      <c r="H406" s="1" t="b">
        <v>1</v>
      </c>
      <c r="I406" s="1" t="s">
        <v>2221</v>
      </c>
      <c r="J406" s="5"/>
    </row>
    <row r="407" hidden="1">
      <c r="A407" s="2" t="s">
        <v>55</v>
      </c>
      <c r="B407" s="14"/>
      <c r="C407" s="1" t="s">
        <v>22</v>
      </c>
      <c r="D407" s="2" t="s">
        <v>12</v>
      </c>
      <c r="E407" s="1" t="s">
        <v>13</v>
      </c>
      <c r="F407" s="1" t="s">
        <v>2147</v>
      </c>
      <c r="G407" s="1" t="b">
        <v>1</v>
      </c>
      <c r="H407" s="1" t="b">
        <v>1</v>
      </c>
      <c r="I407" s="1" t="s">
        <v>2221</v>
      </c>
      <c r="J407" s="5"/>
    </row>
    <row r="408" hidden="1">
      <c r="A408" s="2" t="s">
        <v>55</v>
      </c>
      <c r="B408" s="14"/>
      <c r="C408" s="1" t="s">
        <v>22</v>
      </c>
      <c r="D408" s="2" t="s">
        <v>120</v>
      </c>
      <c r="E408" s="1" t="s">
        <v>117</v>
      </c>
      <c r="F408" s="1" t="s">
        <v>2461</v>
      </c>
      <c r="G408" s="1" t="b">
        <v>1</v>
      </c>
      <c r="H408" s="1" t="b">
        <v>1</v>
      </c>
      <c r="I408" s="1" t="s">
        <v>2221</v>
      </c>
      <c r="J408" s="5"/>
    </row>
    <row r="409" hidden="1">
      <c r="A409" s="2" t="s">
        <v>55</v>
      </c>
      <c r="B409" s="14"/>
      <c r="C409" s="1" t="s">
        <v>22</v>
      </c>
      <c r="D409" s="2" t="s">
        <v>228</v>
      </c>
      <c r="E409" s="1" t="s">
        <v>17</v>
      </c>
      <c r="F409" s="1" t="s">
        <v>2335</v>
      </c>
      <c r="G409" s="1" t="b">
        <v>1</v>
      </c>
      <c r="H409" s="1" t="b">
        <v>1</v>
      </c>
      <c r="I409" s="1" t="s">
        <v>2221</v>
      </c>
      <c r="J409" s="5"/>
    </row>
    <row r="410" hidden="1">
      <c r="A410" s="2" t="s">
        <v>55</v>
      </c>
      <c r="B410" s="14"/>
      <c r="C410" s="1" t="s">
        <v>22</v>
      </c>
      <c r="D410" s="2" t="s">
        <v>228</v>
      </c>
      <c r="E410" s="1" t="s">
        <v>17</v>
      </c>
      <c r="F410" s="1" t="s">
        <v>2462</v>
      </c>
      <c r="G410" s="1" t="b">
        <v>1</v>
      </c>
      <c r="H410" s="1" t="b">
        <v>1</v>
      </c>
      <c r="I410" s="1" t="s">
        <v>2236</v>
      </c>
      <c r="J410" s="5"/>
    </row>
    <row r="411" hidden="1">
      <c r="A411" s="2" t="s">
        <v>55</v>
      </c>
      <c r="B411" s="14"/>
      <c r="C411" s="1" t="s">
        <v>22</v>
      </c>
      <c r="D411" s="2" t="s">
        <v>158</v>
      </c>
      <c r="E411" s="1" t="s">
        <v>20</v>
      </c>
      <c r="F411" s="1" t="s">
        <v>2463</v>
      </c>
      <c r="G411" s="1" t="b">
        <v>1</v>
      </c>
      <c r="H411" s="1" t="b">
        <v>1</v>
      </c>
      <c r="I411" s="1" t="s">
        <v>2236</v>
      </c>
      <c r="J411" s="5"/>
    </row>
    <row r="412" hidden="1">
      <c r="A412" s="2" t="s">
        <v>55</v>
      </c>
      <c r="B412" s="14"/>
      <c r="C412" s="1" t="s">
        <v>22</v>
      </c>
      <c r="D412" s="2" t="s">
        <v>231</v>
      </c>
      <c r="E412" s="1" t="s">
        <v>17</v>
      </c>
      <c r="F412" s="1" t="s">
        <v>2464</v>
      </c>
      <c r="G412" s="1" t="b">
        <v>1</v>
      </c>
      <c r="H412" s="1" t="b">
        <v>1</v>
      </c>
      <c r="I412" s="1" t="s">
        <v>2221</v>
      </c>
      <c r="J412" s="5"/>
    </row>
    <row r="413" hidden="1">
      <c r="A413" s="2" t="s">
        <v>55</v>
      </c>
      <c r="B413" s="14"/>
      <c r="C413" s="1" t="s">
        <v>22</v>
      </c>
      <c r="D413" s="2" t="s">
        <v>120</v>
      </c>
      <c r="E413" s="1" t="s">
        <v>117</v>
      </c>
      <c r="F413" s="1" t="s">
        <v>2465</v>
      </c>
      <c r="G413" s="1" t="b">
        <v>1</v>
      </c>
      <c r="H413" s="1" t="b">
        <v>1</v>
      </c>
      <c r="I413" s="1" t="s">
        <v>2221</v>
      </c>
      <c r="J413" s="5"/>
    </row>
    <row r="414" hidden="1">
      <c r="A414" s="2" t="s">
        <v>55</v>
      </c>
      <c r="B414" s="14"/>
      <c r="C414" s="1" t="s">
        <v>22</v>
      </c>
      <c r="D414" s="2" t="s">
        <v>276</v>
      </c>
      <c r="E414" s="1" t="s">
        <v>15</v>
      </c>
      <c r="F414" s="1" t="s">
        <v>2404</v>
      </c>
      <c r="G414" s="1" t="b">
        <v>1</v>
      </c>
      <c r="H414" s="1" t="b">
        <v>1</v>
      </c>
      <c r="I414" s="1" t="s">
        <v>2221</v>
      </c>
      <c r="J414" s="5"/>
    </row>
    <row r="415" hidden="1">
      <c r="A415" s="2" t="s">
        <v>55</v>
      </c>
      <c r="B415" s="14"/>
      <c r="C415" s="1" t="s">
        <v>22</v>
      </c>
      <c r="D415" s="2" t="s">
        <v>153</v>
      </c>
      <c r="E415" s="1" t="s">
        <v>15</v>
      </c>
      <c r="F415" s="1" t="s">
        <v>2405</v>
      </c>
      <c r="G415" s="1" t="b">
        <v>1</v>
      </c>
      <c r="H415" s="1" t="b">
        <v>1</v>
      </c>
      <c r="I415" s="1" t="s">
        <v>2221</v>
      </c>
      <c r="J415" s="5"/>
    </row>
    <row r="416" hidden="1">
      <c r="A416" s="2" t="s">
        <v>55</v>
      </c>
      <c r="B416" s="14"/>
      <c r="C416" s="1" t="s">
        <v>22</v>
      </c>
      <c r="D416" s="2" t="s">
        <v>12</v>
      </c>
      <c r="E416" s="1" t="s">
        <v>13</v>
      </c>
      <c r="F416" s="1" t="s">
        <v>2406</v>
      </c>
      <c r="G416" s="1" t="b">
        <v>1</v>
      </c>
      <c r="H416" s="1" t="b">
        <v>1</v>
      </c>
      <c r="I416" s="1" t="s">
        <v>2221</v>
      </c>
      <c r="J416" s="5"/>
    </row>
    <row r="417" hidden="1">
      <c r="A417" s="2" t="s">
        <v>56</v>
      </c>
      <c r="B417" s="14"/>
      <c r="C417" s="1" t="s">
        <v>22</v>
      </c>
      <c r="D417" s="2" t="s">
        <v>163</v>
      </c>
      <c r="E417" s="1" t="s">
        <v>17</v>
      </c>
      <c r="F417" s="4"/>
      <c r="G417" s="1" t="b">
        <v>1</v>
      </c>
      <c r="H417" s="1" t="b">
        <v>1</v>
      </c>
      <c r="I417" s="1" t="s">
        <v>2207</v>
      </c>
      <c r="J417" s="5"/>
    </row>
    <row r="418" hidden="1">
      <c r="A418" s="2" t="s">
        <v>56</v>
      </c>
      <c r="B418" s="14"/>
      <c r="C418" s="1" t="s">
        <v>22</v>
      </c>
      <c r="D418" s="2" t="s">
        <v>163</v>
      </c>
      <c r="E418" s="1" t="s">
        <v>17</v>
      </c>
      <c r="F418" s="1" t="s">
        <v>2331</v>
      </c>
      <c r="G418" s="1" t="b">
        <v>1</v>
      </c>
      <c r="H418" s="1" t="b">
        <v>1</v>
      </c>
      <c r="I418" s="1" t="s">
        <v>2207</v>
      </c>
      <c r="J418" s="5"/>
    </row>
    <row r="419" hidden="1">
      <c r="A419" s="2" t="s">
        <v>56</v>
      </c>
      <c r="B419" s="14"/>
      <c r="C419" s="1" t="s">
        <v>22</v>
      </c>
      <c r="D419" s="2" t="s">
        <v>62</v>
      </c>
      <c r="E419" s="1" t="s">
        <v>22</v>
      </c>
      <c r="F419" s="1" t="s">
        <v>2409</v>
      </c>
      <c r="G419" s="1" t="b">
        <v>1</v>
      </c>
      <c r="H419" s="1" t="b">
        <v>1</v>
      </c>
      <c r="I419" s="1" t="s">
        <v>2221</v>
      </c>
      <c r="J419" s="5"/>
    </row>
    <row r="420" hidden="1">
      <c r="A420" s="2" t="s">
        <v>56</v>
      </c>
      <c r="B420" s="14"/>
      <c r="C420" s="1" t="s">
        <v>22</v>
      </c>
      <c r="D420" s="2" t="s">
        <v>228</v>
      </c>
      <c r="E420" s="1" t="s">
        <v>17</v>
      </c>
      <c r="F420" s="1" t="s">
        <v>2385</v>
      </c>
      <c r="G420" s="1" t="b">
        <v>1</v>
      </c>
      <c r="H420" s="1" t="b">
        <v>1</v>
      </c>
      <c r="I420" s="1" t="s">
        <v>2236</v>
      </c>
      <c r="J420" s="5"/>
    </row>
    <row r="421" hidden="1">
      <c r="A421" s="2" t="s">
        <v>56</v>
      </c>
      <c r="B421" s="14"/>
      <c r="C421" s="1" t="s">
        <v>22</v>
      </c>
      <c r="D421" s="2" t="s">
        <v>21</v>
      </c>
      <c r="E421" s="1" t="s">
        <v>22</v>
      </c>
      <c r="F421" s="1" t="s">
        <v>2386</v>
      </c>
      <c r="G421" s="1" t="b">
        <v>1</v>
      </c>
      <c r="H421" s="1" t="b">
        <v>1</v>
      </c>
      <c r="I421" s="1" t="s">
        <v>2236</v>
      </c>
      <c r="J421" s="5"/>
    </row>
    <row r="422" hidden="1">
      <c r="A422" s="2" t="s">
        <v>56</v>
      </c>
      <c r="B422" s="14"/>
      <c r="C422" s="1" t="s">
        <v>22</v>
      </c>
      <c r="D422" s="2" t="s">
        <v>153</v>
      </c>
      <c r="E422" s="1" t="s">
        <v>15</v>
      </c>
      <c r="F422" s="1" t="s">
        <v>2387</v>
      </c>
      <c r="G422" s="1" t="b">
        <v>1</v>
      </c>
      <c r="H422" s="1" t="b">
        <v>1</v>
      </c>
      <c r="I422" s="1" t="s">
        <v>2221</v>
      </c>
      <c r="J422" s="5"/>
    </row>
    <row r="423" hidden="1">
      <c r="A423" s="2" t="s">
        <v>56</v>
      </c>
      <c r="B423" s="14"/>
      <c r="C423" s="1" t="s">
        <v>22</v>
      </c>
      <c r="D423" s="2" t="s">
        <v>241</v>
      </c>
      <c r="E423" s="1" t="s">
        <v>15</v>
      </c>
      <c r="F423" s="1" t="s">
        <v>2410</v>
      </c>
      <c r="G423" s="1" t="b">
        <v>1</v>
      </c>
      <c r="H423" s="1" t="b">
        <v>1</v>
      </c>
      <c r="I423" s="1" t="s">
        <v>2221</v>
      </c>
      <c r="J423" s="5"/>
    </row>
    <row r="424" hidden="1">
      <c r="A424" s="2" t="s">
        <v>56</v>
      </c>
      <c r="B424" s="14"/>
      <c r="C424" s="1" t="s">
        <v>22</v>
      </c>
      <c r="D424" s="2" t="s">
        <v>14</v>
      </c>
      <c r="E424" s="1" t="s">
        <v>15</v>
      </c>
      <c r="F424" s="1" t="s">
        <v>2389</v>
      </c>
      <c r="G424" s="1" t="b">
        <v>1</v>
      </c>
      <c r="H424" s="1" t="b">
        <v>1</v>
      </c>
      <c r="I424" s="1" t="s">
        <v>2221</v>
      </c>
      <c r="J424" s="5"/>
    </row>
    <row r="425" hidden="1">
      <c r="A425" s="2" t="s">
        <v>56</v>
      </c>
      <c r="B425" s="14"/>
      <c r="C425" s="1" t="s">
        <v>22</v>
      </c>
      <c r="D425" s="2" t="s">
        <v>19</v>
      </c>
      <c r="E425" s="1" t="s">
        <v>20</v>
      </c>
      <c r="F425" s="1" t="s">
        <v>2407</v>
      </c>
      <c r="G425" s="1" t="b">
        <v>1</v>
      </c>
      <c r="H425" s="1" t="b">
        <v>1</v>
      </c>
      <c r="I425" s="1" t="s">
        <v>2221</v>
      </c>
      <c r="J425" s="5"/>
    </row>
    <row r="426" hidden="1">
      <c r="A426" s="2" t="s">
        <v>57</v>
      </c>
      <c r="B426" s="14"/>
      <c r="C426" s="1" t="s">
        <v>22</v>
      </c>
      <c r="D426" s="2" t="s">
        <v>12</v>
      </c>
      <c r="E426" s="1" t="s">
        <v>13</v>
      </c>
      <c r="F426" s="4"/>
      <c r="G426" s="1" t="b">
        <v>1</v>
      </c>
      <c r="H426" s="1" t="b">
        <v>1</v>
      </c>
      <c r="I426" s="1" t="s">
        <v>2207</v>
      </c>
      <c r="J426" s="5"/>
    </row>
    <row r="427" hidden="1">
      <c r="A427" s="2" t="s">
        <v>57</v>
      </c>
      <c r="B427" s="14"/>
      <c r="C427" s="1" t="s">
        <v>22</v>
      </c>
      <c r="D427" s="2" t="s">
        <v>12</v>
      </c>
      <c r="E427" s="1" t="s">
        <v>13</v>
      </c>
      <c r="F427" s="1" t="s">
        <v>2396</v>
      </c>
      <c r="G427" s="1" t="b">
        <v>1</v>
      </c>
      <c r="H427" s="1" t="b">
        <v>1</v>
      </c>
      <c r="I427" s="1" t="s">
        <v>2207</v>
      </c>
      <c r="J427" s="5"/>
    </row>
    <row r="428" hidden="1">
      <c r="A428" s="2" t="s">
        <v>57</v>
      </c>
      <c r="B428" s="14"/>
      <c r="C428" s="1" t="s">
        <v>22</v>
      </c>
      <c r="D428" s="2" t="s">
        <v>62</v>
      </c>
      <c r="E428" s="1" t="s">
        <v>22</v>
      </c>
      <c r="F428" s="1" t="s">
        <v>2409</v>
      </c>
      <c r="G428" s="1" t="b">
        <v>1</v>
      </c>
      <c r="H428" s="1" t="b">
        <v>1</v>
      </c>
      <c r="I428" s="1" t="s">
        <v>2221</v>
      </c>
      <c r="J428" s="5"/>
    </row>
    <row r="429" hidden="1">
      <c r="A429" s="2" t="s">
        <v>58</v>
      </c>
      <c r="B429" s="14"/>
      <c r="C429" s="1" t="s">
        <v>22</v>
      </c>
      <c r="D429" s="2" t="s">
        <v>163</v>
      </c>
      <c r="E429" s="1" t="s">
        <v>17</v>
      </c>
      <c r="F429" s="4"/>
      <c r="G429" s="1" t="b">
        <v>1</v>
      </c>
      <c r="H429" s="1" t="b">
        <v>1</v>
      </c>
      <c r="I429" s="1" t="s">
        <v>2207</v>
      </c>
      <c r="J429" s="5"/>
    </row>
    <row r="430" hidden="1">
      <c r="A430" s="2" t="s">
        <v>58</v>
      </c>
      <c r="B430" s="14"/>
      <c r="C430" s="1" t="s">
        <v>22</v>
      </c>
      <c r="D430" s="2" t="s">
        <v>163</v>
      </c>
      <c r="E430" s="1" t="s">
        <v>17</v>
      </c>
      <c r="F430" s="1" t="s">
        <v>2331</v>
      </c>
      <c r="G430" s="1" t="b">
        <v>1</v>
      </c>
      <c r="H430" s="1" t="b">
        <v>1</v>
      </c>
      <c r="I430" s="1" t="s">
        <v>2207</v>
      </c>
      <c r="J430" s="5"/>
    </row>
    <row r="431" hidden="1">
      <c r="A431" s="2" t="s">
        <v>58</v>
      </c>
      <c r="B431" s="14"/>
      <c r="C431" s="1" t="s">
        <v>22</v>
      </c>
      <c r="D431" s="2" t="s">
        <v>62</v>
      </c>
      <c r="E431" s="1" t="s">
        <v>22</v>
      </c>
      <c r="F431" s="1" t="s">
        <v>2409</v>
      </c>
      <c r="G431" s="1" t="b">
        <v>1</v>
      </c>
      <c r="H431" s="1" t="b">
        <v>1</v>
      </c>
      <c r="I431" s="1" t="s">
        <v>2221</v>
      </c>
      <c r="J431" s="5"/>
    </row>
    <row r="432" hidden="1">
      <c r="A432" s="2" t="s">
        <v>58</v>
      </c>
      <c r="B432" s="14"/>
      <c r="C432" s="1" t="s">
        <v>22</v>
      </c>
      <c r="D432" s="2" t="s">
        <v>2466</v>
      </c>
      <c r="E432" s="4"/>
      <c r="F432" s="2" t="s">
        <v>2466</v>
      </c>
      <c r="G432" s="1" t="b">
        <v>0</v>
      </c>
      <c r="H432" s="1" t="b">
        <v>0</v>
      </c>
      <c r="I432" s="1" t="s">
        <v>2221</v>
      </c>
      <c r="J432" s="5"/>
    </row>
    <row r="433" hidden="1">
      <c r="A433" s="2" t="s">
        <v>58</v>
      </c>
      <c r="B433" s="14"/>
      <c r="C433" s="1" t="s">
        <v>22</v>
      </c>
      <c r="D433" s="2" t="s">
        <v>228</v>
      </c>
      <c r="E433" s="1" t="s">
        <v>17</v>
      </c>
      <c r="F433" s="1" t="s">
        <v>2335</v>
      </c>
      <c r="G433" s="1" t="b">
        <v>1</v>
      </c>
      <c r="H433" s="1" t="b">
        <v>1</v>
      </c>
      <c r="I433" s="1" t="s">
        <v>2221</v>
      </c>
      <c r="J433" s="5"/>
    </row>
    <row r="434" hidden="1">
      <c r="A434" s="2" t="s">
        <v>58</v>
      </c>
      <c r="B434" s="14"/>
      <c r="C434" s="1" t="s">
        <v>22</v>
      </c>
      <c r="D434" s="2" t="s">
        <v>231</v>
      </c>
      <c r="E434" s="1" t="s">
        <v>17</v>
      </c>
      <c r="F434" s="1" t="s">
        <v>2335</v>
      </c>
      <c r="G434" s="1" t="b">
        <v>1</v>
      </c>
      <c r="H434" s="1" t="b">
        <v>1</v>
      </c>
      <c r="I434" s="1" t="s">
        <v>2221</v>
      </c>
      <c r="J434" s="5"/>
    </row>
    <row r="435" hidden="1">
      <c r="A435" s="2" t="s">
        <v>59</v>
      </c>
      <c r="B435" s="14"/>
      <c r="C435" s="1" t="s">
        <v>22</v>
      </c>
      <c r="D435" s="2" t="s">
        <v>158</v>
      </c>
      <c r="E435" s="1" t="s">
        <v>20</v>
      </c>
      <c r="F435" s="4"/>
      <c r="G435" s="1" t="b">
        <v>1</v>
      </c>
      <c r="H435" s="1" t="b">
        <v>1</v>
      </c>
      <c r="I435" s="1" t="s">
        <v>2207</v>
      </c>
      <c r="J435" s="5"/>
    </row>
    <row r="436" hidden="1">
      <c r="A436" s="2" t="s">
        <v>59</v>
      </c>
      <c r="B436" s="14"/>
      <c r="C436" s="1" t="s">
        <v>22</v>
      </c>
      <c r="D436" s="2" t="s">
        <v>158</v>
      </c>
      <c r="E436" s="1" t="s">
        <v>20</v>
      </c>
      <c r="F436" s="1" t="s">
        <v>2084</v>
      </c>
      <c r="G436" s="1" t="b">
        <v>1</v>
      </c>
      <c r="H436" s="1" t="b">
        <v>1</v>
      </c>
      <c r="I436" s="1" t="s">
        <v>2207</v>
      </c>
      <c r="J436" s="5"/>
    </row>
    <row r="437" hidden="1">
      <c r="A437" s="2" t="s">
        <v>59</v>
      </c>
      <c r="B437" s="14"/>
      <c r="C437" s="1" t="s">
        <v>22</v>
      </c>
      <c r="D437" s="2" t="s">
        <v>62</v>
      </c>
      <c r="E437" s="1" t="s">
        <v>22</v>
      </c>
      <c r="F437" s="1" t="s">
        <v>2409</v>
      </c>
      <c r="G437" s="1" t="b">
        <v>1</v>
      </c>
      <c r="H437" s="1" t="b">
        <v>1</v>
      </c>
      <c r="I437" s="1" t="s">
        <v>2221</v>
      </c>
      <c r="J437" s="5"/>
    </row>
    <row r="438" hidden="1">
      <c r="A438" s="2" t="s">
        <v>60</v>
      </c>
      <c r="B438" s="14"/>
      <c r="C438" s="1" t="s">
        <v>22</v>
      </c>
      <c r="D438" s="2" t="s">
        <v>240</v>
      </c>
      <c r="E438" s="1" t="s">
        <v>17</v>
      </c>
      <c r="F438" s="4"/>
      <c r="G438" s="1" t="b">
        <v>1</v>
      </c>
      <c r="H438" s="1" t="b">
        <v>1</v>
      </c>
      <c r="I438" s="1" t="s">
        <v>2207</v>
      </c>
      <c r="J438" s="5"/>
    </row>
    <row r="439" hidden="1">
      <c r="A439" s="2" t="s">
        <v>60</v>
      </c>
      <c r="B439" s="14"/>
      <c r="C439" s="1" t="s">
        <v>22</v>
      </c>
      <c r="D439" s="2" t="s">
        <v>240</v>
      </c>
      <c r="E439" s="1" t="s">
        <v>17</v>
      </c>
      <c r="F439" s="1" t="s">
        <v>2354</v>
      </c>
      <c r="G439" s="1" t="b">
        <v>1</v>
      </c>
      <c r="H439" s="1" t="b">
        <v>1</v>
      </c>
      <c r="I439" s="1" t="s">
        <v>2207</v>
      </c>
      <c r="J439" s="5"/>
    </row>
    <row r="440" hidden="1">
      <c r="A440" s="2" t="s">
        <v>60</v>
      </c>
      <c r="B440" s="14"/>
      <c r="C440" s="1" t="s">
        <v>22</v>
      </c>
      <c r="D440" s="2" t="s">
        <v>25</v>
      </c>
      <c r="E440" s="1" t="s">
        <v>22</v>
      </c>
      <c r="F440" s="1" t="s">
        <v>2434</v>
      </c>
      <c r="G440" s="1" t="b">
        <v>1</v>
      </c>
      <c r="H440" s="1" t="b">
        <v>1</v>
      </c>
      <c r="I440" s="1" t="s">
        <v>2221</v>
      </c>
      <c r="J440" s="5"/>
    </row>
    <row r="441" hidden="1">
      <c r="A441" s="2" t="s">
        <v>60</v>
      </c>
      <c r="B441" s="14"/>
      <c r="C441" s="1" t="s">
        <v>22</v>
      </c>
      <c r="D441" s="2" t="s">
        <v>231</v>
      </c>
      <c r="E441" s="1" t="s">
        <v>17</v>
      </c>
      <c r="F441" s="1" t="s">
        <v>2335</v>
      </c>
      <c r="G441" s="1" t="b">
        <v>1</v>
      </c>
      <c r="H441" s="1" t="b">
        <v>1</v>
      </c>
      <c r="I441" s="1" t="s">
        <v>2221</v>
      </c>
      <c r="J441" s="5"/>
    </row>
    <row r="442" hidden="1">
      <c r="A442" s="2" t="s">
        <v>60</v>
      </c>
      <c r="B442" s="14"/>
      <c r="C442" s="1" t="s">
        <v>22</v>
      </c>
      <c r="D442" s="2" t="s">
        <v>228</v>
      </c>
      <c r="E442" s="1" t="s">
        <v>17</v>
      </c>
      <c r="F442" s="1" t="s">
        <v>2335</v>
      </c>
      <c r="G442" s="1" t="b">
        <v>1</v>
      </c>
      <c r="H442" s="1" t="b">
        <v>1</v>
      </c>
      <c r="I442" s="1" t="s">
        <v>2221</v>
      </c>
      <c r="J442" s="5"/>
    </row>
    <row r="443" hidden="1">
      <c r="A443" s="2" t="s">
        <v>60</v>
      </c>
      <c r="B443" s="14"/>
      <c r="C443" s="1" t="s">
        <v>22</v>
      </c>
      <c r="D443" s="2" t="s">
        <v>228</v>
      </c>
      <c r="E443" s="1" t="s">
        <v>17</v>
      </c>
      <c r="F443" s="1" t="s">
        <v>2467</v>
      </c>
      <c r="G443" s="1" t="b">
        <v>1</v>
      </c>
      <c r="H443" s="1" t="b">
        <v>1</v>
      </c>
      <c r="I443" s="1" t="s">
        <v>2236</v>
      </c>
      <c r="J443" s="5"/>
    </row>
    <row r="444" hidden="1">
      <c r="A444" s="2" t="s">
        <v>60</v>
      </c>
      <c r="B444" s="14"/>
      <c r="C444" s="1" t="s">
        <v>22</v>
      </c>
      <c r="D444" s="2" t="s">
        <v>158</v>
      </c>
      <c r="E444" s="1" t="s">
        <v>20</v>
      </c>
      <c r="F444" s="1" t="s">
        <v>2468</v>
      </c>
      <c r="G444" s="1" t="b">
        <v>1</v>
      </c>
      <c r="H444" s="1" t="b">
        <v>1</v>
      </c>
      <c r="I444" s="1" t="s">
        <v>2236</v>
      </c>
      <c r="J444" s="5"/>
    </row>
    <row r="445" hidden="1">
      <c r="A445" s="2" t="s">
        <v>61</v>
      </c>
      <c r="B445" s="14"/>
      <c r="C445" s="1" t="s">
        <v>22</v>
      </c>
      <c r="D445" s="2" t="s">
        <v>240</v>
      </c>
      <c r="E445" s="1" t="s">
        <v>17</v>
      </c>
      <c r="F445" s="4"/>
      <c r="G445" s="1" t="b">
        <v>1</v>
      </c>
      <c r="H445" s="1" t="b">
        <v>1</v>
      </c>
      <c r="I445" s="1" t="s">
        <v>2207</v>
      </c>
      <c r="J445" s="5"/>
    </row>
    <row r="446" hidden="1">
      <c r="A446" s="2" t="s">
        <v>61</v>
      </c>
      <c r="B446" s="14"/>
      <c r="C446" s="1" t="s">
        <v>22</v>
      </c>
      <c r="D446" s="2" t="s">
        <v>240</v>
      </c>
      <c r="E446" s="1" t="s">
        <v>17</v>
      </c>
      <c r="F446" s="1" t="s">
        <v>2354</v>
      </c>
      <c r="G446" s="1" t="b">
        <v>1</v>
      </c>
      <c r="H446" s="1" t="b">
        <v>1</v>
      </c>
      <c r="I446" s="1" t="s">
        <v>2207</v>
      </c>
      <c r="J446" s="5"/>
    </row>
    <row r="447" hidden="1">
      <c r="A447" s="2" t="s">
        <v>61</v>
      </c>
      <c r="B447" s="14"/>
      <c r="C447" s="1" t="s">
        <v>22</v>
      </c>
      <c r="D447" s="2" t="s">
        <v>24</v>
      </c>
      <c r="E447" s="1" t="s">
        <v>22</v>
      </c>
      <c r="F447" s="1" t="s">
        <v>2469</v>
      </c>
      <c r="G447" s="1" t="b">
        <v>1</v>
      </c>
      <c r="H447" s="1" t="b">
        <v>1</v>
      </c>
      <c r="I447" s="1" t="s">
        <v>2221</v>
      </c>
      <c r="J447" s="5"/>
    </row>
    <row r="448" hidden="1">
      <c r="A448" s="2" t="s">
        <v>61</v>
      </c>
      <c r="B448" s="14"/>
      <c r="C448" s="1" t="s">
        <v>22</v>
      </c>
      <c r="D448" s="2" t="s">
        <v>273</v>
      </c>
      <c r="E448" s="1" t="s">
        <v>17</v>
      </c>
      <c r="F448" s="1" t="s">
        <v>2470</v>
      </c>
      <c r="G448" s="1" t="b">
        <v>1</v>
      </c>
      <c r="H448" s="1" t="b">
        <v>1</v>
      </c>
      <c r="I448" s="1" t="s">
        <v>2221</v>
      </c>
      <c r="J448" s="5"/>
    </row>
    <row r="449" hidden="1">
      <c r="A449" s="2" t="s">
        <v>61</v>
      </c>
      <c r="B449" s="14"/>
      <c r="C449" s="1" t="s">
        <v>22</v>
      </c>
      <c r="D449" s="2" t="s">
        <v>240</v>
      </c>
      <c r="E449" s="1" t="s">
        <v>17</v>
      </c>
      <c r="F449" s="1" t="s">
        <v>2471</v>
      </c>
      <c r="G449" s="1" t="b">
        <v>1</v>
      </c>
      <c r="H449" s="1" t="b">
        <v>1</v>
      </c>
      <c r="I449" s="1" t="s">
        <v>2221</v>
      </c>
      <c r="J449" s="5"/>
    </row>
    <row r="450" hidden="1">
      <c r="A450" s="2" t="s">
        <v>62</v>
      </c>
      <c r="B450" s="14"/>
      <c r="C450" s="1" t="s">
        <v>22</v>
      </c>
      <c r="D450" s="2" t="s">
        <v>272</v>
      </c>
      <c r="E450" s="1" t="s">
        <v>17</v>
      </c>
      <c r="F450" s="4"/>
      <c r="G450" s="1" t="b">
        <v>1</v>
      </c>
      <c r="H450" s="1" t="b">
        <v>1</v>
      </c>
      <c r="I450" s="1" t="s">
        <v>2207</v>
      </c>
      <c r="J450" s="5"/>
    </row>
    <row r="451" hidden="1">
      <c r="A451" s="2" t="s">
        <v>62</v>
      </c>
      <c r="B451" s="14"/>
      <c r="C451" s="1" t="s">
        <v>22</v>
      </c>
      <c r="D451" s="2" t="s">
        <v>272</v>
      </c>
      <c r="E451" s="1" t="s">
        <v>17</v>
      </c>
      <c r="F451" s="1" t="s">
        <v>2408</v>
      </c>
      <c r="G451" s="1" t="b">
        <v>1</v>
      </c>
      <c r="H451" s="1" t="b">
        <v>1</v>
      </c>
      <c r="I451" s="1" t="s">
        <v>2207</v>
      </c>
      <c r="J451" s="5"/>
    </row>
    <row r="452" hidden="1">
      <c r="A452" s="2" t="s">
        <v>62</v>
      </c>
      <c r="B452" s="14"/>
      <c r="C452" s="1" t="s">
        <v>22</v>
      </c>
      <c r="D452" s="2" t="s">
        <v>85</v>
      </c>
      <c r="E452" s="1" t="s">
        <v>22</v>
      </c>
      <c r="F452" s="1" t="s">
        <v>2472</v>
      </c>
      <c r="G452" s="1" t="b">
        <v>1</v>
      </c>
      <c r="H452" s="1" t="b">
        <v>1</v>
      </c>
      <c r="I452" s="1" t="s">
        <v>2221</v>
      </c>
      <c r="J452" s="5"/>
    </row>
    <row r="453" hidden="1">
      <c r="A453" s="2" t="s">
        <v>62</v>
      </c>
      <c r="B453" s="14"/>
      <c r="C453" s="1" t="s">
        <v>22</v>
      </c>
      <c r="D453" s="2" t="s">
        <v>40</v>
      </c>
      <c r="E453" s="1" t="s">
        <v>22</v>
      </c>
      <c r="F453" s="1" t="s">
        <v>2473</v>
      </c>
      <c r="G453" s="1" t="b">
        <v>1</v>
      </c>
      <c r="H453" s="1" t="b">
        <v>1</v>
      </c>
      <c r="I453" s="1" t="s">
        <v>2221</v>
      </c>
      <c r="J453" s="5"/>
    </row>
    <row r="454" hidden="1">
      <c r="A454" s="2" t="s">
        <v>62</v>
      </c>
      <c r="B454" s="14"/>
      <c r="C454" s="1" t="s">
        <v>22</v>
      </c>
      <c r="D454" s="2" t="s">
        <v>127</v>
      </c>
      <c r="E454" s="1" t="s">
        <v>117</v>
      </c>
      <c r="F454" s="1" t="s">
        <v>2474</v>
      </c>
      <c r="G454" s="1" t="b">
        <v>1</v>
      </c>
      <c r="H454" s="1" t="b">
        <v>1</v>
      </c>
      <c r="I454" s="1" t="s">
        <v>2221</v>
      </c>
      <c r="J454" s="5"/>
    </row>
    <row r="455" hidden="1">
      <c r="A455" s="2" t="s">
        <v>62</v>
      </c>
      <c r="B455" s="14"/>
      <c r="C455" s="1" t="s">
        <v>22</v>
      </c>
      <c r="D455" s="2" t="s">
        <v>32</v>
      </c>
      <c r="E455" s="1" t="s">
        <v>22</v>
      </c>
      <c r="F455" s="1" t="s">
        <v>2475</v>
      </c>
      <c r="G455" s="1" t="b">
        <v>1</v>
      </c>
      <c r="H455" s="1" t="b">
        <v>1</v>
      </c>
      <c r="I455" s="1" t="s">
        <v>2221</v>
      </c>
      <c r="J455" s="5"/>
    </row>
    <row r="456" hidden="1">
      <c r="A456" s="2" t="s">
        <v>62</v>
      </c>
      <c r="B456" s="14"/>
      <c r="C456" s="1" t="s">
        <v>22</v>
      </c>
      <c r="D456" s="2" t="s">
        <v>69</v>
      </c>
      <c r="E456" s="1" t="s">
        <v>22</v>
      </c>
      <c r="F456" s="1" t="s">
        <v>2476</v>
      </c>
      <c r="G456" s="1" t="b">
        <v>1</v>
      </c>
      <c r="H456" s="1" t="b">
        <v>1</v>
      </c>
      <c r="I456" s="1" t="s">
        <v>2221</v>
      </c>
      <c r="J456" s="5"/>
    </row>
    <row r="457" hidden="1">
      <c r="A457" s="2" t="s">
        <v>62</v>
      </c>
      <c r="B457" s="14"/>
      <c r="C457" s="1" t="s">
        <v>22</v>
      </c>
      <c r="D457" s="2" t="s">
        <v>67</v>
      </c>
      <c r="E457" s="1" t="s">
        <v>22</v>
      </c>
      <c r="F457" s="1" t="s">
        <v>2477</v>
      </c>
      <c r="G457" s="1" t="b">
        <v>1</v>
      </c>
      <c r="H457" s="1" t="b">
        <v>1</v>
      </c>
      <c r="I457" s="1" t="s">
        <v>2221</v>
      </c>
      <c r="J457" s="5"/>
    </row>
    <row r="458" hidden="1">
      <c r="A458" s="2" t="s">
        <v>62</v>
      </c>
      <c r="B458" s="14"/>
      <c r="C458" s="1" t="s">
        <v>22</v>
      </c>
      <c r="D458" s="2" t="s">
        <v>83</v>
      </c>
      <c r="E458" s="1" t="s">
        <v>22</v>
      </c>
      <c r="F458" s="1" t="s">
        <v>2478</v>
      </c>
      <c r="G458" s="1" t="b">
        <v>1</v>
      </c>
      <c r="H458" s="1" t="b">
        <v>1</v>
      </c>
      <c r="I458" s="1" t="s">
        <v>2221</v>
      </c>
      <c r="J458" s="5"/>
    </row>
    <row r="459" hidden="1">
      <c r="A459" s="2" t="s">
        <v>62</v>
      </c>
      <c r="B459" s="14"/>
      <c r="C459" s="1" t="s">
        <v>22</v>
      </c>
      <c r="D459" s="2" t="s">
        <v>14</v>
      </c>
      <c r="E459" s="1" t="s">
        <v>15</v>
      </c>
      <c r="F459" s="1" t="s">
        <v>2479</v>
      </c>
      <c r="G459" s="1" t="b">
        <v>1</v>
      </c>
      <c r="H459" s="1" t="b">
        <v>1</v>
      </c>
      <c r="I459" s="1" t="s">
        <v>2221</v>
      </c>
      <c r="J459" s="5"/>
    </row>
    <row r="460" hidden="1">
      <c r="A460" s="2" t="s">
        <v>62</v>
      </c>
      <c r="B460" s="14"/>
      <c r="C460" s="1" t="s">
        <v>22</v>
      </c>
      <c r="D460" s="2" t="s">
        <v>241</v>
      </c>
      <c r="E460" s="1" t="s">
        <v>15</v>
      </c>
      <c r="F460" s="1" t="s">
        <v>2318</v>
      </c>
      <c r="G460" s="1" t="b">
        <v>1</v>
      </c>
      <c r="H460" s="1" t="b">
        <v>1</v>
      </c>
      <c r="I460" s="1" t="s">
        <v>2221</v>
      </c>
      <c r="J460" s="5"/>
    </row>
    <row r="461" hidden="1">
      <c r="A461" s="2" t="s">
        <v>62</v>
      </c>
      <c r="B461" s="14"/>
      <c r="C461" s="1" t="s">
        <v>22</v>
      </c>
      <c r="D461" s="2" t="s">
        <v>12</v>
      </c>
      <c r="E461" s="1" t="s">
        <v>13</v>
      </c>
      <c r="F461" s="1" t="s">
        <v>2147</v>
      </c>
      <c r="G461" s="1" t="b">
        <v>1</v>
      </c>
      <c r="H461" s="1" t="b">
        <v>1</v>
      </c>
      <c r="I461" s="1" t="s">
        <v>2221</v>
      </c>
      <c r="J461" s="5"/>
    </row>
    <row r="462" hidden="1">
      <c r="A462" s="2" t="s">
        <v>62</v>
      </c>
      <c r="B462" s="14"/>
      <c r="C462" s="1" t="s">
        <v>22</v>
      </c>
      <c r="D462" s="2" t="s">
        <v>33</v>
      </c>
      <c r="E462" s="1" t="s">
        <v>22</v>
      </c>
      <c r="F462" s="1" t="s">
        <v>2480</v>
      </c>
      <c r="G462" s="1" t="b">
        <v>1</v>
      </c>
      <c r="H462" s="1" t="b">
        <v>1</v>
      </c>
      <c r="I462" s="1" t="s">
        <v>2221</v>
      </c>
      <c r="J462" s="5"/>
    </row>
    <row r="463" hidden="1">
      <c r="A463" s="2" t="s">
        <v>62</v>
      </c>
      <c r="B463" s="14"/>
      <c r="C463" s="1" t="s">
        <v>22</v>
      </c>
      <c r="D463" s="2" t="s">
        <v>34</v>
      </c>
      <c r="E463" s="1" t="s">
        <v>22</v>
      </c>
      <c r="F463" s="1" t="s">
        <v>2481</v>
      </c>
      <c r="G463" s="1" t="b">
        <v>1</v>
      </c>
      <c r="H463" s="1" t="b">
        <v>1</v>
      </c>
      <c r="I463" s="1" t="s">
        <v>2221</v>
      </c>
      <c r="J463" s="5"/>
    </row>
    <row r="464" hidden="1">
      <c r="A464" s="2" t="s">
        <v>62</v>
      </c>
      <c r="B464" s="14"/>
      <c r="C464" s="1" t="s">
        <v>22</v>
      </c>
      <c r="D464" s="2" t="s">
        <v>36</v>
      </c>
      <c r="E464" s="1" t="s">
        <v>22</v>
      </c>
      <c r="F464" s="1" t="s">
        <v>2482</v>
      </c>
      <c r="G464" s="1" t="b">
        <v>1</v>
      </c>
      <c r="H464" s="1" t="b">
        <v>1</v>
      </c>
      <c r="I464" s="1" t="s">
        <v>2221</v>
      </c>
      <c r="J464" s="5"/>
    </row>
    <row r="465" hidden="1">
      <c r="A465" s="2" t="s">
        <v>62</v>
      </c>
      <c r="B465" s="14"/>
      <c r="C465" s="1" t="s">
        <v>22</v>
      </c>
      <c r="D465" s="2" t="s">
        <v>35</v>
      </c>
      <c r="E465" s="1" t="s">
        <v>22</v>
      </c>
      <c r="F465" s="1" t="s">
        <v>2483</v>
      </c>
      <c r="G465" s="1" t="b">
        <v>1</v>
      </c>
      <c r="H465" s="1" t="b">
        <v>1</v>
      </c>
      <c r="I465" s="1" t="s">
        <v>2221</v>
      </c>
      <c r="J465" s="5"/>
    </row>
    <row r="466" hidden="1">
      <c r="A466" s="2" t="s">
        <v>62</v>
      </c>
      <c r="B466" s="14"/>
      <c r="C466" s="1" t="s">
        <v>22</v>
      </c>
      <c r="D466" s="2" t="s">
        <v>37</v>
      </c>
      <c r="E466" s="1" t="s">
        <v>22</v>
      </c>
      <c r="F466" s="1" t="s">
        <v>2484</v>
      </c>
      <c r="G466" s="1" t="b">
        <v>1</v>
      </c>
      <c r="H466" s="1" t="b">
        <v>1</v>
      </c>
      <c r="I466" s="1" t="s">
        <v>2221</v>
      </c>
      <c r="J466" s="5"/>
    </row>
    <row r="467" hidden="1">
      <c r="A467" s="2" t="s">
        <v>62</v>
      </c>
      <c r="B467" s="14"/>
      <c r="C467" s="1" t="s">
        <v>22</v>
      </c>
      <c r="D467" s="2" t="s">
        <v>32</v>
      </c>
      <c r="E467" s="1" t="s">
        <v>22</v>
      </c>
      <c r="F467" s="1" t="s">
        <v>2475</v>
      </c>
      <c r="G467" s="1" t="b">
        <v>1</v>
      </c>
      <c r="H467" s="1" t="b">
        <v>1</v>
      </c>
      <c r="I467" s="1" t="s">
        <v>2221</v>
      </c>
      <c r="J467" s="5"/>
    </row>
    <row r="468" hidden="1">
      <c r="A468" s="2" t="s">
        <v>62</v>
      </c>
      <c r="B468" s="14"/>
      <c r="C468" s="1" t="s">
        <v>22</v>
      </c>
      <c r="D468" s="2" t="s">
        <v>38</v>
      </c>
      <c r="E468" s="1" t="s">
        <v>22</v>
      </c>
      <c r="F468" s="1" t="s">
        <v>2485</v>
      </c>
      <c r="G468" s="1" t="b">
        <v>1</v>
      </c>
      <c r="H468" s="1" t="b">
        <v>1</v>
      </c>
      <c r="I468" s="1" t="s">
        <v>2221</v>
      </c>
      <c r="J468" s="5"/>
    </row>
    <row r="469" hidden="1">
      <c r="A469" s="2" t="s">
        <v>62</v>
      </c>
      <c r="B469" s="14"/>
      <c r="C469" s="1" t="s">
        <v>22</v>
      </c>
      <c r="D469" s="2" t="s">
        <v>231</v>
      </c>
      <c r="E469" s="1" t="s">
        <v>17</v>
      </c>
      <c r="F469" s="1" t="s">
        <v>2335</v>
      </c>
      <c r="G469" s="1" t="b">
        <v>1</v>
      </c>
      <c r="H469" s="1" t="b">
        <v>1</v>
      </c>
      <c r="I469" s="1" t="s">
        <v>2221</v>
      </c>
      <c r="J469" s="5"/>
    </row>
    <row r="470" hidden="1">
      <c r="A470" s="2" t="s">
        <v>62</v>
      </c>
      <c r="B470" s="14"/>
      <c r="C470" s="1" t="s">
        <v>22</v>
      </c>
      <c r="D470" s="2" t="s">
        <v>42</v>
      </c>
      <c r="E470" s="1" t="s">
        <v>22</v>
      </c>
      <c r="F470" s="1" t="s">
        <v>2486</v>
      </c>
      <c r="G470" s="1" t="b">
        <v>1</v>
      </c>
      <c r="H470" s="1" t="b">
        <v>1</v>
      </c>
      <c r="I470" s="1" t="s">
        <v>2221</v>
      </c>
      <c r="J470" s="5"/>
    </row>
    <row r="471" hidden="1">
      <c r="A471" s="2" t="s">
        <v>62</v>
      </c>
      <c r="B471" s="14"/>
      <c r="C471" s="1" t="s">
        <v>22</v>
      </c>
      <c r="D471" s="2" t="s">
        <v>51</v>
      </c>
      <c r="E471" s="1" t="s">
        <v>22</v>
      </c>
      <c r="F471" s="1" t="s">
        <v>2487</v>
      </c>
      <c r="G471" s="1" t="b">
        <v>1</v>
      </c>
      <c r="H471" s="1" t="b">
        <v>1</v>
      </c>
      <c r="I471" s="1" t="s">
        <v>2221</v>
      </c>
      <c r="J471" s="5"/>
    </row>
    <row r="472" hidden="1">
      <c r="A472" s="2" t="s">
        <v>62</v>
      </c>
      <c r="B472" s="14"/>
      <c r="C472" s="1" t="s">
        <v>22</v>
      </c>
      <c r="D472" s="2" t="s">
        <v>84</v>
      </c>
      <c r="E472" s="1" t="s">
        <v>22</v>
      </c>
      <c r="F472" s="1" t="s">
        <v>2488</v>
      </c>
      <c r="G472" s="1" t="b">
        <v>1</v>
      </c>
      <c r="H472" s="1" t="b">
        <v>1</v>
      </c>
      <c r="I472" s="1" t="s">
        <v>2221</v>
      </c>
      <c r="J472" s="5"/>
    </row>
    <row r="473" hidden="1">
      <c r="A473" s="2" t="s">
        <v>62</v>
      </c>
      <c r="B473" s="14"/>
      <c r="C473" s="1" t="s">
        <v>22</v>
      </c>
      <c r="D473" s="2" t="s">
        <v>75</v>
      </c>
      <c r="E473" s="1" t="s">
        <v>22</v>
      </c>
      <c r="F473" s="1" t="s">
        <v>2489</v>
      </c>
      <c r="G473" s="1" t="b">
        <v>1</v>
      </c>
      <c r="H473" s="1" t="b">
        <v>1</v>
      </c>
      <c r="I473" s="1" t="s">
        <v>2221</v>
      </c>
      <c r="J473" s="5"/>
    </row>
    <row r="474" hidden="1">
      <c r="A474" s="2" t="s">
        <v>62</v>
      </c>
      <c r="B474" s="14"/>
      <c r="C474" s="1" t="s">
        <v>22</v>
      </c>
      <c r="D474" s="2" t="s">
        <v>57</v>
      </c>
      <c r="E474" s="1" t="s">
        <v>22</v>
      </c>
      <c r="F474" s="1" t="s">
        <v>2490</v>
      </c>
      <c r="G474" s="1" t="b">
        <v>1</v>
      </c>
      <c r="H474" s="1" t="b">
        <v>1</v>
      </c>
      <c r="I474" s="1" t="s">
        <v>2221</v>
      </c>
      <c r="J474" s="5"/>
    </row>
    <row r="475" hidden="1">
      <c r="A475" s="2" t="s">
        <v>62</v>
      </c>
      <c r="B475" s="14"/>
      <c r="C475" s="1" t="s">
        <v>22</v>
      </c>
      <c r="D475" s="2" t="s">
        <v>58</v>
      </c>
      <c r="E475" s="1" t="s">
        <v>22</v>
      </c>
      <c r="F475" s="1" t="s">
        <v>2491</v>
      </c>
      <c r="G475" s="1" t="b">
        <v>1</v>
      </c>
      <c r="H475" s="1" t="b">
        <v>1</v>
      </c>
      <c r="I475" s="1" t="s">
        <v>2221</v>
      </c>
      <c r="J475" s="5"/>
    </row>
    <row r="476" hidden="1">
      <c r="A476" s="2" t="s">
        <v>62</v>
      </c>
      <c r="B476" s="14"/>
      <c r="C476" s="1" t="s">
        <v>22</v>
      </c>
      <c r="D476" s="2" t="s">
        <v>56</v>
      </c>
      <c r="E476" s="1" t="s">
        <v>22</v>
      </c>
      <c r="F476" s="1" t="s">
        <v>2492</v>
      </c>
      <c r="G476" s="1" t="b">
        <v>1</v>
      </c>
      <c r="H476" s="1" t="b">
        <v>1</v>
      </c>
      <c r="I476" s="1" t="s">
        <v>2221</v>
      </c>
      <c r="J476" s="5"/>
    </row>
    <row r="477" hidden="1">
      <c r="A477" s="2" t="s">
        <v>62</v>
      </c>
      <c r="B477" s="14"/>
      <c r="C477" s="1" t="s">
        <v>22</v>
      </c>
      <c r="D477" s="2" t="s">
        <v>73</v>
      </c>
      <c r="E477" s="1" t="s">
        <v>22</v>
      </c>
      <c r="F477" s="1" t="s">
        <v>2493</v>
      </c>
      <c r="G477" s="1" t="b">
        <v>1</v>
      </c>
      <c r="H477" s="1" t="b">
        <v>1</v>
      </c>
      <c r="I477" s="1" t="s">
        <v>2221</v>
      </c>
      <c r="J477" s="5"/>
    </row>
    <row r="478" hidden="1">
      <c r="A478" s="2" t="s">
        <v>62</v>
      </c>
      <c r="B478" s="14"/>
      <c r="C478" s="1" t="s">
        <v>22</v>
      </c>
      <c r="D478" s="2" t="s">
        <v>70</v>
      </c>
      <c r="E478" s="1" t="s">
        <v>22</v>
      </c>
      <c r="F478" s="1" t="s">
        <v>2494</v>
      </c>
      <c r="G478" s="1" t="b">
        <v>1</v>
      </c>
      <c r="H478" s="1" t="b">
        <v>1</v>
      </c>
      <c r="I478" s="1" t="s">
        <v>2221</v>
      </c>
      <c r="J478" s="5"/>
    </row>
    <row r="479" hidden="1">
      <c r="A479" s="2" t="s">
        <v>62</v>
      </c>
      <c r="B479" s="14"/>
      <c r="C479" s="1" t="s">
        <v>22</v>
      </c>
      <c r="D479" s="2" t="s">
        <v>94</v>
      </c>
      <c r="E479" s="1" t="s">
        <v>22</v>
      </c>
      <c r="F479" s="1" t="s">
        <v>2495</v>
      </c>
      <c r="G479" s="1" t="b">
        <v>1</v>
      </c>
      <c r="H479" s="1" t="b">
        <v>1</v>
      </c>
      <c r="I479" s="1" t="s">
        <v>2221</v>
      </c>
      <c r="J479" s="5"/>
    </row>
    <row r="480" hidden="1">
      <c r="A480" s="2" t="s">
        <v>62</v>
      </c>
      <c r="B480" s="14"/>
      <c r="C480" s="1" t="s">
        <v>22</v>
      </c>
      <c r="D480" s="2" t="s">
        <v>88</v>
      </c>
      <c r="E480" s="1" t="s">
        <v>22</v>
      </c>
      <c r="F480" s="1" t="s">
        <v>2496</v>
      </c>
      <c r="G480" s="1" t="b">
        <v>1</v>
      </c>
      <c r="H480" s="1" t="b">
        <v>1</v>
      </c>
      <c r="I480" s="1" t="s">
        <v>2221</v>
      </c>
      <c r="J480" s="5"/>
    </row>
    <row r="481" hidden="1">
      <c r="A481" s="2" t="s">
        <v>62</v>
      </c>
      <c r="B481" s="14"/>
      <c r="C481" s="1" t="s">
        <v>22</v>
      </c>
      <c r="D481" s="2" t="s">
        <v>59</v>
      </c>
      <c r="E481" s="1" t="s">
        <v>22</v>
      </c>
      <c r="F481" s="1" t="s">
        <v>2497</v>
      </c>
      <c r="G481" s="1" t="b">
        <v>1</v>
      </c>
      <c r="H481" s="1" t="b">
        <v>1</v>
      </c>
      <c r="I481" s="1" t="s">
        <v>2221</v>
      </c>
      <c r="J481" s="5"/>
    </row>
    <row r="482" hidden="1">
      <c r="A482" s="2" t="s">
        <v>62</v>
      </c>
      <c r="B482" s="14"/>
      <c r="C482" s="1" t="s">
        <v>22</v>
      </c>
      <c r="D482" s="2" t="s">
        <v>92</v>
      </c>
      <c r="E482" s="1" t="s">
        <v>22</v>
      </c>
      <c r="F482" s="1" t="s">
        <v>2498</v>
      </c>
      <c r="G482" s="1" t="b">
        <v>1</v>
      </c>
      <c r="H482" s="1" t="b">
        <v>1</v>
      </c>
      <c r="I482" s="1" t="s">
        <v>2221</v>
      </c>
      <c r="J482" s="5"/>
    </row>
    <row r="483" hidden="1">
      <c r="A483" s="2" t="s">
        <v>62</v>
      </c>
      <c r="B483" s="14"/>
      <c r="C483" s="1" t="s">
        <v>22</v>
      </c>
      <c r="D483" s="2" t="s">
        <v>41</v>
      </c>
      <c r="E483" s="1" t="s">
        <v>22</v>
      </c>
      <c r="F483" s="1" t="s">
        <v>2499</v>
      </c>
      <c r="G483" s="1" t="b">
        <v>1</v>
      </c>
      <c r="H483" s="1" t="b">
        <v>1</v>
      </c>
      <c r="I483" s="1" t="s">
        <v>2221</v>
      </c>
      <c r="J483" s="5"/>
    </row>
    <row r="484" hidden="1">
      <c r="A484" s="2" t="s">
        <v>62</v>
      </c>
      <c r="B484" s="14"/>
      <c r="C484" s="1" t="s">
        <v>22</v>
      </c>
      <c r="D484" s="2" t="s">
        <v>91</v>
      </c>
      <c r="E484" s="1" t="s">
        <v>22</v>
      </c>
      <c r="F484" s="1" t="s">
        <v>2500</v>
      </c>
      <c r="G484" s="1" t="b">
        <v>1</v>
      </c>
      <c r="H484" s="1" t="b">
        <v>1</v>
      </c>
      <c r="I484" s="1" t="s">
        <v>2221</v>
      </c>
      <c r="J484" s="5"/>
    </row>
    <row r="485" hidden="1">
      <c r="A485" s="2" t="s">
        <v>62</v>
      </c>
      <c r="B485" s="14"/>
      <c r="C485" s="1" t="s">
        <v>22</v>
      </c>
      <c r="D485" s="2" t="s">
        <v>52</v>
      </c>
      <c r="E485" s="1" t="s">
        <v>22</v>
      </c>
      <c r="F485" s="1" t="s">
        <v>2501</v>
      </c>
      <c r="G485" s="1" t="b">
        <v>1</v>
      </c>
      <c r="H485" s="1" t="b">
        <v>1</v>
      </c>
      <c r="I485" s="1" t="s">
        <v>2221</v>
      </c>
      <c r="J485" s="5"/>
    </row>
    <row r="486" hidden="1">
      <c r="A486" s="2" t="s">
        <v>62</v>
      </c>
      <c r="B486" s="14"/>
      <c r="C486" s="1" t="s">
        <v>22</v>
      </c>
      <c r="D486" s="2" t="s">
        <v>228</v>
      </c>
      <c r="E486" s="1" t="s">
        <v>17</v>
      </c>
      <c r="F486" s="1" t="s">
        <v>2335</v>
      </c>
      <c r="G486" s="1" t="b">
        <v>1</v>
      </c>
      <c r="H486" s="1" t="b">
        <v>1</v>
      </c>
      <c r="I486" s="1" t="s">
        <v>2221</v>
      </c>
      <c r="J486" s="5"/>
    </row>
    <row r="487" hidden="1">
      <c r="A487" s="2" t="s">
        <v>62</v>
      </c>
      <c r="B487" s="14"/>
      <c r="C487" s="1" t="s">
        <v>22</v>
      </c>
      <c r="D487" s="2" t="s">
        <v>228</v>
      </c>
      <c r="E487" s="1" t="s">
        <v>17</v>
      </c>
      <c r="F487" s="1" t="s">
        <v>2502</v>
      </c>
      <c r="G487" s="1" t="b">
        <v>1</v>
      </c>
      <c r="H487" s="1" t="b">
        <v>1</v>
      </c>
      <c r="I487" s="1" t="s">
        <v>2236</v>
      </c>
      <c r="J487" s="5"/>
    </row>
    <row r="488" hidden="1">
      <c r="A488" s="2" t="s">
        <v>62</v>
      </c>
      <c r="B488" s="14"/>
      <c r="C488" s="1" t="s">
        <v>22</v>
      </c>
      <c r="D488" s="2" t="s">
        <v>158</v>
      </c>
      <c r="E488" s="1" t="s">
        <v>20</v>
      </c>
      <c r="F488" s="1" t="s">
        <v>2503</v>
      </c>
      <c r="G488" s="1" t="b">
        <v>1</v>
      </c>
      <c r="H488" s="1" t="b">
        <v>1</v>
      </c>
      <c r="I488" s="1" t="s">
        <v>2236</v>
      </c>
      <c r="J488" s="5"/>
    </row>
    <row r="489" hidden="1">
      <c r="A489" s="2" t="s">
        <v>62</v>
      </c>
      <c r="B489" s="14"/>
      <c r="C489" s="1" t="s">
        <v>22</v>
      </c>
      <c r="D489" s="2" t="s">
        <v>12</v>
      </c>
      <c r="E489" s="1" t="s">
        <v>13</v>
      </c>
      <c r="F489" s="1" t="s">
        <v>2406</v>
      </c>
      <c r="G489" s="1" t="b">
        <v>1</v>
      </c>
      <c r="H489" s="1" t="b">
        <v>1</v>
      </c>
      <c r="I489" s="1" t="s">
        <v>2221</v>
      </c>
      <c r="J489" s="5"/>
    </row>
    <row r="490" hidden="1">
      <c r="A490" s="2" t="s">
        <v>62</v>
      </c>
      <c r="B490" s="14"/>
      <c r="C490" s="1" t="s">
        <v>22</v>
      </c>
      <c r="D490" s="2" t="s">
        <v>153</v>
      </c>
      <c r="E490" s="1" t="s">
        <v>15</v>
      </c>
      <c r="F490" s="1" t="s">
        <v>2405</v>
      </c>
      <c r="G490" s="1" t="b">
        <v>1</v>
      </c>
      <c r="H490" s="1" t="b">
        <v>1</v>
      </c>
      <c r="I490" s="1" t="s">
        <v>2221</v>
      </c>
      <c r="J490" s="5"/>
    </row>
    <row r="491" hidden="1">
      <c r="A491" s="2" t="s">
        <v>62</v>
      </c>
      <c r="B491" s="14"/>
      <c r="C491" s="1" t="s">
        <v>22</v>
      </c>
      <c r="D491" s="2" t="s">
        <v>246</v>
      </c>
      <c r="E491" s="1" t="s">
        <v>15</v>
      </c>
      <c r="F491" s="1" t="s">
        <v>2504</v>
      </c>
      <c r="G491" s="1" t="b">
        <v>1</v>
      </c>
      <c r="H491" s="1" t="b">
        <v>1</v>
      </c>
      <c r="I491" s="1" t="s">
        <v>2221</v>
      </c>
      <c r="J491" s="5"/>
    </row>
    <row r="492" hidden="1">
      <c r="A492" s="2" t="s">
        <v>62</v>
      </c>
      <c r="B492" s="14"/>
      <c r="C492" s="1" t="s">
        <v>22</v>
      </c>
      <c r="D492" s="2" t="s">
        <v>85</v>
      </c>
      <c r="E492" s="1" t="s">
        <v>22</v>
      </c>
      <c r="F492" s="1" t="s">
        <v>2505</v>
      </c>
      <c r="G492" s="1" t="b">
        <v>1</v>
      </c>
      <c r="H492" s="1" t="b">
        <v>1</v>
      </c>
      <c r="I492" s="1" t="s">
        <v>2221</v>
      </c>
      <c r="J492" s="5"/>
    </row>
    <row r="493" hidden="1">
      <c r="A493" s="2" t="s">
        <v>62</v>
      </c>
      <c r="B493" s="14"/>
      <c r="C493" s="1" t="s">
        <v>22</v>
      </c>
      <c r="D493" s="2" t="s">
        <v>40</v>
      </c>
      <c r="E493" s="1" t="s">
        <v>22</v>
      </c>
      <c r="F493" s="1" t="s">
        <v>2506</v>
      </c>
      <c r="G493" s="1" t="b">
        <v>1</v>
      </c>
      <c r="H493" s="1" t="b">
        <v>1</v>
      </c>
      <c r="I493" s="1" t="s">
        <v>2221</v>
      </c>
      <c r="J493" s="5"/>
    </row>
    <row r="494" hidden="1">
      <c r="A494" s="2" t="s">
        <v>62</v>
      </c>
      <c r="B494" s="14"/>
      <c r="C494" s="1" t="s">
        <v>22</v>
      </c>
      <c r="D494" s="2" t="s">
        <v>14</v>
      </c>
      <c r="E494" s="1" t="s">
        <v>15</v>
      </c>
      <c r="F494" s="1" t="s">
        <v>2348</v>
      </c>
      <c r="G494" s="1" t="b">
        <v>1</v>
      </c>
      <c r="H494" s="1" t="b">
        <v>1</v>
      </c>
      <c r="I494" s="1" t="s">
        <v>2221</v>
      </c>
      <c r="J494" s="5"/>
    </row>
    <row r="495" hidden="1">
      <c r="A495" s="2" t="s">
        <v>62</v>
      </c>
      <c r="B495" s="14"/>
      <c r="C495" s="1" t="s">
        <v>22</v>
      </c>
      <c r="D495" s="2" t="s">
        <v>14</v>
      </c>
      <c r="E495" s="1" t="s">
        <v>15</v>
      </c>
      <c r="F495" s="1" t="s">
        <v>2348</v>
      </c>
      <c r="G495" s="1" t="b">
        <v>1</v>
      </c>
      <c r="H495" s="1" t="b">
        <v>1</v>
      </c>
      <c r="I495" s="1" t="s">
        <v>2221</v>
      </c>
      <c r="J495" s="5"/>
    </row>
    <row r="496" hidden="1">
      <c r="A496" s="2" t="s">
        <v>62</v>
      </c>
      <c r="B496" s="14"/>
      <c r="C496" s="1" t="s">
        <v>22</v>
      </c>
      <c r="D496" s="2" t="s">
        <v>12</v>
      </c>
      <c r="E496" s="1" t="s">
        <v>13</v>
      </c>
      <c r="F496" s="1" t="s">
        <v>2147</v>
      </c>
      <c r="G496" s="1" t="b">
        <v>1</v>
      </c>
      <c r="H496" s="1" t="b">
        <v>1</v>
      </c>
      <c r="I496" s="1" t="s">
        <v>2221</v>
      </c>
      <c r="J496" s="5"/>
    </row>
    <row r="497" hidden="1">
      <c r="A497" s="2" t="s">
        <v>62</v>
      </c>
      <c r="B497" s="14"/>
      <c r="C497" s="1" t="s">
        <v>22</v>
      </c>
      <c r="D497" s="2" t="s">
        <v>231</v>
      </c>
      <c r="E497" s="1" t="s">
        <v>17</v>
      </c>
      <c r="F497" s="4"/>
      <c r="G497" s="1" t="b">
        <v>1</v>
      </c>
      <c r="H497" s="1" t="b">
        <v>1</v>
      </c>
      <c r="I497" s="1" t="s">
        <v>2221</v>
      </c>
      <c r="J497" s="5"/>
    </row>
    <row r="498" hidden="1">
      <c r="A498" s="2" t="s">
        <v>63</v>
      </c>
      <c r="B498" s="14"/>
      <c r="C498" s="1" t="s">
        <v>22</v>
      </c>
      <c r="D498" s="2" t="s">
        <v>163</v>
      </c>
      <c r="E498" s="1" t="s">
        <v>17</v>
      </c>
      <c r="F498" s="1" t="s">
        <v>2331</v>
      </c>
      <c r="G498" s="1" t="b">
        <v>1</v>
      </c>
      <c r="H498" s="1" t="b">
        <v>1</v>
      </c>
      <c r="I498" s="1" t="s">
        <v>2207</v>
      </c>
      <c r="J498" s="5"/>
    </row>
    <row r="499" hidden="1">
      <c r="A499" s="2" t="s">
        <v>63</v>
      </c>
      <c r="B499" s="14"/>
      <c r="C499" s="1" t="s">
        <v>22</v>
      </c>
      <c r="D499" s="2" t="s">
        <v>158</v>
      </c>
      <c r="E499" s="1" t="s">
        <v>20</v>
      </c>
      <c r="F499" s="4"/>
      <c r="G499" s="1" t="b">
        <v>1</v>
      </c>
      <c r="H499" s="1" t="b">
        <v>1</v>
      </c>
      <c r="I499" s="1" t="s">
        <v>2207</v>
      </c>
      <c r="J499" s="5"/>
    </row>
    <row r="500" hidden="1">
      <c r="A500" s="2" t="s">
        <v>63</v>
      </c>
      <c r="B500" s="14"/>
      <c r="C500" s="1" t="s">
        <v>22</v>
      </c>
      <c r="D500" s="2" t="s">
        <v>158</v>
      </c>
      <c r="E500" s="1" t="s">
        <v>20</v>
      </c>
      <c r="F500" s="1" t="s">
        <v>2084</v>
      </c>
      <c r="G500" s="1" t="b">
        <v>1</v>
      </c>
      <c r="H500" s="1" t="b">
        <v>1</v>
      </c>
      <c r="I500" s="1" t="s">
        <v>2207</v>
      </c>
      <c r="J500" s="5"/>
    </row>
    <row r="501" hidden="1">
      <c r="A501" s="2" t="s">
        <v>63</v>
      </c>
      <c r="B501" s="14"/>
      <c r="C501" s="1" t="s">
        <v>22</v>
      </c>
      <c r="D501" s="2" t="s">
        <v>25</v>
      </c>
      <c r="E501" s="1" t="s">
        <v>22</v>
      </c>
      <c r="F501" s="1" t="s">
        <v>2434</v>
      </c>
      <c r="G501" s="1" t="b">
        <v>1</v>
      </c>
      <c r="H501" s="1" t="b">
        <v>1</v>
      </c>
      <c r="I501" s="1" t="s">
        <v>2221</v>
      </c>
      <c r="J501" s="5"/>
    </row>
    <row r="502" hidden="1">
      <c r="A502" s="2" t="s">
        <v>63</v>
      </c>
      <c r="B502" s="14"/>
      <c r="C502" s="1" t="s">
        <v>22</v>
      </c>
      <c r="D502" s="2" t="s">
        <v>12</v>
      </c>
      <c r="E502" s="1" t="s">
        <v>13</v>
      </c>
      <c r="F502" s="1" t="s">
        <v>2507</v>
      </c>
      <c r="G502" s="1" t="b">
        <v>1</v>
      </c>
      <c r="H502" s="1" t="b">
        <v>1</v>
      </c>
      <c r="I502" s="1" t="s">
        <v>2236</v>
      </c>
      <c r="J502" s="5"/>
    </row>
    <row r="503" hidden="1">
      <c r="A503" s="2" t="s">
        <v>64</v>
      </c>
      <c r="B503" s="14"/>
      <c r="C503" s="1" t="s">
        <v>22</v>
      </c>
      <c r="D503" s="2" t="s">
        <v>12</v>
      </c>
      <c r="E503" s="1" t="s">
        <v>13</v>
      </c>
      <c r="F503" s="1" t="s">
        <v>2396</v>
      </c>
      <c r="G503" s="1" t="b">
        <v>1</v>
      </c>
      <c r="H503" s="1" t="b">
        <v>1</v>
      </c>
      <c r="I503" s="1" t="s">
        <v>2207</v>
      </c>
      <c r="J503" s="5"/>
    </row>
    <row r="504" hidden="1">
      <c r="A504" s="2" t="s">
        <v>64</v>
      </c>
      <c r="B504" s="14"/>
      <c r="C504" s="1" t="s">
        <v>22</v>
      </c>
      <c r="D504" s="2" t="s">
        <v>158</v>
      </c>
      <c r="E504" s="1" t="s">
        <v>20</v>
      </c>
      <c r="F504" s="4"/>
      <c r="G504" s="1" t="b">
        <v>1</v>
      </c>
      <c r="H504" s="1" t="b">
        <v>1</v>
      </c>
      <c r="I504" s="1" t="s">
        <v>2207</v>
      </c>
      <c r="J504" s="5"/>
    </row>
    <row r="505" hidden="1">
      <c r="A505" s="2" t="s">
        <v>64</v>
      </c>
      <c r="B505" s="14"/>
      <c r="C505" s="1" t="s">
        <v>22</v>
      </c>
      <c r="D505" s="2" t="s">
        <v>158</v>
      </c>
      <c r="E505" s="1" t="s">
        <v>20</v>
      </c>
      <c r="F505" s="1" t="s">
        <v>2084</v>
      </c>
      <c r="G505" s="1" t="b">
        <v>1</v>
      </c>
      <c r="H505" s="1" t="b">
        <v>1</v>
      </c>
      <c r="I505" s="1" t="s">
        <v>2207</v>
      </c>
      <c r="J505" s="5"/>
    </row>
    <row r="506" hidden="1">
      <c r="A506" s="2" t="s">
        <v>64</v>
      </c>
      <c r="B506" s="14"/>
      <c r="C506" s="1" t="s">
        <v>22</v>
      </c>
      <c r="D506" s="2" t="s">
        <v>12</v>
      </c>
      <c r="E506" s="1" t="s">
        <v>13</v>
      </c>
      <c r="F506" s="1" t="s">
        <v>2340</v>
      </c>
      <c r="G506" s="1" t="b">
        <v>1</v>
      </c>
      <c r="H506" s="1" t="b">
        <v>1</v>
      </c>
      <c r="I506" s="1" t="s">
        <v>2221</v>
      </c>
      <c r="J506" s="5"/>
    </row>
    <row r="507" hidden="1">
      <c r="A507" s="2" t="s">
        <v>64</v>
      </c>
      <c r="B507" s="14"/>
      <c r="C507" s="1" t="s">
        <v>22</v>
      </c>
      <c r="D507" s="2" t="s">
        <v>44</v>
      </c>
      <c r="E507" s="1" t="s">
        <v>22</v>
      </c>
      <c r="F507" s="1" t="s">
        <v>2508</v>
      </c>
      <c r="G507" s="1" t="b">
        <v>1</v>
      </c>
      <c r="H507" s="1" t="b">
        <v>1</v>
      </c>
      <c r="I507" s="1" t="s">
        <v>2221</v>
      </c>
      <c r="J507" s="5"/>
    </row>
    <row r="508" hidden="1">
      <c r="A508" s="2" t="s">
        <v>64</v>
      </c>
      <c r="B508" s="14"/>
      <c r="C508" s="1" t="s">
        <v>22</v>
      </c>
      <c r="D508" s="2" t="s">
        <v>231</v>
      </c>
      <c r="E508" s="1" t="s">
        <v>17</v>
      </c>
      <c r="F508" s="1" t="s">
        <v>2335</v>
      </c>
      <c r="G508" s="1" t="b">
        <v>1</v>
      </c>
      <c r="H508" s="1" t="b">
        <v>1</v>
      </c>
      <c r="I508" s="1" t="s">
        <v>2221</v>
      </c>
      <c r="J508" s="5"/>
    </row>
    <row r="509" hidden="1">
      <c r="A509" s="2" t="s">
        <v>64</v>
      </c>
      <c r="B509" s="14"/>
      <c r="C509" s="1" t="s">
        <v>22</v>
      </c>
      <c r="D509" s="2" t="s">
        <v>163</v>
      </c>
      <c r="E509" s="1" t="s">
        <v>17</v>
      </c>
      <c r="F509" s="1" t="s">
        <v>2509</v>
      </c>
      <c r="G509" s="1" t="b">
        <v>1</v>
      </c>
      <c r="H509" s="1" t="b">
        <v>1</v>
      </c>
      <c r="I509" s="1" t="s">
        <v>2221</v>
      </c>
      <c r="J509" s="5"/>
    </row>
    <row r="510" hidden="1">
      <c r="A510" s="2" t="s">
        <v>64</v>
      </c>
      <c r="B510" s="14"/>
      <c r="C510" s="1" t="s">
        <v>22</v>
      </c>
      <c r="D510" s="2" t="s">
        <v>228</v>
      </c>
      <c r="E510" s="1" t="s">
        <v>17</v>
      </c>
      <c r="F510" s="1" t="s">
        <v>2335</v>
      </c>
      <c r="G510" s="1" t="b">
        <v>1</v>
      </c>
      <c r="H510" s="1" t="b">
        <v>1</v>
      </c>
      <c r="I510" s="1" t="s">
        <v>2221</v>
      </c>
      <c r="J510" s="5"/>
    </row>
    <row r="511" hidden="1">
      <c r="A511" s="2" t="s">
        <v>64</v>
      </c>
      <c r="B511" s="14"/>
      <c r="C511" s="1" t="s">
        <v>22</v>
      </c>
      <c r="D511" s="2" t="s">
        <v>163</v>
      </c>
      <c r="E511" s="1" t="s">
        <v>17</v>
      </c>
      <c r="F511" s="1" t="s">
        <v>2510</v>
      </c>
      <c r="G511" s="1" t="b">
        <v>1</v>
      </c>
      <c r="H511" s="1" t="b">
        <v>1</v>
      </c>
      <c r="I511" s="1" t="s">
        <v>2221</v>
      </c>
      <c r="J511" s="5"/>
    </row>
    <row r="512" hidden="1">
      <c r="A512" s="2" t="s">
        <v>64</v>
      </c>
      <c r="B512" s="14"/>
      <c r="C512" s="1" t="s">
        <v>22</v>
      </c>
      <c r="D512" s="2" t="s">
        <v>231</v>
      </c>
      <c r="E512" s="1" t="s">
        <v>17</v>
      </c>
      <c r="F512" s="1" t="s">
        <v>2418</v>
      </c>
      <c r="G512" s="1" t="b">
        <v>1</v>
      </c>
      <c r="H512" s="1" t="b">
        <v>1</v>
      </c>
      <c r="I512" s="1" t="s">
        <v>2221</v>
      </c>
      <c r="J512" s="5"/>
    </row>
    <row r="513" hidden="1">
      <c r="A513" s="2" t="s">
        <v>64</v>
      </c>
      <c r="B513" s="14"/>
      <c r="C513" s="1" t="s">
        <v>22</v>
      </c>
      <c r="D513" s="2" t="s">
        <v>228</v>
      </c>
      <c r="E513" s="1" t="s">
        <v>17</v>
      </c>
      <c r="F513" s="1" t="s">
        <v>2511</v>
      </c>
      <c r="G513" s="1" t="b">
        <v>1</v>
      </c>
      <c r="H513" s="1" t="b">
        <v>1</v>
      </c>
      <c r="I513" s="1" t="s">
        <v>2221</v>
      </c>
      <c r="J513" s="5"/>
    </row>
    <row r="514" hidden="1">
      <c r="A514" s="2" t="s">
        <v>64</v>
      </c>
      <c r="B514" s="14"/>
      <c r="C514" s="1" t="s">
        <v>22</v>
      </c>
      <c r="D514" s="2" t="s">
        <v>153</v>
      </c>
      <c r="E514" s="1" t="s">
        <v>15</v>
      </c>
      <c r="F514" s="1" t="s">
        <v>2405</v>
      </c>
      <c r="G514" s="1" t="b">
        <v>1</v>
      </c>
      <c r="H514" s="1" t="b">
        <v>1</v>
      </c>
      <c r="I514" s="1" t="s">
        <v>2221</v>
      </c>
      <c r="J514" s="5"/>
    </row>
    <row r="515" hidden="1">
      <c r="A515" s="2" t="s">
        <v>64</v>
      </c>
      <c r="B515" s="14"/>
      <c r="C515" s="1" t="s">
        <v>22</v>
      </c>
      <c r="D515" s="2" t="s">
        <v>163</v>
      </c>
      <c r="E515" s="1" t="s">
        <v>17</v>
      </c>
      <c r="F515" s="1" t="s">
        <v>2512</v>
      </c>
      <c r="G515" s="1" t="b">
        <v>1</v>
      </c>
      <c r="H515" s="1" t="b">
        <v>1</v>
      </c>
      <c r="I515" s="1" t="s">
        <v>2236</v>
      </c>
      <c r="J515" s="5"/>
    </row>
    <row r="516" hidden="1">
      <c r="A516" s="2" t="s">
        <v>64</v>
      </c>
      <c r="B516" s="14"/>
      <c r="C516" s="1" t="s">
        <v>22</v>
      </c>
      <c r="D516" s="2" t="s">
        <v>158</v>
      </c>
      <c r="E516" s="1" t="s">
        <v>20</v>
      </c>
      <c r="F516" s="1" t="s">
        <v>2513</v>
      </c>
      <c r="G516" s="1" t="b">
        <v>1</v>
      </c>
      <c r="H516" s="1" t="b">
        <v>1</v>
      </c>
      <c r="I516" s="1" t="s">
        <v>2236</v>
      </c>
      <c r="J516" s="5"/>
    </row>
    <row r="517" hidden="1">
      <c r="A517" s="2" t="s">
        <v>64</v>
      </c>
      <c r="B517" s="14"/>
      <c r="C517" s="1" t="s">
        <v>22</v>
      </c>
      <c r="D517" s="2" t="s">
        <v>231</v>
      </c>
      <c r="E517" s="1" t="s">
        <v>17</v>
      </c>
      <c r="F517" s="1" t="s">
        <v>2446</v>
      </c>
      <c r="G517" s="1" t="b">
        <v>1</v>
      </c>
      <c r="H517" s="1" t="b">
        <v>1</v>
      </c>
      <c r="I517" s="1" t="s">
        <v>2221</v>
      </c>
      <c r="J517" s="5"/>
    </row>
    <row r="518" hidden="1">
      <c r="A518" s="2" t="s">
        <v>64</v>
      </c>
      <c r="B518" s="14"/>
      <c r="C518" s="1" t="s">
        <v>22</v>
      </c>
      <c r="D518" s="2" t="s">
        <v>228</v>
      </c>
      <c r="E518" s="1" t="s">
        <v>17</v>
      </c>
      <c r="F518" s="1" t="s">
        <v>2514</v>
      </c>
      <c r="G518" s="1" t="b">
        <v>1</v>
      </c>
      <c r="H518" s="1" t="b">
        <v>1</v>
      </c>
      <c r="I518" s="1" t="s">
        <v>2221</v>
      </c>
      <c r="J518" s="5"/>
    </row>
    <row r="519" hidden="1">
      <c r="A519" s="2" t="s">
        <v>64</v>
      </c>
      <c r="B519" s="14"/>
      <c r="C519" s="1" t="s">
        <v>22</v>
      </c>
      <c r="D519" s="2" t="s">
        <v>276</v>
      </c>
      <c r="E519" s="1" t="s">
        <v>15</v>
      </c>
      <c r="F519" s="1" t="s">
        <v>2404</v>
      </c>
      <c r="G519" s="1" t="b">
        <v>1</v>
      </c>
      <c r="H519" s="1" t="b">
        <v>1</v>
      </c>
      <c r="I519" s="1" t="s">
        <v>2221</v>
      </c>
      <c r="J519" s="5"/>
    </row>
    <row r="520" hidden="1">
      <c r="A520" s="2" t="s">
        <v>64</v>
      </c>
      <c r="B520" s="14"/>
      <c r="C520" s="1" t="s">
        <v>22</v>
      </c>
      <c r="D520" s="2" t="s">
        <v>44</v>
      </c>
      <c r="E520" s="1" t="s">
        <v>22</v>
      </c>
      <c r="F520" s="1" t="s">
        <v>2515</v>
      </c>
      <c r="G520" s="1" t="b">
        <v>1</v>
      </c>
      <c r="H520" s="1" t="b">
        <v>1</v>
      </c>
      <c r="I520" s="1" t="s">
        <v>2221</v>
      </c>
      <c r="J520" s="5"/>
    </row>
    <row r="521" hidden="1">
      <c r="A521" s="2" t="s">
        <v>64</v>
      </c>
      <c r="B521" s="14"/>
      <c r="C521" s="1" t="s">
        <v>22</v>
      </c>
      <c r="D521" s="2" t="s">
        <v>153</v>
      </c>
      <c r="E521" s="1" t="s">
        <v>15</v>
      </c>
      <c r="F521" s="1" t="s">
        <v>2405</v>
      </c>
      <c r="G521" s="1" t="b">
        <v>1</v>
      </c>
      <c r="H521" s="1" t="b">
        <v>1</v>
      </c>
      <c r="I521" s="1" t="s">
        <v>2221</v>
      </c>
      <c r="J521" s="5"/>
    </row>
    <row r="522" hidden="1">
      <c r="A522" s="2" t="s">
        <v>65</v>
      </c>
      <c r="B522" s="14"/>
      <c r="C522" s="1" t="s">
        <v>22</v>
      </c>
      <c r="D522" s="2" t="s">
        <v>164</v>
      </c>
      <c r="E522" s="1" t="s">
        <v>17</v>
      </c>
      <c r="F522" s="1" t="s">
        <v>2349</v>
      </c>
      <c r="G522" s="1" t="b">
        <v>1</v>
      </c>
      <c r="H522" s="1" t="b">
        <v>1</v>
      </c>
      <c r="I522" s="1" t="s">
        <v>2207</v>
      </c>
      <c r="J522" s="5"/>
    </row>
    <row r="523" hidden="1">
      <c r="A523" s="2" t="s">
        <v>65</v>
      </c>
      <c r="B523" s="14"/>
      <c r="C523" s="1" t="s">
        <v>22</v>
      </c>
      <c r="D523" s="2" t="s">
        <v>12</v>
      </c>
      <c r="E523" s="1" t="s">
        <v>13</v>
      </c>
      <c r="F523" s="1" t="s">
        <v>2366</v>
      </c>
      <c r="G523" s="1" t="b">
        <v>1</v>
      </c>
      <c r="H523" s="1" t="b">
        <v>1</v>
      </c>
      <c r="I523" s="1" t="s">
        <v>2221</v>
      </c>
      <c r="J523" s="5"/>
    </row>
    <row r="524" hidden="1">
      <c r="A524" s="2" t="s">
        <v>65</v>
      </c>
      <c r="B524" s="14"/>
      <c r="C524" s="1" t="s">
        <v>22</v>
      </c>
      <c r="D524" s="2" t="s">
        <v>30</v>
      </c>
      <c r="E524" s="1" t="s">
        <v>22</v>
      </c>
      <c r="F524" s="1" t="s">
        <v>2516</v>
      </c>
      <c r="G524" s="1" t="b">
        <v>1</v>
      </c>
      <c r="H524" s="1" t="b">
        <v>1</v>
      </c>
      <c r="I524" s="1" t="s">
        <v>2221</v>
      </c>
      <c r="J524" s="5"/>
    </row>
    <row r="525" hidden="1">
      <c r="A525" s="2" t="s">
        <v>65</v>
      </c>
      <c r="B525" s="14"/>
      <c r="C525" s="1" t="s">
        <v>22</v>
      </c>
      <c r="D525" s="2" t="s">
        <v>31</v>
      </c>
      <c r="E525" s="1" t="s">
        <v>22</v>
      </c>
      <c r="F525" s="1" t="s">
        <v>2517</v>
      </c>
      <c r="G525" s="1" t="b">
        <v>1</v>
      </c>
      <c r="H525" s="1" t="b">
        <v>1</v>
      </c>
      <c r="I525" s="1" t="s">
        <v>2221</v>
      </c>
      <c r="J525" s="5"/>
    </row>
    <row r="526" hidden="1">
      <c r="A526" s="2" t="s">
        <v>65</v>
      </c>
      <c r="B526" s="14"/>
      <c r="C526" s="1" t="s">
        <v>22</v>
      </c>
      <c r="D526" s="2" t="s">
        <v>164</v>
      </c>
      <c r="E526" s="1" t="s">
        <v>17</v>
      </c>
      <c r="F526" s="1" t="s">
        <v>2518</v>
      </c>
      <c r="G526" s="1" t="b">
        <v>1</v>
      </c>
      <c r="H526" s="1" t="b">
        <v>1</v>
      </c>
      <c r="I526" s="1" t="s">
        <v>2221</v>
      </c>
      <c r="J526" s="5"/>
    </row>
    <row r="527" hidden="1">
      <c r="A527" s="2" t="s">
        <v>66</v>
      </c>
      <c r="B527" s="14"/>
      <c r="C527" s="1" t="s">
        <v>22</v>
      </c>
      <c r="D527" s="2" t="s">
        <v>158</v>
      </c>
      <c r="E527" s="1" t="s">
        <v>20</v>
      </c>
      <c r="F527" s="4"/>
      <c r="G527" s="1" t="b">
        <v>1</v>
      </c>
      <c r="H527" s="1" t="b">
        <v>1</v>
      </c>
      <c r="I527" s="1" t="s">
        <v>2207</v>
      </c>
      <c r="J527" s="5"/>
    </row>
    <row r="528" hidden="1">
      <c r="A528" s="2" t="s">
        <v>66</v>
      </c>
      <c r="B528" s="14"/>
      <c r="C528" s="1" t="s">
        <v>22</v>
      </c>
      <c r="D528" s="2" t="s">
        <v>158</v>
      </c>
      <c r="E528" s="1" t="s">
        <v>20</v>
      </c>
      <c r="F528" s="1" t="s">
        <v>2084</v>
      </c>
      <c r="G528" s="1" t="b">
        <v>1</v>
      </c>
      <c r="H528" s="1" t="b">
        <v>1</v>
      </c>
      <c r="I528" s="1" t="s">
        <v>2207</v>
      </c>
      <c r="J528" s="5"/>
    </row>
    <row r="529" hidden="1">
      <c r="A529" s="2" t="s">
        <v>66</v>
      </c>
      <c r="B529" s="14"/>
      <c r="C529" s="1" t="s">
        <v>22</v>
      </c>
      <c r="D529" s="2" t="s">
        <v>114</v>
      </c>
      <c r="E529" s="1" t="s">
        <v>17</v>
      </c>
      <c r="F529" s="4"/>
      <c r="G529" s="1" t="b">
        <v>1</v>
      </c>
      <c r="H529" s="1" t="b">
        <v>1</v>
      </c>
      <c r="I529" s="1" t="s">
        <v>2207</v>
      </c>
      <c r="J529" s="5"/>
    </row>
    <row r="530" hidden="1">
      <c r="A530" s="2" t="s">
        <v>66</v>
      </c>
      <c r="B530" s="14"/>
      <c r="C530" s="1" t="s">
        <v>22</v>
      </c>
      <c r="D530" s="2" t="s">
        <v>114</v>
      </c>
      <c r="E530" s="1" t="s">
        <v>17</v>
      </c>
      <c r="F530" s="1" t="s">
        <v>2420</v>
      </c>
      <c r="G530" s="1" t="b">
        <v>1</v>
      </c>
      <c r="H530" s="1" t="b">
        <v>1</v>
      </c>
      <c r="I530" s="1" t="s">
        <v>2207</v>
      </c>
      <c r="J530" s="5"/>
    </row>
    <row r="531" hidden="1">
      <c r="A531" s="2" t="s">
        <v>66</v>
      </c>
      <c r="B531" s="14"/>
      <c r="C531" s="1" t="s">
        <v>22</v>
      </c>
      <c r="D531" s="2" t="s">
        <v>12</v>
      </c>
      <c r="E531" s="1" t="s">
        <v>13</v>
      </c>
      <c r="F531" s="1" t="s">
        <v>2519</v>
      </c>
      <c r="G531" s="1" t="b">
        <v>1</v>
      </c>
      <c r="H531" s="1" t="b">
        <v>1</v>
      </c>
      <c r="I531" s="1" t="s">
        <v>2221</v>
      </c>
      <c r="J531" s="5"/>
    </row>
    <row r="532" hidden="1">
      <c r="A532" s="2" t="s">
        <v>66</v>
      </c>
      <c r="B532" s="14"/>
      <c r="C532" s="1" t="s">
        <v>22</v>
      </c>
      <c r="D532" s="2" t="s">
        <v>61</v>
      </c>
      <c r="E532" s="1" t="s">
        <v>22</v>
      </c>
      <c r="F532" s="1" t="s">
        <v>2520</v>
      </c>
      <c r="G532" s="1" t="b">
        <v>1</v>
      </c>
      <c r="H532" s="1" t="b">
        <v>1</v>
      </c>
      <c r="I532" s="1" t="s">
        <v>2221</v>
      </c>
      <c r="J532" s="5"/>
    </row>
    <row r="533" hidden="1">
      <c r="A533" s="2" t="s">
        <v>66</v>
      </c>
      <c r="B533" s="14"/>
      <c r="C533" s="1" t="s">
        <v>22</v>
      </c>
      <c r="D533" s="2" t="s">
        <v>68</v>
      </c>
      <c r="E533" s="1" t="s">
        <v>22</v>
      </c>
      <c r="F533" s="1" t="s">
        <v>2521</v>
      </c>
      <c r="G533" s="1" t="b">
        <v>1</v>
      </c>
      <c r="H533" s="1" t="b">
        <v>1</v>
      </c>
      <c r="I533" s="1" t="s">
        <v>2221</v>
      </c>
      <c r="J533" s="5"/>
    </row>
    <row r="534" hidden="1">
      <c r="A534" s="2" t="s">
        <v>66</v>
      </c>
      <c r="B534" s="14"/>
      <c r="C534" s="1" t="s">
        <v>22</v>
      </c>
      <c r="D534" s="2" t="s">
        <v>25</v>
      </c>
      <c r="E534" s="1" t="s">
        <v>22</v>
      </c>
      <c r="F534" s="1" t="s">
        <v>2522</v>
      </c>
      <c r="G534" s="1" t="b">
        <v>1</v>
      </c>
      <c r="H534" s="1" t="b">
        <v>1</v>
      </c>
      <c r="I534" s="1" t="s">
        <v>2221</v>
      </c>
      <c r="J534" s="5"/>
    </row>
    <row r="535" hidden="1">
      <c r="A535" s="2" t="s">
        <v>66</v>
      </c>
      <c r="B535" s="14"/>
      <c r="C535" s="1" t="s">
        <v>22</v>
      </c>
      <c r="D535" s="2" t="s">
        <v>55</v>
      </c>
      <c r="E535" s="1" t="s">
        <v>22</v>
      </c>
      <c r="F535" s="1" t="s">
        <v>2416</v>
      </c>
      <c r="G535" s="1" t="b">
        <v>1</v>
      </c>
      <c r="H535" s="1" t="b">
        <v>1</v>
      </c>
      <c r="I535" s="1" t="s">
        <v>2221</v>
      </c>
      <c r="J535" s="5"/>
    </row>
    <row r="536" hidden="1">
      <c r="A536" s="2" t="s">
        <v>66</v>
      </c>
      <c r="B536" s="14"/>
      <c r="C536" s="1" t="s">
        <v>22</v>
      </c>
      <c r="D536" s="2" t="s">
        <v>86</v>
      </c>
      <c r="E536" s="1" t="s">
        <v>22</v>
      </c>
      <c r="F536" s="1" t="s">
        <v>2523</v>
      </c>
      <c r="G536" s="1" t="b">
        <v>1</v>
      </c>
      <c r="H536" s="1" t="b">
        <v>1</v>
      </c>
      <c r="I536" s="1" t="s">
        <v>2221</v>
      </c>
      <c r="J536" s="5"/>
    </row>
    <row r="537" hidden="1">
      <c r="A537" s="2" t="s">
        <v>66</v>
      </c>
      <c r="B537" s="14"/>
      <c r="C537" s="1" t="s">
        <v>22</v>
      </c>
      <c r="D537" s="2" t="s">
        <v>114</v>
      </c>
      <c r="E537" s="1" t="s">
        <v>17</v>
      </c>
      <c r="F537" s="1" t="s">
        <v>2524</v>
      </c>
      <c r="G537" s="1" t="b">
        <v>1</v>
      </c>
      <c r="H537" s="1" t="b">
        <v>1</v>
      </c>
      <c r="I537" s="1" t="s">
        <v>2221</v>
      </c>
      <c r="J537" s="5"/>
    </row>
    <row r="538" hidden="1">
      <c r="A538" s="2" t="s">
        <v>66</v>
      </c>
      <c r="B538" s="14"/>
      <c r="C538" s="1" t="s">
        <v>22</v>
      </c>
      <c r="D538" s="2" t="s">
        <v>231</v>
      </c>
      <c r="E538" s="1" t="s">
        <v>17</v>
      </c>
      <c r="F538" s="1" t="s">
        <v>2418</v>
      </c>
      <c r="G538" s="1" t="b">
        <v>1</v>
      </c>
      <c r="H538" s="1" t="b">
        <v>1</v>
      </c>
      <c r="I538" s="1" t="s">
        <v>2221</v>
      </c>
      <c r="J538" s="5"/>
    </row>
    <row r="539" hidden="1">
      <c r="A539" s="2" t="s">
        <v>66</v>
      </c>
      <c r="B539" s="14"/>
      <c r="C539" s="1" t="s">
        <v>22</v>
      </c>
      <c r="D539" s="2" t="s">
        <v>153</v>
      </c>
      <c r="E539" s="1" t="s">
        <v>15</v>
      </c>
      <c r="F539" s="1" t="s">
        <v>2525</v>
      </c>
      <c r="G539" s="1" t="b">
        <v>1</v>
      </c>
      <c r="H539" s="1" t="b">
        <v>1</v>
      </c>
      <c r="I539" s="1" t="s">
        <v>2236</v>
      </c>
      <c r="J539" s="5"/>
    </row>
    <row r="540" hidden="1">
      <c r="A540" s="2" t="s">
        <v>66</v>
      </c>
      <c r="B540" s="14"/>
      <c r="C540" s="1" t="s">
        <v>22</v>
      </c>
      <c r="D540" s="2" t="s">
        <v>241</v>
      </c>
      <c r="E540" s="1" t="s">
        <v>15</v>
      </c>
      <c r="F540" s="1" t="s">
        <v>2526</v>
      </c>
      <c r="G540" s="1" t="b">
        <v>1</v>
      </c>
      <c r="H540" s="1" t="b">
        <v>1</v>
      </c>
      <c r="I540" s="1" t="s">
        <v>2236</v>
      </c>
      <c r="J540" s="5"/>
    </row>
    <row r="541" hidden="1">
      <c r="A541" s="2" t="s">
        <v>66</v>
      </c>
      <c r="B541" s="14"/>
      <c r="C541" s="1" t="s">
        <v>22</v>
      </c>
      <c r="D541" s="2" t="s">
        <v>231</v>
      </c>
      <c r="E541" s="1" t="s">
        <v>17</v>
      </c>
      <c r="F541" s="1" t="s">
        <v>2464</v>
      </c>
      <c r="G541" s="1" t="b">
        <v>1</v>
      </c>
      <c r="H541" s="1" t="b">
        <v>1</v>
      </c>
      <c r="I541" s="1" t="s">
        <v>2221</v>
      </c>
      <c r="J541" s="5"/>
    </row>
    <row r="542" hidden="1">
      <c r="A542" s="2" t="s">
        <v>66</v>
      </c>
      <c r="B542" s="14"/>
      <c r="C542" s="1" t="s">
        <v>22</v>
      </c>
      <c r="D542" s="2" t="s">
        <v>235</v>
      </c>
      <c r="E542" s="1" t="s">
        <v>17</v>
      </c>
      <c r="F542" s="1" t="s">
        <v>2247</v>
      </c>
      <c r="G542" s="1" t="b">
        <v>1</v>
      </c>
      <c r="H542" s="1" t="b">
        <v>1</v>
      </c>
      <c r="I542" s="1" t="s">
        <v>2221</v>
      </c>
      <c r="J542" s="5"/>
    </row>
    <row r="543" hidden="1">
      <c r="A543" s="2" t="s">
        <v>66</v>
      </c>
      <c r="B543" s="14"/>
      <c r="C543" s="1" t="s">
        <v>22</v>
      </c>
      <c r="D543" s="2" t="s">
        <v>276</v>
      </c>
      <c r="E543" s="1" t="s">
        <v>15</v>
      </c>
      <c r="F543" s="1" t="s">
        <v>2527</v>
      </c>
      <c r="G543" s="1" t="b">
        <v>1</v>
      </c>
      <c r="H543" s="1" t="b">
        <v>1</v>
      </c>
      <c r="I543" s="1" t="s">
        <v>2221</v>
      </c>
      <c r="J543" s="5"/>
    </row>
    <row r="544" hidden="1">
      <c r="A544" s="2" t="s">
        <v>66</v>
      </c>
      <c r="B544" s="14"/>
      <c r="C544" s="1" t="s">
        <v>22</v>
      </c>
      <c r="D544" s="2" t="s">
        <v>14</v>
      </c>
      <c r="E544" s="1" t="s">
        <v>15</v>
      </c>
      <c r="F544" s="1" t="s">
        <v>2348</v>
      </c>
      <c r="G544" s="1" t="b">
        <v>1</v>
      </c>
      <c r="H544" s="1" t="b">
        <v>1</v>
      </c>
      <c r="I544" s="1" t="s">
        <v>2221</v>
      </c>
      <c r="J544" s="5"/>
    </row>
    <row r="545" hidden="1">
      <c r="A545" s="2" t="s">
        <v>67</v>
      </c>
      <c r="B545" s="14"/>
      <c r="C545" s="1" t="s">
        <v>22</v>
      </c>
      <c r="D545" s="2" t="s">
        <v>157</v>
      </c>
      <c r="E545" s="1" t="s">
        <v>20</v>
      </c>
      <c r="F545" s="4"/>
      <c r="G545" s="1" t="b">
        <v>1</v>
      </c>
      <c r="H545" s="1" t="b">
        <v>1</v>
      </c>
      <c r="I545" s="1" t="s">
        <v>2207</v>
      </c>
      <c r="J545" s="5"/>
    </row>
    <row r="546" hidden="1">
      <c r="A546" s="2" t="s">
        <v>67</v>
      </c>
      <c r="B546" s="14"/>
      <c r="C546" s="1" t="s">
        <v>22</v>
      </c>
      <c r="D546" s="2" t="s">
        <v>157</v>
      </c>
      <c r="E546" s="1" t="s">
        <v>20</v>
      </c>
      <c r="F546" s="1" t="s">
        <v>2062</v>
      </c>
      <c r="G546" s="1" t="b">
        <v>1</v>
      </c>
      <c r="H546" s="1" t="b">
        <v>1</v>
      </c>
      <c r="I546" s="1" t="s">
        <v>2207</v>
      </c>
      <c r="J546" s="5"/>
    </row>
    <row r="547" hidden="1">
      <c r="A547" s="2" t="s">
        <v>67</v>
      </c>
      <c r="B547" s="14"/>
      <c r="C547" s="1" t="s">
        <v>22</v>
      </c>
      <c r="D547" s="2" t="s">
        <v>155</v>
      </c>
      <c r="E547" s="1" t="s">
        <v>20</v>
      </c>
      <c r="F547" s="4"/>
      <c r="G547" s="1" t="b">
        <v>1</v>
      </c>
      <c r="H547" s="1" t="b">
        <v>1</v>
      </c>
      <c r="I547" s="1" t="s">
        <v>2207</v>
      </c>
      <c r="J547" s="5"/>
    </row>
    <row r="548" hidden="1">
      <c r="A548" s="2" t="s">
        <v>67</v>
      </c>
      <c r="B548" s="14"/>
      <c r="C548" s="1" t="s">
        <v>22</v>
      </c>
      <c r="D548" s="2" t="s">
        <v>155</v>
      </c>
      <c r="E548" s="1" t="s">
        <v>20</v>
      </c>
      <c r="F548" s="1" t="s">
        <v>2411</v>
      </c>
      <c r="G548" s="1" t="b">
        <v>1</v>
      </c>
      <c r="H548" s="1" t="b">
        <v>1</v>
      </c>
      <c r="I548" s="1" t="s">
        <v>2207</v>
      </c>
      <c r="J548" s="5"/>
    </row>
    <row r="549" hidden="1">
      <c r="A549" s="2" t="s">
        <v>67</v>
      </c>
      <c r="B549" s="14"/>
      <c r="C549" s="1" t="s">
        <v>22</v>
      </c>
      <c r="D549" s="2" t="s">
        <v>62</v>
      </c>
      <c r="E549" s="1" t="s">
        <v>22</v>
      </c>
      <c r="F549" s="1" t="s">
        <v>2409</v>
      </c>
      <c r="G549" s="1" t="b">
        <v>1</v>
      </c>
      <c r="H549" s="1" t="b">
        <v>1</v>
      </c>
      <c r="I549" s="1" t="s">
        <v>2221</v>
      </c>
      <c r="J549" s="5"/>
    </row>
    <row r="550" hidden="1">
      <c r="A550" s="2" t="s">
        <v>67</v>
      </c>
      <c r="B550" s="14"/>
      <c r="C550" s="1" t="s">
        <v>22</v>
      </c>
      <c r="D550" s="2" t="s">
        <v>2528</v>
      </c>
      <c r="E550" s="4"/>
      <c r="F550" s="1" t="s">
        <v>2529</v>
      </c>
      <c r="G550" s="1" t="b">
        <v>0</v>
      </c>
      <c r="H550" s="1" t="b">
        <v>0</v>
      </c>
      <c r="I550" s="1" t="s">
        <v>2221</v>
      </c>
      <c r="J550" s="5"/>
    </row>
    <row r="551" hidden="1">
      <c r="A551" s="2" t="s">
        <v>67</v>
      </c>
      <c r="B551" s="14"/>
      <c r="C551" s="1" t="s">
        <v>22</v>
      </c>
      <c r="D551" s="2" t="s">
        <v>228</v>
      </c>
      <c r="E551" s="1" t="s">
        <v>17</v>
      </c>
      <c r="F551" s="1" t="s">
        <v>2335</v>
      </c>
      <c r="G551" s="1" t="b">
        <v>1</v>
      </c>
      <c r="H551" s="1" t="b">
        <v>1</v>
      </c>
      <c r="I551" s="1" t="s">
        <v>2221</v>
      </c>
      <c r="J551" s="5"/>
    </row>
    <row r="552" hidden="1">
      <c r="A552" s="2" t="s">
        <v>67</v>
      </c>
      <c r="B552" s="14"/>
      <c r="C552" s="1" t="s">
        <v>22</v>
      </c>
      <c r="D552" s="2" t="s">
        <v>231</v>
      </c>
      <c r="E552" s="1" t="s">
        <v>17</v>
      </c>
      <c r="F552" s="1" t="s">
        <v>2335</v>
      </c>
      <c r="G552" s="1" t="b">
        <v>1</v>
      </c>
      <c r="H552" s="1" t="b">
        <v>1</v>
      </c>
      <c r="I552" s="1" t="s">
        <v>2221</v>
      </c>
      <c r="J552" s="5"/>
    </row>
    <row r="553" hidden="1">
      <c r="A553" s="2" t="s">
        <v>67</v>
      </c>
      <c r="B553" s="14"/>
      <c r="C553" s="1" t="s">
        <v>22</v>
      </c>
      <c r="D553" s="2" t="s">
        <v>2528</v>
      </c>
      <c r="E553" s="4"/>
      <c r="F553" s="1" t="s">
        <v>2530</v>
      </c>
      <c r="G553" s="1" t="b">
        <v>0</v>
      </c>
      <c r="H553" s="1" t="b">
        <v>0</v>
      </c>
      <c r="I553" s="1" t="s">
        <v>2221</v>
      </c>
      <c r="J553" s="5"/>
    </row>
    <row r="554" hidden="1">
      <c r="A554" s="2" t="s">
        <v>68</v>
      </c>
      <c r="B554" s="14"/>
      <c r="C554" s="1" t="s">
        <v>22</v>
      </c>
      <c r="D554" s="2" t="s">
        <v>272</v>
      </c>
      <c r="E554" s="1" t="s">
        <v>17</v>
      </c>
      <c r="F554" s="4"/>
      <c r="G554" s="1" t="b">
        <v>1</v>
      </c>
      <c r="H554" s="1" t="b">
        <v>1</v>
      </c>
      <c r="I554" s="1" t="s">
        <v>2207</v>
      </c>
      <c r="J554" s="5"/>
    </row>
    <row r="555" hidden="1">
      <c r="A555" s="2" t="s">
        <v>68</v>
      </c>
      <c r="B555" s="14"/>
      <c r="C555" s="1" t="s">
        <v>22</v>
      </c>
      <c r="D555" s="2" t="s">
        <v>272</v>
      </c>
      <c r="E555" s="1" t="s">
        <v>17</v>
      </c>
      <c r="F555" s="1" t="s">
        <v>2408</v>
      </c>
      <c r="G555" s="1" t="b">
        <v>1</v>
      </c>
      <c r="H555" s="1" t="b">
        <v>1</v>
      </c>
      <c r="I555" s="1" t="s">
        <v>2207</v>
      </c>
      <c r="J555" s="5"/>
    </row>
    <row r="556" hidden="1">
      <c r="A556" s="2" t="s">
        <v>68</v>
      </c>
      <c r="B556" s="14"/>
      <c r="C556" s="1" t="s">
        <v>22</v>
      </c>
      <c r="D556" s="2" t="s">
        <v>66</v>
      </c>
      <c r="E556" s="1" t="s">
        <v>22</v>
      </c>
      <c r="F556" s="1" t="s">
        <v>2531</v>
      </c>
      <c r="G556" s="1" t="b">
        <v>1</v>
      </c>
      <c r="H556" s="1" t="b">
        <v>1</v>
      </c>
      <c r="I556" s="1" t="s">
        <v>2221</v>
      </c>
      <c r="J556" s="5"/>
    </row>
    <row r="557" hidden="1">
      <c r="A557" s="2" t="s">
        <v>69</v>
      </c>
      <c r="B557" s="14"/>
      <c r="C557" s="1" t="s">
        <v>22</v>
      </c>
      <c r="D557" s="2" t="s">
        <v>163</v>
      </c>
      <c r="E557" s="1" t="s">
        <v>17</v>
      </c>
      <c r="F557" s="4"/>
      <c r="G557" s="1" t="b">
        <v>1</v>
      </c>
      <c r="H557" s="1" t="b">
        <v>1</v>
      </c>
      <c r="I557" s="1" t="s">
        <v>2207</v>
      </c>
      <c r="J557" s="5"/>
    </row>
    <row r="558" hidden="1">
      <c r="A558" s="2" t="s">
        <v>69</v>
      </c>
      <c r="B558" s="14"/>
      <c r="C558" s="1" t="s">
        <v>22</v>
      </c>
      <c r="D558" s="2" t="s">
        <v>163</v>
      </c>
      <c r="E558" s="1" t="s">
        <v>17</v>
      </c>
      <c r="F558" s="1" t="s">
        <v>2331</v>
      </c>
      <c r="G558" s="1" t="b">
        <v>1</v>
      </c>
      <c r="H558" s="1" t="b">
        <v>1</v>
      </c>
      <c r="I558" s="1" t="s">
        <v>2207</v>
      </c>
      <c r="J558" s="5"/>
    </row>
    <row r="559" hidden="1">
      <c r="A559" s="2" t="s">
        <v>69</v>
      </c>
      <c r="B559" s="14"/>
      <c r="C559" s="1" t="s">
        <v>22</v>
      </c>
      <c r="D559" s="2" t="s">
        <v>231</v>
      </c>
      <c r="E559" s="1" t="s">
        <v>17</v>
      </c>
      <c r="F559" s="1" t="s">
        <v>2449</v>
      </c>
      <c r="G559" s="1" t="b">
        <v>1</v>
      </c>
      <c r="H559" s="1" t="b">
        <v>1</v>
      </c>
      <c r="I559" s="1" t="s">
        <v>2221</v>
      </c>
      <c r="J559" s="5"/>
    </row>
    <row r="560" hidden="1">
      <c r="A560" s="2" t="s">
        <v>69</v>
      </c>
      <c r="B560" s="14"/>
      <c r="C560" s="1" t="s">
        <v>22</v>
      </c>
      <c r="D560" s="2" t="s">
        <v>228</v>
      </c>
      <c r="E560" s="1" t="s">
        <v>17</v>
      </c>
      <c r="F560" s="1" t="s">
        <v>2450</v>
      </c>
      <c r="G560" s="1" t="b">
        <v>1</v>
      </c>
      <c r="H560" s="1" t="b">
        <v>1</v>
      </c>
      <c r="I560" s="1" t="s">
        <v>2221</v>
      </c>
      <c r="J560" s="5"/>
    </row>
    <row r="561" hidden="1">
      <c r="A561" s="2" t="s">
        <v>69</v>
      </c>
      <c r="B561" s="14"/>
      <c r="C561" s="1" t="s">
        <v>22</v>
      </c>
      <c r="D561" s="2" t="s">
        <v>228</v>
      </c>
      <c r="E561" s="1" t="s">
        <v>17</v>
      </c>
      <c r="F561" s="1" t="s">
        <v>2385</v>
      </c>
      <c r="G561" s="1" t="b">
        <v>1</v>
      </c>
      <c r="H561" s="1" t="b">
        <v>1</v>
      </c>
      <c r="I561" s="1" t="s">
        <v>2236</v>
      </c>
      <c r="J561" s="5"/>
    </row>
    <row r="562" hidden="1">
      <c r="A562" s="2" t="s">
        <v>69</v>
      </c>
      <c r="B562" s="14"/>
      <c r="C562" s="1" t="s">
        <v>22</v>
      </c>
      <c r="D562" s="2" t="s">
        <v>21</v>
      </c>
      <c r="E562" s="1" t="s">
        <v>22</v>
      </c>
      <c r="F562" s="1" t="s">
        <v>2386</v>
      </c>
      <c r="G562" s="1" t="b">
        <v>1</v>
      </c>
      <c r="H562" s="1" t="b">
        <v>1</v>
      </c>
      <c r="I562" s="1" t="s">
        <v>2236</v>
      </c>
      <c r="J562" s="5"/>
    </row>
    <row r="563" hidden="1">
      <c r="A563" s="2" t="s">
        <v>69</v>
      </c>
      <c r="B563" s="14"/>
      <c r="C563" s="1" t="s">
        <v>22</v>
      </c>
      <c r="D563" s="2" t="s">
        <v>153</v>
      </c>
      <c r="E563" s="1" t="s">
        <v>15</v>
      </c>
      <c r="F563" s="1" t="s">
        <v>2387</v>
      </c>
      <c r="G563" s="1" t="b">
        <v>1</v>
      </c>
      <c r="H563" s="1" t="b">
        <v>1</v>
      </c>
      <c r="I563" s="1" t="s">
        <v>2221</v>
      </c>
      <c r="J563" s="5"/>
    </row>
    <row r="564" hidden="1">
      <c r="A564" s="2" t="s">
        <v>69</v>
      </c>
      <c r="B564" s="14"/>
      <c r="C564" s="1" t="s">
        <v>22</v>
      </c>
      <c r="D564" s="2" t="s">
        <v>241</v>
      </c>
      <c r="E564" s="1" t="s">
        <v>15</v>
      </c>
      <c r="F564" s="1" t="s">
        <v>2410</v>
      </c>
      <c r="G564" s="1" t="b">
        <v>1</v>
      </c>
      <c r="H564" s="1" t="b">
        <v>1</v>
      </c>
      <c r="I564" s="1" t="s">
        <v>2221</v>
      </c>
      <c r="J564" s="5"/>
    </row>
    <row r="565" hidden="1">
      <c r="A565" s="2" t="s">
        <v>69</v>
      </c>
      <c r="B565" s="14"/>
      <c r="C565" s="1" t="s">
        <v>22</v>
      </c>
      <c r="D565" s="2" t="s">
        <v>14</v>
      </c>
      <c r="E565" s="1" t="s">
        <v>15</v>
      </c>
      <c r="F565" s="1" t="s">
        <v>2389</v>
      </c>
      <c r="G565" s="1" t="b">
        <v>1</v>
      </c>
      <c r="H565" s="1" t="b">
        <v>1</v>
      </c>
      <c r="I565" s="1" t="s">
        <v>2221</v>
      </c>
      <c r="J565" s="5"/>
    </row>
    <row r="566" hidden="1">
      <c r="A566" s="2" t="s">
        <v>69</v>
      </c>
      <c r="B566" s="14"/>
      <c r="C566" s="1" t="s">
        <v>22</v>
      </c>
      <c r="D566" s="2" t="s">
        <v>19</v>
      </c>
      <c r="E566" s="1" t="s">
        <v>20</v>
      </c>
      <c r="F566" s="1" t="s">
        <v>2407</v>
      </c>
      <c r="G566" s="1" t="b">
        <v>1</v>
      </c>
      <c r="H566" s="1" t="b">
        <v>1</v>
      </c>
      <c r="I566" s="1" t="s">
        <v>2221</v>
      </c>
      <c r="J566" s="5"/>
    </row>
    <row r="567" hidden="1">
      <c r="A567" s="2" t="s">
        <v>70</v>
      </c>
      <c r="B567" s="14"/>
      <c r="C567" s="1" t="s">
        <v>22</v>
      </c>
      <c r="D567" s="2" t="s">
        <v>249</v>
      </c>
      <c r="E567" s="1" t="s">
        <v>17</v>
      </c>
      <c r="F567" s="4"/>
      <c r="G567" s="1" t="b">
        <v>1</v>
      </c>
      <c r="H567" s="1" t="b">
        <v>1</v>
      </c>
      <c r="I567" s="1" t="s">
        <v>2207</v>
      </c>
      <c r="J567" s="5"/>
    </row>
    <row r="568" hidden="1">
      <c r="A568" s="2" t="s">
        <v>70</v>
      </c>
      <c r="B568" s="14"/>
      <c r="C568" s="1" t="s">
        <v>22</v>
      </c>
      <c r="D568" s="2" t="s">
        <v>249</v>
      </c>
      <c r="E568" s="1" t="s">
        <v>17</v>
      </c>
      <c r="F568" s="1" t="s">
        <v>2261</v>
      </c>
      <c r="G568" s="1" t="b">
        <v>1</v>
      </c>
      <c r="H568" s="1" t="b">
        <v>1</v>
      </c>
      <c r="I568" s="1" t="s">
        <v>2207</v>
      </c>
      <c r="J568" s="5"/>
    </row>
    <row r="569" hidden="1">
      <c r="A569" s="2" t="s">
        <v>70</v>
      </c>
      <c r="B569" s="14"/>
      <c r="C569" s="1" t="s">
        <v>22</v>
      </c>
      <c r="D569" s="2" t="s">
        <v>62</v>
      </c>
      <c r="E569" s="1" t="s">
        <v>22</v>
      </c>
      <c r="F569" s="1" t="s">
        <v>2532</v>
      </c>
      <c r="G569" s="1" t="b">
        <v>1</v>
      </c>
      <c r="H569" s="1" t="b">
        <v>1</v>
      </c>
      <c r="I569" s="1" t="s">
        <v>2221</v>
      </c>
      <c r="J569" s="5"/>
    </row>
    <row r="570" hidden="1">
      <c r="A570" s="2" t="s">
        <v>70</v>
      </c>
      <c r="B570" s="14"/>
      <c r="C570" s="1" t="s">
        <v>22</v>
      </c>
      <c r="D570" s="2" t="s">
        <v>2533</v>
      </c>
      <c r="E570" s="4"/>
      <c r="F570" s="2" t="s">
        <v>2533</v>
      </c>
      <c r="G570" s="1" t="b">
        <v>0</v>
      </c>
      <c r="H570" s="1" t="b">
        <v>0</v>
      </c>
      <c r="I570" s="1" t="s">
        <v>2221</v>
      </c>
      <c r="J570" s="5"/>
    </row>
    <row r="571" hidden="1">
      <c r="A571" s="2" t="s">
        <v>70</v>
      </c>
      <c r="B571" s="14"/>
      <c r="C571" s="1" t="s">
        <v>22</v>
      </c>
      <c r="D571" s="2" t="s">
        <v>240</v>
      </c>
      <c r="E571" s="1" t="s">
        <v>17</v>
      </c>
      <c r="F571" s="1" t="s">
        <v>2534</v>
      </c>
      <c r="G571" s="1" t="b">
        <v>1</v>
      </c>
      <c r="H571" s="1" t="b">
        <v>1</v>
      </c>
      <c r="I571" s="1" t="s">
        <v>2236</v>
      </c>
      <c r="J571" s="5"/>
    </row>
    <row r="572" hidden="1">
      <c r="A572" s="2" t="s">
        <v>70</v>
      </c>
      <c r="B572" s="14"/>
      <c r="C572" s="1" t="s">
        <v>22</v>
      </c>
      <c r="D572" s="2" t="s">
        <v>158</v>
      </c>
      <c r="E572" s="1" t="s">
        <v>20</v>
      </c>
      <c r="F572" s="1" t="s">
        <v>2535</v>
      </c>
      <c r="G572" s="1" t="b">
        <v>1</v>
      </c>
      <c r="H572" s="1" t="b">
        <v>1</v>
      </c>
      <c r="I572" s="1" t="s">
        <v>2236</v>
      </c>
      <c r="J572" s="5"/>
    </row>
    <row r="573" hidden="1">
      <c r="A573" s="2" t="s">
        <v>70</v>
      </c>
      <c r="B573" s="14"/>
      <c r="C573" s="1" t="s">
        <v>22</v>
      </c>
      <c r="D573" s="2" t="s">
        <v>231</v>
      </c>
      <c r="E573" s="1" t="s">
        <v>17</v>
      </c>
      <c r="F573" s="1" t="s">
        <v>2536</v>
      </c>
      <c r="G573" s="1" t="b">
        <v>1</v>
      </c>
      <c r="H573" s="1" t="b">
        <v>1</v>
      </c>
      <c r="I573" s="1" t="s">
        <v>2221</v>
      </c>
      <c r="J573" s="5"/>
    </row>
    <row r="574" hidden="1">
      <c r="A574" s="2" t="s">
        <v>70</v>
      </c>
      <c r="B574" s="14"/>
      <c r="C574" s="1" t="s">
        <v>22</v>
      </c>
      <c r="D574" s="2" t="s">
        <v>62</v>
      </c>
      <c r="E574" s="1" t="s">
        <v>22</v>
      </c>
      <c r="F574" s="1" t="s">
        <v>2403</v>
      </c>
      <c r="G574" s="1" t="b">
        <v>1</v>
      </c>
      <c r="H574" s="1" t="b">
        <v>1</v>
      </c>
      <c r="I574" s="1" t="s">
        <v>2221</v>
      </c>
      <c r="J574" s="5"/>
    </row>
    <row r="575" hidden="1">
      <c r="A575" s="2" t="s">
        <v>70</v>
      </c>
      <c r="B575" s="14"/>
      <c r="C575" s="1" t="s">
        <v>22</v>
      </c>
      <c r="D575" s="2" t="s">
        <v>276</v>
      </c>
      <c r="E575" s="1" t="s">
        <v>15</v>
      </c>
      <c r="F575" s="1" t="s">
        <v>2404</v>
      </c>
      <c r="G575" s="1" t="b">
        <v>1</v>
      </c>
      <c r="H575" s="1" t="b">
        <v>1</v>
      </c>
      <c r="I575" s="1" t="s">
        <v>2221</v>
      </c>
      <c r="J575" s="5"/>
    </row>
    <row r="576" hidden="1">
      <c r="A576" s="2" t="s">
        <v>70</v>
      </c>
      <c r="B576" s="14"/>
      <c r="C576" s="1" t="s">
        <v>22</v>
      </c>
      <c r="D576" s="2" t="s">
        <v>153</v>
      </c>
      <c r="E576" s="1" t="s">
        <v>15</v>
      </c>
      <c r="F576" s="1" t="s">
        <v>2537</v>
      </c>
      <c r="G576" s="1" t="b">
        <v>1</v>
      </c>
      <c r="H576" s="1" t="b">
        <v>1</v>
      </c>
      <c r="I576" s="1" t="s">
        <v>2221</v>
      </c>
      <c r="J576" s="5"/>
    </row>
    <row r="577" hidden="1">
      <c r="A577" s="2" t="s">
        <v>70</v>
      </c>
      <c r="B577" s="14"/>
      <c r="C577" s="1" t="s">
        <v>22</v>
      </c>
      <c r="D577" s="2" t="s">
        <v>14</v>
      </c>
      <c r="E577" s="1" t="s">
        <v>15</v>
      </c>
      <c r="F577" s="1" t="s">
        <v>2538</v>
      </c>
      <c r="G577" s="1" t="b">
        <v>1</v>
      </c>
      <c r="H577" s="1" t="b">
        <v>1</v>
      </c>
      <c r="I577" s="1" t="s">
        <v>2221</v>
      </c>
      <c r="J577" s="5"/>
    </row>
    <row r="578" hidden="1">
      <c r="A578" s="2" t="s">
        <v>71</v>
      </c>
      <c r="B578" s="14"/>
      <c r="C578" s="1" t="s">
        <v>22</v>
      </c>
      <c r="D578" s="2" t="s">
        <v>12</v>
      </c>
      <c r="E578" s="1" t="s">
        <v>13</v>
      </c>
      <c r="F578" s="4"/>
      <c r="G578" s="1" t="b">
        <v>1</v>
      </c>
      <c r="H578" s="1" t="b">
        <v>1</v>
      </c>
      <c r="I578" s="1" t="s">
        <v>2207</v>
      </c>
      <c r="J578" s="5"/>
    </row>
    <row r="579" hidden="1">
      <c r="A579" s="2" t="s">
        <v>71</v>
      </c>
      <c r="B579" s="14"/>
      <c r="C579" s="1" t="s">
        <v>22</v>
      </c>
      <c r="D579" s="2" t="s">
        <v>12</v>
      </c>
      <c r="E579" s="1" t="s">
        <v>13</v>
      </c>
      <c r="F579" s="1" t="s">
        <v>2396</v>
      </c>
      <c r="G579" s="1" t="b">
        <v>1</v>
      </c>
      <c r="H579" s="1" t="b">
        <v>1</v>
      </c>
      <c r="I579" s="1" t="s">
        <v>2207</v>
      </c>
      <c r="J579" s="5"/>
    </row>
    <row r="580" hidden="1">
      <c r="A580" s="2" t="s">
        <v>71</v>
      </c>
      <c r="B580" s="14"/>
      <c r="C580" s="1" t="s">
        <v>22</v>
      </c>
      <c r="D580" s="2" t="s">
        <v>12</v>
      </c>
      <c r="E580" s="1" t="s">
        <v>13</v>
      </c>
      <c r="F580" s="1" t="s">
        <v>2539</v>
      </c>
      <c r="G580" s="1" t="b">
        <v>1</v>
      </c>
      <c r="H580" s="1" t="b">
        <v>1</v>
      </c>
      <c r="I580" s="1" t="s">
        <v>2221</v>
      </c>
      <c r="J580" s="5"/>
    </row>
    <row r="581" hidden="1">
      <c r="A581" s="2" t="s">
        <v>71</v>
      </c>
      <c r="B581" s="14"/>
      <c r="C581" s="1" t="s">
        <v>22</v>
      </c>
      <c r="D581" s="2" t="s">
        <v>863</v>
      </c>
      <c r="E581" s="1" t="s">
        <v>13</v>
      </c>
      <c r="F581" s="1" t="s">
        <v>2540</v>
      </c>
      <c r="G581" s="1" t="b">
        <v>0</v>
      </c>
      <c r="H581" s="1" t="b">
        <v>1</v>
      </c>
      <c r="I581" s="1" t="s">
        <v>2221</v>
      </c>
      <c r="J581" s="5"/>
    </row>
    <row r="582" hidden="1">
      <c r="A582" s="2" t="s">
        <v>71</v>
      </c>
      <c r="B582" s="14"/>
      <c r="C582" s="1" t="s">
        <v>22</v>
      </c>
      <c r="D582" s="2" t="s">
        <v>126</v>
      </c>
      <c r="E582" s="1" t="s">
        <v>117</v>
      </c>
      <c r="F582" s="1" t="s">
        <v>2541</v>
      </c>
      <c r="G582" s="1" t="b">
        <v>1</v>
      </c>
      <c r="H582" s="1" t="b">
        <v>1</v>
      </c>
      <c r="I582" s="1" t="s">
        <v>2221</v>
      </c>
      <c r="J582" s="5"/>
    </row>
    <row r="583" hidden="1">
      <c r="A583" s="2" t="s">
        <v>71</v>
      </c>
      <c r="B583" s="14"/>
      <c r="C583" s="1" t="s">
        <v>22</v>
      </c>
      <c r="D583" s="2" t="s">
        <v>134</v>
      </c>
      <c r="E583" s="1" t="s">
        <v>117</v>
      </c>
      <c r="F583" s="1" t="s">
        <v>2542</v>
      </c>
      <c r="G583" s="1" t="b">
        <v>1</v>
      </c>
      <c r="H583" s="1" t="b">
        <v>1</v>
      </c>
      <c r="I583" s="1" t="s">
        <v>2221</v>
      </c>
      <c r="J583" s="5"/>
    </row>
    <row r="584" hidden="1">
      <c r="A584" s="2" t="s">
        <v>71</v>
      </c>
      <c r="B584" s="14"/>
      <c r="C584" s="1" t="s">
        <v>22</v>
      </c>
      <c r="D584" s="2" t="s">
        <v>150</v>
      </c>
      <c r="E584" s="1" t="s">
        <v>117</v>
      </c>
      <c r="F584" s="1" t="s">
        <v>2543</v>
      </c>
      <c r="G584" s="1" t="b">
        <v>1</v>
      </c>
      <c r="H584" s="1" t="b">
        <v>1</v>
      </c>
      <c r="I584" s="1" t="s">
        <v>2221</v>
      </c>
      <c r="J584" s="5"/>
    </row>
    <row r="585" hidden="1">
      <c r="A585" s="2" t="s">
        <v>71</v>
      </c>
      <c r="B585" s="14"/>
      <c r="C585" s="1" t="s">
        <v>22</v>
      </c>
      <c r="D585" s="2" t="s">
        <v>128</v>
      </c>
      <c r="E585" s="1" t="s">
        <v>117</v>
      </c>
      <c r="F585" s="1" t="s">
        <v>2544</v>
      </c>
      <c r="G585" s="1" t="b">
        <v>1</v>
      </c>
      <c r="H585" s="1" t="b">
        <v>1</v>
      </c>
      <c r="I585" s="1" t="s">
        <v>2221</v>
      </c>
      <c r="J585" s="5"/>
    </row>
    <row r="586" hidden="1">
      <c r="A586" s="2" t="s">
        <v>72</v>
      </c>
      <c r="B586" s="14"/>
      <c r="C586" s="1" t="s">
        <v>22</v>
      </c>
      <c r="D586" s="2" t="s">
        <v>155</v>
      </c>
      <c r="E586" s="1" t="s">
        <v>20</v>
      </c>
      <c r="F586" s="4"/>
      <c r="G586" s="1" t="b">
        <v>1</v>
      </c>
      <c r="H586" s="1" t="b">
        <v>1</v>
      </c>
      <c r="I586" s="1" t="s">
        <v>2207</v>
      </c>
      <c r="J586" s="5"/>
    </row>
    <row r="587" hidden="1">
      <c r="A587" s="2" t="s">
        <v>72</v>
      </c>
      <c r="B587" s="14"/>
      <c r="C587" s="1" t="s">
        <v>22</v>
      </c>
      <c r="D587" s="2" t="s">
        <v>155</v>
      </c>
      <c r="E587" s="1" t="s">
        <v>20</v>
      </c>
      <c r="F587" s="1" t="s">
        <v>2411</v>
      </c>
      <c r="G587" s="1" t="b">
        <v>1</v>
      </c>
      <c r="H587" s="1" t="b">
        <v>1</v>
      </c>
      <c r="I587" s="1" t="s">
        <v>2207</v>
      </c>
      <c r="J587" s="5"/>
    </row>
    <row r="588" hidden="1">
      <c r="A588" s="2" t="s">
        <v>72</v>
      </c>
      <c r="B588" s="14"/>
      <c r="C588" s="1" t="s">
        <v>22</v>
      </c>
      <c r="D588" s="2" t="s">
        <v>140</v>
      </c>
      <c r="E588" s="1" t="s">
        <v>117</v>
      </c>
      <c r="F588" s="1" t="s">
        <v>2545</v>
      </c>
      <c r="G588" s="1" t="b">
        <v>1</v>
      </c>
      <c r="H588" s="1" t="b">
        <v>1</v>
      </c>
      <c r="I588" s="1" t="s">
        <v>2221</v>
      </c>
      <c r="J588" s="5"/>
    </row>
    <row r="589" hidden="1">
      <c r="A589" s="2" t="s">
        <v>72</v>
      </c>
      <c r="B589" s="14"/>
      <c r="C589" s="1" t="s">
        <v>22</v>
      </c>
      <c r="D589" s="2" t="s">
        <v>12</v>
      </c>
      <c r="E589" s="1" t="s">
        <v>13</v>
      </c>
      <c r="F589" s="1" t="s">
        <v>2546</v>
      </c>
      <c r="G589" s="1" t="b">
        <v>1</v>
      </c>
      <c r="H589" s="1" t="b">
        <v>1</v>
      </c>
      <c r="I589" s="1" t="s">
        <v>2221</v>
      </c>
      <c r="J589" s="5"/>
    </row>
    <row r="590" hidden="1">
      <c r="A590" s="2" t="s">
        <v>72</v>
      </c>
      <c r="B590" s="14"/>
      <c r="C590" s="1" t="s">
        <v>22</v>
      </c>
      <c r="D590" s="2" t="s">
        <v>231</v>
      </c>
      <c r="E590" s="1" t="s">
        <v>17</v>
      </c>
      <c r="F590" s="1" t="s">
        <v>2335</v>
      </c>
      <c r="G590" s="1" t="b">
        <v>1</v>
      </c>
      <c r="H590" s="1" t="b">
        <v>1</v>
      </c>
      <c r="I590" s="1" t="s">
        <v>2221</v>
      </c>
      <c r="J590" s="5"/>
    </row>
    <row r="591" hidden="1">
      <c r="A591" s="2" t="s">
        <v>72</v>
      </c>
      <c r="B591" s="14"/>
      <c r="C591" s="1" t="s">
        <v>22</v>
      </c>
      <c r="D591" s="2" t="s">
        <v>116</v>
      </c>
      <c r="E591" s="1" t="s">
        <v>117</v>
      </c>
      <c r="F591" s="1" t="s">
        <v>2547</v>
      </c>
      <c r="G591" s="1" t="b">
        <v>1</v>
      </c>
      <c r="H591" s="1" t="b">
        <v>1</v>
      </c>
      <c r="I591" s="1" t="s">
        <v>2221</v>
      </c>
      <c r="J591" s="5"/>
    </row>
    <row r="592" hidden="1">
      <c r="A592" s="2" t="s">
        <v>72</v>
      </c>
      <c r="B592" s="14"/>
      <c r="C592" s="1" t="s">
        <v>22</v>
      </c>
      <c r="D592" s="2" t="s">
        <v>151</v>
      </c>
      <c r="E592" s="1" t="s">
        <v>117</v>
      </c>
      <c r="F592" s="1" t="s">
        <v>2548</v>
      </c>
      <c r="G592" s="1" t="b">
        <v>1</v>
      </c>
      <c r="H592" s="1" t="b">
        <v>1</v>
      </c>
      <c r="I592" s="1" t="s">
        <v>2221</v>
      </c>
      <c r="J592" s="5"/>
    </row>
    <row r="593" hidden="1">
      <c r="A593" s="2" t="s">
        <v>72</v>
      </c>
      <c r="B593" s="14"/>
      <c r="C593" s="1" t="s">
        <v>22</v>
      </c>
      <c r="D593" s="2" t="s">
        <v>228</v>
      </c>
      <c r="E593" s="1" t="s">
        <v>17</v>
      </c>
      <c r="F593" s="1" t="s">
        <v>2335</v>
      </c>
      <c r="G593" s="1" t="b">
        <v>1</v>
      </c>
      <c r="H593" s="1" t="b">
        <v>1</v>
      </c>
      <c r="I593" s="1" t="s">
        <v>2221</v>
      </c>
      <c r="J593" s="5"/>
    </row>
    <row r="594" hidden="1">
      <c r="A594" s="2" t="s">
        <v>72</v>
      </c>
      <c r="B594" s="14"/>
      <c r="C594" s="1" t="s">
        <v>22</v>
      </c>
      <c r="D594" s="2" t="s">
        <v>228</v>
      </c>
      <c r="E594" s="1" t="s">
        <v>17</v>
      </c>
      <c r="F594" s="1" t="s">
        <v>2549</v>
      </c>
      <c r="G594" s="1" t="b">
        <v>1</v>
      </c>
      <c r="H594" s="1" t="b">
        <v>1</v>
      </c>
      <c r="I594" s="1" t="s">
        <v>2236</v>
      </c>
      <c r="J594" s="5"/>
    </row>
    <row r="595" hidden="1">
      <c r="A595" s="2" t="s">
        <v>72</v>
      </c>
      <c r="B595" s="14"/>
      <c r="C595" s="1" t="s">
        <v>22</v>
      </c>
      <c r="D595" s="2" t="s">
        <v>158</v>
      </c>
      <c r="E595" s="1" t="s">
        <v>20</v>
      </c>
      <c r="F595" s="1" t="s">
        <v>2550</v>
      </c>
      <c r="G595" s="1" t="b">
        <v>1</v>
      </c>
      <c r="H595" s="1" t="b">
        <v>1</v>
      </c>
      <c r="I595" s="1" t="s">
        <v>2236</v>
      </c>
      <c r="J595" s="5"/>
    </row>
    <row r="596" hidden="1">
      <c r="A596" s="2" t="s">
        <v>72</v>
      </c>
      <c r="B596" s="14"/>
      <c r="C596" s="1" t="s">
        <v>22</v>
      </c>
      <c r="D596" s="2" t="s">
        <v>231</v>
      </c>
      <c r="E596" s="1" t="s">
        <v>17</v>
      </c>
      <c r="F596" s="1" t="s">
        <v>2551</v>
      </c>
      <c r="G596" s="1" t="b">
        <v>1</v>
      </c>
      <c r="H596" s="1" t="b">
        <v>1</v>
      </c>
      <c r="I596" s="1" t="s">
        <v>2221</v>
      </c>
      <c r="J596" s="5"/>
    </row>
    <row r="597" hidden="1">
      <c r="A597" s="2" t="s">
        <v>72</v>
      </c>
      <c r="B597" s="14"/>
      <c r="C597" s="1" t="s">
        <v>22</v>
      </c>
      <c r="D597" s="2" t="s">
        <v>140</v>
      </c>
      <c r="E597" s="1" t="s">
        <v>117</v>
      </c>
      <c r="F597" s="1" t="s">
        <v>2552</v>
      </c>
      <c r="G597" s="1" t="b">
        <v>1</v>
      </c>
      <c r="H597" s="1" t="b">
        <v>1</v>
      </c>
      <c r="I597" s="1" t="s">
        <v>2221</v>
      </c>
      <c r="J597" s="5"/>
    </row>
    <row r="598" hidden="1">
      <c r="A598" s="2" t="s">
        <v>72</v>
      </c>
      <c r="B598" s="14"/>
      <c r="C598" s="1" t="s">
        <v>22</v>
      </c>
      <c r="D598" s="2" t="s">
        <v>276</v>
      </c>
      <c r="E598" s="1" t="s">
        <v>15</v>
      </c>
      <c r="F598" s="1" t="s">
        <v>2404</v>
      </c>
      <c r="G598" s="1" t="b">
        <v>1</v>
      </c>
      <c r="H598" s="1" t="b">
        <v>1</v>
      </c>
      <c r="I598" s="1" t="s">
        <v>2221</v>
      </c>
      <c r="J598" s="5"/>
    </row>
    <row r="599" hidden="1">
      <c r="A599" s="2" t="s">
        <v>72</v>
      </c>
      <c r="B599" s="14"/>
      <c r="C599" s="1" t="s">
        <v>22</v>
      </c>
      <c r="D599" s="2" t="s">
        <v>14</v>
      </c>
      <c r="E599" s="1" t="s">
        <v>15</v>
      </c>
      <c r="F599" s="1" t="s">
        <v>2348</v>
      </c>
      <c r="G599" s="1" t="b">
        <v>1</v>
      </c>
      <c r="H599" s="1" t="b">
        <v>1</v>
      </c>
      <c r="I599" s="1" t="s">
        <v>2221</v>
      </c>
      <c r="J599" s="5"/>
    </row>
    <row r="600" hidden="1">
      <c r="A600" s="2" t="s">
        <v>72</v>
      </c>
      <c r="B600" s="14"/>
      <c r="C600" s="1" t="s">
        <v>22</v>
      </c>
      <c r="D600" s="2" t="s">
        <v>12</v>
      </c>
      <c r="E600" s="1" t="s">
        <v>13</v>
      </c>
      <c r="F600" s="1" t="s">
        <v>2406</v>
      </c>
      <c r="G600" s="1" t="b">
        <v>1</v>
      </c>
      <c r="H600" s="1" t="b">
        <v>1</v>
      </c>
      <c r="I600" s="1" t="s">
        <v>2221</v>
      </c>
      <c r="J600" s="5"/>
    </row>
    <row r="601" hidden="1">
      <c r="A601" s="2" t="s">
        <v>73</v>
      </c>
      <c r="B601" s="14"/>
      <c r="C601" s="1" t="s">
        <v>22</v>
      </c>
      <c r="D601" s="2" t="s">
        <v>2377</v>
      </c>
      <c r="E601" s="4"/>
      <c r="F601" s="4"/>
      <c r="G601" s="1" t="b">
        <v>1</v>
      </c>
      <c r="H601" s="1" t="b">
        <v>0</v>
      </c>
      <c r="I601" s="1" t="s">
        <v>2207</v>
      </c>
      <c r="J601" s="5"/>
    </row>
    <row r="602" hidden="1">
      <c r="A602" s="2" t="s">
        <v>73</v>
      </c>
      <c r="B602" s="14"/>
      <c r="C602" s="1" t="s">
        <v>22</v>
      </c>
      <c r="D602" s="2" t="s">
        <v>2377</v>
      </c>
      <c r="E602" s="4"/>
      <c r="F602" s="1" t="s">
        <v>2378</v>
      </c>
      <c r="G602" s="1" t="b">
        <v>1</v>
      </c>
      <c r="H602" s="1" t="b">
        <v>0</v>
      </c>
      <c r="I602" s="1" t="s">
        <v>2207</v>
      </c>
      <c r="J602" s="5"/>
    </row>
    <row r="603" hidden="1">
      <c r="A603" s="2" t="s">
        <v>73</v>
      </c>
      <c r="B603" s="14"/>
      <c r="C603" s="1" t="s">
        <v>22</v>
      </c>
      <c r="D603" s="2" t="s">
        <v>62</v>
      </c>
      <c r="E603" s="1" t="s">
        <v>22</v>
      </c>
      <c r="F603" s="1" t="s">
        <v>2532</v>
      </c>
      <c r="G603" s="1" t="b">
        <v>1</v>
      </c>
      <c r="H603" s="1" t="b">
        <v>1</v>
      </c>
      <c r="I603" s="1" t="s">
        <v>2221</v>
      </c>
      <c r="J603" s="5"/>
    </row>
    <row r="604" hidden="1">
      <c r="A604" s="2" t="s">
        <v>73</v>
      </c>
      <c r="B604" s="14"/>
      <c r="C604" s="1" t="s">
        <v>22</v>
      </c>
      <c r="D604" s="2" t="s">
        <v>227</v>
      </c>
      <c r="E604" s="1" t="s">
        <v>22</v>
      </c>
      <c r="F604" s="1" t="s">
        <v>2553</v>
      </c>
      <c r="G604" s="1" t="b">
        <v>1</v>
      </c>
      <c r="H604" s="1" t="b">
        <v>1</v>
      </c>
      <c r="I604" s="1" t="s">
        <v>2221</v>
      </c>
      <c r="J604" s="5"/>
    </row>
    <row r="605" hidden="1">
      <c r="A605" s="2" t="s">
        <v>73</v>
      </c>
      <c r="B605" s="14"/>
      <c r="C605" s="1" t="s">
        <v>22</v>
      </c>
      <c r="D605" s="2" t="s">
        <v>228</v>
      </c>
      <c r="E605" s="1" t="s">
        <v>17</v>
      </c>
      <c r="F605" s="1" t="s">
        <v>2554</v>
      </c>
      <c r="G605" s="1" t="b">
        <v>1</v>
      </c>
      <c r="H605" s="1" t="b">
        <v>1</v>
      </c>
      <c r="I605" s="1" t="s">
        <v>2221</v>
      </c>
      <c r="J605" s="5"/>
    </row>
    <row r="606" hidden="1">
      <c r="A606" s="2" t="s">
        <v>73</v>
      </c>
      <c r="B606" s="14"/>
      <c r="C606" s="1" t="s">
        <v>22</v>
      </c>
      <c r="D606" s="2" t="s">
        <v>228</v>
      </c>
      <c r="E606" s="1" t="s">
        <v>17</v>
      </c>
      <c r="F606" s="1" t="s">
        <v>2385</v>
      </c>
      <c r="G606" s="1" t="b">
        <v>1</v>
      </c>
      <c r="H606" s="1" t="b">
        <v>1</v>
      </c>
      <c r="I606" s="1" t="s">
        <v>2236</v>
      </c>
      <c r="J606" s="5"/>
    </row>
    <row r="607" hidden="1">
      <c r="A607" s="2" t="s">
        <v>73</v>
      </c>
      <c r="B607" s="14"/>
      <c r="C607" s="1" t="s">
        <v>22</v>
      </c>
      <c r="D607" s="2" t="s">
        <v>21</v>
      </c>
      <c r="E607" s="1" t="s">
        <v>22</v>
      </c>
      <c r="F607" s="1" t="s">
        <v>2386</v>
      </c>
      <c r="G607" s="1" t="b">
        <v>1</v>
      </c>
      <c r="H607" s="1" t="b">
        <v>1</v>
      </c>
      <c r="I607" s="1" t="s">
        <v>2236</v>
      </c>
      <c r="J607" s="5"/>
    </row>
    <row r="608" hidden="1">
      <c r="A608" s="2" t="s">
        <v>73</v>
      </c>
      <c r="B608" s="14"/>
      <c r="C608" s="1" t="s">
        <v>22</v>
      </c>
      <c r="D608" s="2" t="s">
        <v>153</v>
      </c>
      <c r="E608" s="1" t="s">
        <v>15</v>
      </c>
      <c r="F608" s="1" t="s">
        <v>2387</v>
      </c>
      <c r="G608" s="1" t="b">
        <v>1</v>
      </c>
      <c r="H608" s="1" t="b">
        <v>1</v>
      </c>
      <c r="I608" s="1" t="s">
        <v>2221</v>
      </c>
      <c r="J608" s="5"/>
    </row>
    <row r="609" hidden="1">
      <c r="A609" s="2" t="s">
        <v>73</v>
      </c>
      <c r="B609" s="14"/>
      <c r="C609" s="1" t="s">
        <v>22</v>
      </c>
      <c r="D609" s="2" t="s">
        <v>241</v>
      </c>
      <c r="E609" s="1" t="s">
        <v>15</v>
      </c>
      <c r="F609" s="1" t="s">
        <v>2388</v>
      </c>
      <c r="G609" s="1" t="b">
        <v>1</v>
      </c>
      <c r="H609" s="1" t="b">
        <v>1</v>
      </c>
      <c r="I609" s="1" t="s">
        <v>2221</v>
      </c>
      <c r="J609" s="5"/>
    </row>
    <row r="610" hidden="1">
      <c r="A610" s="2" t="s">
        <v>73</v>
      </c>
      <c r="B610" s="14"/>
      <c r="C610" s="1" t="s">
        <v>22</v>
      </c>
      <c r="D610" s="2" t="s">
        <v>14</v>
      </c>
      <c r="E610" s="1" t="s">
        <v>15</v>
      </c>
      <c r="F610" s="1" t="s">
        <v>2389</v>
      </c>
      <c r="G610" s="1" t="b">
        <v>1</v>
      </c>
      <c r="H610" s="1" t="b">
        <v>1</v>
      </c>
      <c r="I610" s="1" t="s">
        <v>2221</v>
      </c>
      <c r="J610" s="5"/>
    </row>
    <row r="611" hidden="1">
      <c r="A611" s="2" t="s">
        <v>73</v>
      </c>
      <c r="B611" s="14"/>
      <c r="C611" s="1" t="s">
        <v>22</v>
      </c>
      <c r="D611" s="2" t="s">
        <v>19</v>
      </c>
      <c r="E611" s="1" t="s">
        <v>20</v>
      </c>
      <c r="F611" s="1" t="s">
        <v>2407</v>
      </c>
      <c r="G611" s="1" t="b">
        <v>1</v>
      </c>
      <c r="H611" s="1" t="b">
        <v>1</v>
      </c>
      <c r="I611" s="1" t="s">
        <v>2221</v>
      </c>
      <c r="J611" s="5"/>
    </row>
    <row r="612" hidden="1">
      <c r="A612" s="2" t="s">
        <v>74</v>
      </c>
      <c r="B612" s="14"/>
      <c r="C612" s="1" t="s">
        <v>22</v>
      </c>
      <c r="D612" s="2" t="s">
        <v>240</v>
      </c>
      <c r="E612" s="1" t="s">
        <v>17</v>
      </c>
      <c r="F612" s="4"/>
      <c r="G612" s="1" t="b">
        <v>1</v>
      </c>
      <c r="H612" s="1" t="b">
        <v>1</v>
      </c>
      <c r="I612" s="1" t="s">
        <v>2207</v>
      </c>
      <c r="J612" s="5"/>
    </row>
    <row r="613" hidden="1">
      <c r="A613" s="2" t="s">
        <v>74</v>
      </c>
      <c r="B613" s="14"/>
      <c r="C613" s="1" t="s">
        <v>22</v>
      </c>
      <c r="D613" s="2" t="s">
        <v>240</v>
      </c>
      <c r="E613" s="1" t="s">
        <v>17</v>
      </c>
      <c r="F613" s="1" t="s">
        <v>2354</v>
      </c>
      <c r="G613" s="1" t="b">
        <v>1</v>
      </c>
      <c r="H613" s="1" t="b">
        <v>1</v>
      </c>
      <c r="I613" s="1" t="s">
        <v>2207</v>
      </c>
      <c r="J613" s="5"/>
    </row>
    <row r="614" hidden="1">
      <c r="A614" s="2" t="s">
        <v>74</v>
      </c>
      <c r="B614" s="14"/>
      <c r="C614" s="1" t="s">
        <v>22</v>
      </c>
      <c r="D614" s="2" t="s">
        <v>12</v>
      </c>
      <c r="E614" s="1" t="s">
        <v>13</v>
      </c>
      <c r="F614" s="1" t="s">
        <v>2366</v>
      </c>
      <c r="G614" s="1" t="b">
        <v>1</v>
      </c>
      <c r="H614" s="1" t="b">
        <v>1</v>
      </c>
      <c r="I614" s="1" t="s">
        <v>2221</v>
      </c>
      <c r="J614" s="5"/>
    </row>
    <row r="615" hidden="1">
      <c r="A615" s="2" t="s">
        <v>74</v>
      </c>
      <c r="B615" s="14"/>
      <c r="C615" s="1" t="s">
        <v>22</v>
      </c>
      <c r="D615" s="2" t="s">
        <v>231</v>
      </c>
      <c r="E615" s="1" t="s">
        <v>17</v>
      </c>
      <c r="F615" s="1" t="s">
        <v>2335</v>
      </c>
      <c r="G615" s="1" t="b">
        <v>1</v>
      </c>
      <c r="H615" s="1" t="b">
        <v>1</v>
      </c>
      <c r="I615" s="1" t="s">
        <v>2221</v>
      </c>
      <c r="J615" s="5"/>
    </row>
    <row r="616" hidden="1">
      <c r="A616" s="2" t="s">
        <v>74</v>
      </c>
      <c r="B616" s="14"/>
      <c r="C616" s="1" t="s">
        <v>22</v>
      </c>
      <c r="D616" s="2" t="s">
        <v>228</v>
      </c>
      <c r="E616" s="1" t="s">
        <v>17</v>
      </c>
      <c r="F616" s="1" t="s">
        <v>2555</v>
      </c>
      <c r="G616" s="1" t="b">
        <v>1</v>
      </c>
      <c r="H616" s="1" t="b">
        <v>1</v>
      </c>
      <c r="I616" s="1" t="s">
        <v>2236</v>
      </c>
      <c r="J616" s="5"/>
    </row>
    <row r="617" hidden="1">
      <c r="A617" s="2" t="s">
        <v>74</v>
      </c>
      <c r="B617" s="14"/>
      <c r="C617" s="1" t="s">
        <v>22</v>
      </c>
      <c r="D617" s="2" t="s">
        <v>21</v>
      </c>
      <c r="E617" s="1" t="s">
        <v>22</v>
      </c>
      <c r="F617" s="1" t="s">
        <v>2556</v>
      </c>
      <c r="G617" s="1" t="b">
        <v>1</v>
      </c>
      <c r="H617" s="1" t="b">
        <v>1</v>
      </c>
      <c r="I617" s="1" t="s">
        <v>2236</v>
      </c>
      <c r="J617" s="5"/>
    </row>
    <row r="618" hidden="1">
      <c r="A618" s="2" t="s">
        <v>74</v>
      </c>
      <c r="B618" s="14"/>
      <c r="C618" s="1" t="s">
        <v>22</v>
      </c>
      <c r="D618" s="2" t="s">
        <v>153</v>
      </c>
      <c r="E618" s="1" t="s">
        <v>15</v>
      </c>
      <c r="F618" s="1" t="s">
        <v>2557</v>
      </c>
      <c r="G618" s="1" t="b">
        <v>1</v>
      </c>
      <c r="H618" s="1" t="b">
        <v>1</v>
      </c>
      <c r="I618" s="1" t="s">
        <v>2221</v>
      </c>
      <c r="J618" s="5"/>
    </row>
    <row r="619" hidden="1">
      <c r="A619" s="2" t="s">
        <v>74</v>
      </c>
      <c r="B619" s="14"/>
      <c r="C619" s="1" t="s">
        <v>22</v>
      </c>
      <c r="D619" s="2" t="s">
        <v>19</v>
      </c>
      <c r="E619" s="1" t="s">
        <v>20</v>
      </c>
      <c r="F619" s="1" t="s">
        <v>2407</v>
      </c>
      <c r="G619" s="1" t="b">
        <v>1</v>
      </c>
      <c r="H619" s="1" t="b">
        <v>1</v>
      </c>
      <c r="I619" s="1" t="s">
        <v>2221</v>
      </c>
      <c r="J619" s="5"/>
    </row>
    <row r="620" hidden="1">
      <c r="A620" s="2" t="s">
        <v>74</v>
      </c>
      <c r="B620" s="14"/>
      <c r="C620" s="1" t="s">
        <v>22</v>
      </c>
      <c r="D620" s="2" t="s">
        <v>241</v>
      </c>
      <c r="E620" s="1" t="s">
        <v>15</v>
      </c>
      <c r="F620" s="1" t="s">
        <v>2558</v>
      </c>
      <c r="G620" s="1" t="b">
        <v>1</v>
      </c>
      <c r="H620" s="1" t="b">
        <v>1</v>
      </c>
      <c r="I620" s="1" t="s">
        <v>2221</v>
      </c>
      <c r="J620" s="5"/>
    </row>
    <row r="621" hidden="1">
      <c r="A621" s="2" t="s">
        <v>74</v>
      </c>
      <c r="B621" s="14"/>
      <c r="C621" s="1" t="s">
        <v>22</v>
      </c>
      <c r="D621" s="2" t="s">
        <v>14</v>
      </c>
      <c r="E621" s="1" t="s">
        <v>15</v>
      </c>
      <c r="F621" s="1" t="s">
        <v>2559</v>
      </c>
      <c r="G621" s="1" t="b">
        <v>1</v>
      </c>
      <c r="H621" s="1" t="b">
        <v>1</v>
      </c>
      <c r="I621" s="1" t="s">
        <v>2221</v>
      </c>
      <c r="J621" s="5"/>
    </row>
    <row r="622" hidden="1">
      <c r="A622" s="2" t="s">
        <v>75</v>
      </c>
      <c r="B622" s="14"/>
      <c r="C622" s="1" t="s">
        <v>22</v>
      </c>
      <c r="D622" s="2" t="s">
        <v>229</v>
      </c>
      <c r="E622" s="1" t="s">
        <v>17</v>
      </c>
      <c r="F622" s="4"/>
      <c r="G622" s="1" t="b">
        <v>1</v>
      </c>
      <c r="H622" s="1" t="b">
        <v>1</v>
      </c>
      <c r="I622" s="1" t="s">
        <v>2207</v>
      </c>
      <c r="J622" s="5"/>
    </row>
    <row r="623" hidden="1">
      <c r="A623" s="2" t="s">
        <v>75</v>
      </c>
      <c r="B623" s="14"/>
      <c r="C623" s="1" t="s">
        <v>22</v>
      </c>
      <c r="D623" s="2" t="s">
        <v>229</v>
      </c>
      <c r="E623" s="1" t="s">
        <v>17</v>
      </c>
      <c r="F623" s="1" t="s">
        <v>2391</v>
      </c>
      <c r="G623" s="1" t="b">
        <v>1</v>
      </c>
      <c r="H623" s="1" t="b">
        <v>1</v>
      </c>
      <c r="I623" s="1" t="s">
        <v>2207</v>
      </c>
      <c r="J623" s="5"/>
    </row>
    <row r="624" hidden="1">
      <c r="A624" s="2" t="s">
        <v>75</v>
      </c>
      <c r="B624" s="14"/>
      <c r="C624" s="1" t="s">
        <v>22</v>
      </c>
      <c r="D624" s="2" t="s">
        <v>62</v>
      </c>
      <c r="E624" s="1" t="s">
        <v>22</v>
      </c>
      <c r="F624" s="1" t="s">
        <v>2532</v>
      </c>
      <c r="G624" s="1" t="b">
        <v>1</v>
      </c>
      <c r="H624" s="1" t="b">
        <v>1</v>
      </c>
      <c r="I624" s="1" t="s">
        <v>2221</v>
      </c>
      <c r="J624" s="5"/>
    </row>
    <row r="625" hidden="1">
      <c r="A625" s="2" t="s">
        <v>75</v>
      </c>
      <c r="B625" s="14"/>
      <c r="C625" s="1" t="s">
        <v>22</v>
      </c>
      <c r="D625" s="2" t="s">
        <v>2560</v>
      </c>
      <c r="E625" s="4"/>
      <c r="F625" s="2" t="s">
        <v>2560</v>
      </c>
      <c r="G625" s="1" t="b">
        <v>0</v>
      </c>
      <c r="H625" s="1" t="b">
        <v>0</v>
      </c>
      <c r="I625" s="1" t="s">
        <v>2221</v>
      </c>
      <c r="J625" s="5"/>
    </row>
    <row r="626" hidden="1">
      <c r="A626" s="2" t="s">
        <v>75</v>
      </c>
      <c r="B626" s="14"/>
      <c r="C626" s="1" t="s">
        <v>22</v>
      </c>
      <c r="D626" s="2" t="s">
        <v>228</v>
      </c>
      <c r="E626" s="1" t="s">
        <v>17</v>
      </c>
      <c r="F626" s="1" t="s">
        <v>2385</v>
      </c>
      <c r="G626" s="1" t="b">
        <v>1</v>
      </c>
      <c r="H626" s="1" t="b">
        <v>1</v>
      </c>
      <c r="I626" s="1" t="s">
        <v>2236</v>
      </c>
      <c r="J626" s="5"/>
    </row>
    <row r="627" hidden="1">
      <c r="A627" s="2" t="s">
        <v>75</v>
      </c>
      <c r="B627" s="14"/>
      <c r="C627" s="1" t="s">
        <v>22</v>
      </c>
      <c r="D627" s="2" t="s">
        <v>21</v>
      </c>
      <c r="E627" s="1" t="s">
        <v>22</v>
      </c>
      <c r="F627" s="1" t="s">
        <v>2386</v>
      </c>
      <c r="G627" s="1" t="b">
        <v>1</v>
      </c>
      <c r="H627" s="1" t="b">
        <v>1</v>
      </c>
      <c r="I627" s="1" t="s">
        <v>2236</v>
      </c>
      <c r="J627" s="5"/>
    </row>
    <row r="628" hidden="1">
      <c r="A628" s="2" t="s">
        <v>75</v>
      </c>
      <c r="B628" s="14"/>
      <c r="C628" s="1" t="s">
        <v>22</v>
      </c>
      <c r="D628" s="2" t="s">
        <v>153</v>
      </c>
      <c r="E628" s="1" t="s">
        <v>15</v>
      </c>
      <c r="F628" s="1" t="s">
        <v>2387</v>
      </c>
      <c r="G628" s="1" t="b">
        <v>1</v>
      </c>
      <c r="H628" s="1" t="b">
        <v>1</v>
      </c>
      <c r="I628" s="1" t="s">
        <v>2221</v>
      </c>
      <c r="J628" s="5"/>
    </row>
    <row r="629" hidden="1">
      <c r="A629" s="2" t="s">
        <v>75</v>
      </c>
      <c r="B629" s="14"/>
      <c r="C629" s="1" t="s">
        <v>22</v>
      </c>
      <c r="D629" s="2" t="s">
        <v>241</v>
      </c>
      <c r="E629" s="1" t="s">
        <v>15</v>
      </c>
      <c r="F629" s="1" t="s">
        <v>2388</v>
      </c>
      <c r="G629" s="1" t="b">
        <v>1</v>
      </c>
      <c r="H629" s="1" t="b">
        <v>1</v>
      </c>
      <c r="I629" s="1" t="s">
        <v>2221</v>
      </c>
      <c r="J629" s="5"/>
    </row>
    <row r="630" hidden="1">
      <c r="A630" s="2" t="s">
        <v>75</v>
      </c>
      <c r="B630" s="14"/>
      <c r="C630" s="1" t="s">
        <v>22</v>
      </c>
      <c r="D630" s="2" t="s">
        <v>14</v>
      </c>
      <c r="E630" s="1" t="s">
        <v>15</v>
      </c>
      <c r="F630" s="1" t="s">
        <v>2389</v>
      </c>
      <c r="G630" s="1" t="b">
        <v>1</v>
      </c>
      <c r="H630" s="1" t="b">
        <v>1</v>
      </c>
      <c r="I630" s="1" t="s">
        <v>2221</v>
      </c>
      <c r="J630" s="5"/>
    </row>
    <row r="631" hidden="1">
      <c r="A631" s="2" t="s">
        <v>75</v>
      </c>
      <c r="B631" s="14"/>
      <c r="C631" s="1" t="s">
        <v>22</v>
      </c>
      <c r="D631" s="2" t="s">
        <v>19</v>
      </c>
      <c r="E631" s="1" t="s">
        <v>20</v>
      </c>
      <c r="F631" s="1" t="s">
        <v>2407</v>
      </c>
      <c r="G631" s="1" t="b">
        <v>1</v>
      </c>
      <c r="H631" s="1" t="b">
        <v>1</v>
      </c>
      <c r="I631" s="1" t="s">
        <v>2221</v>
      </c>
      <c r="J631" s="5"/>
    </row>
    <row r="632" hidden="1">
      <c r="A632" s="2" t="s">
        <v>76</v>
      </c>
      <c r="B632" s="14"/>
      <c r="C632" s="1" t="s">
        <v>22</v>
      </c>
      <c r="D632" s="2" t="s">
        <v>2377</v>
      </c>
      <c r="E632" s="4"/>
      <c r="F632" s="4"/>
      <c r="G632" s="1" t="b">
        <v>1</v>
      </c>
      <c r="H632" s="1" t="b">
        <v>0</v>
      </c>
      <c r="I632" s="1" t="s">
        <v>2207</v>
      </c>
      <c r="J632" s="5"/>
    </row>
    <row r="633" hidden="1">
      <c r="A633" s="2" t="s">
        <v>76</v>
      </c>
      <c r="B633" s="14"/>
      <c r="C633" s="1" t="s">
        <v>22</v>
      </c>
      <c r="D633" s="2" t="s">
        <v>2377</v>
      </c>
      <c r="E633" s="4"/>
      <c r="F633" s="1" t="s">
        <v>2378</v>
      </c>
      <c r="G633" s="1" t="b">
        <v>1</v>
      </c>
      <c r="H633" s="1" t="b">
        <v>0</v>
      </c>
      <c r="I633" s="1" t="s">
        <v>2207</v>
      </c>
      <c r="J633" s="5"/>
    </row>
    <row r="634" hidden="1">
      <c r="A634" s="2" t="s">
        <v>76</v>
      </c>
      <c r="B634" s="14"/>
      <c r="C634" s="1" t="s">
        <v>22</v>
      </c>
      <c r="D634" s="2" t="s">
        <v>82</v>
      </c>
      <c r="E634" s="1" t="s">
        <v>22</v>
      </c>
      <c r="F634" s="1" t="s">
        <v>2561</v>
      </c>
      <c r="G634" s="1" t="b">
        <v>1</v>
      </c>
      <c r="H634" s="1" t="b">
        <v>1</v>
      </c>
      <c r="I634" s="1" t="s">
        <v>2221</v>
      </c>
      <c r="J634" s="5"/>
    </row>
    <row r="635" hidden="1">
      <c r="A635" s="2" t="s">
        <v>76</v>
      </c>
      <c r="B635" s="14"/>
      <c r="C635" s="1" t="s">
        <v>22</v>
      </c>
      <c r="D635" s="2" t="s">
        <v>228</v>
      </c>
      <c r="E635" s="1" t="s">
        <v>17</v>
      </c>
      <c r="F635" s="1" t="s">
        <v>2562</v>
      </c>
      <c r="G635" s="1" t="b">
        <v>1</v>
      </c>
      <c r="H635" s="1" t="b">
        <v>1</v>
      </c>
      <c r="I635" s="1" t="s">
        <v>2236</v>
      </c>
      <c r="J635" s="5"/>
    </row>
    <row r="636" hidden="1">
      <c r="A636" s="2" t="s">
        <v>76</v>
      </c>
      <c r="B636" s="14"/>
      <c r="C636" s="1" t="s">
        <v>22</v>
      </c>
      <c r="D636" s="2" t="s">
        <v>228</v>
      </c>
      <c r="E636" s="1" t="s">
        <v>17</v>
      </c>
      <c r="F636" s="1" t="s">
        <v>2335</v>
      </c>
      <c r="G636" s="1" t="b">
        <v>1</v>
      </c>
      <c r="H636" s="1" t="b">
        <v>1</v>
      </c>
      <c r="I636" s="1" t="s">
        <v>2236</v>
      </c>
      <c r="J636" s="5"/>
    </row>
    <row r="637" hidden="1">
      <c r="A637" s="2" t="s">
        <v>76</v>
      </c>
      <c r="B637" s="14"/>
      <c r="C637" s="1" t="s">
        <v>22</v>
      </c>
      <c r="D637" s="2" t="s">
        <v>12</v>
      </c>
      <c r="E637" s="1" t="s">
        <v>13</v>
      </c>
      <c r="F637" s="1" t="s">
        <v>2563</v>
      </c>
      <c r="G637" s="1" t="b">
        <v>1</v>
      </c>
      <c r="H637" s="1" t="b">
        <v>1</v>
      </c>
      <c r="I637" s="1" t="s">
        <v>2236</v>
      </c>
      <c r="J637" s="5"/>
    </row>
    <row r="638" hidden="1">
      <c r="A638" s="2" t="s">
        <v>76</v>
      </c>
      <c r="B638" s="14"/>
      <c r="C638" s="1" t="s">
        <v>22</v>
      </c>
      <c r="D638" s="2" t="s">
        <v>12</v>
      </c>
      <c r="E638" s="1" t="s">
        <v>13</v>
      </c>
      <c r="F638" s="1" t="s">
        <v>2564</v>
      </c>
      <c r="G638" s="1" t="b">
        <v>1</v>
      </c>
      <c r="H638" s="1" t="b">
        <v>1</v>
      </c>
      <c r="I638" s="1" t="s">
        <v>2236</v>
      </c>
      <c r="J638" s="5"/>
    </row>
    <row r="639" hidden="1">
      <c r="A639" s="2" t="s">
        <v>77</v>
      </c>
      <c r="B639" s="14"/>
      <c r="C639" s="1" t="s">
        <v>22</v>
      </c>
      <c r="D639" s="2" t="s">
        <v>114</v>
      </c>
      <c r="E639" s="1" t="s">
        <v>17</v>
      </c>
      <c r="F639" s="4"/>
      <c r="G639" s="1" t="b">
        <v>1</v>
      </c>
      <c r="H639" s="1" t="b">
        <v>1</v>
      </c>
      <c r="I639" s="1" t="s">
        <v>2207</v>
      </c>
      <c r="J639" s="5"/>
    </row>
    <row r="640" hidden="1">
      <c r="A640" s="2" t="s">
        <v>77</v>
      </c>
      <c r="B640" s="14"/>
      <c r="C640" s="1" t="s">
        <v>22</v>
      </c>
      <c r="D640" s="2" t="s">
        <v>114</v>
      </c>
      <c r="E640" s="1" t="s">
        <v>17</v>
      </c>
      <c r="F640" s="1" t="s">
        <v>2420</v>
      </c>
      <c r="G640" s="1" t="b">
        <v>1</v>
      </c>
      <c r="H640" s="1" t="b">
        <v>1</v>
      </c>
      <c r="I640" s="1" t="s">
        <v>2207</v>
      </c>
      <c r="J640" s="5"/>
    </row>
    <row r="641" hidden="1">
      <c r="A641" s="2" t="s">
        <v>77</v>
      </c>
      <c r="B641" s="14"/>
      <c r="C641" s="1" t="s">
        <v>22</v>
      </c>
      <c r="D641" s="2" t="s">
        <v>82</v>
      </c>
      <c r="E641" s="1" t="s">
        <v>22</v>
      </c>
      <c r="F641" s="1" t="s">
        <v>2565</v>
      </c>
      <c r="G641" s="1" t="b">
        <v>1</v>
      </c>
      <c r="H641" s="1" t="b">
        <v>1</v>
      </c>
      <c r="I641" s="1" t="s">
        <v>2221</v>
      </c>
      <c r="J641" s="5"/>
    </row>
    <row r="642" hidden="1">
      <c r="A642" s="2" t="s">
        <v>77</v>
      </c>
      <c r="B642" s="14"/>
      <c r="C642" s="1" t="s">
        <v>22</v>
      </c>
      <c r="D642" s="2" t="s">
        <v>228</v>
      </c>
      <c r="E642" s="1" t="s">
        <v>17</v>
      </c>
      <c r="F642" s="1" t="s">
        <v>2562</v>
      </c>
      <c r="G642" s="1" t="b">
        <v>1</v>
      </c>
      <c r="H642" s="1" t="b">
        <v>1</v>
      </c>
      <c r="I642" s="1" t="s">
        <v>2236</v>
      </c>
      <c r="J642" s="5"/>
    </row>
    <row r="643" hidden="1">
      <c r="A643" s="2" t="s">
        <v>77</v>
      </c>
      <c r="B643" s="14"/>
      <c r="C643" s="1" t="s">
        <v>22</v>
      </c>
      <c r="D643" s="2" t="s">
        <v>228</v>
      </c>
      <c r="E643" s="1" t="s">
        <v>17</v>
      </c>
      <c r="F643" s="1" t="s">
        <v>2335</v>
      </c>
      <c r="G643" s="1" t="b">
        <v>1</v>
      </c>
      <c r="H643" s="1" t="b">
        <v>1</v>
      </c>
      <c r="I643" s="1" t="s">
        <v>2236</v>
      </c>
      <c r="J643" s="5"/>
    </row>
    <row r="644" hidden="1">
      <c r="A644" s="2" t="s">
        <v>77</v>
      </c>
      <c r="B644" s="14"/>
      <c r="C644" s="1" t="s">
        <v>22</v>
      </c>
      <c r="D644" s="2" t="s">
        <v>12</v>
      </c>
      <c r="E644" s="1" t="s">
        <v>13</v>
      </c>
      <c r="F644" s="1" t="s">
        <v>2563</v>
      </c>
      <c r="G644" s="1" t="b">
        <v>1</v>
      </c>
      <c r="H644" s="1" t="b">
        <v>1</v>
      </c>
      <c r="I644" s="1" t="s">
        <v>2236</v>
      </c>
      <c r="J644" s="5"/>
    </row>
    <row r="645" hidden="1">
      <c r="A645" s="2" t="s">
        <v>77</v>
      </c>
      <c r="B645" s="14"/>
      <c r="C645" s="1" t="s">
        <v>22</v>
      </c>
      <c r="D645" s="2" t="s">
        <v>12</v>
      </c>
      <c r="E645" s="1" t="s">
        <v>13</v>
      </c>
      <c r="F645" s="1" t="s">
        <v>2564</v>
      </c>
      <c r="G645" s="1" t="b">
        <v>1</v>
      </c>
      <c r="H645" s="1" t="b">
        <v>1</v>
      </c>
      <c r="I645" s="1" t="s">
        <v>2236</v>
      </c>
      <c r="J645" s="5"/>
    </row>
    <row r="646" hidden="1">
      <c r="A646" s="2" t="s">
        <v>78</v>
      </c>
      <c r="B646" s="14"/>
      <c r="C646" s="1" t="s">
        <v>22</v>
      </c>
      <c r="D646" s="2" t="s">
        <v>164</v>
      </c>
      <c r="E646" s="1" t="s">
        <v>17</v>
      </c>
      <c r="F646" s="1" t="s">
        <v>2349</v>
      </c>
      <c r="G646" s="1" t="b">
        <v>1</v>
      </c>
      <c r="H646" s="1" t="b">
        <v>1</v>
      </c>
      <c r="I646" s="1" t="s">
        <v>2207</v>
      </c>
      <c r="J646" s="5"/>
    </row>
    <row r="647" hidden="1">
      <c r="A647" s="2" t="s">
        <v>78</v>
      </c>
      <c r="B647" s="14"/>
      <c r="C647" s="1" t="s">
        <v>22</v>
      </c>
      <c r="D647" s="2" t="s">
        <v>82</v>
      </c>
      <c r="E647" s="1" t="s">
        <v>22</v>
      </c>
      <c r="F647" s="1" t="s">
        <v>2565</v>
      </c>
      <c r="G647" s="1" t="b">
        <v>1</v>
      </c>
      <c r="H647" s="1" t="b">
        <v>1</v>
      </c>
      <c r="I647" s="1" t="s">
        <v>2221</v>
      </c>
      <c r="J647" s="5"/>
    </row>
    <row r="648" hidden="1">
      <c r="A648" s="2" t="s">
        <v>78</v>
      </c>
      <c r="B648" s="14"/>
      <c r="C648" s="1" t="s">
        <v>22</v>
      </c>
      <c r="D648" s="2" t="s">
        <v>228</v>
      </c>
      <c r="E648" s="1" t="s">
        <v>17</v>
      </c>
      <c r="F648" s="1" t="s">
        <v>2566</v>
      </c>
      <c r="G648" s="1" t="b">
        <v>1</v>
      </c>
      <c r="H648" s="1" t="b">
        <v>1</v>
      </c>
      <c r="I648" s="1" t="s">
        <v>2236</v>
      </c>
      <c r="J648" s="5"/>
    </row>
    <row r="649" hidden="1">
      <c r="A649" s="2" t="s">
        <v>78</v>
      </c>
      <c r="B649" s="14"/>
      <c r="C649" s="1" t="s">
        <v>22</v>
      </c>
      <c r="D649" s="2" t="s">
        <v>12</v>
      </c>
      <c r="E649" s="1" t="s">
        <v>13</v>
      </c>
      <c r="F649" s="1" t="s">
        <v>2567</v>
      </c>
      <c r="G649" s="1" t="b">
        <v>1</v>
      </c>
      <c r="H649" s="1" t="b">
        <v>1</v>
      </c>
      <c r="I649" s="1" t="s">
        <v>2236</v>
      </c>
      <c r="J649" s="5"/>
    </row>
    <row r="650" hidden="1">
      <c r="A650" s="2" t="s">
        <v>79</v>
      </c>
      <c r="B650" s="14"/>
      <c r="C650" s="1" t="s">
        <v>22</v>
      </c>
      <c r="D650" s="2" t="s">
        <v>2377</v>
      </c>
      <c r="E650" s="4"/>
      <c r="F650" s="4"/>
      <c r="G650" s="1" t="b">
        <v>1</v>
      </c>
      <c r="H650" s="1" t="b">
        <v>0</v>
      </c>
      <c r="I650" s="1" t="s">
        <v>2207</v>
      </c>
      <c r="J650" s="5"/>
    </row>
    <row r="651" hidden="1">
      <c r="A651" s="2" t="s">
        <v>79</v>
      </c>
      <c r="B651" s="14"/>
      <c r="C651" s="1" t="s">
        <v>22</v>
      </c>
      <c r="D651" s="2" t="s">
        <v>2377</v>
      </c>
      <c r="E651" s="4"/>
      <c r="F651" s="1" t="s">
        <v>2378</v>
      </c>
      <c r="G651" s="1" t="b">
        <v>1</v>
      </c>
      <c r="H651" s="1" t="b">
        <v>0</v>
      </c>
      <c r="I651" s="1" t="s">
        <v>2207</v>
      </c>
      <c r="J651" s="5"/>
    </row>
    <row r="652" hidden="1">
      <c r="A652" s="2" t="s">
        <v>79</v>
      </c>
      <c r="B652" s="14"/>
      <c r="C652" s="1" t="s">
        <v>22</v>
      </c>
      <c r="D652" s="2" t="s">
        <v>82</v>
      </c>
      <c r="E652" s="1" t="s">
        <v>22</v>
      </c>
      <c r="F652" s="1" t="s">
        <v>2561</v>
      </c>
      <c r="G652" s="1" t="b">
        <v>1</v>
      </c>
      <c r="H652" s="1" t="b">
        <v>1</v>
      </c>
      <c r="I652" s="1" t="s">
        <v>2221</v>
      </c>
      <c r="J652" s="5"/>
    </row>
    <row r="653" hidden="1">
      <c r="A653" s="2" t="s">
        <v>79</v>
      </c>
      <c r="B653" s="14"/>
      <c r="C653" s="1" t="s">
        <v>22</v>
      </c>
      <c r="D653" s="2" t="s">
        <v>228</v>
      </c>
      <c r="E653" s="1" t="s">
        <v>17</v>
      </c>
      <c r="F653" s="1" t="s">
        <v>2566</v>
      </c>
      <c r="G653" s="1" t="b">
        <v>1</v>
      </c>
      <c r="H653" s="1" t="b">
        <v>1</v>
      </c>
      <c r="I653" s="1" t="s">
        <v>2236</v>
      </c>
      <c r="J653" s="5"/>
    </row>
    <row r="654" hidden="1">
      <c r="A654" s="2" t="s">
        <v>79</v>
      </c>
      <c r="B654" s="14"/>
      <c r="C654" s="1" t="s">
        <v>22</v>
      </c>
      <c r="D654" s="2" t="s">
        <v>12</v>
      </c>
      <c r="E654" s="1" t="s">
        <v>13</v>
      </c>
      <c r="F654" s="1" t="s">
        <v>2567</v>
      </c>
      <c r="G654" s="1" t="b">
        <v>1</v>
      </c>
      <c r="H654" s="1" t="b">
        <v>1</v>
      </c>
      <c r="I654" s="1" t="s">
        <v>2236</v>
      </c>
      <c r="J654" s="5"/>
    </row>
    <row r="655" hidden="1">
      <c r="A655" s="2" t="s">
        <v>80</v>
      </c>
      <c r="B655" s="14"/>
      <c r="C655" s="1" t="s">
        <v>22</v>
      </c>
      <c r="D655" s="2" t="s">
        <v>240</v>
      </c>
      <c r="E655" s="1" t="s">
        <v>17</v>
      </c>
      <c r="F655" s="1" t="s">
        <v>2354</v>
      </c>
      <c r="G655" s="1" t="b">
        <v>1</v>
      </c>
      <c r="H655" s="1" t="b">
        <v>1</v>
      </c>
      <c r="I655" s="1" t="s">
        <v>2207</v>
      </c>
      <c r="J655" s="5"/>
    </row>
    <row r="656" hidden="1">
      <c r="A656" s="2" t="s">
        <v>80</v>
      </c>
      <c r="B656" s="14"/>
      <c r="C656" s="1" t="s">
        <v>22</v>
      </c>
      <c r="D656" s="2" t="s">
        <v>249</v>
      </c>
      <c r="E656" s="1" t="s">
        <v>17</v>
      </c>
      <c r="F656" s="4"/>
      <c r="G656" s="1" t="b">
        <v>1</v>
      </c>
      <c r="H656" s="1" t="b">
        <v>1</v>
      </c>
      <c r="I656" s="1" t="s">
        <v>2207</v>
      </c>
      <c r="J656" s="5"/>
    </row>
    <row r="657" hidden="1">
      <c r="A657" s="2" t="s">
        <v>80</v>
      </c>
      <c r="B657" s="14"/>
      <c r="C657" s="1" t="s">
        <v>22</v>
      </c>
      <c r="D657" s="2" t="s">
        <v>249</v>
      </c>
      <c r="E657" s="1" t="s">
        <v>17</v>
      </c>
      <c r="F657" s="1" t="s">
        <v>2261</v>
      </c>
      <c r="G657" s="1" t="b">
        <v>1</v>
      </c>
      <c r="H657" s="1" t="b">
        <v>1</v>
      </c>
      <c r="I657" s="1" t="s">
        <v>2207</v>
      </c>
      <c r="J657" s="5"/>
    </row>
    <row r="658" hidden="1">
      <c r="A658" s="2" t="s">
        <v>80</v>
      </c>
      <c r="B658" s="14"/>
      <c r="C658" s="1" t="s">
        <v>22</v>
      </c>
      <c r="D658" s="2" t="s">
        <v>82</v>
      </c>
      <c r="E658" s="1" t="s">
        <v>22</v>
      </c>
      <c r="F658" s="1" t="s">
        <v>2568</v>
      </c>
      <c r="G658" s="1" t="b">
        <v>1</v>
      </c>
      <c r="H658" s="1" t="b">
        <v>1</v>
      </c>
      <c r="I658" s="1" t="s">
        <v>2221</v>
      </c>
      <c r="J658" s="5"/>
    </row>
    <row r="659" hidden="1">
      <c r="A659" s="2" t="s">
        <v>80</v>
      </c>
      <c r="B659" s="14"/>
      <c r="C659" s="1" t="s">
        <v>22</v>
      </c>
      <c r="D659" s="2" t="s">
        <v>228</v>
      </c>
      <c r="E659" s="1" t="s">
        <v>17</v>
      </c>
      <c r="F659" s="1" t="s">
        <v>2566</v>
      </c>
      <c r="G659" s="1" t="b">
        <v>1</v>
      </c>
      <c r="H659" s="1" t="b">
        <v>1</v>
      </c>
      <c r="I659" s="1" t="s">
        <v>2236</v>
      </c>
      <c r="J659" s="5"/>
    </row>
    <row r="660" hidden="1">
      <c r="A660" s="2" t="s">
        <v>80</v>
      </c>
      <c r="B660" s="14"/>
      <c r="C660" s="1" t="s">
        <v>22</v>
      </c>
      <c r="D660" s="2" t="s">
        <v>12</v>
      </c>
      <c r="E660" s="1" t="s">
        <v>13</v>
      </c>
      <c r="F660" s="1" t="s">
        <v>2567</v>
      </c>
      <c r="G660" s="1" t="b">
        <v>1</v>
      </c>
      <c r="H660" s="1" t="b">
        <v>1</v>
      </c>
      <c r="I660" s="1" t="s">
        <v>2236</v>
      </c>
      <c r="J660" s="5"/>
    </row>
    <row r="661" hidden="1">
      <c r="A661" s="2" t="s">
        <v>81</v>
      </c>
      <c r="B661" s="14"/>
      <c r="C661" s="1" t="s">
        <v>22</v>
      </c>
      <c r="D661" s="2" t="s">
        <v>12</v>
      </c>
      <c r="E661" s="1" t="s">
        <v>13</v>
      </c>
      <c r="F661" s="1" t="s">
        <v>2396</v>
      </c>
      <c r="G661" s="1" t="b">
        <v>1</v>
      </c>
      <c r="H661" s="1" t="b">
        <v>1</v>
      </c>
      <c r="I661" s="1" t="s">
        <v>2207</v>
      </c>
      <c r="J661" s="5"/>
    </row>
    <row r="662" hidden="1">
      <c r="A662" s="2" t="s">
        <v>81</v>
      </c>
      <c r="B662" s="14"/>
      <c r="C662" s="1" t="s">
        <v>22</v>
      </c>
      <c r="D662" s="2" t="s">
        <v>18</v>
      </c>
      <c r="E662" s="1" t="s">
        <v>17</v>
      </c>
      <c r="F662" s="1" t="s">
        <v>2330</v>
      </c>
      <c r="G662" s="1" t="b">
        <v>1</v>
      </c>
      <c r="H662" s="1" t="b">
        <v>1</v>
      </c>
      <c r="I662" s="1" t="s">
        <v>2207</v>
      </c>
      <c r="J662" s="5"/>
    </row>
    <row r="663" hidden="1">
      <c r="A663" s="2" t="s">
        <v>81</v>
      </c>
      <c r="B663" s="14"/>
      <c r="C663" s="1" t="s">
        <v>22</v>
      </c>
      <c r="D663" s="2" t="s">
        <v>82</v>
      </c>
      <c r="E663" s="1" t="s">
        <v>22</v>
      </c>
      <c r="F663" s="1" t="s">
        <v>2568</v>
      </c>
      <c r="G663" s="1" t="b">
        <v>1</v>
      </c>
      <c r="H663" s="1" t="b">
        <v>1</v>
      </c>
      <c r="I663" s="1" t="s">
        <v>2221</v>
      </c>
      <c r="J663" s="5"/>
    </row>
    <row r="664" hidden="1">
      <c r="A664" s="2" t="s">
        <v>81</v>
      </c>
      <c r="B664" s="14"/>
      <c r="C664" s="1" t="s">
        <v>22</v>
      </c>
      <c r="D664" s="2" t="s">
        <v>228</v>
      </c>
      <c r="E664" s="1" t="s">
        <v>17</v>
      </c>
      <c r="F664" s="1" t="s">
        <v>2566</v>
      </c>
      <c r="G664" s="1" t="b">
        <v>1</v>
      </c>
      <c r="H664" s="1" t="b">
        <v>1</v>
      </c>
      <c r="I664" s="1" t="s">
        <v>2236</v>
      </c>
      <c r="J664" s="5"/>
    </row>
    <row r="665" hidden="1">
      <c r="A665" s="2" t="s">
        <v>81</v>
      </c>
      <c r="B665" s="14"/>
      <c r="C665" s="1" t="s">
        <v>22</v>
      </c>
      <c r="D665" s="2" t="s">
        <v>12</v>
      </c>
      <c r="E665" s="1" t="s">
        <v>13</v>
      </c>
      <c r="F665" s="1" t="s">
        <v>2567</v>
      </c>
      <c r="G665" s="1" t="b">
        <v>1</v>
      </c>
      <c r="H665" s="1" t="b">
        <v>1</v>
      </c>
      <c r="I665" s="1" t="s">
        <v>2236</v>
      </c>
      <c r="J665" s="5"/>
    </row>
    <row r="666" hidden="1">
      <c r="A666" s="2" t="s">
        <v>82</v>
      </c>
      <c r="B666" s="14"/>
      <c r="C666" s="1" t="s">
        <v>22</v>
      </c>
      <c r="D666" s="2" t="s">
        <v>163</v>
      </c>
      <c r="E666" s="1" t="s">
        <v>17</v>
      </c>
      <c r="F666" s="4"/>
      <c r="G666" s="1" t="b">
        <v>1</v>
      </c>
      <c r="H666" s="1" t="b">
        <v>1</v>
      </c>
      <c r="I666" s="1" t="s">
        <v>2207</v>
      </c>
      <c r="J666" s="5"/>
    </row>
    <row r="667" hidden="1">
      <c r="A667" s="2" t="s">
        <v>82</v>
      </c>
      <c r="B667" s="14"/>
      <c r="C667" s="1" t="s">
        <v>22</v>
      </c>
      <c r="D667" s="2" t="s">
        <v>163</v>
      </c>
      <c r="E667" s="1" t="s">
        <v>17</v>
      </c>
      <c r="F667" s="1" t="s">
        <v>2331</v>
      </c>
      <c r="G667" s="1" t="b">
        <v>1</v>
      </c>
      <c r="H667" s="1" t="b">
        <v>1</v>
      </c>
      <c r="I667" s="1" t="s">
        <v>2207</v>
      </c>
      <c r="J667" s="5"/>
    </row>
    <row r="668" hidden="1">
      <c r="A668" s="2" t="s">
        <v>82</v>
      </c>
      <c r="B668" s="14"/>
      <c r="C668" s="1" t="s">
        <v>22</v>
      </c>
      <c r="D668" s="2" t="s">
        <v>12</v>
      </c>
      <c r="E668" s="1" t="s">
        <v>13</v>
      </c>
      <c r="F668" s="1" t="s">
        <v>2366</v>
      </c>
      <c r="G668" s="1" t="b">
        <v>1</v>
      </c>
      <c r="H668" s="1" t="b">
        <v>1</v>
      </c>
      <c r="I668" s="1" t="s">
        <v>2221</v>
      </c>
      <c r="J668" s="5"/>
    </row>
    <row r="669" hidden="1">
      <c r="A669" s="2" t="s">
        <v>82</v>
      </c>
      <c r="B669" s="14"/>
      <c r="C669" s="1" t="s">
        <v>22</v>
      </c>
      <c r="D669" s="2" t="s">
        <v>76</v>
      </c>
      <c r="E669" s="1" t="s">
        <v>22</v>
      </c>
      <c r="F669" s="1" t="s">
        <v>2569</v>
      </c>
      <c r="G669" s="1" t="b">
        <v>1</v>
      </c>
      <c r="H669" s="1" t="b">
        <v>1</v>
      </c>
      <c r="I669" s="1" t="s">
        <v>2221</v>
      </c>
      <c r="J669" s="5"/>
    </row>
    <row r="670" hidden="1">
      <c r="A670" s="2" t="s">
        <v>82</v>
      </c>
      <c r="B670" s="14"/>
      <c r="C670" s="1" t="s">
        <v>22</v>
      </c>
      <c r="D670" s="2" t="s">
        <v>143</v>
      </c>
      <c r="E670" s="1" t="s">
        <v>117</v>
      </c>
      <c r="F670" s="1" t="s">
        <v>2570</v>
      </c>
      <c r="G670" s="1" t="b">
        <v>1</v>
      </c>
      <c r="H670" s="1" t="b">
        <v>1</v>
      </c>
      <c r="I670" s="1" t="s">
        <v>2221</v>
      </c>
      <c r="J670" s="5"/>
    </row>
    <row r="671" hidden="1">
      <c r="A671" s="2" t="s">
        <v>82</v>
      </c>
      <c r="B671" s="14"/>
      <c r="C671" s="1" t="s">
        <v>22</v>
      </c>
      <c r="D671" s="2" t="s">
        <v>77</v>
      </c>
      <c r="E671" s="1" t="s">
        <v>22</v>
      </c>
      <c r="F671" s="1" t="s">
        <v>2571</v>
      </c>
      <c r="G671" s="1" t="b">
        <v>1</v>
      </c>
      <c r="H671" s="1" t="b">
        <v>1</v>
      </c>
      <c r="I671" s="1" t="s">
        <v>2221</v>
      </c>
      <c r="J671" s="5"/>
    </row>
    <row r="672" hidden="1">
      <c r="A672" s="2" t="s">
        <v>82</v>
      </c>
      <c r="B672" s="14"/>
      <c r="C672" s="1" t="s">
        <v>22</v>
      </c>
      <c r="D672" s="2" t="s">
        <v>228</v>
      </c>
      <c r="E672" s="1" t="s">
        <v>17</v>
      </c>
      <c r="F672" s="1" t="s">
        <v>2335</v>
      </c>
      <c r="G672" s="1" t="b">
        <v>1</v>
      </c>
      <c r="H672" s="1" t="b">
        <v>1</v>
      </c>
      <c r="I672" s="1" t="s">
        <v>2221</v>
      </c>
      <c r="J672" s="5"/>
    </row>
    <row r="673" hidden="1">
      <c r="A673" s="2" t="s">
        <v>82</v>
      </c>
      <c r="B673" s="14"/>
      <c r="C673" s="1" t="s">
        <v>22</v>
      </c>
      <c r="D673" s="2" t="s">
        <v>144</v>
      </c>
      <c r="E673" s="1" t="s">
        <v>117</v>
      </c>
      <c r="F673" s="1" t="s">
        <v>2572</v>
      </c>
      <c r="G673" s="1" t="b">
        <v>1</v>
      </c>
      <c r="H673" s="1" t="b">
        <v>1</v>
      </c>
      <c r="I673" s="1" t="s">
        <v>2221</v>
      </c>
      <c r="J673" s="5"/>
    </row>
    <row r="674" hidden="1">
      <c r="A674" s="2" t="s">
        <v>82</v>
      </c>
      <c r="B674" s="14"/>
      <c r="C674" s="1" t="s">
        <v>22</v>
      </c>
      <c r="D674" s="2" t="s">
        <v>78</v>
      </c>
      <c r="E674" s="1" t="s">
        <v>22</v>
      </c>
      <c r="F674" s="1" t="s">
        <v>2573</v>
      </c>
      <c r="G674" s="1" t="b">
        <v>1</v>
      </c>
      <c r="H674" s="1" t="b">
        <v>1</v>
      </c>
      <c r="I674" s="1" t="s">
        <v>2221</v>
      </c>
      <c r="J674" s="5"/>
    </row>
    <row r="675" hidden="1">
      <c r="A675" s="2" t="s">
        <v>82</v>
      </c>
      <c r="B675" s="14"/>
      <c r="C675" s="1" t="s">
        <v>22</v>
      </c>
      <c r="D675" s="2" t="s">
        <v>79</v>
      </c>
      <c r="E675" s="1" t="s">
        <v>22</v>
      </c>
      <c r="F675" s="1" t="s">
        <v>2574</v>
      </c>
      <c r="G675" s="1" t="b">
        <v>1</v>
      </c>
      <c r="H675" s="1" t="b">
        <v>1</v>
      </c>
      <c r="I675" s="1" t="s">
        <v>2221</v>
      </c>
      <c r="J675" s="5"/>
    </row>
    <row r="676" hidden="1">
      <c r="A676" s="2" t="s">
        <v>82</v>
      </c>
      <c r="B676" s="14"/>
      <c r="C676" s="1" t="s">
        <v>22</v>
      </c>
      <c r="D676" s="2" t="s">
        <v>53</v>
      </c>
      <c r="E676" s="1" t="s">
        <v>22</v>
      </c>
      <c r="F676" s="1" t="s">
        <v>2309</v>
      </c>
      <c r="G676" s="1" t="b">
        <v>1</v>
      </c>
      <c r="H676" s="1" t="b">
        <v>1</v>
      </c>
      <c r="I676" s="1" t="s">
        <v>2221</v>
      </c>
      <c r="J676" s="5"/>
    </row>
    <row r="677" hidden="1">
      <c r="A677" s="2" t="s">
        <v>82</v>
      </c>
      <c r="B677" s="14"/>
      <c r="C677" s="1" t="s">
        <v>22</v>
      </c>
      <c r="D677" s="2" t="s">
        <v>80</v>
      </c>
      <c r="E677" s="1" t="s">
        <v>22</v>
      </c>
      <c r="F677" s="1" t="s">
        <v>2575</v>
      </c>
      <c r="G677" s="1" t="b">
        <v>1</v>
      </c>
      <c r="H677" s="1" t="b">
        <v>1</v>
      </c>
      <c r="I677" s="1" t="s">
        <v>2221</v>
      </c>
      <c r="J677" s="5"/>
    </row>
    <row r="678" hidden="1">
      <c r="A678" s="2" t="s">
        <v>82</v>
      </c>
      <c r="B678" s="14"/>
      <c r="C678" s="1" t="s">
        <v>22</v>
      </c>
      <c r="D678" s="2" t="s">
        <v>25</v>
      </c>
      <c r="E678" s="1" t="s">
        <v>22</v>
      </c>
      <c r="F678" s="1" t="s">
        <v>2522</v>
      </c>
      <c r="G678" s="1" t="b">
        <v>1</v>
      </c>
      <c r="H678" s="1" t="b">
        <v>1</v>
      </c>
      <c r="I678" s="1" t="s">
        <v>2221</v>
      </c>
      <c r="J678" s="5"/>
    </row>
    <row r="679" hidden="1">
      <c r="A679" s="2" t="s">
        <v>82</v>
      </c>
      <c r="B679" s="14"/>
      <c r="C679" s="1" t="s">
        <v>22</v>
      </c>
      <c r="D679" s="2" t="s">
        <v>81</v>
      </c>
      <c r="E679" s="1" t="s">
        <v>22</v>
      </c>
      <c r="F679" s="1" t="s">
        <v>2576</v>
      </c>
      <c r="G679" s="1" t="b">
        <v>1</v>
      </c>
      <c r="H679" s="1" t="b">
        <v>1</v>
      </c>
      <c r="I679" s="1" t="s">
        <v>2221</v>
      </c>
      <c r="J679" s="5"/>
    </row>
    <row r="680" hidden="1">
      <c r="A680" s="2" t="s">
        <v>82</v>
      </c>
      <c r="B680" s="14"/>
      <c r="C680" s="1" t="s">
        <v>22</v>
      </c>
      <c r="D680" s="2" t="s">
        <v>231</v>
      </c>
      <c r="E680" s="1" t="s">
        <v>17</v>
      </c>
      <c r="F680" s="1" t="s">
        <v>2418</v>
      </c>
      <c r="G680" s="1" t="b">
        <v>1</v>
      </c>
      <c r="H680" s="1" t="b">
        <v>1</v>
      </c>
      <c r="I680" s="1" t="s">
        <v>2221</v>
      </c>
      <c r="J680" s="5"/>
    </row>
    <row r="681" hidden="1">
      <c r="A681" s="2" t="s">
        <v>82</v>
      </c>
      <c r="B681" s="14"/>
      <c r="C681" s="1" t="s">
        <v>22</v>
      </c>
      <c r="D681" s="2" t="s">
        <v>228</v>
      </c>
      <c r="E681" s="1" t="s">
        <v>17</v>
      </c>
      <c r="F681" s="1" t="s">
        <v>2577</v>
      </c>
      <c r="G681" s="1" t="b">
        <v>1</v>
      </c>
      <c r="H681" s="1" t="b">
        <v>1</v>
      </c>
      <c r="I681" s="1" t="s">
        <v>2221</v>
      </c>
      <c r="J681" s="5"/>
    </row>
    <row r="682" hidden="1">
      <c r="A682" s="2" t="s">
        <v>82</v>
      </c>
      <c r="B682" s="14"/>
      <c r="C682" s="1" t="s">
        <v>22</v>
      </c>
      <c r="D682" s="2" t="s">
        <v>231</v>
      </c>
      <c r="E682" s="1" t="s">
        <v>17</v>
      </c>
      <c r="F682" s="1" t="s">
        <v>2335</v>
      </c>
      <c r="G682" s="1" t="b">
        <v>1</v>
      </c>
      <c r="H682" s="1" t="b">
        <v>1</v>
      </c>
      <c r="I682" s="1" t="s">
        <v>2221</v>
      </c>
      <c r="J682" s="5"/>
    </row>
    <row r="683" hidden="1">
      <c r="A683" s="2" t="s">
        <v>82</v>
      </c>
      <c r="B683" s="14"/>
      <c r="C683" s="1" t="s">
        <v>22</v>
      </c>
      <c r="D683" s="2" t="s">
        <v>228</v>
      </c>
      <c r="E683" s="1" t="s">
        <v>17</v>
      </c>
      <c r="F683" s="1" t="s">
        <v>2578</v>
      </c>
      <c r="G683" s="1" t="b">
        <v>1</v>
      </c>
      <c r="H683" s="1" t="b">
        <v>1</v>
      </c>
      <c r="I683" s="1" t="s">
        <v>2236</v>
      </c>
      <c r="J683" s="5"/>
    </row>
    <row r="684" hidden="1">
      <c r="A684" s="2" t="s">
        <v>82</v>
      </c>
      <c r="B684" s="14"/>
      <c r="C684" s="1" t="s">
        <v>22</v>
      </c>
      <c r="D684" s="2" t="s">
        <v>231</v>
      </c>
      <c r="E684" s="1" t="s">
        <v>17</v>
      </c>
      <c r="F684" s="1" t="s">
        <v>2579</v>
      </c>
      <c r="G684" s="1" t="b">
        <v>1</v>
      </c>
      <c r="H684" s="1" t="b">
        <v>1</v>
      </c>
      <c r="I684" s="1" t="s">
        <v>2236</v>
      </c>
      <c r="J684" s="5"/>
    </row>
    <row r="685" hidden="1">
      <c r="A685" s="2" t="s">
        <v>82</v>
      </c>
      <c r="B685" s="14"/>
      <c r="C685" s="1" t="s">
        <v>22</v>
      </c>
      <c r="D685" s="2" t="s">
        <v>153</v>
      </c>
      <c r="E685" s="1" t="s">
        <v>15</v>
      </c>
      <c r="F685" s="1" t="s">
        <v>2580</v>
      </c>
      <c r="G685" s="1" t="b">
        <v>1</v>
      </c>
      <c r="H685" s="1" t="b">
        <v>1</v>
      </c>
      <c r="I685" s="1" t="s">
        <v>2221</v>
      </c>
      <c r="J685" s="5"/>
    </row>
    <row r="686" hidden="1">
      <c r="A686" s="2" t="s">
        <v>82</v>
      </c>
      <c r="B686" s="14"/>
      <c r="C686" s="1" t="s">
        <v>22</v>
      </c>
      <c r="D686" s="2" t="s">
        <v>144</v>
      </c>
      <c r="E686" s="1" t="s">
        <v>117</v>
      </c>
      <c r="F686" s="1" t="s">
        <v>2581</v>
      </c>
      <c r="G686" s="1" t="b">
        <v>1</v>
      </c>
      <c r="H686" s="1" t="b">
        <v>1</v>
      </c>
      <c r="I686" s="1" t="s">
        <v>2221</v>
      </c>
      <c r="J686" s="5"/>
    </row>
    <row r="687" hidden="1">
      <c r="A687" s="2" t="s">
        <v>82</v>
      </c>
      <c r="B687" s="14"/>
      <c r="C687" s="1" t="s">
        <v>22</v>
      </c>
      <c r="D687" s="2" t="s">
        <v>25</v>
      </c>
      <c r="E687" s="1" t="s">
        <v>22</v>
      </c>
      <c r="F687" s="1" t="s">
        <v>2582</v>
      </c>
      <c r="G687" s="1" t="b">
        <v>1</v>
      </c>
      <c r="H687" s="1" t="b">
        <v>1</v>
      </c>
      <c r="I687" s="1" t="s">
        <v>2221</v>
      </c>
      <c r="J687" s="5"/>
    </row>
    <row r="688" hidden="1">
      <c r="A688" s="2" t="s">
        <v>82</v>
      </c>
      <c r="B688" s="14"/>
      <c r="C688" s="1" t="s">
        <v>22</v>
      </c>
      <c r="D688" s="2" t="s">
        <v>53</v>
      </c>
      <c r="E688" s="1" t="s">
        <v>22</v>
      </c>
      <c r="F688" s="1" t="s">
        <v>2583</v>
      </c>
      <c r="G688" s="1" t="b">
        <v>1</v>
      </c>
      <c r="H688" s="1" t="b">
        <v>1</v>
      </c>
      <c r="I688" s="1" t="s">
        <v>2221</v>
      </c>
      <c r="J688" s="5"/>
    </row>
    <row r="689" hidden="1">
      <c r="A689" s="2" t="s">
        <v>83</v>
      </c>
      <c r="B689" s="14"/>
      <c r="C689" s="1" t="s">
        <v>22</v>
      </c>
      <c r="D689" s="2" t="s">
        <v>240</v>
      </c>
      <c r="E689" s="1" t="s">
        <v>17</v>
      </c>
      <c r="F689" s="4"/>
      <c r="G689" s="1" t="b">
        <v>1</v>
      </c>
      <c r="H689" s="1" t="b">
        <v>1</v>
      </c>
      <c r="I689" s="1" t="s">
        <v>2207</v>
      </c>
      <c r="J689" s="5"/>
    </row>
    <row r="690" hidden="1">
      <c r="A690" s="2" t="s">
        <v>83</v>
      </c>
      <c r="B690" s="14"/>
      <c r="C690" s="1" t="s">
        <v>22</v>
      </c>
      <c r="D690" s="2" t="s">
        <v>240</v>
      </c>
      <c r="E690" s="1" t="s">
        <v>17</v>
      </c>
      <c r="F690" s="1" t="s">
        <v>2354</v>
      </c>
      <c r="G690" s="1" t="b">
        <v>1</v>
      </c>
      <c r="H690" s="1" t="b">
        <v>1</v>
      </c>
      <c r="I690" s="1" t="s">
        <v>2207</v>
      </c>
      <c r="J690" s="5"/>
    </row>
    <row r="691" hidden="1">
      <c r="A691" s="2" t="s">
        <v>83</v>
      </c>
      <c r="B691" s="14"/>
      <c r="C691" s="1" t="s">
        <v>22</v>
      </c>
      <c r="D691" s="2" t="s">
        <v>62</v>
      </c>
      <c r="E691" s="1" t="s">
        <v>22</v>
      </c>
      <c r="F691" s="1" t="s">
        <v>2532</v>
      </c>
      <c r="G691" s="1" t="b">
        <v>1</v>
      </c>
      <c r="H691" s="1" t="b">
        <v>1</v>
      </c>
      <c r="I691" s="1" t="s">
        <v>2221</v>
      </c>
      <c r="J691" s="5"/>
    </row>
    <row r="692" hidden="1">
      <c r="A692" s="2" t="s">
        <v>83</v>
      </c>
      <c r="B692" s="14"/>
      <c r="C692" s="1" t="s">
        <v>22</v>
      </c>
      <c r="D692" s="2" t="s">
        <v>2584</v>
      </c>
      <c r="E692" s="4"/>
      <c r="F692" s="2" t="s">
        <v>2584</v>
      </c>
      <c r="G692" s="1" t="b">
        <v>0</v>
      </c>
      <c r="H692" s="1" t="b">
        <v>0</v>
      </c>
      <c r="I692" s="1" t="s">
        <v>2221</v>
      </c>
      <c r="J692" s="5"/>
    </row>
    <row r="693" hidden="1">
      <c r="A693" s="2" t="s">
        <v>83</v>
      </c>
      <c r="B693" s="14"/>
      <c r="C693" s="1" t="s">
        <v>22</v>
      </c>
      <c r="D693" s="2" t="s">
        <v>228</v>
      </c>
      <c r="E693" s="1" t="s">
        <v>17</v>
      </c>
      <c r="F693" s="1" t="s">
        <v>2385</v>
      </c>
      <c r="G693" s="1" t="b">
        <v>1</v>
      </c>
      <c r="H693" s="1" t="b">
        <v>1</v>
      </c>
      <c r="I693" s="1" t="s">
        <v>2236</v>
      </c>
      <c r="J693" s="5"/>
    </row>
    <row r="694" hidden="1">
      <c r="A694" s="2" t="s">
        <v>83</v>
      </c>
      <c r="B694" s="14"/>
      <c r="C694" s="1" t="s">
        <v>22</v>
      </c>
      <c r="D694" s="2" t="s">
        <v>21</v>
      </c>
      <c r="E694" s="1" t="s">
        <v>22</v>
      </c>
      <c r="F694" s="1" t="s">
        <v>2386</v>
      </c>
      <c r="G694" s="1" t="b">
        <v>1</v>
      </c>
      <c r="H694" s="1" t="b">
        <v>1</v>
      </c>
      <c r="I694" s="1" t="s">
        <v>2236</v>
      </c>
      <c r="J694" s="5"/>
    </row>
    <row r="695" hidden="1">
      <c r="A695" s="2" t="s">
        <v>83</v>
      </c>
      <c r="B695" s="14"/>
      <c r="C695" s="1" t="s">
        <v>22</v>
      </c>
      <c r="D695" s="2" t="s">
        <v>153</v>
      </c>
      <c r="E695" s="1" t="s">
        <v>15</v>
      </c>
      <c r="F695" s="1" t="s">
        <v>2387</v>
      </c>
      <c r="G695" s="1" t="b">
        <v>1</v>
      </c>
      <c r="H695" s="1" t="b">
        <v>1</v>
      </c>
      <c r="I695" s="1" t="s">
        <v>2221</v>
      </c>
      <c r="J695" s="5"/>
    </row>
    <row r="696" hidden="1">
      <c r="A696" s="2" t="s">
        <v>83</v>
      </c>
      <c r="B696" s="14"/>
      <c r="C696" s="1" t="s">
        <v>22</v>
      </c>
      <c r="D696" s="2" t="s">
        <v>241</v>
      </c>
      <c r="E696" s="1" t="s">
        <v>15</v>
      </c>
      <c r="F696" s="1" t="s">
        <v>2388</v>
      </c>
      <c r="G696" s="1" t="b">
        <v>1</v>
      </c>
      <c r="H696" s="1" t="b">
        <v>1</v>
      </c>
      <c r="I696" s="1" t="s">
        <v>2221</v>
      </c>
      <c r="J696" s="5"/>
    </row>
    <row r="697" hidden="1">
      <c r="A697" s="2" t="s">
        <v>83</v>
      </c>
      <c r="B697" s="14"/>
      <c r="C697" s="1" t="s">
        <v>22</v>
      </c>
      <c r="D697" s="2" t="s">
        <v>14</v>
      </c>
      <c r="E697" s="1" t="s">
        <v>15</v>
      </c>
      <c r="F697" s="1" t="s">
        <v>2389</v>
      </c>
      <c r="G697" s="1" t="b">
        <v>1</v>
      </c>
      <c r="H697" s="1" t="b">
        <v>1</v>
      </c>
      <c r="I697" s="1" t="s">
        <v>2221</v>
      </c>
      <c r="J697" s="5"/>
    </row>
    <row r="698" hidden="1">
      <c r="A698" s="2" t="s">
        <v>83</v>
      </c>
      <c r="B698" s="14"/>
      <c r="C698" s="1" t="s">
        <v>22</v>
      </c>
      <c r="D698" s="2" t="s">
        <v>19</v>
      </c>
      <c r="E698" s="1" t="s">
        <v>20</v>
      </c>
      <c r="F698" s="1" t="s">
        <v>2407</v>
      </c>
      <c r="G698" s="1" t="b">
        <v>1</v>
      </c>
      <c r="H698" s="1" t="b">
        <v>1</v>
      </c>
      <c r="I698" s="1" t="s">
        <v>2221</v>
      </c>
      <c r="J698" s="5"/>
    </row>
    <row r="699" hidden="1">
      <c r="A699" s="2" t="s">
        <v>84</v>
      </c>
      <c r="B699" s="14"/>
      <c r="C699" s="1" t="s">
        <v>22</v>
      </c>
      <c r="D699" s="2" t="s">
        <v>16</v>
      </c>
      <c r="E699" s="1" t="s">
        <v>17</v>
      </c>
      <c r="F699" s="1" t="s">
        <v>2234</v>
      </c>
      <c r="G699" s="1" t="b">
        <v>1</v>
      </c>
      <c r="H699" s="1" t="b">
        <v>1</v>
      </c>
      <c r="I699" s="1" t="s">
        <v>2207</v>
      </c>
      <c r="J699" s="5"/>
    </row>
    <row r="700" hidden="1">
      <c r="A700" s="2" t="s">
        <v>84</v>
      </c>
      <c r="B700" s="14"/>
      <c r="C700" s="1" t="s">
        <v>22</v>
      </c>
      <c r="D700" s="2" t="s">
        <v>62</v>
      </c>
      <c r="E700" s="1" t="s">
        <v>22</v>
      </c>
      <c r="F700" s="1" t="s">
        <v>2532</v>
      </c>
      <c r="G700" s="1" t="b">
        <v>1</v>
      </c>
      <c r="H700" s="1" t="b">
        <v>1</v>
      </c>
      <c r="I700" s="1" t="s">
        <v>2221</v>
      </c>
      <c r="J700" s="5"/>
    </row>
    <row r="701" hidden="1">
      <c r="A701" s="2" t="s">
        <v>84</v>
      </c>
      <c r="B701" s="14"/>
      <c r="C701" s="1" t="s">
        <v>22</v>
      </c>
      <c r="D701" s="2" t="s">
        <v>2585</v>
      </c>
      <c r="E701" s="4"/>
      <c r="F701" s="2" t="s">
        <v>2585</v>
      </c>
      <c r="G701" s="1" t="b">
        <v>0</v>
      </c>
      <c r="H701" s="1" t="b">
        <v>0</v>
      </c>
      <c r="I701" s="1" t="s">
        <v>2221</v>
      </c>
      <c r="J701" s="5"/>
    </row>
    <row r="702" hidden="1">
      <c r="A702" s="2" t="s">
        <v>84</v>
      </c>
      <c r="B702" s="14"/>
      <c r="C702" s="1" t="s">
        <v>22</v>
      </c>
      <c r="D702" s="2" t="s">
        <v>228</v>
      </c>
      <c r="E702" s="1" t="s">
        <v>17</v>
      </c>
      <c r="F702" s="1" t="s">
        <v>2586</v>
      </c>
      <c r="G702" s="1" t="b">
        <v>1</v>
      </c>
      <c r="H702" s="1" t="b">
        <v>1</v>
      </c>
      <c r="I702" s="1" t="s">
        <v>2236</v>
      </c>
      <c r="J702" s="5"/>
    </row>
    <row r="703" hidden="1">
      <c r="A703" s="2" t="s">
        <v>84</v>
      </c>
      <c r="B703" s="14"/>
      <c r="C703" s="1" t="s">
        <v>22</v>
      </c>
      <c r="D703" s="2" t="s">
        <v>158</v>
      </c>
      <c r="E703" s="1" t="s">
        <v>20</v>
      </c>
      <c r="F703" s="1" t="s">
        <v>2587</v>
      </c>
      <c r="G703" s="1" t="b">
        <v>1</v>
      </c>
      <c r="H703" s="1" t="b">
        <v>1</v>
      </c>
      <c r="I703" s="1" t="s">
        <v>2236</v>
      </c>
      <c r="J703" s="5"/>
    </row>
    <row r="704" hidden="1">
      <c r="A704" s="2" t="s">
        <v>84</v>
      </c>
      <c r="B704" s="14"/>
      <c r="C704" s="1" t="s">
        <v>22</v>
      </c>
      <c r="D704" s="2" t="s">
        <v>62</v>
      </c>
      <c r="E704" s="1" t="s">
        <v>22</v>
      </c>
      <c r="F704" s="1" t="s">
        <v>2588</v>
      </c>
      <c r="G704" s="1" t="b">
        <v>1</v>
      </c>
      <c r="H704" s="1" t="b">
        <v>1</v>
      </c>
      <c r="I704" s="1" t="s">
        <v>2221</v>
      </c>
      <c r="J704" s="5"/>
    </row>
    <row r="705" hidden="1">
      <c r="A705" s="2" t="s">
        <v>84</v>
      </c>
      <c r="B705" s="14"/>
      <c r="C705" s="1" t="s">
        <v>22</v>
      </c>
      <c r="D705" s="2" t="s">
        <v>156</v>
      </c>
      <c r="E705" s="1" t="s">
        <v>20</v>
      </c>
      <c r="F705" s="1" t="s">
        <v>2402</v>
      </c>
      <c r="G705" s="1" t="b">
        <v>1</v>
      </c>
      <c r="H705" s="1" t="b">
        <v>1</v>
      </c>
      <c r="I705" s="1" t="s">
        <v>2221</v>
      </c>
      <c r="J705" s="5"/>
    </row>
    <row r="706" hidden="1">
      <c r="A706" s="2" t="s">
        <v>84</v>
      </c>
      <c r="B706" s="14"/>
      <c r="C706" s="1" t="s">
        <v>22</v>
      </c>
      <c r="D706" s="2" t="s">
        <v>276</v>
      </c>
      <c r="E706" s="1" t="s">
        <v>15</v>
      </c>
      <c r="F706" s="1" t="s">
        <v>2404</v>
      </c>
      <c r="G706" s="1" t="b">
        <v>1</v>
      </c>
      <c r="H706" s="1" t="b">
        <v>1</v>
      </c>
      <c r="I706" s="1" t="s">
        <v>2221</v>
      </c>
      <c r="J706" s="5"/>
    </row>
    <row r="707" hidden="1">
      <c r="A707" s="2" t="s">
        <v>84</v>
      </c>
      <c r="B707" s="14"/>
      <c r="C707" s="1" t="s">
        <v>22</v>
      </c>
      <c r="D707" s="2" t="s">
        <v>153</v>
      </c>
      <c r="E707" s="1" t="s">
        <v>15</v>
      </c>
      <c r="F707" s="1" t="s">
        <v>2405</v>
      </c>
      <c r="G707" s="1" t="b">
        <v>1</v>
      </c>
      <c r="H707" s="1" t="b">
        <v>1</v>
      </c>
      <c r="I707" s="1" t="s">
        <v>2221</v>
      </c>
      <c r="J707" s="5"/>
    </row>
    <row r="708" hidden="1">
      <c r="A708" s="2" t="s">
        <v>84</v>
      </c>
      <c r="B708" s="14"/>
      <c r="C708" s="1" t="s">
        <v>22</v>
      </c>
      <c r="D708" s="2" t="s">
        <v>14</v>
      </c>
      <c r="E708" s="1" t="s">
        <v>15</v>
      </c>
      <c r="F708" s="1" t="s">
        <v>2348</v>
      </c>
      <c r="G708" s="1" t="b">
        <v>1</v>
      </c>
      <c r="H708" s="1" t="b">
        <v>1</v>
      </c>
      <c r="I708" s="1" t="s">
        <v>2221</v>
      </c>
      <c r="J708" s="5"/>
    </row>
    <row r="709" hidden="1">
      <c r="A709" s="2" t="s">
        <v>85</v>
      </c>
      <c r="B709" s="14"/>
      <c r="C709" s="1" t="s">
        <v>22</v>
      </c>
      <c r="D709" s="2" t="s">
        <v>157</v>
      </c>
      <c r="E709" s="1" t="s">
        <v>20</v>
      </c>
      <c r="F709" s="4"/>
      <c r="G709" s="1" t="b">
        <v>1</v>
      </c>
      <c r="H709" s="1" t="b">
        <v>1</v>
      </c>
      <c r="I709" s="1" t="s">
        <v>2207</v>
      </c>
      <c r="J709" s="5"/>
    </row>
    <row r="710" hidden="1">
      <c r="A710" s="2" t="s">
        <v>85</v>
      </c>
      <c r="B710" s="14"/>
      <c r="C710" s="1" t="s">
        <v>22</v>
      </c>
      <c r="D710" s="2" t="s">
        <v>157</v>
      </c>
      <c r="E710" s="1" t="s">
        <v>20</v>
      </c>
      <c r="F710" s="1" t="s">
        <v>2062</v>
      </c>
      <c r="G710" s="1" t="b">
        <v>1</v>
      </c>
      <c r="H710" s="1" t="b">
        <v>1</v>
      </c>
      <c r="I710" s="1" t="s">
        <v>2207</v>
      </c>
      <c r="J710" s="5"/>
    </row>
    <row r="711" hidden="1">
      <c r="A711" s="2" t="s">
        <v>85</v>
      </c>
      <c r="B711" s="14"/>
      <c r="C711" s="1" t="s">
        <v>22</v>
      </c>
      <c r="D711" s="2" t="s">
        <v>62</v>
      </c>
      <c r="E711" s="1" t="s">
        <v>22</v>
      </c>
      <c r="F711" s="1" t="s">
        <v>2589</v>
      </c>
      <c r="G711" s="1" t="b">
        <v>1</v>
      </c>
      <c r="H711" s="1" t="b">
        <v>1</v>
      </c>
      <c r="I711" s="1" t="s">
        <v>2221</v>
      </c>
      <c r="J711" s="5"/>
    </row>
    <row r="712" hidden="1">
      <c r="A712" s="2" t="s">
        <v>85</v>
      </c>
      <c r="B712" s="14"/>
      <c r="C712" s="1" t="s">
        <v>22</v>
      </c>
      <c r="D712" s="2" t="s">
        <v>228</v>
      </c>
      <c r="E712" s="1" t="s">
        <v>17</v>
      </c>
      <c r="F712" s="1" t="s">
        <v>2385</v>
      </c>
      <c r="G712" s="1" t="b">
        <v>1</v>
      </c>
      <c r="H712" s="1" t="b">
        <v>1</v>
      </c>
      <c r="I712" s="1" t="s">
        <v>2236</v>
      </c>
      <c r="J712" s="5"/>
    </row>
    <row r="713" hidden="1">
      <c r="A713" s="2" t="s">
        <v>85</v>
      </c>
      <c r="B713" s="14"/>
      <c r="C713" s="1" t="s">
        <v>22</v>
      </c>
      <c r="D713" s="2" t="s">
        <v>21</v>
      </c>
      <c r="E713" s="1" t="s">
        <v>22</v>
      </c>
      <c r="F713" s="1" t="s">
        <v>2386</v>
      </c>
      <c r="G713" s="1" t="b">
        <v>1</v>
      </c>
      <c r="H713" s="1" t="b">
        <v>1</v>
      </c>
      <c r="I713" s="1" t="s">
        <v>2236</v>
      </c>
      <c r="J713" s="5"/>
    </row>
    <row r="714" hidden="1">
      <c r="A714" s="2" t="s">
        <v>85</v>
      </c>
      <c r="B714" s="14"/>
      <c r="C714" s="1" t="s">
        <v>22</v>
      </c>
      <c r="D714" s="2" t="s">
        <v>153</v>
      </c>
      <c r="E714" s="1" t="s">
        <v>15</v>
      </c>
      <c r="F714" s="1" t="s">
        <v>2387</v>
      </c>
      <c r="G714" s="1" t="b">
        <v>1</v>
      </c>
      <c r="H714" s="1" t="b">
        <v>1</v>
      </c>
      <c r="I714" s="1" t="s">
        <v>2221</v>
      </c>
      <c r="J714" s="5"/>
    </row>
    <row r="715" hidden="1">
      <c r="A715" s="2" t="s">
        <v>85</v>
      </c>
      <c r="B715" s="14"/>
      <c r="C715" s="1" t="s">
        <v>22</v>
      </c>
      <c r="D715" s="2" t="s">
        <v>241</v>
      </c>
      <c r="E715" s="1" t="s">
        <v>15</v>
      </c>
      <c r="F715" s="1" t="s">
        <v>2388</v>
      </c>
      <c r="G715" s="1" t="b">
        <v>1</v>
      </c>
      <c r="H715" s="1" t="b">
        <v>1</v>
      </c>
      <c r="I715" s="1" t="s">
        <v>2221</v>
      </c>
      <c r="J715" s="5"/>
    </row>
    <row r="716" hidden="1">
      <c r="A716" s="2" t="s">
        <v>85</v>
      </c>
      <c r="B716" s="14"/>
      <c r="C716" s="1" t="s">
        <v>22</v>
      </c>
      <c r="D716" s="2" t="s">
        <v>14</v>
      </c>
      <c r="E716" s="1" t="s">
        <v>15</v>
      </c>
      <c r="F716" s="1" t="s">
        <v>2389</v>
      </c>
      <c r="G716" s="1" t="b">
        <v>1</v>
      </c>
      <c r="H716" s="1" t="b">
        <v>1</v>
      </c>
      <c r="I716" s="1" t="s">
        <v>2221</v>
      </c>
      <c r="J716" s="5"/>
    </row>
    <row r="717" hidden="1">
      <c r="A717" s="2" t="s">
        <v>85</v>
      </c>
      <c r="B717" s="14"/>
      <c r="C717" s="1" t="s">
        <v>22</v>
      </c>
      <c r="D717" s="2" t="s">
        <v>19</v>
      </c>
      <c r="E717" s="1" t="s">
        <v>20</v>
      </c>
      <c r="F717" s="1" t="s">
        <v>2407</v>
      </c>
      <c r="G717" s="1" t="b">
        <v>1</v>
      </c>
      <c r="H717" s="1" t="b">
        <v>1</v>
      </c>
      <c r="I717" s="1" t="s">
        <v>2221</v>
      </c>
      <c r="J717" s="5"/>
    </row>
    <row r="718" hidden="1">
      <c r="A718" s="2" t="s">
        <v>86</v>
      </c>
      <c r="B718" s="14"/>
      <c r="C718" s="1" t="s">
        <v>22</v>
      </c>
      <c r="D718" s="2" t="s">
        <v>18</v>
      </c>
      <c r="E718" s="1" t="s">
        <v>17</v>
      </c>
      <c r="F718" s="1" t="s">
        <v>2330</v>
      </c>
      <c r="G718" s="1" t="b">
        <v>1</v>
      </c>
      <c r="H718" s="1" t="b">
        <v>1</v>
      </c>
      <c r="I718" s="1" t="s">
        <v>2207</v>
      </c>
      <c r="J718" s="5"/>
    </row>
    <row r="719" hidden="1">
      <c r="A719" s="2" t="s">
        <v>86</v>
      </c>
      <c r="B719" s="14"/>
      <c r="C719" s="1" t="s">
        <v>22</v>
      </c>
      <c r="D719" s="2" t="s">
        <v>66</v>
      </c>
      <c r="E719" s="1" t="s">
        <v>22</v>
      </c>
      <c r="F719" s="1" t="s">
        <v>2531</v>
      </c>
      <c r="G719" s="1" t="b">
        <v>1</v>
      </c>
      <c r="H719" s="1" t="b">
        <v>1</v>
      </c>
      <c r="I719" s="1" t="s">
        <v>2221</v>
      </c>
      <c r="J719" s="5"/>
    </row>
    <row r="720" hidden="1">
      <c r="A720" s="2" t="s">
        <v>86</v>
      </c>
      <c r="B720" s="14"/>
      <c r="C720" s="1" t="s">
        <v>22</v>
      </c>
      <c r="D720" s="2" t="s">
        <v>66</v>
      </c>
      <c r="E720" s="1" t="s">
        <v>22</v>
      </c>
      <c r="F720" s="1" t="s">
        <v>2366</v>
      </c>
      <c r="G720" s="1" t="b">
        <v>1</v>
      </c>
      <c r="H720" s="1" t="b">
        <v>1</v>
      </c>
      <c r="I720" s="1" t="s">
        <v>2221</v>
      </c>
      <c r="J720" s="5"/>
    </row>
    <row r="721" hidden="1">
      <c r="A721" s="2" t="s">
        <v>86</v>
      </c>
      <c r="B721" s="14"/>
      <c r="C721" s="1" t="s">
        <v>22</v>
      </c>
      <c r="D721" s="2" t="s">
        <v>228</v>
      </c>
      <c r="E721" s="1" t="s">
        <v>17</v>
      </c>
      <c r="F721" s="1" t="s">
        <v>2385</v>
      </c>
      <c r="G721" s="1" t="b">
        <v>1</v>
      </c>
      <c r="H721" s="1" t="b">
        <v>1</v>
      </c>
      <c r="I721" s="1" t="s">
        <v>2236</v>
      </c>
      <c r="J721" s="5"/>
    </row>
    <row r="722" hidden="1">
      <c r="A722" s="2" t="s">
        <v>86</v>
      </c>
      <c r="B722" s="14"/>
      <c r="C722" s="1" t="s">
        <v>22</v>
      </c>
      <c r="D722" s="2" t="s">
        <v>21</v>
      </c>
      <c r="E722" s="1" t="s">
        <v>22</v>
      </c>
      <c r="F722" s="1" t="s">
        <v>2386</v>
      </c>
      <c r="G722" s="1" t="b">
        <v>1</v>
      </c>
      <c r="H722" s="1" t="b">
        <v>1</v>
      </c>
      <c r="I722" s="1" t="s">
        <v>2236</v>
      </c>
      <c r="J722" s="5"/>
    </row>
    <row r="723" hidden="1">
      <c r="A723" s="2" t="s">
        <v>86</v>
      </c>
      <c r="B723" s="14"/>
      <c r="C723" s="1" t="s">
        <v>22</v>
      </c>
      <c r="D723" s="2" t="s">
        <v>153</v>
      </c>
      <c r="E723" s="1" t="s">
        <v>15</v>
      </c>
      <c r="F723" s="1" t="s">
        <v>2387</v>
      </c>
      <c r="G723" s="1" t="b">
        <v>1</v>
      </c>
      <c r="H723" s="1" t="b">
        <v>1</v>
      </c>
      <c r="I723" s="1" t="s">
        <v>2221</v>
      </c>
      <c r="J723" s="5"/>
    </row>
    <row r="724" hidden="1">
      <c r="A724" s="2" t="s">
        <v>86</v>
      </c>
      <c r="B724" s="14"/>
      <c r="C724" s="1" t="s">
        <v>22</v>
      </c>
      <c r="D724" s="2" t="s">
        <v>241</v>
      </c>
      <c r="E724" s="1" t="s">
        <v>15</v>
      </c>
      <c r="F724" s="1" t="s">
        <v>2388</v>
      </c>
      <c r="G724" s="1" t="b">
        <v>1</v>
      </c>
      <c r="H724" s="1" t="b">
        <v>1</v>
      </c>
      <c r="I724" s="1" t="s">
        <v>2221</v>
      </c>
      <c r="J724" s="5"/>
    </row>
    <row r="725" hidden="1">
      <c r="A725" s="2" t="s">
        <v>86</v>
      </c>
      <c r="B725" s="14"/>
      <c r="C725" s="1" t="s">
        <v>22</v>
      </c>
      <c r="D725" s="2" t="s">
        <v>14</v>
      </c>
      <c r="E725" s="1" t="s">
        <v>15</v>
      </c>
      <c r="F725" s="1" t="s">
        <v>2389</v>
      </c>
      <c r="G725" s="1" t="b">
        <v>1</v>
      </c>
      <c r="H725" s="1" t="b">
        <v>1</v>
      </c>
      <c r="I725" s="1" t="s">
        <v>2221</v>
      </c>
      <c r="J725" s="5"/>
    </row>
    <row r="726" hidden="1">
      <c r="A726" s="2" t="s">
        <v>86</v>
      </c>
      <c r="B726" s="14"/>
      <c r="C726" s="1" t="s">
        <v>22</v>
      </c>
      <c r="D726" s="2" t="s">
        <v>19</v>
      </c>
      <c r="E726" s="1" t="s">
        <v>20</v>
      </c>
      <c r="F726" s="1" t="s">
        <v>2407</v>
      </c>
      <c r="G726" s="1" t="b">
        <v>1</v>
      </c>
      <c r="H726" s="1" t="b">
        <v>1</v>
      </c>
      <c r="I726" s="1" t="s">
        <v>2221</v>
      </c>
      <c r="J726" s="5"/>
    </row>
    <row r="727" hidden="1">
      <c r="A727" s="2" t="s">
        <v>87</v>
      </c>
      <c r="B727" s="14"/>
      <c r="C727" s="1" t="s">
        <v>22</v>
      </c>
      <c r="D727" s="2" t="s">
        <v>18</v>
      </c>
      <c r="E727" s="1" t="s">
        <v>17</v>
      </c>
      <c r="F727" s="1" t="s">
        <v>2330</v>
      </c>
      <c r="G727" s="1" t="b">
        <v>1</v>
      </c>
      <c r="H727" s="1" t="b">
        <v>1</v>
      </c>
      <c r="I727" s="1" t="s">
        <v>2207</v>
      </c>
      <c r="J727" s="5"/>
    </row>
    <row r="728" hidden="1">
      <c r="A728" s="2" t="s">
        <v>87</v>
      </c>
      <c r="B728" s="14"/>
      <c r="C728" s="1" t="s">
        <v>22</v>
      </c>
      <c r="D728" s="2" t="s">
        <v>28</v>
      </c>
      <c r="E728" s="1" t="s">
        <v>22</v>
      </c>
      <c r="F728" s="1" t="s">
        <v>2590</v>
      </c>
      <c r="G728" s="1" t="b">
        <v>1</v>
      </c>
      <c r="H728" s="1" t="b">
        <v>1</v>
      </c>
      <c r="I728" s="1" t="s">
        <v>2221</v>
      </c>
      <c r="J728" s="5"/>
    </row>
    <row r="729" hidden="1">
      <c r="A729" s="2" t="s">
        <v>87</v>
      </c>
      <c r="B729" s="14"/>
      <c r="C729" s="1" t="s">
        <v>22</v>
      </c>
      <c r="D729" s="2" t="s">
        <v>21</v>
      </c>
      <c r="E729" s="1" t="s">
        <v>22</v>
      </c>
      <c r="F729" s="1" t="s">
        <v>2591</v>
      </c>
      <c r="G729" s="1" t="b">
        <v>1</v>
      </c>
      <c r="H729" s="1" t="b">
        <v>1</v>
      </c>
      <c r="I729" s="1" t="s">
        <v>2221</v>
      </c>
      <c r="J729" s="5"/>
    </row>
    <row r="730" hidden="1">
      <c r="A730" s="2" t="s">
        <v>87</v>
      </c>
      <c r="B730" s="14"/>
      <c r="C730" s="1" t="s">
        <v>22</v>
      </c>
      <c r="D730" s="2" t="s">
        <v>235</v>
      </c>
      <c r="E730" s="1" t="s">
        <v>17</v>
      </c>
      <c r="F730" s="1" t="s">
        <v>2384</v>
      </c>
      <c r="G730" s="1" t="b">
        <v>1</v>
      </c>
      <c r="H730" s="1" t="b">
        <v>1</v>
      </c>
      <c r="I730" s="1" t="s">
        <v>2221</v>
      </c>
      <c r="J730" s="5"/>
    </row>
    <row r="731" hidden="1">
      <c r="A731" s="2" t="s">
        <v>87</v>
      </c>
      <c r="B731" s="14"/>
      <c r="C731" s="1" t="s">
        <v>22</v>
      </c>
      <c r="D731" s="2" t="s">
        <v>228</v>
      </c>
      <c r="E731" s="1" t="s">
        <v>17</v>
      </c>
      <c r="F731" s="1" t="s">
        <v>2132</v>
      </c>
      <c r="G731" s="1" t="b">
        <v>1</v>
      </c>
      <c r="H731" s="1" t="b">
        <v>1</v>
      </c>
      <c r="I731" s="1" t="s">
        <v>2221</v>
      </c>
      <c r="J731" s="5"/>
    </row>
    <row r="732" hidden="1">
      <c r="A732" s="2" t="s">
        <v>87</v>
      </c>
      <c r="B732" s="14"/>
      <c r="C732" s="1" t="s">
        <v>22</v>
      </c>
      <c r="D732" s="2" t="s">
        <v>228</v>
      </c>
      <c r="E732" s="1" t="s">
        <v>17</v>
      </c>
      <c r="F732" s="1" t="s">
        <v>2384</v>
      </c>
      <c r="G732" s="1" t="b">
        <v>1</v>
      </c>
      <c r="H732" s="1" t="b">
        <v>1</v>
      </c>
      <c r="I732" s="1" t="s">
        <v>2221</v>
      </c>
      <c r="J732" s="5"/>
    </row>
    <row r="733" hidden="1">
      <c r="A733" s="2" t="s">
        <v>87</v>
      </c>
      <c r="B733" s="14"/>
      <c r="C733" s="1" t="s">
        <v>22</v>
      </c>
      <c r="D733" s="2" t="s">
        <v>53</v>
      </c>
      <c r="E733" s="1" t="s">
        <v>22</v>
      </c>
      <c r="F733" s="1" t="s">
        <v>2309</v>
      </c>
      <c r="G733" s="1" t="b">
        <v>1</v>
      </c>
      <c r="H733" s="1" t="b">
        <v>1</v>
      </c>
      <c r="I733" s="1" t="s">
        <v>2221</v>
      </c>
      <c r="J733" s="5"/>
    </row>
    <row r="734" hidden="1">
      <c r="A734" s="2" t="s">
        <v>88</v>
      </c>
      <c r="B734" s="14"/>
      <c r="C734" s="1" t="s">
        <v>22</v>
      </c>
      <c r="D734" s="2" t="s">
        <v>158</v>
      </c>
      <c r="E734" s="1" t="s">
        <v>20</v>
      </c>
      <c r="F734" s="4"/>
      <c r="G734" s="1" t="b">
        <v>1</v>
      </c>
      <c r="H734" s="1" t="b">
        <v>1</v>
      </c>
      <c r="I734" s="1" t="s">
        <v>2207</v>
      </c>
      <c r="J734" s="5"/>
    </row>
    <row r="735" hidden="1">
      <c r="A735" s="2" t="s">
        <v>88</v>
      </c>
      <c r="B735" s="14"/>
      <c r="C735" s="1" t="s">
        <v>22</v>
      </c>
      <c r="D735" s="2" t="s">
        <v>158</v>
      </c>
      <c r="E735" s="1" t="s">
        <v>20</v>
      </c>
      <c r="F735" s="1" t="s">
        <v>2084</v>
      </c>
      <c r="G735" s="1" t="b">
        <v>1</v>
      </c>
      <c r="H735" s="1" t="b">
        <v>1</v>
      </c>
      <c r="I735" s="1" t="s">
        <v>2207</v>
      </c>
      <c r="J735" s="5"/>
    </row>
    <row r="736" hidden="1">
      <c r="A736" s="2" t="s">
        <v>88</v>
      </c>
      <c r="B736" s="14"/>
      <c r="C736" s="1" t="s">
        <v>22</v>
      </c>
      <c r="D736" s="2" t="s">
        <v>62</v>
      </c>
      <c r="E736" s="1" t="s">
        <v>22</v>
      </c>
      <c r="F736" s="1" t="s">
        <v>2589</v>
      </c>
      <c r="G736" s="1" t="b">
        <v>1</v>
      </c>
      <c r="H736" s="1" t="b">
        <v>1</v>
      </c>
      <c r="I736" s="1" t="s">
        <v>2221</v>
      </c>
      <c r="J736" s="5"/>
    </row>
    <row r="737" hidden="1">
      <c r="A737" s="2" t="s">
        <v>88</v>
      </c>
      <c r="B737" s="14"/>
      <c r="C737" s="1" t="s">
        <v>22</v>
      </c>
      <c r="D737" s="2" t="s">
        <v>228</v>
      </c>
      <c r="E737" s="1" t="s">
        <v>17</v>
      </c>
      <c r="F737" s="1" t="s">
        <v>2385</v>
      </c>
      <c r="G737" s="1" t="b">
        <v>1</v>
      </c>
      <c r="H737" s="1" t="b">
        <v>1</v>
      </c>
      <c r="I737" s="1" t="s">
        <v>2236</v>
      </c>
      <c r="J737" s="5"/>
    </row>
    <row r="738" hidden="1">
      <c r="A738" s="2" t="s">
        <v>88</v>
      </c>
      <c r="B738" s="14"/>
      <c r="C738" s="1" t="s">
        <v>22</v>
      </c>
      <c r="D738" s="2" t="s">
        <v>21</v>
      </c>
      <c r="E738" s="1" t="s">
        <v>22</v>
      </c>
      <c r="F738" s="1" t="s">
        <v>2386</v>
      </c>
      <c r="G738" s="1" t="b">
        <v>1</v>
      </c>
      <c r="H738" s="1" t="b">
        <v>1</v>
      </c>
      <c r="I738" s="1" t="s">
        <v>2236</v>
      </c>
      <c r="J738" s="5"/>
    </row>
    <row r="739" hidden="1">
      <c r="A739" s="2" t="s">
        <v>88</v>
      </c>
      <c r="B739" s="14"/>
      <c r="C739" s="1" t="s">
        <v>22</v>
      </c>
      <c r="D739" s="2" t="s">
        <v>153</v>
      </c>
      <c r="E739" s="1" t="s">
        <v>15</v>
      </c>
      <c r="F739" s="1" t="s">
        <v>2387</v>
      </c>
      <c r="G739" s="1" t="b">
        <v>1</v>
      </c>
      <c r="H739" s="1" t="b">
        <v>1</v>
      </c>
      <c r="I739" s="1" t="s">
        <v>2221</v>
      </c>
      <c r="J739" s="5"/>
    </row>
    <row r="740" hidden="1">
      <c r="A740" s="2" t="s">
        <v>88</v>
      </c>
      <c r="B740" s="14"/>
      <c r="C740" s="1" t="s">
        <v>22</v>
      </c>
      <c r="D740" s="2" t="s">
        <v>241</v>
      </c>
      <c r="E740" s="1" t="s">
        <v>15</v>
      </c>
      <c r="F740" s="1" t="s">
        <v>2388</v>
      </c>
      <c r="G740" s="1" t="b">
        <v>1</v>
      </c>
      <c r="H740" s="1" t="b">
        <v>1</v>
      </c>
      <c r="I740" s="1" t="s">
        <v>2221</v>
      </c>
      <c r="J740" s="5"/>
    </row>
    <row r="741" hidden="1">
      <c r="A741" s="2" t="s">
        <v>88</v>
      </c>
      <c r="B741" s="14"/>
      <c r="C741" s="1" t="s">
        <v>22</v>
      </c>
      <c r="D741" s="2" t="s">
        <v>14</v>
      </c>
      <c r="E741" s="1" t="s">
        <v>15</v>
      </c>
      <c r="F741" s="1" t="s">
        <v>2389</v>
      </c>
      <c r="G741" s="1" t="b">
        <v>1</v>
      </c>
      <c r="H741" s="1" t="b">
        <v>1</v>
      </c>
      <c r="I741" s="1" t="s">
        <v>2221</v>
      </c>
      <c r="J741" s="5"/>
    </row>
    <row r="742" hidden="1">
      <c r="A742" s="2" t="s">
        <v>88</v>
      </c>
      <c r="B742" s="14"/>
      <c r="C742" s="1" t="s">
        <v>22</v>
      </c>
      <c r="D742" s="2" t="s">
        <v>19</v>
      </c>
      <c r="E742" s="1" t="s">
        <v>20</v>
      </c>
      <c r="F742" s="1" t="s">
        <v>2407</v>
      </c>
      <c r="G742" s="1" t="b">
        <v>1</v>
      </c>
      <c r="H742" s="1" t="b">
        <v>1</v>
      </c>
      <c r="I742" s="1" t="s">
        <v>2221</v>
      </c>
      <c r="J742" s="5"/>
    </row>
    <row r="743" hidden="1">
      <c r="A743" s="2" t="s">
        <v>89</v>
      </c>
      <c r="B743" s="14"/>
      <c r="C743" s="1" t="s">
        <v>22</v>
      </c>
      <c r="D743" s="2" t="s">
        <v>2377</v>
      </c>
      <c r="E743" s="4"/>
      <c r="F743" s="1" t="s">
        <v>2378</v>
      </c>
      <c r="G743" s="1" t="b">
        <v>1</v>
      </c>
      <c r="H743" s="1" t="b">
        <v>0</v>
      </c>
      <c r="I743" s="1" t="s">
        <v>2207</v>
      </c>
      <c r="J743" s="5"/>
    </row>
    <row r="744" hidden="1">
      <c r="A744" s="2" t="s">
        <v>89</v>
      </c>
      <c r="B744" s="14"/>
      <c r="C744" s="1" t="s">
        <v>22</v>
      </c>
      <c r="D744" s="2" t="s">
        <v>2377</v>
      </c>
      <c r="E744" s="4"/>
      <c r="F744" s="4"/>
      <c r="G744" s="1" t="b">
        <v>1</v>
      </c>
      <c r="H744" s="1" t="b">
        <v>0</v>
      </c>
      <c r="I744" s="1" t="s">
        <v>2207</v>
      </c>
      <c r="J744" s="5"/>
    </row>
    <row r="745" hidden="1">
      <c r="A745" s="2" t="s">
        <v>89</v>
      </c>
      <c r="B745" s="14"/>
      <c r="C745" s="1" t="s">
        <v>22</v>
      </c>
      <c r="D745" s="2" t="s">
        <v>2377</v>
      </c>
      <c r="E745" s="4"/>
      <c r="F745" s="1" t="s">
        <v>2378</v>
      </c>
      <c r="G745" s="1" t="b">
        <v>1</v>
      </c>
      <c r="H745" s="1" t="b">
        <v>0</v>
      </c>
      <c r="I745" s="1" t="s">
        <v>2207</v>
      </c>
      <c r="J745" s="5"/>
    </row>
    <row r="746" hidden="1">
      <c r="A746" s="2" t="s">
        <v>89</v>
      </c>
      <c r="B746" s="14"/>
      <c r="C746" s="1" t="s">
        <v>22</v>
      </c>
      <c r="D746" s="2" t="s">
        <v>55</v>
      </c>
      <c r="E746" s="1" t="s">
        <v>22</v>
      </c>
      <c r="F746" s="1" t="s">
        <v>2592</v>
      </c>
      <c r="G746" s="1" t="b">
        <v>1</v>
      </c>
      <c r="H746" s="1" t="b">
        <v>1</v>
      </c>
      <c r="I746" s="1" t="s">
        <v>2221</v>
      </c>
      <c r="J746" s="5"/>
    </row>
    <row r="747" hidden="1">
      <c r="A747" s="2" t="s">
        <v>89</v>
      </c>
      <c r="B747" s="14"/>
      <c r="C747" s="1" t="s">
        <v>22</v>
      </c>
      <c r="D747" s="2" t="s">
        <v>55</v>
      </c>
      <c r="E747" s="1" t="s">
        <v>22</v>
      </c>
      <c r="F747" s="1" t="s">
        <v>2593</v>
      </c>
      <c r="G747" s="1" t="b">
        <v>1</v>
      </c>
      <c r="H747" s="1" t="b">
        <v>1</v>
      </c>
      <c r="I747" s="1" t="s">
        <v>2221</v>
      </c>
      <c r="J747" s="5"/>
    </row>
    <row r="748" hidden="1">
      <c r="A748" s="2" t="s">
        <v>89</v>
      </c>
      <c r="B748" s="14"/>
      <c r="C748" s="1" t="s">
        <v>22</v>
      </c>
      <c r="D748" s="2" t="s">
        <v>53</v>
      </c>
      <c r="E748" s="1" t="s">
        <v>22</v>
      </c>
      <c r="F748" s="1" t="s">
        <v>2309</v>
      </c>
      <c r="G748" s="1" t="b">
        <v>1</v>
      </c>
      <c r="H748" s="1" t="b">
        <v>1</v>
      </c>
      <c r="I748" s="1" t="s">
        <v>2221</v>
      </c>
      <c r="J748" s="5"/>
    </row>
    <row r="749" hidden="1">
      <c r="A749" s="2" t="s">
        <v>89</v>
      </c>
      <c r="B749" s="14"/>
      <c r="C749" s="1" t="s">
        <v>22</v>
      </c>
      <c r="D749" s="2" t="s">
        <v>114</v>
      </c>
      <c r="E749" s="1" t="s">
        <v>17</v>
      </c>
      <c r="F749" s="1" t="s">
        <v>2594</v>
      </c>
      <c r="G749" s="1" t="b">
        <v>1</v>
      </c>
      <c r="H749" s="1" t="b">
        <v>1</v>
      </c>
      <c r="I749" s="1" t="s">
        <v>2221</v>
      </c>
      <c r="J749" s="5"/>
    </row>
    <row r="750" hidden="1">
      <c r="A750" s="2" t="s">
        <v>89</v>
      </c>
      <c r="B750" s="14"/>
      <c r="C750" s="1" t="s">
        <v>22</v>
      </c>
      <c r="D750" s="2" t="s">
        <v>114</v>
      </c>
      <c r="E750" s="1" t="s">
        <v>17</v>
      </c>
      <c r="F750" s="1" t="s">
        <v>2524</v>
      </c>
      <c r="G750" s="1" t="b">
        <v>1</v>
      </c>
      <c r="H750" s="1" t="b">
        <v>1</v>
      </c>
      <c r="I750" s="1" t="s">
        <v>2221</v>
      </c>
      <c r="J750" s="5"/>
    </row>
    <row r="751" hidden="1">
      <c r="A751" s="2" t="s">
        <v>89</v>
      </c>
      <c r="B751" s="14"/>
      <c r="C751" s="1" t="s">
        <v>22</v>
      </c>
      <c r="D751" s="2" t="s">
        <v>21</v>
      </c>
      <c r="E751" s="1" t="s">
        <v>22</v>
      </c>
      <c r="F751" s="1" t="s">
        <v>2591</v>
      </c>
      <c r="G751" s="1" t="b">
        <v>1</v>
      </c>
      <c r="H751" s="1" t="b">
        <v>1</v>
      </c>
      <c r="I751" s="1" t="s">
        <v>2221</v>
      </c>
      <c r="J751" s="5"/>
    </row>
    <row r="752" hidden="1">
      <c r="A752" s="2" t="s">
        <v>89</v>
      </c>
      <c r="B752" s="14"/>
      <c r="C752" s="1" t="s">
        <v>22</v>
      </c>
      <c r="D752" s="2" t="s">
        <v>273</v>
      </c>
      <c r="E752" s="1" t="s">
        <v>17</v>
      </c>
      <c r="F752" s="1" t="s">
        <v>2470</v>
      </c>
      <c r="G752" s="1" t="b">
        <v>1</v>
      </c>
      <c r="H752" s="1" t="b">
        <v>1</v>
      </c>
      <c r="I752" s="1" t="s">
        <v>2221</v>
      </c>
      <c r="J752" s="5"/>
    </row>
    <row r="753" hidden="1">
      <c r="A753" s="2" t="s">
        <v>89</v>
      </c>
      <c r="B753" s="14"/>
      <c r="C753" s="1" t="s">
        <v>22</v>
      </c>
      <c r="D753" s="2" t="s">
        <v>240</v>
      </c>
      <c r="E753" s="1" t="s">
        <v>17</v>
      </c>
      <c r="F753" s="1" t="s">
        <v>2132</v>
      </c>
      <c r="G753" s="1" t="b">
        <v>1</v>
      </c>
      <c r="H753" s="1" t="b">
        <v>1</v>
      </c>
      <c r="I753" s="1" t="s">
        <v>2221</v>
      </c>
      <c r="J753" s="5"/>
    </row>
    <row r="754" hidden="1">
      <c r="A754" s="2" t="s">
        <v>90</v>
      </c>
      <c r="B754" s="14"/>
      <c r="C754" s="1" t="s">
        <v>22</v>
      </c>
      <c r="D754" s="2" t="s">
        <v>272</v>
      </c>
      <c r="E754" s="1" t="s">
        <v>17</v>
      </c>
      <c r="F754" s="4"/>
      <c r="G754" s="1" t="b">
        <v>1</v>
      </c>
      <c r="H754" s="1" t="b">
        <v>1</v>
      </c>
      <c r="I754" s="1" t="s">
        <v>2207</v>
      </c>
      <c r="J754" s="5"/>
    </row>
    <row r="755" hidden="1">
      <c r="A755" s="2" t="s">
        <v>90</v>
      </c>
      <c r="B755" s="14"/>
      <c r="C755" s="1" t="s">
        <v>22</v>
      </c>
      <c r="D755" s="2" t="s">
        <v>272</v>
      </c>
      <c r="E755" s="1" t="s">
        <v>17</v>
      </c>
      <c r="F755" s="1" t="s">
        <v>2408</v>
      </c>
      <c r="G755" s="1" t="b">
        <v>1</v>
      </c>
      <c r="H755" s="1" t="b">
        <v>1</v>
      </c>
      <c r="I755" s="1" t="s">
        <v>2207</v>
      </c>
      <c r="J755" s="5"/>
    </row>
    <row r="756" hidden="1">
      <c r="A756" s="2" t="s">
        <v>90</v>
      </c>
      <c r="B756" s="14"/>
      <c r="C756" s="1" t="s">
        <v>22</v>
      </c>
      <c r="D756" s="2" t="s">
        <v>31</v>
      </c>
      <c r="E756" s="1" t="s">
        <v>22</v>
      </c>
      <c r="F756" s="1" t="s">
        <v>2366</v>
      </c>
      <c r="G756" s="1" t="b">
        <v>1</v>
      </c>
      <c r="H756" s="1" t="b">
        <v>1</v>
      </c>
      <c r="I756" s="1" t="s">
        <v>2221</v>
      </c>
      <c r="J756" s="5"/>
    </row>
    <row r="757" hidden="1">
      <c r="A757" s="2" t="s">
        <v>90</v>
      </c>
      <c r="B757" s="14"/>
      <c r="C757" s="1" t="s">
        <v>22</v>
      </c>
      <c r="D757" s="2" t="s">
        <v>863</v>
      </c>
      <c r="E757" s="1" t="s">
        <v>13</v>
      </c>
      <c r="F757" s="1" t="s">
        <v>2447</v>
      </c>
      <c r="G757" s="1" t="b">
        <v>0</v>
      </c>
      <c r="H757" s="1" t="b">
        <v>1</v>
      </c>
      <c r="I757" s="1" t="s">
        <v>2221</v>
      </c>
      <c r="J757" s="5"/>
    </row>
    <row r="758" hidden="1">
      <c r="A758" s="2" t="s">
        <v>90</v>
      </c>
      <c r="B758" s="14"/>
      <c r="C758" s="1" t="s">
        <v>22</v>
      </c>
      <c r="D758" s="2" t="s">
        <v>49</v>
      </c>
      <c r="E758" s="1" t="s">
        <v>22</v>
      </c>
      <c r="F758" s="1" t="s">
        <v>2595</v>
      </c>
      <c r="G758" s="1" t="b">
        <v>1</v>
      </c>
      <c r="H758" s="1" t="b">
        <v>1</v>
      </c>
      <c r="I758" s="1" t="s">
        <v>2221</v>
      </c>
      <c r="J758" s="5"/>
    </row>
    <row r="759" hidden="1">
      <c r="A759" s="2" t="s">
        <v>90</v>
      </c>
      <c r="B759" s="14"/>
      <c r="C759" s="1" t="s">
        <v>22</v>
      </c>
      <c r="D759" s="2" t="s">
        <v>800</v>
      </c>
      <c r="E759" s="1" t="s">
        <v>13</v>
      </c>
      <c r="F759" s="1" t="s">
        <v>2448</v>
      </c>
      <c r="G759" s="1" t="b">
        <v>0</v>
      </c>
      <c r="H759" s="1" t="b">
        <v>1</v>
      </c>
      <c r="I759" s="1" t="s">
        <v>2221</v>
      </c>
      <c r="J759" s="5"/>
    </row>
    <row r="760" hidden="1">
      <c r="A760" s="2" t="s">
        <v>91</v>
      </c>
      <c r="B760" s="14"/>
      <c r="C760" s="1" t="s">
        <v>22</v>
      </c>
      <c r="D760" s="2" t="s">
        <v>229</v>
      </c>
      <c r="E760" s="1" t="s">
        <v>17</v>
      </c>
      <c r="F760" s="4"/>
      <c r="G760" s="1" t="b">
        <v>1</v>
      </c>
      <c r="H760" s="1" t="b">
        <v>1</v>
      </c>
      <c r="I760" s="1" t="s">
        <v>2207</v>
      </c>
      <c r="J760" s="5"/>
    </row>
    <row r="761" hidden="1">
      <c r="A761" s="2" t="s">
        <v>91</v>
      </c>
      <c r="B761" s="14"/>
      <c r="C761" s="1" t="s">
        <v>22</v>
      </c>
      <c r="D761" s="2" t="s">
        <v>229</v>
      </c>
      <c r="E761" s="1" t="s">
        <v>17</v>
      </c>
      <c r="F761" s="1" t="s">
        <v>2391</v>
      </c>
      <c r="G761" s="1" t="b">
        <v>1</v>
      </c>
      <c r="H761" s="1" t="b">
        <v>1</v>
      </c>
      <c r="I761" s="1" t="s">
        <v>2207</v>
      </c>
      <c r="J761" s="5"/>
    </row>
    <row r="762" hidden="1">
      <c r="A762" s="2" t="s">
        <v>91</v>
      </c>
      <c r="B762" s="14"/>
      <c r="C762" s="1" t="s">
        <v>22</v>
      </c>
      <c r="D762" s="2" t="s">
        <v>156</v>
      </c>
      <c r="E762" s="1" t="s">
        <v>20</v>
      </c>
      <c r="F762" s="1" t="s">
        <v>2596</v>
      </c>
      <c r="G762" s="1" t="b">
        <v>1</v>
      </c>
      <c r="H762" s="1" t="b">
        <v>1</v>
      </c>
      <c r="I762" s="1" t="s">
        <v>2221</v>
      </c>
      <c r="J762" s="5"/>
    </row>
    <row r="763" hidden="1">
      <c r="A763" s="2" t="s">
        <v>91</v>
      </c>
      <c r="B763" s="14"/>
      <c r="C763" s="1" t="s">
        <v>22</v>
      </c>
      <c r="D763" s="2" t="s">
        <v>38</v>
      </c>
      <c r="E763" s="1" t="s">
        <v>22</v>
      </c>
      <c r="F763" s="1" t="s">
        <v>2597</v>
      </c>
      <c r="G763" s="1" t="b">
        <v>1</v>
      </c>
      <c r="H763" s="1" t="b">
        <v>1</v>
      </c>
      <c r="I763" s="1" t="s">
        <v>2221</v>
      </c>
      <c r="J763" s="5"/>
    </row>
    <row r="764" hidden="1">
      <c r="A764" s="2" t="s">
        <v>91</v>
      </c>
      <c r="B764" s="14"/>
      <c r="C764" s="1" t="s">
        <v>22</v>
      </c>
      <c r="D764" s="2" t="s">
        <v>62</v>
      </c>
      <c r="E764" s="1" t="s">
        <v>22</v>
      </c>
      <c r="F764" s="1" t="s">
        <v>2589</v>
      </c>
      <c r="G764" s="1" t="b">
        <v>1</v>
      </c>
      <c r="H764" s="1" t="b">
        <v>1</v>
      </c>
      <c r="I764" s="1" t="s">
        <v>2221</v>
      </c>
      <c r="J764" s="5"/>
    </row>
    <row r="765" hidden="1">
      <c r="A765" s="2" t="s">
        <v>91</v>
      </c>
      <c r="B765" s="14"/>
      <c r="C765" s="1" t="s">
        <v>22</v>
      </c>
      <c r="D765" s="2" t="s">
        <v>228</v>
      </c>
      <c r="E765" s="1" t="s">
        <v>17</v>
      </c>
      <c r="F765" s="1" t="s">
        <v>2335</v>
      </c>
      <c r="G765" s="1" t="b">
        <v>1</v>
      </c>
      <c r="H765" s="1" t="b">
        <v>1</v>
      </c>
      <c r="I765" s="1" t="s">
        <v>2221</v>
      </c>
      <c r="J765" s="5"/>
    </row>
    <row r="766" hidden="1">
      <c r="A766" s="2" t="s">
        <v>91</v>
      </c>
      <c r="B766" s="14"/>
      <c r="C766" s="1" t="s">
        <v>22</v>
      </c>
      <c r="D766" s="2" t="s">
        <v>231</v>
      </c>
      <c r="E766" s="1" t="s">
        <v>17</v>
      </c>
      <c r="F766" s="1" t="s">
        <v>2335</v>
      </c>
      <c r="G766" s="1" t="b">
        <v>1</v>
      </c>
      <c r="H766" s="1" t="b">
        <v>1</v>
      </c>
      <c r="I766" s="1" t="s">
        <v>2221</v>
      </c>
      <c r="J766" s="5"/>
    </row>
    <row r="767" hidden="1">
      <c r="A767" s="2" t="s">
        <v>91</v>
      </c>
      <c r="B767" s="14"/>
      <c r="C767" s="1" t="s">
        <v>22</v>
      </c>
      <c r="D767" s="2" t="s">
        <v>228</v>
      </c>
      <c r="E767" s="1" t="s">
        <v>17</v>
      </c>
      <c r="F767" s="1" t="s">
        <v>2385</v>
      </c>
      <c r="G767" s="1" t="b">
        <v>1</v>
      </c>
      <c r="H767" s="1" t="b">
        <v>1</v>
      </c>
      <c r="I767" s="1" t="s">
        <v>2236</v>
      </c>
      <c r="J767" s="5"/>
    </row>
    <row r="768" hidden="1">
      <c r="A768" s="2" t="s">
        <v>91</v>
      </c>
      <c r="B768" s="14"/>
      <c r="C768" s="1" t="s">
        <v>22</v>
      </c>
      <c r="D768" s="2" t="s">
        <v>21</v>
      </c>
      <c r="E768" s="1" t="s">
        <v>22</v>
      </c>
      <c r="F768" s="1" t="s">
        <v>2386</v>
      </c>
      <c r="G768" s="1" t="b">
        <v>1</v>
      </c>
      <c r="H768" s="1" t="b">
        <v>1</v>
      </c>
      <c r="I768" s="1" t="s">
        <v>2236</v>
      </c>
      <c r="J768" s="5"/>
    </row>
    <row r="769" hidden="1">
      <c r="A769" s="2" t="s">
        <v>91</v>
      </c>
      <c r="B769" s="14"/>
      <c r="C769" s="1" t="s">
        <v>22</v>
      </c>
      <c r="D769" s="2" t="s">
        <v>153</v>
      </c>
      <c r="E769" s="1" t="s">
        <v>15</v>
      </c>
      <c r="F769" s="1" t="s">
        <v>2387</v>
      </c>
      <c r="G769" s="1" t="b">
        <v>1</v>
      </c>
      <c r="H769" s="1" t="b">
        <v>1</v>
      </c>
      <c r="I769" s="1" t="s">
        <v>2221</v>
      </c>
      <c r="J769" s="5"/>
    </row>
    <row r="770" hidden="1">
      <c r="A770" s="2" t="s">
        <v>91</v>
      </c>
      <c r="B770" s="14"/>
      <c r="C770" s="1" t="s">
        <v>22</v>
      </c>
      <c r="D770" s="2" t="s">
        <v>241</v>
      </c>
      <c r="E770" s="1" t="s">
        <v>15</v>
      </c>
      <c r="F770" s="1" t="s">
        <v>2388</v>
      </c>
      <c r="G770" s="1" t="b">
        <v>1</v>
      </c>
      <c r="H770" s="1" t="b">
        <v>1</v>
      </c>
      <c r="I770" s="1" t="s">
        <v>2221</v>
      </c>
      <c r="J770" s="5"/>
    </row>
    <row r="771" hidden="1">
      <c r="A771" s="2" t="s">
        <v>91</v>
      </c>
      <c r="B771" s="14"/>
      <c r="C771" s="1" t="s">
        <v>22</v>
      </c>
      <c r="D771" s="2" t="s">
        <v>14</v>
      </c>
      <c r="E771" s="1" t="s">
        <v>15</v>
      </c>
      <c r="F771" s="1" t="s">
        <v>2389</v>
      </c>
      <c r="G771" s="1" t="b">
        <v>1</v>
      </c>
      <c r="H771" s="1" t="b">
        <v>1</v>
      </c>
      <c r="I771" s="1" t="s">
        <v>2221</v>
      </c>
      <c r="J771" s="5"/>
    </row>
    <row r="772" hidden="1">
      <c r="A772" s="2" t="s">
        <v>91</v>
      </c>
      <c r="B772" s="14"/>
      <c r="C772" s="1" t="s">
        <v>22</v>
      </c>
      <c r="D772" s="2" t="s">
        <v>19</v>
      </c>
      <c r="E772" s="1" t="s">
        <v>20</v>
      </c>
      <c r="F772" s="1" t="s">
        <v>2407</v>
      </c>
      <c r="G772" s="1" t="b">
        <v>1</v>
      </c>
      <c r="H772" s="1" t="b">
        <v>1</v>
      </c>
      <c r="I772" s="1" t="s">
        <v>2221</v>
      </c>
      <c r="J772" s="5"/>
    </row>
    <row r="773" hidden="1">
      <c r="A773" s="2" t="s">
        <v>92</v>
      </c>
      <c r="B773" s="14"/>
      <c r="C773" s="1" t="s">
        <v>22</v>
      </c>
      <c r="D773" s="2" t="s">
        <v>164</v>
      </c>
      <c r="E773" s="1" t="s">
        <v>17</v>
      </c>
      <c r="F773" s="1" t="s">
        <v>2349</v>
      </c>
      <c r="G773" s="1" t="b">
        <v>1</v>
      </c>
      <c r="H773" s="1" t="b">
        <v>1</v>
      </c>
      <c r="I773" s="1" t="s">
        <v>2207</v>
      </c>
      <c r="J773" s="5"/>
    </row>
    <row r="774" hidden="1">
      <c r="A774" s="2" t="s">
        <v>92</v>
      </c>
      <c r="B774" s="14"/>
      <c r="C774" s="1" t="s">
        <v>22</v>
      </c>
      <c r="D774" s="2" t="s">
        <v>62</v>
      </c>
      <c r="E774" s="1" t="s">
        <v>22</v>
      </c>
      <c r="F774" s="1" t="s">
        <v>2589</v>
      </c>
      <c r="G774" s="1" t="b">
        <v>1</v>
      </c>
      <c r="H774" s="1" t="b">
        <v>1</v>
      </c>
      <c r="I774" s="1" t="s">
        <v>2221</v>
      </c>
      <c r="J774" s="5"/>
    </row>
    <row r="775" hidden="1">
      <c r="A775" s="2" t="s">
        <v>93</v>
      </c>
      <c r="B775" s="14"/>
      <c r="C775" s="1" t="s">
        <v>22</v>
      </c>
      <c r="D775" s="2" t="s">
        <v>272</v>
      </c>
      <c r="E775" s="1" t="s">
        <v>17</v>
      </c>
      <c r="F775" s="4"/>
      <c r="G775" s="1" t="b">
        <v>1</v>
      </c>
      <c r="H775" s="1" t="b">
        <v>1</v>
      </c>
      <c r="I775" s="1" t="s">
        <v>2207</v>
      </c>
      <c r="J775" s="5"/>
    </row>
    <row r="776" hidden="1">
      <c r="A776" s="2" t="s">
        <v>93</v>
      </c>
      <c r="B776" s="14"/>
      <c r="C776" s="1" t="s">
        <v>22</v>
      </c>
      <c r="D776" s="2" t="s">
        <v>272</v>
      </c>
      <c r="E776" s="1" t="s">
        <v>17</v>
      </c>
      <c r="F776" s="1" t="s">
        <v>2408</v>
      </c>
      <c r="G776" s="1" t="b">
        <v>1</v>
      </c>
      <c r="H776" s="1" t="b">
        <v>1</v>
      </c>
      <c r="I776" s="1" t="s">
        <v>2207</v>
      </c>
      <c r="J776" s="5"/>
    </row>
    <row r="777" hidden="1">
      <c r="A777" s="2" t="s">
        <v>93</v>
      </c>
      <c r="B777" s="14"/>
      <c r="C777" s="1" t="s">
        <v>22</v>
      </c>
      <c r="D777" s="2" t="s">
        <v>31</v>
      </c>
      <c r="E777" s="1" t="s">
        <v>22</v>
      </c>
      <c r="F777" s="1" t="s">
        <v>2366</v>
      </c>
      <c r="G777" s="1" t="b">
        <v>1</v>
      </c>
      <c r="H777" s="1" t="b">
        <v>1</v>
      </c>
      <c r="I777" s="1" t="s">
        <v>2221</v>
      </c>
      <c r="J777" s="5"/>
    </row>
    <row r="778" hidden="1">
      <c r="A778" s="2" t="s">
        <v>93</v>
      </c>
      <c r="B778" s="14"/>
      <c r="C778" s="1" t="s">
        <v>22</v>
      </c>
      <c r="D778" s="2" t="s">
        <v>863</v>
      </c>
      <c r="E778" s="1" t="s">
        <v>13</v>
      </c>
      <c r="F778" s="1" t="s">
        <v>2447</v>
      </c>
      <c r="G778" s="1" t="b">
        <v>0</v>
      </c>
      <c r="H778" s="1" t="b">
        <v>1</v>
      </c>
      <c r="I778" s="1" t="s">
        <v>2221</v>
      </c>
      <c r="J778" s="5"/>
    </row>
    <row r="779" hidden="1">
      <c r="A779" s="2" t="s">
        <v>93</v>
      </c>
      <c r="B779" s="14"/>
      <c r="C779" s="1" t="s">
        <v>22</v>
      </c>
      <c r="D779" s="2" t="s">
        <v>800</v>
      </c>
      <c r="E779" s="1" t="s">
        <v>13</v>
      </c>
      <c r="F779" s="1" t="s">
        <v>2448</v>
      </c>
      <c r="G779" s="1" t="b">
        <v>0</v>
      </c>
      <c r="H779" s="1" t="b">
        <v>1</v>
      </c>
      <c r="I779" s="1" t="s">
        <v>2221</v>
      </c>
      <c r="J779" s="5"/>
    </row>
    <row r="780" hidden="1">
      <c r="A780" s="2" t="s">
        <v>93</v>
      </c>
      <c r="B780" s="14"/>
      <c r="C780" s="1" t="s">
        <v>22</v>
      </c>
      <c r="D780" s="2" t="s">
        <v>228</v>
      </c>
      <c r="E780" s="1" t="s">
        <v>17</v>
      </c>
      <c r="F780" s="1" t="s">
        <v>2385</v>
      </c>
      <c r="G780" s="1" t="b">
        <v>1</v>
      </c>
      <c r="H780" s="1" t="b">
        <v>1</v>
      </c>
      <c r="I780" s="1" t="s">
        <v>2236</v>
      </c>
      <c r="J780" s="5"/>
    </row>
    <row r="781" hidden="1">
      <c r="A781" s="2" t="s">
        <v>93</v>
      </c>
      <c r="B781" s="14"/>
      <c r="C781" s="1" t="s">
        <v>22</v>
      </c>
      <c r="D781" s="2" t="s">
        <v>21</v>
      </c>
      <c r="E781" s="1" t="s">
        <v>22</v>
      </c>
      <c r="F781" s="1" t="s">
        <v>2386</v>
      </c>
      <c r="G781" s="1" t="b">
        <v>1</v>
      </c>
      <c r="H781" s="1" t="b">
        <v>1</v>
      </c>
      <c r="I781" s="1" t="s">
        <v>2236</v>
      </c>
      <c r="J781" s="5"/>
    </row>
    <row r="782" hidden="1">
      <c r="A782" s="2" t="s">
        <v>93</v>
      </c>
      <c r="B782" s="14"/>
      <c r="C782" s="1" t="s">
        <v>22</v>
      </c>
      <c r="D782" s="2" t="s">
        <v>153</v>
      </c>
      <c r="E782" s="1" t="s">
        <v>15</v>
      </c>
      <c r="F782" s="1" t="s">
        <v>2387</v>
      </c>
      <c r="G782" s="1" t="b">
        <v>1</v>
      </c>
      <c r="H782" s="1" t="b">
        <v>1</v>
      </c>
      <c r="I782" s="1" t="s">
        <v>2221</v>
      </c>
      <c r="J782" s="5"/>
    </row>
    <row r="783" hidden="1">
      <c r="A783" s="2" t="s">
        <v>93</v>
      </c>
      <c r="B783" s="14"/>
      <c r="C783" s="1" t="s">
        <v>22</v>
      </c>
      <c r="D783" s="2" t="s">
        <v>241</v>
      </c>
      <c r="E783" s="1" t="s">
        <v>15</v>
      </c>
      <c r="F783" s="1" t="s">
        <v>2388</v>
      </c>
      <c r="G783" s="1" t="b">
        <v>1</v>
      </c>
      <c r="H783" s="1" t="b">
        <v>1</v>
      </c>
      <c r="I783" s="1" t="s">
        <v>2221</v>
      </c>
      <c r="J783" s="5"/>
    </row>
    <row r="784" hidden="1">
      <c r="A784" s="2" t="s">
        <v>93</v>
      </c>
      <c r="B784" s="14"/>
      <c r="C784" s="1" t="s">
        <v>22</v>
      </c>
      <c r="D784" s="2" t="s">
        <v>14</v>
      </c>
      <c r="E784" s="1" t="s">
        <v>15</v>
      </c>
      <c r="F784" s="1" t="s">
        <v>2389</v>
      </c>
      <c r="G784" s="1" t="b">
        <v>1</v>
      </c>
      <c r="H784" s="1" t="b">
        <v>1</v>
      </c>
      <c r="I784" s="1" t="s">
        <v>2221</v>
      </c>
      <c r="J784" s="5"/>
    </row>
    <row r="785" hidden="1">
      <c r="A785" s="2" t="s">
        <v>93</v>
      </c>
      <c r="B785" s="14"/>
      <c r="C785" s="1" t="s">
        <v>22</v>
      </c>
      <c r="D785" s="2" t="s">
        <v>19</v>
      </c>
      <c r="E785" s="1" t="s">
        <v>20</v>
      </c>
      <c r="F785" s="1" t="s">
        <v>2407</v>
      </c>
      <c r="G785" s="1" t="b">
        <v>1</v>
      </c>
      <c r="H785" s="1" t="b">
        <v>1</v>
      </c>
      <c r="I785" s="1" t="s">
        <v>2221</v>
      </c>
      <c r="J785" s="5"/>
    </row>
    <row r="786" hidden="1">
      <c r="A786" s="2" t="s">
        <v>94</v>
      </c>
      <c r="B786" s="14"/>
      <c r="C786" s="1" t="s">
        <v>22</v>
      </c>
      <c r="D786" s="2" t="s">
        <v>16</v>
      </c>
      <c r="E786" s="1" t="s">
        <v>17</v>
      </c>
      <c r="F786" s="1" t="s">
        <v>2234</v>
      </c>
      <c r="G786" s="1" t="b">
        <v>1</v>
      </c>
      <c r="H786" s="1" t="b">
        <v>1</v>
      </c>
      <c r="I786" s="1" t="s">
        <v>2207</v>
      </c>
      <c r="J786" s="5"/>
    </row>
    <row r="787" hidden="1">
      <c r="A787" s="2" t="s">
        <v>94</v>
      </c>
      <c r="B787" s="14"/>
      <c r="C787" s="1" t="s">
        <v>22</v>
      </c>
      <c r="D787" s="2" t="s">
        <v>62</v>
      </c>
      <c r="E787" s="1" t="s">
        <v>22</v>
      </c>
      <c r="F787" s="1" t="s">
        <v>2589</v>
      </c>
      <c r="G787" s="1" t="b">
        <v>1</v>
      </c>
      <c r="H787" s="1" t="b">
        <v>1</v>
      </c>
      <c r="I787" s="1" t="s">
        <v>2221</v>
      </c>
      <c r="J787" s="5"/>
    </row>
    <row r="788" hidden="1">
      <c r="A788" s="2" t="s">
        <v>94</v>
      </c>
      <c r="B788" s="14"/>
      <c r="C788" s="1" t="s">
        <v>22</v>
      </c>
      <c r="D788" s="2" t="s">
        <v>62</v>
      </c>
      <c r="E788" s="1" t="s">
        <v>22</v>
      </c>
      <c r="F788" s="1" t="s">
        <v>2589</v>
      </c>
      <c r="G788" s="1" t="b">
        <v>1</v>
      </c>
      <c r="H788" s="1" t="b">
        <v>1</v>
      </c>
      <c r="I788" s="1" t="s">
        <v>2221</v>
      </c>
      <c r="J788" s="5"/>
    </row>
    <row r="789" hidden="1">
      <c r="A789" s="2" t="s">
        <v>94</v>
      </c>
      <c r="B789" s="14"/>
      <c r="C789" s="1" t="s">
        <v>22</v>
      </c>
      <c r="D789" s="2" t="s">
        <v>2598</v>
      </c>
      <c r="E789" s="4"/>
      <c r="F789" s="2" t="s">
        <v>2598</v>
      </c>
      <c r="G789" s="1" t="b">
        <v>0</v>
      </c>
      <c r="H789" s="1" t="b">
        <v>0</v>
      </c>
      <c r="I789" s="1" t="s">
        <v>2221</v>
      </c>
      <c r="J789" s="5"/>
    </row>
    <row r="790" hidden="1">
      <c r="A790" s="2" t="s">
        <v>95</v>
      </c>
      <c r="B790" s="14"/>
      <c r="C790" s="1" t="s">
        <v>22</v>
      </c>
      <c r="D790" s="2" t="s">
        <v>164</v>
      </c>
      <c r="E790" s="1" t="s">
        <v>17</v>
      </c>
      <c r="F790" s="1" t="s">
        <v>2349</v>
      </c>
      <c r="G790" s="1" t="b">
        <v>1</v>
      </c>
      <c r="H790" s="1" t="b">
        <v>1</v>
      </c>
      <c r="I790" s="1" t="s">
        <v>2207</v>
      </c>
      <c r="J790" s="5"/>
    </row>
    <row r="791" hidden="1">
      <c r="A791" s="2" t="s">
        <v>95</v>
      </c>
      <c r="B791" s="14"/>
      <c r="C791" s="1" t="s">
        <v>22</v>
      </c>
      <c r="D791" s="2" t="s">
        <v>12</v>
      </c>
      <c r="E791" s="1" t="s">
        <v>13</v>
      </c>
      <c r="F791" s="4"/>
      <c r="G791" s="1" t="b">
        <v>1</v>
      </c>
      <c r="H791" s="1" t="b">
        <v>1</v>
      </c>
      <c r="I791" s="1" t="s">
        <v>2207</v>
      </c>
      <c r="J791" s="5"/>
    </row>
    <row r="792" hidden="1">
      <c r="A792" s="2" t="s">
        <v>95</v>
      </c>
      <c r="B792" s="14"/>
      <c r="C792" s="1" t="s">
        <v>22</v>
      </c>
      <c r="D792" s="2" t="s">
        <v>12</v>
      </c>
      <c r="E792" s="1" t="s">
        <v>13</v>
      </c>
      <c r="F792" s="1" t="s">
        <v>2396</v>
      </c>
      <c r="G792" s="1" t="b">
        <v>1</v>
      </c>
      <c r="H792" s="1" t="b">
        <v>1</v>
      </c>
      <c r="I792" s="1" t="s">
        <v>2207</v>
      </c>
      <c r="J792" s="5"/>
    </row>
    <row r="793" hidden="1">
      <c r="A793" s="2" t="s">
        <v>95</v>
      </c>
      <c r="B793" s="14"/>
      <c r="C793" s="1" t="s">
        <v>22</v>
      </c>
      <c r="D793" s="2" t="s">
        <v>228</v>
      </c>
      <c r="E793" s="1" t="s">
        <v>17</v>
      </c>
      <c r="F793" s="1" t="s">
        <v>2599</v>
      </c>
      <c r="G793" s="1" t="b">
        <v>1</v>
      </c>
      <c r="H793" s="1" t="b">
        <v>1</v>
      </c>
      <c r="I793" s="1" t="s">
        <v>2221</v>
      </c>
      <c r="J793" s="5"/>
    </row>
    <row r="794" hidden="1">
      <c r="A794" s="2" t="s">
        <v>95</v>
      </c>
      <c r="B794" s="14"/>
      <c r="C794" s="1" t="s">
        <v>22</v>
      </c>
      <c r="D794" s="2" t="s">
        <v>228</v>
      </c>
      <c r="E794" s="1" t="s">
        <v>17</v>
      </c>
      <c r="F794" s="1" t="s">
        <v>2600</v>
      </c>
      <c r="G794" s="1" t="b">
        <v>1</v>
      </c>
      <c r="H794" s="1" t="b">
        <v>1</v>
      </c>
      <c r="I794" s="1" t="s">
        <v>2236</v>
      </c>
      <c r="J794" s="5"/>
    </row>
    <row r="795" hidden="1">
      <c r="A795" s="2" t="s">
        <v>95</v>
      </c>
      <c r="B795" s="14"/>
      <c r="C795" s="1" t="s">
        <v>22</v>
      </c>
      <c r="D795" s="2" t="s">
        <v>158</v>
      </c>
      <c r="E795" s="1" t="s">
        <v>20</v>
      </c>
      <c r="F795" s="1" t="s">
        <v>2463</v>
      </c>
      <c r="G795" s="1" t="b">
        <v>1</v>
      </c>
      <c r="H795" s="1" t="b">
        <v>1</v>
      </c>
      <c r="I795" s="1" t="s">
        <v>2236</v>
      </c>
      <c r="J795" s="5"/>
    </row>
    <row r="796" hidden="1">
      <c r="A796" s="2" t="s">
        <v>95</v>
      </c>
      <c r="B796" s="14"/>
      <c r="C796" s="1" t="s">
        <v>22</v>
      </c>
      <c r="D796" s="2" t="s">
        <v>246</v>
      </c>
      <c r="E796" s="1" t="s">
        <v>15</v>
      </c>
      <c r="F796" s="1" t="s">
        <v>2601</v>
      </c>
      <c r="G796" s="1" t="b">
        <v>1</v>
      </c>
      <c r="H796" s="1" t="b">
        <v>1</v>
      </c>
      <c r="I796" s="1" t="s">
        <v>2221</v>
      </c>
      <c r="J796" s="5"/>
    </row>
    <row r="797" hidden="1">
      <c r="A797" s="2" t="s">
        <v>95</v>
      </c>
      <c r="B797" s="14"/>
      <c r="C797" s="1" t="s">
        <v>22</v>
      </c>
      <c r="D797" s="2" t="s">
        <v>153</v>
      </c>
      <c r="E797" s="1" t="s">
        <v>15</v>
      </c>
      <c r="F797" s="1" t="s">
        <v>2602</v>
      </c>
      <c r="G797" s="1" t="b">
        <v>1</v>
      </c>
      <c r="H797" s="1" t="b">
        <v>1</v>
      </c>
      <c r="I797" s="1" t="s">
        <v>2221</v>
      </c>
      <c r="J797" s="5"/>
    </row>
    <row r="798" hidden="1">
      <c r="A798" s="2" t="s">
        <v>95</v>
      </c>
      <c r="B798" s="14"/>
      <c r="C798" s="1" t="s">
        <v>22</v>
      </c>
      <c r="D798" s="2" t="s">
        <v>14</v>
      </c>
      <c r="E798" s="1" t="s">
        <v>15</v>
      </c>
      <c r="F798" s="1" t="s">
        <v>2538</v>
      </c>
      <c r="G798" s="1" t="b">
        <v>1</v>
      </c>
      <c r="H798" s="1" t="b">
        <v>1</v>
      </c>
      <c r="I798" s="1" t="s">
        <v>2221</v>
      </c>
      <c r="J798" s="5"/>
    </row>
    <row r="799" hidden="1">
      <c r="A799" s="2" t="s">
        <v>95</v>
      </c>
      <c r="B799" s="14"/>
      <c r="C799" s="1" t="s">
        <v>22</v>
      </c>
      <c r="D799" s="2" t="s">
        <v>16</v>
      </c>
      <c r="E799" s="1" t="s">
        <v>17</v>
      </c>
      <c r="F799" s="1" t="s">
        <v>2603</v>
      </c>
      <c r="G799" s="1" t="b">
        <v>1</v>
      </c>
      <c r="H799" s="1" t="b">
        <v>1</v>
      </c>
      <c r="I799" s="1" t="s">
        <v>2221</v>
      </c>
      <c r="J799" s="5"/>
    </row>
    <row r="800" hidden="1">
      <c r="A800" s="2" t="s">
        <v>95</v>
      </c>
      <c r="B800" s="14"/>
      <c r="C800" s="1" t="s">
        <v>22</v>
      </c>
      <c r="D800" s="2" t="s">
        <v>231</v>
      </c>
      <c r="E800" s="1" t="s">
        <v>17</v>
      </c>
      <c r="F800" s="1" t="s">
        <v>2604</v>
      </c>
      <c r="G800" s="1" t="b">
        <v>1</v>
      </c>
      <c r="H800" s="1" t="b">
        <v>1</v>
      </c>
      <c r="I800" s="1" t="s">
        <v>2221</v>
      </c>
      <c r="J800" s="5"/>
    </row>
    <row r="801" hidden="1">
      <c r="A801" s="2" t="s">
        <v>96</v>
      </c>
      <c r="B801" s="14"/>
      <c r="C801" s="1" t="s">
        <v>22</v>
      </c>
      <c r="D801" s="2" t="s">
        <v>2377</v>
      </c>
      <c r="E801" s="4"/>
      <c r="F801" s="1" t="s">
        <v>2378</v>
      </c>
      <c r="G801" s="1" t="b">
        <v>1</v>
      </c>
      <c r="H801" s="1" t="b">
        <v>0</v>
      </c>
      <c r="I801" s="1" t="s">
        <v>2207</v>
      </c>
      <c r="J801" s="5"/>
    </row>
    <row r="802" hidden="1">
      <c r="A802" s="2" t="s">
        <v>96</v>
      </c>
      <c r="B802" s="14"/>
      <c r="C802" s="1" t="s">
        <v>22</v>
      </c>
      <c r="D802" s="2" t="s">
        <v>164</v>
      </c>
      <c r="E802" s="1" t="s">
        <v>17</v>
      </c>
      <c r="F802" s="1" t="s">
        <v>2349</v>
      </c>
      <c r="G802" s="1" t="b">
        <v>1</v>
      </c>
      <c r="H802" s="1" t="b">
        <v>1</v>
      </c>
      <c r="I802" s="1" t="s">
        <v>2207</v>
      </c>
      <c r="J802" s="5"/>
    </row>
    <row r="803" hidden="1">
      <c r="A803" s="2" t="s">
        <v>96</v>
      </c>
      <c r="B803" s="14"/>
      <c r="C803" s="1" t="s">
        <v>22</v>
      </c>
      <c r="D803" s="2" t="s">
        <v>12</v>
      </c>
      <c r="E803" s="1" t="s">
        <v>13</v>
      </c>
      <c r="F803" s="1" t="s">
        <v>2605</v>
      </c>
      <c r="G803" s="1" t="b">
        <v>1</v>
      </c>
      <c r="H803" s="1" t="b">
        <v>1</v>
      </c>
      <c r="I803" s="1" t="s">
        <v>2236</v>
      </c>
      <c r="J803" s="5"/>
    </row>
    <row r="804" hidden="1">
      <c r="A804" s="2" t="s">
        <v>97</v>
      </c>
      <c r="B804" s="14"/>
      <c r="C804" s="1" t="s">
        <v>22</v>
      </c>
      <c r="D804" s="2" t="s">
        <v>249</v>
      </c>
      <c r="E804" s="1" t="s">
        <v>17</v>
      </c>
      <c r="F804" s="1" t="s">
        <v>2261</v>
      </c>
      <c r="G804" s="1" t="b">
        <v>1</v>
      </c>
      <c r="H804" s="1" t="b">
        <v>1</v>
      </c>
      <c r="I804" s="1" t="s">
        <v>2207</v>
      </c>
      <c r="J804" s="5"/>
    </row>
    <row r="805" hidden="1">
      <c r="A805" s="2" t="s">
        <v>97</v>
      </c>
      <c r="B805" s="14"/>
      <c r="C805" s="1" t="s">
        <v>22</v>
      </c>
      <c r="D805" s="2" t="s">
        <v>272</v>
      </c>
      <c r="E805" s="1" t="s">
        <v>17</v>
      </c>
      <c r="F805" s="4"/>
      <c r="G805" s="1" t="b">
        <v>1</v>
      </c>
      <c r="H805" s="1" t="b">
        <v>1</v>
      </c>
      <c r="I805" s="1" t="s">
        <v>2207</v>
      </c>
      <c r="J805" s="5"/>
    </row>
    <row r="806" hidden="1">
      <c r="A806" s="2" t="s">
        <v>97</v>
      </c>
      <c r="B806" s="14"/>
      <c r="C806" s="1" t="s">
        <v>22</v>
      </c>
      <c r="D806" s="2" t="s">
        <v>272</v>
      </c>
      <c r="E806" s="1" t="s">
        <v>17</v>
      </c>
      <c r="F806" s="1" t="s">
        <v>2408</v>
      </c>
      <c r="G806" s="1" t="b">
        <v>1</v>
      </c>
      <c r="H806" s="1" t="b">
        <v>1</v>
      </c>
      <c r="I806" s="1" t="s">
        <v>2207</v>
      </c>
      <c r="J806" s="5"/>
    </row>
    <row r="807" hidden="1">
      <c r="A807" s="2" t="s">
        <v>97</v>
      </c>
      <c r="B807" s="14"/>
      <c r="C807" s="1" t="s">
        <v>22</v>
      </c>
      <c r="D807" s="2" t="s">
        <v>12</v>
      </c>
      <c r="E807" s="1" t="s">
        <v>13</v>
      </c>
      <c r="F807" s="1" t="s">
        <v>2605</v>
      </c>
      <c r="G807" s="1" t="b">
        <v>1</v>
      </c>
      <c r="H807" s="1" t="b">
        <v>1</v>
      </c>
      <c r="I807" s="1" t="s">
        <v>2236</v>
      </c>
      <c r="J807" s="5"/>
    </row>
    <row r="808" hidden="1">
      <c r="A808" s="2" t="s">
        <v>98</v>
      </c>
      <c r="B808" s="14"/>
      <c r="C808" s="1" t="s">
        <v>22</v>
      </c>
      <c r="D808" s="2" t="s">
        <v>164</v>
      </c>
      <c r="E808" s="1" t="s">
        <v>17</v>
      </c>
      <c r="F808" s="1" t="s">
        <v>2349</v>
      </c>
      <c r="G808" s="1" t="b">
        <v>1</v>
      </c>
      <c r="H808" s="1" t="b">
        <v>1</v>
      </c>
      <c r="I808" s="1" t="s">
        <v>2207</v>
      </c>
      <c r="J808" s="5"/>
    </row>
    <row r="809" hidden="1">
      <c r="A809" s="2" t="s">
        <v>98</v>
      </c>
      <c r="B809" s="14"/>
      <c r="C809" s="1" t="s">
        <v>22</v>
      </c>
      <c r="D809" s="2" t="s">
        <v>12</v>
      </c>
      <c r="E809" s="1" t="s">
        <v>13</v>
      </c>
      <c r="F809" s="1" t="s">
        <v>2605</v>
      </c>
      <c r="G809" s="1" t="b">
        <v>1</v>
      </c>
      <c r="H809" s="1" t="b">
        <v>1</v>
      </c>
      <c r="I809" s="1" t="s">
        <v>2236</v>
      </c>
      <c r="J809" s="5"/>
    </row>
    <row r="810" hidden="1">
      <c r="A810" s="2" t="s">
        <v>99</v>
      </c>
      <c r="B810" s="14"/>
      <c r="C810" s="1" t="s">
        <v>22</v>
      </c>
      <c r="D810" s="2" t="s">
        <v>114</v>
      </c>
      <c r="E810" s="1" t="s">
        <v>17</v>
      </c>
      <c r="F810" s="4"/>
      <c r="G810" s="1" t="b">
        <v>1</v>
      </c>
      <c r="H810" s="1" t="b">
        <v>1</v>
      </c>
      <c r="I810" s="1" t="s">
        <v>2207</v>
      </c>
      <c r="J810" s="5"/>
    </row>
    <row r="811" hidden="1">
      <c r="A811" s="2" t="s">
        <v>99</v>
      </c>
      <c r="B811" s="14"/>
      <c r="C811" s="1" t="s">
        <v>22</v>
      </c>
      <c r="D811" s="2" t="s">
        <v>114</v>
      </c>
      <c r="E811" s="1" t="s">
        <v>17</v>
      </c>
      <c r="F811" s="1" t="s">
        <v>2420</v>
      </c>
      <c r="G811" s="1" t="b">
        <v>1</v>
      </c>
      <c r="H811" s="1" t="b">
        <v>1</v>
      </c>
      <c r="I811" s="1" t="s">
        <v>2207</v>
      </c>
      <c r="J811" s="5"/>
    </row>
    <row r="812" hidden="1">
      <c r="A812" s="2" t="s">
        <v>99</v>
      </c>
      <c r="B812" s="14"/>
      <c r="C812" s="1" t="s">
        <v>22</v>
      </c>
      <c r="D812" s="2" t="s">
        <v>12</v>
      </c>
      <c r="E812" s="1" t="s">
        <v>13</v>
      </c>
      <c r="F812" s="1" t="s">
        <v>2605</v>
      </c>
      <c r="G812" s="1" t="b">
        <v>1</v>
      </c>
      <c r="H812" s="1" t="b">
        <v>1</v>
      </c>
      <c r="I812" s="1" t="s">
        <v>2236</v>
      </c>
      <c r="J812" s="5"/>
    </row>
    <row r="813" hidden="1">
      <c r="A813" s="2" t="s">
        <v>100</v>
      </c>
      <c r="B813" s="14"/>
      <c r="C813" s="1" t="s">
        <v>22</v>
      </c>
      <c r="D813" s="2" t="s">
        <v>18</v>
      </c>
      <c r="E813" s="1" t="s">
        <v>17</v>
      </c>
      <c r="F813" s="1" t="s">
        <v>2330</v>
      </c>
      <c r="G813" s="1" t="b">
        <v>1</v>
      </c>
      <c r="H813" s="1" t="b">
        <v>1</v>
      </c>
      <c r="I813" s="1" t="s">
        <v>2207</v>
      </c>
      <c r="J813" s="5"/>
    </row>
    <row r="814" hidden="1">
      <c r="A814" s="2" t="s">
        <v>100</v>
      </c>
      <c r="B814" s="14"/>
      <c r="C814" s="1" t="s">
        <v>22</v>
      </c>
      <c r="D814" s="2" t="s">
        <v>12</v>
      </c>
      <c r="E814" s="1" t="s">
        <v>13</v>
      </c>
      <c r="F814" s="1" t="s">
        <v>2605</v>
      </c>
      <c r="G814" s="1" t="b">
        <v>1</v>
      </c>
      <c r="H814" s="1" t="b">
        <v>1</v>
      </c>
      <c r="I814" s="1" t="s">
        <v>2236</v>
      </c>
      <c r="J814" s="5"/>
    </row>
    <row r="815" hidden="1">
      <c r="A815" s="2" t="s">
        <v>101</v>
      </c>
      <c r="B815" s="14"/>
      <c r="C815" s="1" t="s">
        <v>22</v>
      </c>
      <c r="D815" s="2" t="s">
        <v>229</v>
      </c>
      <c r="E815" s="1" t="s">
        <v>17</v>
      </c>
      <c r="F815" s="4"/>
      <c r="G815" s="1" t="b">
        <v>1</v>
      </c>
      <c r="H815" s="1" t="b">
        <v>1</v>
      </c>
      <c r="I815" s="1" t="s">
        <v>2207</v>
      </c>
      <c r="J815" s="5"/>
    </row>
    <row r="816" hidden="1">
      <c r="A816" s="2" t="s">
        <v>101</v>
      </c>
      <c r="B816" s="14"/>
      <c r="C816" s="1" t="s">
        <v>22</v>
      </c>
      <c r="D816" s="2" t="s">
        <v>229</v>
      </c>
      <c r="E816" s="1" t="s">
        <v>17</v>
      </c>
      <c r="F816" s="1" t="s">
        <v>2391</v>
      </c>
      <c r="G816" s="1" t="b">
        <v>1</v>
      </c>
      <c r="H816" s="1" t="b">
        <v>1</v>
      </c>
      <c r="I816" s="1" t="s">
        <v>2207</v>
      </c>
      <c r="J816" s="5"/>
    </row>
    <row r="817" hidden="1">
      <c r="A817" s="2" t="s">
        <v>101</v>
      </c>
      <c r="B817" s="14"/>
      <c r="C817" s="1" t="s">
        <v>22</v>
      </c>
      <c r="D817" s="2" t="s">
        <v>82</v>
      </c>
      <c r="E817" s="1" t="s">
        <v>22</v>
      </c>
      <c r="F817" s="1" t="s">
        <v>2568</v>
      </c>
      <c r="G817" s="1" t="b">
        <v>1</v>
      </c>
      <c r="H817" s="1" t="b">
        <v>1</v>
      </c>
      <c r="I817" s="1" t="s">
        <v>2221</v>
      </c>
      <c r="J817" s="5"/>
    </row>
    <row r="818" hidden="1">
      <c r="A818" s="2" t="s">
        <v>101</v>
      </c>
      <c r="B818" s="14"/>
      <c r="C818" s="1" t="s">
        <v>22</v>
      </c>
      <c r="D818" s="2" t="s">
        <v>228</v>
      </c>
      <c r="E818" s="1" t="s">
        <v>17</v>
      </c>
      <c r="F818" s="1" t="s">
        <v>2566</v>
      </c>
      <c r="G818" s="1" t="b">
        <v>1</v>
      </c>
      <c r="H818" s="1" t="b">
        <v>1</v>
      </c>
      <c r="I818" s="1" t="s">
        <v>2236</v>
      </c>
      <c r="J818" s="5"/>
    </row>
    <row r="819" hidden="1">
      <c r="A819" s="2" t="s">
        <v>101</v>
      </c>
      <c r="B819" s="14"/>
      <c r="C819" s="1" t="s">
        <v>22</v>
      </c>
      <c r="D819" s="2" t="s">
        <v>12</v>
      </c>
      <c r="E819" s="1" t="s">
        <v>13</v>
      </c>
      <c r="F819" s="1" t="s">
        <v>2567</v>
      </c>
      <c r="G819" s="1" t="b">
        <v>1</v>
      </c>
      <c r="H819" s="1" t="b">
        <v>1</v>
      </c>
      <c r="I819" s="1" t="s">
        <v>2236</v>
      </c>
      <c r="J819" s="5"/>
    </row>
    <row r="820" hidden="1">
      <c r="A820" s="2" t="s">
        <v>102</v>
      </c>
      <c r="B820" s="14"/>
      <c r="C820" s="1" t="s">
        <v>22</v>
      </c>
      <c r="D820" s="2" t="s">
        <v>249</v>
      </c>
      <c r="E820" s="1" t="s">
        <v>17</v>
      </c>
      <c r="F820" s="4"/>
      <c r="G820" s="1" t="b">
        <v>1</v>
      </c>
      <c r="H820" s="1" t="b">
        <v>1</v>
      </c>
      <c r="I820" s="1" t="s">
        <v>2207</v>
      </c>
      <c r="J820" s="5"/>
    </row>
    <row r="821" hidden="1">
      <c r="A821" s="2" t="s">
        <v>102</v>
      </c>
      <c r="B821" s="14"/>
      <c r="C821" s="1" t="s">
        <v>22</v>
      </c>
      <c r="D821" s="2" t="s">
        <v>249</v>
      </c>
      <c r="E821" s="1" t="s">
        <v>17</v>
      </c>
      <c r="F821" s="1" t="s">
        <v>2261</v>
      </c>
      <c r="G821" s="1" t="b">
        <v>1</v>
      </c>
      <c r="H821" s="1" t="b">
        <v>1</v>
      </c>
      <c r="I821" s="1" t="s">
        <v>2207</v>
      </c>
      <c r="J821" s="5"/>
    </row>
    <row r="822" hidden="1">
      <c r="A822" s="2" t="s">
        <v>102</v>
      </c>
      <c r="B822" s="14"/>
      <c r="C822" s="1" t="s">
        <v>22</v>
      </c>
      <c r="D822" s="2" t="s">
        <v>228</v>
      </c>
      <c r="E822" s="1" t="s">
        <v>17</v>
      </c>
      <c r="F822" s="4"/>
      <c r="G822" s="1" t="b">
        <v>1</v>
      </c>
      <c r="H822" s="1" t="b">
        <v>1</v>
      </c>
      <c r="I822" s="1" t="s">
        <v>2207</v>
      </c>
      <c r="J822" s="5"/>
    </row>
    <row r="823" hidden="1">
      <c r="A823" s="2" t="s">
        <v>102</v>
      </c>
      <c r="B823" s="14"/>
      <c r="C823" s="1" t="s">
        <v>22</v>
      </c>
      <c r="D823" s="2" t="s">
        <v>228</v>
      </c>
      <c r="E823" s="1" t="s">
        <v>17</v>
      </c>
      <c r="F823" s="1" t="s">
        <v>2336</v>
      </c>
      <c r="G823" s="1" t="b">
        <v>1</v>
      </c>
      <c r="H823" s="1" t="b">
        <v>1</v>
      </c>
      <c r="I823" s="1" t="s">
        <v>2207</v>
      </c>
      <c r="J823" s="5"/>
    </row>
    <row r="824" hidden="1">
      <c r="A824" s="2" t="s">
        <v>102</v>
      </c>
      <c r="B824" s="14"/>
      <c r="C824" s="1" t="s">
        <v>22</v>
      </c>
      <c r="D824" s="2" t="s">
        <v>12</v>
      </c>
      <c r="E824" s="1" t="s">
        <v>13</v>
      </c>
      <c r="F824" s="1" t="s">
        <v>2605</v>
      </c>
      <c r="G824" s="1" t="b">
        <v>1</v>
      </c>
      <c r="H824" s="1" t="b">
        <v>1</v>
      </c>
      <c r="I824" s="1" t="s">
        <v>2236</v>
      </c>
      <c r="J824" s="5"/>
    </row>
    <row r="825" hidden="1">
      <c r="A825" s="2" t="s">
        <v>103</v>
      </c>
      <c r="B825" s="14"/>
      <c r="C825" s="1" t="s">
        <v>22</v>
      </c>
      <c r="D825" s="2" t="s">
        <v>114</v>
      </c>
      <c r="E825" s="1" t="s">
        <v>17</v>
      </c>
      <c r="F825" s="4"/>
      <c r="G825" s="1" t="b">
        <v>1</v>
      </c>
      <c r="H825" s="1" t="b">
        <v>1</v>
      </c>
      <c r="I825" s="1" t="s">
        <v>2207</v>
      </c>
      <c r="J825" s="5"/>
    </row>
    <row r="826" hidden="1">
      <c r="A826" s="2" t="s">
        <v>103</v>
      </c>
      <c r="B826" s="14"/>
      <c r="C826" s="1" t="s">
        <v>22</v>
      </c>
      <c r="D826" s="2" t="s">
        <v>114</v>
      </c>
      <c r="E826" s="1" t="s">
        <v>17</v>
      </c>
      <c r="F826" s="1" t="s">
        <v>2420</v>
      </c>
      <c r="G826" s="1" t="b">
        <v>1</v>
      </c>
      <c r="H826" s="1" t="b">
        <v>1</v>
      </c>
      <c r="I826" s="1" t="s">
        <v>2207</v>
      </c>
      <c r="J826" s="5"/>
    </row>
    <row r="827" hidden="1">
      <c r="A827" s="2" t="s">
        <v>103</v>
      </c>
      <c r="B827" s="14"/>
      <c r="C827" s="1" t="s">
        <v>22</v>
      </c>
      <c r="D827" s="2" t="s">
        <v>12</v>
      </c>
      <c r="E827" s="1" t="s">
        <v>13</v>
      </c>
      <c r="F827" s="1" t="s">
        <v>2605</v>
      </c>
      <c r="G827" s="1" t="b">
        <v>1</v>
      </c>
      <c r="H827" s="1" t="b">
        <v>1</v>
      </c>
      <c r="I827" s="1" t="s">
        <v>2236</v>
      </c>
      <c r="J827" s="5"/>
    </row>
    <row r="828" hidden="1">
      <c r="A828" s="2" t="s">
        <v>104</v>
      </c>
      <c r="B828" s="14"/>
      <c r="C828" s="4"/>
      <c r="D828" s="2" t="s">
        <v>249</v>
      </c>
      <c r="E828" s="1" t="s">
        <v>17</v>
      </c>
      <c r="F828" s="4"/>
      <c r="G828" s="1" t="b">
        <v>1</v>
      </c>
      <c r="H828" s="1" t="b">
        <v>1</v>
      </c>
      <c r="I828" s="1" t="s">
        <v>2207</v>
      </c>
      <c r="J828" s="5"/>
    </row>
    <row r="829" hidden="1">
      <c r="A829" s="2" t="s">
        <v>104</v>
      </c>
      <c r="B829" s="14"/>
      <c r="C829" s="4"/>
      <c r="D829" s="2" t="s">
        <v>249</v>
      </c>
      <c r="E829" s="1" t="s">
        <v>17</v>
      </c>
      <c r="F829" s="1" t="s">
        <v>2261</v>
      </c>
      <c r="G829" s="1" t="b">
        <v>1</v>
      </c>
      <c r="H829" s="1" t="b">
        <v>1</v>
      </c>
      <c r="I829" s="1" t="s">
        <v>2207</v>
      </c>
      <c r="J829" s="5"/>
    </row>
    <row r="830" hidden="1">
      <c r="A830" s="2" t="s">
        <v>104</v>
      </c>
      <c r="B830" s="14"/>
      <c r="C830" s="4"/>
      <c r="D830" s="2" t="s">
        <v>12</v>
      </c>
      <c r="E830" s="1" t="s">
        <v>13</v>
      </c>
      <c r="F830" s="1" t="s">
        <v>2605</v>
      </c>
      <c r="G830" s="1" t="b">
        <v>1</v>
      </c>
      <c r="H830" s="1" t="b">
        <v>1</v>
      </c>
      <c r="I830" s="1" t="s">
        <v>2236</v>
      </c>
      <c r="J830" s="5"/>
    </row>
    <row r="831" hidden="1">
      <c r="A831" s="2" t="s">
        <v>105</v>
      </c>
      <c r="B831" s="14"/>
      <c r="C831" s="1" t="s">
        <v>22</v>
      </c>
      <c r="D831" s="2" t="s">
        <v>2377</v>
      </c>
      <c r="E831" s="4"/>
      <c r="F831" s="4"/>
      <c r="G831" s="1" t="b">
        <v>1</v>
      </c>
      <c r="H831" s="1" t="b">
        <v>0</v>
      </c>
      <c r="I831" s="1" t="s">
        <v>2207</v>
      </c>
      <c r="J831" s="5"/>
    </row>
    <row r="832" hidden="1">
      <c r="A832" s="2" t="s">
        <v>105</v>
      </c>
      <c r="B832" s="14"/>
      <c r="C832" s="1" t="s">
        <v>22</v>
      </c>
      <c r="D832" s="2" t="s">
        <v>2377</v>
      </c>
      <c r="E832" s="4"/>
      <c r="F832" s="1" t="s">
        <v>2378</v>
      </c>
      <c r="G832" s="1" t="b">
        <v>1</v>
      </c>
      <c r="H832" s="1" t="b">
        <v>0</v>
      </c>
      <c r="I832" s="1" t="s">
        <v>2207</v>
      </c>
      <c r="J832" s="5"/>
    </row>
    <row r="833" hidden="1">
      <c r="A833" s="2" t="s">
        <v>105</v>
      </c>
      <c r="B833" s="14"/>
      <c r="C833" s="1" t="s">
        <v>22</v>
      </c>
      <c r="D833" s="2" t="s">
        <v>12</v>
      </c>
      <c r="E833" s="1" t="s">
        <v>13</v>
      </c>
      <c r="F833" s="1" t="s">
        <v>2605</v>
      </c>
      <c r="G833" s="1" t="b">
        <v>1</v>
      </c>
      <c r="H833" s="1" t="b">
        <v>1</v>
      </c>
      <c r="I833" s="1" t="s">
        <v>2236</v>
      </c>
      <c r="J833" s="5"/>
    </row>
    <row r="834" hidden="1">
      <c r="A834" s="2" t="s">
        <v>106</v>
      </c>
      <c r="B834" s="14"/>
      <c r="C834" s="1" t="s">
        <v>22</v>
      </c>
      <c r="D834" s="2" t="s">
        <v>229</v>
      </c>
      <c r="E834" s="1" t="s">
        <v>17</v>
      </c>
      <c r="F834" s="1" t="s">
        <v>2391</v>
      </c>
      <c r="G834" s="1" t="b">
        <v>1</v>
      </c>
      <c r="H834" s="1" t="b">
        <v>1</v>
      </c>
      <c r="I834" s="1" t="s">
        <v>2207</v>
      </c>
      <c r="J834" s="5"/>
    </row>
    <row r="835" hidden="1">
      <c r="A835" s="2" t="s">
        <v>106</v>
      </c>
      <c r="B835" s="14"/>
      <c r="C835" s="1" t="s">
        <v>22</v>
      </c>
      <c r="D835" s="2" t="s">
        <v>273</v>
      </c>
      <c r="E835" s="1" t="s">
        <v>17</v>
      </c>
      <c r="F835" s="4"/>
      <c r="G835" s="1" t="b">
        <v>1</v>
      </c>
      <c r="H835" s="1" t="b">
        <v>1</v>
      </c>
      <c r="I835" s="1" t="s">
        <v>2207</v>
      </c>
      <c r="J835" s="5"/>
    </row>
    <row r="836" hidden="1">
      <c r="A836" s="2" t="s">
        <v>106</v>
      </c>
      <c r="B836" s="14"/>
      <c r="C836" s="1" t="s">
        <v>22</v>
      </c>
      <c r="D836" s="2" t="s">
        <v>273</v>
      </c>
      <c r="E836" s="1" t="s">
        <v>17</v>
      </c>
      <c r="F836" s="1" t="s">
        <v>2334</v>
      </c>
      <c r="G836" s="1" t="b">
        <v>1</v>
      </c>
      <c r="H836" s="1" t="b">
        <v>1</v>
      </c>
      <c r="I836" s="1" t="s">
        <v>2207</v>
      </c>
      <c r="J836" s="5"/>
    </row>
    <row r="837" hidden="1">
      <c r="A837" s="2" t="s">
        <v>106</v>
      </c>
      <c r="B837" s="14"/>
      <c r="C837" s="1" t="s">
        <v>22</v>
      </c>
      <c r="D837" s="2" t="s">
        <v>12</v>
      </c>
      <c r="E837" s="1" t="s">
        <v>13</v>
      </c>
      <c r="F837" s="1" t="s">
        <v>2605</v>
      </c>
      <c r="G837" s="1" t="b">
        <v>1</v>
      </c>
      <c r="H837" s="1" t="b">
        <v>1</v>
      </c>
      <c r="I837" s="1" t="s">
        <v>2236</v>
      </c>
      <c r="J837" s="5"/>
    </row>
    <row r="838" hidden="1">
      <c r="A838" s="2" t="s">
        <v>107</v>
      </c>
      <c r="B838" s="14"/>
      <c r="C838" s="1" t="s">
        <v>22</v>
      </c>
      <c r="D838" s="2" t="s">
        <v>114</v>
      </c>
      <c r="E838" s="1" t="s">
        <v>17</v>
      </c>
      <c r="F838" s="1" t="s">
        <v>2420</v>
      </c>
      <c r="G838" s="1" t="b">
        <v>1</v>
      </c>
      <c r="H838" s="1" t="b">
        <v>1</v>
      </c>
      <c r="I838" s="1" t="s">
        <v>2207</v>
      </c>
      <c r="J838" s="5"/>
    </row>
    <row r="839" hidden="1">
      <c r="A839" s="2" t="s">
        <v>107</v>
      </c>
      <c r="B839" s="14"/>
      <c r="C839" s="1" t="s">
        <v>22</v>
      </c>
      <c r="D839" s="2" t="s">
        <v>2377</v>
      </c>
      <c r="E839" s="4"/>
      <c r="F839" s="4"/>
      <c r="G839" s="1" t="b">
        <v>1</v>
      </c>
      <c r="H839" s="1" t="b">
        <v>0</v>
      </c>
      <c r="I839" s="1" t="s">
        <v>2207</v>
      </c>
      <c r="J839" s="5"/>
    </row>
    <row r="840" hidden="1">
      <c r="A840" s="2" t="s">
        <v>107</v>
      </c>
      <c r="B840" s="14"/>
      <c r="C840" s="1" t="s">
        <v>22</v>
      </c>
      <c r="D840" s="2" t="s">
        <v>2377</v>
      </c>
      <c r="E840" s="4"/>
      <c r="F840" s="1" t="s">
        <v>2378</v>
      </c>
      <c r="G840" s="1" t="b">
        <v>1</v>
      </c>
      <c r="H840" s="1" t="b">
        <v>0</v>
      </c>
      <c r="I840" s="1" t="s">
        <v>2207</v>
      </c>
      <c r="J840" s="5"/>
    </row>
    <row r="841" hidden="1">
      <c r="A841" s="2" t="s">
        <v>107</v>
      </c>
      <c r="B841" s="14"/>
      <c r="C841" s="1" t="s">
        <v>22</v>
      </c>
      <c r="D841" s="2" t="s">
        <v>12</v>
      </c>
      <c r="E841" s="1" t="s">
        <v>13</v>
      </c>
      <c r="F841" s="1" t="s">
        <v>2605</v>
      </c>
      <c r="G841" s="1" t="b">
        <v>1</v>
      </c>
      <c r="H841" s="1" t="b">
        <v>1</v>
      </c>
      <c r="I841" s="1" t="s">
        <v>2236</v>
      </c>
      <c r="J841" s="5"/>
    </row>
    <row r="842" hidden="1">
      <c r="A842" s="2" t="s">
        <v>108</v>
      </c>
      <c r="B842" s="14"/>
      <c r="C842" s="1" t="s">
        <v>22</v>
      </c>
      <c r="D842" s="2" t="s">
        <v>155</v>
      </c>
      <c r="E842" s="1" t="s">
        <v>20</v>
      </c>
      <c r="F842" s="4"/>
      <c r="G842" s="1" t="b">
        <v>1</v>
      </c>
      <c r="H842" s="1" t="b">
        <v>1</v>
      </c>
      <c r="I842" s="1" t="s">
        <v>2207</v>
      </c>
      <c r="J842" s="5"/>
    </row>
    <row r="843" hidden="1">
      <c r="A843" s="2" t="s">
        <v>108</v>
      </c>
      <c r="B843" s="14"/>
      <c r="C843" s="1" t="s">
        <v>22</v>
      </c>
      <c r="D843" s="2" t="s">
        <v>155</v>
      </c>
      <c r="E843" s="1" t="s">
        <v>20</v>
      </c>
      <c r="F843" s="1" t="s">
        <v>2411</v>
      </c>
      <c r="G843" s="1" t="b">
        <v>1</v>
      </c>
      <c r="H843" s="1" t="b">
        <v>1</v>
      </c>
      <c r="I843" s="1" t="s">
        <v>2207</v>
      </c>
      <c r="J843" s="5"/>
    </row>
    <row r="844" hidden="1">
      <c r="A844" s="2" t="s">
        <v>108</v>
      </c>
      <c r="B844" s="14"/>
      <c r="C844" s="1" t="s">
        <v>22</v>
      </c>
      <c r="D844" s="2" t="s">
        <v>18</v>
      </c>
      <c r="E844" s="1" t="s">
        <v>17</v>
      </c>
      <c r="F844" s="1" t="s">
        <v>2330</v>
      </c>
      <c r="G844" s="1" t="b">
        <v>1</v>
      </c>
      <c r="H844" s="1" t="b">
        <v>1</v>
      </c>
      <c r="I844" s="1" t="s">
        <v>2207</v>
      </c>
      <c r="J844" s="5"/>
    </row>
    <row r="845" hidden="1">
      <c r="A845" s="2" t="s">
        <v>108</v>
      </c>
      <c r="B845" s="14"/>
      <c r="C845" s="1" t="s">
        <v>22</v>
      </c>
      <c r="D845" s="2" t="s">
        <v>12</v>
      </c>
      <c r="E845" s="1" t="s">
        <v>13</v>
      </c>
      <c r="F845" s="1" t="s">
        <v>2605</v>
      </c>
      <c r="G845" s="1" t="b">
        <v>1</v>
      </c>
      <c r="H845" s="1" t="b">
        <v>1</v>
      </c>
      <c r="I845" s="1" t="s">
        <v>2236</v>
      </c>
      <c r="J845" s="5"/>
    </row>
    <row r="846" hidden="1">
      <c r="A846" s="2" t="s">
        <v>109</v>
      </c>
      <c r="B846" s="14"/>
      <c r="C846" s="1" t="s">
        <v>22</v>
      </c>
      <c r="D846" s="2" t="s">
        <v>12</v>
      </c>
      <c r="E846" s="1" t="s">
        <v>13</v>
      </c>
      <c r="F846" s="1" t="s">
        <v>2396</v>
      </c>
      <c r="G846" s="1" t="b">
        <v>1</v>
      </c>
      <c r="H846" s="1" t="b">
        <v>1</v>
      </c>
      <c r="I846" s="1" t="s">
        <v>2207</v>
      </c>
      <c r="J846" s="5"/>
    </row>
    <row r="847" hidden="1">
      <c r="A847" s="2" t="s">
        <v>109</v>
      </c>
      <c r="B847" s="14"/>
      <c r="C847" s="1" t="s">
        <v>22</v>
      </c>
      <c r="D847" s="2" t="s">
        <v>240</v>
      </c>
      <c r="E847" s="1" t="s">
        <v>17</v>
      </c>
      <c r="F847" s="4"/>
      <c r="G847" s="1" t="b">
        <v>1</v>
      </c>
      <c r="H847" s="1" t="b">
        <v>1</v>
      </c>
      <c r="I847" s="1" t="s">
        <v>2207</v>
      </c>
      <c r="J847" s="5"/>
    </row>
    <row r="848" hidden="1">
      <c r="A848" s="2" t="s">
        <v>109</v>
      </c>
      <c r="B848" s="14"/>
      <c r="C848" s="1" t="s">
        <v>22</v>
      </c>
      <c r="D848" s="2" t="s">
        <v>240</v>
      </c>
      <c r="E848" s="1" t="s">
        <v>17</v>
      </c>
      <c r="F848" s="1" t="s">
        <v>2354</v>
      </c>
      <c r="G848" s="1" t="b">
        <v>1</v>
      </c>
      <c r="H848" s="1" t="b">
        <v>1</v>
      </c>
      <c r="I848" s="1" t="s">
        <v>2207</v>
      </c>
      <c r="J848" s="5"/>
    </row>
    <row r="849" hidden="1">
      <c r="A849" s="2" t="s">
        <v>109</v>
      </c>
      <c r="B849" s="14"/>
      <c r="C849" s="1" t="s">
        <v>22</v>
      </c>
      <c r="D849" s="2" t="s">
        <v>12</v>
      </c>
      <c r="E849" s="1" t="s">
        <v>13</v>
      </c>
      <c r="F849" s="1" t="s">
        <v>2605</v>
      </c>
      <c r="G849" s="1" t="b">
        <v>1</v>
      </c>
      <c r="H849" s="1" t="b">
        <v>1</v>
      </c>
      <c r="I849" s="1" t="s">
        <v>2236</v>
      </c>
      <c r="J849" s="5"/>
    </row>
    <row r="850" hidden="1">
      <c r="A850" s="2" t="s">
        <v>110</v>
      </c>
      <c r="B850" s="14"/>
      <c r="C850" s="1" t="s">
        <v>22</v>
      </c>
      <c r="D850" s="2" t="s">
        <v>12</v>
      </c>
      <c r="E850" s="1" t="s">
        <v>13</v>
      </c>
      <c r="F850" s="1" t="s">
        <v>2396</v>
      </c>
      <c r="G850" s="1" t="b">
        <v>1</v>
      </c>
      <c r="H850" s="1" t="b">
        <v>1</v>
      </c>
      <c r="I850" s="1" t="s">
        <v>2207</v>
      </c>
      <c r="J850" s="5"/>
    </row>
    <row r="851" hidden="1">
      <c r="A851" s="2" t="s">
        <v>110</v>
      </c>
      <c r="B851" s="14"/>
      <c r="C851" s="1" t="s">
        <v>22</v>
      </c>
      <c r="D851" s="2" t="s">
        <v>16</v>
      </c>
      <c r="E851" s="1" t="s">
        <v>17</v>
      </c>
      <c r="F851" s="1" t="s">
        <v>2234</v>
      </c>
      <c r="G851" s="1" t="b">
        <v>1</v>
      </c>
      <c r="H851" s="1" t="b">
        <v>1</v>
      </c>
      <c r="I851" s="1" t="s">
        <v>2207</v>
      </c>
      <c r="J851" s="5"/>
    </row>
    <row r="852" hidden="1">
      <c r="A852" s="2" t="s">
        <v>110</v>
      </c>
      <c r="B852" s="14"/>
      <c r="C852" s="1" t="s">
        <v>22</v>
      </c>
      <c r="D852" s="2" t="s">
        <v>12</v>
      </c>
      <c r="E852" s="1" t="s">
        <v>13</v>
      </c>
      <c r="F852" s="1" t="s">
        <v>2605</v>
      </c>
      <c r="G852" s="1" t="b">
        <v>1</v>
      </c>
      <c r="H852" s="1" t="b">
        <v>1</v>
      </c>
      <c r="I852" s="1" t="s">
        <v>2236</v>
      </c>
      <c r="J852" s="5"/>
    </row>
    <row r="853" hidden="1">
      <c r="A853" s="2" t="s">
        <v>111</v>
      </c>
      <c r="B853" s="14"/>
      <c r="C853" s="1" t="s">
        <v>22</v>
      </c>
      <c r="D853" s="2" t="s">
        <v>114</v>
      </c>
      <c r="E853" s="1" t="s">
        <v>17</v>
      </c>
      <c r="F853" s="4"/>
      <c r="G853" s="1" t="b">
        <v>1</v>
      </c>
      <c r="H853" s="1" t="b">
        <v>1</v>
      </c>
      <c r="I853" s="1" t="s">
        <v>2207</v>
      </c>
      <c r="J853" s="5"/>
    </row>
    <row r="854" hidden="1">
      <c r="A854" s="2" t="s">
        <v>111</v>
      </c>
      <c r="B854" s="14"/>
      <c r="C854" s="1" t="s">
        <v>22</v>
      </c>
      <c r="D854" s="2" t="s">
        <v>114</v>
      </c>
      <c r="E854" s="1" t="s">
        <v>17</v>
      </c>
      <c r="F854" s="1" t="s">
        <v>2420</v>
      </c>
      <c r="G854" s="1" t="b">
        <v>1</v>
      </c>
      <c r="H854" s="1" t="b">
        <v>1</v>
      </c>
      <c r="I854" s="1" t="s">
        <v>2207</v>
      </c>
      <c r="J854" s="5"/>
    </row>
    <row r="855" hidden="1">
      <c r="A855" s="2" t="s">
        <v>111</v>
      </c>
      <c r="B855" s="14"/>
      <c r="C855" s="1" t="s">
        <v>22</v>
      </c>
      <c r="D855" s="2" t="s">
        <v>12</v>
      </c>
      <c r="E855" s="1" t="s">
        <v>13</v>
      </c>
      <c r="F855" s="1" t="s">
        <v>2605</v>
      </c>
      <c r="G855" s="1" t="b">
        <v>1</v>
      </c>
      <c r="H855" s="1" t="b">
        <v>1</v>
      </c>
      <c r="I855" s="1" t="s">
        <v>2236</v>
      </c>
      <c r="J855" s="5"/>
    </row>
    <row r="856" hidden="1">
      <c r="A856" s="2" t="s">
        <v>112</v>
      </c>
      <c r="B856" s="14"/>
      <c r="C856" s="1" t="s">
        <v>22</v>
      </c>
      <c r="D856" s="2" t="s">
        <v>18</v>
      </c>
      <c r="E856" s="1" t="s">
        <v>17</v>
      </c>
      <c r="F856" s="1" t="s">
        <v>2330</v>
      </c>
      <c r="G856" s="1" t="b">
        <v>1</v>
      </c>
      <c r="H856" s="1" t="b">
        <v>1</v>
      </c>
      <c r="I856" s="1" t="s">
        <v>2207</v>
      </c>
      <c r="J856" s="5"/>
    </row>
    <row r="857" hidden="1">
      <c r="A857" s="2" t="s">
        <v>112</v>
      </c>
      <c r="B857" s="14"/>
      <c r="C857" s="1" t="s">
        <v>22</v>
      </c>
      <c r="D857" s="2" t="s">
        <v>272</v>
      </c>
      <c r="E857" s="1" t="s">
        <v>17</v>
      </c>
      <c r="F857" s="4"/>
      <c r="G857" s="1" t="b">
        <v>1</v>
      </c>
      <c r="H857" s="1" t="b">
        <v>1</v>
      </c>
      <c r="I857" s="1" t="s">
        <v>2207</v>
      </c>
      <c r="J857" s="5"/>
    </row>
    <row r="858" hidden="1">
      <c r="A858" s="2" t="s">
        <v>112</v>
      </c>
      <c r="B858" s="14"/>
      <c r="C858" s="1" t="s">
        <v>22</v>
      </c>
      <c r="D858" s="2" t="s">
        <v>272</v>
      </c>
      <c r="E858" s="1" t="s">
        <v>17</v>
      </c>
      <c r="F858" s="1" t="s">
        <v>2408</v>
      </c>
      <c r="G858" s="1" t="b">
        <v>1</v>
      </c>
      <c r="H858" s="1" t="b">
        <v>1</v>
      </c>
      <c r="I858" s="1" t="s">
        <v>2207</v>
      </c>
      <c r="J858" s="5"/>
    </row>
    <row r="859" hidden="1">
      <c r="A859" s="2" t="s">
        <v>112</v>
      </c>
      <c r="B859" s="14"/>
      <c r="C859" s="1" t="s">
        <v>22</v>
      </c>
      <c r="D859" s="2" t="s">
        <v>12</v>
      </c>
      <c r="E859" s="1" t="s">
        <v>13</v>
      </c>
      <c r="F859" s="1" t="s">
        <v>2605</v>
      </c>
      <c r="G859" s="1" t="b">
        <v>1</v>
      </c>
      <c r="H859" s="1" t="b">
        <v>1</v>
      </c>
      <c r="I859" s="1" t="s">
        <v>2236</v>
      </c>
      <c r="J859" s="5"/>
    </row>
    <row r="860" hidden="1">
      <c r="A860" s="2" t="s">
        <v>113</v>
      </c>
      <c r="B860" s="14"/>
      <c r="C860" s="1" t="s">
        <v>22</v>
      </c>
      <c r="D860" s="2" t="s">
        <v>163</v>
      </c>
      <c r="E860" s="1" t="s">
        <v>17</v>
      </c>
      <c r="F860" s="4"/>
      <c r="G860" s="1" t="b">
        <v>1</v>
      </c>
      <c r="H860" s="1" t="b">
        <v>1</v>
      </c>
      <c r="I860" s="1" t="s">
        <v>2207</v>
      </c>
      <c r="J860" s="5"/>
    </row>
    <row r="861" hidden="1">
      <c r="A861" s="2" t="s">
        <v>113</v>
      </c>
      <c r="B861" s="14"/>
      <c r="C861" s="1" t="s">
        <v>22</v>
      </c>
      <c r="D861" s="2" t="s">
        <v>163</v>
      </c>
      <c r="E861" s="1" t="s">
        <v>17</v>
      </c>
      <c r="F861" s="1" t="s">
        <v>2331</v>
      </c>
      <c r="G861" s="1" t="b">
        <v>1</v>
      </c>
      <c r="H861" s="1" t="b">
        <v>1</v>
      </c>
      <c r="I861" s="1" t="s">
        <v>2207</v>
      </c>
      <c r="J861" s="5"/>
    </row>
    <row r="862" hidden="1">
      <c r="A862" s="2" t="s">
        <v>113</v>
      </c>
      <c r="B862" s="14"/>
      <c r="C862" s="1" t="s">
        <v>22</v>
      </c>
      <c r="D862" s="2" t="s">
        <v>12</v>
      </c>
      <c r="E862" s="1" t="s">
        <v>13</v>
      </c>
      <c r="F862" s="1" t="s">
        <v>2605</v>
      </c>
      <c r="G862" s="1" t="b">
        <v>1</v>
      </c>
      <c r="H862" s="1" t="b">
        <v>1</v>
      </c>
      <c r="I862" s="1" t="s">
        <v>2236</v>
      </c>
      <c r="J862" s="5"/>
    </row>
    <row r="863" hidden="1">
      <c r="A863" s="2" t="s">
        <v>114</v>
      </c>
      <c r="B863" s="14"/>
      <c r="C863" s="1" t="s">
        <v>17</v>
      </c>
      <c r="D863" s="2" t="s">
        <v>155</v>
      </c>
      <c r="E863" s="1" t="s">
        <v>20</v>
      </c>
      <c r="F863" s="4"/>
      <c r="G863" s="1" t="b">
        <v>1</v>
      </c>
      <c r="H863" s="1" t="b">
        <v>1</v>
      </c>
      <c r="I863" s="1" t="s">
        <v>2207</v>
      </c>
      <c r="J863" s="5"/>
    </row>
    <row r="864" hidden="1">
      <c r="A864" s="2" t="s">
        <v>114</v>
      </c>
      <c r="B864" s="14"/>
      <c r="C864" s="1" t="s">
        <v>17</v>
      </c>
      <c r="D864" s="2" t="s">
        <v>155</v>
      </c>
      <c r="E864" s="1" t="s">
        <v>20</v>
      </c>
      <c r="F864" s="1" t="s">
        <v>2411</v>
      </c>
      <c r="G864" s="1" t="b">
        <v>1</v>
      </c>
      <c r="H864" s="1" t="b">
        <v>1</v>
      </c>
      <c r="I864" s="1" t="s">
        <v>2207</v>
      </c>
      <c r="J864" s="5"/>
    </row>
    <row r="865" hidden="1">
      <c r="A865" s="2" t="s">
        <v>114</v>
      </c>
      <c r="B865" s="14"/>
      <c r="C865" s="1" t="s">
        <v>17</v>
      </c>
      <c r="D865" s="2" t="s">
        <v>235</v>
      </c>
      <c r="E865" s="1" t="s">
        <v>17</v>
      </c>
      <c r="F865" s="1" t="s">
        <v>2332</v>
      </c>
      <c r="G865" s="1" t="b">
        <v>1</v>
      </c>
      <c r="H865" s="1" t="b">
        <v>1</v>
      </c>
      <c r="I865" s="1" t="s">
        <v>2221</v>
      </c>
      <c r="J865" s="5"/>
    </row>
    <row r="866" hidden="1">
      <c r="A866" s="2" t="s">
        <v>114</v>
      </c>
      <c r="B866" s="14"/>
      <c r="C866" s="1" t="s">
        <v>17</v>
      </c>
      <c r="D866" s="2" t="s">
        <v>153</v>
      </c>
      <c r="E866" s="1" t="s">
        <v>15</v>
      </c>
      <c r="F866" s="1" t="s">
        <v>2405</v>
      </c>
      <c r="G866" s="1" t="b">
        <v>1</v>
      </c>
      <c r="H866" s="1" t="b">
        <v>1</v>
      </c>
      <c r="I866" s="1" t="s">
        <v>2221</v>
      </c>
      <c r="J866" s="5"/>
    </row>
    <row r="867" hidden="1">
      <c r="A867" s="2" t="s">
        <v>114</v>
      </c>
      <c r="B867" s="14"/>
      <c r="C867" s="1" t="s">
        <v>17</v>
      </c>
      <c r="D867" s="2" t="s">
        <v>153</v>
      </c>
      <c r="E867" s="1" t="s">
        <v>15</v>
      </c>
      <c r="F867" s="1" t="s">
        <v>2405</v>
      </c>
      <c r="G867" s="1" t="b">
        <v>1</v>
      </c>
      <c r="H867" s="1" t="b">
        <v>1</v>
      </c>
      <c r="I867" s="1" t="s">
        <v>2221</v>
      </c>
      <c r="J867" s="5"/>
    </row>
    <row r="868" hidden="1">
      <c r="A868" s="2" t="s">
        <v>116</v>
      </c>
      <c r="B868" s="14"/>
      <c r="C868" s="1" t="s">
        <v>117</v>
      </c>
      <c r="D868" s="2" t="s">
        <v>72</v>
      </c>
      <c r="E868" s="1" t="s">
        <v>22</v>
      </c>
      <c r="F868" s="1" t="s">
        <v>2366</v>
      </c>
      <c r="G868" s="1" t="b">
        <v>1</v>
      </c>
      <c r="H868" s="1" t="b">
        <v>1</v>
      </c>
      <c r="I868" s="1" t="s">
        <v>2221</v>
      </c>
      <c r="J868" s="5"/>
    </row>
    <row r="869" hidden="1">
      <c r="A869" s="2" t="s">
        <v>116</v>
      </c>
      <c r="B869" s="14"/>
      <c r="C869" s="1" t="s">
        <v>117</v>
      </c>
      <c r="D869" s="2" t="s">
        <v>228</v>
      </c>
      <c r="E869" s="1" t="s">
        <v>17</v>
      </c>
      <c r="F869" s="1" t="s">
        <v>2606</v>
      </c>
      <c r="G869" s="1" t="b">
        <v>1</v>
      </c>
      <c r="H869" s="1" t="b">
        <v>1</v>
      </c>
      <c r="I869" s="1" t="s">
        <v>2236</v>
      </c>
      <c r="J869" s="5"/>
    </row>
    <row r="870" hidden="1">
      <c r="A870" s="2" t="s">
        <v>116</v>
      </c>
      <c r="B870" s="14"/>
      <c r="C870" s="1" t="s">
        <v>117</v>
      </c>
      <c r="D870" s="2" t="s">
        <v>228</v>
      </c>
      <c r="E870" s="1" t="s">
        <v>17</v>
      </c>
      <c r="F870" s="1" t="s">
        <v>2188</v>
      </c>
      <c r="G870" s="1" t="b">
        <v>1</v>
      </c>
      <c r="H870" s="1" t="b">
        <v>1</v>
      </c>
      <c r="I870" s="1" t="s">
        <v>2221</v>
      </c>
      <c r="J870" s="5"/>
    </row>
    <row r="871" hidden="1">
      <c r="A871" s="2" t="s">
        <v>116</v>
      </c>
      <c r="B871" s="14"/>
      <c r="C871" s="1" t="s">
        <v>117</v>
      </c>
      <c r="D871" s="2" t="s">
        <v>228</v>
      </c>
      <c r="E871" s="1" t="s">
        <v>17</v>
      </c>
      <c r="F871" s="1" t="s">
        <v>2607</v>
      </c>
      <c r="G871" s="1" t="b">
        <v>1</v>
      </c>
      <c r="H871" s="1" t="b">
        <v>1</v>
      </c>
      <c r="I871" s="1" t="s">
        <v>2236</v>
      </c>
      <c r="J871" s="5"/>
    </row>
    <row r="872" hidden="1">
      <c r="A872" s="2" t="s">
        <v>116</v>
      </c>
      <c r="B872" s="14"/>
      <c r="C872" s="1" t="s">
        <v>117</v>
      </c>
      <c r="D872" s="2" t="s">
        <v>247</v>
      </c>
      <c r="E872" s="1" t="s">
        <v>22</v>
      </c>
      <c r="F872" s="1" t="s">
        <v>2608</v>
      </c>
      <c r="G872" s="1" t="b">
        <v>1</v>
      </c>
      <c r="H872" s="1" t="b">
        <v>1</v>
      </c>
      <c r="I872" s="1" t="s">
        <v>2221</v>
      </c>
      <c r="J872" s="5"/>
    </row>
    <row r="873" hidden="1">
      <c r="A873" s="2" t="s">
        <v>116</v>
      </c>
      <c r="B873" s="14"/>
      <c r="C873" s="1" t="s">
        <v>117</v>
      </c>
      <c r="D873" s="2" t="s">
        <v>228</v>
      </c>
      <c r="E873" s="1" t="s">
        <v>17</v>
      </c>
      <c r="F873" s="1" t="s">
        <v>2609</v>
      </c>
      <c r="G873" s="1" t="b">
        <v>1</v>
      </c>
      <c r="H873" s="1" t="b">
        <v>1</v>
      </c>
      <c r="I873" s="1" t="s">
        <v>2236</v>
      </c>
      <c r="J873" s="5"/>
    </row>
    <row r="874" hidden="1">
      <c r="A874" s="2" t="s">
        <v>116</v>
      </c>
      <c r="B874" s="14"/>
      <c r="C874" s="1" t="s">
        <v>117</v>
      </c>
      <c r="D874" s="2" t="s">
        <v>228</v>
      </c>
      <c r="E874" s="1" t="s">
        <v>17</v>
      </c>
      <c r="F874" s="1" t="s">
        <v>2610</v>
      </c>
      <c r="G874" s="1" t="b">
        <v>1</v>
      </c>
      <c r="H874" s="1" t="b">
        <v>1</v>
      </c>
      <c r="I874" s="1" t="s">
        <v>2236</v>
      </c>
      <c r="J874" s="5"/>
    </row>
    <row r="875" hidden="1">
      <c r="A875" s="2" t="s">
        <v>116</v>
      </c>
      <c r="B875" s="14"/>
      <c r="C875" s="1" t="s">
        <v>117</v>
      </c>
      <c r="D875" s="2" t="s">
        <v>21</v>
      </c>
      <c r="E875" s="1" t="s">
        <v>22</v>
      </c>
      <c r="F875" s="1" t="s">
        <v>2386</v>
      </c>
      <c r="G875" s="1" t="b">
        <v>1</v>
      </c>
      <c r="H875" s="1" t="b">
        <v>1</v>
      </c>
      <c r="I875" s="1" t="s">
        <v>2236</v>
      </c>
      <c r="J875" s="5"/>
    </row>
    <row r="876" hidden="1">
      <c r="A876" s="2" t="s">
        <v>116</v>
      </c>
      <c r="B876" s="14"/>
      <c r="C876" s="1" t="s">
        <v>117</v>
      </c>
      <c r="D876" s="2" t="s">
        <v>153</v>
      </c>
      <c r="E876" s="1" t="s">
        <v>15</v>
      </c>
      <c r="F876" s="1" t="s">
        <v>2387</v>
      </c>
      <c r="G876" s="1" t="b">
        <v>1</v>
      </c>
      <c r="H876" s="1" t="b">
        <v>1</v>
      </c>
      <c r="I876" s="1" t="s">
        <v>2221</v>
      </c>
      <c r="J876" s="5"/>
    </row>
    <row r="877" hidden="1">
      <c r="A877" s="2" t="s">
        <v>116</v>
      </c>
      <c r="B877" s="14"/>
      <c r="C877" s="1" t="s">
        <v>117</v>
      </c>
      <c r="D877" s="2" t="s">
        <v>241</v>
      </c>
      <c r="E877" s="1" t="s">
        <v>15</v>
      </c>
      <c r="F877" s="1" t="s">
        <v>2388</v>
      </c>
      <c r="G877" s="1" t="b">
        <v>1</v>
      </c>
      <c r="H877" s="1" t="b">
        <v>1</v>
      </c>
      <c r="I877" s="1" t="s">
        <v>2221</v>
      </c>
      <c r="J877" s="5"/>
    </row>
    <row r="878" hidden="1">
      <c r="A878" s="2" t="s">
        <v>116</v>
      </c>
      <c r="B878" s="14"/>
      <c r="C878" s="1" t="s">
        <v>117</v>
      </c>
      <c r="D878" s="2" t="s">
        <v>14</v>
      </c>
      <c r="E878" s="1" t="s">
        <v>15</v>
      </c>
      <c r="F878" s="1" t="s">
        <v>2389</v>
      </c>
      <c r="G878" s="1" t="b">
        <v>1</v>
      </c>
      <c r="H878" s="1" t="b">
        <v>1</v>
      </c>
      <c r="I878" s="1" t="s">
        <v>2221</v>
      </c>
      <c r="J878" s="5"/>
    </row>
    <row r="879" hidden="1">
      <c r="A879" s="2" t="s">
        <v>116</v>
      </c>
      <c r="B879" s="14"/>
      <c r="C879" s="1" t="s">
        <v>117</v>
      </c>
      <c r="D879" s="2" t="s">
        <v>19</v>
      </c>
      <c r="E879" s="1" t="s">
        <v>20</v>
      </c>
      <c r="F879" s="1" t="s">
        <v>2407</v>
      </c>
      <c r="G879" s="1" t="b">
        <v>1</v>
      </c>
      <c r="H879" s="1" t="b">
        <v>1</v>
      </c>
      <c r="I879" s="1" t="s">
        <v>2221</v>
      </c>
      <c r="J879" s="5"/>
    </row>
    <row r="880" hidden="1">
      <c r="A880" s="2" t="s">
        <v>118</v>
      </c>
      <c r="B880" s="14"/>
      <c r="C880" s="1" t="s">
        <v>117</v>
      </c>
      <c r="D880" s="2" t="s">
        <v>21</v>
      </c>
      <c r="E880" s="1" t="s">
        <v>22</v>
      </c>
      <c r="F880" s="1" t="s">
        <v>2239</v>
      </c>
      <c r="G880" s="1" t="b">
        <v>1</v>
      </c>
      <c r="H880" s="1" t="b">
        <v>1</v>
      </c>
      <c r="I880" s="1" t="s">
        <v>2221</v>
      </c>
      <c r="J880" s="5"/>
    </row>
    <row r="881" hidden="1">
      <c r="A881" s="2" t="s">
        <v>118</v>
      </c>
      <c r="B881" s="14"/>
      <c r="C881" s="1" t="s">
        <v>117</v>
      </c>
      <c r="D881" s="2" t="s">
        <v>121</v>
      </c>
      <c r="E881" s="1" t="s">
        <v>117</v>
      </c>
      <c r="F881" s="1" t="s">
        <v>2611</v>
      </c>
      <c r="G881" s="1" t="b">
        <v>1</v>
      </c>
      <c r="H881" s="1" t="b">
        <v>1</v>
      </c>
      <c r="I881" s="1" t="s">
        <v>2221</v>
      </c>
      <c r="J881" s="5"/>
    </row>
    <row r="882" hidden="1">
      <c r="A882" s="2" t="s">
        <v>118</v>
      </c>
      <c r="B882" s="14"/>
      <c r="C882" s="1" t="s">
        <v>117</v>
      </c>
      <c r="D882" s="2" t="s">
        <v>148</v>
      </c>
      <c r="E882" s="1" t="s">
        <v>117</v>
      </c>
      <c r="F882" s="1" t="s">
        <v>2612</v>
      </c>
      <c r="G882" s="1" t="b">
        <v>1</v>
      </c>
      <c r="H882" s="1" t="b">
        <v>1</v>
      </c>
      <c r="I882" s="1" t="s">
        <v>2221</v>
      </c>
      <c r="J882" s="5"/>
    </row>
    <row r="883" hidden="1">
      <c r="A883" s="2" t="s">
        <v>118</v>
      </c>
      <c r="B883" s="14"/>
      <c r="C883" s="1" t="s">
        <v>117</v>
      </c>
      <c r="D883" s="2" t="s">
        <v>228</v>
      </c>
      <c r="E883" s="1" t="s">
        <v>17</v>
      </c>
      <c r="F883" s="1" t="s">
        <v>2613</v>
      </c>
      <c r="G883" s="1" t="b">
        <v>1</v>
      </c>
      <c r="H883" s="1" t="b">
        <v>1</v>
      </c>
      <c r="I883" s="1" t="s">
        <v>2221</v>
      </c>
      <c r="J883" s="5"/>
    </row>
    <row r="884" hidden="1">
      <c r="A884" s="2" t="s">
        <v>118</v>
      </c>
      <c r="B884" s="14"/>
      <c r="C884" s="1" t="s">
        <v>117</v>
      </c>
      <c r="D884" s="2" t="s">
        <v>228</v>
      </c>
      <c r="E884" s="1" t="s">
        <v>17</v>
      </c>
      <c r="F884" s="1" t="s">
        <v>2613</v>
      </c>
      <c r="G884" s="1" t="b">
        <v>1</v>
      </c>
      <c r="H884" s="1" t="b">
        <v>1</v>
      </c>
      <c r="I884" s="1" t="s">
        <v>2221</v>
      </c>
      <c r="J884" s="5"/>
    </row>
    <row r="885" hidden="1">
      <c r="A885" s="2" t="s">
        <v>118</v>
      </c>
      <c r="B885" s="14"/>
      <c r="C885" s="1" t="s">
        <v>117</v>
      </c>
      <c r="D885" s="2" t="s">
        <v>228</v>
      </c>
      <c r="E885" s="1" t="s">
        <v>17</v>
      </c>
      <c r="F885" s="1" t="s">
        <v>2614</v>
      </c>
      <c r="G885" s="1" t="b">
        <v>1</v>
      </c>
      <c r="H885" s="1" t="b">
        <v>1</v>
      </c>
      <c r="I885" s="1" t="s">
        <v>2236</v>
      </c>
      <c r="J885" s="5"/>
    </row>
    <row r="886" hidden="1">
      <c r="A886" s="2" t="s">
        <v>118</v>
      </c>
      <c r="B886" s="14"/>
      <c r="C886" s="1" t="s">
        <v>117</v>
      </c>
      <c r="D886" s="2" t="s">
        <v>121</v>
      </c>
      <c r="E886" s="1" t="s">
        <v>117</v>
      </c>
      <c r="F886" s="1" t="s">
        <v>2611</v>
      </c>
      <c r="G886" s="1" t="b">
        <v>1</v>
      </c>
      <c r="H886" s="1" t="b">
        <v>1</v>
      </c>
      <c r="I886" s="1" t="s">
        <v>2221</v>
      </c>
      <c r="J886" s="5"/>
    </row>
    <row r="887" hidden="1">
      <c r="A887" s="2" t="s">
        <v>118</v>
      </c>
      <c r="B887" s="14"/>
      <c r="C887" s="1" t="s">
        <v>117</v>
      </c>
      <c r="D887" s="2" t="s">
        <v>247</v>
      </c>
      <c r="E887" s="1" t="s">
        <v>22</v>
      </c>
      <c r="F887" s="1" t="s">
        <v>2608</v>
      </c>
      <c r="G887" s="1" t="b">
        <v>1</v>
      </c>
      <c r="H887" s="1" t="b">
        <v>1</v>
      </c>
      <c r="I887" s="1" t="s">
        <v>2221</v>
      </c>
      <c r="J887" s="5"/>
    </row>
    <row r="888" hidden="1">
      <c r="A888" s="2" t="s">
        <v>118</v>
      </c>
      <c r="B888" s="14"/>
      <c r="C888" s="1" t="s">
        <v>117</v>
      </c>
      <c r="D888" s="2" t="s">
        <v>228</v>
      </c>
      <c r="E888" s="1" t="s">
        <v>17</v>
      </c>
      <c r="F888" s="1" t="s">
        <v>2613</v>
      </c>
      <c r="G888" s="1" t="b">
        <v>1</v>
      </c>
      <c r="H888" s="1" t="b">
        <v>1</v>
      </c>
      <c r="I888" s="1" t="s">
        <v>2221</v>
      </c>
      <c r="J888" s="5"/>
    </row>
    <row r="889" hidden="1">
      <c r="A889" s="2" t="s">
        <v>118</v>
      </c>
      <c r="B889" s="14"/>
      <c r="C889" s="1" t="s">
        <v>117</v>
      </c>
      <c r="D889" s="2" t="s">
        <v>148</v>
      </c>
      <c r="E889" s="1" t="s">
        <v>117</v>
      </c>
      <c r="F889" s="1" t="s">
        <v>2615</v>
      </c>
      <c r="G889" s="1" t="b">
        <v>1</v>
      </c>
      <c r="H889" s="1" t="b">
        <v>1</v>
      </c>
      <c r="I889" s="1" t="s">
        <v>2221</v>
      </c>
      <c r="J889" s="5"/>
    </row>
    <row r="890" hidden="1">
      <c r="A890" s="2" t="s">
        <v>119</v>
      </c>
      <c r="B890" s="14"/>
      <c r="C890" s="1" t="s">
        <v>117</v>
      </c>
      <c r="D890" s="2" t="s">
        <v>228</v>
      </c>
      <c r="E890" s="1" t="s">
        <v>17</v>
      </c>
      <c r="F890" s="1" t="s">
        <v>2613</v>
      </c>
      <c r="G890" s="1" t="b">
        <v>1</v>
      </c>
      <c r="H890" s="1" t="b">
        <v>1</v>
      </c>
      <c r="I890" s="1" t="s">
        <v>2221</v>
      </c>
      <c r="J890" s="5"/>
    </row>
    <row r="891" hidden="1">
      <c r="A891" s="2" t="s">
        <v>119</v>
      </c>
      <c r="B891" s="14"/>
      <c r="C891" s="1" t="s">
        <v>117</v>
      </c>
      <c r="D891" s="2" t="s">
        <v>228</v>
      </c>
      <c r="E891" s="1" t="s">
        <v>17</v>
      </c>
      <c r="F891" s="1" t="s">
        <v>2616</v>
      </c>
      <c r="G891" s="1" t="b">
        <v>1</v>
      </c>
      <c r="H891" s="1" t="b">
        <v>1</v>
      </c>
      <c r="I891" s="1" t="s">
        <v>2236</v>
      </c>
      <c r="J891" s="5"/>
    </row>
    <row r="892" hidden="1">
      <c r="A892" s="2" t="s">
        <v>119</v>
      </c>
      <c r="B892" s="14"/>
      <c r="C892" s="1" t="s">
        <v>117</v>
      </c>
      <c r="D892" s="2" t="s">
        <v>228</v>
      </c>
      <c r="E892" s="1" t="s">
        <v>17</v>
      </c>
      <c r="F892" s="1" t="s">
        <v>2613</v>
      </c>
      <c r="G892" s="1" t="b">
        <v>1</v>
      </c>
      <c r="H892" s="1" t="b">
        <v>1</v>
      </c>
      <c r="I892" s="1" t="s">
        <v>2221</v>
      </c>
      <c r="J892" s="5"/>
    </row>
    <row r="893" hidden="1">
      <c r="A893" s="2" t="s">
        <v>119</v>
      </c>
      <c r="B893" s="14"/>
      <c r="C893" s="1" t="s">
        <v>117</v>
      </c>
      <c r="D893" s="2" t="s">
        <v>227</v>
      </c>
      <c r="E893" s="1" t="s">
        <v>22</v>
      </c>
      <c r="F893" s="1" t="s">
        <v>2617</v>
      </c>
      <c r="G893" s="1" t="b">
        <v>1</v>
      </c>
      <c r="H893" s="1" t="b">
        <v>1</v>
      </c>
      <c r="I893" s="1" t="s">
        <v>2221</v>
      </c>
      <c r="J893" s="5"/>
    </row>
    <row r="894" hidden="1">
      <c r="A894" s="2" t="s">
        <v>119</v>
      </c>
      <c r="B894" s="14"/>
      <c r="C894" s="1" t="s">
        <v>117</v>
      </c>
      <c r="D894" s="2" t="s">
        <v>228</v>
      </c>
      <c r="E894" s="1" t="s">
        <v>17</v>
      </c>
      <c r="F894" s="1" t="s">
        <v>2613</v>
      </c>
      <c r="G894" s="1" t="b">
        <v>1</v>
      </c>
      <c r="H894" s="1" t="b">
        <v>1</v>
      </c>
      <c r="I894" s="1" t="s">
        <v>2221</v>
      </c>
      <c r="J894" s="5"/>
    </row>
    <row r="895" hidden="1">
      <c r="A895" s="2" t="s">
        <v>120</v>
      </c>
      <c r="B895" s="14"/>
      <c r="C895" s="1" t="s">
        <v>117</v>
      </c>
      <c r="D895" s="2" t="s">
        <v>55</v>
      </c>
      <c r="E895" s="1" t="s">
        <v>22</v>
      </c>
      <c r="F895" s="1" t="s">
        <v>2618</v>
      </c>
      <c r="G895" s="1" t="b">
        <v>1</v>
      </c>
      <c r="H895" s="1" t="b">
        <v>1</v>
      </c>
      <c r="I895" s="1" t="s">
        <v>2221</v>
      </c>
      <c r="J895" s="5"/>
    </row>
    <row r="896" hidden="1">
      <c r="A896" s="2" t="s">
        <v>120</v>
      </c>
      <c r="B896" s="14"/>
      <c r="C896" s="1" t="s">
        <v>117</v>
      </c>
      <c r="D896" s="2" t="s">
        <v>228</v>
      </c>
      <c r="E896" s="1" t="s">
        <v>17</v>
      </c>
      <c r="F896" s="1" t="s">
        <v>2619</v>
      </c>
      <c r="G896" s="1" t="b">
        <v>1</v>
      </c>
      <c r="H896" s="1" t="b">
        <v>1</v>
      </c>
      <c r="I896" s="1" t="s">
        <v>2236</v>
      </c>
      <c r="J896" s="5"/>
    </row>
    <row r="897" hidden="1">
      <c r="A897" s="2" t="s">
        <v>120</v>
      </c>
      <c r="B897" s="14"/>
      <c r="C897" s="1" t="s">
        <v>117</v>
      </c>
      <c r="D897" s="2" t="s">
        <v>227</v>
      </c>
      <c r="E897" s="1" t="s">
        <v>22</v>
      </c>
      <c r="F897" s="1" t="s">
        <v>2620</v>
      </c>
      <c r="G897" s="1" t="b">
        <v>1</v>
      </c>
      <c r="H897" s="1" t="b">
        <v>1</v>
      </c>
      <c r="I897" s="1" t="s">
        <v>2236</v>
      </c>
      <c r="J897" s="5"/>
    </row>
    <row r="898" hidden="1">
      <c r="A898" s="2" t="s">
        <v>120</v>
      </c>
      <c r="B898" s="14"/>
      <c r="C898" s="1" t="s">
        <v>117</v>
      </c>
      <c r="D898" s="2" t="s">
        <v>55</v>
      </c>
      <c r="E898" s="1" t="s">
        <v>22</v>
      </c>
      <c r="F898" s="1" t="s">
        <v>2618</v>
      </c>
      <c r="G898" s="1" t="b">
        <v>1</v>
      </c>
      <c r="H898" s="1" t="b">
        <v>1</v>
      </c>
      <c r="I898" s="1" t="s">
        <v>2221</v>
      </c>
      <c r="J898" s="5"/>
    </row>
    <row r="899" hidden="1">
      <c r="A899" s="2" t="s">
        <v>120</v>
      </c>
      <c r="B899" s="14"/>
      <c r="C899" s="1" t="s">
        <v>117</v>
      </c>
      <c r="D899" s="2" t="s">
        <v>228</v>
      </c>
      <c r="E899" s="1" t="s">
        <v>17</v>
      </c>
      <c r="F899" s="1" t="s">
        <v>2619</v>
      </c>
      <c r="G899" s="1" t="b">
        <v>1</v>
      </c>
      <c r="H899" s="1" t="b">
        <v>1</v>
      </c>
      <c r="I899" s="1" t="s">
        <v>2236</v>
      </c>
      <c r="J899" s="5"/>
    </row>
    <row r="900" hidden="1">
      <c r="A900" s="2" t="s">
        <v>121</v>
      </c>
      <c r="B900" s="14"/>
      <c r="C900" s="1" t="s">
        <v>117</v>
      </c>
      <c r="D900" s="2" t="s">
        <v>118</v>
      </c>
      <c r="E900" s="1" t="s">
        <v>117</v>
      </c>
      <c r="F900" s="1" t="s">
        <v>2338</v>
      </c>
      <c r="G900" s="1" t="b">
        <v>1</v>
      </c>
      <c r="H900" s="1" t="b">
        <v>1</v>
      </c>
      <c r="I900" s="1" t="s">
        <v>2221</v>
      </c>
      <c r="J900" s="5"/>
    </row>
    <row r="901" hidden="1">
      <c r="A901" s="2" t="s">
        <v>121</v>
      </c>
      <c r="B901" s="14"/>
      <c r="C901" s="1" t="s">
        <v>117</v>
      </c>
      <c r="D901" s="2" t="s">
        <v>228</v>
      </c>
      <c r="E901" s="1" t="s">
        <v>17</v>
      </c>
      <c r="F901" s="1" t="s">
        <v>2606</v>
      </c>
      <c r="G901" s="1" t="b">
        <v>1</v>
      </c>
      <c r="H901" s="1" t="b">
        <v>1</v>
      </c>
      <c r="I901" s="1" t="s">
        <v>2236</v>
      </c>
      <c r="J901" s="5"/>
    </row>
    <row r="902" hidden="1">
      <c r="A902" s="2" t="s">
        <v>121</v>
      </c>
      <c r="B902" s="14"/>
      <c r="C902" s="1" t="s">
        <v>117</v>
      </c>
      <c r="D902" s="2" t="s">
        <v>228</v>
      </c>
      <c r="E902" s="1" t="s">
        <v>17</v>
      </c>
      <c r="F902" s="1" t="s">
        <v>2188</v>
      </c>
      <c r="G902" s="1" t="b">
        <v>1</v>
      </c>
      <c r="H902" s="1" t="b">
        <v>1</v>
      </c>
      <c r="I902" s="1" t="s">
        <v>2221</v>
      </c>
      <c r="J902" s="5"/>
    </row>
    <row r="903" hidden="1">
      <c r="A903" s="2" t="s">
        <v>121</v>
      </c>
      <c r="B903" s="14"/>
      <c r="C903" s="1" t="s">
        <v>117</v>
      </c>
      <c r="D903" s="2" t="s">
        <v>228</v>
      </c>
      <c r="E903" s="1" t="s">
        <v>17</v>
      </c>
      <c r="F903" s="1" t="s">
        <v>2607</v>
      </c>
      <c r="G903" s="1" t="b">
        <v>1</v>
      </c>
      <c r="H903" s="1" t="b">
        <v>1</v>
      </c>
      <c r="I903" s="1" t="s">
        <v>2236</v>
      </c>
      <c r="J903" s="5"/>
    </row>
    <row r="904" hidden="1">
      <c r="A904" s="2" t="s">
        <v>121</v>
      </c>
      <c r="B904" s="14"/>
      <c r="C904" s="1" t="s">
        <v>117</v>
      </c>
      <c r="D904" s="2" t="s">
        <v>227</v>
      </c>
      <c r="E904" s="1" t="s">
        <v>22</v>
      </c>
      <c r="F904" s="1" t="s">
        <v>2621</v>
      </c>
      <c r="G904" s="1" t="b">
        <v>1</v>
      </c>
      <c r="H904" s="1" t="b">
        <v>1</v>
      </c>
      <c r="I904" s="1" t="s">
        <v>2236</v>
      </c>
      <c r="J904" s="5"/>
    </row>
    <row r="905" hidden="1">
      <c r="A905" s="2" t="s">
        <v>121</v>
      </c>
      <c r="B905" s="14"/>
      <c r="C905" s="1" t="s">
        <v>117</v>
      </c>
      <c r="D905" s="2" t="s">
        <v>228</v>
      </c>
      <c r="E905" s="1" t="s">
        <v>17</v>
      </c>
      <c r="F905" s="1" t="s">
        <v>2609</v>
      </c>
      <c r="G905" s="1" t="b">
        <v>1</v>
      </c>
      <c r="H905" s="1" t="b">
        <v>1</v>
      </c>
      <c r="I905" s="1" t="s">
        <v>2236</v>
      </c>
      <c r="J905" s="5"/>
    </row>
    <row r="906" hidden="1">
      <c r="A906" s="2" t="s">
        <v>121</v>
      </c>
      <c r="B906" s="14"/>
      <c r="C906" s="1" t="s">
        <v>117</v>
      </c>
      <c r="D906" s="2" t="s">
        <v>228</v>
      </c>
      <c r="E906" s="1" t="s">
        <v>17</v>
      </c>
      <c r="F906" s="1" t="s">
        <v>2609</v>
      </c>
      <c r="G906" s="1" t="b">
        <v>1</v>
      </c>
      <c r="H906" s="1" t="b">
        <v>1</v>
      </c>
      <c r="I906" s="1" t="s">
        <v>2236</v>
      </c>
      <c r="J906" s="5"/>
    </row>
    <row r="907" hidden="1">
      <c r="A907" s="2" t="s">
        <v>122</v>
      </c>
      <c r="B907" s="14"/>
      <c r="C907" s="1" t="s">
        <v>117</v>
      </c>
      <c r="D907" s="2" t="s">
        <v>53</v>
      </c>
      <c r="E907" s="1" t="s">
        <v>22</v>
      </c>
      <c r="F907" s="1" t="s">
        <v>2366</v>
      </c>
      <c r="G907" s="1" t="b">
        <v>1</v>
      </c>
      <c r="H907" s="1" t="b">
        <v>1</v>
      </c>
      <c r="I907" s="1" t="s">
        <v>2221</v>
      </c>
      <c r="J907" s="5"/>
    </row>
    <row r="908" hidden="1">
      <c r="A908" s="2" t="s">
        <v>122</v>
      </c>
      <c r="B908" s="14"/>
      <c r="C908" s="1" t="s">
        <v>117</v>
      </c>
      <c r="D908" s="2" t="s">
        <v>228</v>
      </c>
      <c r="E908" s="1" t="s">
        <v>17</v>
      </c>
      <c r="F908" s="1" t="s">
        <v>2622</v>
      </c>
      <c r="G908" s="1" t="b">
        <v>1</v>
      </c>
      <c r="H908" s="1" t="b">
        <v>1</v>
      </c>
      <c r="I908" s="1" t="s">
        <v>2221</v>
      </c>
      <c r="J908" s="5"/>
    </row>
    <row r="909" hidden="1">
      <c r="A909" s="2" t="s">
        <v>122</v>
      </c>
      <c r="B909" s="14"/>
      <c r="C909" s="1" t="s">
        <v>117</v>
      </c>
      <c r="D909" s="2" t="s">
        <v>227</v>
      </c>
      <c r="E909" s="1" t="s">
        <v>22</v>
      </c>
      <c r="F909" s="1" t="s">
        <v>2623</v>
      </c>
      <c r="G909" s="1" t="b">
        <v>1</v>
      </c>
      <c r="H909" s="1" t="b">
        <v>1</v>
      </c>
      <c r="I909" s="1" t="s">
        <v>2236</v>
      </c>
      <c r="J909" s="5"/>
    </row>
    <row r="910" hidden="1">
      <c r="A910" s="2" t="s">
        <v>122</v>
      </c>
      <c r="B910" s="14"/>
      <c r="C910" s="1" t="s">
        <v>117</v>
      </c>
      <c r="D910" s="2" t="s">
        <v>228</v>
      </c>
      <c r="E910" s="1" t="s">
        <v>17</v>
      </c>
      <c r="F910" s="1" t="s">
        <v>2624</v>
      </c>
      <c r="G910" s="1" t="b">
        <v>1</v>
      </c>
      <c r="H910" s="1" t="b">
        <v>1</v>
      </c>
      <c r="I910" s="1" t="s">
        <v>2236</v>
      </c>
      <c r="J910" s="5"/>
    </row>
    <row r="911" hidden="1">
      <c r="A911" s="2" t="s">
        <v>122</v>
      </c>
      <c r="B911" s="14"/>
      <c r="C911" s="1" t="s">
        <v>117</v>
      </c>
      <c r="D911" s="2" t="s">
        <v>53</v>
      </c>
      <c r="E911" s="1" t="s">
        <v>22</v>
      </c>
      <c r="F911" s="1" t="s">
        <v>2366</v>
      </c>
      <c r="G911" s="1" t="b">
        <v>1</v>
      </c>
      <c r="H911" s="1" t="b">
        <v>1</v>
      </c>
      <c r="I911" s="1" t="s">
        <v>2221</v>
      </c>
      <c r="J911" s="5"/>
    </row>
    <row r="912" hidden="1">
      <c r="A912" s="2" t="s">
        <v>123</v>
      </c>
      <c r="B912" s="14"/>
      <c r="C912" s="1" t="s">
        <v>117</v>
      </c>
      <c r="D912" s="2" t="s">
        <v>25</v>
      </c>
      <c r="E912" s="1" t="s">
        <v>22</v>
      </c>
      <c r="F912" s="1" t="s">
        <v>2366</v>
      </c>
      <c r="G912" s="1" t="b">
        <v>1</v>
      </c>
      <c r="H912" s="1" t="b">
        <v>1</v>
      </c>
      <c r="I912" s="1" t="s">
        <v>2221</v>
      </c>
      <c r="J912" s="5"/>
    </row>
    <row r="913" hidden="1">
      <c r="A913" s="2" t="s">
        <v>123</v>
      </c>
      <c r="B913" s="14"/>
      <c r="C913" s="1" t="s">
        <v>117</v>
      </c>
      <c r="D913" s="2" t="s">
        <v>228</v>
      </c>
      <c r="E913" s="1" t="s">
        <v>17</v>
      </c>
      <c r="F913" s="1" t="s">
        <v>2625</v>
      </c>
      <c r="G913" s="1" t="b">
        <v>1</v>
      </c>
      <c r="H913" s="1" t="b">
        <v>1</v>
      </c>
      <c r="I913" s="1" t="s">
        <v>2236</v>
      </c>
      <c r="J913" s="5"/>
    </row>
    <row r="914" hidden="1">
      <c r="A914" s="2" t="s">
        <v>123</v>
      </c>
      <c r="B914" s="14"/>
      <c r="C914" s="1" t="s">
        <v>117</v>
      </c>
      <c r="D914" s="2" t="s">
        <v>227</v>
      </c>
      <c r="E914" s="1" t="s">
        <v>22</v>
      </c>
      <c r="F914" s="1" t="s">
        <v>2626</v>
      </c>
      <c r="G914" s="1" t="b">
        <v>1</v>
      </c>
      <c r="H914" s="1" t="b">
        <v>1</v>
      </c>
      <c r="I914" s="1" t="s">
        <v>2221</v>
      </c>
      <c r="J914" s="5"/>
    </row>
    <row r="915" hidden="1">
      <c r="A915" s="2" t="s">
        <v>123</v>
      </c>
      <c r="B915" s="14"/>
      <c r="C915" s="1" t="s">
        <v>117</v>
      </c>
      <c r="D915" s="2" t="s">
        <v>228</v>
      </c>
      <c r="E915" s="1" t="s">
        <v>17</v>
      </c>
      <c r="F915" s="1" t="s">
        <v>2627</v>
      </c>
      <c r="G915" s="1" t="b">
        <v>1</v>
      </c>
      <c r="H915" s="1" t="b">
        <v>1</v>
      </c>
      <c r="I915" s="1" t="s">
        <v>2236</v>
      </c>
      <c r="J915" s="5"/>
    </row>
    <row r="916" hidden="1">
      <c r="A916" s="2" t="s">
        <v>124</v>
      </c>
      <c r="B916" s="14"/>
      <c r="C916" s="1" t="s">
        <v>117</v>
      </c>
      <c r="D916" s="2" t="s">
        <v>12</v>
      </c>
      <c r="E916" s="1" t="s">
        <v>13</v>
      </c>
      <c r="F916" s="1" t="s">
        <v>2366</v>
      </c>
      <c r="G916" s="1" t="b">
        <v>1</v>
      </c>
      <c r="H916" s="1" t="b">
        <v>1</v>
      </c>
      <c r="I916" s="1" t="s">
        <v>2221</v>
      </c>
      <c r="J916" s="5"/>
    </row>
    <row r="917" hidden="1">
      <c r="A917" s="2" t="s">
        <v>124</v>
      </c>
      <c r="B917" s="14"/>
      <c r="C917" s="1" t="s">
        <v>117</v>
      </c>
      <c r="D917" s="2" t="s">
        <v>228</v>
      </c>
      <c r="E917" s="1" t="s">
        <v>17</v>
      </c>
      <c r="F917" s="1" t="s">
        <v>2622</v>
      </c>
      <c r="G917" s="1" t="b">
        <v>1</v>
      </c>
      <c r="H917" s="1" t="b">
        <v>1</v>
      </c>
      <c r="I917" s="1" t="s">
        <v>2221</v>
      </c>
      <c r="J917" s="5"/>
    </row>
    <row r="918" hidden="1">
      <c r="A918" s="2" t="s">
        <v>124</v>
      </c>
      <c r="B918" s="14"/>
      <c r="C918" s="1" t="s">
        <v>117</v>
      </c>
      <c r="D918" s="2" t="s">
        <v>247</v>
      </c>
      <c r="E918" s="1" t="s">
        <v>22</v>
      </c>
      <c r="F918" s="1" t="s">
        <v>2628</v>
      </c>
      <c r="G918" s="1" t="b">
        <v>1</v>
      </c>
      <c r="H918" s="1" t="b">
        <v>1</v>
      </c>
      <c r="I918" s="1" t="s">
        <v>2236</v>
      </c>
      <c r="J918" s="5"/>
    </row>
    <row r="919" hidden="1">
      <c r="A919" s="2" t="s">
        <v>124</v>
      </c>
      <c r="B919" s="14"/>
      <c r="C919" s="1" t="s">
        <v>117</v>
      </c>
      <c r="D919" s="2" t="s">
        <v>228</v>
      </c>
      <c r="E919" s="1" t="s">
        <v>17</v>
      </c>
      <c r="F919" s="1" t="s">
        <v>2624</v>
      </c>
      <c r="G919" s="1" t="b">
        <v>1</v>
      </c>
      <c r="H919" s="1" t="b">
        <v>1</v>
      </c>
      <c r="I919" s="1" t="s">
        <v>2236</v>
      </c>
      <c r="J919" s="5"/>
    </row>
    <row r="920" hidden="1">
      <c r="A920" s="2" t="s">
        <v>125</v>
      </c>
      <c r="B920" s="14"/>
      <c r="C920" s="1" t="s">
        <v>117</v>
      </c>
      <c r="D920" s="2" t="s">
        <v>12</v>
      </c>
      <c r="E920" s="1" t="s">
        <v>13</v>
      </c>
      <c r="F920" s="1" t="s">
        <v>2366</v>
      </c>
      <c r="G920" s="1" t="b">
        <v>1</v>
      </c>
      <c r="H920" s="1" t="b">
        <v>1</v>
      </c>
      <c r="I920" s="1" t="s">
        <v>2221</v>
      </c>
      <c r="J920" s="5"/>
    </row>
    <row r="921" hidden="1">
      <c r="A921" s="2" t="s">
        <v>125</v>
      </c>
      <c r="B921" s="14"/>
      <c r="C921" s="1" t="s">
        <v>117</v>
      </c>
      <c r="D921" s="2" t="s">
        <v>228</v>
      </c>
      <c r="E921" s="1" t="s">
        <v>17</v>
      </c>
      <c r="F921" s="1" t="s">
        <v>2622</v>
      </c>
      <c r="G921" s="1" t="b">
        <v>1</v>
      </c>
      <c r="H921" s="1" t="b">
        <v>1</v>
      </c>
      <c r="I921" s="1" t="s">
        <v>2221</v>
      </c>
      <c r="J921" s="5"/>
    </row>
    <row r="922" hidden="1">
      <c r="A922" s="2" t="s">
        <v>125</v>
      </c>
      <c r="B922" s="14"/>
      <c r="C922" s="1" t="s">
        <v>117</v>
      </c>
      <c r="D922" s="2" t="s">
        <v>247</v>
      </c>
      <c r="E922" s="1" t="s">
        <v>22</v>
      </c>
      <c r="F922" s="1" t="s">
        <v>2628</v>
      </c>
      <c r="G922" s="1" t="b">
        <v>1</v>
      </c>
      <c r="H922" s="1" t="b">
        <v>1</v>
      </c>
      <c r="I922" s="1" t="s">
        <v>2236</v>
      </c>
      <c r="J922" s="5"/>
    </row>
    <row r="923" hidden="1">
      <c r="A923" s="2" t="s">
        <v>125</v>
      </c>
      <c r="B923" s="14"/>
      <c r="C923" s="1" t="s">
        <v>117</v>
      </c>
      <c r="D923" s="2" t="s">
        <v>228</v>
      </c>
      <c r="E923" s="1" t="s">
        <v>17</v>
      </c>
      <c r="F923" s="1" t="s">
        <v>2624</v>
      </c>
      <c r="G923" s="1" t="b">
        <v>1</v>
      </c>
      <c r="H923" s="1" t="b">
        <v>1</v>
      </c>
      <c r="I923" s="1" t="s">
        <v>2236</v>
      </c>
      <c r="J923" s="5"/>
    </row>
    <row r="924" hidden="1">
      <c r="A924" s="2" t="s">
        <v>126</v>
      </c>
      <c r="B924" s="14"/>
      <c r="C924" s="1" t="s">
        <v>117</v>
      </c>
      <c r="D924" s="2" t="s">
        <v>71</v>
      </c>
      <c r="E924" s="1" t="s">
        <v>22</v>
      </c>
      <c r="F924" s="1" t="s">
        <v>2366</v>
      </c>
      <c r="G924" s="1" t="b">
        <v>1</v>
      </c>
      <c r="H924" s="1" t="b">
        <v>1</v>
      </c>
      <c r="I924" s="1" t="s">
        <v>2221</v>
      </c>
      <c r="J924" s="5"/>
    </row>
    <row r="925" hidden="1">
      <c r="A925" s="2" t="s">
        <v>126</v>
      </c>
      <c r="B925" s="14"/>
      <c r="C925" s="1" t="s">
        <v>117</v>
      </c>
      <c r="D925" s="2" t="s">
        <v>228</v>
      </c>
      <c r="E925" s="1" t="s">
        <v>17</v>
      </c>
      <c r="F925" s="1" t="s">
        <v>2622</v>
      </c>
      <c r="G925" s="1" t="b">
        <v>1</v>
      </c>
      <c r="H925" s="1" t="b">
        <v>1</v>
      </c>
      <c r="I925" s="1" t="s">
        <v>2221</v>
      </c>
      <c r="J925" s="5"/>
    </row>
    <row r="926" hidden="1">
      <c r="A926" s="2" t="s">
        <v>126</v>
      </c>
      <c r="B926" s="14"/>
      <c r="C926" s="1" t="s">
        <v>117</v>
      </c>
      <c r="D926" s="2" t="s">
        <v>228</v>
      </c>
      <c r="E926" s="1" t="s">
        <v>17</v>
      </c>
      <c r="F926" s="1" t="s">
        <v>2629</v>
      </c>
      <c r="G926" s="1" t="b">
        <v>1</v>
      </c>
      <c r="H926" s="1" t="b">
        <v>1</v>
      </c>
      <c r="I926" s="1" t="s">
        <v>2236</v>
      </c>
      <c r="J926" s="5"/>
    </row>
    <row r="927" hidden="1">
      <c r="A927" s="2" t="s">
        <v>126</v>
      </c>
      <c r="B927" s="14"/>
      <c r="C927" s="1" t="s">
        <v>117</v>
      </c>
      <c r="D927" s="2" t="s">
        <v>227</v>
      </c>
      <c r="E927" s="1" t="s">
        <v>22</v>
      </c>
      <c r="F927" s="1" t="s">
        <v>2630</v>
      </c>
      <c r="G927" s="1" t="b">
        <v>1</v>
      </c>
      <c r="H927" s="1" t="b">
        <v>1</v>
      </c>
      <c r="I927" s="1" t="s">
        <v>2236</v>
      </c>
      <c r="J927" s="5"/>
    </row>
    <row r="928" hidden="1">
      <c r="A928" s="2" t="s">
        <v>126</v>
      </c>
      <c r="B928" s="14"/>
      <c r="C928" s="1" t="s">
        <v>117</v>
      </c>
      <c r="D928" s="2" t="s">
        <v>228</v>
      </c>
      <c r="E928" s="1" t="s">
        <v>17</v>
      </c>
      <c r="F928" s="1" t="s">
        <v>2624</v>
      </c>
      <c r="G928" s="1" t="b">
        <v>1</v>
      </c>
      <c r="H928" s="1" t="b">
        <v>1</v>
      </c>
      <c r="I928" s="1" t="s">
        <v>2236</v>
      </c>
      <c r="J928" s="5"/>
    </row>
    <row r="929" hidden="1">
      <c r="A929" s="2" t="s">
        <v>127</v>
      </c>
      <c r="B929" s="14"/>
      <c r="C929" s="1" t="s">
        <v>117</v>
      </c>
      <c r="D929" s="2" t="s">
        <v>62</v>
      </c>
      <c r="E929" s="1" t="s">
        <v>22</v>
      </c>
      <c r="F929" s="1" t="s">
        <v>2589</v>
      </c>
      <c r="G929" s="1" t="b">
        <v>1</v>
      </c>
      <c r="H929" s="1" t="b">
        <v>1</v>
      </c>
      <c r="I929" s="1" t="s">
        <v>2221</v>
      </c>
      <c r="J929" s="5"/>
    </row>
    <row r="930" hidden="1">
      <c r="A930" s="2" t="s">
        <v>127</v>
      </c>
      <c r="B930" s="14"/>
      <c r="C930" s="1" t="s">
        <v>117</v>
      </c>
      <c r="D930" s="2" t="s">
        <v>228</v>
      </c>
      <c r="E930" s="1" t="s">
        <v>17</v>
      </c>
      <c r="F930" s="1" t="s">
        <v>2622</v>
      </c>
      <c r="G930" s="1" t="b">
        <v>1</v>
      </c>
      <c r="H930" s="1" t="b">
        <v>1</v>
      </c>
      <c r="I930" s="1" t="s">
        <v>2221</v>
      </c>
      <c r="J930" s="5"/>
    </row>
    <row r="931" hidden="1">
      <c r="A931" s="2" t="s">
        <v>127</v>
      </c>
      <c r="B931" s="14"/>
      <c r="C931" s="1" t="s">
        <v>117</v>
      </c>
      <c r="D931" s="2" t="s">
        <v>227</v>
      </c>
      <c r="E931" s="1" t="s">
        <v>22</v>
      </c>
      <c r="F931" s="1" t="s">
        <v>2623</v>
      </c>
      <c r="G931" s="1" t="b">
        <v>1</v>
      </c>
      <c r="H931" s="1" t="b">
        <v>1</v>
      </c>
      <c r="I931" s="1" t="s">
        <v>2236</v>
      </c>
      <c r="J931" s="5"/>
    </row>
    <row r="932" hidden="1">
      <c r="A932" s="2" t="s">
        <v>127</v>
      </c>
      <c r="B932" s="14"/>
      <c r="C932" s="1" t="s">
        <v>117</v>
      </c>
      <c r="D932" s="2" t="s">
        <v>228</v>
      </c>
      <c r="E932" s="1" t="s">
        <v>17</v>
      </c>
      <c r="F932" s="1" t="s">
        <v>2624</v>
      </c>
      <c r="G932" s="1" t="b">
        <v>1</v>
      </c>
      <c r="H932" s="1" t="b">
        <v>1</v>
      </c>
      <c r="I932" s="1" t="s">
        <v>2236</v>
      </c>
      <c r="J932" s="5"/>
    </row>
    <row r="933" hidden="1">
      <c r="A933" s="2" t="s">
        <v>128</v>
      </c>
      <c r="B933" s="14"/>
      <c r="C933" s="1" t="s">
        <v>117</v>
      </c>
      <c r="D933" s="2" t="s">
        <v>71</v>
      </c>
      <c r="E933" s="1" t="s">
        <v>22</v>
      </c>
      <c r="F933" s="1" t="s">
        <v>2366</v>
      </c>
      <c r="G933" s="1" t="b">
        <v>1</v>
      </c>
      <c r="H933" s="1" t="b">
        <v>1</v>
      </c>
      <c r="I933" s="1" t="s">
        <v>2221</v>
      </c>
      <c r="J933" s="5"/>
    </row>
    <row r="934" hidden="1">
      <c r="A934" s="2" t="s">
        <v>128</v>
      </c>
      <c r="B934" s="14"/>
      <c r="C934" s="1" t="s">
        <v>117</v>
      </c>
      <c r="D934" s="2" t="s">
        <v>228</v>
      </c>
      <c r="E934" s="1" t="s">
        <v>17</v>
      </c>
      <c r="F934" s="1" t="s">
        <v>2622</v>
      </c>
      <c r="G934" s="1" t="b">
        <v>1</v>
      </c>
      <c r="H934" s="1" t="b">
        <v>1</v>
      </c>
      <c r="I934" s="1" t="s">
        <v>2221</v>
      </c>
      <c r="J934" s="5"/>
    </row>
    <row r="935" hidden="1">
      <c r="A935" s="2" t="s">
        <v>128</v>
      </c>
      <c r="B935" s="14"/>
      <c r="C935" s="1" t="s">
        <v>117</v>
      </c>
      <c r="D935" s="2" t="s">
        <v>228</v>
      </c>
      <c r="E935" s="1" t="s">
        <v>17</v>
      </c>
      <c r="F935" s="1" t="s">
        <v>2629</v>
      </c>
      <c r="G935" s="1" t="b">
        <v>1</v>
      </c>
      <c r="H935" s="1" t="b">
        <v>1</v>
      </c>
      <c r="I935" s="1" t="s">
        <v>2236</v>
      </c>
      <c r="J935" s="5"/>
    </row>
    <row r="936" hidden="1">
      <c r="A936" s="2" t="s">
        <v>128</v>
      </c>
      <c r="B936" s="14"/>
      <c r="C936" s="1" t="s">
        <v>117</v>
      </c>
      <c r="D936" s="2" t="s">
        <v>239</v>
      </c>
      <c r="E936" s="1" t="s">
        <v>22</v>
      </c>
      <c r="F936" s="1" t="s">
        <v>2631</v>
      </c>
      <c r="G936" s="1" t="b">
        <v>1</v>
      </c>
      <c r="H936" s="1" t="b">
        <v>1</v>
      </c>
      <c r="I936" s="1" t="s">
        <v>2236</v>
      </c>
      <c r="J936" s="5"/>
    </row>
    <row r="937" hidden="1">
      <c r="A937" s="2" t="s">
        <v>128</v>
      </c>
      <c r="B937" s="14"/>
      <c r="C937" s="1" t="s">
        <v>117</v>
      </c>
      <c r="D937" s="2" t="s">
        <v>71</v>
      </c>
      <c r="E937" s="1" t="s">
        <v>22</v>
      </c>
      <c r="F937" s="1" t="s">
        <v>2366</v>
      </c>
      <c r="G937" s="1" t="b">
        <v>1</v>
      </c>
      <c r="H937" s="1" t="b">
        <v>1</v>
      </c>
      <c r="I937" s="1" t="s">
        <v>2221</v>
      </c>
      <c r="J937" s="5"/>
    </row>
    <row r="938" hidden="1">
      <c r="A938" s="2" t="s">
        <v>128</v>
      </c>
      <c r="B938" s="14"/>
      <c r="C938" s="1" t="s">
        <v>117</v>
      </c>
      <c r="D938" s="2" t="s">
        <v>228</v>
      </c>
      <c r="E938" s="1" t="s">
        <v>17</v>
      </c>
      <c r="F938" s="1" t="s">
        <v>2624</v>
      </c>
      <c r="G938" s="1" t="b">
        <v>1</v>
      </c>
      <c r="H938" s="1" t="b">
        <v>1</v>
      </c>
      <c r="I938" s="1" t="s">
        <v>2236</v>
      </c>
      <c r="J938" s="5"/>
    </row>
    <row r="939" hidden="1">
      <c r="A939" s="2" t="s">
        <v>129</v>
      </c>
      <c r="B939" s="14"/>
      <c r="C939" s="1" t="s">
        <v>117</v>
      </c>
      <c r="D939" s="2" t="s">
        <v>25</v>
      </c>
      <c r="E939" s="1" t="s">
        <v>22</v>
      </c>
      <c r="F939" s="1" t="s">
        <v>2366</v>
      </c>
      <c r="G939" s="1" t="b">
        <v>1</v>
      </c>
      <c r="H939" s="1" t="b">
        <v>1</v>
      </c>
      <c r="I939" s="1" t="s">
        <v>2221</v>
      </c>
      <c r="J939" s="5"/>
    </row>
    <row r="940" hidden="1">
      <c r="A940" s="2" t="s">
        <v>129</v>
      </c>
      <c r="B940" s="14"/>
      <c r="C940" s="1" t="s">
        <v>117</v>
      </c>
      <c r="D940" s="2" t="s">
        <v>228</v>
      </c>
      <c r="E940" s="1" t="s">
        <v>17</v>
      </c>
      <c r="F940" s="1" t="s">
        <v>2632</v>
      </c>
      <c r="G940" s="1" t="b">
        <v>1</v>
      </c>
      <c r="H940" s="1" t="b">
        <v>1</v>
      </c>
      <c r="I940" s="1" t="s">
        <v>2236</v>
      </c>
      <c r="J940" s="5"/>
    </row>
    <row r="941" hidden="1">
      <c r="A941" s="2" t="s">
        <v>129</v>
      </c>
      <c r="B941" s="14"/>
      <c r="C941" s="1" t="s">
        <v>117</v>
      </c>
      <c r="D941" s="2" t="s">
        <v>228</v>
      </c>
      <c r="E941" s="1" t="s">
        <v>17</v>
      </c>
      <c r="F941" s="1" t="s">
        <v>2633</v>
      </c>
      <c r="G941" s="1" t="b">
        <v>1</v>
      </c>
      <c r="H941" s="1" t="b">
        <v>1</v>
      </c>
      <c r="I941" s="1" t="s">
        <v>2221</v>
      </c>
      <c r="J941" s="5"/>
    </row>
    <row r="942" hidden="1">
      <c r="A942" s="2" t="s">
        <v>129</v>
      </c>
      <c r="B942" s="14"/>
      <c r="C942" s="1" t="s">
        <v>117</v>
      </c>
      <c r="D942" s="2" t="s">
        <v>227</v>
      </c>
      <c r="E942" s="1" t="s">
        <v>22</v>
      </c>
      <c r="F942" s="1" t="s">
        <v>2626</v>
      </c>
      <c r="G942" s="1" t="b">
        <v>1</v>
      </c>
      <c r="H942" s="1" t="b">
        <v>1</v>
      </c>
      <c r="I942" s="1" t="s">
        <v>2221</v>
      </c>
      <c r="J942" s="5"/>
    </row>
    <row r="943" hidden="1">
      <c r="A943" s="2" t="s">
        <v>129</v>
      </c>
      <c r="B943" s="14"/>
      <c r="C943" s="1" t="s">
        <v>117</v>
      </c>
      <c r="D943" s="2" t="s">
        <v>25</v>
      </c>
      <c r="E943" s="1" t="s">
        <v>22</v>
      </c>
      <c r="F943" s="1" t="s">
        <v>2366</v>
      </c>
      <c r="G943" s="1" t="b">
        <v>1</v>
      </c>
      <c r="H943" s="1" t="b">
        <v>1</v>
      </c>
      <c r="I943" s="1" t="s">
        <v>2221</v>
      </c>
      <c r="J943" s="5"/>
    </row>
    <row r="944" hidden="1">
      <c r="A944" s="2" t="s">
        <v>129</v>
      </c>
      <c r="B944" s="14"/>
      <c r="C944" s="1" t="s">
        <v>117</v>
      </c>
      <c r="D944" s="2" t="s">
        <v>228</v>
      </c>
      <c r="E944" s="1" t="s">
        <v>17</v>
      </c>
      <c r="F944" s="1" t="s">
        <v>2627</v>
      </c>
      <c r="G944" s="1" t="b">
        <v>1</v>
      </c>
      <c r="H944" s="1" t="b">
        <v>1</v>
      </c>
      <c r="I944" s="1" t="s">
        <v>2236</v>
      </c>
      <c r="J944" s="5"/>
    </row>
    <row r="945" hidden="1">
      <c r="A945" s="2" t="s">
        <v>130</v>
      </c>
      <c r="B945" s="14"/>
      <c r="C945" s="1" t="s">
        <v>117</v>
      </c>
      <c r="D945" s="2" t="s">
        <v>25</v>
      </c>
      <c r="E945" s="1" t="s">
        <v>22</v>
      </c>
      <c r="F945" s="1" t="s">
        <v>2366</v>
      </c>
      <c r="G945" s="1" t="b">
        <v>1</v>
      </c>
      <c r="H945" s="1" t="b">
        <v>1</v>
      </c>
      <c r="I945" s="1" t="s">
        <v>2221</v>
      </c>
      <c r="J945" s="5"/>
    </row>
    <row r="946" hidden="1">
      <c r="A946" s="2" t="s">
        <v>130</v>
      </c>
      <c r="B946" s="14"/>
      <c r="C946" s="1" t="s">
        <v>117</v>
      </c>
      <c r="D946" s="2" t="s">
        <v>228</v>
      </c>
      <c r="E946" s="1" t="s">
        <v>17</v>
      </c>
      <c r="F946" s="1" t="s">
        <v>2632</v>
      </c>
      <c r="G946" s="1" t="b">
        <v>1</v>
      </c>
      <c r="H946" s="1" t="b">
        <v>1</v>
      </c>
      <c r="I946" s="1" t="s">
        <v>2236</v>
      </c>
      <c r="J946" s="5"/>
    </row>
    <row r="947" hidden="1">
      <c r="A947" s="2" t="s">
        <v>130</v>
      </c>
      <c r="B947" s="14"/>
      <c r="C947" s="1" t="s">
        <v>117</v>
      </c>
      <c r="D947" s="2" t="s">
        <v>228</v>
      </c>
      <c r="E947" s="1" t="s">
        <v>17</v>
      </c>
      <c r="F947" s="1" t="s">
        <v>2188</v>
      </c>
      <c r="G947" s="1" t="b">
        <v>1</v>
      </c>
      <c r="H947" s="1" t="b">
        <v>1</v>
      </c>
      <c r="I947" s="1" t="s">
        <v>2221</v>
      </c>
      <c r="J947" s="5"/>
    </row>
    <row r="948" hidden="1">
      <c r="A948" s="2" t="s">
        <v>130</v>
      </c>
      <c r="B948" s="14"/>
      <c r="C948" s="1" t="s">
        <v>117</v>
      </c>
      <c r="D948" s="2" t="s">
        <v>25</v>
      </c>
      <c r="E948" s="1" t="s">
        <v>22</v>
      </c>
      <c r="F948" s="1" t="s">
        <v>2366</v>
      </c>
      <c r="G948" s="1" t="b">
        <v>1</v>
      </c>
      <c r="H948" s="1" t="b">
        <v>1</v>
      </c>
      <c r="I948" s="1" t="s">
        <v>2221</v>
      </c>
      <c r="J948" s="5"/>
    </row>
    <row r="949" hidden="1">
      <c r="A949" s="2" t="s">
        <v>130</v>
      </c>
      <c r="B949" s="14"/>
      <c r="C949" s="1" t="s">
        <v>117</v>
      </c>
      <c r="D949" s="2" t="s">
        <v>228</v>
      </c>
      <c r="E949" s="1" t="s">
        <v>17</v>
      </c>
      <c r="F949" s="1" t="s">
        <v>2633</v>
      </c>
      <c r="G949" s="1" t="b">
        <v>1</v>
      </c>
      <c r="H949" s="1" t="b">
        <v>1</v>
      </c>
      <c r="I949" s="1" t="s">
        <v>2221</v>
      </c>
      <c r="J949" s="5"/>
    </row>
    <row r="950" hidden="1">
      <c r="A950" s="2" t="s">
        <v>130</v>
      </c>
      <c r="B950" s="14"/>
      <c r="C950" s="1" t="s">
        <v>117</v>
      </c>
      <c r="D950" s="2" t="s">
        <v>228</v>
      </c>
      <c r="E950" s="1" t="s">
        <v>17</v>
      </c>
      <c r="F950" s="1" t="s">
        <v>2627</v>
      </c>
      <c r="G950" s="1" t="b">
        <v>1</v>
      </c>
      <c r="H950" s="1" t="b">
        <v>1</v>
      </c>
      <c r="I950" s="1" t="s">
        <v>2236</v>
      </c>
      <c r="J950" s="5"/>
    </row>
    <row r="951" hidden="1">
      <c r="A951" s="2" t="s">
        <v>131</v>
      </c>
      <c r="B951" s="14"/>
      <c r="C951" s="1" t="s">
        <v>117</v>
      </c>
      <c r="D951" s="2" t="s">
        <v>228</v>
      </c>
      <c r="E951" s="1" t="s">
        <v>17</v>
      </c>
      <c r="F951" s="1" t="s">
        <v>2632</v>
      </c>
      <c r="G951" s="1" t="b">
        <v>1</v>
      </c>
      <c r="H951" s="1" t="b">
        <v>1</v>
      </c>
      <c r="I951" s="1" t="s">
        <v>2236</v>
      </c>
      <c r="J951" s="5"/>
    </row>
    <row r="952" hidden="1">
      <c r="A952" s="2" t="s">
        <v>131</v>
      </c>
      <c r="B952" s="14"/>
      <c r="C952" s="1" t="s">
        <v>117</v>
      </c>
      <c r="D952" s="2" t="s">
        <v>228</v>
      </c>
      <c r="E952" s="1" t="s">
        <v>17</v>
      </c>
      <c r="F952" s="1" t="s">
        <v>2188</v>
      </c>
      <c r="G952" s="1" t="b">
        <v>1</v>
      </c>
      <c r="H952" s="1" t="b">
        <v>1</v>
      </c>
      <c r="I952" s="1" t="s">
        <v>2221</v>
      </c>
      <c r="J952" s="5"/>
    </row>
    <row r="953" hidden="1">
      <c r="A953" s="2" t="s">
        <v>131</v>
      </c>
      <c r="B953" s="14"/>
      <c r="C953" s="1" t="s">
        <v>117</v>
      </c>
      <c r="D953" s="2" t="s">
        <v>228</v>
      </c>
      <c r="E953" s="1" t="s">
        <v>17</v>
      </c>
      <c r="F953" s="1" t="s">
        <v>2188</v>
      </c>
      <c r="G953" s="1" t="b">
        <v>1</v>
      </c>
      <c r="H953" s="1" t="b">
        <v>1</v>
      </c>
      <c r="I953" s="1" t="s">
        <v>2221</v>
      </c>
      <c r="J953" s="5"/>
    </row>
    <row r="954" hidden="1">
      <c r="A954" s="2" t="s">
        <v>131</v>
      </c>
      <c r="B954" s="14"/>
      <c r="C954" s="1" t="s">
        <v>117</v>
      </c>
      <c r="D954" s="2" t="s">
        <v>25</v>
      </c>
      <c r="E954" s="1" t="s">
        <v>22</v>
      </c>
      <c r="F954" s="1" t="s">
        <v>2366</v>
      </c>
      <c r="G954" s="1" t="b">
        <v>1</v>
      </c>
      <c r="H954" s="1" t="b">
        <v>1</v>
      </c>
      <c r="I954" s="1" t="s">
        <v>2221</v>
      </c>
      <c r="J954" s="5"/>
    </row>
    <row r="955" hidden="1">
      <c r="A955" s="2" t="s">
        <v>131</v>
      </c>
      <c r="B955" s="14"/>
      <c r="C955" s="1" t="s">
        <v>117</v>
      </c>
      <c r="D955" s="2" t="s">
        <v>228</v>
      </c>
      <c r="E955" s="1" t="s">
        <v>17</v>
      </c>
      <c r="F955" s="1" t="s">
        <v>2627</v>
      </c>
      <c r="G955" s="1" t="b">
        <v>1</v>
      </c>
      <c r="H955" s="1" t="b">
        <v>1</v>
      </c>
      <c r="I955" s="1" t="s">
        <v>2236</v>
      </c>
      <c r="J955" s="5"/>
    </row>
    <row r="956" hidden="1">
      <c r="A956" s="2" t="s">
        <v>132</v>
      </c>
      <c r="B956" s="14"/>
      <c r="C956" s="1" t="s">
        <v>117</v>
      </c>
      <c r="D956" s="2" t="s">
        <v>45</v>
      </c>
      <c r="E956" s="1" t="s">
        <v>22</v>
      </c>
      <c r="F956" s="1" t="s">
        <v>2634</v>
      </c>
      <c r="G956" s="1" t="b">
        <v>1</v>
      </c>
      <c r="H956" s="1" t="b">
        <v>1</v>
      </c>
      <c r="I956" s="1" t="s">
        <v>2221</v>
      </c>
      <c r="J956" s="5"/>
    </row>
    <row r="957" hidden="1">
      <c r="A957" s="2" t="s">
        <v>132</v>
      </c>
      <c r="B957" s="14"/>
      <c r="C957" s="1" t="s">
        <v>117</v>
      </c>
      <c r="D957" s="2" t="s">
        <v>228</v>
      </c>
      <c r="E957" s="1" t="s">
        <v>17</v>
      </c>
      <c r="F957" s="1" t="s">
        <v>2632</v>
      </c>
      <c r="G957" s="1" t="b">
        <v>1</v>
      </c>
      <c r="H957" s="1" t="b">
        <v>1</v>
      </c>
      <c r="I957" s="1" t="s">
        <v>2236</v>
      </c>
      <c r="J957" s="5"/>
    </row>
    <row r="958" hidden="1">
      <c r="A958" s="2" t="s">
        <v>132</v>
      </c>
      <c r="B958" s="14"/>
      <c r="C958" s="1" t="s">
        <v>117</v>
      </c>
      <c r="D958" s="2" t="s">
        <v>228</v>
      </c>
      <c r="E958" s="1" t="s">
        <v>17</v>
      </c>
      <c r="F958" s="1" t="s">
        <v>2188</v>
      </c>
      <c r="G958" s="1" t="b">
        <v>1</v>
      </c>
      <c r="H958" s="1" t="b">
        <v>1</v>
      </c>
      <c r="I958" s="1" t="s">
        <v>2221</v>
      </c>
      <c r="J958" s="5"/>
    </row>
    <row r="959" hidden="1">
      <c r="A959" s="2" t="s">
        <v>132</v>
      </c>
      <c r="B959" s="14"/>
      <c r="C959" s="1" t="s">
        <v>117</v>
      </c>
      <c r="D959" s="2" t="s">
        <v>228</v>
      </c>
      <c r="E959" s="1" t="s">
        <v>17</v>
      </c>
      <c r="F959" s="1" t="s">
        <v>2633</v>
      </c>
      <c r="G959" s="1" t="b">
        <v>1</v>
      </c>
      <c r="H959" s="1" t="b">
        <v>1</v>
      </c>
      <c r="I959" s="1" t="s">
        <v>2221</v>
      </c>
      <c r="J959" s="5"/>
    </row>
    <row r="960" hidden="1">
      <c r="A960" s="2" t="s">
        <v>132</v>
      </c>
      <c r="B960" s="14"/>
      <c r="C960" s="1" t="s">
        <v>117</v>
      </c>
      <c r="D960" s="2" t="s">
        <v>227</v>
      </c>
      <c r="E960" s="1" t="s">
        <v>22</v>
      </c>
      <c r="F960" s="1" t="s">
        <v>2626</v>
      </c>
      <c r="G960" s="1" t="b">
        <v>1</v>
      </c>
      <c r="H960" s="1" t="b">
        <v>1</v>
      </c>
      <c r="I960" s="1" t="s">
        <v>2221</v>
      </c>
      <c r="J960" s="5"/>
    </row>
    <row r="961" hidden="1">
      <c r="A961" s="2" t="s">
        <v>132</v>
      </c>
      <c r="B961" s="14"/>
      <c r="C961" s="1" t="s">
        <v>117</v>
      </c>
      <c r="D961" s="2" t="s">
        <v>45</v>
      </c>
      <c r="E961" s="1" t="s">
        <v>22</v>
      </c>
      <c r="F961" s="1" t="s">
        <v>2634</v>
      </c>
      <c r="G961" s="1" t="b">
        <v>1</v>
      </c>
      <c r="H961" s="1" t="b">
        <v>1</v>
      </c>
      <c r="I961" s="1" t="s">
        <v>2221</v>
      </c>
      <c r="J961" s="5"/>
    </row>
    <row r="962" hidden="1">
      <c r="A962" s="2" t="s">
        <v>132</v>
      </c>
      <c r="B962" s="14"/>
      <c r="C962" s="1" t="s">
        <v>117</v>
      </c>
      <c r="D962" s="2" t="s">
        <v>228</v>
      </c>
      <c r="E962" s="1" t="s">
        <v>17</v>
      </c>
      <c r="F962" s="1" t="s">
        <v>2627</v>
      </c>
      <c r="G962" s="1" t="b">
        <v>1</v>
      </c>
      <c r="H962" s="1" t="b">
        <v>1</v>
      </c>
      <c r="I962" s="1" t="s">
        <v>2236</v>
      </c>
      <c r="J962" s="5"/>
    </row>
    <row r="963" hidden="1">
      <c r="A963" s="2" t="s">
        <v>134</v>
      </c>
      <c r="B963" s="14"/>
      <c r="C963" s="1" t="s">
        <v>117</v>
      </c>
      <c r="D963" s="2" t="s">
        <v>71</v>
      </c>
      <c r="E963" s="1" t="s">
        <v>22</v>
      </c>
      <c r="F963" s="1" t="s">
        <v>2366</v>
      </c>
      <c r="G963" s="1" t="b">
        <v>1</v>
      </c>
      <c r="H963" s="1" t="b">
        <v>1</v>
      </c>
      <c r="I963" s="1" t="s">
        <v>2221</v>
      </c>
      <c r="J963" s="5"/>
    </row>
    <row r="964" hidden="1">
      <c r="A964" s="2" t="s">
        <v>134</v>
      </c>
      <c r="B964" s="14"/>
      <c r="C964" s="1" t="s">
        <v>117</v>
      </c>
      <c r="D964" s="2" t="s">
        <v>228</v>
      </c>
      <c r="E964" s="1" t="s">
        <v>17</v>
      </c>
      <c r="F964" s="1" t="s">
        <v>2632</v>
      </c>
      <c r="G964" s="1" t="b">
        <v>1</v>
      </c>
      <c r="H964" s="1" t="b">
        <v>1</v>
      </c>
      <c r="I964" s="1" t="s">
        <v>2236</v>
      </c>
      <c r="J964" s="5"/>
    </row>
    <row r="965" hidden="1">
      <c r="A965" s="2" t="s">
        <v>134</v>
      </c>
      <c r="B965" s="14"/>
      <c r="C965" s="1" t="s">
        <v>117</v>
      </c>
      <c r="D965" s="2" t="s">
        <v>228</v>
      </c>
      <c r="E965" s="1" t="s">
        <v>17</v>
      </c>
      <c r="F965" s="1" t="s">
        <v>2188</v>
      </c>
      <c r="G965" s="1" t="b">
        <v>1</v>
      </c>
      <c r="H965" s="1" t="b">
        <v>1</v>
      </c>
      <c r="I965" s="1" t="s">
        <v>2221</v>
      </c>
      <c r="J965" s="5"/>
    </row>
    <row r="966" hidden="1">
      <c r="A966" s="2" t="s">
        <v>134</v>
      </c>
      <c r="B966" s="14"/>
      <c r="C966" s="1" t="s">
        <v>117</v>
      </c>
      <c r="D966" s="2" t="s">
        <v>247</v>
      </c>
      <c r="E966" s="1" t="s">
        <v>22</v>
      </c>
      <c r="F966" s="1" t="s">
        <v>2060</v>
      </c>
      <c r="G966" s="1" t="b">
        <v>1</v>
      </c>
      <c r="H966" s="1" t="b">
        <v>1</v>
      </c>
      <c r="I966" s="1" t="s">
        <v>2221</v>
      </c>
      <c r="J966" s="5"/>
    </row>
    <row r="967" hidden="1">
      <c r="A967" s="2" t="s">
        <v>134</v>
      </c>
      <c r="B967" s="14"/>
      <c r="C967" s="1" t="s">
        <v>117</v>
      </c>
      <c r="D967" s="2" t="s">
        <v>228</v>
      </c>
      <c r="E967" s="1" t="s">
        <v>17</v>
      </c>
      <c r="F967" s="1" t="s">
        <v>2627</v>
      </c>
      <c r="G967" s="1" t="b">
        <v>1</v>
      </c>
      <c r="H967" s="1" t="b">
        <v>1</v>
      </c>
      <c r="I967" s="1" t="s">
        <v>2236</v>
      </c>
      <c r="J967" s="5"/>
    </row>
    <row r="968" hidden="1">
      <c r="A968" s="2" t="s">
        <v>134</v>
      </c>
      <c r="B968" s="14"/>
      <c r="C968" s="1" t="s">
        <v>117</v>
      </c>
      <c r="D968" s="2" t="s">
        <v>71</v>
      </c>
      <c r="E968" s="1" t="s">
        <v>22</v>
      </c>
      <c r="F968" s="1" t="s">
        <v>2366</v>
      </c>
      <c r="G968" s="1" t="b">
        <v>1</v>
      </c>
      <c r="H968" s="1" t="b">
        <v>1</v>
      </c>
      <c r="I968" s="1" t="s">
        <v>2221</v>
      </c>
      <c r="J968" s="5"/>
    </row>
    <row r="969" hidden="1">
      <c r="A969" s="2" t="s">
        <v>135</v>
      </c>
      <c r="B969" s="14"/>
      <c r="C969" s="1" t="s">
        <v>117</v>
      </c>
      <c r="D969" s="2" t="s">
        <v>53</v>
      </c>
      <c r="E969" s="1" t="s">
        <v>22</v>
      </c>
      <c r="F969" s="1" t="s">
        <v>2366</v>
      </c>
      <c r="G969" s="1" t="b">
        <v>1</v>
      </c>
      <c r="H969" s="1" t="b">
        <v>1</v>
      </c>
      <c r="I969" s="1" t="s">
        <v>2221</v>
      </c>
      <c r="J969" s="5"/>
    </row>
    <row r="970" hidden="1">
      <c r="A970" s="2" t="s">
        <v>135</v>
      </c>
      <c r="B970" s="14"/>
      <c r="C970" s="1" t="s">
        <v>117</v>
      </c>
      <c r="D970" s="2" t="s">
        <v>228</v>
      </c>
      <c r="E970" s="1" t="s">
        <v>17</v>
      </c>
      <c r="F970" s="1" t="s">
        <v>2188</v>
      </c>
      <c r="G970" s="1" t="b">
        <v>1</v>
      </c>
      <c r="H970" s="1" t="b">
        <v>1</v>
      </c>
      <c r="I970" s="1" t="s">
        <v>2221</v>
      </c>
      <c r="J970" s="5"/>
    </row>
    <row r="971" hidden="1">
      <c r="A971" s="2" t="s">
        <v>135</v>
      </c>
      <c r="B971" s="14"/>
      <c r="C971" s="1" t="s">
        <v>117</v>
      </c>
      <c r="D971" s="2" t="s">
        <v>228</v>
      </c>
      <c r="E971" s="1" t="s">
        <v>17</v>
      </c>
      <c r="F971" s="1" t="s">
        <v>2635</v>
      </c>
      <c r="G971" s="1" t="b">
        <v>1</v>
      </c>
      <c r="H971" s="1" t="b">
        <v>1</v>
      </c>
      <c r="I971" s="1" t="s">
        <v>2236</v>
      </c>
      <c r="J971" s="5"/>
    </row>
    <row r="972" hidden="1">
      <c r="A972" s="2" t="s">
        <v>135</v>
      </c>
      <c r="B972" s="14"/>
      <c r="C972" s="1" t="s">
        <v>117</v>
      </c>
      <c r="D972" s="2" t="s">
        <v>247</v>
      </c>
      <c r="E972" s="1" t="s">
        <v>22</v>
      </c>
      <c r="F972" s="1" t="s">
        <v>2636</v>
      </c>
      <c r="G972" s="1" t="b">
        <v>1</v>
      </c>
      <c r="H972" s="1" t="b">
        <v>1</v>
      </c>
      <c r="I972" s="1" t="s">
        <v>2236</v>
      </c>
      <c r="J972" s="5"/>
    </row>
    <row r="973" hidden="1">
      <c r="A973" s="2" t="s">
        <v>135</v>
      </c>
      <c r="B973" s="14"/>
      <c r="C973" s="1" t="s">
        <v>117</v>
      </c>
      <c r="D973" s="2" t="s">
        <v>228</v>
      </c>
      <c r="E973" s="1" t="s">
        <v>17</v>
      </c>
      <c r="F973" s="1" t="s">
        <v>2637</v>
      </c>
      <c r="G973" s="1" t="b">
        <v>1</v>
      </c>
      <c r="H973" s="1" t="b">
        <v>1</v>
      </c>
      <c r="I973" s="1" t="s">
        <v>2236</v>
      </c>
      <c r="J973" s="5"/>
    </row>
    <row r="974" hidden="1">
      <c r="A974" s="2" t="s">
        <v>135</v>
      </c>
      <c r="B974" s="14"/>
      <c r="C974" s="1" t="s">
        <v>117</v>
      </c>
      <c r="D974" s="2" t="s">
        <v>53</v>
      </c>
      <c r="E974" s="1" t="s">
        <v>22</v>
      </c>
      <c r="F974" s="1" t="s">
        <v>2366</v>
      </c>
      <c r="G974" s="1" t="b">
        <v>1</v>
      </c>
      <c r="H974" s="1" t="b">
        <v>1</v>
      </c>
      <c r="I974" s="1" t="s">
        <v>2221</v>
      </c>
      <c r="J974" s="5"/>
    </row>
    <row r="975" hidden="1">
      <c r="A975" s="2" t="s">
        <v>136</v>
      </c>
      <c r="B975" s="14"/>
      <c r="C975" s="1" t="s">
        <v>117</v>
      </c>
      <c r="D975" s="2" t="s">
        <v>228</v>
      </c>
      <c r="E975" s="1" t="s">
        <v>17</v>
      </c>
      <c r="F975" s="1" t="s">
        <v>2613</v>
      </c>
      <c r="G975" s="1" t="b">
        <v>1</v>
      </c>
      <c r="H975" s="1" t="b">
        <v>1</v>
      </c>
      <c r="I975" s="1" t="s">
        <v>2221</v>
      </c>
      <c r="J975" s="5"/>
    </row>
    <row r="976" hidden="1">
      <c r="A976" s="2" t="s">
        <v>136</v>
      </c>
      <c r="B976" s="14"/>
      <c r="C976" s="1" t="s">
        <v>117</v>
      </c>
      <c r="D976" s="2" t="s">
        <v>228</v>
      </c>
      <c r="E976" s="1" t="s">
        <v>17</v>
      </c>
      <c r="F976" s="1" t="s">
        <v>2638</v>
      </c>
      <c r="G976" s="1" t="b">
        <v>1</v>
      </c>
      <c r="H976" s="1" t="b">
        <v>1</v>
      </c>
      <c r="I976" s="1" t="s">
        <v>2236</v>
      </c>
      <c r="J976" s="5"/>
    </row>
    <row r="977" hidden="1">
      <c r="A977" s="2" t="s">
        <v>136</v>
      </c>
      <c r="B977" s="14"/>
      <c r="C977" s="1" t="s">
        <v>117</v>
      </c>
      <c r="D977" s="2" t="s">
        <v>247</v>
      </c>
      <c r="E977" s="1" t="s">
        <v>22</v>
      </c>
      <c r="F977" s="1" t="s">
        <v>2608</v>
      </c>
      <c r="G977" s="1" t="b">
        <v>1</v>
      </c>
      <c r="H977" s="1" t="b">
        <v>1</v>
      </c>
      <c r="I977" s="1" t="s">
        <v>2221</v>
      </c>
      <c r="J977" s="5"/>
    </row>
    <row r="978" hidden="1">
      <c r="A978" s="2" t="s">
        <v>136</v>
      </c>
      <c r="B978" s="14"/>
      <c r="C978" s="1" t="s">
        <v>117</v>
      </c>
      <c r="D978" s="2" t="s">
        <v>228</v>
      </c>
      <c r="E978" s="1" t="s">
        <v>17</v>
      </c>
      <c r="F978" s="1" t="s">
        <v>2613</v>
      </c>
      <c r="G978" s="1" t="b">
        <v>1</v>
      </c>
      <c r="H978" s="1" t="b">
        <v>1</v>
      </c>
      <c r="I978" s="1" t="s">
        <v>2221</v>
      </c>
      <c r="J978" s="5"/>
    </row>
    <row r="979" hidden="1">
      <c r="A979" s="2" t="s">
        <v>136</v>
      </c>
      <c r="B979" s="14"/>
      <c r="C979" s="1" t="s">
        <v>117</v>
      </c>
      <c r="D979" s="2" t="s">
        <v>228</v>
      </c>
      <c r="E979" s="1" t="s">
        <v>17</v>
      </c>
      <c r="F979" s="1" t="s">
        <v>2639</v>
      </c>
      <c r="G979" s="1" t="b">
        <v>1</v>
      </c>
      <c r="H979" s="1" t="b">
        <v>1</v>
      </c>
      <c r="I979" s="1" t="s">
        <v>2236</v>
      </c>
      <c r="J979" s="5"/>
    </row>
    <row r="980" hidden="1">
      <c r="A980" s="2" t="s">
        <v>136</v>
      </c>
      <c r="B980" s="14"/>
      <c r="C980" s="1" t="s">
        <v>117</v>
      </c>
      <c r="D980" s="2" t="s">
        <v>21</v>
      </c>
      <c r="E980" s="1" t="s">
        <v>22</v>
      </c>
      <c r="F980" s="1" t="s">
        <v>2386</v>
      </c>
      <c r="G980" s="1" t="b">
        <v>1</v>
      </c>
      <c r="H980" s="1" t="b">
        <v>1</v>
      </c>
      <c r="I980" s="1" t="s">
        <v>2236</v>
      </c>
      <c r="J980" s="5"/>
    </row>
    <row r="981" hidden="1">
      <c r="A981" s="2" t="s">
        <v>136</v>
      </c>
      <c r="B981" s="14"/>
      <c r="C981" s="1" t="s">
        <v>117</v>
      </c>
      <c r="D981" s="2" t="s">
        <v>153</v>
      </c>
      <c r="E981" s="1" t="s">
        <v>15</v>
      </c>
      <c r="F981" s="1" t="s">
        <v>2387</v>
      </c>
      <c r="G981" s="1" t="b">
        <v>1</v>
      </c>
      <c r="H981" s="1" t="b">
        <v>1</v>
      </c>
      <c r="I981" s="1" t="s">
        <v>2221</v>
      </c>
      <c r="J981" s="5"/>
    </row>
    <row r="982" hidden="1">
      <c r="A982" s="2" t="s">
        <v>136</v>
      </c>
      <c r="B982" s="14"/>
      <c r="C982" s="1" t="s">
        <v>117</v>
      </c>
      <c r="D982" s="2" t="s">
        <v>241</v>
      </c>
      <c r="E982" s="1" t="s">
        <v>15</v>
      </c>
      <c r="F982" s="1" t="s">
        <v>2388</v>
      </c>
      <c r="G982" s="1" t="b">
        <v>1</v>
      </c>
      <c r="H982" s="1" t="b">
        <v>1</v>
      </c>
      <c r="I982" s="1" t="s">
        <v>2221</v>
      </c>
      <c r="J982" s="5"/>
    </row>
    <row r="983" hidden="1">
      <c r="A983" s="2" t="s">
        <v>136</v>
      </c>
      <c r="B983" s="14"/>
      <c r="C983" s="1" t="s">
        <v>117</v>
      </c>
      <c r="D983" s="2" t="s">
        <v>14</v>
      </c>
      <c r="E983" s="1" t="s">
        <v>15</v>
      </c>
      <c r="F983" s="1" t="s">
        <v>2389</v>
      </c>
      <c r="G983" s="1" t="b">
        <v>1</v>
      </c>
      <c r="H983" s="1" t="b">
        <v>1</v>
      </c>
      <c r="I983" s="1" t="s">
        <v>2221</v>
      </c>
      <c r="J983" s="5"/>
    </row>
    <row r="984" hidden="1">
      <c r="A984" s="2" t="s">
        <v>136</v>
      </c>
      <c r="B984" s="14"/>
      <c r="C984" s="1" t="s">
        <v>117</v>
      </c>
      <c r="D984" s="2" t="s">
        <v>19</v>
      </c>
      <c r="E984" s="1" t="s">
        <v>20</v>
      </c>
      <c r="F984" s="1" t="s">
        <v>2407</v>
      </c>
      <c r="G984" s="1" t="b">
        <v>1</v>
      </c>
      <c r="H984" s="1" t="b">
        <v>1</v>
      </c>
      <c r="I984" s="1" t="s">
        <v>2221</v>
      </c>
      <c r="J984" s="5"/>
    </row>
    <row r="985" hidden="1">
      <c r="A985" s="2" t="s">
        <v>137</v>
      </c>
      <c r="B985" s="14"/>
      <c r="C985" s="1" t="s">
        <v>117</v>
      </c>
      <c r="D985" s="2" t="s">
        <v>228</v>
      </c>
      <c r="E985" s="1" t="s">
        <v>17</v>
      </c>
      <c r="F985" s="1" t="s">
        <v>2606</v>
      </c>
      <c r="G985" s="1" t="b">
        <v>1</v>
      </c>
      <c r="H985" s="1" t="b">
        <v>1</v>
      </c>
      <c r="I985" s="1" t="s">
        <v>2236</v>
      </c>
      <c r="J985" s="5"/>
    </row>
    <row r="986" hidden="1">
      <c r="A986" s="2" t="s">
        <v>137</v>
      </c>
      <c r="B986" s="14"/>
      <c r="C986" s="1" t="s">
        <v>117</v>
      </c>
      <c r="D986" s="2" t="s">
        <v>45</v>
      </c>
      <c r="E986" s="1" t="s">
        <v>22</v>
      </c>
      <c r="F986" s="1" t="s">
        <v>2634</v>
      </c>
      <c r="G986" s="1" t="b">
        <v>1</v>
      </c>
      <c r="H986" s="1" t="b">
        <v>1</v>
      </c>
      <c r="I986" s="1" t="s">
        <v>2221</v>
      </c>
      <c r="J986" s="5"/>
    </row>
    <row r="987" hidden="1">
      <c r="A987" s="2" t="s">
        <v>137</v>
      </c>
      <c r="B987" s="14"/>
      <c r="C987" s="1" t="s">
        <v>117</v>
      </c>
      <c r="D987" s="2" t="s">
        <v>228</v>
      </c>
      <c r="E987" s="1" t="s">
        <v>17</v>
      </c>
      <c r="F987" s="1" t="s">
        <v>2188</v>
      </c>
      <c r="G987" s="1" t="b">
        <v>1</v>
      </c>
      <c r="H987" s="1" t="b">
        <v>1</v>
      </c>
      <c r="I987" s="1" t="s">
        <v>2221</v>
      </c>
      <c r="J987" s="5"/>
    </row>
    <row r="988" hidden="1">
      <c r="A988" s="2" t="s">
        <v>137</v>
      </c>
      <c r="B988" s="14"/>
      <c r="C988" s="1" t="s">
        <v>117</v>
      </c>
      <c r="D988" s="2" t="s">
        <v>228</v>
      </c>
      <c r="E988" s="1" t="s">
        <v>17</v>
      </c>
      <c r="F988" s="1" t="s">
        <v>2607</v>
      </c>
      <c r="G988" s="1" t="b">
        <v>1</v>
      </c>
      <c r="H988" s="1" t="b">
        <v>1</v>
      </c>
      <c r="I988" s="1" t="s">
        <v>2236</v>
      </c>
      <c r="J988" s="5"/>
    </row>
    <row r="989" hidden="1">
      <c r="A989" s="2" t="s">
        <v>137</v>
      </c>
      <c r="B989" s="14"/>
      <c r="C989" s="1" t="s">
        <v>117</v>
      </c>
      <c r="D989" s="2" t="s">
        <v>247</v>
      </c>
      <c r="E989" s="1" t="s">
        <v>22</v>
      </c>
      <c r="F989" s="1" t="s">
        <v>2640</v>
      </c>
      <c r="G989" s="1" t="b">
        <v>1</v>
      </c>
      <c r="H989" s="1" t="b">
        <v>1</v>
      </c>
      <c r="I989" s="1" t="s">
        <v>2236</v>
      </c>
      <c r="J989" s="5"/>
    </row>
    <row r="990" hidden="1">
      <c r="A990" s="2" t="s">
        <v>137</v>
      </c>
      <c r="B990" s="14"/>
      <c r="C990" s="1" t="s">
        <v>117</v>
      </c>
      <c r="D990" s="2" t="s">
        <v>228</v>
      </c>
      <c r="E990" s="1" t="s">
        <v>17</v>
      </c>
      <c r="F990" s="1" t="s">
        <v>2609</v>
      </c>
      <c r="G990" s="1" t="b">
        <v>1</v>
      </c>
      <c r="H990" s="1" t="b">
        <v>1</v>
      </c>
      <c r="I990" s="1" t="s">
        <v>2236</v>
      </c>
      <c r="J990" s="5"/>
    </row>
    <row r="991" hidden="1">
      <c r="A991" s="2" t="s">
        <v>137</v>
      </c>
      <c r="B991" s="14"/>
      <c r="C991" s="1" t="s">
        <v>117</v>
      </c>
      <c r="D991" s="2" t="s">
        <v>228</v>
      </c>
      <c r="E991" s="1" t="s">
        <v>17</v>
      </c>
      <c r="F991" s="1" t="s">
        <v>2385</v>
      </c>
      <c r="G991" s="1" t="b">
        <v>1</v>
      </c>
      <c r="H991" s="1" t="b">
        <v>1</v>
      </c>
      <c r="I991" s="1" t="s">
        <v>2236</v>
      </c>
      <c r="J991" s="5"/>
    </row>
    <row r="992" hidden="1">
      <c r="A992" s="2" t="s">
        <v>137</v>
      </c>
      <c r="B992" s="14"/>
      <c r="C992" s="1" t="s">
        <v>117</v>
      </c>
      <c r="D992" s="2" t="s">
        <v>21</v>
      </c>
      <c r="E992" s="1" t="s">
        <v>22</v>
      </c>
      <c r="F992" s="1" t="s">
        <v>2386</v>
      </c>
      <c r="G992" s="1" t="b">
        <v>1</v>
      </c>
      <c r="H992" s="1" t="b">
        <v>1</v>
      </c>
      <c r="I992" s="1" t="s">
        <v>2236</v>
      </c>
      <c r="J992" s="5"/>
    </row>
    <row r="993" hidden="1">
      <c r="A993" s="2" t="s">
        <v>137</v>
      </c>
      <c r="B993" s="14"/>
      <c r="C993" s="1" t="s">
        <v>117</v>
      </c>
      <c r="D993" s="2" t="s">
        <v>153</v>
      </c>
      <c r="E993" s="1" t="s">
        <v>15</v>
      </c>
      <c r="F993" s="1" t="s">
        <v>2387</v>
      </c>
      <c r="G993" s="1" t="b">
        <v>1</v>
      </c>
      <c r="H993" s="1" t="b">
        <v>1</v>
      </c>
      <c r="I993" s="1" t="s">
        <v>2221</v>
      </c>
      <c r="J993" s="5"/>
    </row>
    <row r="994" hidden="1">
      <c r="A994" s="2" t="s">
        <v>137</v>
      </c>
      <c r="B994" s="14"/>
      <c r="C994" s="1" t="s">
        <v>117</v>
      </c>
      <c r="D994" s="2" t="s">
        <v>241</v>
      </c>
      <c r="E994" s="1" t="s">
        <v>15</v>
      </c>
      <c r="F994" s="1" t="s">
        <v>2388</v>
      </c>
      <c r="G994" s="1" t="b">
        <v>1</v>
      </c>
      <c r="H994" s="1" t="b">
        <v>1</v>
      </c>
      <c r="I994" s="1" t="s">
        <v>2221</v>
      </c>
      <c r="J994" s="5"/>
    </row>
    <row r="995" hidden="1">
      <c r="A995" s="2" t="s">
        <v>137</v>
      </c>
      <c r="B995" s="14"/>
      <c r="C995" s="1" t="s">
        <v>117</v>
      </c>
      <c r="D995" s="2" t="s">
        <v>14</v>
      </c>
      <c r="E995" s="1" t="s">
        <v>15</v>
      </c>
      <c r="F995" s="1" t="s">
        <v>2389</v>
      </c>
      <c r="G995" s="1" t="b">
        <v>1</v>
      </c>
      <c r="H995" s="1" t="b">
        <v>1</v>
      </c>
      <c r="I995" s="1" t="s">
        <v>2221</v>
      </c>
      <c r="J995" s="5"/>
    </row>
    <row r="996" hidden="1">
      <c r="A996" s="2" t="s">
        <v>137</v>
      </c>
      <c r="B996" s="14"/>
      <c r="C996" s="1" t="s">
        <v>117</v>
      </c>
      <c r="D996" s="2" t="s">
        <v>19</v>
      </c>
      <c r="E996" s="1" t="s">
        <v>20</v>
      </c>
      <c r="F996" s="1" t="s">
        <v>2407</v>
      </c>
      <c r="G996" s="1" t="b">
        <v>1</v>
      </c>
      <c r="H996" s="1" t="b">
        <v>1</v>
      </c>
      <c r="I996" s="1" t="s">
        <v>2221</v>
      </c>
      <c r="J996" s="5"/>
    </row>
    <row r="997" hidden="1">
      <c r="A997" s="2" t="s">
        <v>138</v>
      </c>
      <c r="B997" s="14"/>
      <c r="C997" s="1" t="s">
        <v>117</v>
      </c>
      <c r="D997" s="2" t="s">
        <v>23</v>
      </c>
      <c r="E997" s="1" t="s">
        <v>22</v>
      </c>
      <c r="F997" s="1" t="s">
        <v>2641</v>
      </c>
      <c r="G997" s="1" t="b">
        <v>1</v>
      </c>
      <c r="H997" s="1" t="b">
        <v>1</v>
      </c>
      <c r="I997" s="1" t="s">
        <v>2221</v>
      </c>
      <c r="J997" s="5"/>
    </row>
    <row r="998" hidden="1">
      <c r="A998" s="2" t="s">
        <v>138</v>
      </c>
      <c r="B998" s="14"/>
      <c r="C998" s="1" t="s">
        <v>117</v>
      </c>
      <c r="D998" s="2" t="s">
        <v>228</v>
      </c>
      <c r="E998" s="1" t="s">
        <v>17</v>
      </c>
      <c r="F998" s="1" t="s">
        <v>2613</v>
      </c>
      <c r="G998" s="1" t="b">
        <v>1</v>
      </c>
      <c r="H998" s="1" t="b">
        <v>1</v>
      </c>
      <c r="I998" s="1" t="s">
        <v>2221</v>
      </c>
      <c r="J998" s="5"/>
    </row>
    <row r="999" hidden="1">
      <c r="A999" s="2" t="s">
        <v>138</v>
      </c>
      <c r="B999" s="14"/>
      <c r="C999" s="1" t="s">
        <v>117</v>
      </c>
      <c r="D999" s="2" t="s">
        <v>228</v>
      </c>
      <c r="E999" s="1" t="s">
        <v>17</v>
      </c>
      <c r="F999" s="1" t="s">
        <v>2613</v>
      </c>
      <c r="G999" s="1" t="b">
        <v>1</v>
      </c>
      <c r="H999" s="1" t="b">
        <v>1</v>
      </c>
      <c r="I999" s="1" t="s">
        <v>2221</v>
      </c>
      <c r="J999" s="5"/>
    </row>
    <row r="1000" hidden="1">
      <c r="A1000" s="2" t="s">
        <v>138</v>
      </c>
      <c r="B1000" s="14"/>
      <c r="C1000" s="1" t="s">
        <v>117</v>
      </c>
      <c r="D1000" s="2" t="s">
        <v>228</v>
      </c>
      <c r="E1000" s="1" t="s">
        <v>17</v>
      </c>
      <c r="F1000" s="1" t="s">
        <v>2614</v>
      </c>
      <c r="G1000" s="1" t="b">
        <v>1</v>
      </c>
      <c r="H1000" s="1" t="b">
        <v>1</v>
      </c>
      <c r="I1000" s="1" t="s">
        <v>2236</v>
      </c>
      <c r="J1000" s="5"/>
    </row>
    <row r="1001" hidden="1">
      <c r="A1001" s="2" t="s">
        <v>138</v>
      </c>
      <c r="B1001" s="14"/>
      <c r="C1001" s="1" t="s">
        <v>117</v>
      </c>
      <c r="D1001" s="2" t="s">
        <v>239</v>
      </c>
      <c r="E1001" s="1" t="s">
        <v>22</v>
      </c>
      <c r="F1001" s="1" t="s">
        <v>2642</v>
      </c>
      <c r="G1001" s="1" t="b">
        <v>1</v>
      </c>
      <c r="H1001" s="1" t="b">
        <v>1</v>
      </c>
      <c r="I1001" s="1" t="s">
        <v>2221</v>
      </c>
      <c r="J1001" s="5"/>
    </row>
    <row r="1002" hidden="1">
      <c r="A1002" s="2" t="s">
        <v>138</v>
      </c>
      <c r="B1002" s="14"/>
      <c r="C1002" s="1" t="s">
        <v>117</v>
      </c>
      <c r="D1002" s="2" t="s">
        <v>228</v>
      </c>
      <c r="E1002" s="1" t="s">
        <v>17</v>
      </c>
      <c r="F1002" s="1" t="s">
        <v>2613</v>
      </c>
      <c r="G1002" s="1" t="b">
        <v>1</v>
      </c>
      <c r="H1002" s="1" t="b">
        <v>1</v>
      </c>
      <c r="I1002" s="1" t="s">
        <v>2221</v>
      </c>
      <c r="J1002" s="5"/>
    </row>
    <row r="1003" hidden="1">
      <c r="A1003" s="2" t="s">
        <v>139</v>
      </c>
      <c r="B1003" s="14"/>
      <c r="C1003" s="1" t="s">
        <v>117</v>
      </c>
      <c r="D1003" s="2" t="s">
        <v>23</v>
      </c>
      <c r="E1003" s="1" t="s">
        <v>22</v>
      </c>
      <c r="F1003" s="1" t="s">
        <v>2641</v>
      </c>
      <c r="G1003" s="1" t="b">
        <v>1</v>
      </c>
      <c r="H1003" s="1" t="b">
        <v>1</v>
      </c>
      <c r="I1003" s="1" t="s">
        <v>2221</v>
      </c>
      <c r="J1003" s="5"/>
    </row>
    <row r="1004" hidden="1">
      <c r="A1004" s="2" t="s">
        <v>139</v>
      </c>
      <c r="B1004" s="14"/>
      <c r="C1004" s="1" t="s">
        <v>117</v>
      </c>
      <c r="D1004" s="2" t="s">
        <v>23</v>
      </c>
      <c r="E1004" s="1" t="s">
        <v>22</v>
      </c>
      <c r="F1004" s="1" t="s">
        <v>2641</v>
      </c>
      <c r="G1004" s="1" t="b">
        <v>1</v>
      </c>
      <c r="H1004" s="1" t="b">
        <v>1</v>
      </c>
      <c r="I1004" s="1" t="s">
        <v>2221</v>
      </c>
      <c r="J1004" s="5"/>
    </row>
    <row r="1005" hidden="1">
      <c r="A1005" s="2" t="s">
        <v>139</v>
      </c>
      <c r="B1005" s="14"/>
      <c r="C1005" s="1" t="s">
        <v>117</v>
      </c>
      <c r="D1005" s="2" t="s">
        <v>228</v>
      </c>
      <c r="E1005" s="1" t="s">
        <v>17</v>
      </c>
      <c r="F1005" s="1" t="s">
        <v>2613</v>
      </c>
      <c r="G1005" s="1" t="b">
        <v>1</v>
      </c>
      <c r="H1005" s="1" t="b">
        <v>1</v>
      </c>
      <c r="I1005" s="1" t="s">
        <v>2221</v>
      </c>
      <c r="J1005" s="5"/>
    </row>
    <row r="1006" hidden="1">
      <c r="A1006" s="2" t="s">
        <v>139</v>
      </c>
      <c r="B1006" s="14"/>
      <c r="C1006" s="1" t="s">
        <v>117</v>
      </c>
      <c r="D1006" s="2" t="s">
        <v>228</v>
      </c>
      <c r="E1006" s="1" t="s">
        <v>17</v>
      </c>
      <c r="F1006" s="1" t="s">
        <v>2613</v>
      </c>
      <c r="G1006" s="1" t="b">
        <v>1</v>
      </c>
      <c r="H1006" s="1" t="b">
        <v>1</v>
      </c>
      <c r="I1006" s="1" t="s">
        <v>2221</v>
      </c>
      <c r="J1006" s="5"/>
    </row>
    <row r="1007" hidden="1">
      <c r="A1007" s="2" t="s">
        <v>139</v>
      </c>
      <c r="B1007" s="14"/>
      <c r="C1007" s="1" t="s">
        <v>117</v>
      </c>
      <c r="D1007" s="2" t="s">
        <v>228</v>
      </c>
      <c r="E1007" s="1" t="s">
        <v>17</v>
      </c>
      <c r="F1007" s="1" t="s">
        <v>2614</v>
      </c>
      <c r="G1007" s="1" t="b">
        <v>1</v>
      </c>
      <c r="H1007" s="1" t="b">
        <v>1</v>
      </c>
      <c r="I1007" s="1" t="s">
        <v>2236</v>
      </c>
      <c r="J1007" s="5"/>
    </row>
    <row r="1008" hidden="1">
      <c r="A1008" s="2" t="s">
        <v>139</v>
      </c>
      <c r="B1008" s="14"/>
      <c r="C1008" s="1" t="s">
        <v>117</v>
      </c>
      <c r="D1008" s="2" t="s">
        <v>239</v>
      </c>
      <c r="E1008" s="1" t="s">
        <v>22</v>
      </c>
      <c r="F1008" s="1" t="s">
        <v>2642</v>
      </c>
      <c r="G1008" s="1" t="b">
        <v>1</v>
      </c>
      <c r="H1008" s="1" t="b">
        <v>1</v>
      </c>
      <c r="I1008" s="1" t="s">
        <v>2221</v>
      </c>
      <c r="J1008" s="5"/>
    </row>
    <row r="1009" hidden="1">
      <c r="A1009" s="2" t="s">
        <v>139</v>
      </c>
      <c r="B1009" s="14"/>
      <c r="C1009" s="1" t="s">
        <v>117</v>
      </c>
      <c r="D1009" s="2" t="s">
        <v>239</v>
      </c>
      <c r="E1009" s="1" t="s">
        <v>22</v>
      </c>
      <c r="F1009" s="1" t="s">
        <v>2642</v>
      </c>
      <c r="G1009" s="1" t="b">
        <v>1</v>
      </c>
      <c r="H1009" s="1" t="b">
        <v>1</v>
      </c>
      <c r="I1009" s="1" t="s">
        <v>2221</v>
      </c>
      <c r="J1009" s="5"/>
    </row>
    <row r="1010" hidden="1">
      <c r="A1010" s="2" t="s">
        <v>139</v>
      </c>
      <c r="B1010" s="14"/>
      <c r="C1010" s="1" t="s">
        <v>117</v>
      </c>
      <c r="D1010" s="2" t="s">
        <v>228</v>
      </c>
      <c r="E1010" s="1" t="s">
        <v>17</v>
      </c>
      <c r="F1010" s="1" t="s">
        <v>2613</v>
      </c>
      <c r="G1010" s="1" t="b">
        <v>1</v>
      </c>
      <c r="H1010" s="1" t="b">
        <v>1</v>
      </c>
      <c r="I1010" s="1" t="s">
        <v>2221</v>
      </c>
      <c r="J1010" s="5"/>
    </row>
    <row r="1011" hidden="1">
      <c r="A1011" s="2" t="s">
        <v>140</v>
      </c>
      <c r="B1011" s="14"/>
      <c r="C1011" s="1" t="s">
        <v>117</v>
      </c>
      <c r="D1011" s="2" t="s">
        <v>72</v>
      </c>
      <c r="E1011" s="1" t="s">
        <v>22</v>
      </c>
      <c r="F1011" s="1" t="s">
        <v>2366</v>
      </c>
      <c r="G1011" s="1" t="b">
        <v>1</v>
      </c>
      <c r="H1011" s="1" t="b">
        <v>1</v>
      </c>
      <c r="I1011" s="1" t="s">
        <v>2221</v>
      </c>
      <c r="J1011" s="5"/>
    </row>
    <row r="1012" hidden="1">
      <c r="A1012" s="2" t="s">
        <v>140</v>
      </c>
      <c r="B1012" s="14"/>
      <c r="C1012" s="1" t="s">
        <v>117</v>
      </c>
      <c r="D1012" s="2" t="s">
        <v>228</v>
      </c>
      <c r="E1012" s="1" t="s">
        <v>17</v>
      </c>
      <c r="F1012" s="1" t="s">
        <v>2606</v>
      </c>
      <c r="G1012" s="1" t="b">
        <v>1</v>
      </c>
      <c r="H1012" s="1" t="b">
        <v>1</v>
      </c>
      <c r="I1012" s="1" t="s">
        <v>2236</v>
      </c>
      <c r="J1012" s="5"/>
    </row>
    <row r="1013" hidden="1">
      <c r="A1013" s="2" t="s">
        <v>140</v>
      </c>
      <c r="B1013" s="14"/>
      <c r="C1013" s="1" t="s">
        <v>117</v>
      </c>
      <c r="D1013" s="2" t="s">
        <v>228</v>
      </c>
      <c r="E1013" s="1" t="s">
        <v>17</v>
      </c>
      <c r="F1013" s="1" t="s">
        <v>2188</v>
      </c>
      <c r="G1013" s="1" t="b">
        <v>1</v>
      </c>
      <c r="H1013" s="1" t="b">
        <v>1</v>
      </c>
      <c r="I1013" s="1" t="s">
        <v>2221</v>
      </c>
      <c r="J1013" s="5"/>
    </row>
    <row r="1014" hidden="1">
      <c r="A1014" s="2" t="s">
        <v>140</v>
      </c>
      <c r="B1014" s="14"/>
      <c r="C1014" s="1" t="s">
        <v>117</v>
      </c>
      <c r="D1014" s="2" t="s">
        <v>228</v>
      </c>
      <c r="E1014" s="1" t="s">
        <v>17</v>
      </c>
      <c r="F1014" s="1" t="s">
        <v>2607</v>
      </c>
      <c r="G1014" s="1" t="b">
        <v>1</v>
      </c>
      <c r="H1014" s="1" t="b">
        <v>1</v>
      </c>
      <c r="I1014" s="1" t="s">
        <v>2236</v>
      </c>
      <c r="J1014" s="5"/>
    </row>
    <row r="1015" hidden="1">
      <c r="A1015" s="2" t="s">
        <v>140</v>
      </c>
      <c r="B1015" s="14"/>
      <c r="C1015" s="1" t="s">
        <v>117</v>
      </c>
      <c r="D1015" s="2" t="s">
        <v>247</v>
      </c>
      <c r="E1015" s="1" t="s">
        <v>22</v>
      </c>
      <c r="F1015" s="1" t="s">
        <v>2608</v>
      </c>
      <c r="G1015" s="1" t="b">
        <v>1</v>
      </c>
      <c r="H1015" s="1" t="b">
        <v>1</v>
      </c>
      <c r="I1015" s="1" t="s">
        <v>2221</v>
      </c>
      <c r="J1015" s="5"/>
    </row>
    <row r="1016" hidden="1">
      <c r="A1016" s="2" t="s">
        <v>140</v>
      </c>
      <c r="B1016" s="14"/>
      <c r="C1016" s="1" t="s">
        <v>117</v>
      </c>
      <c r="D1016" s="2" t="s">
        <v>72</v>
      </c>
      <c r="E1016" s="1" t="s">
        <v>22</v>
      </c>
      <c r="F1016" s="1" t="s">
        <v>2366</v>
      </c>
      <c r="G1016" s="1" t="b">
        <v>1</v>
      </c>
      <c r="H1016" s="1" t="b">
        <v>1</v>
      </c>
      <c r="I1016" s="1" t="s">
        <v>2221</v>
      </c>
      <c r="J1016" s="5"/>
    </row>
    <row r="1017" hidden="1">
      <c r="A1017" s="2" t="s">
        <v>140</v>
      </c>
      <c r="B1017" s="14"/>
      <c r="C1017" s="1" t="s">
        <v>117</v>
      </c>
      <c r="D1017" s="2" t="s">
        <v>228</v>
      </c>
      <c r="E1017" s="1" t="s">
        <v>17</v>
      </c>
      <c r="F1017" s="1" t="s">
        <v>2609</v>
      </c>
      <c r="G1017" s="1" t="b">
        <v>1</v>
      </c>
      <c r="H1017" s="1" t="b">
        <v>1</v>
      </c>
      <c r="I1017" s="1" t="s">
        <v>2236</v>
      </c>
      <c r="J1017" s="5"/>
    </row>
    <row r="1018" hidden="1">
      <c r="A1018" s="2" t="s">
        <v>141</v>
      </c>
      <c r="B1018" s="14"/>
      <c r="C1018" s="1" t="s">
        <v>117</v>
      </c>
      <c r="D1018" s="2" t="s">
        <v>228</v>
      </c>
      <c r="E1018" s="1" t="s">
        <v>17</v>
      </c>
      <c r="F1018" s="1" t="s">
        <v>2613</v>
      </c>
      <c r="G1018" s="1" t="b">
        <v>1</v>
      </c>
      <c r="H1018" s="1" t="b">
        <v>1</v>
      </c>
      <c r="I1018" s="1" t="s">
        <v>2221</v>
      </c>
      <c r="J1018" s="5"/>
    </row>
    <row r="1019" hidden="1">
      <c r="A1019" s="2" t="s">
        <v>141</v>
      </c>
      <c r="B1019" s="14"/>
      <c r="C1019" s="1" t="s">
        <v>117</v>
      </c>
      <c r="D1019" s="2" t="s">
        <v>228</v>
      </c>
      <c r="E1019" s="1" t="s">
        <v>17</v>
      </c>
      <c r="F1019" s="1" t="s">
        <v>2638</v>
      </c>
      <c r="G1019" s="1" t="b">
        <v>1</v>
      </c>
      <c r="H1019" s="1" t="b">
        <v>1</v>
      </c>
      <c r="I1019" s="1" t="s">
        <v>2236</v>
      </c>
      <c r="J1019" s="5"/>
    </row>
    <row r="1020" hidden="1">
      <c r="A1020" s="2" t="s">
        <v>141</v>
      </c>
      <c r="B1020" s="14"/>
      <c r="C1020" s="1" t="s">
        <v>117</v>
      </c>
      <c r="D1020" s="2" t="s">
        <v>227</v>
      </c>
      <c r="E1020" s="1" t="s">
        <v>22</v>
      </c>
      <c r="F1020" s="1" t="s">
        <v>2617</v>
      </c>
      <c r="G1020" s="1" t="b">
        <v>1</v>
      </c>
      <c r="H1020" s="1" t="b">
        <v>1</v>
      </c>
      <c r="I1020" s="1" t="s">
        <v>2221</v>
      </c>
      <c r="J1020" s="5"/>
    </row>
    <row r="1021" hidden="1">
      <c r="A1021" s="2" t="s">
        <v>141</v>
      </c>
      <c r="B1021" s="14"/>
      <c r="C1021" s="1" t="s">
        <v>117</v>
      </c>
      <c r="D1021" s="2" t="s">
        <v>228</v>
      </c>
      <c r="E1021" s="1" t="s">
        <v>17</v>
      </c>
      <c r="F1021" s="1" t="s">
        <v>2613</v>
      </c>
      <c r="G1021" s="1" t="b">
        <v>1</v>
      </c>
      <c r="H1021" s="1" t="b">
        <v>1</v>
      </c>
      <c r="I1021" s="1" t="s">
        <v>2221</v>
      </c>
      <c r="J1021" s="5"/>
    </row>
    <row r="1022" hidden="1">
      <c r="A1022" s="2" t="s">
        <v>142</v>
      </c>
      <c r="B1022" s="14"/>
      <c r="C1022" s="1" t="s">
        <v>117</v>
      </c>
      <c r="D1022" s="2" t="s">
        <v>228</v>
      </c>
      <c r="E1022" s="1" t="s">
        <v>17</v>
      </c>
      <c r="F1022" s="1" t="s">
        <v>2613</v>
      </c>
      <c r="G1022" s="1" t="b">
        <v>1</v>
      </c>
      <c r="H1022" s="1" t="b">
        <v>1</v>
      </c>
      <c r="I1022" s="1" t="s">
        <v>2221</v>
      </c>
      <c r="J1022" s="5"/>
    </row>
    <row r="1023" hidden="1">
      <c r="A1023" s="2" t="s">
        <v>142</v>
      </c>
      <c r="B1023" s="14"/>
      <c r="C1023" s="1" t="s">
        <v>117</v>
      </c>
      <c r="D1023" s="2" t="s">
        <v>228</v>
      </c>
      <c r="E1023" s="1" t="s">
        <v>17</v>
      </c>
      <c r="F1023" s="1" t="s">
        <v>2638</v>
      </c>
      <c r="G1023" s="1" t="b">
        <v>1</v>
      </c>
      <c r="H1023" s="1" t="b">
        <v>1</v>
      </c>
      <c r="I1023" s="1" t="s">
        <v>2236</v>
      </c>
      <c r="J1023" s="5"/>
    </row>
    <row r="1024" hidden="1">
      <c r="A1024" s="2" t="s">
        <v>142</v>
      </c>
      <c r="B1024" s="14"/>
      <c r="C1024" s="1" t="s">
        <v>117</v>
      </c>
      <c r="D1024" s="2" t="s">
        <v>227</v>
      </c>
      <c r="E1024" s="1" t="s">
        <v>22</v>
      </c>
      <c r="F1024" s="1" t="s">
        <v>2617</v>
      </c>
      <c r="G1024" s="1" t="b">
        <v>1</v>
      </c>
      <c r="H1024" s="1" t="b">
        <v>1</v>
      </c>
      <c r="I1024" s="1" t="s">
        <v>2221</v>
      </c>
      <c r="J1024" s="5"/>
    </row>
    <row r="1025" hidden="1">
      <c r="A1025" s="2" t="s">
        <v>142</v>
      </c>
      <c r="B1025" s="14"/>
      <c r="C1025" s="1" t="s">
        <v>117</v>
      </c>
      <c r="D1025" s="2" t="s">
        <v>228</v>
      </c>
      <c r="E1025" s="1" t="s">
        <v>17</v>
      </c>
      <c r="F1025" s="1" t="s">
        <v>2613</v>
      </c>
      <c r="G1025" s="1" t="b">
        <v>1</v>
      </c>
      <c r="H1025" s="1" t="b">
        <v>1</v>
      </c>
      <c r="I1025" s="1" t="s">
        <v>2221</v>
      </c>
      <c r="J1025" s="5"/>
    </row>
    <row r="1026" hidden="1">
      <c r="A1026" s="2" t="s">
        <v>142</v>
      </c>
      <c r="B1026" s="14"/>
      <c r="C1026" s="1" t="s">
        <v>117</v>
      </c>
      <c r="D1026" s="2" t="s">
        <v>228</v>
      </c>
      <c r="E1026" s="1" t="s">
        <v>17</v>
      </c>
      <c r="F1026" s="1" t="s">
        <v>2613</v>
      </c>
      <c r="G1026" s="1" t="b">
        <v>1</v>
      </c>
      <c r="H1026" s="1" t="b">
        <v>1</v>
      </c>
      <c r="I1026" s="1" t="s">
        <v>2221</v>
      </c>
      <c r="J1026" s="5"/>
    </row>
    <row r="1027" hidden="1">
      <c r="A1027" s="2" t="s">
        <v>142</v>
      </c>
      <c r="B1027" s="14"/>
      <c r="C1027" s="1" t="s">
        <v>117</v>
      </c>
      <c r="D1027" s="2" t="s">
        <v>228</v>
      </c>
      <c r="E1027" s="1" t="s">
        <v>17</v>
      </c>
      <c r="F1027" s="1" t="s">
        <v>2638</v>
      </c>
      <c r="G1027" s="1" t="b">
        <v>1</v>
      </c>
      <c r="H1027" s="1" t="b">
        <v>1</v>
      </c>
      <c r="I1027" s="1" t="s">
        <v>2236</v>
      </c>
      <c r="J1027" s="5"/>
    </row>
    <row r="1028" hidden="1">
      <c r="A1028" s="2" t="s">
        <v>142</v>
      </c>
      <c r="B1028" s="14"/>
      <c r="C1028" s="1" t="s">
        <v>117</v>
      </c>
      <c r="D1028" s="2" t="s">
        <v>227</v>
      </c>
      <c r="E1028" s="1" t="s">
        <v>22</v>
      </c>
      <c r="F1028" s="1" t="s">
        <v>2617</v>
      </c>
      <c r="G1028" s="1" t="b">
        <v>1</v>
      </c>
      <c r="H1028" s="1" t="b">
        <v>1</v>
      </c>
      <c r="I1028" s="1" t="s">
        <v>2221</v>
      </c>
      <c r="J1028" s="5"/>
    </row>
    <row r="1029" hidden="1">
      <c r="A1029" s="2" t="s">
        <v>142</v>
      </c>
      <c r="B1029" s="14"/>
      <c r="C1029" s="1" t="s">
        <v>117</v>
      </c>
      <c r="D1029" s="2" t="s">
        <v>228</v>
      </c>
      <c r="E1029" s="1" t="s">
        <v>17</v>
      </c>
      <c r="F1029" s="1" t="s">
        <v>2613</v>
      </c>
      <c r="G1029" s="1" t="b">
        <v>1</v>
      </c>
      <c r="H1029" s="1" t="b">
        <v>1</v>
      </c>
      <c r="I1029" s="1" t="s">
        <v>2221</v>
      </c>
      <c r="J1029" s="5"/>
    </row>
    <row r="1030" hidden="1">
      <c r="A1030" s="2" t="s">
        <v>143</v>
      </c>
      <c r="B1030" s="14"/>
      <c r="C1030" s="1" t="s">
        <v>117</v>
      </c>
      <c r="D1030" s="2" t="s">
        <v>82</v>
      </c>
      <c r="E1030" s="1" t="s">
        <v>22</v>
      </c>
      <c r="F1030" s="1" t="s">
        <v>2366</v>
      </c>
      <c r="G1030" s="1" t="b">
        <v>1</v>
      </c>
      <c r="H1030" s="1" t="b">
        <v>1</v>
      </c>
      <c r="I1030" s="1" t="s">
        <v>2221</v>
      </c>
      <c r="J1030" s="5"/>
    </row>
    <row r="1031" hidden="1">
      <c r="A1031" s="2" t="s">
        <v>143</v>
      </c>
      <c r="B1031" s="14"/>
      <c r="C1031" s="1" t="s">
        <v>117</v>
      </c>
      <c r="D1031" s="2" t="s">
        <v>228</v>
      </c>
      <c r="E1031" s="1" t="s">
        <v>17</v>
      </c>
      <c r="F1031" s="1" t="s">
        <v>2633</v>
      </c>
      <c r="G1031" s="1" t="b">
        <v>1</v>
      </c>
      <c r="H1031" s="1" t="b">
        <v>1</v>
      </c>
      <c r="I1031" s="1" t="s">
        <v>2221</v>
      </c>
      <c r="J1031" s="5"/>
    </row>
    <row r="1032" hidden="1">
      <c r="A1032" s="2" t="s">
        <v>143</v>
      </c>
      <c r="B1032" s="14"/>
      <c r="C1032" s="1" t="s">
        <v>117</v>
      </c>
      <c r="D1032" s="2" t="s">
        <v>228</v>
      </c>
      <c r="E1032" s="1" t="s">
        <v>17</v>
      </c>
      <c r="F1032" s="1" t="s">
        <v>2643</v>
      </c>
      <c r="G1032" s="1" t="b">
        <v>1</v>
      </c>
      <c r="H1032" s="1" t="b">
        <v>1</v>
      </c>
      <c r="I1032" s="1" t="s">
        <v>2236</v>
      </c>
      <c r="J1032" s="5"/>
    </row>
    <row r="1033" hidden="1">
      <c r="A1033" s="2" t="s">
        <v>143</v>
      </c>
      <c r="B1033" s="14"/>
      <c r="C1033" s="1" t="s">
        <v>117</v>
      </c>
      <c r="D1033" s="2" t="s">
        <v>227</v>
      </c>
      <c r="E1033" s="1" t="s">
        <v>22</v>
      </c>
      <c r="F1033" s="1" t="s">
        <v>2644</v>
      </c>
      <c r="G1033" s="1" t="b">
        <v>1</v>
      </c>
      <c r="H1033" s="1" t="b">
        <v>1</v>
      </c>
      <c r="I1033" s="1" t="s">
        <v>2221</v>
      </c>
      <c r="J1033" s="5"/>
    </row>
    <row r="1034" hidden="1">
      <c r="A1034" s="2" t="s">
        <v>143</v>
      </c>
      <c r="B1034" s="14"/>
      <c r="C1034" s="1" t="s">
        <v>117</v>
      </c>
      <c r="D1034" s="2" t="s">
        <v>227</v>
      </c>
      <c r="E1034" s="1" t="s">
        <v>22</v>
      </c>
      <c r="F1034" s="1" t="s">
        <v>2645</v>
      </c>
      <c r="G1034" s="1" t="b">
        <v>1</v>
      </c>
      <c r="H1034" s="1" t="b">
        <v>1</v>
      </c>
      <c r="I1034" s="1" t="s">
        <v>2236</v>
      </c>
      <c r="J1034" s="5"/>
    </row>
    <row r="1035" hidden="1">
      <c r="A1035" s="2" t="s">
        <v>143</v>
      </c>
      <c r="B1035" s="14"/>
      <c r="C1035" s="1" t="s">
        <v>117</v>
      </c>
      <c r="D1035" s="2" t="s">
        <v>82</v>
      </c>
      <c r="E1035" s="1" t="s">
        <v>22</v>
      </c>
      <c r="F1035" s="1" t="s">
        <v>2366</v>
      </c>
      <c r="G1035" s="1" t="b">
        <v>1</v>
      </c>
      <c r="H1035" s="1" t="b">
        <v>1</v>
      </c>
      <c r="I1035" s="1" t="s">
        <v>2221</v>
      </c>
      <c r="J1035" s="5"/>
    </row>
    <row r="1036" hidden="1">
      <c r="A1036" s="2" t="s">
        <v>143</v>
      </c>
      <c r="B1036" s="14"/>
      <c r="C1036" s="1" t="s">
        <v>117</v>
      </c>
      <c r="D1036" s="2" t="s">
        <v>228</v>
      </c>
      <c r="E1036" s="1" t="s">
        <v>17</v>
      </c>
      <c r="F1036" s="1" t="s">
        <v>2188</v>
      </c>
      <c r="G1036" s="1" t="b">
        <v>1</v>
      </c>
      <c r="H1036" s="1" t="b">
        <v>1</v>
      </c>
      <c r="I1036" s="1" t="s">
        <v>2221</v>
      </c>
      <c r="J1036" s="5"/>
    </row>
    <row r="1037" hidden="1">
      <c r="A1037" s="2" t="s">
        <v>143</v>
      </c>
      <c r="B1037" s="14"/>
      <c r="C1037" s="1" t="s">
        <v>117</v>
      </c>
      <c r="D1037" s="2" t="s">
        <v>228</v>
      </c>
      <c r="E1037" s="1" t="s">
        <v>17</v>
      </c>
      <c r="F1037" s="1" t="s">
        <v>2646</v>
      </c>
      <c r="G1037" s="1" t="b">
        <v>1</v>
      </c>
      <c r="H1037" s="1" t="b">
        <v>1</v>
      </c>
      <c r="I1037" s="1" t="s">
        <v>2236</v>
      </c>
      <c r="J1037" s="5"/>
    </row>
    <row r="1038" hidden="1">
      <c r="A1038" s="2" t="s">
        <v>144</v>
      </c>
      <c r="B1038" s="14"/>
      <c r="C1038" s="1" t="s">
        <v>117</v>
      </c>
      <c r="D1038" s="2" t="s">
        <v>82</v>
      </c>
      <c r="E1038" s="1" t="s">
        <v>22</v>
      </c>
      <c r="F1038" s="1" t="s">
        <v>2366</v>
      </c>
      <c r="G1038" s="1" t="b">
        <v>1</v>
      </c>
      <c r="H1038" s="1" t="b">
        <v>1</v>
      </c>
      <c r="I1038" s="1" t="s">
        <v>2221</v>
      </c>
      <c r="J1038" s="5"/>
    </row>
    <row r="1039" hidden="1">
      <c r="A1039" s="2" t="s">
        <v>144</v>
      </c>
      <c r="B1039" s="14"/>
      <c r="C1039" s="1" t="s">
        <v>117</v>
      </c>
      <c r="D1039" s="2" t="s">
        <v>228</v>
      </c>
      <c r="E1039" s="1" t="s">
        <v>17</v>
      </c>
      <c r="F1039" s="1" t="s">
        <v>2606</v>
      </c>
      <c r="G1039" s="1" t="b">
        <v>1</v>
      </c>
      <c r="H1039" s="1" t="b">
        <v>1</v>
      </c>
      <c r="I1039" s="1" t="s">
        <v>2236</v>
      </c>
      <c r="J1039" s="5"/>
    </row>
    <row r="1040" hidden="1">
      <c r="A1040" s="2" t="s">
        <v>144</v>
      </c>
      <c r="B1040" s="14"/>
      <c r="C1040" s="1" t="s">
        <v>117</v>
      </c>
      <c r="D1040" s="2" t="s">
        <v>228</v>
      </c>
      <c r="E1040" s="1" t="s">
        <v>17</v>
      </c>
      <c r="F1040" s="1" t="s">
        <v>2188</v>
      </c>
      <c r="G1040" s="1" t="b">
        <v>1</v>
      </c>
      <c r="H1040" s="1" t="b">
        <v>1</v>
      </c>
      <c r="I1040" s="1" t="s">
        <v>2221</v>
      </c>
      <c r="J1040" s="5"/>
    </row>
    <row r="1041" hidden="1">
      <c r="A1041" s="2" t="s">
        <v>144</v>
      </c>
      <c r="B1041" s="14"/>
      <c r="C1041" s="1" t="s">
        <v>117</v>
      </c>
      <c r="D1041" s="2" t="s">
        <v>228</v>
      </c>
      <c r="E1041" s="1" t="s">
        <v>17</v>
      </c>
      <c r="F1041" s="1" t="s">
        <v>2647</v>
      </c>
      <c r="G1041" s="1" t="b">
        <v>1</v>
      </c>
      <c r="H1041" s="1" t="b">
        <v>1</v>
      </c>
      <c r="I1041" s="1" t="s">
        <v>2236</v>
      </c>
      <c r="J1041" s="5"/>
    </row>
    <row r="1042" hidden="1">
      <c r="A1042" s="2" t="s">
        <v>144</v>
      </c>
      <c r="B1042" s="14"/>
      <c r="C1042" s="1" t="s">
        <v>117</v>
      </c>
      <c r="D1042" s="2" t="s">
        <v>239</v>
      </c>
      <c r="E1042" s="1" t="s">
        <v>22</v>
      </c>
      <c r="F1042" s="1" t="s">
        <v>2642</v>
      </c>
      <c r="G1042" s="1" t="b">
        <v>1</v>
      </c>
      <c r="H1042" s="1" t="b">
        <v>1</v>
      </c>
      <c r="I1042" s="1" t="s">
        <v>2221</v>
      </c>
      <c r="J1042" s="5"/>
    </row>
    <row r="1043" hidden="1">
      <c r="A1043" s="2" t="s">
        <v>144</v>
      </c>
      <c r="B1043" s="14"/>
      <c r="C1043" s="1" t="s">
        <v>117</v>
      </c>
      <c r="D1043" s="2" t="s">
        <v>228</v>
      </c>
      <c r="E1043" s="1" t="s">
        <v>17</v>
      </c>
      <c r="F1043" s="1" t="s">
        <v>2609</v>
      </c>
      <c r="G1043" s="1" t="b">
        <v>1</v>
      </c>
      <c r="H1043" s="1" t="b">
        <v>1</v>
      </c>
      <c r="I1043" s="1" t="s">
        <v>2236</v>
      </c>
      <c r="J1043" s="5"/>
    </row>
    <row r="1044" hidden="1">
      <c r="A1044" s="2" t="s">
        <v>145</v>
      </c>
      <c r="B1044" s="14"/>
      <c r="C1044" s="1" t="s">
        <v>117</v>
      </c>
      <c r="D1044" s="2" t="s">
        <v>25</v>
      </c>
      <c r="E1044" s="1" t="s">
        <v>22</v>
      </c>
      <c r="F1044" s="1" t="s">
        <v>2366</v>
      </c>
      <c r="G1044" s="1" t="b">
        <v>1</v>
      </c>
      <c r="H1044" s="1" t="b">
        <v>1</v>
      </c>
      <c r="I1044" s="1" t="s">
        <v>2221</v>
      </c>
      <c r="J1044" s="5"/>
    </row>
    <row r="1045" hidden="1">
      <c r="A1045" s="2" t="s">
        <v>145</v>
      </c>
      <c r="B1045" s="14"/>
      <c r="C1045" s="1" t="s">
        <v>117</v>
      </c>
      <c r="D1045" s="2" t="s">
        <v>228</v>
      </c>
      <c r="E1045" s="1" t="s">
        <v>17</v>
      </c>
      <c r="F1045" s="1" t="s">
        <v>2606</v>
      </c>
      <c r="G1045" s="1" t="b">
        <v>1</v>
      </c>
      <c r="H1045" s="1" t="b">
        <v>1</v>
      </c>
      <c r="I1045" s="1" t="s">
        <v>2236</v>
      </c>
      <c r="J1045" s="5"/>
    </row>
    <row r="1046" hidden="1">
      <c r="A1046" s="2" t="s">
        <v>145</v>
      </c>
      <c r="B1046" s="14"/>
      <c r="C1046" s="1" t="s">
        <v>117</v>
      </c>
      <c r="D1046" s="2" t="s">
        <v>228</v>
      </c>
      <c r="E1046" s="1" t="s">
        <v>17</v>
      </c>
      <c r="F1046" s="1" t="s">
        <v>2188</v>
      </c>
      <c r="G1046" s="1" t="b">
        <v>1</v>
      </c>
      <c r="H1046" s="1" t="b">
        <v>1</v>
      </c>
      <c r="I1046" s="1" t="s">
        <v>2221</v>
      </c>
      <c r="J1046" s="5"/>
    </row>
    <row r="1047" hidden="1">
      <c r="A1047" s="2" t="s">
        <v>145</v>
      </c>
      <c r="B1047" s="14"/>
      <c r="C1047" s="1" t="s">
        <v>117</v>
      </c>
      <c r="D1047" s="2" t="s">
        <v>228</v>
      </c>
      <c r="E1047" s="1" t="s">
        <v>17</v>
      </c>
      <c r="F1047" s="1" t="s">
        <v>2607</v>
      </c>
      <c r="G1047" s="1" t="b">
        <v>1</v>
      </c>
      <c r="H1047" s="1" t="b">
        <v>1</v>
      </c>
      <c r="I1047" s="1" t="s">
        <v>2236</v>
      </c>
      <c r="J1047" s="5"/>
    </row>
    <row r="1048" hidden="1">
      <c r="A1048" s="2" t="s">
        <v>145</v>
      </c>
      <c r="B1048" s="14"/>
      <c r="C1048" s="1" t="s">
        <v>117</v>
      </c>
      <c r="D1048" s="2" t="s">
        <v>227</v>
      </c>
      <c r="E1048" s="1" t="s">
        <v>22</v>
      </c>
      <c r="F1048" s="1" t="s">
        <v>2621</v>
      </c>
      <c r="G1048" s="1" t="b">
        <v>1</v>
      </c>
      <c r="H1048" s="1" t="b">
        <v>1</v>
      </c>
      <c r="I1048" s="1" t="s">
        <v>2236</v>
      </c>
      <c r="J1048" s="5"/>
    </row>
    <row r="1049" hidden="1">
      <c r="A1049" s="2" t="s">
        <v>145</v>
      </c>
      <c r="B1049" s="14"/>
      <c r="C1049" s="1" t="s">
        <v>117</v>
      </c>
      <c r="D1049" s="2" t="s">
        <v>228</v>
      </c>
      <c r="E1049" s="1" t="s">
        <v>17</v>
      </c>
      <c r="F1049" s="1" t="s">
        <v>2609</v>
      </c>
      <c r="G1049" s="1" t="b">
        <v>1</v>
      </c>
      <c r="H1049" s="1" t="b">
        <v>1</v>
      </c>
      <c r="I1049" s="1" t="s">
        <v>2236</v>
      </c>
      <c r="J1049" s="5"/>
    </row>
    <row r="1050" hidden="1">
      <c r="A1050" s="2" t="s">
        <v>146</v>
      </c>
      <c r="B1050" s="14"/>
      <c r="C1050" s="1" t="s">
        <v>117</v>
      </c>
      <c r="D1050" s="2" t="s">
        <v>228</v>
      </c>
      <c r="E1050" s="1" t="s">
        <v>17</v>
      </c>
      <c r="F1050" s="1" t="s">
        <v>2606</v>
      </c>
      <c r="G1050" s="1" t="b">
        <v>1</v>
      </c>
      <c r="H1050" s="1" t="b">
        <v>1</v>
      </c>
      <c r="I1050" s="1" t="s">
        <v>2236</v>
      </c>
      <c r="J1050" s="5"/>
    </row>
    <row r="1051" hidden="1">
      <c r="A1051" s="2" t="s">
        <v>146</v>
      </c>
      <c r="B1051" s="14"/>
      <c r="C1051" s="1" t="s">
        <v>117</v>
      </c>
      <c r="D1051" s="2" t="s">
        <v>228</v>
      </c>
      <c r="E1051" s="1" t="s">
        <v>17</v>
      </c>
      <c r="F1051" s="1" t="s">
        <v>2188</v>
      </c>
      <c r="G1051" s="1" t="b">
        <v>1</v>
      </c>
      <c r="H1051" s="1" t="b">
        <v>1</v>
      </c>
      <c r="I1051" s="1" t="s">
        <v>2221</v>
      </c>
      <c r="J1051" s="5"/>
    </row>
    <row r="1052" hidden="1">
      <c r="A1052" s="2" t="s">
        <v>146</v>
      </c>
      <c r="B1052" s="14"/>
      <c r="C1052" s="1" t="s">
        <v>117</v>
      </c>
      <c r="D1052" s="2" t="s">
        <v>228</v>
      </c>
      <c r="E1052" s="1" t="s">
        <v>17</v>
      </c>
      <c r="F1052" s="1" t="s">
        <v>2607</v>
      </c>
      <c r="G1052" s="1" t="b">
        <v>1</v>
      </c>
      <c r="H1052" s="1" t="b">
        <v>1</v>
      </c>
      <c r="I1052" s="1" t="s">
        <v>2236</v>
      </c>
      <c r="J1052" s="5"/>
    </row>
    <row r="1053" hidden="1">
      <c r="A1053" s="2" t="s">
        <v>146</v>
      </c>
      <c r="B1053" s="14"/>
      <c r="C1053" s="1" t="s">
        <v>117</v>
      </c>
      <c r="D1053" s="2" t="s">
        <v>239</v>
      </c>
      <c r="E1053" s="1" t="s">
        <v>22</v>
      </c>
      <c r="F1053" s="1" t="s">
        <v>2631</v>
      </c>
      <c r="G1053" s="1" t="b">
        <v>1</v>
      </c>
      <c r="H1053" s="1" t="b">
        <v>1</v>
      </c>
      <c r="I1053" s="1" t="s">
        <v>2236</v>
      </c>
      <c r="J1053" s="5"/>
    </row>
    <row r="1054" hidden="1">
      <c r="A1054" s="2" t="s">
        <v>146</v>
      </c>
      <c r="B1054" s="14"/>
      <c r="C1054" s="1" t="s">
        <v>117</v>
      </c>
      <c r="D1054" s="2" t="s">
        <v>228</v>
      </c>
      <c r="E1054" s="1" t="s">
        <v>17</v>
      </c>
      <c r="F1054" s="1" t="s">
        <v>2648</v>
      </c>
      <c r="G1054" s="1" t="b">
        <v>1</v>
      </c>
      <c r="H1054" s="1" t="b">
        <v>1</v>
      </c>
      <c r="I1054" s="1" t="s">
        <v>2236</v>
      </c>
      <c r="J1054" s="5"/>
    </row>
    <row r="1055" hidden="1">
      <c r="A1055" s="2" t="s">
        <v>147</v>
      </c>
      <c r="B1055" s="14"/>
      <c r="C1055" s="1" t="s">
        <v>117</v>
      </c>
      <c r="D1055" s="2" t="s">
        <v>24</v>
      </c>
      <c r="E1055" s="1" t="s">
        <v>22</v>
      </c>
      <c r="F1055" s="1" t="s">
        <v>2469</v>
      </c>
      <c r="G1055" s="1" t="b">
        <v>1</v>
      </c>
      <c r="H1055" s="1" t="b">
        <v>1</v>
      </c>
      <c r="I1055" s="1" t="s">
        <v>2221</v>
      </c>
      <c r="J1055" s="5"/>
    </row>
    <row r="1056" hidden="1">
      <c r="A1056" s="2" t="s">
        <v>147</v>
      </c>
      <c r="B1056" s="14"/>
      <c r="C1056" s="1" t="s">
        <v>117</v>
      </c>
      <c r="D1056" s="2" t="s">
        <v>228</v>
      </c>
      <c r="E1056" s="1" t="s">
        <v>17</v>
      </c>
      <c r="F1056" s="1" t="s">
        <v>2613</v>
      </c>
      <c r="G1056" s="1" t="b">
        <v>1</v>
      </c>
      <c r="H1056" s="1" t="b">
        <v>1</v>
      </c>
      <c r="I1056" s="1" t="s">
        <v>2221</v>
      </c>
      <c r="J1056" s="5"/>
    </row>
    <row r="1057" hidden="1">
      <c r="A1057" s="2" t="s">
        <v>147</v>
      </c>
      <c r="B1057" s="14"/>
      <c r="C1057" s="1" t="s">
        <v>117</v>
      </c>
      <c r="D1057" s="2" t="s">
        <v>228</v>
      </c>
      <c r="E1057" s="1" t="s">
        <v>17</v>
      </c>
      <c r="F1057" s="1" t="s">
        <v>2613</v>
      </c>
      <c r="G1057" s="1" t="b">
        <v>1</v>
      </c>
      <c r="H1057" s="1" t="b">
        <v>1</v>
      </c>
      <c r="I1057" s="1" t="s">
        <v>2221</v>
      </c>
      <c r="J1057" s="5"/>
    </row>
    <row r="1058" hidden="1">
      <c r="A1058" s="2" t="s">
        <v>147</v>
      </c>
      <c r="B1058" s="14"/>
      <c r="C1058" s="1" t="s">
        <v>117</v>
      </c>
      <c r="D1058" s="2" t="s">
        <v>228</v>
      </c>
      <c r="E1058" s="1" t="s">
        <v>17</v>
      </c>
      <c r="F1058" s="1" t="s">
        <v>2614</v>
      </c>
      <c r="G1058" s="1" t="b">
        <v>1</v>
      </c>
      <c r="H1058" s="1" t="b">
        <v>1</v>
      </c>
      <c r="I1058" s="1" t="s">
        <v>2236</v>
      </c>
      <c r="J1058" s="5"/>
    </row>
    <row r="1059" hidden="1">
      <c r="A1059" s="2" t="s">
        <v>147</v>
      </c>
      <c r="B1059" s="14"/>
      <c r="C1059" s="1" t="s">
        <v>117</v>
      </c>
      <c r="D1059" s="2" t="s">
        <v>247</v>
      </c>
      <c r="E1059" s="1" t="s">
        <v>22</v>
      </c>
      <c r="F1059" s="1" t="s">
        <v>2608</v>
      </c>
      <c r="G1059" s="1" t="b">
        <v>1</v>
      </c>
      <c r="H1059" s="1" t="b">
        <v>1</v>
      </c>
      <c r="I1059" s="1" t="s">
        <v>2221</v>
      </c>
      <c r="J1059" s="5"/>
    </row>
    <row r="1060" hidden="1">
      <c r="A1060" s="2" t="s">
        <v>147</v>
      </c>
      <c r="B1060" s="14"/>
      <c r="C1060" s="1" t="s">
        <v>117</v>
      </c>
      <c r="D1060" s="2" t="s">
        <v>228</v>
      </c>
      <c r="E1060" s="1" t="s">
        <v>17</v>
      </c>
      <c r="F1060" s="1" t="s">
        <v>2613</v>
      </c>
      <c r="G1060" s="1" t="b">
        <v>1</v>
      </c>
      <c r="H1060" s="1" t="b">
        <v>1</v>
      </c>
      <c r="I1060" s="1" t="s">
        <v>2221</v>
      </c>
      <c r="J1060" s="5"/>
    </row>
    <row r="1061" hidden="1">
      <c r="A1061" s="2" t="s">
        <v>148</v>
      </c>
      <c r="B1061" s="14"/>
      <c r="C1061" s="1" t="s">
        <v>117</v>
      </c>
      <c r="D1061" s="2" t="s">
        <v>118</v>
      </c>
      <c r="E1061" s="1" t="s">
        <v>117</v>
      </c>
      <c r="F1061" s="1" t="s">
        <v>2338</v>
      </c>
      <c r="G1061" s="1" t="b">
        <v>1</v>
      </c>
      <c r="H1061" s="1" t="b">
        <v>1</v>
      </c>
      <c r="I1061" s="1" t="s">
        <v>2221</v>
      </c>
      <c r="J1061" s="5"/>
    </row>
    <row r="1062" hidden="1">
      <c r="A1062" s="2" t="s">
        <v>148</v>
      </c>
      <c r="B1062" s="14"/>
      <c r="C1062" s="1" t="s">
        <v>117</v>
      </c>
      <c r="D1062" s="2" t="s">
        <v>228</v>
      </c>
      <c r="E1062" s="1" t="s">
        <v>17</v>
      </c>
      <c r="F1062" s="1" t="s">
        <v>2606</v>
      </c>
      <c r="G1062" s="1" t="b">
        <v>1</v>
      </c>
      <c r="H1062" s="1" t="b">
        <v>1</v>
      </c>
      <c r="I1062" s="1" t="s">
        <v>2236</v>
      </c>
      <c r="J1062" s="5"/>
    </row>
    <row r="1063" hidden="1">
      <c r="A1063" s="2" t="s">
        <v>148</v>
      </c>
      <c r="B1063" s="14"/>
      <c r="C1063" s="1" t="s">
        <v>117</v>
      </c>
      <c r="D1063" s="2" t="s">
        <v>228</v>
      </c>
      <c r="E1063" s="1" t="s">
        <v>17</v>
      </c>
      <c r="F1063" s="1" t="s">
        <v>2188</v>
      </c>
      <c r="G1063" s="1" t="b">
        <v>1</v>
      </c>
      <c r="H1063" s="1" t="b">
        <v>1</v>
      </c>
      <c r="I1063" s="1" t="s">
        <v>2221</v>
      </c>
      <c r="J1063" s="5"/>
    </row>
    <row r="1064" hidden="1">
      <c r="A1064" s="2" t="s">
        <v>148</v>
      </c>
      <c r="B1064" s="14"/>
      <c r="C1064" s="1" t="s">
        <v>117</v>
      </c>
      <c r="D1064" s="2" t="s">
        <v>228</v>
      </c>
      <c r="E1064" s="1" t="s">
        <v>17</v>
      </c>
      <c r="F1064" s="1" t="s">
        <v>2607</v>
      </c>
      <c r="G1064" s="1" t="b">
        <v>1</v>
      </c>
      <c r="H1064" s="1" t="b">
        <v>1</v>
      </c>
      <c r="I1064" s="1" t="s">
        <v>2236</v>
      </c>
      <c r="J1064" s="5"/>
    </row>
    <row r="1065" hidden="1">
      <c r="A1065" s="2" t="s">
        <v>148</v>
      </c>
      <c r="B1065" s="14"/>
      <c r="C1065" s="1" t="s">
        <v>117</v>
      </c>
      <c r="D1065" s="2" t="s">
        <v>227</v>
      </c>
      <c r="E1065" s="1" t="s">
        <v>22</v>
      </c>
      <c r="F1065" s="1" t="s">
        <v>2621</v>
      </c>
      <c r="G1065" s="1" t="b">
        <v>1</v>
      </c>
      <c r="H1065" s="1" t="b">
        <v>1</v>
      </c>
      <c r="I1065" s="1" t="s">
        <v>2236</v>
      </c>
      <c r="J1065" s="5"/>
    </row>
    <row r="1066" hidden="1">
      <c r="A1066" s="2" t="s">
        <v>148</v>
      </c>
      <c r="B1066" s="14"/>
      <c r="C1066" s="1" t="s">
        <v>117</v>
      </c>
      <c r="D1066" s="2" t="s">
        <v>118</v>
      </c>
      <c r="E1066" s="1" t="s">
        <v>117</v>
      </c>
      <c r="F1066" s="1" t="s">
        <v>2366</v>
      </c>
      <c r="G1066" s="1" t="b">
        <v>1</v>
      </c>
      <c r="H1066" s="1" t="b">
        <v>1</v>
      </c>
      <c r="I1066" s="1" t="s">
        <v>2221</v>
      </c>
      <c r="J1066" s="5"/>
    </row>
    <row r="1067" hidden="1">
      <c r="A1067" s="2" t="s">
        <v>149</v>
      </c>
      <c r="B1067" s="14"/>
      <c r="C1067" s="1" t="s">
        <v>117</v>
      </c>
      <c r="D1067" s="2" t="s">
        <v>55</v>
      </c>
      <c r="E1067" s="1" t="s">
        <v>22</v>
      </c>
      <c r="F1067" s="1" t="s">
        <v>2618</v>
      </c>
      <c r="G1067" s="1" t="b">
        <v>1</v>
      </c>
      <c r="H1067" s="1" t="b">
        <v>1</v>
      </c>
      <c r="I1067" s="1" t="s">
        <v>2221</v>
      </c>
      <c r="J1067" s="5"/>
    </row>
    <row r="1068" hidden="1">
      <c r="A1068" s="2" t="s">
        <v>149</v>
      </c>
      <c r="B1068" s="14"/>
      <c r="C1068" s="1" t="s">
        <v>117</v>
      </c>
      <c r="D1068" s="2" t="s">
        <v>228</v>
      </c>
      <c r="E1068" s="1" t="s">
        <v>17</v>
      </c>
      <c r="F1068" s="1" t="s">
        <v>2619</v>
      </c>
      <c r="G1068" s="1" t="b">
        <v>1</v>
      </c>
      <c r="H1068" s="1" t="b">
        <v>1</v>
      </c>
      <c r="I1068" s="1" t="s">
        <v>2236</v>
      </c>
      <c r="J1068" s="5"/>
    </row>
    <row r="1069" hidden="1">
      <c r="A1069" s="2" t="s">
        <v>149</v>
      </c>
      <c r="B1069" s="14"/>
      <c r="C1069" s="1" t="s">
        <v>117</v>
      </c>
      <c r="D1069" s="2" t="s">
        <v>247</v>
      </c>
      <c r="E1069" s="1" t="s">
        <v>22</v>
      </c>
      <c r="F1069" s="1" t="s">
        <v>2649</v>
      </c>
      <c r="G1069" s="1" t="b">
        <v>1</v>
      </c>
      <c r="H1069" s="1" t="b">
        <v>1</v>
      </c>
      <c r="I1069" s="1" t="s">
        <v>2236</v>
      </c>
      <c r="J1069" s="5"/>
    </row>
    <row r="1070" hidden="1">
      <c r="A1070" s="2" t="s">
        <v>149</v>
      </c>
      <c r="B1070" s="14"/>
      <c r="C1070" s="1" t="s">
        <v>117</v>
      </c>
      <c r="D1070" s="2" t="s">
        <v>55</v>
      </c>
      <c r="E1070" s="1" t="s">
        <v>22</v>
      </c>
      <c r="F1070" s="1" t="s">
        <v>2618</v>
      </c>
      <c r="G1070" s="1" t="b">
        <v>1</v>
      </c>
      <c r="H1070" s="1" t="b">
        <v>1</v>
      </c>
      <c r="I1070" s="1" t="s">
        <v>2221</v>
      </c>
      <c r="J1070" s="5"/>
    </row>
    <row r="1071" hidden="1">
      <c r="A1071" s="2" t="s">
        <v>149</v>
      </c>
      <c r="B1071" s="14"/>
      <c r="C1071" s="1" t="s">
        <v>117</v>
      </c>
      <c r="D1071" s="2" t="s">
        <v>228</v>
      </c>
      <c r="E1071" s="1" t="s">
        <v>17</v>
      </c>
      <c r="F1071" s="1" t="s">
        <v>2650</v>
      </c>
      <c r="G1071" s="1" t="b">
        <v>1</v>
      </c>
      <c r="H1071" s="1" t="b">
        <v>1</v>
      </c>
      <c r="I1071" s="1" t="s">
        <v>2236</v>
      </c>
      <c r="J1071" s="5"/>
    </row>
    <row r="1072" hidden="1">
      <c r="A1072" s="2" t="s">
        <v>150</v>
      </c>
      <c r="B1072" s="14"/>
      <c r="C1072" s="1" t="s">
        <v>117</v>
      </c>
      <c r="D1072" s="2" t="s">
        <v>71</v>
      </c>
      <c r="E1072" s="1" t="s">
        <v>22</v>
      </c>
      <c r="F1072" s="1" t="s">
        <v>2366</v>
      </c>
      <c r="G1072" s="1" t="b">
        <v>1</v>
      </c>
      <c r="H1072" s="1" t="b">
        <v>1</v>
      </c>
      <c r="I1072" s="1" t="s">
        <v>2221</v>
      </c>
      <c r="J1072" s="5"/>
    </row>
    <row r="1073" hidden="1">
      <c r="A1073" s="2" t="s">
        <v>150</v>
      </c>
      <c r="B1073" s="14"/>
      <c r="C1073" s="1" t="s">
        <v>117</v>
      </c>
      <c r="D1073" s="2" t="s">
        <v>228</v>
      </c>
      <c r="E1073" s="1" t="s">
        <v>17</v>
      </c>
      <c r="F1073" s="1" t="s">
        <v>2625</v>
      </c>
      <c r="G1073" s="1" t="b">
        <v>1</v>
      </c>
      <c r="H1073" s="1" t="b">
        <v>1</v>
      </c>
      <c r="I1073" s="1" t="s">
        <v>2236</v>
      </c>
      <c r="J1073" s="5"/>
    </row>
    <row r="1074" hidden="1">
      <c r="A1074" s="2" t="s">
        <v>150</v>
      </c>
      <c r="B1074" s="14"/>
      <c r="C1074" s="1" t="s">
        <v>117</v>
      </c>
      <c r="D1074" s="2" t="s">
        <v>227</v>
      </c>
      <c r="E1074" s="1" t="s">
        <v>22</v>
      </c>
      <c r="F1074" s="1" t="s">
        <v>2626</v>
      </c>
      <c r="G1074" s="1" t="b">
        <v>1</v>
      </c>
      <c r="H1074" s="1" t="b">
        <v>1</v>
      </c>
      <c r="I1074" s="1" t="s">
        <v>2221</v>
      </c>
      <c r="J1074" s="5"/>
    </row>
    <row r="1075" hidden="1">
      <c r="A1075" s="2" t="s">
        <v>150</v>
      </c>
      <c r="B1075" s="14"/>
      <c r="C1075" s="1" t="s">
        <v>117</v>
      </c>
      <c r="D1075" s="2" t="s">
        <v>71</v>
      </c>
      <c r="E1075" s="1" t="s">
        <v>22</v>
      </c>
      <c r="F1075" s="1" t="s">
        <v>2366</v>
      </c>
      <c r="G1075" s="1" t="b">
        <v>1</v>
      </c>
      <c r="H1075" s="1" t="b">
        <v>1</v>
      </c>
      <c r="I1075" s="1" t="s">
        <v>2221</v>
      </c>
      <c r="J1075" s="5"/>
    </row>
    <row r="1076" hidden="1">
      <c r="A1076" s="2" t="s">
        <v>150</v>
      </c>
      <c r="B1076" s="14"/>
      <c r="C1076" s="1" t="s">
        <v>117</v>
      </c>
      <c r="D1076" s="2" t="s">
        <v>228</v>
      </c>
      <c r="E1076" s="1" t="s">
        <v>17</v>
      </c>
      <c r="F1076" s="1" t="s">
        <v>2627</v>
      </c>
      <c r="G1076" s="1" t="b">
        <v>1</v>
      </c>
      <c r="H1076" s="1" t="b">
        <v>1</v>
      </c>
      <c r="I1076" s="1" t="s">
        <v>2236</v>
      </c>
      <c r="J1076" s="5"/>
    </row>
    <row r="1077" hidden="1">
      <c r="A1077" s="2" t="s">
        <v>151</v>
      </c>
      <c r="B1077" s="14"/>
      <c r="C1077" s="1" t="s">
        <v>117</v>
      </c>
      <c r="D1077" s="2" t="s">
        <v>72</v>
      </c>
      <c r="E1077" s="1" t="s">
        <v>22</v>
      </c>
      <c r="F1077" s="1" t="s">
        <v>2366</v>
      </c>
      <c r="G1077" s="1" t="b">
        <v>1</v>
      </c>
      <c r="H1077" s="1" t="b">
        <v>1</v>
      </c>
      <c r="I1077" s="1" t="s">
        <v>2221</v>
      </c>
      <c r="J1077" s="5"/>
    </row>
    <row r="1078" hidden="1">
      <c r="A1078" s="2" t="s">
        <v>151</v>
      </c>
      <c r="B1078" s="14"/>
      <c r="C1078" s="1" t="s">
        <v>117</v>
      </c>
      <c r="D1078" s="2" t="s">
        <v>228</v>
      </c>
      <c r="E1078" s="1" t="s">
        <v>17</v>
      </c>
      <c r="F1078" s="1" t="s">
        <v>2606</v>
      </c>
      <c r="G1078" s="1" t="b">
        <v>1</v>
      </c>
      <c r="H1078" s="1" t="b">
        <v>1</v>
      </c>
      <c r="I1078" s="1" t="s">
        <v>2236</v>
      </c>
      <c r="J1078" s="5"/>
    </row>
    <row r="1079" hidden="1">
      <c r="A1079" s="2" t="s">
        <v>151</v>
      </c>
      <c r="B1079" s="14"/>
      <c r="C1079" s="1" t="s">
        <v>117</v>
      </c>
      <c r="D1079" s="2" t="s">
        <v>228</v>
      </c>
      <c r="E1079" s="1" t="s">
        <v>17</v>
      </c>
      <c r="F1079" s="1" t="s">
        <v>2188</v>
      </c>
      <c r="G1079" s="1" t="b">
        <v>1</v>
      </c>
      <c r="H1079" s="1" t="b">
        <v>1</v>
      </c>
      <c r="I1079" s="1" t="s">
        <v>2221</v>
      </c>
      <c r="J1079" s="5"/>
    </row>
    <row r="1080" hidden="1">
      <c r="A1080" s="2" t="s">
        <v>151</v>
      </c>
      <c r="B1080" s="14"/>
      <c r="C1080" s="1" t="s">
        <v>117</v>
      </c>
      <c r="D1080" s="2" t="s">
        <v>228</v>
      </c>
      <c r="E1080" s="1" t="s">
        <v>17</v>
      </c>
      <c r="F1080" s="1" t="s">
        <v>2607</v>
      </c>
      <c r="G1080" s="1" t="b">
        <v>1</v>
      </c>
      <c r="H1080" s="1" t="b">
        <v>1</v>
      </c>
      <c r="I1080" s="1" t="s">
        <v>2236</v>
      </c>
      <c r="J1080" s="5"/>
    </row>
    <row r="1081" hidden="1">
      <c r="A1081" s="2" t="s">
        <v>151</v>
      </c>
      <c r="B1081" s="14"/>
      <c r="C1081" s="1" t="s">
        <v>117</v>
      </c>
      <c r="D1081" s="2" t="s">
        <v>247</v>
      </c>
      <c r="E1081" s="1" t="s">
        <v>22</v>
      </c>
      <c r="F1081" s="1" t="s">
        <v>2608</v>
      </c>
      <c r="G1081" s="1" t="b">
        <v>1</v>
      </c>
      <c r="H1081" s="1" t="b">
        <v>1</v>
      </c>
      <c r="I1081" s="1" t="s">
        <v>2221</v>
      </c>
      <c r="J1081" s="5"/>
    </row>
    <row r="1082" hidden="1">
      <c r="A1082" s="2" t="s">
        <v>151</v>
      </c>
      <c r="B1082" s="14"/>
      <c r="C1082" s="1" t="s">
        <v>117</v>
      </c>
      <c r="D1082" s="2" t="s">
        <v>72</v>
      </c>
      <c r="E1082" s="1" t="s">
        <v>22</v>
      </c>
      <c r="F1082" s="1" t="s">
        <v>2366</v>
      </c>
      <c r="G1082" s="1" t="b">
        <v>1</v>
      </c>
      <c r="H1082" s="1" t="b">
        <v>1</v>
      </c>
      <c r="I1082" s="1" t="s">
        <v>2221</v>
      </c>
      <c r="J1082" s="5"/>
    </row>
    <row r="1083" hidden="1">
      <c r="A1083" s="2" t="s">
        <v>151</v>
      </c>
      <c r="B1083" s="14"/>
      <c r="C1083" s="1" t="s">
        <v>117</v>
      </c>
      <c r="D1083" s="2" t="s">
        <v>228</v>
      </c>
      <c r="E1083" s="1" t="s">
        <v>17</v>
      </c>
      <c r="F1083" s="1" t="s">
        <v>2609</v>
      </c>
      <c r="G1083" s="1" t="b">
        <v>1</v>
      </c>
      <c r="H1083" s="1" t="b">
        <v>1</v>
      </c>
      <c r="I1083" s="1" t="s">
        <v>2236</v>
      </c>
      <c r="J1083" s="5"/>
    </row>
    <row r="1084" hidden="1">
      <c r="A1084" s="2" t="s">
        <v>152</v>
      </c>
      <c r="B1084" s="14"/>
      <c r="C1084" s="1" t="s">
        <v>117</v>
      </c>
      <c r="D1084" s="2" t="s">
        <v>45</v>
      </c>
      <c r="E1084" s="1" t="s">
        <v>22</v>
      </c>
      <c r="F1084" s="1" t="s">
        <v>2634</v>
      </c>
      <c r="G1084" s="1" t="b">
        <v>1</v>
      </c>
      <c r="H1084" s="1" t="b">
        <v>1</v>
      </c>
      <c r="I1084" s="1" t="s">
        <v>2221</v>
      </c>
      <c r="J1084" s="5"/>
    </row>
    <row r="1085" hidden="1">
      <c r="A1085" s="2" t="s">
        <v>152</v>
      </c>
      <c r="B1085" s="14"/>
      <c r="C1085" s="1" t="s">
        <v>117</v>
      </c>
      <c r="D1085" s="2" t="s">
        <v>228</v>
      </c>
      <c r="E1085" s="1" t="s">
        <v>17</v>
      </c>
      <c r="F1085" s="1" t="s">
        <v>2622</v>
      </c>
      <c r="G1085" s="1" t="b">
        <v>1</v>
      </c>
      <c r="H1085" s="1" t="b">
        <v>1</v>
      </c>
      <c r="I1085" s="1" t="s">
        <v>2221</v>
      </c>
      <c r="J1085" s="5"/>
    </row>
    <row r="1086" hidden="1">
      <c r="A1086" s="2" t="s">
        <v>152</v>
      </c>
      <c r="B1086" s="14"/>
      <c r="C1086" s="1" t="s">
        <v>117</v>
      </c>
      <c r="D1086" s="2" t="s">
        <v>239</v>
      </c>
      <c r="E1086" s="1" t="s">
        <v>22</v>
      </c>
      <c r="F1086" s="1" t="s">
        <v>2631</v>
      </c>
      <c r="G1086" s="1" t="b">
        <v>1</v>
      </c>
      <c r="H1086" s="1" t="b">
        <v>1</v>
      </c>
      <c r="I1086" s="1" t="s">
        <v>2236</v>
      </c>
      <c r="J1086" s="5"/>
    </row>
    <row r="1087" hidden="1">
      <c r="A1087" s="2" t="s">
        <v>152</v>
      </c>
      <c r="B1087" s="14"/>
      <c r="C1087" s="1" t="s">
        <v>117</v>
      </c>
      <c r="D1087" s="2" t="s">
        <v>228</v>
      </c>
      <c r="E1087" s="1" t="s">
        <v>17</v>
      </c>
      <c r="F1087" s="1" t="s">
        <v>2624</v>
      </c>
      <c r="G1087" s="1" t="b">
        <v>1</v>
      </c>
      <c r="H1087" s="1" t="b">
        <v>1</v>
      </c>
      <c r="I1087" s="1" t="s">
        <v>2236</v>
      </c>
      <c r="J1087" s="5"/>
    </row>
    <row r="1088" hidden="1">
      <c r="A1088" s="2" t="s">
        <v>153</v>
      </c>
      <c r="B1088" s="14"/>
      <c r="C1088" s="1" t="s">
        <v>15</v>
      </c>
      <c r="D1088" s="2" t="s">
        <v>16</v>
      </c>
      <c r="E1088" s="1" t="s">
        <v>17</v>
      </c>
      <c r="F1088" s="1" t="s">
        <v>2234</v>
      </c>
      <c r="G1088" s="1" t="b">
        <v>1</v>
      </c>
      <c r="H1088" s="1" t="b">
        <v>1</v>
      </c>
      <c r="I1088" s="1" t="s">
        <v>2207</v>
      </c>
      <c r="J1088" s="5"/>
    </row>
    <row r="1089" hidden="1">
      <c r="A1089" s="2" t="s">
        <v>154</v>
      </c>
      <c r="B1089" s="14"/>
      <c r="C1089" s="1" t="s">
        <v>15</v>
      </c>
      <c r="D1089" s="2" t="s">
        <v>164</v>
      </c>
      <c r="E1089" s="1" t="s">
        <v>17</v>
      </c>
      <c r="F1089" s="1" t="s">
        <v>2349</v>
      </c>
      <c r="G1089" s="1" t="b">
        <v>1</v>
      </c>
      <c r="H1089" s="1" t="b">
        <v>1</v>
      </c>
      <c r="I1089" s="1" t="s">
        <v>2207</v>
      </c>
      <c r="J1089" s="5"/>
    </row>
    <row r="1090" hidden="1">
      <c r="A1090" s="2" t="s">
        <v>154</v>
      </c>
      <c r="B1090" s="14"/>
      <c r="C1090" s="1" t="s">
        <v>15</v>
      </c>
      <c r="D1090" s="2" t="s">
        <v>2651</v>
      </c>
      <c r="E1090" s="4"/>
      <c r="F1090" s="4"/>
      <c r="G1090" s="1" t="b">
        <v>0</v>
      </c>
      <c r="H1090" s="1" t="b">
        <v>0</v>
      </c>
      <c r="I1090" s="1" t="s">
        <v>2221</v>
      </c>
      <c r="J1090" s="5"/>
    </row>
    <row r="1091" hidden="1">
      <c r="A1091" s="2" t="s">
        <v>154</v>
      </c>
      <c r="B1091" s="14"/>
      <c r="C1091" s="1" t="s">
        <v>15</v>
      </c>
      <c r="D1091" s="2" t="s">
        <v>863</v>
      </c>
      <c r="E1091" s="1" t="s">
        <v>13</v>
      </c>
      <c r="F1091" s="4"/>
      <c r="G1091" s="1" t="b">
        <v>0</v>
      </c>
      <c r="H1091" s="1" t="b">
        <v>1</v>
      </c>
      <c r="I1091" s="1" t="s">
        <v>2221</v>
      </c>
      <c r="J1091" s="5"/>
    </row>
    <row r="1092" hidden="1">
      <c r="A1092" s="2" t="s">
        <v>154</v>
      </c>
      <c r="B1092" s="14"/>
      <c r="C1092" s="1" t="s">
        <v>15</v>
      </c>
      <c r="D1092" s="2" t="s">
        <v>12</v>
      </c>
      <c r="E1092" s="1" t="s">
        <v>13</v>
      </c>
      <c r="F1092" s="4"/>
      <c r="G1092" s="1" t="b">
        <v>1</v>
      </c>
      <c r="H1092" s="1" t="b">
        <v>1</v>
      </c>
      <c r="I1092" s="1" t="s">
        <v>2221</v>
      </c>
      <c r="J1092" s="5"/>
    </row>
    <row r="1093" hidden="1">
      <c r="A1093" s="2" t="s">
        <v>154</v>
      </c>
      <c r="B1093" s="14"/>
      <c r="C1093" s="1" t="s">
        <v>15</v>
      </c>
      <c r="D1093" s="2" t="s">
        <v>577</v>
      </c>
      <c r="E1093" s="1" t="s">
        <v>13</v>
      </c>
      <c r="F1093" s="4"/>
      <c r="G1093" s="1" t="b">
        <v>0</v>
      </c>
      <c r="H1093" s="1" t="b">
        <v>1</v>
      </c>
      <c r="I1093" s="1" t="s">
        <v>2221</v>
      </c>
      <c r="J1093" s="5"/>
    </row>
    <row r="1094" hidden="1">
      <c r="A1094" s="2" t="s">
        <v>154</v>
      </c>
      <c r="B1094" s="14"/>
      <c r="C1094" s="1" t="s">
        <v>15</v>
      </c>
      <c r="D1094" s="2" t="s">
        <v>723</v>
      </c>
      <c r="E1094" s="1" t="s">
        <v>13</v>
      </c>
      <c r="F1094" s="4"/>
      <c r="G1094" s="1" t="b">
        <v>0</v>
      </c>
      <c r="H1094" s="1" t="b">
        <v>1</v>
      </c>
      <c r="I1094" s="1" t="s">
        <v>2221</v>
      </c>
      <c r="J1094" s="5"/>
    </row>
    <row r="1095" hidden="1">
      <c r="A1095" s="2" t="s">
        <v>154</v>
      </c>
      <c r="B1095" s="14"/>
      <c r="C1095" s="1" t="s">
        <v>15</v>
      </c>
      <c r="D1095" s="2" t="s">
        <v>800</v>
      </c>
      <c r="E1095" s="1" t="s">
        <v>13</v>
      </c>
      <c r="F1095" s="4"/>
      <c r="G1095" s="1" t="b">
        <v>0</v>
      </c>
      <c r="H1095" s="1" t="b">
        <v>1</v>
      </c>
      <c r="I1095" s="1" t="s">
        <v>2221</v>
      </c>
      <c r="J1095" s="5"/>
    </row>
    <row r="1096" hidden="1">
      <c r="A1096" s="2" t="s">
        <v>154</v>
      </c>
      <c r="B1096" s="14"/>
      <c r="C1096" s="1" t="s">
        <v>15</v>
      </c>
      <c r="D1096" s="2" t="s">
        <v>279</v>
      </c>
      <c r="E1096" s="1" t="s">
        <v>13</v>
      </c>
      <c r="F1096" s="4"/>
      <c r="G1096" s="1" t="b">
        <v>0</v>
      </c>
      <c r="H1096" s="1" t="b">
        <v>1</v>
      </c>
      <c r="I1096" s="1" t="s">
        <v>2221</v>
      </c>
      <c r="J1096" s="5"/>
    </row>
    <row r="1097" hidden="1">
      <c r="A1097" s="2" t="s">
        <v>154</v>
      </c>
      <c r="B1097" s="14"/>
      <c r="C1097" s="1" t="s">
        <v>15</v>
      </c>
      <c r="D1097" s="2" t="s">
        <v>434</v>
      </c>
      <c r="E1097" s="1" t="s">
        <v>13</v>
      </c>
      <c r="F1097" s="4"/>
      <c r="G1097" s="1" t="b">
        <v>0</v>
      </c>
      <c r="H1097" s="1" t="b">
        <v>1</v>
      </c>
      <c r="I1097" s="1" t="s">
        <v>2221</v>
      </c>
      <c r="J1097" s="5"/>
    </row>
    <row r="1098" hidden="1">
      <c r="A1098" s="2" t="s">
        <v>154</v>
      </c>
      <c r="B1098" s="14"/>
      <c r="C1098" s="1" t="s">
        <v>15</v>
      </c>
      <c r="D1098" s="2" t="s">
        <v>1160</v>
      </c>
      <c r="E1098" s="1" t="s">
        <v>13</v>
      </c>
      <c r="F1098" s="4"/>
      <c r="G1098" s="1" t="b">
        <v>0</v>
      </c>
      <c r="H1098" s="1" t="b">
        <v>1</v>
      </c>
      <c r="I1098" s="1" t="s">
        <v>2221</v>
      </c>
      <c r="J1098" s="5"/>
    </row>
    <row r="1099" hidden="1">
      <c r="A1099" s="2" t="s">
        <v>154</v>
      </c>
      <c r="B1099" s="14"/>
      <c r="C1099" s="1" t="s">
        <v>15</v>
      </c>
      <c r="D1099" s="2" t="s">
        <v>1060</v>
      </c>
      <c r="E1099" s="1" t="s">
        <v>13</v>
      </c>
      <c r="F1099" s="4"/>
      <c r="G1099" s="1" t="b">
        <v>0</v>
      </c>
      <c r="H1099" s="1" t="b">
        <v>1</v>
      </c>
      <c r="I1099" s="1" t="s">
        <v>2221</v>
      </c>
      <c r="J1099" s="5"/>
    </row>
    <row r="1100" hidden="1">
      <c r="A1100" s="2" t="s">
        <v>154</v>
      </c>
      <c r="B1100" s="14"/>
      <c r="C1100" s="1" t="s">
        <v>15</v>
      </c>
      <c r="D1100" s="2" t="s">
        <v>2652</v>
      </c>
      <c r="E1100" s="4"/>
      <c r="F1100" s="4"/>
      <c r="G1100" s="1" t="b">
        <v>0</v>
      </c>
      <c r="H1100" s="1" t="b">
        <v>0</v>
      </c>
      <c r="I1100" s="1" t="s">
        <v>2221</v>
      </c>
      <c r="J1100" s="5"/>
    </row>
    <row r="1101" hidden="1">
      <c r="A1101" s="2" t="s">
        <v>154</v>
      </c>
      <c r="B1101" s="14"/>
      <c r="C1101" s="1" t="s">
        <v>15</v>
      </c>
      <c r="D1101" s="2" t="s">
        <v>2653</v>
      </c>
      <c r="E1101" s="4"/>
      <c r="F1101" s="1" t="s">
        <v>2654</v>
      </c>
      <c r="G1101" s="1" t="b">
        <v>0</v>
      </c>
      <c r="H1101" s="1" t="b">
        <v>0</v>
      </c>
      <c r="I1101" s="1" t="s">
        <v>2221</v>
      </c>
      <c r="J1101" s="5"/>
    </row>
    <row r="1102" hidden="1">
      <c r="A1102" s="2" t="s">
        <v>163</v>
      </c>
      <c r="B1102" s="14"/>
      <c r="C1102" s="1" t="s">
        <v>17</v>
      </c>
      <c r="D1102" s="2" t="s">
        <v>158</v>
      </c>
      <c r="E1102" s="1" t="s">
        <v>20</v>
      </c>
      <c r="F1102" s="4"/>
      <c r="G1102" s="1" t="b">
        <v>1</v>
      </c>
      <c r="H1102" s="1" t="b">
        <v>1</v>
      </c>
      <c r="I1102" s="1" t="s">
        <v>2207</v>
      </c>
      <c r="J1102" s="5"/>
    </row>
    <row r="1103" hidden="1">
      <c r="A1103" s="2" t="s">
        <v>163</v>
      </c>
      <c r="B1103" s="14"/>
      <c r="C1103" s="1" t="s">
        <v>17</v>
      </c>
      <c r="D1103" s="2" t="s">
        <v>158</v>
      </c>
      <c r="E1103" s="1" t="s">
        <v>20</v>
      </c>
      <c r="F1103" s="1" t="s">
        <v>2084</v>
      </c>
      <c r="G1103" s="1" t="b">
        <v>1</v>
      </c>
      <c r="H1103" s="1" t="b">
        <v>1</v>
      </c>
      <c r="I1103" s="1" t="s">
        <v>2207</v>
      </c>
      <c r="J1103" s="5"/>
    </row>
    <row r="1104" hidden="1">
      <c r="A1104" s="2" t="s">
        <v>163</v>
      </c>
      <c r="B1104" s="14"/>
      <c r="C1104" s="1" t="s">
        <v>17</v>
      </c>
      <c r="D1104" s="2" t="s">
        <v>235</v>
      </c>
      <c r="E1104" s="1" t="s">
        <v>17</v>
      </c>
      <c r="F1104" s="1" t="s">
        <v>2332</v>
      </c>
      <c r="G1104" s="1" t="b">
        <v>1</v>
      </c>
      <c r="H1104" s="1" t="b">
        <v>1</v>
      </c>
      <c r="I1104" s="1" t="s">
        <v>2221</v>
      </c>
      <c r="J1104" s="5"/>
    </row>
    <row r="1105" hidden="1">
      <c r="A1105" s="2" t="s">
        <v>164</v>
      </c>
      <c r="B1105" s="14"/>
      <c r="C1105" s="1" t="s">
        <v>17</v>
      </c>
      <c r="D1105" s="2" t="s">
        <v>114</v>
      </c>
      <c r="E1105" s="1" t="s">
        <v>17</v>
      </c>
      <c r="F1105" s="1" t="s">
        <v>2420</v>
      </c>
      <c r="G1105" s="1" t="b">
        <v>1</v>
      </c>
      <c r="H1105" s="1" t="b">
        <v>1</v>
      </c>
      <c r="I1105" s="1" t="s">
        <v>2207</v>
      </c>
      <c r="J1105" s="5"/>
    </row>
    <row r="1106" hidden="1">
      <c r="A1106" s="2" t="s">
        <v>164</v>
      </c>
      <c r="B1106" s="14"/>
      <c r="C1106" s="1" t="s">
        <v>17</v>
      </c>
      <c r="D1106" s="2" t="s">
        <v>158</v>
      </c>
      <c r="E1106" s="1" t="s">
        <v>20</v>
      </c>
      <c r="F1106" s="4"/>
      <c r="G1106" s="1" t="b">
        <v>1</v>
      </c>
      <c r="H1106" s="1" t="b">
        <v>1</v>
      </c>
      <c r="I1106" s="1" t="s">
        <v>2207</v>
      </c>
      <c r="J1106" s="5"/>
    </row>
    <row r="1107" hidden="1">
      <c r="A1107" s="2" t="s">
        <v>164</v>
      </c>
      <c r="B1107" s="14"/>
      <c r="C1107" s="1" t="s">
        <v>17</v>
      </c>
      <c r="D1107" s="2" t="s">
        <v>158</v>
      </c>
      <c r="E1107" s="1" t="s">
        <v>20</v>
      </c>
      <c r="F1107" s="1" t="s">
        <v>2084</v>
      </c>
      <c r="G1107" s="1" t="b">
        <v>1</v>
      </c>
      <c r="H1107" s="1" t="b">
        <v>1</v>
      </c>
      <c r="I1107" s="1" t="s">
        <v>2207</v>
      </c>
      <c r="J1107" s="5"/>
    </row>
    <row r="1108" hidden="1">
      <c r="A1108" s="2" t="s">
        <v>164</v>
      </c>
      <c r="B1108" s="14"/>
      <c r="C1108" s="1" t="s">
        <v>17</v>
      </c>
      <c r="D1108" s="2" t="s">
        <v>235</v>
      </c>
      <c r="E1108" s="1" t="s">
        <v>17</v>
      </c>
      <c r="F1108" s="1" t="s">
        <v>2332</v>
      </c>
      <c r="G1108" s="1" t="b">
        <v>1</v>
      </c>
      <c r="H1108" s="1" t="b">
        <v>1</v>
      </c>
      <c r="I1108" s="1" t="s">
        <v>2221</v>
      </c>
      <c r="J1108" s="5"/>
    </row>
    <row r="1109" hidden="1">
      <c r="A1109" s="2" t="s">
        <v>166</v>
      </c>
      <c r="B1109" s="14"/>
      <c r="C1109" s="1" t="s">
        <v>167</v>
      </c>
      <c r="D1109" s="2" t="s">
        <v>249</v>
      </c>
      <c r="E1109" s="1" t="s">
        <v>17</v>
      </c>
      <c r="F1109" s="4"/>
      <c r="G1109" s="1" t="b">
        <v>1</v>
      </c>
      <c r="H1109" s="1" t="b">
        <v>1</v>
      </c>
      <c r="I1109" s="1" t="s">
        <v>2207</v>
      </c>
      <c r="J1109" s="5"/>
    </row>
    <row r="1110" hidden="1">
      <c r="A1110" s="2" t="s">
        <v>166</v>
      </c>
      <c r="B1110" s="14"/>
      <c r="C1110" s="1" t="s">
        <v>167</v>
      </c>
      <c r="D1110" s="2" t="s">
        <v>249</v>
      </c>
      <c r="E1110" s="1" t="s">
        <v>17</v>
      </c>
      <c r="F1110" s="1" t="s">
        <v>2261</v>
      </c>
      <c r="G1110" s="1" t="b">
        <v>1</v>
      </c>
      <c r="H1110" s="1" t="b">
        <v>1</v>
      </c>
      <c r="I1110" s="1" t="s">
        <v>2207</v>
      </c>
      <c r="J1110" s="5"/>
    </row>
    <row r="1111" hidden="1">
      <c r="A1111" s="2" t="s">
        <v>168</v>
      </c>
      <c r="B1111" s="14"/>
      <c r="C1111" s="1" t="s">
        <v>167</v>
      </c>
      <c r="D1111" s="2" t="s">
        <v>272</v>
      </c>
      <c r="E1111" s="1" t="s">
        <v>17</v>
      </c>
      <c r="F1111" s="4"/>
      <c r="G1111" s="1" t="b">
        <v>1</v>
      </c>
      <c r="H1111" s="1" t="b">
        <v>1</v>
      </c>
      <c r="I1111" s="1" t="s">
        <v>2207</v>
      </c>
      <c r="J1111" s="5"/>
    </row>
    <row r="1112" hidden="1">
      <c r="A1112" s="2" t="s">
        <v>168</v>
      </c>
      <c r="B1112" s="14"/>
      <c r="C1112" s="1" t="s">
        <v>167</v>
      </c>
      <c r="D1112" s="2" t="s">
        <v>272</v>
      </c>
      <c r="E1112" s="1" t="s">
        <v>17</v>
      </c>
      <c r="F1112" s="1" t="s">
        <v>2408</v>
      </c>
      <c r="G1112" s="1" t="b">
        <v>1</v>
      </c>
      <c r="H1112" s="1" t="b">
        <v>1</v>
      </c>
      <c r="I1112" s="1" t="s">
        <v>2207</v>
      </c>
      <c r="J1112" s="5"/>
    </row>
    <row r="1113" hidden="1">
      <c r="A1113" s="2" t="s">
        <v>168</v>
      </c>
      <c r="B1113" s="14"/>
      <c r="C1113" s="1" t="s">
        <v>167</v>
      </c>
      <c r="D1113" s="2" t="s">
        <v>2367</v>
      </c>
      <c r="E1113" s="4"/>
      <c r="F1113" s="1" t="s">
        <v>2368</v>
      </c>
      <c r="G1113" s="1" t="b">
        <v>0</v>
      </c>
      <c r="H1113" s="1" t="b">
        <v>0</v>
      </c>
      <c r="I1113" s="1" t="s">
        <v>2221</v>
      </c>
      <c r="J1113" s="5"/>
    </row>
    <row r="1114" hidden="1">
      <c r="A1114" s="2" t="s">
        <v>168</v>
      </c>
      <c r="B1114" s="14"/>
      <c r="C1114" s="1" t="s">
        <v>167</v>
      </c>
      <c r="D1114" s="2" t="s">
        <v>2369</v>
      </c>
      <c r="E1114" s="4"/>
      <c r="F1114" s="1" t="s">
        <v>2370</v>
      </c>
      <c r="G1114" s="1" t="b">
        <v>0</v>
      </c>
      <c r="H1114" s="1" t="b">
        <v>0</v>
      </c>
      <c r="I1114" s="1" t="s">
        <v>2221</v>
      </c>
      <c r="J1114" s="5"/>
    </row>
    <row r="1115" hidden="1">
      <c r="A1115" s="2" t="s">
        <v>168</v>
      </c>
      <c r="B1115" s="14"/>
      <c r="C1115" s="1" t="s">
        <v>167</v>
      </c>
      <c r="D1115" s="2" t="s">
        <v>2371</v>
      </c>
      <c r="E1115" s="4"/>
      <c r="F1115" s="1" t="s">
        <v>2372</v>
      </c>
      <c r="G1115" s="1" t="b">
        <v>0</v>
      </c>
      <c r="H1115" s="1" t="b">
        <v>0</v>
      </c>
      <c r="I1115" s="1" t="s">
        <v>2221</v>
      </c>
      <c r="J1115" s="5"/>
    </row>
    <row r="1116" hidden="1">
      <c r="A1116" s="2" t="s">
        <v>168</v>
      </c>
      <c r="B1116" s="14"/>
      <c r="C1116" s="1" t="s">
        <v>167</v>
      </c>
      <c r="D1116" s="2" t="s">
        <v>2373</v>
      </c>
      <c r="E1116" s="4"/>
      <c r="F1116" s="1" t="s">
        <v>2374</v>
      </c>
      <c r="G1116" s="1" t="b">
        <v>0</v>
      </c>
      <c r="H1116" s="1" t="b">
        <v>0</v>
      </c>
      <c r="I1116" s="1" t="s">
        <v>2221</v>
      </c>
      <c r="J1116" s="5"/>
    </row>
    <row r="1117" hidden="1">
      <c r="A1117" s="2" t="s">
        <v>168</v>
      </c>
      <c r="B1117" s="14"/>
      <c r="C1117" s="1" t="s">
        <v>167</v>
      </c>
      <c r="D1117" s="2" t="s">
        <v>2375</v>
      </c>
      <c r="E1117" s="4"/>
      <c r="F1117" s="1" t="s">
        <v>2376</v>
      </c>
      <c r="G1117" s="1" t="b">
        <v>0</v>
      </c>
      <c r="H1117" s="1" t="b">
        <v>0</v>
      </c>
      <c r="I1117" s="1" t="s">
        <v>2221</v>
      </c>
      <c r="J1117" s="5"/>
    </row>
    <row r="1118" hidden="1">
      <c r="A1118" s="2" t="s">
        <v>169</v>
      </c>
      <c r="B1118" s="14"/>
      <c r="C1118" s="1" t="s">
        <v>167</v>
      </c>
      <c r="D1118" s="2" t="s">
        <v>114</v>
      </c>
      <c r="E1118" s="1" t="s">
        <v>17</v>
      </c>
      <c r="F1118" s="4"/>
      <c r="G1118" s="1" t="b">
        <v>1</v>
      </c>
      <c r="H1118" s="1" t="b">
        <v>1</v>
      </c>
      <c r="I1118" s="1" t="s">
        <v>2207</v>
      </c>
      <c r="J1118" s="5"/>
    </row>
    <row r="1119" hidden="1">
      <c r="A1119" s="2" t="s">
        <v>169</v>
      </c>
      <c r="B1119" s="14"/>
      <c r="C1119" s="1" t="s">
        <v>167</v>
      </c>
      <c r="D1119" s="2" t="s">
        <v>114</v>
      </c>
      <c r="E1119" s="1" t="s">
        <v>17</v>
      </c>
      <c r="F1119" s="1" t="s">
        <v>2420</v>
      </c>
      <c r="G1119" s="1" t="b">
        <v>1</v>
      </c>
      <c r="H1119" s="1" t="b">
        <v>1</v>
      </c>
      <c r="I1119" s="1" t="s">
        <v>2207</v>
      </c>
      <c r="J1119" s="5"/>
    </row>
    <row r="1120" hidden="1">
      <c r="A1120" s="2" t="s">
        <v>169</v>
      </c>
      <c r="B1120" s="14"/>
      <c r="C1120" s="1" t="s">
        <v>167</v>
      </c>
      <c r="D1120" s="2" t="s">
        <v>270</v>
      </c>
      <c r="E1120" s="1" t="s">
        <v>15</v>
      </c>
      <c r="F1120" s="1" t="s">
        <v>2655</v>
      </c>
      <c r="G1120" s="1" t="b">
        <v>1</v>
      </c>
      <c r="H1120" s="1" t="b">
        <v>1</v>
      </c>
      <c r="I1120" s="1" t="s">
        <v>2221</v>
      </c>
      <c r="J1120" s="5"/>
    </row>
    <row r="1121" hidden="1">
      <c r="A1121" s="2" t="s">
        <v>169</v>
      </c>
      <c r="B1121" s="14"/>
      <c r="C1121" s="1" t="s">
        <v>167</v>
      </c>
      <c r="D1121" s="2" t="s">
        <v>153</v>
      </c>
      <c r="E1121" s="1" t="s">
        <v>15</v>
      </c>
      <c r="F1121" s="1" t="s">
        <v>2333</v>
      </c>
      <c r="G1121" s="1" t="b">
        <v>1</v>
      </c>
      <c r="H1121" s="1" t="b">
        <v>1</v>
      </c>
      <c r="I1121" s="1" t="s">
        <v>2221</v>
      </c>
      <c r="J1121" s="5"/>
    </row>
    <row r="1122" hidden="1">
      <c r="A1122" s="2" t="s">
        <v>170</v>
      </c>
      <c r="B1122" s="14"/>
      <c r="C1122" s="1" t="s">
        <v>167</v>
      </c>
      <c r="D1122" s="2" t="s">
        <v>157</v>
      </c>
      <c r="E1122" s="1" t="s">
        <v>20</v>
      </c>
      <c r="F1122" s="4"/>
      <c r="G1122" s="1" t="b">
        <v>1</v>
      </c>
      <c r="H1122" s="1" t="b">
        <v>1</v>
      </c>
      <c r="I1122" s="1" t="s">
        <v>2207</v>
      </c>
      <c r="J1122" s="5"/>
    </row>
    <row r="1123" hidden="1">
      <c r="A1123" s="2" t="s">
        <v>170</v>
      </c>
      <c r="B1123" s="14"/>
      <c r="C1123" s="1" t="s">
        <v>167</v>
      </c>
      <c r="D1123" s="2" t="s">
        <v>157</v>
      </c>
      <c r="E1123" s="1" t="s">
        <v>20</v>
      </c>
      <c r="F1123" s="1" t="s">
        <v>2062</v>
      </c>
      <c r="G1123" s="1" t="b">
        <v>1</v>
      </c>
      <c r="H1123" s="1" t="b">
        <v>1</v>
      </c>
      <c r="I1123" s="1" t="s">
        <v>2207</v>
      </c>
      <c r="J1123" s="5"/>
    </row>
    <row r="1124" hidden="1">
      <c r="A1124" s="2" t="s">
        <v>170</v>
      </c>
      <c r="B1124" s="14"/>
      <c r="C1124" s="1" t="s">
        <v>167</v>
      </c>
      <c r="D1124" s="2" t="s">
        <v>153</v>
      </c>
      <c r="E1124" s="1" t="s">
        <v>15</v>
      </c>
      <c r="F1124" s="1" t="s">
        <v>2333</v>
      </c>
      <c r="G1124" s="1" t="b">
        <v>1</v>
      </c>
      <c r="H1124" s="1" t="b">
        <v>1</v>
      </c>
      <c r="I1124" s="1" t="s">
        <v>2221</v>
      </c>
      <c r="J1124" s="5"/>
    </row>
    <row r="1125" hidden="1">
      <c r="A1125" s="2" t="s">
        <v>171</v>
      </c>
      <c r="B1125" s="14"/>
      <c r="C1125" s="1" t="s">
        <v>167</v>
      </c>
      <c r="D1125" s="2" t="s">
        <v>155</v>
      </c>
      <c r="E1125" s="1" t="s">
        <v>20</v>
      </c>
      <c r="F1125" s="4"/>
      <c r="G1125" s="1" t="b">
        <v>1</v>
      </c>
      <c r="H1125" s="1" t="b">
        <v>1</v>
      </c>
      <c r="I1125" s="1" t="s">
        <v>2207</v>
      </c>
      <c r="J1125" s="5"/>
    </row>
    <row r="1126" hidden="1">
      <c r="A1126" s="2" t="s">
        <v>171</v>
      </c>
      <c r="B1126" s="14"/>
      <c r="C1126" s="1" t="s">
        <v>167</v>
      </c>
      <c r="D1126" s="2" t="s">
        <v>155</v>
      </c>
      <c r="E1126" s="1" t="s">
        <v>20</v>
      </c>
      <c r="F1126" s="1" t="s">
        <v>2411</v>
      </c>
      <c r="G1126" s="1" t="b">
        <v>1</v>
      </c>
      <c r="H1126" s="1" t="b">
        <v>1</v>
      </c>
      <c r="I1126" s="1" t="s">
        <v>2207</v>
      </c>
      <c r="J1126" s="5"/>
    </row>
    <row r="1127" hidden="1">
      <c r="A1127" s="2" t="s">
        <v>171</v>
      </c>
      <c r="B1127" s="14"/>
      <c r="C1127" s="1" t="s">
        <v>167</v>
      </c>
      <c r="D1127" s="2" t="s">
        <v>153</v>
      </c>
      <c r="E1127" s="1" t="s">
        <v>15</v>
      </c>
      <c r="F1127" s="1" t="s">
        <v>2333</v>
      </c>
      <c r="G1127" s="1" t="b">
        <v>1</v>
      </c>
      <c r="H1127" s="1" t="b">
        <v>1</v>
      </c>
      <c r="I1127" s="1" t="s">
        <v>2221</v>
      </c>
      <c r="J1127" s="5"/>
    </row>
    <row r="1128" hidden="1">
      <c r="A1128" s="2" t="s">
        <v>172</v>
      </c>
      <c r="B1128" s="14"/>
      <c r="C1128" s="1" t="s">
        <v>167</v>
      </c>
      <c r="D1128" s="2" t="s">
        <v>114</v>
      </c>
      <c r="E1128" s="1" t="s">
        <v>17</v>
      </c>
      <c r="F1128" s="4"/>
      <c r="G1128" s="1" t="b">
        <v>1</v>
      </c>
      <c r="H1128" s="1" t="b">
        <v>1</v>
      </c>
      <c r="I1128" s="1" t="s">
        <v>2207</v>
      </c>
      <c r="J1128" s="5"/>
    </row>
    <row r="1129" hidden="1">
      <c r="A1129" s="2" t="s">
        <v>172</v>
      </c>
      <c r="B1129" s="14"/>
      <c r="C1129" s="1" t="s">
        <v>167</v>
      </c>
      <c r="D1129" s="2" t="s">
        <v>114</v>
      </c>
      <c r="E1129" s="1" t="s">
        <v>17</v>
      </c>
      <c r="F1129" s="1" t="s">
        <v>2420</v>
      </c>
      <c r="G1129" s="1" t="b">
        <v>1</v>
      </c>
      <c r="H1129" s="1" t="b">
        <v>1</v>
      </c>
      <c r="I1129" s="1" t="s">
        <v>2207</v>
      </c>
      <c r="J1129" s="5"/>
    </row>
    <row r="1130" hidden="1">
      <c r="A1130" s="2" t="s">
        <v>172</v>
      </c>
      <c r="B1130" s="14"/>
      <c r="C1130" s="1" t="s">
        <v>167</v>
      </c>
      <c r="D1130" s="2" t="s">
        <v>14</v>
      </c>
      <c r="E1130" s="1" t="s">
        <v>15</v>
      </c>
      <c r="F1130" s="1" t="s">
        <v>2656</v>
      </c>
      <c r="G1130" s="1" t="b">
        <v>1</v>
      </c>
      <c r="H1130" s="1" t="b">
        <v>1</v>
      </c>
      <c r="I1130" s="1" t="s">
        <v>2221</v>
      </c>
      <c r="J1130" s="5"/>
    </row>
    <row r="1131" hidden="1">
      <c r="A1131" s="2" t="s">
        <v>172</v>
      </c>
      <c r="B1131" s="14"/>
      <c r="C1131" s="1" t="s">
        <v>167</v>
      </c>
      <c r="D1131" s="2" t="s">
        <v>235</v>
      </c>
      <c r="E1131" s="1" t="s">
        <v>17</v>
      </c>
      <c r="F1131" s="1" t="s">
        <v>2247</v>
      </c>
      <c r="G1131" s="1" t="b">
        <v>1</v>
      </c>
      <c r="H1131" s="1" t="b">
        <v>1</v>
      </c>
      <c r="I1131" s="1" t="s">
        <v>2221</v>
      </c>
      <c r="J1131" s="5"/>
    </row>
    <row r="1132" hidden="1">
      <c r="A1132" s="2" t="s">
        <v>172</v>
      </c>
      <c r="B1132" s="14"/>
      <c r="C1132" s="1" t="s">
        <v>167</v>
      </c>
      <c r="D1132" s="2" t="s">
        <v>153</v>
      </c>
      <c r="E1132" s="1" t="s">
        <v>15</v>
      </c>
      <c r="F1132" s="1" t="s">
        <v>2333</v>
      </c>
      <c r="G1132" s="1" t="b">
        <v>1</v>
      </c>
      <c r="H1132" s="1" t="b">
        <v>1</v>
      </c>
      <c r="I1132" s="1" t="s">
        <v>2221</v>
      </c>
      <c r="J1132" s="5"/>
    </row>
    <row r="1133" hidden="1">
      <c r="A1133" s="2" t="s">
        <v>173</v>
      </c>
      <c r="B1133" s="14"/>
      <c r="C1133" s="1" t="s">
        <v>167</v>
      </c>
      <c r="D1133" s="2" t="s">
        <v>12</v>
      </c>
      <c r="E1133" s="1" t="s">
        <v>13</v>
      </c>
      <c r="F1133" s="4"/>
      <c r="G1133" s="1" t="b">
        <v>1</v>
      </c>
      <c r="H1133" s="1" t="b">
        <v>1</v>
      </c>
      <c r="I1133" s="1" t="s">
        <v>2207</v>
      </c>
      <c r="J1133" s="5"/>
    </row>
    <row r="1134" hidden="1">
      <c r="A1134" s="2" t="s">
        <v>173</v>
      </c>
      <c r="B1134" s="14"/>
      <c r="C1134" s="1" t="s">
        <v>167</v>
      </c>
      <c r="D1134" s="2" t="s">
        <v>12</v>
      </c>
      <c r="E1134" s="1" t="s">
        <v>13</v>
      </c>
      <c r="F1134" s="1" t="s">
        <v>2396</v>
      </c>
      <c r="G1134" s="1" t="b">
        <v>1</v>
      </c>
      <c r="H1134" s="1" t="b">
        <v>1</v>
      </c>
      <c r="I1134" s="1" t="s">
        <v>2207</v>
      </c>
      <c r="J1134" s="5"/>
    </row>
    <row r="1135" hidden="1">
      <c r="A1135" s="2" t="s">
        <v>173</v>
      </c>
      <c r="B1135" s="14"/>
      <c r="C1135" s="1" t="s">
        <v>167</v>
      </c>
      <c r="D1135" s="2" t="s">
        <v>2381</v>
      </c>
      <c r="E1135" s="4"/>
      <c r="F1135" s="1" t="s">
        <v>2657</v>
      </c>
      <c r="G1135" s="1" t="b">
        <v>0</v>
      </c>
      <c r="H1135" s="1" t="b">
        <v>0</v>
      </c>
      <c r="I1135" s="1" t="s">
        <v>2221</v>
      </c>
      <c r="J1135" s="5"/>
    </row>
    <row r="1136" hidden="1">
      <c r="A1136" s="2" t="s">
        <v>174</v>
      </c>
      <c r="B1136" s="14"/>
      <c r="C1136" s="1" t="s">
        <v>167</v>
      </c>
      <c r="D1136" s="2" t="s">
        <v>18</v>
      </c>
      <c r="E1136" s="1" t="s">
        <v>17</v>
      </c>
      <c r="F1136" s="1" t="s">
        <v>2330</v>
      </c>
      <c r="G1136" s="1" t="b">
        <v>1</v>
      </c>
      <c r="H1136" s="1" t="b">
        <v>1</v>
      </c>
      <c r="I1136" s="1" t="s">
        <v>2207</v>
      </c>
      <c r="J1136" s="5"/>
    </row>
    <row r="1137" hidden="1">
      <c r="A1137" s="2" t="s">
        <v>174</v>
      </c>
      <c r="B1137" s="14"/>
      <c r="C1137" s="1" t="s">
        <v>167</v>
      </c>
      <c r="D1137" s="2" t="s">
        <v>271</v>
      </c>
      <c r="E1137" s="1" t="s">
        <v>15</v>
      </c>
      <c r="F1137" s="1" t="s">
        <v>2384</v>
      </c>
      <c r="G1137" s="1" t="b">
        <v>1</v>
      </c>
      <c r="H1137" s="1" t="b">
        <v>1</v>
      </c>
      <c r="I1137" s="1" t="s">
        <v>2221</v>
      </c>
      <c r="J1137" s="5"/>
    </row>
    <row r="1138" hidden="1">
      <c r="A1138" s="2" t="s">
        <v>174</v>
      </c>
      <c r="B1138" s="14"/>
      <c r="C1138" s="1" t="s">
        <v>167</v>
      </c>
      <c r="D1138" s="2" t="s">
        <v>235</v>
      </c>
      <c r="E1138" s="1" t="s">
        <v>17</v>
      </c>
      <c r="F1138" s="1" t="s">
        <v>2658</v>
      </c>
      <c r="G1138" s="1" t="b">
        <v>1</v>
      </c>
      <c r="H1138" s="1" t="b">
        <v>1</v>
      </c>
      <c r="I1138" s="1" t="s">
        <v>2221</v>
      </c>
      <c r="J1138" s="5"/>
    </row>
    <row r="1139" hidden="1">
      <c r="A1139" s="2" t="s">
        <v>174</v>
      </c>
      <c r="B1139" s="14"/>
      <c r="C1139" s="1" t="s">
        <v>167</v>
      </c>
      <c r="D1139" s="2" t="s">
        <v>171</v>
      </c>
      <c r="E1139" s="1" t="s">
        <v>167</v>
      </c>
      <c r="F1139" s="1" t="s">
        <v>2255</v>
      </c>
      <c r="G1139" s="1" t="b">
        <v>1</v>
      </c>
      <c r="H1139" s="1" t="b">
        <v>1</v>
      </c>
      <c r="I1139" s="1" t="s">
        <v>2221</v>
      </c>
      <c r="J1139" s="5"/>
    </row>
    <row r="1140" hidden="1">
      <c r="A1140" s="2" t="s">
        <v>175</v>
      </c>
      <c r="B1140" s="14"/>
      <c r="C1140" s="1" t="s">
        <v>167</v>
      </c>
      <c r="D1140" s="2" t="s">
        <v>18</v>
      </c>
      <c r="E1140" s="1" t="s">
        <v>17</v>
      </c>
      <c r="F1140" s="1" t="s">
        <v>2330</v>
      </c>
      <c r="G1140" s="1" t="b">
        <v>1</v>
      </c>
      <c r="H1140" s="1" t="b">
        <v>1</v>
      </c>
      <c r="I1140" s="1" t="s">
        <v>2207</v>
      </c>
      <c r="J1140" s="5"/>
    </row>
    <row r="1141" hidden="1">
      <c r="A1141" s="2" t="s">
        <v>175</v>
      </c>
      <c r="B1141" s="14"/>
      <c r="C1141" s="1" t="s">
        <v>167</v>
      </c>
      <c r="D1141" s="2" t="s">
        <v>270</v>
      </c>
      <c r="E1141" s="1" t="s">
        <v>15</v>
      </c>
      <c r="F1141" s="1" t="s">
        <v>2659</v>
      </c>
      <c r="G1141" s="1" t="b">
        <v>1</v>
      </c>
      <c r="H1141" s="1" t="b">
        <v>1</v>
      </c>
      <c r="I1141" s="1" t="s">
        <v>2221</v>
      </c>
      <c r="J1141" s="5"/>
    </row>
    <row r="1142" hidden="1">
      <c r="A1142" s="2" t="s">
        <v>175</v>
      </c>
      <c r="B1142" s="14"/>
      <c r="C1142" s="1" t="s">
        <v>167</v>
      </c>
      <c r="D1142" s="2" t="s">
        <v>153</v>
      </c>
      <c r="E1142" s="1" t="s">
        <v>15</v>
      </c>
      <c r="F1142" s="1" t="s">
        <v>2333</v>
      </c>
      <c r="G1142" s="1" t="b">
        <v>1</v>
      </c>
      <c r="H1142" s="1" t="b">
        <v>1</v>
      </c>
      <c r="I1142" s="1" t="s">
        <v>2221</v>
      </c>
      <c r="J1142" s="5"/>
    </row>
    <row r="1143" hidden="1">
      <c r="A1143" s="2" t="s">
        <v>176</v>
      </c>
      <c r="B1143" s="14"/>
      <c r="C1143" s="1" t="s">
        <v>167</v>
      </c>
      <c r="D1143" s="2" t="s">
        <v>273</v>
      </c>
      <c r="E1143" s="1" t="s">
        <v>17</v>
      </c>
      <c r="F1143" s="4"/>
      <c r="G1143" s="1" t="b">
        <v>1</v>
      </c>
      <c r="H1143" s="1" t="b">
        <v>1</v>
      </c>
      <c r="I1143" s="1" t="s">
        <v>2207</v>
      </c>
      <c r="J1143" s="5"/>
    </row>
    <row r="1144" hidden="1">
      <c r="A1144" s="2" t="s">
        <v>176</v>
      </c>
      <c r="B1144" s="14"/>
      <c r="C1144" s="1" t="s">
        <v>167</v>
      </c>
      <c r="D1144" s="2" t="s">
        <v>273</v>
      </c>
      <c r="E1144" s="1" t="s">
        <v>17</v>
      </c>
      <c r="F1144" s="1" t="s">
        <v>2334</v>
      </c>
      <c r="G1144" s="1" t="b">
        <v>1</v>
      </c>
      <c r="H1144" s="1" t="b">
        <v>1</v>
      </c>
      <c r="I1144" s="1" t="s">
        <v>2207</v>
      </c>
      <c r="J1144" s="5"/>
    </row>
    <row r="1145" hidden="1">
      <c r="A1145" s="2" t="s">
        <v>176</v>
      </c>
      <c r="B1145" s="14"/>
      <c r="C1145" s="1" t="s">
        <v>167</v>
      </c>
      <c r="D1145" s="2" t="s">
        <v>270</v>
      </c>
      <c r="E1145" s="1" t="s">
        <v>15</v>
      </c>
      <c r="F1145" s="1" t="s">
        <v>2655</v>
      </c>
      <c r="G1145" s="1" t="b">
        <v>1</v>
      </c>
      <c r="H1145" s="1" t="b">
        <v>1</v>
      </c>
      <c r="I1145" s="1" t="s">
        <v>2221</v>
      </c>
      <c r="J1145" s="5"/>
    </row>
    <row r="1146" hidden="1">
      <c r="A1146" s="2" t="s">
        <v>176</v>
      </c>
      <c r="B1146" s="14"/>
      <c r="C1146" s="1" t="s">
        <v>167</v>
      </c>
      <c r="D1146" s="2" t="s">
        <v>153</v>
      </c>
      <c r="E1146" s="1" t="s">
        <v>15</v>
      </c>
      <c r="F1146" s="1" t="s">
        <v>2333</v>
      </c>
      <c r="G1146" s="1" t="b">
        <v>1</v>
      </c>
      <c r="H1146" s="1" t="b">
        <v>1</v>
      </c>
      <c r="I1146" s="1" t="s">
        <v>2221</v>
      </c>
      <c r="J1146" s="5"/>
    </row>
    <row r="1147" hidden="1">
      <c r="A1147" s="2" t="s">
        <v>177</v>
      </c>
      <c r="B1147" s="14"/>
      <c r="C1147" s="1" t="s">
        <v>167</v>
      </c>
      <c r="D1147" s="2" t="s">
        <v>157</v>
      </c>
      <c r="E1147" s="1" t="s">
        <v>20</v>
      </c>
      <c r="F1147" s="4"/>
      <c r="G1147" s="1" t="b">
        <v>1</v>
      </c>
      <c r="H1147" s="1" t="b">
        <v>1</v>
      </c>
      <c r="I1147" s="1" t="s">
        <v>2207</v>
      </c>
      <c r="J1147" s="5"/>
    </row>
    <row r="1148" hidden="1">
      <c r="A1148" s="2" t="s">
        <v>177</v>
      </c>
      <c r="B1148" s="14"/>
      <c r="C1148" s="1" t="s">
        <v>167</v>
      </c>
      <c r="D1148" s="2" t="s">
        <v>157</v>
      </c>
      <c r="E1148" s="1" t="s">
        <v>20</v>
      </c>
      <c r="F1148" s="1" t="s">
        <v>2062</v>
      </c>
      <c r="G1148" s="1" t="b">
        <v>1</v>
      </c>
      <c r="H1148" s="1" t="b">
        <v>1</v>
      </c>
      <c r="I1148" s="1" t="s">
        <v>2207</v>
      </c>
      <c r="J1148" s="5"/>
    </row>
    <row r="1149" hidden="1">
      <c r="A1149" s="2" t="s">
        <v>177</v>
      </c>
      <c r="B1149" s="14"/>
      <c r="C1149" s="1" t="s">
        <v>167</v>
      </c>
      <c r="D1149" s="2" t="s">
        <v>153</v>
      </c>
      <c r="E1149" s="1" t="s">
        <v>15</v>
      </c>
      <c r="F1149" s="1" t="s">
        <v>2333</v>
      </c>
      <c r="G1149" s="1" t="b">
        <v>1</v>
      </c>
      <c r="H1149" s="1" t="b">
        <v>1</v>
      </c>
      <c r="I1149" s="1" t="s">
        <v>2221</v>
      </c>
      <c r="J1149" s="5"/>
    </row>
    <row r="1150" hidden="1">
      <c r="A1150" s="2" t="s">
        <v>178</v>
      </c>
      <c r="B1150" s="14"/>
      <c r="C1150" s="1" t="s">
        <v>167</v>
      </c>
      <c r="D1150" s="2" t="s">
        <v>229</v>
      </c>
      <c r="E1150" s="1" t="s">
        <v>17</v>
      </c>
      <c r="F1150" s="4"/>
      <c r="G1150" s="1" t="b">
        <v>1</v>
      </c>
      <c r="H1150" s="1" t="b">
        <v>1</v>
      </c>
      <c r="I1150" s="1" t="s">
        <v>2207</v>
      </c>
      <c r="J1150" s="5"/>
    </row>
    <row r="1151" hidden="1">
      <c r="A1151" s="2" t="s">
        <v>178</v>
      </c>
      <c r="B1151" s="14"/>
      <c r="C1151" s="1" t="s">
        <v>167</v>
      </c>
      <c r="D1151" s="2" t="s">
        <v>229</v>
      </c>
      <c r="E1151" s="1" t="s">
        <v>17</v>
      </c>
      <c r="F1151" s="1" t="s">
        <v>2391</v>
      </c>
      <c r="G1151" s="1" t="b">
        <v>1</v>
      </c>
      <c r="H1151" s="1" t="b">
        <v>1</v>
      </c>
      <c r="I1151" s="1" t="s">
        <v>2207</v>
      </c>
      <c r="J1151" s="5"/>
    </row>
    <row r="1152" hidden="1">
      <c r="A1152" s="2" t="s">
        <v>179</v>
      </c>
      <c r="B1152" s="14"/>
      <c r="C1152" s="1" t="s">
        <v>167</v>
      </c>
      <c r="D1152" s="2" t="s">
        <v>16</v>
      </c>
      <c r="E1152" s="1" t="s">
        <v>17</v>
      </c>
      <c r="F1152" s="1" t="s">
        <v>2234</v>
      </c>
      <c r="G1152" s="1" t="b">
        <v>1</v>
      </c>
      <c r="H1152" s="1" t="b">
        <v>1</v>
      </c>
      <c r="I1152" s="1" t="s">
        <v>2207</v>
      </c>
      <c r="J1152" s="5"/>
    </row>
    <row r="1153" hidden="1">
      <c r="A1153" s="2" t="s">
        <v>179</v>
      </c>
      <c r="B1153" s="14"/>
      <c r="C1153" s="1" t="s">
        <v>167</v>
      </c>
      <c r="D1153" s="2" t="s">
        <v>270</v>
      </c>
      <c r="E1153" s="1" t="s">
        <v>15</v>
      </c>
      <c r="F1153" s="1" t="s">
        <v>2659</v>
      </c>
      <c r="G1153" s="1" t="b">
        <v>1</v>
      </c>
      <c r="H1153" s="1" t="b">
        <v>1</v>
      </c>
      <c r="I1153" s="1" t="s">
        <v>2221</v>
      </c>
      <c r="J1153" s="5"/>
    </row>
    <row r="1154" hidden="1">
      <c r="A1154" s="2" t="s">
        <v>179</v>
      </c>
      <c r="B1154" s="14"/>
      <c r="C1154" s="1" t="s">
        <v>167</v>
      </c>
      <c r="D1154" s="2" t="s">
        <v>153</v>
      </c>
      <c r="E1154" s="1" t="s">
        <v>15</v>
      </c>
      <c r="F1154" s="1" t="s">
        <v>2333</v>
      </c>
      <c r="G1154" s="1" t="b">
        <v>1</v>
      </c>
      <c r="H1154" s="1" t="b">
        <v>1</v>
      </c>
      <c r="I1154" s="1" t="s">
        <v>2221</v>
      </c>
      <c r="J1154" s="5"/>
    </row>
    <row r="1155" hidden="1">
      <c r="A1155" s="2" t="s">
        <v>180</v>
      </c>
      <c r="B1155" s="14"/>
      <c r="C1155" s="1" t="s">
        <v>167</v>
      </c>
      <c r="D1155" s="2" t="s">
        <v>157</v>
      </c>
      <c r="E1155" s="1" t="s">
        <v>20</v>
      </c>
      <c r="F1155" s="4"/>
      <c r="G1155" s="1" t="b">
        <v>1</v>
      </c>
      <c r="H1155" s="1" t="b">
        <v>1</v>
      </c>
      <c r="I1155" s="1" t="s">
        <v>2207</v>
      </c>
      <c r="J1155" s="5"/>
    </row>
    <row r="1156" hidden="1">
      <c r="A1156" s="2" t="s">
        <v>180</v>
      </c>
      <c r="B1156" s="14"/>
      <c r="C1156" s="1" t="s">
        <v>167</v>
      </c>
      <c r="D1156" s="2" t="s">
        <v>157</v>
      </c>
      <c r="E1156" s="1" t="s">
        <v>20</v>
      </c>
      <c r="F1156" s="1" t="s">
        <v>2062</v>
      </c>
      <c r="G1156" s="1" t="b">
        <v>1</v>
      </c>
      <c r="H1156" s="1" t="b">
        <v>1</v>
      </c>
      <c r="I1156" s="1" t="s">
        <v>2207</v>
      </c>
      <c r="J1156" s="5"/>
    </row>
    <row r="1157" hidden="1">
      <c r="A1157" s="2" t="s">
        <v>180</v>
      </c>
      <c r="B1157" s="14"/>
      <c r="C1157" s="1" t="s">
        <v>167</v>
      </c>
      <c r="D1157" s="2" t="s">
        <v>723</v>
      </c>
      <c r="E1157" s="1" t="s">
        <v>13</v>
      </c>
      <c r="F1157" s="1" t="s">
        <v>2660</v>
      </c>
      <c r="G1157" s="1" t="b">
        <v>0</v>
      </c>
      <c r="H1157" s="1" t="b">
        <v>1</v>
      </c>
      <c r="I1157" s="1" t="s">
        <v>2221</v>
      </c>
      <c r="J1157" s="5"/>
    </row>
    <row r="1158" hidden="1">
      <c r="A1158" s="2" t="s">
        <v>181</v>
      </c>
      <c r="B1158" s="14"/>
      <c r="C1158" s="1" t="s">
        <v>167</v>
      </c>
      <c r="D1158" s="2" t="s">
        <v>229</v>
      </c>
      <c r="E1158" s="1" t="s">
        <v>17</v>
      </c>
      <c r="F1158" s="4"/>
      <c r="G1158" s="1" t="b">
        <v>1</v>
      </c>
      <c r="H1158" s="1" t="b">
        <v>1</v>
      </c>
      <c r="I1158" s="1" t="s">
        <v>2207</v>
      </c>
      <c r="J1158" s="5"/>
    </row>
    <row r="1159" hidden="1">
      <c r="A1159" s="2" t="s">
        <v>181</v>
      </c>
      <c r="B1159" s="14"/>
      <c r="C1159" s="1" t="s">
        <v>167</v>
      </c>
      <c r="D1159" s="2" t="s">
        <v>229</v>
      </c>
      <c r="E1159" s="1" t="s">
        <v>17</v>
      </c>
      <c r="F1159" s="1" t="s">
        <v>2391</v>
      </c>
      <c r="G1159" s="1" t="b">
        <v>1</v>
      </c>
      <c r="H1159" s="1" t="b">
        <v>1</v>
      </c>
      <c r="I1159" s="1" t="s">
        <v>2207</v>
      </c>
      <c r="J1159" s="5"/>
    </row>
    <row r="1160" hidden="1">
      <c r="A1160" s="2" t="s">
        <v>181</v>
      </c>
      <c r="B1160" s="14"/>
      <c r="C1160" s="1" t="s">
        <v>167</v>
      </c>
      <c r="D1160" s="2" t="s">
        <v>577</v>
      </c>
      <c r="E1160" s="1" t="s">
        <v>13</v>
      </c>
      <c r="F1160" s="4"/>
      <c r="G1160" s="1" t="b">
        <v>0</v>
      </c>
      <c r="H1160" s="1" t="b">
        <v>1</v>
      </c>
      <c r="I1160" s="1" t="s">
        <v>2221</v>
      </c>
      <c r="J1160" s="5"/>
    </row>
    <row r="1161" hidden="1">
      <c r="A1161" s="2" t="s">
        <v>182</v>
      </c>
      <c r="B1161" s="14"/>
      <c r="C1161" s="1" t="s">
        <v>167</v>
      </c>
      <c r="D1161" s="2" t="s">
        <v>273</v>
      </c>
      <c r="E1161" s="1" t="s">
        <v>17</v>
      </c>
      <c r="F1161" s="4"/>
      <c r="G1161" s="1" t="b">
        <v>1</v>
      </c>
      <c r="H1161" s="1" t="b">
        <v>1</v>
      </c>
      <c r="I1161" s="1" t="s">
        <v>2207</v>
      </c>
      <c r="J1161" s="5"/>
    </row>
    <row r="1162" hidden="1">
      <c r="A1162" s="2" t="s">
        <v>182</v>
      </c>
      <c r="B1162" s="14"/>
      <c r="C1162" s="1" t="s">
        <v>167</v>
      </c>
      <c r="D1162" s="2" t="s">
        <v>273</v>
      </c>
      <c r="E1162" s="1" t="s">
        <v>17</v>
      </c>
      <c r="F1162" s="1" t="s">
        <v>2334</v>
      </c>
      <c r="G1162" s="1" t="b">
        <v>1</v>
      </c>
      <c r="H1162" s="1" t="b">
        <v>1</v>
      </c>
      <c r="I1162" s="1" t="s">
        <v>2207</v>
      </c>
      <c r="J1162" s="5"/>
    </row>
    <row r="1163" hidden="1">
      <c r="A1163" s="2" t="s">
        <v>182</v>
      </c>
      <c r="B1163" s="14"/>
      <c r="C1163" s="1" t="s">
        <v>167</v>
      </c>
      <c r="D1163" s="2" t="s">
        <v>14</v>
      </c>
      <c r="E1163" s="1" t="s">
        <v>15</v>
      </c>
      <c r="F1163" s="1" t="s">
        <v>2656</v>
      </c>
      <c r="G1163" s="1" t="b">
        <v>1</v>
      </c>
      <c r="H1163" s="1" t="b">
        <v>1</v>
      </c>
      <c r="I1163" s="1" t="s">
        <v>2221</v>
      </c>
      <c r="J1163" s="5"/>
    </row>
    <row r="1164" hidden="1">
      <c r="A1164" s="2" t="s">
        <v>182</v>
      </c>
      <c r="B1164" s="14"/>
      <c r="C1164" s="1" t="s">
        <v>167</v>
      </c>
      <c r="D1164" s="2" t="s">
        <v>235</v>
      </c>
      <c r="E1164" s="1" t="s">
        <v>17</v>
      </c>
      <c r="F1164" s="1" t="s">
        <v>2247</v>
      </c>
      <c r="G1164" s="1" t="b">
        <v>1</v>
      </c>
      <c r="H1164" s="1" t="b">
        <v>1</v>
      </c>
      <c r="I1164" s="1" t="s">
        <v>2221</v>
      </c>
      <c r="J1164" s="5"/>
    </row>
    <row r="1165" hidden="1">
      <c r="A1165" s="2" t="s">
        <v>182</v>
      </c>
      <c r="B1165" s="14"/>
      <c r="C1165" s="1" t="s">
        <v>167</v>
      </c>
      <c r="D1165" s="2" t="s">
        <v>153</v>
      </c>
      <c r="E1165" s="1" t="s">
        <v>15</v>
      </c>
      <c r="F1165" s="1" t="s">
        <v>2333</v>
      </c>
      <c r="G1165" s="1" t="b">
        <v>1</v>
      </c>
      <c r="H1165" s="1" t="b">
        <v>1</v>
      </c>
      <c r="I1165" s="1" t="s">
        <v>2221</v>
      </c>
      <c r="J1165" s="5"/>
    </row>
    <row r="1166" hidden="1">
      <c r="A1166" s="2" t="s">
        <v>183</v>
      </c>
      <c r="B1166" s="14"/>
      <c r="C1166" s="1" t="s">
        <v>167</v>
      </c>
      <c r="D1166" s="2" t="s">
        <v>12</v>
      </c>
      <c r="E1166" s="1" t="s">
        <v>13</v>
      </c>
      <c r="F1166" s="4"/>
      <c r="G1166" s="1" t="b">
        <v>1</v>
      </c>
      <c r="H1166" s="1" t="b">
        <v>1</v>
      </c>
      <c r="I1166" s="1" t="s">
        <v>2207</v>
      </c>
      <c r="J1166" s="5"/>
    </row>
    <row r="1167" hidden="1">
      <c r="A1167" s="2" t="s">
        <v>183</v>
      </c>
      <c r="B1167" s="14"/>
      <c r="C1167" s="1" t="s">
        <v>167</v>
      </c>
      <c r="D1167" s="2" t="s">
        <v>12</v>
      </c>
      <c r="E1167" s="1" t="s">
        <v>13</v>
      </c>
      <c r="F1167" s="1" t="s">
        <v>2396</v>
      </c>
      <c r="G1167" s="1" t="b">
        <v>1</v>
      </c>
      <c r="H1167" s="1" t="b">
        <v>1</v>
      </c>
      <c r="I1167" s="1" t="s">
        <v>2207</v>
      </c>
      <c r="J1167" s="5"/>
    </row>
    <row r="1168" hidden="1">
      <c r="A1168" s="2" t="s">
        <v>183</v>
      </c>
      <c r="B1168" s="14"/>
      <c r="C1168" s="1" t="s">
        <v>167</v>
      </c>
      <c r="D1168" s="2" t="s">
        <v>14</v>
      </c>
      <c r="E1168" s="1" t="s">
        <v>15</v>
      </c>
      <c r="F1168" s="1" t="s">
        <v>2656</v>
      </c>
      <c r="G1168" s="1" t="b">
        <v>1</v>
      </c>
      <c r="H1168" s="1" t="b">
        <v>1</v>
      </c>
      <c r="I1168" s="1" t="s">
        <v>2221</v>
      </c>
      <c r="J1168" s="5"/>
    </row>
    <row r="1169" hidden="1">
      <c r="A1169" s="2" t="s">
        <v>183</v>
      </c>
      <c r="B1169" s="14"/>
      <c r="C1169" s="1" t="s">
        <v>167</v>
      </c>
      <c r="D1169" s="2" t="s">
        <v>16</v>
      </c>
      <c r="E1169" s="1" t="s">
        <v>17</v>
      </c>
      <c r="F1169" s="1" t="s">
        <v>2257</v>
      </c>
      <c r="G1169" s="1" t="b">
        <v>1</v>
      </c>
      <c r="H1169" s="1" t="b">
        <v>1</v>
      </c>
      <c r="I1169" s="1" t="s">
        <v>2221</v>
      </c>
      <c r="J1169" s="5"/>
    </row>
    <row r="1170" hidden="1">
      <c r="A1170" s="2" t="s">
        <v>183</v>
      </c>
      <c r="B1170" s="14"/>
      <c r="C1170" s="1" t="s">
        <v>167</v>
      </c>
      <c r="D1170" s="2" t="s">
        <v>153</v>
      </c>
      <c r="E1170" s="1" t="s">
        <v>15</v>
      </c>
      <c r="F1170" s="1" t="s">
        <v>2333</v>
      </c>
      <c r="G1170" s="1" t="b">
        <v>1</v>
      </c>
      <c r="H1170" s="1" t="b">
        <v>1</v>
      </c>
      <c r="I1170" s="1" t="s">
        <v>2221</v>
      </c>
      <c r="J1170" s="5"/>
    </row>
    <row r="1171" hidden="1">
      <c r="A1171" s="2" t="s">
        <v>184</v>
      </c>
      <c r="B1171" s="14"/>
      <c r="C1171" s="1" t="s">
        <v>167</v>
      </c>
      <c r="D1171" s="2" t="s">
        <v>18</v>
      </c>
      <c r="E1171" s="1" t="s">
        <v>17</v>
      </c>
      <c r="F1171" s="1" t="s">
        <v>2330</v>
      </c>
      <c r="G1171" s="1" t="b">
        <v>1</v>
      </c>
      <c r="H1171" s="1" t="b">
        <v>1</v>
      </c>
      <c r="I1171" s="1" t="s">
        <v>2207</v>
      </c>
      <c r="J1171" s="5"/>
    </row>
    <row r="1172" hidden="1">
      <c r="A1172" s="2" t="s">
        <v>184</v>
      </c>
      <c r="B1172" s="14"/>
      <c r="C1172" s="1" t="s">
        <v>167</v>
      </c>
      <c r="D1172" s="2" t="s">
        <v>270</v>
      </c>
      <c r="E1172" s="1" t="s">
        <v>15</v>
      </c>
      <c r="F1172" s="1" t="s">
        <v>2659</v>
      </c>
      <c r="G1172" s="1" t="b">
        <v>1</v>
      </c>
      <c r="H1172" s="1" t="b">
        <v>1</v>
      </c>
      <c r="I1172" s="1" t="s">
        <v>2221</v>
      </c>
      <c r="J1172" s="5"/>
    </row>
    <row r="1173" hidden="1">
      <c r="A1173" s="2" t="s">
        <v>184</v>
      </c>
      <c r="B1173" s="14"/>
      <c r="C1173" s="1" t="s">
        <v>167</v>
      </c>
      <c r="D1173" s="2" t="s">
        <v>153</v>
      </c>
      <c r="E1173" s="1" t="s">
        <v>15</v>
      </c>
      <c r="F1173" s="1" t="s">
        <v>2333</v>
      </c>
      <c r="G1173" s="1" t="b">
        <v>1</v>
      </c>
      <c r="H1173" s="1" t="b">
        <v>1</v>
      </c>
      <c r="I1173" s="1" t="s">
        <v>2221</v>
      </c>
      <c r="J1173" s="5"/>
    </row>
    <row r="1174" hidden="1">
      <c r="A1174" s="2" t="s">
        <v>185</v>
      </c>
      <c r="B1174" s="14"/>
      <c r="C1174" s="1" t="s">
        <v>167</v>
      </c>
      <c r="D1174" s="2" t="s">
        <v>240</v>
      </c>
      <c r="E1174" s="1" t="s">
        <v>17</v>
      </c>
      <c r="F1174" s="4"/>
      <c r="G1174" s="1" t="b">
        <v>1</v>
      </c>
      <c r="H1174" s="1" t="b">
        <v>1</v>
      </c>
      <c r="I1174" s="1" t="s">
        <v>2207</v>
      </c>
      <c r="J1174" s="5"/>
    </row>
    <row r="1175" hidden="1">
      <c r="A1175" s="2" t="s">
        <v>185</v>
      </c>
      <c r="B1175" s="14"/>
      <c r="C1175" s="1" t="s">
        <v>167</v>
      </c>
      <c r="D1175" s="2" t="s">
        <v>240</v>
      </c>
      <c r="E1175" s="1" t="s">
        <v>17</v>
      </c>
      <c r="F1175" s="1" t="s">
        <v>2354</v>
      </c>
      <c r="G1175" s="1" t="b">
        <v>1</v>
      </c>
      <c r="H1175" s="1" t="b">
        <v>1</v>
      </c>
      <c r="I1175" s="1" t="s">
        <v>2207</v>
      </c>
      <c r="J1175" s="5"/>
    </row>
    <row r="1176" hidden="1">
      <c r="A1176" s="2" t="s">
        <v>185</v>
      </c>
      <c r="B1176" s="14"/>
      <c r="C1176" s="1" t="s">
        <v>167</v>
      </c>
      <c r="D1176" s="2" t="s">
        <v>114</v>
      </c>
      <c r="E1176" s="1" t="s">
        <v>17</v>
      </c>
      <c r="F1176" s="1" t="s">
        <v>2661</v>
      </c>
      <c r="G1176" s="1" t="b">
        <v>1</v>
      </c>
      <c r="H1176" s="1" t="b">
        <v>1</v>
      </c>
      <c r="I1176" s="1" t="s">
        <v>2236</v>
      </c>
      <c r="J1176" s="5"/>
    </row>
    <row r="1177" hidden="1">
      <c r="A1177" s="2" t="s">
        <v>186</v>
      </c>
      <c r="B1177" s="14"/>
      <c r="C1177" s="1" t="s">
        <v>167</v>
      </c>
      <c r="D1177" s="2" t="s">
        <v>12</v>
      </c>
      <c r="E1177" s="1" t="s">
        <v>13</v>
      </c>
      <c r="F1177" s="4"/>
      <c r="G1177" s="1" t="b">
        <v>1</v>
      </c>
      <c r="H1177" s="1" t="b">
        <v>1</v>
      </c>
      <c r="I1177" s="1" t="s">
        <v>2207</v>
      </c>
      <c r="J1177" s="5"/>
    </row>
    <row r="1178" hidden="1">
      <c r="A1178" s="2" t="s">
        <v>186</v>
      </c>
      <c r="B1178" s="14"/>
      <c r="C1178" s="1" t="s">
        <v>167</v>
      </c>
      <c r="D1178" s="2" t="s">
        <v>12</v>
      </c>
      <c r="E1178" s="1" t="s">
        <v>13</v>
      </c>
      <c r="F1178" s="1" t="s">
        <v>2396</v>
      </c>
      <c r="G1178" s="1" t="b">
        <v>1</v>
      </c>
      <c r="H1178" s="1" t="b">
        <v>1</v>
      </c>
      <c r="I1178" s="1" t="s">
        <v>2207</v>
      </c>
      <c r="J1178" s="5"/>
    </row>
    <row r="1179" hidden="1">
      <c r="A1179" s="2" t="s">
        <v>187</v>
      </c>
      <c r="B1179" s="14"/>
      <c r="C1179" s="1" t="s">
        <v>167</v>
      </c>
      <c r="D1179" s="2" t="s">
        <v>229</v>
      </c>
      <c r="E1179" s="1" t="s">
        <v>17</v>
      </c>
      <c r="F1179" s="4"/>
      <c r="G1179" s="1" t="b">
        <v>1</v>
      </c>
      <c r="H1179" s="1" t="b">
        <v>1</v>
      </c>
      <c r="I1179" s="1" t="s">
        <v>2207</v>
      </c>
      <c r="J1179" s="5"/>
    </row>
    <row r="1180" hidden="1">
      <c r="A1180" s="2" t="s">
        <v>187</v>
      </c>
      <c r="B1180" s="14"/>
      <c r="C1180" s="1" t="s">
        <v>167</v>
      </c>
      <c r="D1180" s="2" t="s">
        <v>229</v>
      </c>
      <c r="E1180" s="1" t="s">
        <v>17</v>
      </c>
      <c r="F1180" s="1" t="s">
        <v>2391</v>
      </c>
      <c r="G1180" s="1" t="b">
        <v>1</v>
      </c>
      <c r="H1180" s="1" t="b">
        <v>1</v>
      </c>
      <c r="I1180" s="1" t="s">
        <v>2207</v>
      </c>
      <c r="J1180" s="5"/>
    </row>
    <row r="1181" hidden="1">
      <c r="A1181" s="2" t="s">
        <v>187</v>
      </c>
      <c r="B1181" s="14"/>
      <c r="C1181" s="1" t="s">
        <v>167</v>
      </c>
      <c r="D1181" s="2" t="s">
        <v>1047</v>
      </c>
      <c r="E1181" s="1" t="s">
        <v>22</v>
      </c>
      <c r="F1181" s="1" t="s">
        <v>2662</v>
      </c>
      <c r="G1181" s="1" t="b">
        <v>0</v>
      </c>
      <c r="H1181" s="1" t="b">
        <v>1</v>
      </c>
      <c r="I1181" s="1" t="s">
        <v>2221</v>
      </c>
      <c r="J1181" s="5"/>
    </row>
    <row r="1182" hidden="1">
      <c r="A1182" s="2" t="s">
        <v>188</v>
      </c>
      <c r="B1182" s="14"/>
      <c r="C1182" s="1" t="s">
        <v>167</v>
      </c>
      <c r="D1182" s="2" t="s">
        <v>157</v>
      </c>
      <c r="E1182" s="1" t="s">
        <v>20</v>
      </c>
      <c r="F1182" s="4"/>
      <c r="G1182" s="1" t="b">
        <v>1</v>
      </c>
      <c r="H1182" s="1" t="b">
        <v>1</v>
      </c>
      <c r="I1182" s="1" t="s">
        <v>2207</v>
      </c>
      <c r="J1182" s="5"/>
    </row>
    <row r="1183" hidden="1">
      <c r="A1183" s="2" t="s">
        <v>188</v>
      </c>
      <c r="B1183" s="14"/>
      <c r="C1183" s="1" t="s">
        <v>167</v>
      </c>
      <c r="D1183" s="2" t="s">
        <v>157</v>
      </c>
      <c r="E1183" s="1" t="s">
        <v>20</v>
      </c>
      <c r="F1183" s="1" t="s">
        <v>2062</v>
      </c>
      <c r="G1183" s="1" t="b">
        <v>1</v>
      </c>
      <c r="H1183" s="1" t="b">
        <v>1</v>
      </c>
      <c r="I1183" s="1" t="s">
        <v>2207</v>
      </c>
      <c r="J1183" s="5"/>
    </row>
    <row r="1184" hidden="1">
      <c r="A1184" s="2" t="s">
        <v>188</v>
      </c>
      <c r="B1184" s="14"/>
      <c r="C1184" s="1" t="s">
        <v>167</v>
      </c>
      <c r="D1184" s="2" t="s">
        <v>270</v>
      </c>
      <c r="E1184" s="1" t="s">
        <v>15</v>
      </c>
      <c r="F1184" s="1" t="s">
        <v>2412</v>
      </c>
      <c r="G1184" s="1" t="b">
        <v>1</v>
      </c>
      <c r="H1184" s="1" t="b">
        <v>1</v>
      </c>
      <c r="I1184" s="1" t="s">
        <v>2221</v>
      </c>
      <c r="J1184" s="5"/>
    </row>
    <row r="1185" hidden="1">
      <c r="A1185" s="2" t="s">
        <v>188</v>
      </c>
      <c r="B1185" s="14"/>
      <c r="C1185" s="1" t="s">
        <v>167</v>
      </c>
      <c r="D1185" s="2" t="s">
        <v>16</v>
      </c>
      <c r="E1185" s="1" t="s">
        <v>17</v>
      </c>
      <c r="F1185" s="1" t="s">
        <v>2412</v>
      </c>
      <c r="G1185" s="1" t="b">
        <v>1</v>
      </c>
      <c r="H1185" s="1" t="b">
        <v>1</v>
      </c>
      <c r="I1185" s="1" t="s">
        <v>2221</v>
      </c>
      <c r="J1185" s="5"/>
    </row>
    <row r="1186" hidden="1">
      <c r="A1186" s="2" t="s">
        <v>188</v>
      </c>
      <c r="B1186" s="14"/>
      <c r="C1186" s="1" t="s">
        <v>167</v>
      </c>
      <c r="D1186" s="2" t="s">
        <v>153</v>
      </c>
      <c r="E1186" s="1" t="s">
        <v>15</v>
      </c>
      <c r="F1186" s="1" t="s">
        <v>2333</v>
      </c>
      <c r="G1186" s="1" t="b">
        <v>1</v>
      </c>
      <c r="H1186" s="1" t="b">
        <v>1</v>
      </c>
      <c r="I1186" s="1" t="s">
        <v>2221</v>
      </c>
      <c r="J1186" s="5"/>
    </row>
    <row r="1187" hidden="1">
      <c r="A1187" s="2" t="s">
        <v>189</v>
      </c>
      <c r="B1187" s="14"/>
      <c r="C1187" s="1" t="s">
        <v>167</v>
      </c>
      <c r="D1187" s="2" t="s">
        <v>240</v>
      </c>
      <c r="E1187" s="1" t="s">
        <v>17</v>
      </c>
      <c r="F1187" s="4"/>
      <c r="G1187" s="1" t="b">
        <v>1</v>
      </c>
      <c r="H1187" s="1" t="b">
        <v>1</v>
      </c>
      <c r="I1187" s="1" t="s">
        <v>2207</v>
      </c>
      <c r="J1187" s="5"/>
    </row>
    <row r="1188" hidden="1">
      <c r="A1188" s="2" t="s">
        <v>189</v>
      </c>
      <c r="B1188" s="14"/>
      <c r="C1188" s="1" t="s">
        <v>167</v>
      </c>
      <c r="D1188" s="2" t="s">
        <v>240</v>
      </c>
      <c r="E1188" s="1" t="s">
        <v>17</v>
      </c>
      <c r="F1188" s="1" t="s">
        <v>2354</v>
      </c>
      <c r="G1188" s="1" t="b">
        <v>1</v>
      </c>
      <c r="H1188" s="1" t="b">
        <v>1</v>
      </c>
      <c r="I1188" s="1" t="s">
        <v>2207</v>
      </c>
      <c r="J1188" s="5"/>
    </row>
    <row r="1189" hidden="1">
      <c r="A1189" s="2" t="s">
        <v>189</v>
      </c>
      <c r="B1189" s="14"/>
      <c r="C1189" s="1" t="s">
        <v>167</v>
      </c>
      <c r="D1189" s="2" t="s">
        <v>14</v>
      </c>
      <c r="E1189" s="1" t="s">
        <v>15</v>
      </c>
      <c r="F1189" s="1" t="s">
        <v>2656</v>
      </c>
      <c r="G1189" s="1" t="b">
        <v>1</v>
      </c>
      <c r="H1189" s="1" t="b">
        <v>1</v>
      </c>
      <c r="I1189" s="1" t="s">
        <v>2221</v>
      </c>
      <c r="J1189" s="5"/>
    </row>
    <row r="1190" hidden="1">
      <c r="A1190" s="2" t="s">
        <v>189</v>
      </c>
      <c r="B1190" s="14"/>
      <c r="C1190" s="1" t="s">
        <v>167</v>
      </c>
      <c r="D1190" s="2" t="s">
        <v>235</v>
      </c>
      <c r="E1190" s="1" t="s">
        <v>17</v>
      </c>
      <c r="F1190" s="1" t="s">
        <v>2247</v>
      </c>
      <c r="G1190" s="1" t="b">
        <v>1</v>
      </c>
      <c r="H1190" s="1" t="b">
        <v>1</v>
      </c>
      <c r="I1190" s="1" t="s">
        <v>2221</v>
      </c>
      <c r="J1190" s="5"/>
    </row>
    <row r="1191" hidden="1">
      <c r="A1191" s="2" t="s">
        <v>189</v>
      </c>
      <c r="B1191" s="14"/>
      <c r="C1191" s="1" t="s">
        <v>167</v>
      </c>
      <c r="D1191" s="2" t="s">
        <v>153</v>
      </c>
      <c r="E1191" s="1" t="s">
        <v>15</v>
      </c>
      <c r="F1191" s="1" t="s">
        <v>2333</v>
      </c>
      <c r="G1191" s="1" t="b">
        <v>1</v>
      </c>
      <c r="H1191" s="1" t="b">
        <v>1</v>
      </c>
      <c r="I1191" s="1" t="s">
        <v>2221</v>
      </c>
      <c r="J1191" s="5"/>
    </row>
    <row r="1192" hidden="1">
      <c r="A1192" s="2" t="s">
        <v>190</v>
      </c>
      <c r="B1192" s="14"/>
      <c r="C1192" s="1" t="s">
        <v>167</v>
      </c>
      <c r="D1192" s="2" t="s">
        <v>163</v>
      </c>
      <c r="E1192" s="1" t="s">
        <v>17</v>
      </c>
      <c r="F1192" s="4"/>
      <c r="G1192" s="1" t="b">
        <v>1</v>
      </c>
      <c r="H1192" s="1" t="b">
        <v>1</v>
      </c>
      <c r="I1192" s="1" t="s">
        <v>2207</v>
      </c>
      <c r="J1192" s="5"/>
    </row>
    <row r="1193" hidden="1">
      <c r="A1193" s="2" t="s">
        <v>190</v>
      </c>
      <c r="B1193" s="14"/>
      <c r="C1193" s="1" t="s">
        <v>167</v>
      </c>
      <c r="D1193" s="2" t="s">
        <v>163</v>
      </c>
      <c r="E1193" s="1" t="s">
        <v>17</v>
      </c>
      <c r="F1193" s="1" t="s">
        <v>2331</v>
      </c>
      <c r="G1193" s="1" t="b">
        <v>1</v>
      </c>
      <c r="H1193" s="1" t="b">
        <v>1</v>
      </c>
      <c r="I1193" s="1" t="s">
        <v>2207</v>
      </c>
      <c r="J1193" s="5"/>
    </row>
    <row r="1194" hidden="1">
      <c r="A1194" s="2" t="s">
        <v>190</v>
      </c>
      <c r="B1194" s="14"/>
      <c r="C1194" s="1" t="s">
        <v>167</v>
      </c>
      <c r="D1194" s="2" t="s">
        <v>14</v>
      </c>
      <c r="E1194" s="1" t="s">
        <v>15</v>
      </c>
      <c r="F1194" s="1" t="s">
        <v>2656</v>
      </c>
      <c r="G1194" s="1" t="b">
        <v>1</v>
      </c>
      <c r="H1194" s="1" t="b">
        <v>1</v>
      </c>
      <c r="I1194" s="1" t="s">
        <v>2221</v>
      </c>
      <c r="J1194" s="5"/>
    </row>
    <row r="1195" hidden="1">
      <c r="A1195" s="2" t="s">
        <v>190</v>
      </c>
      <c r="B1195" s="14"/>
      <c r="C1195" s="1" t="s">
        <v>167</v>
      </c>
      <c r="D1195" s="2" t="s">
        <v>16</v>
      </c>
      <c r="E1195" s="1" t="s">
        <v>17</v>
      </c>
      <c r="F1195" s="1" t="s">
        <v>2257</v>
      </c>
      <c r="G1195" s="1" t="b">
        <v>1</v>
      </c>
      <c r="H1195" s="1" t="b">
        <v>1</v>
      </c>
      <c r="I1195" s="1" t="s">
        <v>2221</v>
      </c>
      <c r="J1195" s="5"/>
    </row>
    <row r="1196" hidden="1">
      <c r="A1196" s="2" t="s">
        <v>190</v>
      </c>
      <c r="B1196" s="14"/>
      <c r="C1196" s="1" t="s">
        <v>167</v>
      </c>
      <c r="D1196" s="2" t="s">
        <v>153</v>
      </c>
      <c r="E1196" s="1" t="s">
        <v>15</v>
      </c>
      <c r="F1196" s="1" t="s">
        <v>2333</v>
      </c>
      <c r="G1196" s="1" t="b">
        <v>1</v>
      </c>
      <c r="H1196" s="1" t="b">
        <v>1</v>
      </c>
      <c r="I1196" s="1" t="s">
        <v>2221</v>
      </c>
      <c r="J1196" s="5"/>
    </row>
    <row r="1197" hidden="1">
      <c r="A1197" s="2" t="s">
        <v>191</v>
      </c>
      <c r="B1197" s="14"/>
      <c r="C1197" s="1" t="s">
        <v>167</v>
      </c>
      <c r="D1197" s="2" t="s">
        <v>114</v>
      </c>
      <c r="E1197" s="1" t="s">
        <v>17</v>
      </c>
      <c r="F1197" s="4"/>
      <c r="G1197" s="1" t="b">
        <v>1</v>
      </c>
      <c r="H1197" s="1" t="b">
        <v>1</v>
      </c>
      <c r="I1197" s="1" t="s">
        <v>2207</v>
      </c>
      <c r="J1197" s="5"/>
    </row>
    <row r="1198" hidden="1">
      <c r="A1198" s="2" t="s">
        <v>191</v>
      </c>
      <c r="B1198" s="14"/>
      <c r="C1198" s="1" t="s">
        <v>167</v>
      </c>
      <c r="D1198" s="2" t="s">
        <v>114</v>
      </c>
      <c r="E1198" s="1" t="s">
        <v>17</v>
      </c>
      <c r="F1198" s="1" t="s">
        <v>2420</v>
      </c>
      <c r="G1198" s="1" t="b">
        <v>1</v>
      </c>
      <c r="H1198" s="1" t="b">
        <v>1</v>
      </c>
      <c r="I1198" s="1" t="s">
        <v>2207</v>
      </c>
      <c r="J1198" s="5"/>
    </row>
    <row r="1199" hidden="1">
      <c r="A1199" s="2" t="s">
        <v>191</v>
      </c>
      <c r="B1199" s="14"/>
      <c r="C1199" s="1" t="s">
        <v>167</v>
      </c>
      <c r="D1199" s="2" t="s">
        <v>153</v>
      </c>
      <c r="E1199" s="1" t="s">
        <v>15</v>
      </c>
      <c r="F1199" s="1" t="s">
        <v>2333</v>
      </c>
      <c r="G1199" s="1" t="b">
        <v>1</v>
      </c>
      <c r="H1199" s="1" t="b">
        <v>1</v>
      </c>
      <c r="I1199" s="1" t="s">
        <v>2221</v>
      </c>
      <c r="J1199" s="5"/>
    </row>
    <row r="1200" hidden="1">
      <c r="A1200" s="2" t="s">
        <v>192</v>
      </c>
      <c r="B1200" s="14"/>
      <c r="C1200" s="1" t="s">
        <v>167</v>
      </c>
      <c r="D1200" s="2" t="s">
        <v>12</v>
      </c>
      <c r="E1200" s="1" t="s">
        <v>13</v>
      </c>
      <c r="F1200" s="4"/>
      <c r="G1200" s="1" t="b">
        <v>1</v>
      </c>
      <c r="H1200" s="1" t="b">
        <v>1</v>
      </c>
      <c r="I1200" s="1" t="s">
        <v>2207</v>
      </c>
      <c r="J1200" s="5"/>
    </row>
    <row r="1201" hidden="1">
      <c r="A1201" s="2" t="s">
        <v>192</v>
      </c>
      <c r="B1201" s="14"/>
      <c r="C1201" s="1" t="s">
        <v>167</v>
      </c>
      <c r="D1201" s="2" t="s">
        <v>12</v>
      </c>
      <c r="E1201" s="1" t="s">
        <v>13</v>
      </c>
      <c r="F1201" s="1" t="s">
        <v>2396</v>
      </c>
      <c r="G1201" s="1" t="b">
        <v>1</v>
      </c>
      <c r="H1201" s="1" t="b">
        <v>1</v>
      </c>
      <c r="I1201" s="1" t="s">
        <v>2207</v>
      </c>
      <c r="J1201" s="5"/>
    </row>
    <row r="1202" hidden="1">
      <c r="A1202" s="2" t="s">
        <v>192</v>
      </c>
      <c r="B1202" s="14"/>
      <c r="C1202" s="1" t="s">
        <v>167</v>
      </c>
      <c r="D1202" s="2" t="s">
        <v>2393</v>
      </c>
      <c r="E1202" s="4"/>
      <c r="F1202" s="1" t="s">
        <v>2663</v>
      </c>
      <c r="G1202" s="1" t="b">
        <v>0</v>
      </c>
      <c r="H1202" s="1" t="b">
        <v>0</v>
      </c>
      <c r="I1202" s="1" t="s">
        <v>2221</v>
      </c>
      <c r="J1202" s="5"/>
    </row>
    <row r="1203" hidden="1">
      <c r="A1203" s="2" t="s">
        <v>193</v>
      </c>
      <c r="B1203" s="14"/>
      <c r="C1203" s="1" t="s">
        <v>167</v>
      </c>
      <c r="D1203" s="2" t="s">
        <v>273</v>
      </c>
      <c r="E1203" s="1" t="s">
        <v>17</v>
      </c>
      <c r="F1203" s="4"/>
      <c r="G1203" s="1" t="b">
        <v>1</v>
      </c>
      <c r="H1203" s="1" t="b">
        <v>1</v>
      </c>
      <c r="I1203" s="1" t="s">
        <v>2207</v>
      </c>
      <c r="J1203" s="5"/>
    </row>
    <row r="1204" hidden="1">
      <c r="A1204" s="2" t="s">
        <v>193</v>
      </c>
      <c r="B1204" s="14"/>
      <c r="C1204" s="1" t="s">
        <v>167</v>
      </c>
      <c r="D1204" s="2" t="s">
        <v>273</v>
      </c>
      <c r="E1204" s="1" t="s">
        <v>17</v>
      </c>
      <c r="F1204" s="1" t="s">
        <v>2334</v>
      </c>
      <c r="G1204" s="1" t="b">
        <v>1</v>
      </c>
      <c r="H1204" s="1" t="b">
        <v>1</v>
      </c>
      <c r="I1204" s="1" t="s">
        <v>2207</v>
      </c>
      <c r="J1204" s="5"/>
    </row>
    <row r="1205" hidden="1">
      <c r="A1205" s="2" t="s">
        <v>193</v>
      </c>
      <c r="B1205" s="14"/>
      <c r="C1205" s="1" t="s">
        <v>167</v>
      </c>
      <c r="D1205" s="2" t="s">
        <v>270</v>
      </c>
      <c r="E1205" s="1" t="s">
        <v>15</v>
      </c>
      <c r="F1205" s="1" t="s">
        <v>2655</v>
      </c>
      <c r="G1205" s="1" t="b">
        <v>1</v>
      </c>
      <c r="H1205" s="1" t="b">
        <v>1</v>
      </c>
      <c r="I1205" s="1" t="s">
        <v>2221</v>
      </c>
      <c r="J1205" s="5"/>
    </row>
    <row r="1206" hidden="1">
      <c r="A1206" s="2" t="s">
        <v>193</v>
      </c>
      <c r="B1206" s="14"/>
      <c r="C1206" s="1" t="s">
        <v>167</v>
      </c>
      <c r="D1206" s="2" t="s">
        <v>153</v>
      </c>
      <c r="E1206" s="1" t="s">
        <v>15</v>
      </c>
      <c r="F1206" s="1" t="s">
        <v>2333</v>
      </c>
      <c r="G1206" s="1" t="b">
        <v>1</v>
      </c>
      <c r="H1206" s="1" t="b">
        <v>1</v>
      </c>
      <c r="I1206" s="1" t="s">
        <v>2221</v>
      </c>
      <c r="J1206" s="5"/>
    </row>
    <row r="1207" hidden="1">
      <c r="A1207" s="2" t="s">
        <v>194</v>
      </c>
      <c r="B1207" s="14"/>
      <c r="C1207" s="1" t="s">
        <v>167</v>
      </c>
      <c r="D1207" s="2" t="s">
        <v>229</v>
      </c>
      <c r="E1207" s="1" t="s">
        <v>17</v>
      </c>
      <c r="F1207" s="4"/>
      <c r="G1207" s="1" t="b">
        <v>1</v>
      </c>
      <c r="H1207" s="1" t="b">
        <v>1</v>
      </c>
      <c r="I1207" s="1" t="s">
        <v>2207</v>
      </c>
      <c r="J1207" s="5"/>
    </row>
    <row r="1208" hidden="1">
      <c r="A1208" s="2" t="s">
        <v>194</v>
      </c>
      <c r="B1208" s="14"/>
      <c r="C1208" s="1" t="s">
        <v>167</v>
      </c>
      <c r="D1208" s="2" t="s">
        <v>229</v>
      </c>
      <c r="E1208" s="1" t="s">
        <v>17</v>
      </c>
      <c r="F1208" s="1" t="s">
        <v>2391</v>
      </c>
      <c r="G1208" s="1" t="b">
        <v>1</v>
      </c>
      <c r="H1208" s="1" t="b">
        <v>1</v>
      </c>
      <c r="I1208" s="1" t="s">
        <v>2207</v>
      </c>
      <c r="J1208" s="5"/>
    </row>
    <row r="1209" hidden="1">
      <c r="A1209" s="2" t="s">
        <v>195</v>
      </c>
      <c r="B1209" s="14"/>
      <c r="C1209" s="1" t="s">
        <v>167</v>
      </c>
      <c r="D1209" s="2" t="s">
        <v>18</v>
      </c>
      <c r="E1209" s="1" t="s">
        <v>17</v>
      </c>
      <c r="F1209" s="1" t="s">
        <v>2330</v>
      </c>
      <c r="G1209" s="1" t="b">
        <v>1</v>
      </c>
      <c r="H1209" s="1" t="b">
        <v>1</v>
      </c>
      <c r="I1209" s="1" t="s">
        <v>2207</v>
      </c>
      <c r="J1209" s="5"/>
    </row>
    <row r="1210" hidden="1">
      <c r="A1210" s="2" t="s">
        <v>195</v>
      </c>
      <c r="B1210" s="14"/>
      <c r="C1210" s="1" t="s">
        <v>167</v>
      </c>
      <c r="D1210" s="2" t="s">
        <v>270</v>
      </c>
      <c r="E1210" s="1" t="s">
        <v>15</v>
      </c>
      <c r="F1210" s="1" t="s">
        <v>2412</v>
      </c>
      <c r="G1210" s="1" t="b">
        <v>1</v>
      </c>
      <c r="H1210" s="1" t="b">
        <v>1</v>
      </c>
      <c r="I1210" s="1" t="s">
        <v>2221</v>
      </c>
      <c r="J1210" s="5"/>
    </row>
    <row r="1211" hidden="1">
      <c r="A1211" s="2" t="s">
        <v>196</v>
      </c>
      <c r="B1211" s="14"/>
      <c r="C1211" s="1" t="s">
        <v>167</v>
      </c>
      <c r="D1211" s="2" t="s">
        <v>272</v>
      </c>
      <c r="E1211" s="1" t="s">
        <v>17</v>
      </c>
      <c r="F1211" s="4"/>
      <c r="G1211" s="1" t="b">
        <v>1</v>
      </c>
      <c r="H1211" s="1" t="b">
        <v>1</v>
      </c>
      <c r="I1211" s="1" t="s">
        <v>2207</v>
      </c>
      <c r="J1211" s="5"/>
    </row>
    <row r="1212" hidden="1">
      <c r="A1212" s="2" t="s">
        <v>196</v>
      </c>
      <c r="B1212" s="14"/>
      <c r="C1212" s="1" t="s">
        <v>167</v>
      </c>
      <c r="D1212" s="2" t="s">
        <v>272</v>
      </c>
      <c r="E1212" s="1" t="s">
        <v>17</v>
      </c>
      <c r="F1212" s="1" t="s">
        <v>2408</v>
      </c>
      <c r="G1212" s="1" t="b">
        <v>1</v>
      </c>
      <c r="H1212" s="1" t="b">
        <v>1</v>
      </c>
      <c r="I1212" s="1" t="s">
        <v>2207</v>
      </c>
      <c r="J1212" s="5"/>
    </row>
    <row r="1213" hidden="1">
      <c r="A1213" s="2" t="s">
        <v>196</v>
      </c>
      <c r="B1213" s="14"/>
      <c r="C1213" s="1" t="s">
        <v>167</v>
      </c>
      <c r="D1213" s="2" t="s">
        <v>800</v>
      </c>
      <c r="E1213" s="1" t="s">
        <v>13</v>
      </c>
      <c r="F1213" s="1" t="s">
        <v>2448</v>
      </c>
      <c r="G1213" s="1" t="b">
        <v>0</v>
      </c>
      <c r="H1213" s="1" t="b">
        <v>1</v>
      </c>
      <c r="I1213" s="1" t="s">
        <v>2221</v>
      </c>
      <c r="J1213" s="5"/>
    </row>
    <row r="1214" hidden="1">
      <c r="A1214" s="2" t="s">
        <v>197</v>
      </c>
      <c r="B1214" s="14"/>
      <c r="C1214" s="1" t="s">
        <v>167</v>
      </c>
      <c r="D1214" s="2" t="s">
        <v>164</v>
      </c>
      <c r="E1214" s="1" t="s">
        <v>17</v>
      </c>
      <c r="F1214" s="1" t="s">
        <v>2349</v>
      </c>
      <c r="G1214" s="1" t="b">
        <v>1</v>
      </c>
      <c r="H1214" s="1" t="b">
        <v>1</v>
      </c>
      <c r="I1214" s="1" t="s">
        <v>2207</v>
      </c>
      <c r="J1214" s="5"/>
    </row>
    <row r="1215" hidden="1">
      <c r="A1215" s="2" t="s">
        <v>197</v>
      </c>
      <c r="B1215" s="14"/>
      <c r="C1215" s="1" t="s">
        <v>167</v>
      </c>
      <c r="D1215" s="2" t="s">
        <v>273</v>
      </c>
      <c r="E1215" s="1" t="s">
        <v>17</v>
      </c>
      <c r="F1215" s="1" t="s">
        <v>2470</v>
      </c>
      <c r="G1215" s="1" t="b">
        <v>1</v>
      </c>
      <c r="H1215" s="1" t="b">
        <v>1</v>
      </c>
      <c r="I1215" s="1" t="s">
        <v>2221</v>
      </c>
      <c r="J1215" s="5"/>
    </row>
    <row r="1216" hidden="1">
      <c r="A1216" s="2" t="s">
        <v>197</v>
      </c>
      <c r="B1216" s="14"/>
      <c r="C1216" s="1" t="s">
        <v>167</v>
      </c>
      <c r="D1216" s="2" t="s">
        <v>240</v>
      </c>
      <c r="E1216" s="1" t="s">
        <v>17</v>
      </c>
      <c r="F1216" s="1" t="s">
        <v>2412</v>
      </c>
      <c r="G1216" s="1" t="b">
        <v>1</v>
      </c>
      <c r="H1216" s="1" t="b">
        <v>1</v>
      </c>
      <c r="I1216" s="1" t="s">
        <v>2221</v>
      </c>
      <c r="J1216" s="5"/>
    </row>
    <row r="1217" hidden="1">
      <c r="A1217" s="2" t="s">
        <v>198</v>
      </c>
      <c r="B1217" s="14"/>
      <c r="C1217" s="1" t="s">
        <v>167</v>
      </c>
      <c r="D1217" s="2" t="s">
        <v>240</v>
      </c>
      <c r="E1217" s="1" t="s">
        <v>17</v>
      </c>
      <c r="F1217" s="4"/>
      <c r="G1217" s="1" t="b">
        <v>1</v>
      </c>
      <c r="H1217" s="1" t="b">
        <v>1</v>
      </c>
      <c r="I1217" s="1" t="s">
        <v>2207</v>
      </c>
      <c r="J1217" s="5"/>
    </row>
    <row r="1218" hidden="1">
      <c r="A1218" s="2" t="s">
        <v>198</v>
      </c>
      <c r="B1218" s="14"/>
      <c r="C1218" s="1" t="s">
        <v>167</v>
      </c>
      <c r="D1218" s="2" t="s">
        <v>240</v>
      </c>
      <c r="E1218" s="1" t="s">
        <v>17</v>
      </c>
      <c r="F1218" s="1" t="s">
        <v>2354</v>
      </c>
      <c r="G1218" s="1" t="b">
        <v>1</v>
      </c>
      <c r="H1218" s="1" t="b">
        <v>1</v>
      </c>
      <c r="I1218" s="1" t="s">
        <v>2207</v>
      </c>
      <c r="J1218" s="5"/>
    </row>
    <row r="1219" hidden="1">
      <c r="A1219" s="2" t="s">
        <v>198</v>
      </c>
      <c r="B1219" s="14"/>
      <c r="C1219" s="1" t="s">
        <v>167</v>
      </c>
      <c r="D1219" s="2" t="s">
        <v>273</v>
      </c>
      <c r="E1219" s="1" t="s">
        <v>17</v>
      </c>
      <c r="F1219" s="1" t="s">
        <v>2470</v>
      </c>
      <c r="G1219" s="1" t="b">
        <v>1</v>
      </c>
      <c r="H1219" s="1" t="b">
        <v>1</v>
      </c>
      <c r="I1219" s="1" t="s">
        <v>2221</v>
      </c>
      <c r="J1219" s="5"/>
    </row>
    <row r="1220" hidden="1">
      <c r="A1220" s="2" t="s">
        <v>198</v>
      </c>
      <c r="B1220" s="14"/>
      <c r="C1220" s="1" t="s">
        <v>167</v>
      </c>
      <c r="D1220" s="2" t="s">
        <v>240</v>
      </c>
      <c r="E1220" s="1" t="s">
        <v>17</v>
      </c>
      <c r="F1220" s="1" t="s">
        <v>2471</v>
      </c>
      <c r="G1220" s="1" t="b">
        <v>1</v>
      </c>
      <c r="H1220" s="1" t="b">
        <v>1</v>
      </c>
      <c r="I1220" s="1" t="s">
        <v>2221</v>
      </c>
      <c r="J1220" s="5"/>
    </row>
    <row r="1221" hidden="1">
      <c r="A1221" s="2" t="s">
        <v>199</v>
      </c>
      <c r="B1221" s="14"/>
      <c r="C1221" s="1" t="s">
        <v>167</v>
      </c>
      <c r="D1221" s="2" t="s">
        <v>273</v>
      </c>
      <c r="E1221" s="1" t="s">
        <v>17</v>
      </c>
      <c r="F1221" s="4"/>
      <c r="G1221" s="1" t="b">
        <v>1</v>
      </c>
      <c r="H1221" s="1" t="b">
        <v>1</v>
      </c>
      <c r="I1221" s="1" t="s">
        <v>2207</v>
      </c>
      <c r="J1221" s="5"/>
    </row>
    <row r="1222" hidden="1">
      <c r="A1222" s="2" t="s">
        <v>199</v>
      </c>
      <c r="B1222" s="14"/>
      <c r="C1222" s="1" t="s">
        <v>167</v>
      </c>
      <c r="D1222" s="2" t="s">
        <v>273</v>
      </c>
      <c r="E1222" s="1" t="s">
        <v>17</v>
      </c>
      <c r="F1222" s="1" t="s">
        <v>2334</v>
      </c>
      <c r="G1222" s="1" t="b">
        <v>1</v>
      </c>
      <c r="H1222" s="1" t="b">
        <v>1</v>
      </c>
      <c r="I1222" s="1" t="s">
        <v>2207</v>
      </c>
      <c r="J1222" s="5"/>
    </row>
    <row r="1223" hidden="1">
      <c r="A1223" s="2" t="s">
        <v>199</v>
      </c>
      <c r="B1223" s="14"/>
      <c r="C1223" s="1" t="s">
        <v>167</v>
      </c>
      <c r="D1223" s="2" t="s">
        <v>164</v>
      </c>
      <c r="E1223" s="1" t="s">
        <v>17</v>
      </c>
      <c r="F1223" s="1" t="s">
        <v>2412</v>
      </c>
      <c r="G1223" s="1" t="b">
        <v>1</v>
      </c>
      <c r="H1223" s="1" t="b">
        <v>1</v>
      </c>
      <c r="I1223" s="1" t="s">
        <v>2221</v>
      </c>
      <c r="J1223" s="5"/>
    </row>
    <row r="1224" hidden="1">
      <c r="A1224" s="2" t="s">
        <v>200</v>
      </c>
      <c r="B1224" s="14"/>
      <c r="C1224" s="1" t="s">
        <v>167</v>
      </c>
      <c r="D1224" s="2" t="s">
        <v>18</v>
      </c>
      <c r="E1224" s="1" t="s">
        <v>17</v>
      </c>
      <c r="F1224" s="1" t="s">
        <v>2330</v>
      </c>
      <c r="G1224" s="1" t="b">
        <v>1</v>
      </c>
      <c r="H1224" s="1" t="b">
        <v>1</v>
      </c>
      <c r="I1224" s="1" t="s">
        <v>2207</v>
      </c>
      <c r="J1224" s="5"/>
    </row>
    <row r="1225" hidden="1">
      <c r="A1225" s="2" t="s">
        <v>200</v>
      </c>
      <c r="B1225" s="14"/>
      <c r="C1225" s="1" t="s">
        <v>167</v>
      </c>
      <c r="D1225" s="2" t="s">
        <v>270</v>
      </c>
      <c r="E1225" s="1" t="s">
        <v>15</v>
      </c>
      <c r="F1225" s="1" t="s">
        <v>2655</v>
      </c>
      <c r="G1225" s="1" t="b">
        <v>1</v>
      </c>
      <c r="H1225" s="1" t="b">
        <v>1</v>
      </c>
      <c r="I1225" s="1" t="s">
        <v>2221</v>
      </c>
      <c r="J1225" s="5"/>
    </row>
    <row r="1226" hidden="1">
      <c r="A1226" s="2" t="s">
        <v>200</v>
      </c>
      <c r="B1226" s="14"/>
      <c r="C1226" s="1" t="s">
        <v>167</v>
      </c>
      <c r="D1226" s="2" t="s">
        <v>153</v>
      </c>
      <c r="E1226" s="1" t="s">
        <v>15</v>
      </c>
      <c r="F1226" s="1" t="s">
        <v>2333</v>
      </c>
      <c r="G1226" s="1" t="b">
        <v>1</v>
      </c>
      <c r="H1226" s="1" t="b">
        <v>1</v>
      </c>
      <c r="I1226" s="1" t="s">
        <v>2221</v>
      </c>
      <c r="J1226" s="5"/>
    </row>
    <row r="1227" hidden="1">
      <c r="A1227" s="2" t="s">
        <v>201</v>
      </c>
      <c r="B1227" s="14"/>
      <c r="C1227" s="1" t="s">
        <v>167</v>
      </c>
      <c r="D1227" s="2" t="s">
        <v>228</v>
      </c>
      <c r="E1227" s="1" t="s">
        <v>17</v>
      </c>
      <c r="F1227" s="4"/>
      <c r="G1227" s="1" t="b">
        <v>1</v>
      </c>
      <c r="H1227" s="1" t="b">
        <v>1</v>
      </c>
      <c r="I1227" s="1" t="s">
        <v>2207</v>
      </c>
      <c r="J1227" s="5"/>
    </row>
    <row r="1228" hidden="1">
      <c r="A1228" s="2" t="s">
        <v>201</v>
      </c>
      <c r="B1228" s="14"/>
      <c r="C1228" s="1" t="s">
        <v>167</v>
      </c>
      <c r="D1228" s="2" t="s">
        <v>228</v>
      </c>
      <c r="E1228" s="1" t="s">
        <v>17</v>
      </c>
      <c r="F1228" s="1" t="s">
        <v>2336</v>
      </c>
      <c r="G1228" s="1" t="b">
        <v>1</v>
      </c>
      <c r="H1228" s="1" t="b">
        <v>1</v>
      </c>
      <c r="I1228" s="1" t="s">
        <v>2207</v>
      </c>
      <c r="J1228" s="5"/>
    </row>
    <row r="1229" hidden="1">
      <c r="A1229" s="2" t="s">
        <v>201</v>
      </c>
      <c r="B1229" s="14"/>
      <c r="C1229" s="1" t="s">
        <v>167</v>
      </c>
      <c r="D1229" s="2" t="s">
        <v>577</v>
      </c>
      <c r="E1229" s="1" t="s">
        <v>13</v>
      </c>
      <c r="F1229" s="1" t="s">
        <v>2664</v>
      </c>
      <c r="G1229" s="1" t="b">
        <v>0</v>
      </c>
      <c r="H1229" s="1" t="b">
        <v>1</v>
      </c>
      <c r="I1229" s="1" t="s">
        <v>2221</v>
      </c>
      <c r="J1229" s="5"/>
    </row>
    <row r="1230" hidden="1">
      <c r="A1230" s="2" t="s">
        <v>201</v>
      </c>
      <c r="B1230" s="14"/>
      <c r="C1230" s="1" t="s">
        <v>167</v>
      </c>
      <c r="D1230" s="2" t="s">
        <v>663</v>
      </c>
      <c r="E1230" s="1" t="s">
        <v>167</v>
      </c>
      <c r="F1230" s="1" t="s">
        <v>2665</v>
      </c>
      <c r="G1230" s="1" t="b">
        <v>0</v>
      </c>
      <c r="H1230" s="1" t="b">
        <v>1</v>
      </c>
      <c r="I1230" s="1" t="s">
        <v>2221</v>
      </c>
      <c r="J1230" s="5"/>
    </row>
    <row r="1231" hidden="1">
      <c r="A1231" s="2" t="s">
        <v>202</v>
      </c>
      <c r="B1231" s="14"/>
      <c r="C1231" s="1" t="s">
        <v>167</v>
      </c>
      <c r="D1231" s="2" t="s">
        <v>18</v>
      </c>
      <c r="E1231" s="1" t="s">
        <v>17</v>
      </c>
      <c r="F1231" s="1" t="s">
        <v>2330</v>
      </c>
      <c r="G1231" s="1" t="b">
        <v>1</v>
      </c>
      <c r="H1231" s="1" t="b">
        <v>1</v>
      </c>
      <c r="I1231" s="1" t="s">
        <v>2207</v>
      </c>
      <c r="J1231" s="5"/>
    </row>
    <row r="1232" hidden="1">
      <c r="A1232" s="2" t="s">
        <v>202</v>
      </c>
      <c r="B1232" s="14"/>
      <c r="C1232" s="1" t="s">
        <v>167</v>
      </c>
      <c r="D1232" s="2" t="s">
        <v>14</v>
      </c>
      <c r="E1232" s="1" t="s">
        <v>15</v>
      </c>
      <c r="F1232" s="1" t="s">
        <v>2656</v>
      </c>
      <c r="G1232" s="1" t="b">
        <v>1</v>
      </c>
      <c r="H1232" s="1" t="b">
        <v>1</v>
      </c>
      <c r="I1232" s="1" t="s">
        <v>2221</v>
      </c>
      <c r="J1232" s="5"/>
    </row>
    <row r="1233" hidden="1">
      <c r="A1233" s="2" t="s">
        <v>202</v>
      </c>
      <c r="B1233" s="14"/>
      <c r="C1233" s="1" t="s">
        <v>167</v>
      </c>
      <c r="D1233" s="2" t="s">
        <v>270</v>
      </c>
      <c r="E1233" s="1" t="s">
        <v>15</v>
      </c>
      <c r="F1233" s="1" t="s">
        <v>2412</v>
      </c>
      <c r="G1233" s="1" t="b">
        <v>1</v>
      </c>
      <c r="H1233" s="1" t="b">
        <v>1</v>
      </c>
      <c r="I1233" s="1" t="s">
        <v>2221</v>
      </c>
      <c r="J1233" s="5"/>
    </row>
    <row r="1234" hidden="1">
      <c r="A1234" s="2" t="s">
        <v>202</v>
      </c>
      <c r="B1234" s="14"/>
      <c r="C1234" s="1" t="s">
        <v>167</v>
      </c>
      <c r="D1234" s="2" t="s">
        <v>153</v>
      </c>
      <c r="E1234" s="1" t="s">
        <v>15</v>
      </c>
      <c r="F1234" s="1" t="s">
        <v>2333</v>
      </c>
      <c r="G1234" s="1" t="b">
        <v>1</v>
      </c>
      <c r="H1234" s="1" t="b">
        <v>1</v>
      </c>
      <c r="I1234" s="1" t="s">
        <v>2221</v>
      </c>
      <c r="J1234" s="5"/>
    </row>
    <row r="1235" hidden="1">
      <c r="A1235" s="2" t="s">
        <v>203</v>
      </c>
      <c r="B1235" s="14"/>
      <c r="C1235" s="1" t="s">
        <v>167</v>
      </c>
      <c r="D1235" s="2" t="s">
        <v>164</v>
      </c>
      <c r="E1235" s="1" t="s">
        <v>17</v>
      </c>
      <c r="F1235" s="1" t="s">
        <v>2349</v>
      </c>
      <c r="G1235" s="1" t="b">
        <v>1</v>
      </c>
      <c r="H1235" s="1" t="b">
        <v>1</v>
      </c>
      <c r="I1235" s="1" t="s">
        <v>2207</v>
      </c>
      <c r="J1235" s="5"/>
    </row>
    <row r="1236" hidden="1">
      <c r="A1236" s="2" t="s">
        <v>203</v>
      </c>
      <c r="B1236" s="14"/>
      <c r="C1236" s="1" t="s">
        <v>167</v>
      </c>
      <c r="D1236" s="2" t="s">
        <v>270</v>
      </c>
      <c r="E1236" s="1" t="s">
        <v>15</v>
      </c>
      <c r="F1236" s="1" t="s">
        <v>2412</v>
      </c>
      <c r="G1236" s="1" t="b">
        <v>1</v>
      </c>
      <c r="H1236" s="1" t="b">
        <v>1</v>
      </c>
      <c r="I1236" s="1" t="s">
        <v>2221</v>
      </c>
      <c r="J1236" s="5"/>
    </row>
    <row r="1237" hidden="1">
      <c r="A1237" s="2" t="s">
        <v>203</v>
      </c>
      <c r="B1237" s="14"/>
      <c r="C1237" s="1" t="s">
        <v>167</v>
      </c>
      <c r="D1237" s="2" t="s">
        <v>153</v>
      </c>
      <c r="E1237" s="1" t="s">
        <v>15</v>
      </c>
      <c r="F1237" s="1" t="s">
        <v>2333</v>
      </c>
      <c r="G1237" s="1" t="b">
        <v>1</v>
      </c>
      <c r="H1237" s="1" t="b">
        <v>1</v>
      </c>
      <c r="I1237" s="1" t="s">
        <v>2221</v>
      </c>
      <c r="J1237" s="5"/>
    </row>
    <row r="1238" hidden="1">
      <c r="A1238" s="2" t="s">
        <v>204</v>
      </c>
      <c r="B1238" s="14"/>
      <c r="C1238" s="1" t="s">
        <v>167</v>
      </c>
      <c r="D1238" s="2" t="s">
        <v>16</v>
      </c>
      <c r="E1238" s="1" t="s">
        <v>17</v>
      </c>
      <c r="F1238" s="1" t="s">
        <v>2234</v>
      </c>
      <c r="G1238" s="1" t="b">
        <v>1</v>
      </c>
      <c r="H1238" s="1" t="b">
        <v>1</v>
      </c>
      <c r="I1238" s="1" t="s">
        <v>2207</v>
      </c>
      <c r="J1238" s="5"/>
    </row>
    <row r="1239" hidden="1">
      <c r="A1239" s="2" t="s">
        <v>204</v>
      </c>
      <c r="B1239" s="14"/>
      <c r="C1239" s="1" t="s">
        <v>167</v>
      </c>
      <c r="D1239" s="2" t="s">
        <v>2666</v>
      </c>
      <c r="E1239" s="4"/>
      <c r="F1239" s="1" t="s">
        <v>2667</v>
      </c>
      <c r="G1239" s="1" t="b">
        <v>0</v>
      </c>
      <c r="H1239" s="1" t="b">
        <v>0</v>
      </c>
      <c r="I1239" s="1" t="s">
        <v>2221</v>
      </c>
      <c r="J1239" s="5"/>
    </row>
    <row r="1240" hidden="1">
      <c r="A1240" s="2" t="s">
        <v>205</v>
      </c>
      <c r="B1240" s="14"/>
      <c r="C1240" s="1" t="s">
        <v>167</v>
      </c>
      <c r="D1240" s="2" t="s">
        <v>16</v>
      </c>
      <c r="E1240" s="1" t="s">
        <v>17</v>
      </c>
      <c r="F1240" s="1" t="s">
        <v>2234</v>
      </c>
      <c r="G1240" s="1" t="b">
        <v>1</v>
      </c>
      <c r="H1240" s="1" t="b">
        <v>1</v>
      </c>
      <c r="I1240" s="1" t="s">
        <v>2207</v>
      </c>
      <c r="J1240" s="5"/>
    </row>
    <row r="1241" hidden="1">
      <c r="A1241" s="2" t="s">
        <v>205</v>
      </c>
      <c r="B1241" s="14"/>
      <c r="C1241" s="1" t="s">
        <v>167</v>
      </c>
      <c r="D1241" s="2" t="s">
        <v>434</v>
      </c>
      <c r="E1241" s="1" t="s">
        <v>13</v>
      </c>
      <c r="F1241" s="1" t="s">
        <v>2668</v>
      </c>
      <c r="G1241" s="1" t="b">
        <v>0</v>
      </c>
      <c r="H1241" s="1" t="b">
        <v>1</v>
      </c>
      <c r="I1241" s="1" t="s">
        <v>2221</v>
      </c>
      <c r="J1241" s="5"/>
    </row>
    <row r="1242" hidden="1">
      <c r="A1242" s="2" t="s">
        <v>206</v>
      </c>
      <c r="B1242" s="14"/>
      <c r="C1242" s="1" t="s">
        <v>167</v>
      </c>
      <c r="D1242" s="2" t="s">
        <v>163</v>
      </c>
      <c r="E1242" s="1" t="s">
        <v>17</v>
      </c>
      <c r="F1242" s="4"/>
      <c r="G1242" s="1" t="b">
        <v>1</v>
      </c>
      <c r="H1242" s="1" t="b">
        <v>1</v>
      </c>
      <c r="I1242" s="1" t="s">
        <v>2207</v>
      </c>
      <c r="J1242" s="5"/>
    </row>
    <row r="1243" hidden="1">
      <c r="A1243" s="2" t="s">
        <v>206</v>
      </c>
      <c r="B1243" s="14"/>
      <c r="C1243" s="1" t="s">
        <v>167</v>
      </c>
      <c r="D1243" s="2" t="s">
        <v>163</v>
      </c>
      <c r="E1243" s="1" t="s">
        <v>17</v>
      </c>
      <c r="F1243" s="1" t="s">
        <v>2331</v>
      </c>
      <c r="G1243" s="1" t="b">
        <v>1</v>
      </c>
      <c r="H1243" s="1" t="b">
        <v>1</v>
      </c>
      <c r="I1243" s="1" t="s">
        <v>2207</v>
      </c>
      <c r="J1243" s="5"/>
    </row>
    <row r="1244" hidden="1">
      <c r="A1244" s="2" t="s">
        <v>206</v>
      </c>
      <c r="B1244" s="14"/>
      <c r="C1244" s="1" t="s">
        <v>167</v>
      </c>
      <c r="D1244" s="2" t="s">
        <v>270</v>
      </c>
      <c r="E1244" s="1" t="s">
        <v>15</v>
      </c>
      <c r="F1244" s="1" t="s">
        <v>2655</v>
      </c>
      <c r="G1244" s="1" t="b">
        <v>1</v>
      </c>
      <c r="H1244" s="1" t="b">
        <v>1</v>
      </c>
      <c r="I1244" s="1" t="s">
        <v>2221</v>
      </c>
      <c r="J1244" s="5"/>
    </row>
    <row r="1245" hidden="1">
      <c r="A1245" s="2" t="s">
        <v>206</v>
      </c>
      <c r="B1245" s="14"/>
      <c r="C1245" s="1" t="s">
        <v>167</v>
      </c>
      <c r="D1245" s="2" t="s">
        <v>153</v>
      </c>
      <c r="E1245" s="1" t="s">
        <v>15</v>
      </c>
      <c r="F1245" s="1" t="s">
        <v>2333</v>
      </c>
      <c r="G1245" s="1" t="b">
        <v>1</v>
      </c>
      <c r="H1245" s="1" t="b">
        <v>1</v>
      </c>
      <c r="I1245" s="1" t="s">
        <v>2221</v>
      </c>
      <c r="J1245" s="5"/>
    </row>
    <row r="1246" hidden="1">
      <c r="A1246" s="2" t="s">
        <v>207</v>
      </c>
      <c r="B1246" s="14"/>
      <c r="C1246" s="1" t="s">
        <v>167</v>
      </c>
      <c r="D1246" s="2" t="s">
        <v>157</v>
      </c>
      <c r="E1246" s="1" t="s">
        <v>20</v>
      </c>
      <c r="F1246" s="4"/>
      <c r="G1246" s="1" t="b">
        <v>1</v>
      </c>
      <c r="H1246" s="1" t="b">
        <v>1</v>
      </c>
      <c r="I1246" s="1" t="s">
        <v>2207</v>
      </c>
      <c r="J1246" s="5"/>
    </row>
    <row r="1247" hidden="1">
      <c r="A1247" s="2" t="s">
        <v>207</v>
      </c>
      <c r="B1247" s="14"/>
      <c r="C1247" s="1" t="s">
        <v>167</v>
      </c>
      <c r="D1247" s="2" t="s">
        <v>157</v>
      </c>
      <c r="E1247" s="1" t="s">
        <v>20</v>
      </c>
      <c r="F1247" s="1" t="s">
        <v>2062</v>
      </c>
      <c r="G1247" s="1" t="b">
        <v>1</v>
      </c>
      <c r="H1247" s="1" t="b">
        <v>1</v>
      </c>
      <c r="I1247" s="1" t="s">
        <v>2207</v>
      </c>
      <c r="J1247" s="5"/>
    </row>
    <row r="1248" hidden="1">
      <c r="A1248" s="2" t="s">
        <v>208</v>
      </c>
      <c r="B1248" s="14"/>
      <c r="C1248" s="1" t="s">
        <v>167</v>
      </c>
      <c r="D1248" s="2" t="s">
        <v>164</v>
      </c>
      <c r="E1248" s="1" t="s">
        <v>17</v>
      </c>
      <c r="F1248" s="1" t="s">
        <v>2349</v>
      </c>
      <c r="G1248" s="1" t="b">
        <v>1</v>
      </c>
      <c r="H1248" s="1" t="b">
        <v>1</v>
      </c>
      <c r="I1248" s="1" t="s">
        <v>2207</v>
      </c>
      <c r="J1248" s="5"/>
    </row>
    <row r="1249" hidden="1">
      <c r="A1249" s="2" t="s">
        <v>208</v>
      </c>
      <c r="B1249" s="14"/>
      <c r="C1249" s="1" t="s">
        <v>167</v>
      </c>
      <c r="D1249" s="2" t="s">
        <v>1060</v>
      </c>
      <c r="E1249" s="1" t="s">
        <v>13</v>
      </c>
      <c r="F1249" s="1" t="s">
        <v>2669</v>
      </c>
      <c r="G1249" s="1" t="b">
        <v>0</v>
      </c>
      <c r="H1249" s="1" t="b">
        <v>1</v>
      </c>
      <c r="I1249" s="1" t="s">
        <v>2221</v>
      </c>
      <c r="J1249" s="5"/>
    </row>
    <row r="1250" hidden="1">
      <c r="A1250" s="2" t="s">
        <v>209</v>
      </c>
      <c r="B1250" s="14"/>
      <c r="C1250" s="1" t="s">
        <v>167</v>
      </c>
      <c r="D1250" s="2" t="s">
        <v>155</v>
      </c>
      <c r="E1250" s="1" t="s">
        <v>20</v>
      </c>
      <c r="F1250" s="4"/>
      <c r="G1250" s="1" t="b">
        <v>1</v>
      </c>
      <c r="H1250" s="1" t="b">
        <v>1</v>
      </c>
      <c r="I1250" s="1" t="s">
        <v>2207</v>
      </c>
      <c r="J1250" s="5"/>
    </row>
    <row r="1251" hidden="1">
      <c r="A1251" s="2" t="s">
        <v>209</v>
      </c>
      <c r="B1251" s="14"/>
      <c r="C1251" s="1" t="s">
        <v>167</v>
      </c>
      <c r="D1251" s="2" t="s">
        <v>155</v>
      </c>
      <c r="E1251" s="1" t="s">
        <v>20</v>
      </c>
      <c r="F1251" s="1" t="s">
        <v>2411</v>
      </c>
      <c r="G1251" s="1" t="b">
        <v>1</v>
      </c>
      <c r="H1251" s="1" t="b">
        <v>1</v>
      </c>
      <c r="I1251" s="1" t="s">
        <v>2207</v>
      </c>
      <c r="J1251" s="5"/>
    </row>
    <row r="1252" hidden="1">
      <c r="A1252" s="1" t="s">
        <v>210</v>
      </c>
      <c r="B1252" s="14"/>
      <c r="C1252" s="1" t="s">
        <v>167</v>
      </c>
      <c r="D1252" s="2" t="s">
        <v>114</v>
      </c>
      <c r="E1252" s="1" t="s">
        <v>17</v>
      </c>
      <c r="F1252" s="4"/>
      <c r="G1252" s="1" t="b">
        <v>1</v>
      </c>
      <c r="H1252" s="1" t="b">
        <v>1</v>
      </c>
      <c r="I1252" s="1" t="s">
        <v>2207</v>
      </c>
      <c r="J1252" s="5"/>
    </row>
    <row r="1253" hidden="1">
      <c r="A1253" s="1" t="s">
        <v>210</v>
      </c>
      <c r="B1253" s="14"/>
      <c r="C1253" s="1" t="s">
        <v>167</v>
      </c>
      <c r="D1253" s="2" t="s">
        <v>114</v>
      </c>
      <c r="E1253" s="1" t="s">
        <v>17</v>
      </c>
      <c r="F1253" s="1" t="s">
        <v>2420</v>
      </c>
      <c r="G1253" s="1" t="b">
        <v>1</v>
      </c>
      <c r="H1253" s="1" t="b">
        <v>1</v>
      </c>
      <c r="I1253" s="1" t="s">
        <v>2207</v>
      </c>
      <c r="J1253" s="5"/>
    </row>
    <row r="1254" hidden="1">
      <c r="A1254" s="1" t="s">
        <v>210</v>
      </c>
      <c r="B1254" s="14"/>
      <c r="C1254" s="1" t="s">
        <v>167</v>
      </c>
      <c r="D1254" s="2" t="s">
        <v>14</v>
      </c>
      <c r="E1254" s="1" t="s">
        <v>15</v>
      </c>
      <c r="F1254" s="1" t="s">
        <v>2656</v>
      </c>
      <c r="G1254" s="1" t="b">
        <v>1</v>
      </c>
      <c r="H1254" s="1" t="b">
        <v>1</v>
      </c>
      <c r="I1254" s="1" t="s">
        <v>2221</v>
      </c>
      <c r="J1254" s="5"/>
    </row>
    <row r="1255" hidden="1">
      <c r="A1255" s="1" t="s">
        <v>210</v>
      </c>
      <c r="B1255" s="14"/>
      <c r="C1255" s="1" t="s">
        <v>167</v>
      </c>
      <c r="D1255" s="2" t="s">
        <v>270</v>
      </c>
      <c r="E1255" s="1" t="s">
        <v>15</v>
      </c>
      <c r="F1255" s="1" t="s">
        <v>2655</v>
      </c>
      <c r="G1255" s="1" t="b">
        <v>1</v>
      </c>
      <c r="H1255" s="1" t="b">
        <v>1</v>
      </c>
      <c r="I1255" s="1" t="s">
        <v>2221</v>
      </c>
      <c r="J1255" s="5"/>
    </row>
    <row r="1256" hidden="1">
      <c r="A1256" s="1" t="s">
        <v>210</v>
      </c>
      <c r="B1256" s="14"/>
      <c r="C1256" s="1" t="s">
        <v>167</v>
      </c>
      <c r="D1256" s="2" t="s">
        <v>153</v>
      </c>
      <c r="E1256" s="1" t="s">
        <v>15</v>
      </c>
      <c r="F1256" s="1" t="s">
        <v>2333</v>
      </c>
      <c r="G1256" s="1" t="b">
        <v>1</v>
      </c>
      <c r="H1256" s="1" t="b">
        <v>1</v>
      </c>
      <c r="I1256" s="1" t="s">
        <v>2221</v>
      </c>
      <c r="J1256" s="5"/>
    </row>
    <row r="1257" hidden="1">
      <c r="A1257" s="1" t="s">
        <v>211</v>
      </c>
      <c r="B1257" s="14"/>
      <c r="C1257" s="1" t="s">
        <v>167</v>
      </c>
      <c r="D1257" s="2" t="s">
        <v>163</v>
      </c>
      <c r="E1257" s="1" t="s">
        <v>17</v>
      </c>
      <c r="F1257" s="4"/>
      <c r="G1257" s="1" t="b">
        <v>1</v>
      </c>
      <c r="H1257" s="1" t="b">
        <v>1</v>
      </c>
      <c r="I1257" s="1" t="s">
        <v>2207</v>
      </c>
      <c r="J1257" s="5"/>
    </row>
    <row r="1258" hidden="1">
      <c r="A1258" s="1" t="s">
        <v>211</v>
      </c>
      <c r="B1258" s="14"/>
      <c r="C1258" s="1" t="s">
        <v>167</v>
      </c>
      <c r="D1258" s="2" t="s">
        <v>163</v>
      </c>
      <c r="E1258" s="1" t="s">
        <v>17</v>
      </c>
      <c r="F1258" s="1" t="s">
        <v>2331</v>
      </c>
      <c r="G1258" s="1" t="b">
        <v>1</v>
      </c>
      <c r="H1258" s="1" t="b">
        <v>1</v>
      </c>
      <c r="I1258" s="1" t="s">
        <v>2207</v>
      </c>
      <c r="J1258" s="5"/>
    </row>
    <row r="1259" hidden="1">
      <c r="A1259" s="1" t="s">
        <v>211</v>
      </c>
      <c r="B1259" s="14"/>
      <c r="C1259" s="1" t="s">
        <v>167</v>
      </c>
      <c r="D1259" s="2" t="s">
        <v>270</v>
      </c>
      <c r="E1259" s="1" t="s">
        <v>15</v>
      </c>
      <c r="F1259" s="1" t="s">
        <v>2659</v>
      </c>
      <c r="G1259" s="1" t="b">
        <v>1</v>
      </c>
      <c r="H1259" s="1" t="b">
        <v>1</v>
      </c>
      <c r="I1259" s="1" t="s">
        <v>2221</v>
      </c>
      <c r="J1259" s="5"/>
    </row>
    <row r="1260" hidden="1">
      <c r="A1260" s="1" t="s">
        <v>211</v>
      </c>
      <c r="B1260" s="14"/>
      <c r="C1260" s="1" t="s">
        <v>167</v>
      </c>
      <c r="D1260" s="2" t="s">
        <v>14</v>
      </c>
      <c r="E1260" s="1" t="s">
        <v>15</v>
      </c>
      <c r="F1260" s="1" t="s">
        <v>2656</v>
      </c>
      <c r="G1260" s="1" t="b">
        <v>1</v>
      </c>
      <c r="H1260" s="1" t="b">
        <v>1</v>
      </c>
      <c r="I1260" s="1" t="s">
        <v>2221</v>
      </c>
      <c r="J1260" s="5"/>
    </row>
    <row r="1261" hidden="1">
      <c r="A1261" s="1" t="s">
        <v>212</v>
      </c>
      <c r="B1261" s="14"/>
      <c r="C1261" s="1" t="s">
        <v>167</v>
      </c>
      <c r="D1261" s="2" t="s">
        <v>229</v>
      </c>
      <c r="E1261" s="1" t="s">
        <v>17</v>
      </c>
      <c r="F1261" s="4"/>
      <c r="G1261" s="1" t="b">
        <v>1</v>
      </c>
      <c r="H1261" s="1" t="b">
        <v>1</v>
      </c>
      <c r="I1261" s="1" t="s">
        <v>2207</v>
      </c>
      <c r="J1261" s="5"/>
    </row>
    <row r="1262" hidden="1">
      <c r="A1262" s="1" t="s">
        <v>212</v>
      </c>
      <c r="B1262" s="14"/>
      <c r="C1262" s="1" t="s">
        <v>167</v>
      </c>
      <c r="D1262" s="2" t="s">
        <v>229</v>
      </c>
      <c r="E1262" s="1" t="s">
        <v>17</v>
      </c>
      <c r="F1262" s="1" t="s">
        <v>2391</v>
      </c>
      <c r="G1262" s="1" t="b">
        <v>1</v>
      </c>
      <c r="H1262" s="1" t="b">
        <v>1</v>
      </c>
      <c r="I1262" s="1" t="s">
        <v>2207</v>
      </c>
      <c r="J1262" s="5"/>
    </row>
    <row r="1263" hidden="1">
      <c r="A1263" s="1" t="s">
        <v>212</v>
      </c>
      <c r="B1263" s="14"/>
      <c r="C1263" s="1" t="s">
        <v>167</v>
      </c>
      <c r="D1263" s="2" t="s">
        <v>14</v>
      </c>
      <c r="E1263" s="1" t="s">
        <v>15</v>
      </c>
      <c r="F1263" s="1" t="s">
        <v>2656</v>
      </c>
      <c r="G1263" s="1" t="b">
        <v>1</v>
      </c>
      <c r="H1263" s="1" t="b">
        <v>1</v>
      </c>
      <c r="I1263" s="1" t="s">
        <v>2221</v>
      </c>
      <c r="J1263" s="5"/>
    </row>
    <row r="1264" hidden="1">
      <c r="A1264" s="1" t="s">
        <v>212</v>
      </c>
      <c r="B1264" s="14"/>
      <c r="C1264" s="1" t="s">
        <v>167</v>
      </c>
      <c r="D1264" s="2" t="s">
        <v>235</v>
      </c>
      <c r="E1264" s="1" t="s">
        <v>17</v>
      </c>
      <c r="F1264" s="1" t="s">
        <v>2247</v>
      </c>
      <c r="G1264" s="1" t="b">
        <v>1</v>
      </c>
      <c r="H1264" s="1" t="b">
        <v>1</v>
      </c>
      <c r="I1264" s="1" t="s">
        <v>2221</v>
      </c>
      <c r="J1264" s="5"/>
    </row>
    <row r="1265" hidden="1">
      <c r="A1265" s="1" t="s">
        <v>212</v>
      </c>
      <c r="B1265" s="14"/>
      <c r="C1265" s="1" t="s">
        <v>167</v>
      </c>
      <c r="D1265" s="2" t="s">
        <v>153</v>
      </c>
      <c r="E1265" s="1" t="s">
        <v>15</v>
      </c>
      <c r="F1265" s="1" t="s">
        <v>2333</v>
      </c>
      <c r="G1265" s="1" t="b">
        <v>1</v>
      </c>
      <c r="H1265" s="1" t="b">
        <v>1</v>
      </c>
      <c r="I1265" s="1" t="s">
        <v>2221</v>
      </c>
      <c r="J1265" s="5"/>
    </row>
    <row r="1266" hidden="1">
      <c r="A1266" s="1" t="s">
        <v>213</v>
      </c>
      <c r="B1266" s="14"/>
      <c r="C1266" s="1" t="s">
        <v>167</v>
      </c>
      <c r="D1266" s="2" t="s">
        <v>229</v>
      </c>
      <c r="E1266" s="1" t="s">
        <v>17</v>
      </c>
      <c r="F1266" s="4"/>
      <c r="G1266" s="1" t="b">
        <v>1</v>
      </c>
      <c r="H1266" s="1" t="b">
        <v>1</v>
      </c>
      <c r="I1266" s="1" t="s">
        <v>2207</v>
      </c>
      <c r="J1266" s="5"/>
    </row>
    <row r="1267" hidden="1">
      <c r="A1267" s="1" t="s">
        <v>213</v>
      </c>
      <c r="B1267" s="14"/>
      <c r="C1267" s="1" t="s">
        <v>167</v>
      </c>
      <c r="D1267" s="2" t="s">
        <v>229</v>
      </c>
      <c r="E1267" s="1" t="s">
        <v>17</v>
      </c>
      <c r="F1267" s="1" t="s">
        <v>2391</v>
      </c>
      <c r="G1267" s="1" t="b">
        <v>1</v>
      </c>
      <c r="H1267" s="1" t="b">
        <v>1</v>
      </c>
      <c r="I1267" s="1" t="s">
        <v>2207</v>
      </c>
      <c r="J1267" s="5"/>
    </row>
    <row r="1268" hidden="1">
      <c r="A1268" s="1" t="s">
        <v>213</v>
      </c>
      <c r="B1268" s="14"/>
      <c r="C1268" s="1" t="s">
        <v>167</v>
      </c>
      <c r="D1268" s="2" t="s">
        <v>14</v>
      </c>
      <c r="E1268" s="1" t="s">
        <v>15</v>
      </c>
      <c r="F1268" s="1" t="s">
        <v>2656</v>
      </c>
      <c r="G1268" s="1" t="b">
        <v>1</v>
      </c>
      <c r="H1268" s="1" t="b">
        <v>1</v>
      </c>
      <c r="I1268" s="1" t="s">
        <v>2221</v>
      </c>
      <c r="J1268" s="5"/>
    </row>
    <row r="1269" hidden="1">
      <c r="A1269" s="1" t="s">
        <v>213</v>
      </c>
      <c r="B1269" s="14"/>
      <c r="C1269" s="1" t="s">
        <v>167</v>
      </c>
      <c r="D1269" s="2" t="s">
        <v>270</v>
      </c>
      <c r="E1269" s="1" t="s">
        <v>15</v>
      </c>
      <c r="F1269" s="1" t="s">
        <v>2412</v>
      </c>
      <c r="G1269" s="1" t="b">
        <v>1</v>
      </c>
      <c r="H1269" s="1" t="b">
        <v>1</v>
      </c>
      <c r="I1269" s="1" t="s">
        <v>2221</v>
      </c>
      <c r="J1269" s="5"/>
    </row>
    <row r="1270" hidden="1">
      <c r="A1270" s="1" t="s">
        <v>213</v>
      </c>
      <c r="B1270" s="14"/>
      <c r="C1270" s="1" t="s">
        <v>167</v>
      </c>
      <c r="D1270" s="2" t="s">
        <v>153</v>
      </c>
      <c r="E1270" s="1" t="s">
        <v>15</v>
      </c>
      <c r="F1270" s="1" t="s">
        <v>2333</v>
      </c>
      <c r="G1270" s="1" t="b">
        <v>1</v>
      </c>
      <c r="H1270" s="1" t="b">
        <v>1</v>
      </c>
      <c r="I1270" s="1" t="s">
        <v>2221</v>
      </c>
      <c r="J1270" s="5"/>
    </row>
    <row r="1271" hidden="1">
      <c r="A1271" s="1" t="s">
        <v>214</v>
      </c>
      <c r="B1271" s="14"/>
      <c r="C1271" s="1" t="s">
        <v>167</v>
      </c>
      <c r="D1271" s="2" t="s">
        <v>240</v>
      </c>
      <c r="E1271" s="1" t="s">
        <v>17</v>
      </c>
      <c r="F1271" s="4"/>
      <c r="G1271" s="1" t="b">
        <v>1</v>
      </c>
      <c r="H1271" s="1" t="b">
        <v>1</v>
      </c>
      <c r="I1271" s="1" t="s">
        <v>2207</v>
      </c>
      <c r="J1271" s="5"/>
    </row>
    <row r="1272" hidden="1">
      <c r="A1272" s="1" t="s">
        <v>214</v>
      </c>
      <c r="B1272" s="14"/>
      <c r="C1272" s="1" t="s">
        <v>167</v>
      </c>
      <c r="D1272" s="2" t="s">
        <v>240</v>
      </c>
      <c r="E1272" s="1" t="s">
        <v>17</v>
      </c>
      <c r="F1272" s="1" t="s">
        <v>2354</v>
      </c>
      <c r="G1272" s="1" t="b">
        <v>1</v>
      </c>
      <c r="H1272" s="1" t="b">
        <v>1</v>
      </c>
      <c r="I1272" s="1" t="s">
        <v>2207</v>
      </c>
      <c r="J1272" s="5"/>
    </row>
    <row r="1273" hidden="1">
      <c r="A1273" s="1" t="s">
        <v>214</v>
      </c>
      <c r="B1273" s="14"/>
      <c r="C1273" s="1" t="s">
        <v>167</v>
      </c>
      <c r="D1273" s="2" t="s">
        <v>14</v>
      </c>
      <c r="E1273" s="1" t="s">
        <v>15</v>
      </c>
      <c r="F1273" s="1" t="s">
        <v>2656</v>
      </c>
      <c r="G1273" s="1" t="b">
        <v>1</v>
      </c>
      <c r="H1273" s="1" t="b">
        <v>1</v>
      </c>
      <c r="I1273" s="1" t="s">
        <v>2221</v>
      </c>
      <c r="J1273" s="5"/>
    </row>
    <row r="1274" hidden="1">
      <c r="A1274" s="1" t="s">
        <v>214</v>
      </c>
      <c r="B1274" s="14"/>
      <c r="C1274" s="1" t="s">
        <v>167</v>
      </c>
      <c r="D1274" s="2" t="s">
        <v>270</v>
      </c>
      <c r="E1274" s="1" t="s">
        <v>15</v>
      </c>
      <c r="F1274" s="1" t="s">
        <v>2655</v>
      </c>
      <c r="G1274" s="1" t="b">
        <v>1</v>
      </c>
      <c r="H1274" s="1" t="b">
        <v>1</v>
      </c>
      <c r="I1274" s="1" t="s">
        <v>2221</v>
      </c>
      <c r="J1274" s="5"/>
    </row>
    <row r="1275" hidden="1">
      <c r="A1275" s="1" t="s">
        <v>214</v>
      </c>
      <c r="B1275" s="14"/>
      <c r="C1275" s="1" t="s">
        <v>167</v>
      </c>
      <c r="D1275" s="2" t="s">
        <v>153</v>
      </c>
      <c r="E1275" s="1" t="s">
        <v>15</v>
      </c>
      <c r="F1275" s="1" t="s">
        <v>2333</v>
      </c>
      <c r="G1275" s="1" t="b">
        <v>1</v>
      </c>
      <c r="H1275" s="1" t="b">
        <v>1</v>
      </c>
      <c r="I1275" s="1" t="s">
        <v>2221</v>
      </c>
      <c r="J1275" s="5"/>
    </row>
    <row r="1276" hidden="1">
      <c r="A1276" s="1" t="s">
        <v>215</v>
      </c>
      <c r="B1276" s="14"/>
      <c r="C1276" s="1" t="s">
        <v>167</v>
      </c>
      <c r="D1276" s="2" t="s">
        <v>2670</v>
      </c>
      <c r="E1276" s="4"/>
      <c r="F1276" s="4"/>
      <c r="G1276" s="1" t="b">
        <v>1</v>
      </c>
      <c r="H1276" s="1" t="b">
        <v>0</v>
      </c>
      <c r="I1276" s="1" t="s">
        <v>2207</v>
      </c>
      <c r="J1276" s="5"/>
    </row>
    <row r="1277" hidden="1">
      <c r="A1277" s="1" t="s">
        <v>215</v>
      </c>
      <c r="B1277" s="14"/>
      <c r="C1277" s="1" t="s">
        <v>167</v>
      </c>
      <c r="D1277" s="2" t="s">
        <v>2670</v>
      </c>
      <c r="E1277" s="4"/>
      <c r="F1277" s="1" t="s">
        <v>2378</v>
      </c>
      <c r="G1277" s="1" t="b">
        <v>1</v>
      </c>
      <c r="H1277" s="1" t="b">
        <v>0</v>
      </c>
      <c r="I1277" s="1" t="s">
        <v>2207</v>
      </c>
      <c r="J1277" s="5"/>
    </row>
    <row r="1278" hidden="1">
      <c r="A1278" s="1" t="s">
        <v>215</v>
      </c>
      <c r="B1278" s="14"/>
      <c r="C1278" s="1" t="s">
        <v>167</v>
      </c>
      <c r="D1278" s="2" t="s">
        <v>14</v>
      </c>
      <c r="E1278" s="1" t="s">
        <v>15</v>
      </c>
      <c r="F1278" s="1" t="s">
        <v>2656</v>
      </c>
      <c r="G1278" s="1" t="b">
        <v>1</v>
      </c>
      <c r="H1278" s="1" t="b">
        <v>1</v>
      </c>
      <c r="I1278" s="1" t="s">
        <v>2221</v>
      </c>
      <c r="J1278" s="5"/>
    </row>
    <row r="1279" hidden="1">
      <c r="A1279" s="1" t="s">
        <v>215</v>
      </c>
      <c r="B1279" s="14"/>
      <c r="C1279" s="1" t="s">
        <v>167</v>
      </c>
      <c r="D1279" s="2" t="s">
        <v>235</v>
      </c>
      <c r="E1279" s="1" t="s">
        <v>17</v>
      </c>
      <c r="F1279" s="1" t="s">
        <v>2247</v>
      </c>
      <c r="G1279" s="1" t="b">
        <v>1</v>
      </c>
      <c r="H1279" s="1" t="b">
        <v>1</v>
      </c>
      <c r="I1279" s="1" t="s">
        <v>2221</v>
      </c>
      <c r="J1279" s="5"/>
    </row>
    <row r="1280" hidden="1">
      <c r="A1280" s="1" t="s">
        <v>215</v>
      </c>
      <c r="B1280" s="14"/>
      <c r="C1280" s="1" t="s">
        <v>167</v>
      </c>
      <c r="D1280" s="2" t="s">
        <v>153</v>
      </c>
      <c r="E1280" s="1" t="s">
        <v>15</v>
      </c>
      <c r="F1280" s="1" t="s">
        <v>2333</v>
      </c>
      <c r="G1280" s="1" t="b">
        <v>1</v>
      </c>
      <c r="H1280" s="1" t="b">
        <v>1</v>
      </c>
      <c r="I1280" s="1" t="s">
        <v>2221</v>
      </c>
      <c r="J1280" s="5"/>
    </row>
    <row r="1281" hidden="1">
      <c r="A1281" s="1" t="s">
        <v>216</v>
      </c>
      <c r="B1281" s="14"/>
      <c r="C1281" s="1" t="s">
        <v>167</v>
      </c>
      <c r="D1281" s="2" t="s">
        <v>114</v>
      </c>
      <c r="E1281" s="1" t="s">
        <v>17</v>
      </c>
      <c r="F1281" s="4"/>
      <c r="G1281" s="1" t="b">
        <v>1</v>
      </c>
      <c r="H1281" s="1" t="b">
        <v>1</v>
      </c>
      <c r="I1281" s="1" t="s">
        <v>2207</v>
      </c>
      <c r="J1281" s="5"/>
    </row>
    <row r="1282" hidden="1">
      <c r="A1282" s="1" t="s">
        <v>216</v>
      </c>
      <c r="B1282" s="14"/>
      <c r="C1282" s="1" t="s">
        <v>167</v>
      </c>
      <c r="D1282" s="2" t="s">
        <v>114</v>
      </c>
      <c r="E1282" s="1" t="s">
        <v>17</v>
      </c>
      <c r="F1282" s="1" t="s">
        <v>2420</v>
      </c>
      <c r="G1282" s="1" t="b">
        <v>1</v>
      </c>
      <c r="H1282" s="1" t="b">
        <v>1</v>
      </c>
      <c r="I1282" s="1" t="s">
        <v>2207</v>
      </c>
      <c r="J1282" s="5"/>
    </row>
    <row r="1283" hidden="1">
      <c r="A1283" s="1" t="s">
        <v>216</v>
      </c>
      <c r="B1283" s="14"/>
      <c r="C1283" s="1" t="s">
        <v>167</v>
      </c>
      <c r="D1283" s="2" t="s">
        <v>14</v>
      </c>
      <c r="E1283" s="1" t="s">
        <v>15</v>
      </c>
      <c r="F1283" s="1" t="s">
        <v>2656</v>
      </c>
      <c r="G1283" s="1" t="b">
        <v>1</v>
      </c>
      <c r="H1283" s="1" t="b">
        <v>1</v>
      </c>
      <c r="I1283" s="1" t="s">
        <v>2221</v>
      </c>
      <c r="J1283" s="5"/>
    </row>
    <row r="1284" hidden="1">
      <c r="A1284" s="1" t="s">
        <v>216</v>
      </c>
      <c r="B1284" s="14"/>
      <c r="C1284" s="1" t="s">
        <v>167</v>
      </c>
      <c r="D1284" s="2" t="s">
        <v>270</v>
      </c>
      <c r="E1284" s="1" t="s">
        <v>15</v>
      </c>
      <c r="F1284" s="1" t="s">
        <v>2412</v>
      </c>
      <c r="G1284" s="1" t="b">
        <v>1</v>
      </c>
      <c r="H1284" s="1" t="b">
        <v>1</v>
      </c>
      <c r="I1284" s="1" t="s">
        <v>2221</v>
      </c>
      <c r="J1284" s="5"/>
    </row>
    <row r="1285" hidden="1">
      <c r="A1285" s="1" t="s">
        <v>216</v>
      </c>
      <c r="B1285" s="14"/>
      <c r="C1285" s="1" t="s">
        <v>167</v>
      </c>
      <c r="D1285" s="2" t="s">
        <v>153</v>
      </c>
      <c r="E1285" s="1" t="s">
        <v>15</v>
      </c>
      <c r="F1285" s="1" t="s">
        <v>2333</v>
      </c>
      <c r="G1285" s="1" t="b">
        <v>1</v>
      </c>
      <c r="H1285" s="1" t="b">
        <v>1</v>
      </c>
      <c r="I1285" s="1" t="s">
        <v>2221</v>
      </c>
      <c r="J1285" s="5"/>
    </row>
    <row r="1286" hidden="1">
      <c r="A1286" s="1" t="s">
        <v>217</v>
      </c>
      <c r="B1286" s="14"/>
      <c r="C1286" s="1" t="s">
        <v>167</v>
      </c>
      <c r="D1286" s="2" t="s">
        <v>157</v>
      </c>
      <c r="E1286" s="1" t="s">
        <v>20</v>
      </c>
      <c r="F1286" s="4"/>
      <c r="G1286" s="1" t="b">
        <v>1</v>
      </c>
      <c r="H1286" s="1" t="b">
        <v>1</v>
      </c>
      <c r="I1286" s="1" t="s">
        <v>2207</v>
      </c>
      <c r="J1286" s="5"/>
    </row>
    <row r="1287" hidden="1">
      <c r="A1287" s="1" t="s">
        <v>217</v>
      </c>
      <c r="B1287" s="14"/>
      <c r="C1287" s="1" t="s">
        <v>167</v>
      </c>
      <c r="D1287" s="2" t="s">
        <v>157</v>
      </c>
      <c r="E1287" s="1" t="s">
        <v>20</v>
      </c>
      <c r="F1287" s="1" t="s">
        <v>2062</v>
      </c>
      <c r="G1287" s="1" t="b">
        <v>1</v>
      </c>
      <c r="H1287" s="1" t="b">
        <v>1</v>
      </c>
      <c r="I1287" s="1" t="s">
        <v>2207</v>
      </c>
      <c r="J1287" s="5"/>
    </row>
    <row r="1288" hidden="1">
      <c r="A1288" s="1" t="s">
        <v>217</v>
      </c>
      <c r="B1288" s="14"/>
      <c r="C1288" s="1" t="s">
        <v>167</v>
      </c>
      <c r="D1288" s="2" t="s">
        <v>14</v>
      </c>
      <c r="E1288" s="1" t="s">
        <v>15</v>
      </c>
      <c r="F1288" s="1" t="s">
        <v>2656</v>
      </c>
      <c r="G1288" s="1" t="b">
        <v>1</v>
      </c>
      <c r="H1288" s="1" t="b">
        <v>1</v>
      </c>
      <c r="I1288" s="1" t="s">
        <v>2221</v>
      </c>
      <c r="J1288" s="5"/>
    </row>
    <row r="1289" hidden="1">
      <c r="A1289" s="1" t="s">
        <v>217</v>
      </c>
      <c r="B1289" s="14"/>
      <c r="C1289" s="1" t="s">
        <v>167</v>
      </c>
      <c r="D1289" s="2" t="s">
        <v>270</v>
      </c>
      <c r="E1289" s="1" t="s">
        <v>15</v>
      </c>
      <c r="F1289" s="1" t="s">
        <v>2655</v>
      </c>
      <c r="G1289" s="1" t="b">
        <v>1</v>
      </c>
      <c r="H1289" s="1" t="b">
        <v>1</v>
      </c>
      <c r="I1289" s="1" t="s">
        <v>2221</v>
      </c>
      <c r="J1289" s="5"/>
    </row>
    <row r="1290" hidden="1">
      <c r="A1290" s="1" t="s">
        <v>217</v>
      </c>
      <c r="B1290" s="14"/>
      <c r="C1290" s="1" t="s">
        <v>167</v>
      </c>
      <c r="D1290" s="2" t="s">
        <v>153</v>
      </c>
      <c r="E1290" s="1" t="s">
        <v>15</v>
      </c>
      <c r="F1290" s="1" t="s">
        <v>2333</v>
      </c>
      <c r="G1290" s="1" t="b">
        <v>1</v>
      </c>
      <c r="H1290" s="1" t="b">
        <v>1</v>
      </c>
      <c r="I1290" s="1" t="s">
        <v>2221</v>
      </c>
      <c r="J1290" s="5"/>
    </row>
    <row r="1291" hidden="1">
      <c r="A1291" s="1" t="s">
        <v>218</v>
      </c>
      <c r="B1291" s="14"/>
      <c r="C1291" s="1" t="s">
        <v>167</v>
      </c>
      <c r="D1291" s="2" t="s">
        <v>114</v>
      </c>
      <c r="E1291" s="1" t="s">
        <v>17</v>
      </c>
      <c r="F1291" s="4"/>
      <c r="G1291" s="1" t="b">
        <v>1</v>
      </c>
      <c r="H1291" s="1" t="b">
        <v>1</v>
      </c>
      <c r="I1291" s="1" t="s">
        <v>2207</v>
      </c>
      <c r="J1291" s="5"/>
    </row>
    <row r="1292" hidden="1">
      <c r="A1292" s="1" t="s">
        <v>218</v>
      </c>
      <c r="B1292" s="14"/>
      <c r="C1292" s="1" t="s">
        <v>167</v>
      </c>
      <c r="D1292" s="2" t="s">
        <v>114</v>
      </c>
      <c r="E1292" s="1" t="s">
        <v>17</v>
      </c>
      <c r="F1292" s="1" t="s">
        <v>2420</v>
      </c>
      <c r="G1292" s="1" t="b">
        <v>1</v>
      </c>
      <c r="H1292" s="1" t="b">
        <v>1</v>
      </c>
      <c r="I1292" s="1" t="s">
        <v>2207</v>
      </c>
      <c r="J1292" s="5"/>
    </row>
    <row r="1293" hidden="1">
      <c r="A1293" s="1" t="s">
        <v>218</v>
      </c>
      <c r="B1293" s="14"/>
      <c r="C1293" s="1" t="s">
        <v>167</v>
      </c>
      <c r="D1293" s="2" t="s">
        <v>270</v>
      </c>
      <c r="E1293" s="1" t="s">
        <v>15</v>
      </c>
      <c r="F1293" s="1" t="s">
        <v>2659</v>
      </c>
      <c r="G1293" s="1" t="b">
        <v>1</v>
      </c>
      <c r="H1293" s="1" t="b">
        <v>1</v>
      </c>
      <c r="I1293" s="1" t="s">
        <v>2221</v>
      </c>
      <c r="J1293" s="5"/>
    </row>
    <row r="1294" hidden="1">
      <c r="A1294" s="1" t="s">
        <v>218</v>
      </c>
      <c r="B1294" s="14"/>
      <c r="C1294" s="1" t="s">
        <v>167</v>
      </c>
      <c r="D1294" s="2" t="s">
        <v>14</v>
      </c>
      <c r="E1294" s="1" t="s">
        <v>15</v>
      </c>
      <c r="F1294" s="1" t="s">
        <v>2656</v>
      </c>
      <c r="G1294" s="1" t="b">
        <v>1</v>
      </c>
      <c r="H1294" s="1" t="b">
        <v>1</v>
      </c>
      <c r="I1294" s="1" t="s">
        <v>2221</v>
      </c>
      <c r="J1294" s="5"/>
    </row>
    <row r="1295" hidden="1">
      <c r="A1295" s="1" t="s">
        <v>219</v>
      </c>
      <c r="B1295" s="14"/>
      <c r="C1295" s="1" t="s">
        <v>167</v>
      </c>
      <c r="D1295" s="2" t="s">
        <v>16</v>
      </c>
      <c r="E1295" s="1" t="s">
        <v>17</v>
      </c>
      <c r="F1295" s="1" t="s">
        <v>2234</v>
      </c>
      <c r="G1295" s="1" t="b">
        <v>1</v>
      </c>
      <c r="H1295" s="1" t="b">
        <v>1</v>
      </c>
      <c r="I1295" s="1" t="s">
        <v>2207</v>
      </c>
      <c r="J1295" s="5"/>
    </row>
    <row r="1296" hidden="1">
      <c r="A1296" s="1" t="s">
        <v>219</v>
      </c>
      <c r="B1296" s="14"/>
      <c r="C1296" s="1" t="s">
        <v>167</v>
      </c>
      <c r="D1296" s="2" t="s">
        <v>14</v>
      </c>
      <c r="E1296" s="1" t="s">
        <v>15</v>
      </c>
      <c r="F1296" s="1" t="s">
        <v>2656</v>
      </c>
      <c r="G1296" s="1" t="b">
        <v>1</v>
      </c>
      <c r="H1296" s="1" t="b">
        <v>1</v>
      </c>
      <c r="I1296" s="1" t="s">
        <v>2221</v>
      </c>
      <c r="J1296" s="5"/>
    </row>
    <row r="1297" hidden="1">
      <c r="A1297" s="1" t="s">
        <v>219</v>
      </c>
      <c r="B1297" s="14"/>
      <c r="C1297" s="1" t="s">
        <v>167</v>
      </c>
      <c r="D1297" s="2" t="s">
        <v>235</v>
      </c>
      <c r="E1297" s="1" t="s">
        <v>17</v>
      </c>
      <c r="F1297" s="1" t="s">
        <v>2247</v>
      </c>
      <c r="G1297" s="1" t="b">
        <v>1</v>
      </c>
      <c r="H1297" s="1" t="b">
        <v>1</v>
      </c>
      <c r="I1297" s="1" t="s">
        <v>2221</v>
      </c>
      <c r="J1297" s="5"/>
    </row>
    <row r="1298" hidden="1">
      <c r="A1298" s="1" t="s">
        <v>219</v>
      </c>
      <c r="B1298" s="14"/>
      <c r="C1298" s="1" t="s">
        <v>167</v>
      </c>
      <c r="D1298" s="2" t="s">
        <v>153</v>
      </c>
      <c r="E1298" s="1" t="s">
        <v>15</v>
      </c>
      <c r="F1298" s="1" t="s">
        <v>2333</v>
      </c>
      <c r="G1298" s="1" t="b">
        <v>1</v>
      </c>
      <c r="H1298" s="1" t="b">
        <v>1</v>
      </c>
      <c r="I1298" s="1" t="s">
        <v>2221</v>
      </c>
      <c r="J1298" s="5"/>
    </row>
    <row r="1299" hidden="1">
      <c r="A1299" s="1" t="s">
        <v>220</v>
      </c>
      <c r="B1299" s="14"/>
      <c r="C1299" s="1" t="s">
        <v>167</v>
      </c>
      <c r="D1299" s="2" t="s">
        <v>228</v>
      </c>
      <c r="E1299" s="1" t="s">
        <v>17</v>
      </c>
      <c r="F1299" s="4"/>
      <c r="G1299" s="1" t="b">
        <v>1</v>
      </c>
      <c r="H1299" s="1" t="b">
        <v>1</v>
      </c>
      <c r="I1299" s="1" t="s">
        <v>2207</v>
      </c>
      <c r="J1299" s="5"/>
    </row>
    <row r="1300" hidden="1">
      <c r="A1300" s="1" t="s">
        <v>220</v>
      </c>
      <c r="B1300" s="14"/>
      <c r="C1300" s="1" t="s">
        <v>167</v>
      </c>
      <c r="D1300" s="2" t="s">
        <v>228</v>
      </c>
      <c r="E1300" s="1" t="s">
        <v>17</v>
      </c>
      <c r="F1300" s="1" t="s">
        <v>2336</v>
      </c>
      <c r="G1300" s="1" t="b">
        <v>1</v>
      </c>
      <c r="H1300" s="1" t="b">
        <v>1</v>
      </c>
      <c r="I1300" s="1" t="s">
        <v>2207</v>
      </c>
      <c r="J1300" s="5"/>
    </row>
    <row r="1301" hidden="1">
      <c r="A1301" s="1" t="s">
        <v>220</v>
      </c>
      <c r="B1301" s="14"/>
      <c r="C1301" s="1" t="s">
        <v>167</v>
      </c>
      <c r="D1301" s="2" t="s">
        <v>14</v>
      </c>
      <c r="E1301" s="1" t="s">
        <v>15</v>
      </c>
      <c r="F1301" s="1" t="s">
        <v>2656</v>
      </c>
      <c r="G1301" s="1" t="b">
        <v>1</v>
      </c>
      <c r="H1301" s="1" t="b">
        <v>1</v>
      </c>
      <c r="I1301" s="1" t="s">
        <v>2221</v>
      </c>
      <c r="J1301" s="5"/>
    </row>
    <row r="1302" hidden="1">
      <c r="A1302" s="1" t="s">
        <v>220</v>
      </c>
      <c r="B1302" s="14"/>
      <c r="C1302" s="1" t="s">
        <v>167</v>
      </c>
      <c r="D1302" s="2" t="s">
        <v>270</v>
      </c>
      <c r="E1302" s="1" t="s">
        <v>15</v>
      </c>
      <c r="F1302" s="1" t="s">
        <v>2412</v>
      </c>
      <c r="G1302" s="1" t="b">
        <v>1</v>
      </c>
      <c r="H1302" s="1" t="b">
        <v>1</v>
      </c>
      <c r="I1302" s="1" t="s">
        <v>2221</v>
      </c>
      <c r="J1302" s="5"/>
    </row>
    <row r="1303" hidden="1">
      <c r="A1303" s="1" t="s">
        <v>220</v>
      </c>
      <c r="B1303" s="14"/>
      <c r="C1303" s="1" t="s">
        <v>167</v>
      </c>
      <c r="D1303" s="2" t="s">
        <v>153</v>
      </c>
      <c r="E1303" s="1" t="s">
        <v>15</v>
      </c>
      <c r="F1303" s="1" t="s">
        <v>2333</v>
      </c>
      <c r="G1303" s="1" t="b">
        <v>1</v>
      </c>
      <c r="H1303" s="1" t="b">
        <v>1</v>
      </c>
      <c r="I1303" s="1" t="s">
        <v>2221</v>
      </c>
      <c r="J1303" s="5"/>
    </row>
    <row r="1304" hidden="1">
      <c r="A1304" s="1" t="s">
        <v>221</v>
      </c>
      <c r="B1304" s="14"/>
      <c r="C1304" s="1" t="s">
        <v>167</v>
      </c>
      <c r="D1304" s="2" t="s">
        <v>229</v>
      </c>
      <c r="E1304" s="1" t="s">
        <v>17</v>
      </c>
      <c r="F1304" s="4"/>
      <c r="G1304" s="1" t="b">
        <v>1</v>
      </c>
      <c r="H1304" s="1" t="b">
        <v>1</v>
      </c>
      <c r="I1304" s="1" t="s">
        <v>2207</v>
      </c>
      <c r="J1304" s="5"/>
    </row>
    <row r="1305" hidden="1">
      <c r="A1305" s="1" t="s">
        <v>221</v>
      </c>
      <c r="B1305" s="14"/>
      <c r="C1305" s="1" t="s">
        <v>167</v>
      </c>
      <c r="D1305" s="2" t="s">
        <v>229</v>
      </c>
      <c r="E1305" s="1" t="s">
        <v>17</v>
      </c>
      <c r="F1305" s="1" t="s">
        <v>2391</v>
      </c>
      <c r="G1305" s="1" t="b">
        <v>1</v>
      </c>
      <c r="H1305" s="1" t="b">
        <v>1</v>
      </c>
      <c r="I1305" s="1" t="s">
        <v>2207</v>
      </c>
      <c r="J1305" s="5"/>
    </row>
    <row r="1306" hidden="1">
      <c r="A1306" s="1" t="s">
        <v>221</v>
      </c>
      <c r="B1306" s="14"/>
      <c r="C1306" s="1" t="s">
        <v>167</v>
      </c>
      <c r="D1306" s="2" t="s">
        <v>14</v>
      </c>
      <c r="E1306" s="1" t="s">
        <v>15</v>
      </c>
      <c r="F1306" s="1" t="s">
        <v>2656</v>
      </c>
      <c r="G1306" s="1" t="b">
        <v>1</v>
      </c>
      <c r="H1306" s="1" t="b">
        <v>1</v>
      </c>
      <c r="I1306" s="1" t="s">
        <v>2221</v>
      </c>
      <c r="J1306" s="5"/>
    </row>
    <row r="1307" hidden="1">
      <c r="A1307" s="1" t="s">
        <v>222</v>
      </c>
      <c r="B1307" s="14"/>
      <c r="C1307" s="1" t="s">
        <v>167</v>
      </c>
      <c r="D1307" s="2" t="s">
        <v>12</v>
      </c>
      <c r="E1307" s="1" t="s">
        <v>13</v>
      </c>
      <c r="F1307" s="4"/>
      <c r="G1307" s="1" t="b">
        <v>1</v>
      </c>
      <c r="H1307" s="1" t="b">
        <v>1</v>
      </c>
      <c r="I1307" s="1" t="s">
        <v>2207</v>
      </c>
      <c r="J1307" s="5"/>
    </row>
    <row r="1308" hidden="1">
      <c r="A1308" s="1" t="s">
        <v>222</v>
      </c>
      <c r="B1308" s="14"/>
      <c r="C1308" s="1" t="s">
        <v>167</v>
      </c>
      <c r="D1308" s="2" t="s">
        <v>12</v>
      </c>
      <c r="E1308" s="1" t="s">
        <v>13</v>
      </c>
      <c r="F1308" s="1" t="s">
        <v>2396</v>
      </c>
      <c r="G1308" s="1" t="b">
        <v>1</v>
      </c>
      <c r="H1308" s="1" t="b">
        <v>1</v>
      </c>
      <c r="I1308" s="1" t="s">
        <v>2207</v>
      </c>
      <c r="J1308" s="5"/>
    </row>
    <row r="1309" hidden="1">
      <c r="A1309" s="1" t="s">
        <v>222</v>
      </c>
      <c r="B1309" s="14"/>
      <c r="C1309" s="1" t="s">
        <v>167</v>
      </c>
      <c r="D1309" s="2" t="s">
        <v>270</v>
      </c>
      <c r="E1309" s="1" t="s">
        <v>15</v>
      </c>
      <c r="F1309" s="1" t="s">
        <v>2671</v>
      </c>
      <c r="G1309" s="1" t="b">
        <v>1</v>
      </c>
      <c r="H1309" s="1" t="b">
        <v>1</v>
      </c>
      <c r="I1309" s="1" t="s">
        <v>2221</v>
      </c>
      <c r="J1309" s="5"/>
    </row>
    <row r="1310" hidden="1">
      <c r="A1310" s="1" t="s">
        <v>222</v>
      </c>
      <c r="B1310" s="14"/>
      <c r="C1310" s="1" t="s">
        <v>167</v>
      </c>
      <c r="D1310" s="2" t="s">
        <v>14</v>
      </c>
      <c r="E1310" s="1" t="s">
        <v>15</v>
      </c>
      <c r="F1310" s="1" t="s">
        <v>2656</v>
      </c>
      <c r="G1310" s="1" t="b">
        <v>1</v>
      </c>
      <c r="H1310" s="1" t="b">
        <v>1</v>
      </c>
      <c r="I1310" s="1" t="s">
        <v>2221</v>
      </c>
      <c r="J1310" s="5"/>
    </row>
    <row r="1311" hidden="1">
      <c r="A1311" s="1" t="s">
        <v>223</v>
      </c>
      <c r="B1311" s="14"/>
      <c r="C1311" s="1" t="s">
        <v>167</v>
      </c>
      <c r="D1311" s="2" t="s">
        <v>157</v>
      </c>
      <c r="E1311" s="1" t="s">
        <v>20</v>
      </c>
      <c r="F1311" s="4"/>
      <c r="G1311" s="1" t="b">
        <v>1</v>
      </c>
      <c r="H1311" s="1" t="b">
        <v>1</v>
      </c>
      <c r="I1311" s="1" t="s">
        <v>2207</v>
      </c>
      <c r="J1311" s="5"/>
    </row>
    <row r="1312" hidden="1">
      <c r="A1312" s="1" t="s">
        <v>223</v>
      </c>
      <c r="B1312" s="14"/>
      <c r="C1312" s="1" t="s">
        <v>167</v>
      </c>
      <c r="D1312" s="2" t="s">
        <v>157</v>
      </c>
      <c r="E1312" s="1" t="s">
        <v>20</v>
      </c>
      <c r="F1312" s="1" t="s">
        <v>2062</v>
      </c>
      <c r="G1312" s="1" t="b">
        <v>1</v>
      </c>
      <c r="H1312" s="1" t="b">
        <v>1</v>
      </c>
      <c r="I1312" s="1" t="s">
        <v>2207</v>
      </c>
      <c r="J1312" s="5"/>
    </row>
    <row r="1313" hidden="1">
      <c r="A1313" s="1" t="s">
        <v>223</v>
      </c>
      <c r="B1313" s="14"/>
      <c r="C1313" s="1" t="s">
        <v>167</v>
      </c>
      <c r="D1313" s="2" t="s">
        <v>14</v>
      </c>
      <c r="E1313" s="1" t="s">
        <v>15</v>
      </c>
      <c r="F1313" s="1" t="s">
        <v>2656</v>
      </c>
      <c r="G1313" s="1" t="b">
        <v>1</v>
      </c>
      <c r="H1313" s="1" t="b">
        <v>1</v>
      </c>
      <c r="I1313" s="1" t="s">
        <v>2221</v>
      </c>
      <c r="J1313" s="5"/>
    </row>
    <row r="1314" hidden="1">
      <c r="A1314" s="1" t="s">
        <v>223</v>
      </c>
      <c r="B1314" s="14"/>
      <c r="C1314" s="1" t="s">
        <v>167</v>
      </c>
      <c r="D1314" s="2" t="s">
        <v>270</v>
      </c>
      <c r="E1314" s="1" t="s">
        <v>15</v>
      </c>
      <c r="F1314" s="1" t="s">
        <v>2412</v>
      </c>
      <c r="G1314" s="1" t="b">
        <v>1</v>
      </c>
      <c r="H1314" s="1" t="b">
        <v>1</v>
      </c>
      <c r="I1314" s="1" t="s">
        <v>2221</v>
      </c>
      <c r="J1314" s="5"/>
    </row>
    <row r="1315" hidden="1">
      <c r="A1315" s="1" t="s">
        <v>223</v>
      </c>
      <c r="B1315" s="14"/>
      <c r="C1315" s="1" t="s">
        <v>167</v>
      </c>
      <c r="D1315" s="2" t="s">
        <v>153</v>
      </c>
      <c r="E1315" s="1" t="s">
        <v>15</v>
      </c>
      <c r="F1315" s="1" t="s">
        <v>2333</v>
      </c>
      <c r="G1315" s="1" t="b">
        <v>1</v>
      </c>
      <c r="H1315" s="1" t="b">
        <v>1</v>
      </c>
      <c r="I1315" s="1" t="s">
        <v>2221</v>
      </c>
      <c r="J1315" s="5"/>
    </row>
    <row r="1316" hidden="1">
      <c r="A1316" s="2" t="s">
        <v>224</v>
      </c>
      <c r="B1316" s="14"/>
      <c r="C1316" s="1" t="s">
        <v>167</v>
      </c>
      <c r="D1316" s="2" t="s">
        <v>273</v>
      </c>
      <c r="E1316" s="1" t="s">
        <v>17</v>
      </c>
      <c r="F1316" s="4"/>
      <c r="G1316" s="1" t="b">
        <v>1</v>
      </c>
      <c r="H1316" s="1" t="b">
        <v>1</v>
      </c>
      <c r="I1316" s="1" t="s">
        <v>2207</v>
      </c>
      <c r="J1316" s="5"/>
    </row>
    <row r="1317" hidden="1">
      <c r="A1317" s="2" t="s">
        <v>224</v>
      </c>
      <c r="B1317" s="14"/>
      <c r="C1317" s="1" t="s">
        <v>167</v>
      </c>
      <c r="D1317" s="2" t="s">
        <v>273</v>
      </c>
      <c r="E1317" s="1" t="s">
        <v>17</v>
      </c>
      <c r="F1317" s="1" t="s">
        <v>2334</v>
      </c>
      <c r="G1317" s="1" t="b">
        <v>1</v>
      </c>
      <c r="H1317" s="1" t="b">
        <v>1</v>
      </c>
      <c r="I1317" s="1" t="s">
        <v>2207</v>
      </c>
      <c r="J1317" s="5"/>
    </row>
    <row r="1318" hidden="1">
      <c r="A1318" s="2" t="s">
        <v>224</v>
      </c>
      <c r="B1318" s="14"/>
      <c r="C1318" s="1" t="s">
        <v>167</v>
      </c>
      <c r="D1318" s="2" t="s">
        <v>12</v>
      </c>
      <c r="E1318" s="1" t="s">
        <v>13</v>
      </c>
      <c r="F1318" s="1" t="s">
        <v>2672</v>
      </c>
      <c r="G1318" s="1" t="b">
        <v>1</v>
      </c>
      <c r="H1318" s="1" t="b">
        <v>1</v>
      </c>
      <c r="I1318" s="1" t="s">
        <v>2221</v>
      </c>
      <c r="J1318" s="5"/>
    </row>
    <row r="1319" hidden="1">
      <c r="A1319" s="2" t="s">
        <v>224</v>
      </c>
      <c r="B1319" s="14"/>
      <c r="C1319" s="1" t="s">
        <v>167</v>
      </c>
      <c r="D1319" s="2" t="s">
        <v>14</v>
      </c>
      <c r="E1319" s="1" t="s">
        <v>15</v>
      </c>
      <c r="F1319" s="1" t="s">
        <v>2656</v>
      </c>
      <c r="G1319" s="1" t="b">
        <v>1</v>
      </c>
      <c r="H1319" s="1" t="b">
        <v>1</v>
      </c>
      <c r="I1319" s="1" t="s">
        <v>2221</v>
      </c>
      <c r="J1319" s="5"/>
    </row>
    <row r="1320" hidden="1">
      <c r="A1320" s="2" t="s">
        <v>224</v>
      </c>
      <c r="B1320" s="14"/>
      <c r="C1320" s="1" t="s">
        <v>167</v>
      </c>
      <c r="D1320" s="2" t="s">
        <v>235</v>
      </c>
      <c r="E1320" s="1" t="s">
        <v>17</v>
      </c>
      <c r="F1320" s="1" t="s">
        <v>2247</v>
      </c>
      <c r="G1320" s="1" t="b">
        <v>1</v>
      </c>
      <c r="H1320" s="1" t="b">
        <v>1</v>
      </c>
      <c r="I1320" s="1" t="s">
        <v>2221</v>
      </c>
      <c r="J1320" s="5"/>
    </row>
    <row r="1321" hidden="1">
      <c r="A1321" s="2" t="s">
        <v>224</v>
      </c>
      <c r="B1321" s="14"/>
      <c r="C1321" s="1" t="s">
        <v>167</v>
      </c>
      <c r="D1321" s="2" t="s">
        <v>153</v>
      </c>
      <c r="E1321" s="1" t="s">
        <v>15</v>
      </c>
      <c r="F1321" s="1" t="s">
        <v>2333</v>
      </c>
      <c r="G1321" s="1" t="b">
        <v>1</v>
      </c>
      <c r="H1321" s="1" t="b">
        <v>1</v>
      </c>
      <c r="I1321" s="1" t="s">
        <v>2221</v>
      </c>
      <c r="J1321" s="5"/>
    </row>
    <row r="1322" hidden="1">
      <c r="A1322" s="1" t="s">
        <v>225</v>
      </c>
      <c r="B1322" s="14"/>
      <c r="C1322" s="1" t="s">
        <v>167</v>
      </c>
      <c r="D1322" s="2" t="s">
        <v>158</v>
      </c>
      <c r="E1322" s="1" t="s">
        <v>20</v>
      </c>
      <c r="F1322" s="4"/>
      <c r="G1322" s="1" t="b">
        <v>1</v>
      </c>
      <c r="H1322" s="1" t="b">
        <v>1</v>
      </c>
      <c r="I1322" s="1" t="s">
        <v>2207</v>
      </c>
      <c r="J1322" s="5"/>
    </row>
    <row r="1323" hidden="1">
      <c r="A1323" s="1" t="s">
        <v>225</v>
      </c>
      <c r="B1323" s="14"/>
      <c r="C1323" s="1" t="s">
        <v>167</v>
      </c>
      <c r="D1323" s="2" t="s">
        <v>158</v>
      </c>
      <c r="E1323" s="1" t="s">
        <v>20</v>
      </c>
      <c r="F1323" s="1" t="s">
        <v>2084</v>
      </c>
      <c r="G1323" s="1" t="b">
        <v>1</v>
      </c>
      <c r="H1323" s="1" t="b">
        <v>1</v>
      </c>
      <c r="I1323" s="1" t="s">
        <v>2207</v>
      </c>
      <c r="J1323" s="5"/>
    </row>
    <row r="1324" hidden="1">
      <c r="A1324" s="1" t="s">
        <v>225</v>
      </c>
      <c r="B1324" s="14"/>
      <c r="C1324" s="1" t="s">
        <v>167</v>
      </c>
      <c r="D1324" s="2" t="s">
        <v>270</v>
      </c>
      <c r="E1324" s="1" t="s">
        <v>15</v>
      </c>
      <c r="F1324" s="1" t="s">
        <v>2659</v>
      </c>
      <c r="G1324" s="1" t="b">
        <v>1</v>
      </c>
      <c r="H1324" s="1" t="b">
        <v>1</v>
      </c>
      <c r="I1324" s="1" t="s">
        <v>2221</v>
      </c>
      <c r="J1324" s="5"/>
    </row>
    <row r="1325" hidden="1">
      <c r="A1325" s="1" t="s">
        <v>225</v>
      </c>
      <c r="B1325" s="14"/>
      <c r="C1325" s="1" t="s">
        <v>167</v>
      </c>
      <c r="D1325" s="2" t="s">
        <v>14</v>
      </c>
      <c r="E1325" s="1" t="s">
        <v>15</v>
      </c>
      <c r="F1325" s="1" t="s">
        <v>2656</v>
      </c>
      <c r="G1325" s="1" t="b">
        <v>1</v>
      </c>
      <c r="H1325" s="1" t="b">
        <v>1</v>
      </c>
      <c r="I1325" s="1" t="s">
        <v>2221</v>
      </c>
      <c r="J1325" s="5"/>
    </row>
    <row r="1326" hidden="1">
      <c r="A1326" s="2" t="s">
        <v>226</v>
      </c>
      <c r="B1326" s="14"/>
      <c r="C1326" s="1" t="s">
        <v>22</v>
      </c>
      <c r="D1326" s="2" t="s">
        <v>164</v>
      </c>
      <c r="E1326" s="1" t="s">
        <v>17</v>
      </c>
      <c r="F1326" s="1" t="s">
        <v>2349</v>
      </c>
      <c r="G1326" s="1" t="b">
        <v>1</v>
      </c>
      <c r="H1326" s="1" t="b">
        <v>1</v>
      </c>
      <c r="I1326" s="1" t="s">
        <v>2207</v>
      </c>
      <c r="J1326" s="5"/>
    </row>
    <row r="1327" hidden="1">
      <c r="A1327" s="2" t="s">
        <v>226</v>
      </c>
      <c r="B1327" s="14"/>
      <c r="C1327" s="1" t="s">
        <v>22</v>
      </c>
      <c r="D1327" s="2" t="s">
        <v>12</v>
      </c>
      <c r="E1327" s="1" t="s">
        <v>13</v>
      </c>
      <c r="F1327" s="1" t="s">
        <v>2366</v>
      </c>
      <c r="G1327" s="1" t="b">
        <v>1</v>
      </c>
      <c r="H1327" s="1" t="b">
        <v>1</v>
      </c>
      <c r="I1327" s="1" t="s">
        <v>2221</v>
      </c>
      <c r="J1327" s="5"/>
    </row>
    <row r="1328" hidden="1">
      <c r="A1328" s="2" t="s">
        <v>227</v>
      </c>
      <c r="B1328" s="14"/>
      <c r="C1328" s="1" t="s">
        <v>22</v>
      </c>
      <c r="D1328" s="2" t="s">
        <v>157</v>
      </c>
      <c r="E1328" s="1" t="s">
        <v>20</v>
      </c>
      <c r="F1328" s="4"/>
      <c r="G1328" s="1" t="b">
        <v>1</v>
      </c>
      <c r="H1328" s="1" t="b">
        <v>1</v>
      </c>
      <c r="I1328" s="1" t="s">
        <v>2207</v>
      </c>
      <c r="J1328" s="5"/>
    </row>
    <row r="1329" hidden="1">
      <c r="A1329" s="2" t="s">
        <v>227</v>
      </c>
      <c r="B1329" s="14"/>
      <c r="C1329" s="1" t="s">
        <v>22</v>
      </c>
      <c r="D1329" s="2" t="s">
        <v>157</v>
      </c>
      <c r="E1329" s="1" t="s">
        <v>20</v>
      </c>
      <c r="F1329" s="1" t="s">
        <v>2062</v>
      </c>
      <c r="G1329" s="1" t="b">
        <v>1</v>
      </c>
      <c r="H1329" s="1" t="b">
        <v>1</v>
      </c>
      <c r="I1329" s="1" t="s">
        <v>2207</v>
      </c>
      <c r="J1329" s="5"/>
    </row>
    <row r="1330" hidden="1">
      <c r="A1330" s="2" t="s">
        <v>227</v>
      </c>
      <c r="B1330" s="14"/>
      <c r="C1330" s="1" t="s">
        <v>22</v>
      </c>
      <c r="D1330" s="2" t="s">
        <v>25</v>
      </c>
      <c r="E1330" s="1" t="s">
        <v>22</v>
      </c>
      <c r="F1330" s="1" t="s">
        <v>2434</v>
      </c>
      <c r="G1330" s="1" t="b">
        <v>1</v>
      </c>
      <c r="H1330" s="1" t="b">
        <v>1</v>
      </c>
      <c r="I1330" s="1" t="s">
        <v>2221</v>
      </c>
      <c r="J1330" s="5"/>
    </row>
    <row r="1331" hidden="1">
      <c r="A1331" s="2" t="s">
        <v>227</v>
      </c>
      <c r="B1331" s="14"/>
      <c r="C1331" s="1" t="s">
        <v>22</v>
      </c>
      <c r="D1331" s="2" t="s">
        <v>228</v>
      </c>
      <c r="E1331" s="1" t="s">
        <v>17</v>
      </c>
      <c r="F1331" s="1" t="s">
        <v>2335</v>
      </c>
      <c r="G1331" s="1" t="b">
        <v>1</v>
      </c>
      <c r="H1331" s="1" t="b">
        <v>1</v>
      </c>
      <c r="I1331" s="1" t="s">
        <v>2221</v>
      </c>
      <c r="J1331" s="5"/>
    </row>
    <row r="1332" hidden="1">
      <c r="A1332" s="2" t="s">
        <v>227</v>
      </c>
      <c r="B1332" s="14"/>
      <c r="C1332" s="1" t="s">
        <v>22</v>
      </c>
      <c r="D1332" s="2" t="s">
        <v>231</v>
      </c>
      <c r="E1332" s="1" t="s">
        <v>17</v>
      </c>
      <c r="F1332" s="1" t="s">
        <v>2335</v>
      </c>
      <c r="G1332" s="1" t="b">
        <v>1</v>
      </c>
      <c r="H1332" s="1" t="b">
        <v>1</v>
      </c>
      <c r="I1332" s="1" t="s">
        <v>2221</v>
      </c>
      <c r="J1332" s="5"/>
    </row>
    <row r="1333" hidden="1">
      <c r="A1333" s="2" t="s">
        <v>227</v>
      </c>
      <c r="B1333" s="14"/>
      <c r="C1333" s="1" t="s">
        <v>22</v>
      </c>
      <c r="D1333" s="2" t="s">
        <v>18</v>
      </c>
      <c r="E1333" s="1" t="s">
        <v>17</v>
      </c>
      <c r="F1333" s="1" t="s">
        <v>2673</v>
      </c>
      <c r="G1333" s="1" t="b">
        <v>1</v>
      </c>
      <c r="H1333" s="1" t="b">
        <v>1</v>
      </c>
      <c r="I1333" s="1" t="s">
        <v>2221</v>
      </c>
      <c r="J1333" s="5"/>
    </row>
    <row r="1334" hidden="1">
      <c r="A1334" s="2" t="s">
        <v>227</v>
      </c>
      <c r="B1334" s="14"/>
      <c r="C1334" s="1" t="s">
        <v>22</v>
      </c>
      <c r="D1334" s="2" t="s">
        <v>228</v>
      </c>
      <c r="E1334" s="1" t="s">
        <v>17</v>
      </c>
      <c r="F1334" s="1" t="s">
        <v>2674</v>
      </c>
      <c r="G1334" s="1" t="b">
        <v>1</v>
      </c>
      <c r="H1334" s="1" t="b">
        <v>1</v>
      </c>
      <c r="I1334" s="1" t="s">
        <v>2221</v>
      </c>
      <c r="J1334" s="5"/>
    </row>
    <row r="1335" hidden="1">
      <c r="A1335" s="2" t="s">
        <v>227</v>
      </c>
      <c r="B1335" s="14"/>
      <c r="C1335" s="1" t="s">
        <v>22</v>
      </c>
      <c r="D1335" s="2" t="s">
        <v>228</v>
      </c>
      <c r="E1335" s="1" t="s">
        <v>17</v>
      </c>
      <c r="F1335" s="1" t="s">
        <v>2675</v>
      </c>
      <c r="G1335" s="1" t="b">
        <v>1</v>
      </c>
      <c r="H1335" s="1" t="b">
        <v>1</v>
      </c>
      <c r="I1335" s="1" t="s">
        <v>2236</v>
      </c>
      <c r="J1335" s="5"/>
    </row>
    <row r="1336" hidden="1">
      <c r="A1336" s="2" t="s">
        <v>227</v>
      </c>
      <c r="B1336" s="14"/>
      <c r="C1336" s="1" t="s">
        <v>22</v>
      </c>
      <c r="D1336" s="2" t="s">
        <v>158</v>
      </c>
      <c r="E1336" s="1" t="s">
        <v>20</v>
      </c>
      <c r="F1336" s="1" t="s">
        <v>2676</v>
      </c>
      <c r="G1336" s="1" t="b">
        <v>1</v>
      </c>
      <c r="H1336" s="1" t="b">
        <v>1</v>
      </c>
      <c r="I1336" s="1" t="s">
        <v>2236</v>
      </c>
      <c r="J1336" s="5"/>
    </row>
    <row r="1337" hidden="1">
      <c r="A1337" s="2" t="s">
        <v>227</v>
      </c>
      <c r="B1337" s="14"/>
      <c r="C1337" s="1" t="s">
        <v>22</v>
      </c>
      <c r="D1337" s="2" t="s">
        <v>25</v>
      </c>
      <c r="E1337" s="1" t="s">
        <v>22</v>
      </c>
      <c r="F1337" s="1" t="s">
        <v>2445</v>
      </c>
      <c r="G1337" s="1" t="b">
        <v>1</v>
      </c>
      <c r="H1337" s="1" t="b">
        <v>1</v>
      </c>
      <c r="I1337" s="1" t="s">
        <v>2221</v>
      </c>
      <c r="J1337" s="5"/>
    </row>
    <row r="1338" hidden="1">
      <c r="A1338" s="2" t="s">
        <v>227</v>
      </c>
      <c r="B1338" s="14"/>
      <c r="C1338" s="1" t="s">
        <v>22</v>
      </c>
      <c r="D1338" s="2" t="s">
        <v>276</v>
      </c>
      <c r="E1338" s="1" t="s">
        <v>15</v>
      </c>
      <c r="F1338" s="1" t="s">
        <v>2404</v>
      </c>
      <c r="G1338" s="1" t="b">
        <v>1</v>
      </c>
      <c r="H1338" s="1" t="b">
        <v>1</v>
      </c>
      <c r="I1338" s="1" t="s">
        <v>2221</v>
      </c>
      <c r="J1338" s="5"/>
    </row>
    <row r="1339" hidden="1">
      <c r="A1339" s="2" t="s">
        <v>227</v>
      </c>
      <c r="B1339" s="14"/>
      <c r="C1339" s="1" t="s">
        <v>22</v>
      </c>
      <c r="D1339" s="2" t="s">
        <v>153</v>
      </c>
      <c r="E1339" s="1" t="s">
        <v>15</v>
      </c>
      <c r="F1339" s="1" t="s">
        <v>2405</v>
      </c>
      <c r="G1339" s="1" t="b">
        <v>1</v>
      </c>
      <c r="H1339" s="1" t="b">
        <v>1</v>
      </c>
      <c r="I1339" s="1" t="s">
        <v>2221</v>
      </c>
      <c r="J1339" s="5"/>
    </row>
    <row r="1340" hidden="1">
      <c r="A1340" s="2" t="s">
        <v>227</v>
      </c>
      <c r="B1340" s="14"/>
      <c r="C1340" s="1" t="s">
        <v>22</v>
      </c>
      <c r="D1340" s="2" t="s">
        <v>16</v>
      </c>
      <c r="E1340" s="1" t="s">
        <v>17</v>
      </c>
      <c r="F1340" s="1" t="s">
        <v>2603</v>
      </c>
      <c r="G1340" s="1" t="b">
        <v>1</v>
      </c>
      <c r="H1340" s="1" t="b">
        <v>1</v>
      </c>
      <c r="I1340" s="1" t="s">
        <v>2221</v>
      </c>
      <c r="J1340" s="5"/>
    </row>
    <row r="1341" hidden="1">
      <c r="A1341" s="2" t="s">
        <v>227</v>
      </c>
      <c r="B1341" s="14"/>
      <c r="C1341" s="1" t="s">
        <v>22</v>
      </c>
      <c r="D1341" s="2" t="s">
        <v>163</v>
      </c>
      <c r="E1341" s="1" t="s">
        <v>17</v>
      </c>
      <c r="F1341" s="1" t="s">
        <v>2677</v>
      </c>
      <c r="G1341" s="1" t="b">
        <v>1</v>
      </c>
      <c r="H1341" s="1" t="b">
        <v>1</v>
      </c>
      <c r="I1341" s="1" t="s">
        <v>2221</v>
      </c>
      <c r="J1341" s="5"/>
    </row>
    <row r="1342" hidden="1">
      <c r="A1342" s="2" t="s">
        <v>228</v>
      </c>
      <c r="B1342" s="14"/>
      <c r="C1342" s="1" t="s">
        <v>17</v>
      </c>
      <c r="D1342" s="2" t="s">
        <v>272</v>
      </c>
      <c r="E1342" s="1" t="s">
        <v>17</v>
      </c>
      <c r="F1342" s="4"/>
      <c r="G1342" s="1" t="b">
        <v>1</v>
      </c>
      <c r="H1342" s="1" t="b">
        <v>1</v>
      </c>
      <c r="I1342" s="1" t="s">
        <v>2207</v>
      </c>
      <c r="J1342" s="5"/>
    </row>
    <row r="1343" hidden="1">
      <c r="A1343" s="2" t="s">
        <v>228</v>
      </c>
      <c r="B1343" s="14"/>
      <c r="C1343" s="1" t="s">
        <v>17</v>
      </c>
      <c r="D1343" s="2" t="s">
        <v>272</v>
      </c>
      <c r="E1343" s="1" t="s">
        <v>17</v>
      </c>
      <c r="F1343" s="1" t="s">
        <v>2408</v>
      </c>
      <c r="G1343" s="1" t="b">
        <v>1</v>
      </c>
      <c r="H1343" s="1" t="b">
        <v>1</v>
      </c>
      <c r="I1343" s="1" t="s">
        <v>2207</v>
      </c>
      <c r="J1343" s="5"/>
    </row>
    <row r="1344" hidden="1">
      <c r="A1344" s="2" t="s">
        <v>228</v>
      </c>
      <c r="B1344" s="14"/>
      <c r="C1344" s="1" t="s">
        <v>17</v>
      </c>
      <c r="D1344" s="2" t="s">
        <v>235</v>
      </c>
      <c r="E1344" s="1" t="s">
        <v>17</v>
      </c>
      <c r="F1344" s="1" t="s">
        <v>2332</v>
      </c>
      <c r="G1344" s="1" t="b">
        <v>1</v>
      </c>
      <c r="H1344" s="1" t="b">
        <v>1</v>
      </c>
      <c r="I1344" s="1" t="s">
        <v>2221</v>
      </c>
      <c r="J1344" s="5"/>
    </row>
    <row r="1345" hidden="1">
      <c r="A1345" s="2" t="s">
        <v>228</v>
      </c>
      <c r="B1345" s="14"/>
      <c r="C1345" s="1" t="s">
        <v>17</v>
      </c>
      <c r="D1345" s="2" t="s">
        <v>136</v>
      </c>
      <c r="E1345" s="1" t="s">
        <v>117</v>
      </c>
      <c r="F1345" s="1" t="s">
        <v>2678</v>
      </c>
      <c r="G1345" s="1" t="b">
        <v>1</v>
      </c>
      <c r="H1345" s="1" t="b">
        <v>1</v>
      </c>
      <c r="I1345" s="1" t="s">
        <v>2221</v>
      </c>
      <c r="J1345" s="5"/>
    </row>
    <row r="1346" hidden="1">
      <c r="A1346" s="2" t="s">
        <v>228</v>
      </c>
      <c r="B1346" s="14"/>
      <c r="C1346" s="1" t="s">
        <v>17</v>
      </c>
      <c r="D1346" s="2" t="s">
        <v>119</v>
      </c>
      <c r="E1346" s="1" t="s">
        <v>117</v>
      </c>
      <c r="F1346" s="1" t="s">
        <v>2679</v>
      </c>
      <c r="G1346" s="1" t="b">
        <v>1</v>
      </c>
      <c r="H1346" s="1" t="b">
        <v>1</v>
      </c>
      <c r="I1346" s="1" t="s">
        <v>2221</v>
      </c>
      <c r="J1346" s="5"/>
    </row>
    <row r="1347" hidden="1">
      <c r="A1347" s="2" t="s">
        <v>228</v>
      </c>
      <c r="B1347" s="14"/>
      <c r="C1347" s="1" t="s">
        <v>17</v>
      </c>
      <c r="D1347" s="2" t="s">
        <v>133</v>
      </c>
      <c r="E1347" s="1" t="s">
        <v>117</v>
      </c>
      <c r="F1347" s="1" t="s">
        <v>2680</v>
      </c>
      <c r="G1347" s="1" t="b">
        <v>1</v>
      </c>
      <c r="H1347" s="1" t="b">
        <v>1</v>
      </c>
      <c r="I1347" s="1" t="s">
        <v>2221</v>
      </c>
      <c r="J1347" s="5"/>
    </row>
    <row r="1348" hidden="1">
      <c r="A1348" s="2" t="s">
        <v>228</v>
      </c>
      <c r="B1348" s="14"/>
      <c r="C1348" s="1" t="s">
        <v>17</v>
      </c>
      <c r="D1348" s="2" t="s">
        <v>48</v>
      </c>
      <c r="E1348" s="1" t="s">
        <v>22</v>
      </c>
      <c r="F1348" s="1" t="s">
        <v>2681</v>
      </c>
      <c r="G1348" s="1" t="b">
        <v>1</v>
      </c>
      <c r="H1348" s="1" t="b">
        <v>1</v>
      </c>
      <c r="I1348" s="1" t="s">
        <v>2236</v>
      </c>
      <c r="J1348" s="5"/>
    </row>
    <row r="1349" hidden="1">
      <c r="A1349" s="2" t="s">
        <v>228</v>
      </c>
      <c r="B1349" s="14"/>
      <c r="C1349" s="1" t="s">
        <v>17</v>
      </c>
      <c r="D1349" s="2" t="s">
        <v>48</v>
      </c>
      <c r="E1349" s="1" t="s">
        <v>22</v>
      </c>
      <c r="F1349" s="1" t="s">
        <v>2682</v>
      </c>
      <c r="G1349" s="1" t="b">
        <v>1</v>
      </c>
      <c r="H1349" s="1" t="b">
        <v>1</v>
      </c>
      <c r="I1349" s="1" t="s">
        <v>2236</v>
      </c>
      <c r="J1349" s="5"/>
    </row>
    <row r="1350" hidden="1">
      <c r="A1350" s="2" t="s">
        <v>228</v>
      </c>
      <c r="B1350" s="14"/>
      <c r="C1350" s="1" t="s">
        <v>17</v>
      </c>
      <c r="D1350" s="2" t="s">
        <v>48</v>
      </c>
      <c r="E1350" s="1" t="s">
        <v>22</v>
      </c>
      <c r="F1350" s="1" t="s">
        <v>2683</v>
      </c>
      <c r="G1350" s="1" t="b">
        <v>1</v>
      </c>
      <c r="H1350" s="1" t="b">
        <v>1</v>
      </c>
      <c r="I1350" s="1" t="s">
        <v>2236</v>
      </c>
      <c r="J1350" s="5"/>
    </row>
    <row r="1351" hidden="1">
      <c r="A1351" s="2" t="s">
        <v>228</v>
      </c>
      <c r="B1351" s="14"/>
      <c r="C1351" s="1" t="s">
        <v>17</v>
      </c>
      <c r="D1351" s="2" t="s">
        <v>146</v>
      </c>
      <c r="E1351" s="1" t="s">
        <v>117</v>
      </c>
      <c r="F1351" s="1" t="s">
        <v>2684</v>
      </c>
      <c r="G1351" s="1" t="b">
        <v>1</v>
      </c>
      <c r="H1351" s="1" t="b">
        <v>1</v>
      </c>
      <c r="I1351" s="1" t="s">
        <v>2221</v>
      </c>
      <c r="J1351" s="5"/>
    </row>
    <row r="1352" hidden="1">
      <c r="A1352" s="2" t="s">
        <v>228</v>
      </c>
      <c r="B1352" s="14"/>
      <c r="C1352" s="1" t="s">
        <v>17</v>
      </c>
      <c r="D1352" s="2" t="s">
        <v>62</v>
      </c>
      <c r="E1352" s="1" t="s">
        <v>22</v>
      </c>
      <c r="F1352" s="1" t="s">
        <v>2685</v>
      </c>
      <c r="G1352" s="1" t="b">
        <v>1</v>
      </c>
      <c r="H1352" s="1" t="b">
        <v>1</v>
      </c>
      <c r="I1352" s="1" t="s">
        <v>2236</v>
      </c>
      <c r="J1352" s="5"/>
    </row>
    <row r="1353" hidden="1">
      <c r="A1353" s="2" t="s">
        <v>228</v>
      </c>
      <c r="B1353" s="14"/>
      <c r="C1353" s="1" t="s">
        <v>17</v>
      </c>
      <c r="D1353" s="2" t="s">
        <v>141</v>
      </c>
      <c r="E1353" s="1" t="s">
        <v>117</v>
      </c>
      <c r="F1353" s="1" t="s">
        <v>2686</v>
      </c>
      <c r="G1353" s="1" t="b">
        <v>1</v>
      </c>
      <c r="H1353" s="1" t="b">
        <v>1</v>
      </c>
      <c r="I1353" s="1" t="s">
        <v>2221</v>
      </c>
      <c r="J1353" s="5"/>
    </row>
    <row r="1354" hidden="1">
      <c r="A1354" s="2" t="s">
        <v>228</v>
      </c>
      <c r="B1354" s="14"/>
      <c r="C1354" s="1" t="s">
        <v>17</v>
      </c>
      <c r="D1354" s="2" t="s">
        <v>95</v>
      </c>
      <c r="E1354" s="1" t="s">
        <v>22</v>
      </c>
      <c r="F1354" s="1" t="s">
        <v>2687</v>
      </c>
      <c r="G1354" s="1" t="b">
        <v>1</v>
      </c>
      <c r="H1354" s="1" t="b">
        <v>1</v>
      </c>
      <c r="I1354" s="1" t="s">
        <v>2221</v>
      </c>
      <c r="J1354" s="5"/>
    </row>
    <row r="1355" hidden="1">
      <c r="A1355" s="2" t="s">
        <v>228</v>
      </c>
      <c r="B1355" s="14"/>
      <c r="C1355" s="1" t="s">
        <v>17</v>
      </c>
      <c r="D1355" s="2" t="s">
        <v>142</v>
      </c>
      <c r="E1355" s="1" t="s">
        <v>117</v>
      </c>
      <c r="F1355" s="1" t="s">
        <v>2688</v>
      </c>
      <c r="G1355" s="1" t="b">
        <v>1</v>
      </c>
      <c r="H1355" s="1" t="b">
        <v>1</v>
      </c>
      <c r="I1355" s="1" t="s">
        <v>2221</v>
      </c>
      <c r="J1355" s="5"/>
    </row>
    <row r="1356" hidden="1">
      <c r="A1356" s="2" t="s">
        <v>228</v>
      </c>
      <c r="B1356" s="14"/>
      <c r="C1356" s="1" t="s">
        <v>17</v>
      </c>
      <c r="D1356" s="2" t="s">
        <v>277</v>
      </c>
      <c r="E1356" s="1" t="s">
        <v>15</v>
      </c>
      <c r="F1356" s="1" t="s">
        <v>2689</v>
      </c>
      <c r="G1356" s="1" t="b">
        <v>1</v>
      </c>
      <c r="H1356" s="1" t="b">
        <v>1</v>
      </c>
      <c r="I1356" s="1" t="s">
        <v>2221</v>
      </c>
      <c r="J1356" s="5"/>
    </row>
    <row r="1357" hidden="1">
      <c r="A1357" s="2" t="s">
        <v>228</v>
      </c>
      <c r="B1357" s="14"/>
      <c r="C1357" s="1" t="s">
        <v>17</v>
      </c>
      <c r="D1357" s="2" t="s">
        <v>231</v>
      </c>
      <c r="E1357" s="1" t="s">
        <v>17</v>
      </c>
      <c r="F1357" s="1" t="s">
        <v>2690</v>
      </c>
      <c r="G1357" s="1" t="b">
        <v>1</v>
      </c>
      <c r="H1357" s="1" t="b">
        <v>1</v>
      </c>
      <c r="I1357" s="1" t="s">
        <v>2221</v>
      </c>
      <c r="J1357" s="5"/>
    </row>
    <row r="1358" hidden="1">
      <c r="A1358" s="2" t="s">
        <v>229</v>
      </c>
      <c r="B1358" s="14"/>
      <c r="C1358" s="1" t="s">
        <v>17</v>
      </c>
      <c r="D1358" s="2" t="s">
        <v>240</v>
      </c>
      <c r="E1358" s="1" t="s">
        <v>17</v>
      </c>
      <c r="F1358" s="4"/>
      <c r="G1358" s="1" t="b">
        <v>1</v>
      </c>
      <c r="H1358" s="1" t="b">
        <v>1</v>
      </c>
      <c r="I1358" s="1" t="s">
        <v>2207</v>
      </c>
      <c r="J1358" s="5"/>
    </row>
    <row r="1359" hidden="1">
      <c r="A1359" s="2" t="s">
        <v>229</v>
      </c>
      <c r="B1359" s="14"/>
      <c r="C1359" s="1" t="s">
        <v>17</v>
      </c>
      <c r="D1359" s="2" t="s">
        <v>240</v>
      </c>
      <c r="E1359" s="1" t="s">
        <v>17</v>
      </c>
      <c r="F1359" s="1" t="s">
        <v>2354</v>
      </c>
      <c r="G1359" s="1" t="b">
        <v>1</v>
      </c>
      <c r="H1359" s="1" t="b">
        <v>1</v>
      </c>
      <c r="I1359" s="1" t="s">
        <v>2207</v>
      </c>
      <c r="J1359" s="5"/>
    </row>
    <row r="1360" hidden="1">
      <c r="A1360" s="2" t="s">
        <v>229</v>
      </c>
      <c r="B1360" s="14"/>
      <c r="C1360" s="1" t="s">
        <v>17</v>
      </c>
      <c r="D1360" s="2" t="s">
        <v>232</v>
      </c>
      <c r="E1360" s="1" t="s">
        <v>17</v>
      </c>
      <c r="F1360" s="1" t="s">
        <v>2418</v>
      </c>
      <c r="G1360" s="1" t="b">
        <v>1</v>
      </c>
      <c r="H1360" s="1" t="b">
        <v>1</v>
      </c>
      <c r="I1360" s="1" t="s">
        <v>2221</v>
      </c>
      <c r="J1360" s="5"/>
    </row>
    <row r="1361" hidden="1">
      <c r="A1361" s="2" t="s">
        <v>229</v>
      </c>
      <c r="B1361" s="14"/>
      <c r="C1361" s="1" t="s">
        <v>17</v>
      </c>
      <c r="D1361" s="2" t="s">
        <v>235</v>
      </c>
      <c r="E1361" s="1" t="s">
        <v>17</v>
      </c>
      <c r="F1361" s="1" t="s">
        <v>2366</v>
      </c>
      <c r="G1361" s="1" t="b">
        <v>1</v>
      </c>
      <c r="H1361" s="1" t="b">
        <v>1</v>
      </c>
      <c r="I1361" s="1" t="s">
        <v>2221</v>
      </c>
      <c r="J1361" s="5"/>
    </row>
    <row r="1362" hidden="1">
      <c r="A1362" s="2" t="s">
        <v>229</v>
      </c>
      <c r="B1362" s="14"/>
      <c r="C1362" s="1" t="s">
        <v>17</v>
      </c>
      <c r="D1362" s="2" t="s">
        <v>1047</v>
      </c>
      <c r="E1362" s="1" t="s">
        <v>22</v>
      </c>
      <c r="F1362" s="1" t="s">
        <v>2412</v>
      </c>
      <c r="G1362" s="1" t="b">
        <v>0</v>
      </c>
      <c r="H1362" s="1" t="b">
        <v>1</v>
      </c>
      <c r="I1362" s="1" t="s">
        <v>2221</v>
      </c>
      <c r="J1362" s="5"/>
    </row>
    <row r="1363" hidden="1">
      <c r="A1363" s="2" t="s">
        <v>229</v>
      </c>
      <c r="B1363" s="14"/>
      <c r="C1363" s="1" t="s">
        <v>17</v>
      </c>
      <c r="D1363" s="2" t="s">
        <v>231</v>
      </c>
      <c r="E1363" s="1" t="s">
        <v>17</v>
      </c>
      <c r="F1363" s="1" t="s">
        <v>2335</v>
      </c>
      <c r="G1363" s="1" t="b">
        <v>1</v>
      </c>
      <c r="H1363" s="1" t="b">
        <v>1</v>
      </c>
      <c r="I1363" s="1" t="s">
        <v>2221</v>
      </c>
      <c r="J1363" s="5"/>
    </row>
    <row r="1364" hidden="1">
      <c r="A1364" s="2" t="s">
        <v>229</v>
      </c>
      <c r="B1364" s="14"/>
      <c r="C1364" s="1" t="s">
        <v>17</v>
      </c>
      <c r="D1364" s="2" t="s">
        <v>275</v>
      </c>
      <c r="E1364" s="1" t="s">
        <v>17</v>
      </c>
      <c r="F1364" s="1" t="s">
        <v>2691</v>
      </c>
      <c r="G1364" s="1" t="b">
        <v>1</v>
      </c>
      <c r="H1364" s="1" t="b">
        <v>1</v>
      </c>
      <c r="I1364" s="1" t="s">
        <v>2221</v>
      </c>
      <c r="J1364" s="5"/>
    </row>
    <row r="1365" hidden="1">
      <c r="A1365" s="2" t="s">
        <v>229</v>
      </c>
      <c r="B1365" s="14"/>
      <c r="C1365" s="1" t="s">
        <v>17</v>
      </c>
      <c r="D1365" s="2" t="s">
        <v>274</v>
      </c>
      <c r="E1365" s="1" t="s">
        <v>17</v>
      </c>
      <c r="F1365" s="1" t="s">
        <v>2692</v>
      </c>
      <c r="G1365" s="1" t="b">
        <v>1</v>
      </c>
      <c r="H1365" s="1" t="b">
        <v>1</v>
      </c>
      <c r="I1365" s="1" t="s">
        <v>2221</v>
      </c>
      <c r="J1365" s="5"/>
    </row>
    <row r="1366" hidden="1">
      <c r="A1366" s="2" t="s">
        <v>229</v>
      </c>
      <c r="B1366" s="14"/>
      <c r="C1366" s="1" t="s">
        <v>17</v>
      </c>
      <c r="D1366" s="2" t="s">
        <v>228</v>
      </c>
      <c r="E1366" s="1" t="s">
        <v>17</v>
      </c>
      <c r="F1366" s="1" t="s">
        <v>2335</v>
      </c>
      <c r="G1366" s="1" t="b">
        <v>1</v>
      </c>
      <c r="H1366" s="1" t="b">
        <v>1</v>
      </c>
      <c r="I1366" s="1" t="s">
        <v>2221</v>
      </c>
      <c r="J1366" s="5"/>
    </row>
    <row r="1367" hidden="1">
      <c r="A1367" s="2" t="s">
        <v>229</v>
      </c>
      <c r="B1367" s="14"/>
      <c r="C1367" s="1" t="s">
        <v>17</v>
      </c>
      <c r="D1367" s="2" t="s">
        <v>2693</v>
      </c>
      <c r="E1367" s="4"/>
      <c r="F1367" s="1" t="s">
        <v>2694</v>
      </c>
      <c r="G1367" s="1" t="b">
        <v>0</v>
      </c>
      <c r="H1367" s="1" t="b">
        <v>0</v>
      </c>
      <c r="I1367" s="1" t="s">
        <v>2221</v>
      </c>
      <c r="J1367" s="5"/>
    </row>
    <row r="1368" hidden="1">
      <c r="A1368" s="2" t="s">
        <v>231</v>
      </c>
      <c r="B1368" s="14"/>
      <c r="C1368" s="1" t="s">
        <v>17</v>
      </c>
      <c r="D1368" s="2" t="s">
        <v>235</v>
      </c>
      <c r="E1368" s="1" t="s">
        <v>17</v>
      </c>
      <c r="F1368" s="1" t="s">
        <v>2366</v>
      </c>
      <c r="G1368" s="1" t="b">
        <v>1</v>
      </c>
      <c r="H1368" s="1" t="b">
        <v>1</v>
      </c>
      <c r="I1368" s="1" t="s">
        <v>2221</v>
      </c>
      <c r="J1368" s="5"/>
    </row>
    <row r="1369" hidden="1">
      <c r="A1369" s="2" t="s">
        <v>231</v>
      </c>
      <c r="B1369" s="14"/>
      <c r="C1369" s="1" t="s">
        <v>17</v>
      </c>
      <c r="D1369" s="2" t="s">
        <v>48</v>
      </c>
      <c r="E1369" s="1" t="s">
        <v>22</v>
      </c>
      <c r="F1369" s="1" t="s">
        <v>2681</v>
      </c>
      <c r="G1369" s="1" t="b">
        <v>1</v>
      </c>
      <c r="H1369" s="1" t="b">
        <v>1</v>
      </c>
      <c r="I1369" s="1" t="s">
        <v>2236</v>
      </c>
      <c r="J1369" s="5"/>
    </row>
    <row r="1370" hidden="1">
      <c r="A1370" s="2" t="s">
        <v>231</v>
      </c>
      <c r="B1370" s="14"/>
      <c r="C1370" s="1" t="s">
        <v>17</v>
      </c>
      <c r="D1370" s="2" t="s">
        <v>48</v>
      </c>
      <c r="E1370" s="1" t="s">
        <v>22</v>
      </c>
      <c r="F1370" s="1" t="s">
        <v>2682</v>
      </c>
      <c r="G1370" s="1" t="b">
        <v>1</v>
      </c>
      <c r="H1370" s="1" t="b">
        <v>1</v>
      </c>
      <c r="I1370" s="1" t="s">
        <v>2236</v>
      </c>
      <c r="J1370" s="5"/>
    </row>
    <row r="1371" hidden="1">
      <c r="A1371" s="2" t="s">
        <v>231</v>
      </c>
      <c r="B1371" s="14"/>
      <c r="C1371" s="1" t="s">
        <v>17</v>
      </c>
      <c r="D1371" s="2" t="s">
        <v>48</v>
      </c>
      <c r="E1371" s="1" t="s">
        <v>22</v>
      </c>
      <c r="F1371" s="1" t="s">
        <v>2683</v>
      </c>
      <c r="G1371" s="1" t="b">
        <v>1</v>
      </c>
      <c r="H1371" s="1" t="b">
        <v>1</v>
      </c>
      <c r="I1371" s="1" t="s">
        <v>2236</v>
      </c>
      <c r="J1371" s="5"/>
    </row>
    <row r="1372" hidden="1">
      <c r="A1372" s="2" t="s">
        <v>231</v>
      </c>
      <c r="B1372" s="14"/>
      <c r="C1372" s="1" t="s">
        <v>17</v>
      </c>
      <c r="D1372" s="2" t="s">
        <v>62</v>
      </c>
      <c r="E1372" s="1" t="s">
        <v>22</v>
      </c>
      <c r="F1372" s="1" t="s">
        <v>2685</v>
      </c>
      <c r="G1372" s="1" t="b">
        <v>1</v>
      </c>
      <c r="H1372" s="1" t="b">
        <v>1</v>
      </c>
      <c r="I1372" s="1" t="s">
        <v>2236</v>
      </c>
      <c r="J1372" s="5"/>
    </row>
    <row r="1373" hidden="1">
      <c r="A1373" s="2" t="s">
        <v>232</v>
      </c>
      <c r="B1373" s="14"/>
      <c r="C1373" s="1" t="s">
        <v>17</v>
      </c>
      <c r="D1373" s="2" t="s">
        <v>235</v>
      </c>
      <c r="E1373" s="1" t="s">
        <v>17</v>
      </c>
      <c r="F1373" s="1" t="s">
        <v>2366</v>
      </c>
      <c r="G1373" s="1" t="b">
        <v>1</v>
      </c>
      <c r="H1373" s="1" t="b">
        <v>1</v>
      </c>
      <c r="I1373" s="1" t="s">
        <v>2221</v>
      </c>
      <c r="J1373" s="5"/>
    </row>
    <row r="1374" hidden="1">
      <c r="A1374" s="2" t="s">
        <v>232</v>
      </c>
      <c r="B1374" s="14"/>
      <c r="C1374" s="1" t="s">
        <v>17</v>
      </c>
      <c r="D1374" s="2" t="s">
        <v>275</v>
      </c>
      <c r="E1374" s="1" t="s">
        <v>17</v>
      </c>
      <c r="F1374" s="1" t="s">
        <v>2695</v>
      </c>
      <c r="G1374" s="1" t="b">
        <v>1</v>
      </c>
      <c r="H1374" s="1" t="b">
        <v>1</v>
      </c>
      <c r="I1374" s="1" t="s">
        <v>2236</v>
      </c>
      <c r="J1374" s="5"/>
    </row>
    <row r="1375" hidden="1">
      <c r="A1375" s="2" t="s">
        <v>232</v>
      </c>
      <c r="B1375" s="14"/>
      <c r="C1375" s="1" t="s">
        <v>17</v>
      </c>
      <c r="D1375" s="2" t="s">
        <v>275</v>
      </c>
      <c r="E1375" s="1" t="s">
        <v>17</v>
      </c>
      <c r="F1375" s="1" t="s">
        <v>2696</v>
      </c>
      <c r="G1375" s="1" t="b">
        <v>1</v>
      </c>
      <c r="H1375" s="1" t="b">
        <v>1</v>
      </c>
      <c r="I1375" s="1" t="s">
        <v>2236</v>
      </c>
      <c r="J1375" s="5"/>
    </row>
    <row r="1376" hidden="1">
      <c r="A1376" s="2" t="s">
        <v>232</v>
      </c>
      <c r="B1376" s="14"/>
      <c r="C1376" s="1" t="s">
        <v>17</v>
      </c>
      <c r="D1376" s="2" t="s">
        <v>28</v>
      </c>
      <c r="E1376" s="1" t="s">
        <v>22</v>
      </c>
      <c r="F1376" s="1" t="s">
        <v>2697</v>
      </c>
      <c r="G1376" s="1" t="b">
        <v>1</v>
      </c>
      <c r="H1376" s="1" t="b">
        <v>1</v>
      </c>
      <c r="I1376" s="1" t="s">
        <v>2236</v>
      </c>
      <c r="J1376" s="5"/>
    </row>
    <row r="1377" hidden="1">
      <c r="A1377" s="2" t="s">
        <v>233</v>
      </c>
      <c r="B1377" s="14"/>
      <c r="C1377" s="1" t="s">
        <v>17</v>
      </c>
      <c r="D1377" s="2" t="s">
        <v>235</v>
      </c>
      <c r="E1377" s="1" t="s">
        <v>17</v>
      </c>
      <c r="F1377" s="1" t="s">
        <v>2332</v>
      </c>
      <c r="G1377" s="1" t="b">
        <v>1</v>
      </c>
      <c r="H1377" s="1" t="b">
        <v>1</v>
      </c>
      <c r="I1377" s="1" t="s">
        <v>2221</v>
      </c>
      <c r="J1377" s="5"/>
    </row>
    <row r="1378" hidden="1">
      <c r="A1378" s="2" t="s">
        <v>233</v>
      </c>
      <c r="B1378" s="14"/>
      <c r="C1378" s="1" t="s">
        <v>17</v>
      </c>
      <c r="D1378" s="2" t="s">
        <v>153</v>
      </c>
      <c r="E1378" s="1" t="s">
        <v>15</v>
      </c>
      <c r="F1378" s="1" t="s">
        <v>2698</v>
      </c>
      <c r="G1378" s="1" t="b">
        <v>1</v>
      </c>
      <c r="H1378" s="1" t="b">
        <v>1</v>
      </c>
      <c r="I1378" s="1" t="s">
        <v>2221</v>
      </c>
      <c r="J1378" s="5"/>
    </row>
    <row r="1379" hidden="1">
      <c r="A1379" s="2" t="s">
        <v>234</v>
      </c>
      <c r="B1379" s="14"/>
      <c r="C1379" s="1" t="s">
        <v>17</v>
      </c>
      <c r="D1379" s="2" t="s">
        <v>235</v>
      </c>
      <c r="E1379" s="1" t="s">
        <v>17</v>
      </c>
      <c r="F1379" s="1" t="s">
        <v>2699</v>
      </c>
      <c r="G1379" s="1" t="b">
        <v>1</v>
      </c>
      <c r="H1379" s="1" t="b">
        <v>1</v>
      </c>
      <c r="I1379" s="1" t="s">
        <v>2221</v>
      </c>
      <c r="J1379" s="5"/>
    </row>
    <row r="1380" hidden="1">
      <c r="A1380" s="2" t="s">
        <v>234</v>
      </c>
      <c r="B1380" s="14"/>
      <c r="C1380" s="1" t="s">
        <v>17</v>
      </c>
      <c r="D1380" s="2" t="s">
        <v>235</v>
      </c>
      <c r="E1380" s="1" t="s">
        <v>17</v>
      </c>
      <c r="F1380" s="1" t="s">
        <v>2366</v>
      </c>
      <c r="G1380" s="1" t="b">
        <v>1</v>
      </c>
      <c r="H1380" s="1" t="b">
        <v>1</v>
      </c>
      <c r="I1380" s="1" t="s">
        <v>2221</v>
      </c>
      <c r="J1380" s="5"/>
    </row>
    <row r="1381" hidden="1">
      <c r="A1381" s="2" t="s">
        <v>235</v>
      </c>
      <c r="B1381" s="14"/>
      <c r="C1381" s="1" t="s">
        <v>17</v>
      </c>
      <c r="D1381" s="2" t="s">
        <v>164</v>
      </c>
      <c r="E1381" s="1" t="s">
        <v>17</v>
      </c>
      <c r="F1381" s="1" t="s">
        <v>2349</v>
      </c>
      <c r="G1381" s="1" t="b">
        <v>1</v>
      </c>
      <c r="H1381" s="1" t="b">
        <v>1</v>
      </c>
      <c r="I1381" s="1" t="s">
        <v>2207</v>
      </c>
      <c r="J1381" s="5"/>
    </row>
    <row r="1382" hidden="1">
      <c r="A1382" s="2" t="s">
        <v>235</v>
      </c>
      <c r="B1382" s="14"/>
      <c r="C1382" s="1" t="s">
        <v>17</v>
      </c>
      <c r="D1382" s="2" t="s">
        <v>12</v>
      </c>
      <c r="E1382" s="1" t="s">
        <v>13</v>
      </c>
      <c r="F1382" s="1" t="s">
        <v>2539</v>
      </c>
      <c r="G1382" s="1" t="b">
        <v>1</v>
      </c>
      <c r="H1382" s="1" t="b">
        <v>1</v>
      </c>
      <c r="I1382" s="1" t="s">
        <v>2221</v>
      </c>
      <c r="J1382" s="5"/>
    </row>
    <row r="1383" hidden="1">
      <c r="A1383" s="2" t="s">
        <v>235</v>
      </c>
      <c r="B1383" s="14"/>
      <c r="C1383" s="1" t="s">
        <v>17</v>
      </c>
      <c r="D1383" s="2" t="s">
        <v>231</v>
      </c>
      <c r="E1383" s="1" t="s">
        <v>17</v>
      </c>
      <c r="F1383" s="1" t="s">
        <v>2700</v>
      </c>
      <c r="G1383" s="1" t="b">
        <v>1</v>
      </c>
      <c r="H1383" s="1" t="b">
        <v>1</v>
      </c>
      <c r="I1383" s="1" t="s">
        <v>2221</v>
      </c>
      <c r="J1383" s="5"/>
    </row>
    <row r="1384" hidden="1">
      <c r="A1384" s="2" t="s">
        <v>235</v>
      </c>
      <c r="B1384" s="14"/>
      <c r="C1384" s="1" t="s">
        <v>17</v>
      </c>
      <c r="D1384" s="2" t="s">
        <v>232</v>
      </c>
      <c r="E1384" s="1" t="s">
        <v>17</v>
      </c>
      <c r="F1384" s="1" t="s">
        <v>2701</v>
      </c>
      <c r="G1384" s="1" t="b">
        <v>1</v>
      </c>
      <c r="H1384" s="1" t="b">
        <v>1</v>
      </c>
      <c r="I1384" s="1" t="s">
        <v>2221</v>
      </c>
      <c r="J1384" s="5"/>
    </row>
    <row r="1385" hidden="1">
      <c r="A1385" s="2" t="s">
        <v>235</v>
      </c>
      <c r="B1385" s="14"/>
      <c r="C1385" s="1" t="s">
        <v>17</v>
      </c>
      <c r="D1385" s="2" t="s">
        <v>234</v>
      </c>
      <c r="E1385" s="1" t="s">
        <v>17</v>
      </c>
      <c r="F1385" s="1" t="s">
        <v>2702</v>
      </c>
      <c r="G1385" s="1" t="b">
        <v>1</v>
      </c>
      <c r="H1385" s="1" t="b">
        <v>1</v>
      </c>
      <c r="I1385" s="1" t="s">
        <v>2221</v>
      </c>
      <c r="J1385" s="5"/>
    </row>
    <row r="1386" hidden="1">
      <c r="A1386" s="2" t="s">
        <v>235</v>
      </c>
      <c r="B1386" s="14"/>
      <c r="C1386" s="1" t="s">
        <v>17</v>
      </c>
      <c r="D1386" s="2" t="s">
        <v>274</v>
      </c>
      <c r="E1386" s="1" t="s">
        <v>17</v>
      </c>
      <c r="F1386" s="1" t="s">
        <v>2703</v>
      </c>
      <c r="G1386" s="1" t="b">
        <v>1</v>
      </c>
      <c r="H1386" s="1" t="b">
        <v>1</v>
      </c>
      <c r="I1386" s="1" t="s">
        <v>2221</v>
      </c>
      <c r="J1386" s="5"/>
    </row>
    <row r="1387" hidden="1">
      <c r="A1387" s="2" t="s">
        <v>235</v>
      </c>
      <c r="B1387" s="14"/>
      <c r="C1387" s="1" t="s">
        <v>17</v>
      </c>
      <c r="D1387" s="2" t="s">
        <v>275</v>
      </c>
      <c r="E1387" s="1" t="s">
        <v>17</v>
      </c>
      <c r="F1387" s="1" t="s">
        <v>2704</v>
      </c>
      <c r="G1387" s="1" t="b">
        <v>1</v>
      </c>
      <c r="H1387" s="1" t="b">
        <v>1</v>
      </c>
      <c r="I1387" s="1" t="s">
        <v>2221</v>
      </c>
      <c r="J1387" s="5"/>
    </row>
    <row r="1388" hidden="1">
      <c r="A1388" s="2" t="s">
        <v>235</v>
      </c>
      <c r="B1388" s="14"/>
      <c r="C1388" s="1" t="s">
        <v>17</v>
      </c>
      <c r="D1388" s="2" t="s">
        <v>228</v>
      </c>
      <c r="E1388" s="1" t="s">
        <v>17</v>
      </c>
      <c r="F1388" s="1" t="s">
        <v>2705</v>
      </c>
      <c r="G1388" s="1" t="b">
        <v>1</v>
      </c>
      <c r="H1388" s="1" t="b">
        <v>1</v>
      </c>
      <c r="I1388" s="1" t="s">
        <v>2221</v>
      </c>
      <c r="J1388" s="5"/>
    </row>
    <row r="1389" hidden="1">
      <c r="A1389" s="2" t="s">
        <v>235</v>
      </c>
      <c r="B1389" s="14"/>
      <c r="C1389" s="1" t="s">
        <v>17</v>
      </c>
      <c r="D1389" s="2" t="s">
        <v>229</v>
      </c>
      <c r="E1389" s="1" t="s">
        <v>17</v>
      </c>
      <c r="F1389" s="1" t="s">
        <v>2706</v>
      </c>
      <c r="G1389" s="1" t="b">
        <v>1</v>
      </c>
      <c r="H1389" s="1" t="b">
        <v>1</v>
      </c>
      <c r="I1389" s="1" t="s">
        <v>2221</v>
      </c>
      <c r="J1389" s="5"/>
    </row>
    <row r="1390" hidden="1">
      <c r="A1390" s="2" t="s">
        <v>235</v>
      </c>
      <c r="B1390" s="14"/>
      <c r="C1390" s="1" t="s">
        <v>17</v>
      </c>
      <c r="D1390" s="2" t="s">
        <v>164</v>
      </c>
      <c r="E1390" s="1" t="s">
        <v>17</v>
      </c>
      <c r="F1390" s="1" t="s">
        <v>2707</v>
      </c>
      <c r="G1390" s="1" t="b">
        <v>1</v>
      </c>
      <c r="H1390" s="1" t="b">
        <v>1</v>
      </c>
      <c r="I1390" s="1" t="s">
        <v>2221</v>
      </c>
      <c r="J1390" s="5"/>
    </row>
    <row r="1391" hidden="1">
      <c r="A1391" s="2" t="s">
        <v>235</v>
      </c>
      <c r="B1391" s="14"/>
      <c r="C1391" s="1" t="s">
        <v>17</v>
      </c>
      <c r="D1391" s="2" t="s">
        <v>240</v>
      </c>
      <c r="E1391" s="1" t="s">
        <v>17</v>
      </c>
      <c r="F1391" s="1" t="s">
        <v>2708</v>
      </c>
      <c r="G1391" s="1" t="b">
        <v>1</v>
      </c>
      <c r="H1391" s="1" t="b">
        <v>1</v>
      </c>
      <c r="I1391" s="1" t="s">
        <v>2221</v>
      </c>
      <c r="J1391" s="5"/>
    </row>
    <row r="1392" hidden="1">
      <c r="A1392" s="2" t="s">
        <v>235</v>
      </c>
      <c r="B1392" s="14"/>
      <c r="C1392" s="1" t="s">
        <v>17</v>
      </c>
      <c r="D1392" s="2" t="s">
        <v>240</v>
      </c>
      <c r="E1392" s="1" t="s">
        <v>17</v>
      </c>
      <c r="F1392" s="1" t="s">
        <v>2709</v>
      </c>
      <c r="G1392" s="1" t="b">
        <v>1</v>
      </c>
      <c r="H1392" s="1" t="b">
        <v>1</v>
      </c>
      <c r="I1392" s="1" t="s">
        <v>2221</v>
      </c>
      <c r="J1392" s="5"/>
    </row>
    <row r="1393" hidden="1">
      <c r="A1393" s="2" t="s">
        <v>235</v>
      </c>
      <c r="B1393" s="14"/>
      <c r="C1393" s="1" t="s">
        <v>17</v>
      </c>
      <c r="D1393" s="2" t="s">
        <v>18</v>
      </c>
      <c r="E1393" s="1" t="s">
        <v>17</v>
      </c>
      <c r="F1393" s="1" t="s">
        <v>2710</v>
      </c>
      <c r="G1393" s="1" t="b">
        <v>1</v>
      </c>
      <c r="H1393" s="1" t="b">
        <v>1</v>
      </c>
      <c r="I1393" s="1" t="s">
        <v>2221</v>
      </c>
      <c r="J1393" s="5"/>
    </row>
    <row r="1394" hidden="1">
      <c r="A1394" s="2" t="s">
        <v>235</v>
      </c>
      <c r="B1394" s="14"/>
      <c r="C1394" s="1" t="s">
        <v>17</v>
      </c>
      <c r="D1394" s="2" t="s">
        <v>272</v>
      </c>
      <c r="E1394" s="1" t="s">
        <v>17</v>
      </c>
      <c r="F1394" s="1" t="s">
        <v>2711</v>
      </c>
      <c r="G1394" s="1" t="b">
        <v>1</v>
      </c>
      <c r="H1394" s="1" t="b">
        <v>1</v>
      </c>
      <c r="I1394" s="1" t="s">
        <v>2221</v>
      </c>
      <c r="J1394" s="5"/>
    </row>
    <row r="1395" hidden="1">
      <c r="A1395" s="2" t="s">
        <v>235</v>
      </c>
      <c r="B1395" s="14"/>
      <c r="C1395" s="1" t="s">
        <v>17</v>
      </c>
      <c r="D1395" s="2" t="s">
        <v>233</v>
      </c>
      <c r="E1395" s="1" t="s">
        <v>17</v>
      </c>
      <c r="F1395" s="1" t="s">
        <v>2712</v>
      </c>
      <c r="G1395" s="1" t="b">
        <v>1</v>
      </c>
      <c r="H1395" s="1" t="b">
        <v>1</v>
      </c>
      <c r="I1395" s="1" t="s">
        <v>2221</v>
      </c>
      <c r="J1395" s="5"/>
    </row>
    <row r="1396" hidden="1">
      <c r="A1396" s="2" t="s">
        <v>235</v>
      </c>
      <c r="B1396" s="14"/>
      <c r="C1396" s="1" t="s">
        <v>17</v>
      </c>
      <c r="D1396" s="2" t="s">
        <v>114</v>
      </c>
      <c r="E1396" s="1" t="s">
        <v>17</v>
      </c>
      <c r="F1396" s="1" t="s">
        <v>2713</v>
      </c>
      <c r="G1396" s="1" t="b">
        <v>1</v>
      </c>
      <c r="H1396" s="1" t="b">
        <v>1</v>
      </c>
      <c r="I1396" s="1" t="s">
        <v>2221</v>
      </c>
      <c r="J1396" s="5"/>
    </row>
    <row r="1397" hidden="1">
      <c r="A1397" s="2" t="s">
        <v>235</v>
      </c>
      <c r="B1397" s="14"/>
      <c r="C1397" s="1" t="s">
        <v>17</v>
      </c>
      <c r="D1397" s="2" t="s">
        <v>273</v>
      </c>
      <c r="E1397" s="1" t="s">
        <v>17</v>
      </c>
      <c r="F1397" s="1" t="s">
        <v>2714</v>
      </c>
      <c r="G1397" s="1" t="b">
        <v>1</v>
      </c>
      <c r="H1397" s="1" t="b">
        <v>1</v>
      </c>
      <c r="I1397" s="1" t="s">
        <v>2221</v>
      </c>
      <c r="J1397" s="5"/>
    </row>
    <row r="1398" hidden="1">
      <c r="A1398" s="2" t="s">
        <v>235</v>
      </c>
      <c r="B1398" s="14"/>
      <c r="C1398" s="1" t="s">
        <v>17</v>
      </c>
      <c r="D1398" s="2" t="s">
        <v>163</v>
      </c>
      <c r="E1398" s="1" t="s">
        <v>17</v>
      </c>
      <c r="F1398" s="1" t="s">
        <v>2715</v>
      </c>
      <c r="G1398" s="1" t="b">
        <v>1</v>
      </c>
      <c r="H1398" s="1" t="b">
        <v>1</v>
      </c>
      <c r="I1398" s="1" t="s">
        <v>2221</v>
      </c>
      <c r="J1398" s="5"/>
    </row>
    <row r="1399" hidden="1">
      <c r="A1399" s="2" t="s">
        <v>235</v>
      </c>
      <c r="B1399" s="14"/>
      <c r="C1399" s="1" t="s">
        <v>17</v>
      </c>
      <c r="D1399" s="2" t="s">
        <v>249</v>
      </c>
      <c r="E1399" s="1" t="s">
        <v>17</v>
      </c>
      <c r="F1399" s="1" t="s">
        <v>2261</v>
      </c>
      <c r="G1399" s="1" t="b">
        <v>1</v>
      </c>
      <c r="H1399" s="1" t="b">
        <v>1</v>
      </c>
      <c r="I1399" s="1" t="s">
        <v>2221</v>
      </c>
      <c r="J1399" s="5"/>
    </row>
    <row r="1400" hidden="1">
      <c r="A1400" s="2" t="s">
        <v>235</v>
      </c>
      <c r="B1400" s="14"/>
      <c r="C1400" s="1" t="s">
        <v>17</v>
      </c>
      <c r="D1400" s="2" t="s">
        <v>250</v>
      </c>
      <c r="E1400" s="1" t="s">
        <v>17</v>
      </c>
      <c r="F1400" s="1" t="s">
        <v>2716</v>
      </c>
      <c r="G1400" s="1" t="b">
        <v>1</v>
      </c>
      <c r="H1400" s="1" t="b">
        <v>1</v>
      </c>
      <c r="I1400" s="1" t="s">
        <v>2221</v>
      </c>
      <c r="J1400" s="5"/>
    </row>
    <row r="1401" hidden="1">
      <c r="A1401" s="2" t="s">
        <v>235</v>
      </c>
      <c r="B1401" s="14"/>
      <c r="C1401" s="1" t="s">
        <v>17</v>
      </c>
      <c r="D1401" s="2" t="s">
        <v>16</v>
      </c>
      <c r="E1401" s="1" t="s">
        <v>17</v>
      </c>
      <c r="F1401" s="1" t="s">
        <v>2717</v>
      </c>
      <c r="G1401" s="1" t="b">
        <v>1</v>
      </c>
      <c r="H1401" s="1" t="b">
        <v>1</v>
      </c>
      <c r="I1401" s="1" t="s">
        <v>2221</v>
      </c>
      <c r="J1401" s="5"/>
    </row>
    <row r="1402" hidden="1">
      <c r="A1402" s="2" t="s">
        <v>236</v>
      </c>
      <c r="B1402" s="14"/>
      <c r="C1402" s="1" t="s">
        <v>20</v>
      </c>
      <c r="D1402" s="2" t="s">
        <v>228</v>
      </c>
      <c r="E1402" s="1" t="s">
        <v>17</v>
      </c>
      <c r="F1402" s="4"/>
      <c r="G1402" s="1" t="b">
        <v>1</v>
      </c>
      <c r="H1402" s="1" t="b">
        <v>1</v>
      </c>
      <c r="I1402" s="1" t="s">
        <v>2207</v>
      </c>
      <c r="J1402" s="5"/>
    </row>
    <row r="1403" hidden="1">
      <c r="A1403" s="2" t="s">
        <v>236</v>
      </c>
      <c r="B1403" s="14"/>
      <c r="C1403" s="1" t="s">
        <v>20</v>
      </c>
      <c r="D1403" s="2" t="s">
        <v>228</v>
      </c>
      <c r="E1403" s="1" t="s">
        <v>17</v>
      </c>
      <c r="F1403" s="1" t="s">
        <v>2336</v>
      </c>
      <c r="G1403" s="1" t="b">
        <v>1</v>
      </c>
      <c r="H1403" s="1" t="b">
        <v>1</v>
      </c>
      <c r="I1403" s="1" t="s">
        <v>2207</v>
      </c>
      <c r="J1403" s="5"/>
    </row>
    <row r="1404" hidden="1">
      <c r="A1404" s="2" t="s">
        <v>236</v>
      </c>
      <c r="B1404" s="14"/>
      <c r="C1404" s="1" t="s">
        <v>20</v>
      </c>
      <c r="D1404" s="2" t="s">
        <v>14</v>
      </c>
      <c r="E1404" s="1" t="s">
        <v>15</v>
      </c>
      <c r="F1404" s="1" t="s">
        <v>2718</v>
      </c>
      <c r="G1404" s="1" t="b">
        <v>1</v>
      </c>
      <c r="H1404" s="1" t="b">
        <v>1</v>
      </c>
      <c r="I1404" s="1" t="s">
        <v>2221</v>
      </c>
      <c r="J1404" s="5"/>
    </row>
    <row r="1405" hidden="1">
      <c r="A1405" s="2" t="s">
        <v>236</v>
      </c>
      <c r="B1405" s="14"/>
      <c r="C1405" s="1" t="s">
        <v>20</v>
      </c>
      <c r="D1405" s="2" t="s">
        <v>247</v>
      </c>
      <c r="E1405" s="1" t="s">
        <v>22</v>
      </c>
      <c r="F1405" s="1" t="s">
        <v>2719</v>
      </c>
      <c r="G1405" s="1" t="b">
        <v>1</v>
      </c>
      <c r="H1405" s="1" t="b">
        <v>1</v>
      </c>
      <c r="I1405" s="1" t="s">
        <v>2221</v>
      </c>
      <c r="J1405" s="5"/>
    </row>
    <row r="1406" hidden="1">
      <c r="A1406" s="2" t="s">
        <v>236</v>
      </c>
      <c r="B1406" s="14"/>
      <c r="C1406" s="1" t="s">
        <v>20</v>
      </c>
      <c r="D1406" s="2" t="s">
        <v>239</v>
      </c>
      <c r="E1406" s="1" t="s">
        <v>22</v>
      </c>
      <c r="F1406" s="1" t="s">
        <v>2720</v>
      </c>
      <c r="G1406" s="1" t="b">
        <v>1</v>
      </c>
      <c r="H1406" s="1" t="b">
        <v>1</v>
      </c>
      <c r="I1406" s="1" t="s">
        <v>2221</v>
      </c>
      <c r="J1406" s="5"/>
    </row>
    <row r="1407" hidden="1">
      <c r="A1407" s="2" t="s">
        <v>236</v>
      </c>
      <c r="B1407" s="14"/>
      <c r="C1407" s="1" t="s">
        <v>20</v>
      </c>
      <c r="D1407" s="2" t="s">
        <v>227</v>
      </c>
      <c r="E1407" s="1" t="s">
        <v>22</v>
      </c>
      <c r="F1407" s="1" t="s">
        <v>2721</v>
      </c>
      <c r="G1407" s="1" t="b">
        <v>1</v>
      </c>
      <c r="H1407" s="1" t="b">
        <v>1</v>
      </c>
      <c r="I1407" s="1" t="s">
        <v>2221</v>
      </c>
      <c r="J1407" s="5"/>
    </row>
    <row r="1408" hidden="1">
      <c r="A1408" s="2" t="s">
        <v>236</v>
      </c>
      <c r="B1408" s="14"/>
      <c r="C1408" s="1" t="s">
        <v>20</v>
      </c>
      <c r="D1408" s="2" t="s">
        <v>2722</v>
      </c>
      <c r="E1408" s="4"/>
      <c r="F1408" s="4"/>
      <c r="G1408" s="1" t="b">
        <v>0</v>
      </c>
      <c r="H1408" s="1" t="b">
        <v>0</v>
      </c>
      <c r="I1408" s="1" t="s">
        <v>2221</v>
      </c>
      <c r="J1408" s="5"/>
    </row>
    <row r="1409" hidden="1">
      <c r="A1409" s="2" t="s">
        <v>236</v>
      </c>
      <c r="B1409" s="14"/>
      <c r="C1409" s="1" t="s">
        <v>20</v>
      </c>
      <c r="D1409" s="2" t="s">
        <v>2723</v>
      </c>
      <c r="E1409" s="4"/>
      <c r="F1409" s="4"/>
      <c r="G1409" s="1" t="b">
        <v>0</v>
      </c>
      <c r="H1409" s="1" t="b">
        <v>0</v>
      </c>
      <c r="I1409" s="1" t="s">
        <v>2221</v>
      </c>
      <c r="J1409" s="5"/>
    </row>
    <row r="1410" hidden="1">
      <c r="A1410" s="2" t="s">
        <v>237</v>
      </c>
      <c r="B1410" s="14"/>
      <c r="C1410" s="1" t="s">
        <v>20</v>
      </c>
      <c r="D1410" s="2" t="s">
        <v>272</v>
      </c>
      <c r="E1410" s="1" t="s">
        <v>17</v>
      </c>
      <c r="F1410" s="4"/>
      <c r="G1410" s="1" t="b">
        <v>1</v>
      </c>
      <c r="H1410" s="1" t="b">
        <v>1</v>
      </c>
      <c r="I1410" s="1" t="s">
        <v>2207</v>
      </c>
      <c r="J1410" s="5"/>
    </row>
    <row r="1411" hidden="1">
      <c r="A1411" s="2" t="s">
        <v>237</v>
      </c>
      <c r="B1411" s="14"/>
      <c r="C1411" s="1" t="s">
        <v>20</v>
      </c>
      <c r="D1411" s="2" t="s">
        <v>272</v>
      </c>
      <c r="E1411" s="1" t="s">
        <v>17</v>
      </c>
      <c r="F1411" s="1" t="s">
        <v>2408</v>
      </c>
      <c r="G1411" s="1" t="b">
        <v>1</v>
      </c>
      <c r="H1411" s="1" t="b">
        <v>1</v>
      </c>
      <c r="I1411" s="1" t="s">
        <v>2207</v>
      </c>
      <c r="J1411" s="5"/>
    </row>
    <row r="1412" hidden="1">
      <c r="A1412" s="2" t="s">
        <v>237</v>
      </c>
      <c r="B1412" s="14"/>
      <c r="C1412" s="1" t="s">
        <v>20</v>
      </c>
      <c r="D1412" s="2" t="s">
        <v>14</v>
      </c>
      <c r="E1412" s="1" t="s">
        <v>15</v>
      </c>
      <c r="F1412" s="1" t="s">
        <v>2718</v>
      </c>
      <c r="G1412" s="1" t="b">
        <v>1</v>
      </c>
      <c r="H1412" s="1" t="b">
        <v>1</v>
      </c>
      <c r="I1412" s="1" t="s">
        <v>2221</v>
      </c>
      <c r="J1412" s="5"/>
    </row>
    <row r="1413" hidden="1">
      <c r="A1413" s="2" t="s">
        <v>237</v>
      </c>
      <c r="B1413" s="14"/>
      <c r="C1413" s="1" t="s">
        <v>20</v>
      </c>
      <c r="D1413" s="2" t="s">
        <v>247</v>
      </c>
      <c r="E1413" s="1" t="s">
        <v>22</v>
      </c>
      <c r="F1413" s="1" t="s">
        <v>2719</v>
      </c>
      <c r="G1413" s="1" t="b">
        <v>1</v>
      </c>
      <c r="H1413" s="1" t="b">
        <v>1</v>
      </c>
      <c r="I1413" s="1" t="s">
        <v>2221</v>
      </c>
      <c r="J1413" s="5"/>
    </row>
    <row r="1414" hidden="1">
      <c r="A1414" s="2" t="s">
        <v>237</v>
      </c>
      <c r="B1414" s="14"/>
      <c r="C1414" s="1" t="s">
        <v>20</v>
      </c>
      <c r="D1414" s="2" t="s">
        <v>239</v>
      </c>
      <c r="E1414" s="1" t="s">
        <v>22</v>
      </c>
      <c r="F1414" s="1" t="s">
        <v>2720</v>
      </c>
      <c r="G1414" s="1" t="b">
        <v>1</v>
      </c>
      <c r="H1414" s="1" t="b">
        <v>1</v>
      </c>
      <c r="I1414" s="1" t="s">
        <v>2221</v>
      </c>
      <c r="J1414" s="5"/>
    </row>
    <row r="1415" hidden="1">
      <c r="A1415" s="2" t="s">
        <v>237</v>
      </c>
      <c r="B1415" s="14"/>
      <c r="C1415" s="1" t="s">
        <v>20</v>
      </c>
      <c r="D1415" s="2" t="s">
        <v>227</v>
      </c>
      <c r="E1415" s="1" t="s">
        <v>22</v>
      </c>
      <c r="F1415" s="1" t="s">
        <v>2721</v>
      </c>
      <c r="G1415" s="1" t="b">
        <v>1</v>
      </c>
      <c r="H1415" s="1" t="b">
        <v>1</v>
      </c>
      <c r="I1415" s="1" t="s">
        <v>2221</v>
      </c>
      <c r="J1415" s="5"/>
    </row>
    <row r="1416" hidden="1">
      <c r="A1416" s="2" t="s">
        <v>238</v>
      </c>
      <c r="B1416" s="14"/>
      <c r="C1416" s="1" t="s">
        <v>20</v>
      </c>
      <c r="D1416" s="2" t="s">
        <v>228</v>
      </c>
      <c r="E1416" s="1" t="s">
        <v>17</v>
      </c>
      <c r="F1416" s="4"/>
      <c r="G1416" s="1" t="b">
        <v>1</v>
      </c>
      <c r="H1416" s="1" t="b">
        <v>1</v>
      </c>
      <c r="I1416" s="1" t="s">
        <v>2207</v>
      </c>
      <c r="J1416" s="5"/>
    </row>
    <row r="1417" hidden="1">
      <c r="A1417" s="2" t="s">
        <v>238</v>
      </c>
      <c r="B1417" s="14"/>
      <c r="C1417" s="1" t="s">
        <v>20</v>
      </c>
      <c r="D1417" s="2" t="s">
        <v>228</v>
      </c>
      <c r="E1417" s="1" t="s">
        <v>17</v>
      </c>
      <c r="F1417" s="1" t="s">
        <v>2336</v>
      </c>
      <c r="G1417" s="1" t="b">
        <v>1</v>
      </c>
      <c r="H1417" s="1" t="b">
        <v>1</v>
      </c>
      <c r="I1417" s="1" t="s">
        <v>2207</v>
      </c>
      <c r="J1417" s="5"/>
    </row>
    <row r="1418" hidden="1">
      <c r="A1418" s="2" t="s">
        <v>238</v>
      </c>
      <c r="B1418" s="14"/>
      <c r="C1418" s="1" t="s">
        <v>20</v>
      </c>
      <c r="D1418" s="2" t="s">
        <v>12</v>
      </c>
      <c r="E1418" s="1" t="s">
        <v>13</v>
      </c>
      <c r="F1418" s="1" t="s">
        <v>2724</v>
      </c>
      <c r="G1418" s="1" t="b">
        <v>1</v>
      </c>
      <c r="H1418" s="1" t="b">
        <v>1</v>
      </c>
      <c r="I1418" s="1" t="s">
        <v>2221</v>
      </c>
      <c r="J1418" s="5"/>
    </row>
    <row r="1419" hidden="1">
      <c r="A1419" s="2" t="s">
        <v>239</v>
      </c>
      <c r="B1419" s="14"/>
      <c r="C1419" s="1" t="s">
        <v>22</v>
      </c>
      <c r="D1419" s="2" t="s">
        <v>249</v>
      </c>
      <c r="E1419" s="1" t="s">
        <v>17</v>
      </c>
      <c r="F1419" s="1" t="s">
        <v>2261</v>
      </c>
      <c r="G1419" s="1" t="b">
        <v>1</v>
      </c>
      <c r="H1419" s="1" t="b">
        <v>1</v>
      </c>
      <c r="I1419" s="1" t="s">
        <v>2207</v>
      </c>
      <c r="J1419" s="5"/>
    </row>
    <row r="1420" hidden="1">
      <c r="A1420" s="2" t="s">
        <v>239</v>
      </c>
      <c r="B1420" s="14"/>
      <c r="C1420" s="1" t="s">
        <v>22</v>
      </c>
      <c r="D1420" s="2" t="s">
        <v>163</v>
      </c>
      <c r="E1420" s="1" t="s">
        <v>17</v>
      </c>
      <c r="F1420" s="4"/>
      <c r="G1420" s="1" t="b">
        <v>1</v>
      </c>
      <c r="H1420" s="1" t="b">
        <v>1</v>
      </c>
      <c r="I1420" s="1" t="s">
        <v>2207</v>
      </c>
      <c r="J1420" s="5"/>
    </row>
    <row r="1421" hidden="1">
      <c r="A1421" s="2" t="s">
        <v>239</v>
      </c>
      <c r="B1421" s="14"/>
      <c r="C1421" s="1" t="s">
        <v>22</v>
      </c>
      <c r="D1421" s="2" t="s">
        <v>163</v>
      </c>
      <c r="E1421" s="1" t="s">
        <v>17</v>
      </c>
      <c r="F1421" s="1" t="s">
        <v>2331</v>
      </c>
      <c r="G1421" s="1" t="b">
        <v>1</v>
      </c>
      <c r="H1421" s="1" t="b">
        <v>1</v>
      </c>
      <c r="I1421" s="1" t="s">
        <v>2207</v>
      </c>
      <c r="J1421" s="5"/>
    </row>
    <row r="1422" hidden="1">
      <c r="A1422" s="2" t="s">
        <v>239</v>
      </c>
      <c r="B1422" s="14"/>
      <c r="C1422" s="1" t="s">
        <v>22</v>
      </c>
      <c r="D1422" s="2" t="s">
        <v>23</v>
      </c>
      <c r="E1422" s="1" t="s">
        <v>22</v>
      </c>
      <c r="F1422" s="1" t="s">
        <v>2725</v>
      </c>
      <c r="G1422" s="1" t="b">
        <v>1</v>
      </c>
      <c r="H1422" s="1" t="b">
        <v>1</v>
      </c>
      <c r="I1422" s="1" t="s">
        <v>2221</v>
      </c>
      <c r="J1422" s="5"/>
    </row>
    <row r="1423" hidden="1">
      <c r="A1423" s="2" t="s">
        <v>239</v>
      </c>
      <c r="B1423" s="14"/>
      <c r="C1423" s="1" t="s">
        <v>22</v>
      </c>
      <c r="D1423" s="2" t="s">
        <v>231</v>
      </c>
      <c r="E1423" s="1" t="s">
        <v>17</v>
      </c>
      <c r="F1423" s="1" t="s">
        <v>2335</v>
      </c>
      <c r="G1423" s="1" t="b">
        <v>1</v>
      </c>
      <c r="H1423" s="1" t="b">
        <v>1</v>
      </c>
      <c r="I1423" s="1" t="s">
        <v>2221</v>
      </c>
      <c r="J1423" s="5"/>
    </row>
    <row r="1424" hidden="1">
      <c r="A1424" s="2" t="s">
        <v>239</v>
      </c>
      <c r="B1424" s="14"/>
      <c r="C1424" s="1" t="s">
        <v>22</v>
      </c>
      <c r="D1424" s="2" t="s">
        <v>228</v>
      </c>
      <c r="E1424" s="1" t="s">
        <v>17</v>
      </c>
      <c r="F1424" s="1" t="s">
        <v>2335</v>
      </c>
      <c r="G1424" s="1" t="b">
        <v>1</v>
      </c>
      <c r="H1424" s="1" t="b">
        <v>1</v>
      </c>
      <c r="I1424" s="1" t="s">
        <v>2221</v>
      </c>
      <c r="J1424" s="5"/>
    </row>
    <row r="1425" hidden="1">
      <c r="A1425" s="2" t="s">
        <v>239</v>
      </c>
      <c r="B1425" s="14"/>
      <c r="C1425" s="1" t="s">
        <v>22</v>
      </c>
      <c r="D1425" s="2" t="s">
        <v>228</v>
      </c>
      <c r="E1425" s="1" t="s">
        <v>17</v>
      </c>
      <c r="F1425" s="1" t="s">
        <v>2726</v>
      </c>
      <c r="G1425" s="1" t="b">
        <v>1</v>
      </c>
      <c r="H1425" s="1" t="b">
        <v>1</v>
      </c>
      <c r="I1425" s="1" t="s">
        <v>2236</v>
      </c>
      <c r="J1425" s="5"/>
    </row>
    <row r="1426" hidden="1">
      <c r="A1426" s="2" t="s">
        <v>239</v>
      </c>
      <c r="B1426" s="14"/>
      <c r="C1426" s="1" t="s">
        <v>22</v>
      </c>
      <c r="D1426" s="2" t="s">
        <v>158</v>
      </c>
      <c r="E1426" s="1" t="s">
        <v>20</v>
      </c>
      <c r="F1426" s="1" t="s">
        <v>2727</v>
      </c>
      <c r="G1426" s="1" t="b">
        <v>1</v>
      </c>
      <c r="H1426" s="1" t="b">
        <v>1</v>
      </c>
      <c r="I1426" s="1" t="s">
        <v>2236</v>
      </c>
      <c r="J1426" s="5"/>
    </row>
    <row r="1427" hidden="1">
      <c r="A1427" s="2" t="s">
        <v>239</v>
      </c>
      <c r="B1427" s="14"/>
      <c r="C1427" s="1" t="s">
        <v>22</v>
      </c>
      <c r="D1427" s="2" t="s">
        <v>276</v>
      </c>
      <c r="E1427" s="1" t="s">
        <v>15</v>
      </c>
      <c r="F1427" s="1" t="s">
        <v>2728</v>
      </c>
      <c r="G1427" s="1" t="b">
        <v>1</v>
      </c>
      <c r="H1427" s="1" t="b">
        <v>1</v>
      </c>
      <c r="I1427" s="1" t="s">
        <v>2221</v>
      </c>
      <c r="J1427" s="5"/>
    </row>
    <row r="1428" hidden="1">
      <c r="A1428" s="2" t="s">
        <v>239</v>
      </c>
      <c r="B1428" s="14"/>
      <c r="C1428" s="1" t="s">
        <v>22</v>
      </c>
      <c r="D1428" s="2" t="s">
        <v>235</v>
      </c>
      <c r="E1428" s="1" t="s">
        <v>17</v>
      </c>
      <c r="F1428" s="1" t="s">
        <v>2729</v>
      </c>
      <c r="G1428" s="1" t="b">
        <v>1</v>
      </c>
      <c r="H1428" s="1" t="b">
        <v>1</v>
      </c>
      <c r="I1428" s="1" t="s">
        <v>2221</v>
      </c>
      <c r="J1428" s="5"/>
    </row>
    <row r="1429" hidden="1">
      <c r="A1429" s="2" t="s">
        <v>239</v>
      </c>
      <c r="B1429" s="14"/>
      <c r="C1429" s="1" t="s">
        <v>22</v>
      </c>
      <c r="D1429" s="2" t="s">
        <v>14</v>
      </c>
      <c r="E1429" s="1" t="s">
        <v>15</v>
      </c>
      <c r="F1429" s="1" t="s">
        <v>2348</v>
      </c>
      <c r="G1429" s="1" t="b">
        <v>1</v>
      </c>
      <c r="H1429" s="1" t="b">
        <v>1</v>
      </c>
      <c r="I1429" s="1" t="s">
        <v>2221</v>
      </c>
      <c r="J1429" s="5"/>
    </row>
    <row r="1430" hidden="1">
      <c r="A1430" s="2" t="s">
        <v>239</v>
      </c>
      <c r="B1430" s="14"/>
      <c r="C1430" s="1" t="s">
        <v>22</v>
      </c>
      <c r="D1430" s="2" t="s">
        <v>153</v>
      </c>
      <c r="E1430" s="1" t="s">
        <v>15</v>
      </c>
      <c r="F1430" s="1" t="s">
        <v>2405</v>
      </c>
      <c r="G1430" s="1" t="b">
        <v>1</v>
      </c>
      <c r="H1430" s="1" t="b">
        <v>1</v>
      </c>
      <c r="I1430" s="1" t="s">
        <v>2221</v>
      </c>
      <c r="J1430" s="5"/>
    </row>
    <row r="1431" hidden="1">
      <c r="A1431" s="2" t="s">
        <v>240</v>
      </c>
      <c r="B1431" s="14"/>
      <c r="C1431" s="1" t="s">
        <v>17</v>
      </c>
      <c r="D1431" s="2" t="s">
        <v>229</v>
      </c>
      <c r="E1431" s="1" t="s">
        <v>17</v>
      </c>
      <c r="F1431" s="4"/>
      <c r="G1431" s="1" t="b">
        <v>1</v>
      </c>
      <c r="H1431" s="1" t="b">
        <v>1</v>
      </c>
      <c r="I1431" s="1" t="s">
        <v>2207</v>
      </c>
      <c r="J1431" s="5"/>
    </row>
    <row r="1432" hidden="1">
      <c r="A1432" s="2" t="s">
        <v>240</v>
      </c>
      <c r="B1432" s="14"/>
      <c r="C1432" s="1" t="s">
        <v>17</v>
      </c>
      <c r="D1432" s="2" t="s">
        <v>229</v>
      </c>
      <c r="E1432" s="1" t="s">
        <v>17</v>
      </c>
      <c r="F1432" s="1" t="s">
        <v>2391</v>
      </c>
      <c r="G1432" s="1" t="b">
        <v>1</v>
      </c>
      <c r="H1432" s="1" t="b">
        <v>1</v>
      </c>
      <c r="I1432" s="1" t="s">
        <v>2207</v>
      </c>
      <c r="J1432" s="5"/>
    </row>
    <row r="1433" hidden="1">
      <c r="A1433" s="2" t="s">
        <v>240</v>
      </c>
      <c r="B1433" s="14"/>
      <c r="C1433" s="1" t="s">
        <v>17</v>
      </c>
      <c r="D1433" s="2" t="s">
        <v>235</v>
      </c>
      <c r="E1433" s="1" t="s">
        <v>17</v>
      </c>
      <c r="F1433" s="1" t="s">
        <v>2366</v>
      </c>
      <c r="G1433" s="1" t="b">
        <v>1</v>
      </c>
      <c r="H1433" s="1" t="b">
        <v>1</v>
      </c>
      <c r="I1433" s="1" t="s">
        <v>2221</v>
      </c>
      <c r="J1433" s="5"/>
    </row>
    <row r="1434" hidden="1">
      <c r="A1434" s="2" t="s">
        <v>240</v>
      </c>
      <c r="B1434" s="14"/>
      <c r="C1434" s="1" t="s">
        <v>17</v>
      </c>
      <c r="D1434" s="2" t="s">
        <v>246</v>
      </c>
      <c r="E1434" s="1" t="s">
        <v>15</v>
      </c>
      <c r="F1434" s="1" t="s">
        <v>2730</v>
      </c>
      <c r="G1434" s="1" t="b">
        <v>1</v>
      </c>
      <c r="H1434" s="1" t="b">
        <v>1</v>
      </c>
      <c r="I1434" s="1" t="s">
        <v>2221</v>
      </c>
      <c r="J1434" s="5"/>
    </row>
    <row r="1435" hidden="1">
      <c r="A1435" s="2" t="s">
        <v>240</v>
      </c>
      <c r="B1435" s="14"/>
      <c r="C1435" s="1" t="s">
        <v>17</v>
      </c>
      <c r="D1435" s="2" t="s">
        <v>228</v>
      </c>
      <c r="E1435" s="1" t="s">
        <v>17</v>
      </c>
      <c r="F1435" s="1" t="s">
        <v>2731</v>
      </c>
      <c r="G1435" s="1" t="b">
        <v>1</v>
      </c>
      <c r="H1435" s="1" t="b">
        <v>1</v>
      </c>
      <c r="I1435" s="1" t="s">
        <v>2221</v>
      </c>
      <c r="J1435" s="5"/>
    </row>
    <row r="1436" hidden="1">
      <c r="A1436" s="2" t="s">
        <v>240</v>
      </c>
      <c r="B1436" s="14"/>
      <c r="C1436" s="1" t="s">
        <v>17</v>
      </c>
      <c r="D1436" s="2" t="s">
        <v>246</v>
      </c>
      <c r="E1436" s="1" t="s">
        <v>15</v>
      </c>
      <c r="F1436" s="1" t="s">
        <v>2732</v>
      </c>
      <c r="G1436" s="1" t="b">
        <v>1</v>
      </c>
      <c r="H1436" s="1" t="b">
        <v>1</v>
      </c>
      <c r="I1436" s="1" t="s">
        <v>2221</v>
      </c>
      <c r="J1436" s="5"/>
    </row>
    <row r="1437" hidden="1">
      <c r="A1437" s="2" t="s">
        <v>240</v>
      </c>
      <c r="B1437" s="14"/>
      <c r="C1437" s="1" t="s">
        <v>17</v>
      </c>
      <c r="D1437" s="2" t="s">
        <v>153</v>
      </c>
      <c r="E1437" s="1" t="s">
        <v>15</v>
      </c>
      <c r="F1437" s="1" t="s">
        <v>2733</v>
      </c>
      <c r="G1437" s="1" t="b">
        <v>1</v>
      </c>
      <c r="H1437" s="1" t="b">
        <v>1</v>
      </c>
      <c r="I1437" s="1" t="s">
        <v>2221</v>
      </c>
      <c r="J1437" s="5"/>
    </row>
    <row r="1438" hidden="1">
      <c r="A1438" s="2" t="s">
        <v>240</v>
      </c>
      <c r="B1438" s="14"/>
      <c r="C1438" s="1" t="s">
        <v>17</v>
      </c>
      <c r="D1438" s="2" t="s">
        <v>153</v>
      </c>
      <c r="E1438" s="1" t="s">
        <v>15</v>
      </c>
      <c r="F1438" s="1" t="s">
        <v>2734</v>
      </c>
      <c r="G1438" s="1" t="b">
        <v>1</v>
      </c>
      <c r="H1438" s="1" t="b">
        <v>1</v>
      </c>
      <c r="I1438" s="1" t="s">
        <v>2236</v>
      </c>
      <c r="J1438" s="5"/>
    </row>
    <row r="1439" hidden="1">
      <c r="A1439" s="2" t="s">
        <v>240</v>
      </c>
      <c r="B1439" s="14"/>
      <c r="C1439" s="1" t="s">
        <v>17</v>
      </c>
      <c r="D1439" s="2" t="s">
        <v>246</v>
      </c>
      <c r="E1439" s="1" t="s">
        <v>15</v>
      </c>
      <c r="F1439" s="1" t="s">
        <v>2735</v>
      </c>
      <c r="G1439" s="1" t="b">
        <v>1</v>
      </c>
      <c r="H1439" s="1" t="b">
        <v>1</v>
      </c>
      <c r="I1439" s="1" t="s">
        <v>2236</v>
      </c>
      <c r="J1439" s="5"/>
    </row>
    <row r="1440" hidden="1">
      <c r="A1440" s="2" t="s">
        <v>240</v>
      </c>
      <c r="B1440" s="14"/>
      <c r="C1440" s="1" t="s">
        <v>17</v>
      </c>
      <c r="D1440" s="2" t="s">
        <v>246</v>
      </c>
      <c r="E1440" s="1" t="s">
        <v>15</v>
      </c>
      <c r="F1440" s="1" t="s">
        <v>2730</v>
      </c>
      <c r="G1440" s="1" t="b">
        <v>1</v>
      </c>
      <c r="H1440" s="1" t="b">
        <v>1</v>
      </c>
      <c r="I1440" s="1" t="s">
        <v>2221</v>
      </c>
      <c r="J1440" s="5"/>
    </row>
    <row r="1441" hidden="1">
      <c r="A1441" s="2" t="s">
        <v>240</v>
      </c>
      <c r="B1441" s="14"/>
      <c r="C1441" s="1" t="s">
        <v>17</v>
      </c>
      <c r="D1441" s="2" t="s">
        <v>228</v>
      </c>
      <c r="E1441" s="1" t="s">
        <v>17</v>
      </c>
      <c r="F1441" s="1" t="s">
        <v>2736</v>
      </c>
      <c r="G1441" s="1" t="b">
        <v>1</v>
      </c>
      <c r="H1441" s="1" t="b">
        <v>1</v>
      </c>
      <c r="I1441" s="1" t="s">
        <v>2221</v>
      </c>
      <c r="J1441" s="5"/>
    </row>
    <row r="1442" hidden="1">
      <c r="A1442" s="2" t="s">
        <v>240</v>
      </c>
      <c r="B1442" s="14"/>
      <c r="C1442" s="1" t="s">
        <v>17</v>
      </c>
      <c r="D1442" s="2" t="s">
        <v>246</v>
      </c>
      <c r="E1442" s="1" t="s">
        <v>15</v>
      </c>
      <c r="F1442" s="1" t="s">
        <v>2732</v>
      </c>
      <c r="G1442" s="1" t="b">
        <v>1</v>
      </c>
      <c r="H1442" s="1" t="b">
        <v>1</v>
      </c>
      <c r="I1442" s="1" t="s">
        <v>2221</v>
      </c>
      <c r="J1442" s="5"/>
    </row>
    <row r="1443" hidden="1">
      <c r="A1443" s="2" t="s">
        <v>240</v>
      </c>
      <c r="B1443" s="14"/>
      <c r="C1443" s="1" t="s">
        <v>17</v>
      </c>
      <c r="D1443" s="2" t="s">
        <v>153</v>
      </c>
      <c r="E1443" s="1" t="s">
        <v>15</v>
      </c>
      <c r="F1443" s="1" t="s">
        <v>2733</v>
      </c>
      <c r="G1443" s="1" t="b">
        <v>1</v>
      </c>
      <c r="H1443" s="1" t="b">
        <v>1</v>
      </c>
      <c r="I1443" s="1" t="s">
        <v>2221</v>
      </c>
      <c r="J1443" s="5"/>
    </row>
    <row r="1444" hidden="1">
      <c r="A1444" s="2" t="s">
        <v>240</v>
      </c>
      <c r="B1444" s="14"/>
      <c r="C1444" s="1" t="s">
        <v>17</v>
      </c>
      <c r="D1444" s="2" t="s">
        <v>153</v>
      </c>
      <c r="E1444" s="1" t="s">
        <v>15</v>
      </c>
      <c r="F1444" s="1" t="s">
        <v>2737</v>
      </c>
      <c r="G1444" s="1" t="b">
        <v>1</v>
      </c>
      <c r="H1444" s="1" t="b">
        <v>1</v>
      </c>
      <c r="I1444" s="1" t="s">
        <v>2236</v>
      </c>
      <c r="J1444" s="5"/>
    </row>
    <row r="1445" hidden="1">
      <c r="A1445" s="2" t="s">
        <v>241</v>
      </c>
      <c r="B1445" s="14"/>
      <c r="C1445" s="1" t="s">
        <v>15</v>
      </c>
      <c r="D1445" s="2" t="s">
        <v>229</v>
      </c>
      <c r="E1445" s="1" t="s">
        <v>17</v>
      </c>
      <c r="F1445" s="4"/>
      <c r="G1445" s="1" t="b">
        <v>1</v>
      </c>
      <c r="H1445" s="1" t="b">
        <v>1</v>
      </c>
      <c r="I1445" s="1" t="s">
        <v>2207</v>
      </c>
      <c r="J1445" s="5"/>
    </row>
    <row r="1446" hidden="1">
      <c r="A1446" s="2" t="s">
        <v>241</v>
      </c>
      <c r="B1446" s="14"/>
      <c r="C1446" s="1" t="s">
        <v>15</v>
      </c>
      <c r="D1446" s="2" t="s">
        <v>229</v>
      </c>
      <c r="E1446" s="1" t="s">
        <v>17</v>
      </c>
      <c r="F1446" s="1" t="s">
        <v>2391</v>
      </c>
      <c r="G1446" s="1" t="b">
        <v>1</v>
      </c>
      <c r="H1446" s="1" t="b">
        <v>1</v>
      </c>
      <c r="I1446" s="1" t="s">
        <v>2207</v>
      </c>
      <c r="J1446" s="5"/>
    </row>
    <row r="1447" hidden="1">
      <c r="A1447" s="2" t="s">
        <v>242</v>
      </c>
      <c r="B1447" s="14"/>
      <c r="C1447" s="1" t="s">
        <v>22</v>
      </c>
      <c r="D1447" s="2" t="s">
        <v>249</v>
      </c>
      <c r="E1447" s="1" t="s">
        <v>17</v>
      </c>
      <c r="F1447" s="4"/>
      <c r="G1447" s="1" t="b">
        <v>1</v>
      </c>
      <c r="H1447" s="1" t="b">
        <v>1</v>
      </c>
      <c r="I1447" s="1" t="s">
        <v>2207</v>
      </c>
      <c r="J1447" s="5"/>
    </row>
    <row r="1448" hidden="1">
      <c r="A1448" s="2" t="s">
        <v>242</v>
      </c>
      <c r="B1448" s="14"/>
      <c r="C1448" s="1" t="s">
        <v>22</v>
      </c>
      <c r="D1448" s="2" t="s">
        <v>249</v>
      </c>
      <c r="E1448" s="1" t="s">
        <v>17</v>
      </c>
      <c r="F1448" s="1" t="s">
        <v>2261</v>
      </c>
      <c r="G1448" s="1" t="b">
        <v>1</v>
      </c>
      <c r="H1448" s="1" t="b">
        <v>1</v>
      </c>
      <c r="I1448" s="1" t="s">
        <v>2207</v>
      </c>
      <c r="J1448" s="5"/>
    </row>
    <row r="1449" hidden="1">
      <c r="A1449" s="2" t="s">
        <v>242</v>
      </c>
      <c r="B1449" s="14"/>
      <c r="C1449" s="1" t="s">
        <v>22</v>
      </c>
      <c r="D1449" s="2" t="s">
        <v>12</v>
      </c>
      <c r="E1449" s="1" t="s">
        <v>13</v>
      </c>
      <c r="F1449" s="1" t="s">
        <v>2738</v>
      </c>
      <c r="G1449" s="1" t="b">
        <v>1</v>
      </c>
      <c r="H1449" s="1" t="b">
        <v>1</v>
      </c>
      <c r="I1449" s="1" t="s">
        <v>2221</v>
      </c>
      <c r="J1449" s="5"/>
    </row>
    <row r="1450" hidden="1">
      <c r="A1450" s="2" t="s">
        <v>242</v>
      </c>
      <c r="B1450" s="14"/>
      <c r="C1450" s="1" t="s">
        <v>22</v>
      </c>
      <c r="D1450" s="2" t="s">
        <v>46</v>
      </c>
      <c r="E1450" s="1" t="s">
        <v>22</v>
      </c>
      <c r="F1450" s="1" t="s">
        <v>2739</v>
      </c>
      <c r="G1450" s="1" t="b">
        <v>1</v>
      </c>
      <c r="H1450" s="1" t="b">
        <v>1</v>
      </c>
      <c r="I1450" s="1" t="s">
        <v>2221</v>
      </c>
      <c r="J1450" s="5"/>
    </row>
    <row r="1451" hidden="1">
      <c r="A1451" s="2" t="s">
        <v>242</v>
      </c>
      <c r="B1451" s="14"/>
      <c r="C1451" s="1" t="s">
        <v>22</v>
      </c>
      <c r="D1451" s="2" t="s">
        <v>2429</v>
      </c>
      <c r="E1451" s="4"/>
      <c r="F1451" s="1" t="s">
        <v>2382</v>
      </c>
      <c r="G1451" s="1" t="b">
        <v>0</v>
      </c>
      <c r="H1451" s="1" t="b">
        <v>0</v>
      </c>
      <c r="I1451" s="1" t="s">
        <v>2221</v>
      </c>
      <c r="J1451" s="5"/>
    </row>
    <row r="1452" hidden="1">
      <c r="A1452" s="2" t="s">
        <v>242</v>
      </c>
      <c r="B1452" s="14"/>
      <c r="C1452" s="1" t="s">
        <v>22</v>
      </c>
      <c r="D1452" s="2" t="s">
        <v>2430</v>
      </c>
      <c r="E1452" s="4"/>
      <c r="F1452" s="1" t="s">
        <v>2370</v>
      </c>
      <c r="G1452" s="1" t="b">
        <v>0</v>
      </c>
      <c r="H1452" s="1" t="b">
        <v>0</v>
      </c>
      <c r="I1452" s="1" t="s">
        <v>2221</v>
      </c>
      <c r="J1452" s="5"/>
    </row>
    <row r="1453" hidden="1">
      <c r="A1453" s="2" t="s">
        <v>242</v>
      </c>
      <c r="B1453" s="14"/>
      <c r="C1453" s="1" t="s">
        <v>22</v>
      </c>
      <c r="D1453" s="2" t="s">
        <v>2431</v>
      </c>
      <c r="E1453" s="4"/>
      <c r="F1453" s="1" t="s">
        <v>2432</v>
      </c>
      <c r="G1453" s="1" t="b">
        <v>0</v>
      </c>
      <c r="H1453" s="1" t="b">
        <v>0</v>
      </c>
      <c r="I1453" s="1" t="s">
        <v>2221</v>
      </c>
      <c r="J1453" s="5"/>
    </row>
    <row r="1454" hidden="1">
      <c r="A1454" s="2" t="s">
        <v>242</v>
      </c>
      <c r="B1454" s="14"/>
      <c r="C1454" s="1" t="s">
        <v>22</v>
      </c>
      <c r="D1454" s="2" t="s">
        <v>2433</v>
      </c>
      <c r="E1454" s="4"/>
      <c r="F1454" s="1" t="s">
        <v>2376</v>
      </c>
      <c r="G1454" s="1" t="b">
        <v>0</v>
      </c>
      <c r="H1454" s="1" t="b">
        <v>0</v>
      </c>
      <c r="I1454" s="1" t="s">
        <v>2221</v>
      </c>
      <c r="J1454" s="5"/>
    </row>
    <row r="1455" hidden="1">
      <c r="A1455" s="2" t="s">
        <v>242</v>
      </c>
      <c r="B1455" s="14"/>
      <c r="C1455" s="1" t="s">
        <v>22</v>
      </c>
      <c r="D1455" s="2" t="s">
        <v>29</v>
      </c>
      <c r="E1455" s="1" t="s">
        <v>22</v>
      </c>
      <c r="F1455" s="1" t="s">
        <v>2740</v>
      </c>
      <c r="G1455" s="1" t="b">
        <v>1</v>
      </c>
      <c r="H1455" s="1" t="b">
        <v>1</v>
      </c>
      <c r="I1455" s="1" t="s">
        <v>2221</v>
      </c>
      <c r="J1455" s="5"/>
    </row>
    <row r="1456" hidden="1">
      <c r="A1456" s="2" t="s">
        <v>242</v>
      </c>
      <c r="B1456" s="14"/>
      <c r="C1456" s="1" t="s">
        <v>22</v>
      </c>
      <c r="D1456" s="2" t="s">
        <v>2393</v>
      </c>
      <c r="E1456" s="4"/>
      <c r="F1456" s="1" t="s">
        <v>2382</v>
      </c>
      <c r="G1456" s="1" t="b">
        <v>0</v>
      </c>
      <c r="H1456" s="1" t="b">
        <v>0</v>
      </c>
      <c r="I1456" s="1" t="s">
        <v>2221</v>
      </c>
      <c r="J1456" s="5"/>
    </row>
    <row r="1457" hidden="1">
      <c r="A1457" s="2" t="s">
        <v>242</v>
      </c>
      <c r="B1457" s="14"/>
      <c r="C1457" s="1" t="s">
        <v>22</v>
      </c>
      <c r="D1457" s="2" t="s">
        <v>2394</v>
      </c>
      <c r="E1457" s="4"/>
      <c r="F1457" s="1" t="s">
        <v>2395</v>
      </c>
      <c r="G1457" s="1" t="b">
        <v>0</v>
      </c>
      <c r="H1457" s="1" t="b">
        <v>0</v>
      </c>
      <c r="I1457" s="1" t="s">
        <v>2221</v>
      </c>
      <c r="J1457" s="5"/>
    </row>
    <row r="1458" hidden="1">
      <c r="A1458" s="2" t="s">
        <v>242</v>
      </c>
      <c r="B1458" s="14"/>
      <c r="C1458" s="1" t="s">
        <v>22</v>
      </c>
      <c r="D1458" s="2" t="s">
        <v>27</v>
      </c>
      <c r="E1458" s="1" t="s">
        <v>22</v>
      </c>
      <c r="F1458" s="1" t="s">
        <v>2741</v>
      </c>
      <c r="G1458" s="1" t="b">
        <v>1</v>
      </c>
      <c r="H1458" s="1" t="b">
        <v>1</v>
      </c>
      <c r="I1458" s="1" t="s">
        <v>2221</v>
      </c>
      <c r="J1458" s="5"/>
    </row>
    <row r="1459" hidden="1">
      <c r="A1459" s="2" t="s">
        <v>242</v>
      </c>
      <c r="B1459" s="14"/>
      <c r="C1459" s="1" t="s">
        <v>22</v>
      </c>
      <c r="D1459" s="2" t="s">
        <v>2379</v>
      </c>
      <c r="E1459" s="4"/>
      <c r="F1459" s="1" t="s">
        <v>2380</v>
      </c>
      <c r="G1459" s="1" t="b">
        <v>0</v>
      </c>
      <c r="H1459" s="1" t="b">
        <v>0</v>
      </c>
      <c r="I1459" s="1" t="s">
        <v>2221</v>
      </c>
      <c r="J1459" s="5"/>
    </row>
    <row r="1460" hidden="1">
      <c r="A1460" s="2" t="s">
        <v>242</v>
      </c>
      <c r="B1460" s="14"/>
      <c r="C1460" s="1" t="s">
        <v>22</v>
      </c>
      <c r="D1460" s="2" t="s">
        <v>2381</v>
      </c>
      <c r="E1460" s="4"/>
      <c r="F1460" s="1" t="s">
        <v>2382</v>
      </c>
      <c r="G1460" s="1" t="b">
        <v>0</v>
      </c>
      <c r="H1460" s="1" t="b">
        <v>0</v>
      </c>
      <c r="I1460" s="1" t="s">
        <v>2221</v>
      </c>
      <c r="J1460" s="5"/>
    </row>
    <row r="1461" hidden="1">
      <c r="A1461" s="2" t="s">
        <v>242</v>
      </c>
      <c r="B1461" s="14"/>
      <c r="C1461" s="1" t="s">
        <v>22</v>
      </c>
      <c r="D1461" s="2" t="s">
        <v>26</v>
      </c>
      <c r="E1461" s="1" t="s">
        <v>22</v>
      </c>
      <c r="F1461" s="1" t="s">
        <v>2742</v>
      </c>
      <c r="G1461" s="1" t="b">
        <v>1</v>
      </c>
      <c r="H1461" s="1" t="b">
        <v>1</v>
      </c>
      <c r="I1461" s="1" t="s">
        <v>2221</v>
      </c>
      <c r="J1461" s="5"/>
    </row>
    <row r="1462" hidden="1">
      <c r="A1462" s="2" t="s">
        <v>242</v>
      </c>
      <c r="B1462" s="14"/>
      <c r="C1462" s="1" t="s">
        <v>22</v>
      </c>
      <c r="D1462" s="2" t="s">
        <v>2367</v>
      </c>
      <c r="E1462" s="4"/>
      <c r="F1462" s="1" t="s">
        <v>2368</v>
      </c>
      <c r="G1462" s="1" t="b">
        <v>0</v>
      </c>
      <c r="H1462" s="1" t="b">
        <v>0</v>
      </c>
      <c r="I1462" s="1" t="s">
        <v>2221</v>
      </c>
      <c r="J1462" s="5"/>
    </row>
    <row r="1463" hidden="1">
      <c r="A1463" s="2" t="s">
        <v>242</v>
      </c>
      <c r="B1463" s="14"/>
      <c r="C1463" s="1" t="s">
        <v>22</v>
      </c>
      <c r="D1463" s="2" t="s">
        <v>2369</v>
      </c>
      <c r="E1463" s="4"/>
      <c r="F1463" s="1" t="s">
        <v>2370</v>
      </c>
      <c r="G1463" s="1" t="b">
        <v>0</v>
      </c>
      <c r="H1463" s="1" t="b">
        <v>0</v>
      </c>
      <c r="I1463" s="1" t="s">
        <v>2221</v>
      </c>
      <c r="J1463" s="5"/>
    </row>
    <row r="1464" hidden="1">
      <c r="A1464" s="2" t="s">
        <v>242</v>
      </c>
      <c r="B1464" s="14"/>
      <c r="C1464" s="1" t="s">
        <v>22</v>
      </c>
      <c r="D1464" s="2" t="s">
        <v>2371</v>
      </c>
      <c r="E1464" s="4"/>
      <c r="F1464" s="1" t="s">
        <v>2372</v>
      </c>
      <c r="G1464" s="1" t="b">
        <v>0</v>
      </c>
      <c r="H1464" s="1" t="b">
        <v>0</v>
      </c>
      <c r="I1464" s="1" t="s">
        <v>2221</v>
      </c>
      <c r="J1464" s="5"/>
    </row>
    <row r="1465" hidden="1">
      <c r="A1465" s="2" t="s">
        <v>242</v>
      </c>
      <c r="B1465" s="14"/>
      <c r="C1465" s="1" t="s">
        <v>22</v>
      </c>
      <c r="D1465" s="2" t="s">
        <v>2373</v>
      </c>
      <c r="E1465" s="4"/>
      <c r="F1465" s="1" t="s">
        <v>2374</v>
      </c>
      <c r="G1465" s="1" t="b">
        <v>0</v>
      </c>
      <c r="H1465" s="1" t="b">
        <v>0</v>
      </c>
      <c r="I1465" s="1" t="s">
        <v>2221</v>
      </c>
      <c r="J1465" s="5"/>
    </row>
    <row r="1466" hidden="1">
      <c r="A1466" s="2" t="s">
        <v>242</v>
      </c>
      <c r="B1466" s="14"/>
      <c r="C1466" s="1" t="s">
        <v>22</v>
      </c>
      <c r="D1466" s="2" t="s">
        <v>2375</v>
      </c>
      <c r="E1466" s="4"/>
      <c r="F1466" s="1" t="s">
        <v>2376</v>
      </c>
      <c r="G1466" s="1" t="b">
        <v>0</v>
      </c>
      <c r="H1466" s="1" t="b">
        <v>0</v>
      </c>
      <c r="I1466" s="1" t="s">
        <v>2221</v>
      </c>
      <c r="J1466" s="5"/>
    </row>
    <row r="1467" hidden="1">
      <c r="A1467" s="2" t="s">
        <v>242</v>
      </c>
      <c r="B1467" s="14"/>
      <c r="C1467" s="1" t="s">
        <v>22</v>
      </c>
      <c r="D1467" s="2" t="s">
        <v>39</v>
      </c>
      <c r="E1467" s="1" t="s">
        <v>22</v>
      </c>
      <c r="F1467" s="1" t="s">
        <v>2743</v>
      </c>
      <c r="G1467" s="1" t="b">
        <v>1</v>
      </c>
      <c r="H1467" s="1" t="b">
        <v>1</v>
      </c>
      <c r="I1467" s="1" t="s">
        <v>2221</v>
      </c>
      <c r="J1467" s="5"/>
    </row>
    <row r="1468" hidden="1">
      <c r="A1468" s="2" t="s">
        <v>243</v>
      </c>
      <c r="B1468" s="14"/>
      <c r="C1468" s="1" t="s">
        <v>20</v>
      </c>
      <c r="D1468" s="2" t="s">
        <v>2670</v>
      </c>
      <c r="E1468" s="4"/>
      <c r="F1468" s="4"/>
      <c r="G1468" s="1" t="b">
        <v>1</v>
      </c>
      <c r="H1468" s="1" t="b">
        <v>0</v>
      </c>
      <c r="I1468" s="1" t="s">
        <v>2207</v>
      </c>
      <c r="J1468" s="5"/>
    </row>
    <row r="1469" hidden="1">
      <c r="A1469" s="2" t="s">
        <v>243</v>
      </c>
      <c r="B1469" s="14"/>
      <c r="C1469" s="1" t="s">
        <v>20</v>
      </c>
      <c r="D1469" s="2" t="s">
        <v>2670</v>
      </c>
      <c r="E1469" s="4"/>
      <c r="F1469" s="1" t="s">
        <v>2378</v>
      </c>
      <c r="G1469" s="1" t="b">
        <v>1</v>
      </c>
      <c r="H1469" s="1" t="b">
        <v>0</v>
      </c>
      <c r="I1469" s="1" t="s">
        <v>2207</v>
      </c>
      <c r="J1469" s="5"/>
    </row>
    <row r="1470" hidden="1">
      <c r="A1470" s="2" t="s">
        <v>246</v>
      </c>
      <c r="B1470" s="14"/>
      <c r="C1470" s="1" t="s">
        <v>15</v>
      </c>
      <c r="D1470" s="2" t="s">
        <v>158</v>
      </c>
      <c r="E1470" s="1" t="s">
        <v>20</v>
      </c>
      <c r="F1470" s="4"/>
      <c r="G1470" s="1" t="b">
        <v>1</v>
      </c>
      <c r="H1470" s="1" t="b">
        <v>1</v>
      </c>
      <c r="I1470" s="1" t="s">
        <v>2207</v>
      </c>
      <c r="J1470" s="5"/>
    </row>
    <row r="1471" hidden="1">
      <c r="A1471" s="2" t="s">
        <v>246</v>
      </c>
      <c r="B1471" s="14"/>
      <c r="C1471" s="1" t="s">
        <v>15</v>
      </c>
      <c r="D1471" s="2" t="s">
        <v>158</v>
      </c>
      <c r="E1471" s="1" t="s">
        <v>20</v>
      </c>
      <c r="F1471" s="1" t="s">
        <v>2084</v>
      </c>
      <c r="G1471" s="1" t="b">
        <v>1</v>
      </c>
      <c r="H1471" s="1" t="b">
        <v>1</v>
      </c>
      <c r="I1471" s="1" t="s">
        <v>2207</v>
      </c>
      <c r="J1471" s="5"/>
    </row>
    <row r="1472" hidden="1">
      <c r="A1472" s="2" t="s">
        <v>246</v>
      </c>
      <c r="B1472" s="14"/>
      <c r="C1472" s="1" t="s">
        <v>15</v>
      </c>
      <c r="D1472" s="2" t="s">
        <v>276</v>
      </c>
      <c r="E1472" s="1" t="s">
        <v>15</v>
      </c>
      <c r="F1472" s="1" t="s">
        <v>2412</v>
      </c>
      <c r="G1472" s="1" t="b">
        <v>1</v>
      </c>
      <c r="H1472" s="1" t="b">
        <v>1</v>
      </c>
      <c r="I1472" s="1" t="s">
        <v>2221</v>
      </c>
      <c r="J1472" s="5"/>
    </row>
    <row r="1473" hidden="1">
      <c r="A1473" s="2" t="s">
        <v>246</v>
      </c>
      <c r="B1473" s="14"/>
      <c r="C1473" s="1" t="s">
        <v>15</v>
      </c>
      <c r="D1473" s="2" t="s">
        <v>270</v>
      </c>
      <c r="E1473" s="1" t="s">
        <v>15</v>
      </c>
      <c r="F1473" s="1" t="s">
        <v>2384</v>
      </c>
      <c r="G1473" s="1" t="b">
        <v>1</v>
      </c>
      <c r="H1473" s="1" t="b">
        <v>1</v>
      </c>
      <c r="I1473" s="1" t="s">
        <v>2221</v>
      </c>
      <c r="J1473" s="5"/>
    </row>
    <row r="1474" hidden="1">
      <c r="A1474" s="2" t="s">
        <v>246</v>
      </c>
      <c r="B1474" s="14"/>
      <c r="C1474" s="1" t="s">
        <v>15</v>
      </c>
      <c r="D1474" s="2" t="s">
        <v>269</v>
      </c>
      <c r="E1474" s="1" t="s">
        <v>15</v>
      </c>
      <c r="F1474" s="1" t="s">
        <v>2384</v>
      </c>
      <c r="G1474" s="1" t="b">
        <v>1</v>
      </c>
      <c r="H1474" s="1" t="b">
        <v>1</v>
      </c>
      <c r="I1474" s="1" t="s">
        <v>2221</v>
      </c>
      <c r="J1474" s="5"/>
    </row>
    <row r="1475" hidden="1">
      <c r="A1475" s="2" t="s">
        <v>247</v>
      </c>
      <c r="B1475" s="14"/>
      <c r="C1475" s="1" t="s">
        <v>22</v>
      </c>
      <c r="D1475" s="2" t="s">
        <v>2377</v>
      </c>
      <c r="E1475" s="4"/>
      <c r="F1475" s="4"/>
      <c r="G1475" s="1" t="b">
        <v>1</v>
      </c>
      <c r="H1475" s="1" t="b">
        <v>0</v>
      </c>
      <c r="I1475" s="1" t="s">
        <v>2207</v>
      </c>
      <c r="J1475" s="5"/>
    </row>
    <row r="1476" hidden="1">
      <c r="A1476" s="2" t="s">
        <v>247</v>
      </c>
      <c r="B1476" s="14"/>
      <c r="C1476" s="1" t="s">
        <v>22</v>
      </c>
      <c r="D1476" s="2" t="s">
        <v>2377</v>
      </c>
      <c r="E1476" s="4"/>
      <c r="F1476" s="1" t="s">
        <v>2378</v>
      </c>
      <c r="G1476" s="1" t="b">
        <v>1</v>
      </c>
      <c r="H1476" s="1" t="b">
        <v>0</v>
      </c>
      <c r="I1476" s="1" t="s">
        <v>2207</v>
      </c>
      <c r="J1476" s="5"/>
    </row>
    <row r="1477" hidden="1">
      <c r="A1477" s="2" t="s">
        <v>247</v>
      </c>
      <c r="B1477" s="14"/>
      <c r="C1477" s="1" t="s">
        <v>22</v>
      </c>
      <c r="D1477" s="2" t="s">
        <v>24</v>
      </c>
      <c r="E1477" s="1" t="s">
        <v>22</v>
      </c>
      <c r="F1477" s="1" t="s">
        <v>2469</v>
      </c>
      <c r="G1477" s="1" t="b">
        <v>1</v>
      </c>
      <c r="H1477" s="1" t="b">
        <v>1</v>
      </c>
      <c r="I1477" s="1" t="s">
        <v>2221</v>
      </c>
      <c r="J1477" s="5"/>
    </row>
    <row r="1478" hidden="1">
      <c r="A1478" s="2" t="s">
        <v>247</v>
      </c>
      <c r="B1478" s="14"/>
      <c r="C1478" s="1" t="s">
        <v>22</v>
      </c>
      <c r="D1478" s="2" t="s">
        <v>16</v>
      </c>
      <c r="E1478" s="1" t="s">
        <v>17</v>
      </c>
      <c r="F1478" s="1" t="s">
        <v>2744</v>
      </c>
      <c r="G1478" s="1" t="b">
        <v>1</v>
      </c>
      <c r="H1478" s="1" t="b">
        <v>1</v>
      </c>
      <c r="I1478" s="1" t="s">
        <v>2236</v>
      </c>
      <c r="J1478" s="5"/>
    </row>
    <row r="1479" hidden="1">
      <c r="A1479" s="2" t="s">
        <v>247</v>
      </c>
      <c r="B1479" s="14"/>
      <c r="C1479" s="1" t="s">
        <v>22</v>
      </c>
      <c r="D1479" s="2" t="s">
        <v>158</v>
      </c>
      <c r="E1479" s="1" t="s">
        <v>20</v>
      </c>
      <c r="F1479" s="1" t="s">
        <v>2745</v>
      </c>
      <c r="G1479" s="1" t="b">
        <v>1</v>
      </c>
      <c r="H1479" s="1" t="b">
        <v>1</v>
      </c>
      <c r="I1479" s="1" t="s">
        <v>2236</v>
      </c>
      <c r="J1479" s="5"/>
    </row>
    <row r="1480" hidden="1">
      <c r="A1480" s="2" t="s">
        <v>247</v>
      </c>
      <c r="B1480" s="14"/>
      <c r="C1480" s="1" t="s">
        <v>22</v>
      </c>
      <c r="D1480" s="2" t="s">
        <v>228</v>
      </c>
      <c r="E1480" s="1" t="s">
        <v>17</v>
      </c>
      <c r="F1480" s="1" t="s">
        <v>2746</v>
      </c>
      <c r="G1480" s="1" t="b">
        <v>1</v>
      </c>
      <c r="H1480" s="1" t="b">
        <v>1</v>
      </c>
      <c r="I1480" s="1" t="s">
        <v>2221</v>
      </c>
      <c r="J1480" s="5"/>
    </row>
    <row r="1481" hidden="1">
      <c r="A1481" s="2" t="s">
        <v>247</v>
      </c>
      <c r="B1481" s="14"/>
      <c r="C1481" s="1" t="s">
        <v>22</v>
      </c>
      <c r="D1481" s="2" t="s">
        <v>276</v>
      </c>
      <c r="E1481" s="1" t="s">
        <v>15</v>
      </c>
      <c r="F1481" s="1" t="s">
        <v>2747</v>
      </c>
      <c r="G1481" s="1" t="b">
        <v>1</v>
      </c>
      <c r="H1481" s="1" t="b">
        <v>1</v>
      </c>
      <c r="I1481" s="1" t="s">
        <v>2221</v>
      </c>
      <c r="J1481" s="5"/>
    </row>
    <row r="1482" hidden="1">
      <c r="A1482" s="2" t="s">
        <v>247</v>
      </c>
      <c r="B1482" s="14"/>
      <c r="C1482" s="1" t="s">
        <v>22</v>
      </c>
      <c r="D1482" s="2" t="s">
        <v>24</v>
      </c>
      <c r="E1482" s="1" t="s">
        <v>22</v>
      </c>
      <c r="F1482" s="1" t="s">
        <v>2748</v>
      </c>
      <c r="G1482" s="1" t="b">
        <v>1</v>
      </c>
      <c r="H1482" s="1" t="b">
        <v>1</v>
      </c>
      <c r="I1482" s="1" t="s">
        <v>2221</v>
      </c>
      <c r="J1482" s="5"/>
    </row>
    <row r="1483" hidden="1">
      <c r="A1483" s="2" t="s">
        <v>247</v>
      </c>
      <c r="B1483" s="14"/>
      <c r="C1483" s="1" t="s">
        <v>22</v>
      </c>
      <c r="D1483" s="2" t="s">
        <v>153</v>
      </c>
      <c r="E1483" s="1" t="s">
        <v>15</v>
      </c>
      <c r="F1483" s="1" t="s">
        <v>2602</v>
      </c>
      <c r="G1483" s="1" t="b">
        <v>1</v>
      </c>
      <c r="H1483" s="1" t="b">
        <v>1</v>
      </c>
      <c r="I1483" s="1" t="s">
        <v>2221</v>
      </c>
      <c r="J1483" s="5"/>
    </row>
    <row r="1484" hidden="1">
      <c r="A1484" s="2" t="s">
        <v>249</v>
      </c>
      <c r="B1484" s="14"/>
      <c r="C1484" s="1" t="s">
        <v>17</v>
      </c>
      <c r="D1484" s="2" t="s">
        <v>240</v>
      </c>
      <c r="E1484" s="1" t="s">
        <v>17</v>
      </c>
      <c r="F1484" s="1" t="s">
        <v>2354</v>
      </c>
      <c r="G1484" s="1" t="b">
        <v>1</v>
      </c>
      <c r="H1484" s="1" t="b">
        <v>1</v>
      </c>
      <c r="I1484" s="1" t="s">
        <v>2207</v>
      </c>
      <c r="J1484" s="5"/>
    </row>
    <row r="1485" hidden="1">
      <c r="A1485" s="2" t="s">
        <v>249</v>
      </c>
      <c r="B1485" s="14"/>
      <c r="C1485" s="1" t="s">
        <v>17</v>
      </c>
      <c r="D1485" s="2" t="s">
        <v>164</v>
      </c>
      <c r="E1485" s="1" t="s">
        <v>17</v>
      </c>
      <c r="F1485" s="1" t="s">
        <v>2349</v>
      </c>
      <c r="G1485" s="1" t="b">
        <v>1</v>
      </c>
      <c r="H1485" s="1" t="b">
        <v>1</v>
      </c>
      <c r="I1485" s="1" t="s">
        <v>2207</v>
      </c>
      <c r="J1485" s="5"/>
    </row>
    <row r="1486" hidden="1">
      <c r="A1486" s="2" t="s">
        <v>249</v>
      </c>
      <c r="B1486" s="14"/>
      <c r="C1486" s="1" t="s">
        <v>17</v>
      </c>
      <c r="D1486" s="2" t="s">
        <v>235</v>
      </c>
      <c r="E1486" s="1" t="s">
        <v>17</v>
      </c>
      <c r="F1486" s="1" t="s">
        <v>2366</v>
      </c>
      <c r="G1486" s="1" t="b">
        <v>1</v>
      </c>
      <c r="H1486" s="1" t="b">
        <v>1</v>
      </c>
      <c r="I1486" s="1" t="s">
        <v>2221</v>
      </c>
      <c r="J1486" s="5"/>
    </row>
    <row r="1487" hidden="1">
      <c r="A1487" s="2" t="s">
        <v>250</v>
      </c>
      <c r="B1487" s="14"/>
      <c r="C1487" s="1" t="s">
        <v>17</v>
      </c>
      <c r="D1487" s="2" t="s">
        <v>273</v>
      </c>
      <c r="E1487" s="1" t="s">
        <v>17</v>
      </c>
      <c r="F1487" s="4"/>
      <c r="G1487" s="1" t="b">
        <v>1</v>
      </c>
      <c r="H1487" s="1" t="b">
        <v>1</v>
      </c>
      <c r="I1487" s="1" t="s">
        <v>2207</v>
      </c>
      <c r="J1487" s="5"/>
    </row>
    <row r="1488" hidden="1">
      <c r="A1488" s="2" t="s">
        <v>250</v>
      </c>
      <c r="B1488" s="14"/>
      <c r="C1488" s="1" t="s">
        <v>17</v>
      </c>
      <c r="D1488" s="2" t="s">
        <v>273</v>
      </c>
      <c r="E1488" s="1" t="s">
        <v>17</v>
      </c>
      <c r="F1488" s="1" t="s">
        <v>2334</v>
      </c>
      <c r="G1488" s="1" t="b">
        <v>1</v>
      </c>
      <c r="H1488" s="1" t="b">
        <v>1</v>
      </c>
      <c r="I1488" s="1" t="s">
        <v>2207</v>
      </c>
      <c r="J1488" s="5"/>
    </row>
    <row r="1489" hidden="1">
      <c r="A1489" s="2" t="s">
        <v>250</v>
      </c>
      <c r="B1489" s="14"/>
      <c r="C1489" s="1" t="s">
        <v>17</v>
      </c>
      <c r="D1489" s="2" t="s">
        <v>235</v>
      </c>
      <c r="E1489" s="1" t="s">
        <v>17</v>
      </c>
      <c r="F1489" s="1" t="s">
        <v>2332</v>
      </c>
      <c r="G1489" s="1" t="b">
        <v>1</v>
      </c>
      <c r="H1489" s="1" t="b">
        <v>1</v>
      </c>
      <c r="I1489" s="1" t="s">
        <v>2221</v>
      </c>
      <c r="J1489" s="5"/>
    </row>
    <row r="1490" hidden="1">
      <c r="A1490" s="2" t="s">
        <v>269</v>
      </c>
      <c r="B1490" s="14"/>
      <c r="C1490" s="1" t="s">
        <v>15</v>
      </c>
      <c r="D1490" s="2" t="s">
        <v>273</v>
      </c>
      <c r="E1490" s="1" t="s">
        <v>17</v>
      </c>
      <c r="F1490" s="4"/>
      <c r="G1490" s="1" t="b">
        <v>1</v>
      </c>
      <c r="H1490" s="1" t="b">
        <v>1</v>
      </c>
      <c r="I1490" s="1" t="s">
        <v>2207</v>
      </c>
      <c r="J1490" s="5"/>
    </row>
    <row r="1491" hidden="1">
      <c r="A1491" s="2" t="s">
        <v>269</v>
      </c>
      <c r="B1491" s="14"/>
      <c r="C1491" s="1" t="s">
        <v>15</v>
      </c>
      <c r="D1491" s="2" t="s">
        <v>273</v>
      </c>
      <c r="E1491" s="1" t="s">
        <v>17</v>
      </c>
      <c r="F1491" s="1" t="s">
        <v>2334</v>
      </c>
      <c r="G1491" s="1" t="b">
        <v>1</v>
      </c>
      <c r="H1491" s="1" t="b">
        <v>1</v>
      </c>
      <c r="I1491" s="1" t="s">
        <v>2207</v>
      </c>
      <c r="J1491" s="5"/>
    </row>
    <row r="1492" hidden="1">
      <c r="A1492" s="2" t="s">
        <v>270</v>
      </c>
      <c r="B1492" s="14"/>
      <c r="C1492" s="1" t="s">
        <v>15</v>
      </c>
      <c r="D1492" s="2" t="s">
        <v>12</v>
      </c>
      <c r="E1492" s="1" t="s">
        <v>13</v>
      </c>
      <c r="F1492" s="4"/>
      <c r="G1492" s="1" t="b">
        <v>1</v>
      </c>
      <c r="H1492" s="1" t="b">
        <v>1</v>
      </c>
      <c r="I1492" s="1" t="s">
        <v>2207</v>
      </c>
      <c r="J1492" s="5"/>
    </row>
    <row r="1493" hidden="1">
      <c r="A1493" s="2" t="s">
        <v>270</v>
      </c>
      <c r="B1493" s="14"/>
      <c r="C1493" s="1" t="s">
        <v>15</v>
      </c>
      <c r="D1493" s="2" t="s">
        <v>12</v>
      </c>
      <c r="E1493" s="1" t="s">
        <v>13</v>
      </c>
      <c r="F1493" s="1" t="s">
        <v>2396</v>
      </c>
      <c r="G1493" s="1" t="b">
        <v>1</v>
      </c>
      <c r="H1493" s="1" t="b">
        <v>1</v>
      </c>
      <c r="I1493" s="1" t="s">
        <v>2207</v>
      </c>
      <c r="J1493" s="5"/>
    </row>
    <row r="1494" hidden="1">
      <c r="A1494" s="2" t="s">
        <v>271</v>
      </c>
      <c r="B1494" s="14"/>
      <c r="C1494" s="1" t="s">
        <v>15</v>
      </c>
      <c r="D1494" s="2" t="s">
        <v>228</v>
      </c>
      <c r="E1494" s="1" t="s">
        <v>17</v>
      </c>
      <c r="F1494" s="4"/>
      <c r="G1494" s="1" t="b">
        <v>1</v>
      </c>
      <c r="H1494" s="1" t="b">
        <v>1</v>
      </c>
      <c r="I1494" s="1" t="s">
        <v>2207</v>
      </c>
      <c r="J1494" s="5"/>
    </row>
    <row r="1495" hidden="1">
      <c r="A1495" s="2" t="s">
        <v>271</v>
      </c>
      <c r="B1495" s="14"/>
      <c r="C1495" s="1" t="s">
        <v>15</v>
      </c>
      <c r="D1495" s="2" t="s">
        <v>228</v>
      </c>
      <c r="E1495" s="1" t="s">
        <v>17</v>
      </c>
      <c r="F1495" s="1" t="s">
        <v>2336</v>
      </c>
      <c r="G1495" s="1" t="b">
        <v>1</v>
      </c>
      <c r="H1495" s="1" t="b">
        <v>1</v>
      </c>
      <c r="I1495" s="1" t="s">
        <v>2207</v>
      </c>
      <c r="J1495" s="5"/>
    </row>
    <row r="1496" hidden="1">
      <c r="A1496" s="2" t="s">
        <v>272</v>
      </c>
      <c r="B1496" s="14"/>
      <c r="C1496" s="1" t="s">
        <v>17</v>
      </c>
      <c r="D1496" s="2" t="s">
        <v>249</v>
      </c>
      <c r="E1496" s="1" t="s">
        <v>17</v>
      </c>
      <c r="F1496" s="4"/>
      <c r="G1496" s="1" t="b">
        <v>1</v>
      </c>
      <c r="H1496" s="1" t="b">
        <v>1</v>
      </c>
      <c r="I1496" s="1" t="s">
        <v>2207</v>
      </c>
      <c r="J1496" s="5"/>
    </row>
    <row r="1497" hidden="1">
      <c r="A1497" s="2" t="s">
        <v>272</v>
      </c>
      <c r="B1497" s="14"/>
      <c r="C1497" s="1" t="s">
        <v>17</v>
      </c>
      <c r="D1497" s="2" t="s">
        <v>249</v>
      </c>
      <c r="E1497" s="1" t="s">
        <v>17</v>
      </c>
      <c r="F1497" s="1" t="s">
        <v>2261</v>
      </c>
      <c r="G1497" s="1" t="b">
        <v>1</v>
      </c>
      <c r="H1497" s="1" t="b">
        <v>1</v>
      </c>
      <c r="I1497" s="1" t="s">
        <v>2207</v>
      </c>
      <c r="J1497" s="5"/>
    </row>
    <row r="1498" hidden="1">
      <c r="A1498" s="2" t="s">
        <v>272</v>
      </c>
      <c r="B1498" s="14"/>
      <c r="C1498" s="1" t="s">
        <v>17</v>
      </c>
      <c r="D1498" s="2" t="s">
        <v>235</v>
      </c>
      <c r="E1498" s="1" t="s">
        <v>17</v>
      </c>
      <c r="F1498" s="1" t="s">
        <v>2366</v>
      </c>
      <c r="G1498" s="1" t="b">
        <v>1</v>
      </c>
      <c r="H1498" s="1" t="b">
        <v>1</v>
      </c>
      <c r="I1498" s="1" t="s">
        <v>2221</v>
      </c>
      <c r="J1498" s="5"/>
    </row>
    <row r="1499" hidden="1">
      <c r="A1499" s="2" t="s">
        <v>273</v>
      </c>
      <c r="B1499" s="14"/>
      <c r="C1499" s="1" t="s">
        <v>17</v>
      </c>
      <c r="D1499" s="2" t="s">
        <v>240</v>
      </c>
      <c r="E1499" s="1" t="s">
        <v>17</v>
      </c>
      <c r="F1499" s="1" t="s">
        <v>2354</v>
      </c>
      <c r="G1499" s="1" t="b">
        <v>1</v>
      </c>
      <c r="H1499" s="1" t="b">
        <v>1</v>
      </c>
      <c r="I1499" s="1" t="s">
        <v>2207</v>
      </c>
      <c r="J1499" s="5"/>
    </row>
    <row r="1500" hidden="1">
      <c r="A1500" s="2" t="s">
        <v>273</v>
      </c>
      <c r="B1500" s="14"/>
      <c r="C1500" s="1" t="s">
        <v>17</v>
      </c>
      <c r="D1500" s="2" t="s">
        <v>272</v>
      </c>
      <c r="E1500" s="1" t="s">
        <v>17</v>
      </c>
      <c r="F1500" s="4"/>
      <c r="G1500" s="1" t="b">
        <v>1</v>
      </c>
      <c r="H1500" s="1" t="b">
        <v>1</v>
      </c>
      <c r="I1500" s="1" t="s">
        <v>2207</v>
      </c>
      <c r="J1500" s="5"/>
    </row>
    <row r="1501" hidden="1">
      <c r="A1501" s="2" t="s">
        <v>273</v>
      </c>
      <c r="B1501" s="14"/>
      <c r="C1501" s="1" t="s">
        <v>17</v>
      </c>
      <c r="D1501" s="2" t="s">
        <v>272</v>
      </c>
      <c r="E1501" s="1" t="s">
        <v>17</v>
      </c>
      <c r="F1501" s="1" t="s">
        <v>2408</v>
      </c>
      <c r="G1501" s="1" t="b">
        <v>1</v>
      </c>
      <c r="H1501" s="1" t="b">
        <v>1</v>
      </c>
      <c r="I1501" s="1" t="s">
        <v>2207</v>
      </c>
      <c r="J1501" s="5"/>
    </row>
    <row r="1502" hidden="1">
      <c r="A1502" s="2" t="s">
        <v>273</v>
      </c>
      <c r="B1502" s="14"/>
      <c r="C1502" s="1" t="s">
        <v>17</v>
      </c>
      <c r="D1502" s="2" t="s">
        <v>235</v>
      </c>
      <c r="E1502" s="1" t="s">
        <v>17</v>
      </c>
      <c r="F1502" s="1" t="s">
        <v>2749</v>
      </c>
      <c r="G1502" s="1" t="b">
        <v>1</v>
      </c>
      <c r="H1502" s="1" t="b">
        <v>1</v>
      </c>
      <c r="I1502" s="1" t="s">
        <v>2221</v>
      </c>
      <c r="J1502" s="5"/>
    </row>
    <row r="1503" hidden="1">
      <c r="A1503" s="2" t="s">
        <v>273</v>
      </c>
      <c r="B1503" s="14"/>
      <c r="C1503" s="1" t="s">
        <v>17</v>
      </c>
      <c r="D1503" s="2" t="s">
        <v>235</v>
      </c>
      <c r="E1503" s="1" t="s">
        <v>17</v>
      </c>
      <c r="F1503" s="1" t="s">
        <v>2412</v>
      </c>
      <c r="G1503" s="1" t="b">
        <v>1</v>
      </c>
      <c r="H1503" s="1" t="b">
        <v>1</v>
      </c>
      <c r="I1503" s="1" t="s">
        <v>2221</v>
      </c>
      <c r="J1503" s="5"/>
    </row>
    <row r="1504" hidden="1">
      <c r="A1504" s="2" t="s">
        <v>274</v>
      </c>
      <c r="B1504" s="14"/>
      <c r="C1504" s="1" t="s">
        <v>17</v>
      </c>
      <c r="D1504" s="2" t="s">
        <v>16</v>
      </c>
      <c r="E1504" s="1" t="s">
        <v>17</v>
      </c>
      <c r="F1504" s="1" t="s">
        <v>2234</v>
      </c>
      <c r="G1504" s="1" t="b">
        <v>1</v>
      </c>
      <c r="H1504" s="1" t="b">
        <v>1</v>
      </c>
      <c r="I1504" s="1" t="s">
        <v>2207</v>
      </c>
      <c r="J1504" s="5"/>
    </row>
    <row r="1505" hidden="1">
      <c r="A1505" s="2" t="s">
        <v>274</v>
      </c>
      <c r="B1505" s="14"/>
      <c r="C1505" s="1" t="s">
        <v>17</v>
      </c>
      <c r="D1505" s="2" t="s">
        <v>235</v>
      </c>
      <c r="E1505" s="1" t="s">
        <v>17</v>
      </c>
      <c r="F1505" s="1" t="s">
        <v>2749</v>
      </c>
      <c r="G1505" s="1" t="b">
        <v>1</v>
      </c>
      <c r="H1505" s="1" t="b">
        <v>1</v>
      </c>
      <c r="I1505" s="1" t="s">
        <v>2221</v>
      </c>
      <c r="J1505" s="5"/>
    </row>
    <row r="1506" hidden="1">
      <c r="A1506" s="2" t="s">
        <v>275</v>
      </c>
      <c r="B1506" s="14"/>
      <c r="C1506" s="1" t="s">
        <v>17</v>
      </c>
      <c r="D1506" s="2" t="s">
        <v>16</v>
      </c>
      <c r="E1506" s="1" t="s">
        <v>17</v>
      </c>
      <c r="F1506" s="1" t="s">
        <v>2234</v>
      </c>
      <c r="G1506" s="1" t="b">
        <v>1</v>
      </c>
      <c r="H1506" s="1" t="b">
        <v>1</v>
      </c>
      <c r="I1506" s="1" t="s">
        <v>2207</v>
      </c>
      <c r="J1506" s="5"/>
    </row>
    <row r="1507" hidden="1">
      <c r="A1507" s="2" t="s">
        <v>275</v>
      </c>
      <c r="B1507" s="14"/>
      <c r="C1507" s="1" t="s">
        <v>17</v>
      </c>
      <c r="D1507" s="2" t="s">
        <v>235</v>
      </c>
      <c r="E1507" s="1" t="s">
        <v>17</v>
      </c>
      <c r="F1507" s="1" t="s">
        <v>2749</v>
      </c>
      <c r="G1507" s="1" t="b">
        <v>1</v>
      </c>
      <c r="H1507" s="1" t="b">
        <v>1</v>
      </c>
      <c r="I1507" s="1" t="s">
        <v>2221</v>
      </c>
      <c r="J1507" s="5"/>
    </row>
    <row r="1508" hidden="1">
      <c r="A1508" s="2" t="s">
        <v>275</v>
      </c>
      <c r="B1508" s="14"/>
      <c r="C1508" s="1" t="s">
        <v>17</v>
      </c>
      <c r="D1508" s="2" t="s">
        <v>235</v>
      </c>
      <c r="E1508" s="1" t="s">
        <v>17</v>
      </c>
      <c r="F1508" s="1" t="s">
        <v>2750</v>
      </c>
      <c r="G1508" s="1" t="b">
        <v>1</v>
      </c>
      <c r="H1508" s="1" t="b">
        <v>1</v>
      </c>
      <c r="I1508" s="1" t="s">
        <v>2221</v>
      </c>
      <c r="J1508" s="5"/>
    </row>
    <row r="1509" hidden="1">
      <c r="A1509" s="2" t="s">
        <v>275</v>
      </c>
      <c r="B1509" s="14"/>
      <c r="C1509" s="1" t="s">
        <v>17</v>
      </c>
      <c r="D1509" s="2" t="s">
        <v>235</v>
      </c>
      <c r="E1509" s="1" t="s">
        <v>17</v>
      </c>
      <c r="F1509" s="1" t="s">
        <v>2750</v>
      </c>
      <c r="G1509" s="1" t="b">
        <v>1</v>
      </c>
      <c r="H1509" s="1" t="b">
        <v>1</v>
      </c>
      <c r="I1509" s="1" t="s">
        <v>2221</v>
      </c>
      <c r="J1509" s="5"/>
    </row>
    <row r="1510" hidden="1">
      <c r="A1510" s="2" t="s">
        <v>275</v>
      </c>
      <c r="B1510" s="14"/>
      <c r="C1510" s="1" t="s">
        <v>17</v>
      </c>
      <c r="D1510" s="2" t="s">
        <v>235</v>
      </c>
      <c r="E1510" s="1" t="s">
        <v>17</v>
      </c>
      <c r="F1510" s="1" t="s">
        <v>2751</v>
      </c>
      <c r="G1510" s="1" t="b">
        <v>1</v>
      </c>
      <c r="H1510" s="1" t="b">
        <v>1</v>
      </c>
      <c r="I1510" s="1" t="s">
        <v>2221</v>
      </c>
      <c r="J1510" s="5"/>
    </row>
    <row r="1511" hidden="1">
      <c r="A1511" s="2" t="s">
        <v>276</v>
      </c>
      <c r="B1511" s="14"/>
      <c r="C1511" s="1" t="s">
        <v>15</v>
      </c>
      <c r="D1511" s="2" t="s">
        <v>240</v>
      </c>
      <c r="E1511" s="1" t="s">
        <v>17</v>
      </c>
      <c r="F1511" s="4"/>
      <c r="G1511" s="1" t="b">
        <v>1</v>
      </c>
      <c r="H1511" s="1" t="b">
        <v>1</v>
      </c>
      <c r="I1511" s="1" t="s">
        <v>2207</v>
      </c>
      <c r="J1511" s="5"/>
    </row>
    <row r="1512" hidden="1">
      <c r="A1512" s="2" t="s">
        <v>276</v>
      </c>
      <c r="B1512" s="14"/>
      <c r="C1512" s="1" t="s">
        <v>15</v>
      </c>
      <c r="D1512" s="2" t="s">
        <v>240</v>
      </c>
      <c r="E1512" s="1" t="s">
        <v>17</v>
      </c>
      <c r="F1512" s="1" t="s">
        <v>2354</v>
      </c>
      <c r="G1512" s="1" t="b">
        <v>1</v>
      </c>
      <c r="H1512" s="1" t="b">
        <v>1</v>
      </c>
      <c r="I1512" s="1" t="s">
        <v>2207</v>
      </c>
      <c r="J1512" s="5"/>
    </row>
    <row r="1513" hidden="1">
      <c r="A1513" s="2" t="s">
        <v>277</v>
      </c>
      <c r="B1513" s="14"/>
      <c r="C1513" s="1" t="s">
        <v>15</v>
      </c>
      <c r="D1513" s="2" t="s">
        <v>2377</v>
      </c>
      <c r="E1513" s="4"/>
      <c r="F1513" s="4"/>
      <c r="G1513" s="1" t="b">
        <v>1</v>
      </c>
      <c r="H1513" s="1" t="b">
        <v>0</v>
      </c>
      <c r="I1513" s="1" t="s">
        <v>2207</v>
      </c>
      <c r="J1513" s="5"/>
    </row>
    <row r="1514" hidden="1">
      <c r="A1514" s="2" t="s">
        <v>277</v>
      </c>
      <c r="B1514" s="14"/>
      <c r="C1514" s="1" t="s">
        <v>15</v>
      </c>
      <c r="D1514" s="2" t="s">
        <v>2377</v>
      </c>
      <c r="E1514" s="4"/>
      <c r="F1514" s="1" t="s">
        <v>2378</v>
      </c>
      <c r="G1514" s="1" t="b">
        <v>1</v>
      </c>
      <c r="H1514" s="1" t="b">
        <v>0</v>
      </c>
      <c r="I1514" s="1" t="s">
        <v>2207</v>
      </c>
      <c r="J1514" s="5"/>
    </row>
    <row r="1515" hidden="1">
      <c r="A1515" s="1" t="s">
        <v>278</v>
      </c>
      <c r="B1515" s="14"/>
      <c r="C1515" s="1" t="s">
        <v>20</v>
      </c>
      <c r="D1515" s="2" t="s">
        <v>18</v>
      </c>
      <c r="E1515" s="1" t="s">
        <v>17</v>
      </c>
      <c r="F1515" s="1" t="s">
        <v>2330</v>
      </c>
      <c r="G1515" s="1" t="b">
        <v>1</v>
      </c>
      <c r="H1515" s="1" t="b">
        <v>1</v>
      </c>
      <c r="I1515" s="1" t="s">
        <v>2207</v>
      </c>
      <c r="J1515" s="5"/>
    </row>
    <row r="1516" hidden="1">
      <c r="A1516" s="2" t="s">
        <v>279</v>
      </c>
      <c r="B1516" s="14"/>
      <c r="C1516" s="1" t="s">
        <v>13</v>
      </c>
      <c r="D1516" s="2" t="s">
        <v>281</v>
      </c>
      <c r="E1516" s="1" t="s">
        <v>17</v>
      </c>
      <c r="F1516" s="4"/>
      <c r="G1516" s="1" t="b">
        <v>1</v>
      </c>
      <c r="H1516" s="1" t="b">
        <v>1</v>
      </c>
      <c r="I1516" s="1" t="s">
        <v>2207</v>
      </c>
      <c r="J1516" s="5"/>
    </row>
    <row r="1517" hidden="1">
      <c r="A1517" s="2" t="s">
        <v>279</v>
      </c>
      <c r="B1517" s="14"/>
      <c r="C1517" s="1" t="s">
        <v>13</v>
      </c>
      <c r="D1517" s="2" t="s">
        <v>281</v>
      </c>
      <c r="E1517" s="1" t="s">
        <v>17</v>
      </c>
      <c r="F1517" s="1" t="s">
        <v>2752</v>
      </c>
      <c r="G1517" s="1" t="b">
        <v>1</v>
      </c>
      <c r="H1517" s="1" t="b">
        <v>1</v>
      </c>
      <c r="I1517" s="1" t="s">
        <v>2207</v>
      </c>
      <c r="J1517" s="5"/>
    </row>
    <row r="1518" hidden="1">
      <c r="A1518" s="2" t="s">
        <v>279</v>
      </c>
      <c r="B1518" s="14"/>
      <c r="C1518" s="1" t="s">
        <v>13</v>
      </c>
      <c r="D1518" s="2" t="s">
        <v>400</v>
      </c>
      <c r="E1518" s="1" t="s">
        <v>22</v>
      </c>
      <c r="F1518" s="1" t="s">
        <v>2753</v>
      </c>
      <c r="G1518" s="1" t="b">
        <v>1</v>
      </c>
      <c r="H1518" s="1" t="b">
        <v>1</v>
      </c>
      <c r="I1518" s="1" t="s">
        <v>2221</v>
      </c>
      <c r="J1518" s="5"/>
    </row>
    <row r="1519" hidden="1">
      <c r="A1519" s="2" t="s">
        <v>279</v>
      </c>
      <c r="B1519" s="14"/>
      <c r="C1519" s="1" t="s">
        <v>13</v>
      </c>
      <c r="D1519" s="2" t="s">
        <v>401</v>
      </c>
      <c r="E1519" s="1" t="s">
        <v>15</v>
      </c>
      <c r="F1519" s="1" t="s">
        <v>2754</v>
      </c>
      <c r="G1519" s="1" t="b">
        <v>1</v>
      </c>
      <c r="H1519" s="1" t="b">
        <v>1</v>
      </c>
      <c r="I1519" s="1" t="s">
        <v>2236</v>
      </c>
      <c r="J1519" s="5"/>
    </row>
    <row r="1520" hidden="1">
      <c r="A1520" s="2" t="s">
        <v>279</v>
      </c>
      <c r="B1520" s="14"/>
      <c r="C1520" s="1" t="s">
        <v>13</v>
      </c>
      <c r="D1520" s="2" t="s">
        <v>430</v>
      </c>
      <c r="E1520" s="1" t="s">
        <v>17</v>
      </c>
      <c r="F1520" s="1" t="s">
        <v>2755</v>
      </c>
      <c r="G1520" s="1" t="b">
        <v>1</v>
      </c>
      <c r="H1520" s="1" t="b">
        <v>1</v>
      </c>
      <c r="I1520" s="1" t="s">
        <v>2236</v>
      </c>
      <c r="J1520" s="5"/>
    </row>
    <row r="1521" hidden="1">
      <c r="A1521" s="2" t="s">
        <v>279</v>
      </c>
      <c r="B1521" s="14"/>
      <c r="C1521" s="1" t="s">
        <v>13</v>
      </c>
      <c r="D1521" s="2" t="s">
        <v>432</v>
      </c>
      <c r="E1521" s="1" t="s">
        <v>17</v>
      </c>
      <c r="F1521" s="1" t="s">
        <v>2756</v>
      </c>
      <c r="G1521" s="1" t="b">
        <v>1</v>
      </c>
      <c r="H1521" s="1" t="b">
        <v>1</v>
      </c>
      <c r="I1521" s="1" t="s">
        <v>2236</v>
      </c>
      <c r="J1521" s="5"/>
    </row>
    <row r="1522" hidden="1">
      <c r="A1522" s="2" t="s">
        <v>279</v>
      </c>
      <c r="B1522" s="14"/>
      <c r="C1522" s="1" t="s">
        <v>13</v>
      </c>
      <c r="D1522" s="2" t="s">
        <v>281</v>
      </c>
      <c r="E1522" s="1" t="s">
        <v>17</v>
      </c>
      <c r="F1522" s="1" t="s">
        <v>2757</v>
      </c>
      <c r="G1522" s="1" t="b">
        <v>1</v>
      </c>
      <c r="H1522" s="1" t="b">
        <v>1</v>
      </c>
      <c r="I1522" s="1" t="s">
        <v>2236</v>
      </c>
      <c r="J1522" s="5"/>
    </row>
    <row r="1523" hidden="1">
      <c r="A1523" s="2" t="s">
        <v>279</v>
      </c>
      <c r="B1523" s="14"/>
      <c r="C1523" s="1" t="s">
        <v>13</v>
      </c>
      <c r="D1523" s="2" t="s">
        <v>433</v>
      </c>
      <c r="E1523" s="1" t="s">
        <v>17</v>
      </c>
      <c r="F1523" s="1" t="s">
        <v>2758</v>
      </c>
      <c r="G1523" s="1" t="b">
        <v>1</v>
      </c>
      <c r="H1523" s="1" t="b">
        <v>1</v>
      </c>
      <c r="I1523" s="1" t="s">
        <v>2236</v>
      </c>
      <c r="J1523" s="5"/>
    </row>
    <row r="1524" hidden="1">
      <c r="A1524" s="2" t="s">
        <v>279</v>
      </c>
      <c r="B1524" s="14"/>
      <c r="C1524" s="1" t="s">
        <v>13</v>
      </c>
      <c r="D1524" s="2" t="s">
        <v>429</v>
      </c>
      <c r="E1524" s="1" t="s">
        <v>17</v>
      </c>
      <c r="F1524" s="1" t="s">
        <v>2759</v>
      </c>
      <c r="G1524" s="1" t="b">
        <v>1</v>
      </c>
      <c r="H1524" s="1" t="b">
        <v>1</v>
      </c>
      <c r="I1524" s="1" t="s">
        <v>2236</v>
      </c>
      <c r="J1524" s="5"/>
    </row>
    <row r="1525" hidden="1">
      <c r="A1525" s="2" t="s">
        <v>279</v>
      </c>
      <c r="B1525" s="14"/>
      <c r="C1525" s="1" t="s">
        <v>13</v>
      </c>
      <c r="D1525" s="2" t="s">
        <v>428</v>
      </c>
      <c r="E1525" s="1" t="s">
        <v>17</v>
      </c>
      <c r="F1525" s="1" t="s">
        <v>2760</v>
      </c>
      <c r="G1525" s="1" t="b">
        <v>1</v>
      </c>
      <c r="H1525" s="1" t="b">
        <v>1</v>
      </c>
      <c r="I1525" s="1" t="s">
        <v>2236</v>
      </c>
      <c r="J1525" s="5"/>
    </row>
    <row r="1526" hidden="1">
      <c r="A1526" s="2" t="s">
        <v>279</v>
      </c>
      <c r="B1526" s="14"/>
      <c r="C1526" s="1" t="s">
        <v>13</v>
      </c>
      <c r="D1526" s="2" t="s">
        <v>284</v>
      </c>
      <c r="E1526" s="1" t="s">
        <v>22</v>
      </c>
      <c r="F1526" s="1" t="s">
        <v>2761</v>
      </c>
      <c r="G1526" s="1" t="b">
        <v>1</v>
      </c>
      <c r="H1526" s="1" t="b">
        <v>1</v>
      </c>
      <c r="I1526" s="1" t="s">
        <v>2236</v>
      </c>
      <c r="J1526" s="5"/>
    </row>
    <row r="1527" hidden="1">
      <c r="A1527" s="2" t="s">
        <v>279</v>
      </c>
      <c r="B1527" s="14"/>
      <c r="C1527" s="1" t="s">
        <v>13</v>
      </c>
      <c r="D1527" s="2" t="s">
        <v>430</v>
      </c>
      <c r="E1527" s="1" t="s">
        <v>17</v>
      </c>
      <c r="F1527" s="1" t="s">
        <v>2762</v>
      </c>
      <c r="G1527" s="1" t="b">
        <v>1</v>
      </c>
      <c r="H1527" s="1" t="b">
        <v>1</v>
      </c>
      <c r="I1527" s="1" t="s">
        <v>2236</v>
      </c>
      <c r="J1527" s="5"/>
    </row>
    <row r="1528" hidden="1">
      <c r="A1528" s="2" t="s">
        <v>279</v>
      </c>
      <c r="B1528" s="14"/>
      <c r="C1528" s="1" t="s">
        <v>13</v>
      </c>
      <c r="D1528" s="2" t="s">
        <v>401</v>
      </c>
      <c r="E1528" s="1" t="s">
        <v>15</v>
      </c>
      <c r="F1528" s="1" t="s">
        <v>2754</v>
      </c>
      <c r="G1528" s="1" t="b">
        <v>1</v>
      </c>
      <c r="H1528" s="1" t="b">
        <v>1</v>
      </c>
      <c r="I1528" s="1" t="s">
        <v>2236</v>
      </c>
      <c r="J1528" s="5"/>
    </row>
    <row r="1529" hidden="1">
      <c r="A1529" s="2" t="s">
        <v>279</v>
      </c>
      <c r="B1529" s="14"/>
      <c r="C1529" s="1" t="s">
        <v>13</v>
      </c>
      <c r="D1529" s="2" t="s">
        <v>401</v>
      </c>
      <c r="E1529" s="1" t="s">
        <v>15</v>
      </c>
      <c r="F1529" s="1" t="s">
        <v>2763</v>
      </c>
      <c r="G1529" s="1" t="b">
        <v>1</v>
      </c>
      <c r="H1529" s="1" t="b">
        <v>1</v>
      </c>
      <c r="I1529" s="1" t="s">
        <v>2236</v>
      </c>
      <c r="J1529" s="5"/>
    </row>
    <row r="1530" hidden="1">
      <c r="A1530" s="2" t="s">
        <v>279</v>
      </c>
      <c r="B1530" s="14"/>
      <c r="C1530" s="1" t="s">
        <v>13</v>
      </c>
      <c r="D1530" s="2" t="s">
        <v>430</v>
      </c>
      <c r="E1530" s="1" t="s">
        <v>17</v>
      </c>
      <c r="F1530" s="1" t="s">
        <v>2755</v>
      </c>
      <c r="G1530" s="1" t="b">
        <v>1</v>
      </c>
      <c r="H1530" s="1" t="b">
        <v>1</v>
      </c>
      <c r="I1530" s="1" t="s">
        <v>2236</v>
      </c>
      <c r="J1530" s="5"/>
    </row>
    <row r="1531" hidden="1">
      <c r="A1531" s="2" t="s">
        <v>279</v>
      </c>
      <c r="B1531" s="14"/>
      <c r="C1531" s="1" t="s">
        <v>13</v>
      </c>
      <c r="D1531" s="2" t="s">
        <v>430</v>
      </c>
      <c r="E1531" s="1" t="s">
        <v>17</v>
      </c>
      <c r="F1531" s="1" t="s">
        <v>2144</v>
      </c>
      <c r="G1531" s="1" t="b">
        <v>1</v>
      </c>
      <c r="H1531" s="1" t="b">
        <v>1</v>
      </c>
      <c r="I1531" s="1" t="s">
        <v>2221</v>
      </c>
      <c r="J1531" s="5"/>
    </row>
    <row r="1532" hidden="1">
      <c r="A1532" s="2" t="s">
        <v>279</v>
      </c>
      <c r="B1532" s="14"/>
      <c r="C1532" s="1" t="s">
        <v>13</v>
      </c>
      <c r="D1532" s="2" t="s">
        <v>286</v>
      </c>
      <c r="E1532" s="1" t="s">
        <v>22</v>
      </c>
      <c r="F1532" s="1" t="s">
        <v>2764</v>
      </c>
      <c r="G1532" s="1" t="b">
        <v>1</v>
      </c>
      <c r="H1532" s="1" t="b">
        <v>1</v>
      </c>
      <c r="I1532" s="1" t="s">
        <v>2236</v>
      </c>
      <c r="J1532" s="5"/>
    </row>
    <row r="1533" hidden="1">
      <c r="A1533" s="2" t="s">
        <v>279</v>
      </c>
      <c r="B1533" s="14"/>
      <c r="C1533" s="1" t="s">
        <v>13</v>
      </c>
      <c r="D1533" s="2" t="s">
        <v>283</v>
      </c>
      <c r="E1533" s="1" t="s">
        <v>22</v>
      </c>
      <c r="F1533" s="1" t="s">
        <v>2765</v>
      </c>
      <c r="G1533" s="1" t="b">
        <v>1</v>
      </c>
      <c r="H1533" s="1" t="b">
        <v>1</v>
      </c>
      <c r="I1533" s="1" t="s">
        <v>2236</v>
      </c>
      <c r="J1533" s="5"/>
    </row>
    <row r="1534" hidden="1">
      <c r="A1534" s="2" t="s">
        <v>279</v>
      </c>
      <c r="B1534" s="14"/>
      <c r="C1534" s="1" t="s">
        <v>13</v>
      </c>
      <c r="D1534" s="2" t="s">
        <v>281</v>
      </c>
      <c r="E1534" s="1" t="s">
        <v>17</v>
      </c>
      <c r="F1534" s="1" t="s">
        <v>2757</v>
      </c>
      <c r="G1534" s="1" t="b">
        <v>1</v>
      </c>
      <c r="H1534" s="1" t="b">
        <v>1</v>
      </c>
      <c r="I1534" s="1" t="s">
        <v>2236</v>
      </c>
      <c r="J1534" s="5"/>
    </row>
    <row r="1535" hidden="1">
      <c r="A1535" s="2" t="s">
        <v>279</v>
      </c>
      <c r="B1535" s="14"/>
      <c r="C1535" s="1" t="s">
        <v>13</v>
      </c>
      <c r="D1535" s="2" t="s">
        <v>284</v>
      </c>
      <c r="E1535" s="1" t="s">
        <v>22</v>
      </c>
      <c r="F1535" s="1" t="s">
        <v>2766</v>
      </c>
      <c r="G1535" s="1" t="b">
        <v>1</v>
      </c>
      <c r="H1535" s="1" t="b">
        <v>1</v>
      </c>
      <c r="I1535" s="1" t="s">
        <v>2236</v>
      </c>
      <c r="J1535" s="5"/>
    </row>
    <row r="1536" hidden="1">
      <c r="A1536" s="2" t="s">
        <v>279</v>
      </c>
      <c r="B1536" s="14"/>
      <c r="C1536" s="1" t="s">
        <v>13</v>
      </c>
      <c r="D1536" s="2" t="s">
        <v>285</v>
      </c>
      <c r="E1536" s="1" t="s">
        <v>22</v>
      </c>
      <c r="F1536" s="1" t="s">
        <v>2767</v>
      </c>
      <c r="G1536" s="1" t="b">
        <v>1</v>
      </c>
      <c r="H1536" s="1" t="b">
        <v>1</v>
      </c>
      <c r="I1536" s="1" t="s">
        <v>2236</v>
      </c>
      <c r="J1536" s="5"/>
    </row>
    <row r="1537" hidden="1">
      <c r="A1537" s="2" t="s">
        <v>279</v>
      </c>
      <c r="B1537" s="14"/>
      <c r="C1537" s="1" t="s">
        <v>13</v>
      </c>
      <c r="D1537" s="2" t="s">
        <v>293</v>
      </c>
      <c r="E1537" s="1" t="s">
        <v>22</v>
      </c>
      <c r="F1537" s="1" t="s">
        <v>2768</v>
      </c>
      <c r="G1537" s="1" t="b">
        <v>1</v>
      </c>
      <c r="H1537" s="1" t="b">
        <v>1</v>
      </c>
      <c r="I1537" s="1" t="s">
        <v>2236</v>
      </c>
      <c r="J1537" s="5"/>
    </row>
    <row r="1538" hidden="1">
      <c r="A1538" s="2" t="s">
        <v>279</v>
      </c>
      <c r="B1538" s="14"/>
      <c r="C1538" s="1" t="s">
        <v>13</v>
      </c>
      <c r="D1538" s="2" t="s">
        <v>289</v>
      </c>
      <c r="E1538" s="1" t="s">
        <v>22</v>
      </c>
      <c r="F1538" s="1" t="s">
        <v>2769</v>
      </c>
      <c r="G1538" s="1" t="b">
        <v>1</v>
      </c>
      <c r="H1538" s="1" t="b">
        <v>1</v>
      </c>
      <c r="I1538" s="1" t="s">
        <v>2236</v>
      </c>
      <c r="J1538" s="5"/>
    </row>
    <row r="1539" hidden="1">
      <c r="A1539" s="2" t="s">
        <v>279</v>
      </c>
      <c r="B1539" s="14"/>
      <c r="C1539" s="1" t="s">
        <v>13</v>
      </c>
      <c r="D1539" s="2" t="s">
        <v>298</v>
      </c>
      <c r="E1539" s="1" t="s">
        <v>22</v>
      </c>
      <c r="F1539" s="1" t="s">
        <v>2770</v>
      </c>
      <c r="G1539" s="1" t="b">
        <v>1</v>
      </c>
      <c r="H1539" s="1" t="b">
        <v>1</v>
      </c>
      <c r="I1539" s="1" t="s">
        <v>2236</v>
      </c>
      <c r="J1539" s="5"/>
    </row>
    <row r="1540" hidden="1">
      <c r="A1540" s="2" t="s">
        <v>279</v>
      </c>
      <c r="B1540" s="14"/>
      <c r="C1540" s="1" t="s">
        <v>13</v>
      </c>
      <c r="D1540" s="2" t="s">
        <v>428</v>
      </c>
      <c r="E1540" s="1" t="s">
        <v>17</v>
      </c>
      <c r="F1540" s="1" t="s">
        <v>2760</v>
      </c>
      <c r="G1540" s="1" t="b">
        <v>1</v>
      </c>
      <c r="H1540" s="1" t="b">
        <v>1</v>
      </c>
      <c r="I1540" s="1" t="s">
        <v>2236</v>
      </c>
      <c r="J1540" s="5"/>
    </row>
    <row r="1541" hidden="1">
      <c r="A1541" s="2" t="s">
        <v>279</v>
      </c>
      <c r="B1541" s="14"/>
      <c r="C1541" s="1" t="s">
        <v>13</v>
      </c>
      <c r="D1541" s="2" t="s">
        <v>432</v>
      </c>
      <c r="E1541" s="1" t="s">
        <v>17</v>
      </c>
      <c r="F1541" s="1" t="s">
        <v>2756</v>
      </c>
      <c r="G1541" s="1" t="b">
        <v>1</v>
      </c>
      <c r="H1541" s="1" t="b">
        <v>1</v>
      </c>
      <c r="I1541" s="1" t="s">
        <v>2236</v>
      </c>
      <c r="J1541" s="5"/>
    </row>
    <row r="1542" hidden="1">
      <c r="A1542" s="2" t="s">
        <v>279</v>
      </c>
      <c r="B1542" s="14"/>
      <c r="C1542" s="1" t="s">
        <v>13</v>
      </c>
      <c r="D1542" s="2" t="s">
        <v>287</v>
      </c>
      <c r="E1542" s="1" t="s">
        <v>22</v>
      </c>
      <c r="F1542" s="1" t="s">
        <v>2771</v>
      </c>
      <c r="G1542" s="1" t="b">
        <v>1</v>
      </c>
      <c r="H1542" s="1" t="b">
        <v>1</v>
      </c>
      <c r="I1542" s="1" t="s">
        <v>2236</v>
      </c>
      <c r="J1542" s="5"/>
    </row>
    <row r="1543" hidden="1">
      <c r="A1543" s="2" t="s">
        <v>279</v>
      </c>
      <c r="B1543" s="14"/>
      <c r="C1543" s="1" t="s">
        <v>13</v>
      </c>
      <c r="D1543" s="2" t="s">
        <v>399</v>
      </c>
      <c r="E1543" s="1" t="s">
        <v>22</v>
      </c>
      <c r="F1543" s="1" t="s">
        <v>2772</v>
      </c>
      <c r="G1543" s="1" t="b">
        <v>1</v>
      </c>
      <c r="H1543" s="1" t="b">
        <v>1</v>
      </c>
      <c r="I1543" s="1" t="s">
        <v>2236</v>
      </c>
      <c r="J1543" s="5"/>
    </row>
    <row r="1544" hidden="1">
      <c r="A1544" s="2" t="s">
        <v>279</v>
      </c>
      <c r="B1544" s="14"/>
      <c r="C1544" s="1" t="s">
        <v>13</v>
      </c>
      <c r="D1544" s="2" t="s">
        <v>288</v>
      </c>
      <c r="E1544" s="1" t="s">
        <v>22</v>
      </c>
      <c r="F1544" s="1" t="s">
        <v>2773</v>
      </c>
      <c r="G1544" s="1" t="b">
        <v>1</v>
      </c>
      <c r="H1544" s="1" t="b">
        <v>1</v>
      </c>
      <c r="I1544" s="1" t="s">
        <v>2236</v>
      </c>
      <c r="J1544" s="5"/>
    </row>
    <row r="1545" hidden="1">
      <c r="A1545" s="2" t="s">
        <v>279</v>
      </c>
      <c r="B1545" s="14"/>
      <c r="C1545" s="1" t="s">
        <v>13</v>
      </c>
      <c r="D1545" s="2" t="s">
        <v>300</v>
      </c>
      <c r="E1545" s="1" t="s">
        <v>22</v>
      </c>
      <c r="F1545" s="1" t="s">
        <v>2774</v>
      </c>
      <c r="G1545" s="1" t="b">
        <v>1</v>
      </c>
      <c r="H1545" s="1" t="b">
        <v>1</v>
      </c>
      <c r="I1545" s="1" t="s">
        <v>2236</v>
      </c>
      <c r="J1545" s="5"/>
    </row>
    <row r="1546" hidden="1">
      <c r="A1546" s="2" t="s">
        <v>279</v>
      </c>
      <c r="B1546" s="14"/>
      <c r="C1546" s="1" t="s">
        <v>13</v>
      </c>
      <c r="D1546" s="2" t="s">
        <v>294</v>
      </c>
      <c r="E1546" s="1" t="s">
        <v>22</v>
      </c>
      <c r="F1546" s="1" t="s">
        <v>2775</v>
      </c>
      <c r="G1546" s="1" t="b">
        <v>1</v>
      </c>
      <c r="H1546" s="1" t="b">
        <v>1</v>
      </c>
      <c r="I1546" s="1" t="s">
        <v>2236</v>
      </c>
      <c r="J1546" s="5"/>
    </row>
    <row r="1547" hidden="1">
      <c r="A1547" s="2" t="s">
        <v>279</v>
      </c>
      <c r="B1547" s="14"/>
      <c r="C1547" s="1" t="s">
        <v>13</v>
      </c>
      <c r="D1547" s="2" t="s">
        <v>282</v>
      </c>
      <c r="E1547" s="1" t="s">
        <v>20</v>
      </c>
      <c r="F1547" s="1" t="s">
        <v>2776</v>
      </c>
      <c r="G1547" s="1" t="b">
        <v>1</v>
      </c>
      <c r="H1547" s="1" t="b">
        <v>1</v>
      </c>
      <c r="I1547" s="1" t="s">
        <v>2236</v>
      </c>
      <c r="J1547" s="5"/>
    </row>
    <row r="1548" hidden="1">
      <c r="A1548" s="2" t="s">
        <v>279</v>
      </c>
      <c r="B1548" s="14"/>
      <c r="C1548" s="1" t="s">
        <v>13</v>
      </c>
      <c r="D1548" s="2" t="s">
        <v>291</v>
      </c>
      <c r="E1548" s="1" t="s">
        <v>22</v>
      </c>
      <c r="F1548" s="1" t="s">
        <v>2777</v>
      </c>
      <c r="G1548" s="1" t="b">
        <v>1</v>
      </c>
      <c r="H1548" s="1" t="b">
        <v>1</v>
      </c>
      <c r="I1548" s="1" t="s">
        <v>2221</v>
      </c>
      <c r="J1548" s="5"/>
    </row>
    <row r="1549" hidden="1">
      <c r="A1549" s="2" t="s">
        <v>279</v>
      </c>
      <c r="B1549" s="14"/>
      <c r="C1549" s="1" t="s">
        <v>13</v>
      </c>
      <c r="D1549" s="2" t="s">
        <v>292</v>
      </c>
      <c r="E1549" s="1" t="s">
        <v>22</v>
      </c>
      <c r="F1549" s="1" t="s">
        <v>1225</v>
      </c>
      <c r="G1549" s="1" t="b">
        <v>1</v>
      </c>
      <c r="H1549" s="1" t="b">
        <v>1</v>
      </c>
      <c r="I1549" s="1" t="s">
        <v>2221</v>
      </c>
      <c r="J1549" s="5"/>
    </row>
    <row r="1550" hidden="1">
      <c r="A1550" s="2" t="s">
        <v>279</v>
      </c>
      <c r="B1550" s="14"/>
      <c r="C1550" s="1" t="s">
        <v>13</v>
      </c>
      <c r="D1550" s="2" t="s">
        <v>396</v>
      </c>
      <c r="E1550" s="1" t="s">
        <v>22</v>
      </c>
      <c r="F1550" s="1" t="s">
        <v>2778</v>
      </c>
      <c r="G1550" s="1" t="b">
        <v>1</v>
      </c>
      <c r="H1550" s="1" t="b">
        <v>1</v>
      </c>
      <c r="I1550" s="1" t="s">
        <v>2221</v>
      </c>
      <c r="J1550" s="5"/>
    </row>
    <row r="1551" hidden="1">
      <c r="A1551" s="2" t="s">
        <v>279</v>
      </c>
      <c r="B1551" s="14"/>
      <c r="C1551" s="1" t="s">
        <v>13</v>
      </c>
      <c r="D1551" s="2" t="s">
        <v>280</v>
      </c>
      <c r="E1551" s="1" t="s">
        <v>15</v>
      </c>
      <c r="F1551" s="1" t="s">
        <v>2779</v>
      </c>
      <c r="G1551" s="1" t="b">
        <v>1</v>
      </c>
      <c r="H1551" s="1" t="b">
        <v>1</v>
      </c>
      <c r="I1551" s="1" t="s">
        <v>2236</v>
      </c>
      <c r="J1551" s="5"/>
    </row>
    <row r="1552" hidden="1">
      <c r="A1552" s="2" t="s">
        <v>279</v>
      </c>
      <c r="B1552" s="14"/>
      <c r="C1552" s="1" t="s">
        <v>13</v>
      </c>
      <c r="D1552" s="2" t="s">
        <v>431</v>
      </c>
      <c r="E1552" s="1" t="s">
        <v>15</v>
      </c>
      <c r="F1552" s="1" t="s">
        <v>2780</v>
      </c>
      <c r="G1552" s="1" t="b">
        <v>1</v>
      </c>
      <c r="H1552" s="1" t="b">
        <v>1</v>
      </c>
      <c r="I1552" s="1" t="s">
        <v>2236</v>
      </c>
      <c r="J1552" s="5"/>
    </row>
    <row r="1553" hidden="1">
      <c r="A1553" s="2" t="s">
        <v>279</v>
      </c>
      <c r="B1553" s="14"/>
      <c r="C1553" s="1" t="s">
        <v>13</v>
      </c>
      <c r="D1553" s="2" t="s">
        <v>401</v>
      </c>
      <c r="E1553" s="1" t="s">
        <v>15</v>
      </c>
      <c r="F1553" s="1" t="s">
        <v>2781</v>
      </c>
      <c r="G1553" s="1" t="b">
        <v>1</v>
      </c>
      <c r="H1553" s="1" t="b">
        <v>1</v>
      </c>
      <c r="I1553" s="1" t="s">
        <v>2236</v>
      </c>
      <c r="J1553" s="5"/>
    </row>
    <row r="1554" hidden="1">
      <c r="A1554" s="2" t="s">
        <v>279</v>
      </c>
      <c r="B1554" s="14"/>
      <c r="C1554" s="1" t="s">
        <v>13</v>
      </c>
      <c r="D1554" s="2" t="s">
        <v>430</v>
      </c>
      <c r="E1554" s="1" t="s">
        <v>17</v>
      </c>
      <c r="F1554" s="1" t="s">
        <v>2144</v>
      </c>
      <c r="G1554" s="1" t="b">
        <v>1</v>
      </c>
      <c r="H1554" s="1" t="b">
        <v>1</v>
      </c>
      <c r="I1554" s="1" t="s">
        <v>2236</v>
      </c>
      <c r="J1554" s="5"/>
    </row>
    <row r="1555" hidden="1">
      <c r="A1555" s="2" t="s">
        <v>280</v>
      </c>
      <c r="B1555" s="14"/>
      <c r="C1555" s="1" t="s">
        <v>15</v>
      </c>
      <c r="D1555" s="2" t="s">
        <v>432</v>
      </c>
      <c r="E1555" s="1" t="s">
        <v>17</v>
      </c>
      <c r="F1555" s="4"/>
      <c r="G1555" s="1" t="b">
        <v>1</v>
      </c>
      <c r="H1555" s="1" t="b">
        <v>1</v>
      </c>
      <c r="I1555" s="1" t="s">
        <v>2207</v>
      </c>
      <c r="J1555" s="5"/>
    </row>
    <row r="1556" hidden="1">
      <c r="A1556" s="2" t="s">
        <v>280</v>
      </c>
      <c r="B1556" s="14"/>
      <c r="C1556" s="1" t="s">
        <v>15</v>
      </c>
      <c r="D1556" s="2" t="s">
        <v>432</v>
      </c>
      <c r="E1556" s="1" t="s">
        <v>17</v>
      </c>
      <c r="F1556" s="1" t="s">
        <v>2782</v>
      </c>
      <c r="G1556" s="1" t="b">
        <v>1</v>
      </c>
      <c r="H1556" s="1" t="b">
        <v>1</v>
      </c>
      <c r="I1556" s="1" t="s">
        <v>2207</v>
      </c>
      <c r="J1556" s="5"/>
    </row>
    <row r="1557" hidden="1">
      <c r="A1557" s="2" t="s">
        <v>281</v>
      </c>
      <c r="B1557" s="14"/>
      <c r="C1557" s="1" t="s">
        <v>17</v>
      </c>
      <c r="D1557" s="2" t="s">
        <v>405</v>
      </c>
      <c r="E1557" s="1" t="s">
        <v>17</v>
      </c>
      <c r="F1557" s="4"/>
      <c r="G1557" s="1" t="b">
        <v>1</v>
      </c>
      <c r="H1557" s="1" t="b">
        <v>1</v>
      </c>
      <c r="I1557" s="1" t="s">
        <v>2207</v>
      </c>
      <c r="J1557" s="5"/>
    </row>
    <row r="1558" hidden="1">
      <c r="A1558" s="2" t="s">
        <v>281</v>
      </c>
      <c r="B1558" s="14"/>
      <c r="C1558" s="1" t="s">
        <v>17</v>
      </c>
      <c r="D1558" s="2" t="s">
        <v>405</v>
      </c>
      <c r="E1558" s="1" t="s">
        <v>17</v>
      </c>
      <c r="F1558" s="1" t="s">
        <v>2783</v>
      </c>
      <c r="G1558" s="1" t="b">
        <v>1</v>
      </c>
      <c r="H1558" s="1" t="b">
        <v>1</v>
      </c>
      <c r="I1558" s="1" t="s">
        <v>2207</v>
      </c>
      <c r="J1558" s="5"/>
    </row>
    <row r="1559" hidden="1">
      <c r="A1559" s="2" t="s">
        <v>281</v>
      </c>
      <c r="B1559" s="14"/>
      <c r="C1559" s="1" t="s">
        <v>17</v>
      </c>
      <c r="D1559" s="2" t="s">
        <v>430</v>
      </c>
      <c r="E1559" s="1" t="s">
        <v>17</v>
      </c>
      <c r="F1559" s="4"/>
      <c r="G1559" s="1" t="b">
        <v>1</v>
      </c>
      <c r="H1559" s="1" t="b">
        <v>1</v>
      </c>
      <c r="I1559" s="1" t="s">
        <v>2221</v>
      </c>
      <c r="J1559" s="5"/>
    </row>
    <row r="1560" hidden="1">
      <c r="A1560" s="2" t="s">
        <v>283</v>
      </c>
      <c r="B1560" s="14"/>
      <c r="C1560" s="1" t="s">
        <v>22</v>
      </c>
      <c r="D1560" s="2" t="s">
        <v>286</v>
      </c>
      <c r="E1560" s="1" t="s">
        <v>22</v>
      </c>
      <c r="F1560" s="1" t="s">
        <v>2784</v>
      </c>
      <c r="G1560" s="1" t="b">
        <v>1</v>
      </c>
      <c r="H1560" s="1" t="b">
        <v>1</v>
      </c>
      <c r="I1560" s="1" t="s">
        <v>2221</v>
      </c>
      <c r="J1560" s="5"/>
    </row>
    <row r="1561" hidden="1">
      <c r="A1561" s="2" t="s">
        <v>283</v>
      </c>
      <c r="B1561" s="14"/>
      <c r="C1561" s="1" t="s">
        <v>22</v>
      </c>
      <c r="D1561" s="2" t="s">
        <v>372</v>
      </c>
      <c r="E1561" s="1" t="s">
        <v>22</v>
      </c>
      <c r="F1561" s="1" t="s">
        <v>2785</v>
      </c>
      <c r="G1561" s="1" t="b">
        <v>1</v>
      </c>
      <c r="H1561" s="1" t="b">
        <v>1</v>
      </c>
      <c r="I1561" s="1" t="s">
        <v>2221</v>
      </c>
      <c r="J1561" s="5"/>
    </row>
    <row r="1562" hidden="1">
      <c r="A1562" s="2" t="s">
        <v>283</v>
      </c>
      <c r="B1562" s="14"/>
      <c r="C1562" s="1" t="s">
        <v>22</v>
      </c>
      <c r="D1562" s="2" t="s">
        <v>429</v>
      </c>
      <c r="E1562" s="1" t="s">
        <v>17</v>
      </c>
      <c r="F1562" s="1" t="s">
        <v>2335</v>
      </c>
      <c r="G1562" s="1" t="b">
        <v>1</v>
      </c>
      <c r="H1562" s="1" t="b">
        <v>1</v>
      </c>
      <c r="I1562" s="1" t="s">
        <v>2221</v>
      </c>
      <c r="J1562" s="5"/>
    </row>
    <row r="1563" hidden="1">
      <c r="A1563" s="2" t="s">
        <v>284</v>
      </c>
      <c r="B1563" s="14"/>
      <c r="C1563" s="1" t="s">
        <v>22</v>
      </c>
      <c r="D1563" s="2" t="s">
        <v>285</v>
      </c>
      <c r="E1563" s="1" t="s">
        <v>22</v>
      </c>
      <c r="F1563" s="1" t="s">
        <v>2786</v>
      </c>
      <c r="G1563" s="1" t="b">
        <v>1</v>
      </c>
      <c r="H1563" s="1" t="b">
        <v>1</v>
      </c>
      <c r="I1563" s="1" t="s">
        <v>2221</v>
      </c>
      <c r="J1563" s="5"/>
    </row>
    <row r="1564" hidden="1">
      <c r="A1564" s="2" t="s">
        <v>284</v>
      </c>
      <c r="B1564" s="14"/>
      <c r="C1564" s="1" t="s">
        <v>22</v>
      </c>
      <c r="D1564" s="2" t="s">
        <v>279</v>
      </c>
      <c r="E1564" s="1" t="s">
        <v>13</v>
      </c>
      <c r="F1564" s="1" t="s">
        <v>2787</v>
      </c>
      <c r="G1564" s="1" t="b">
        <v>1</v>
      </c>
      <c r="H1564" s="1" t="b">
        <v>1</v>
      </c>
      <c r="I1564" s="1" t="s">
        <v>2221</v>
      </c>
      <c r="J1564" s="5"/>
    </row>
    <row r="1565" hidden="1">
      <c r="A1565" s="2" t="s">
        <v>284</v>
      </c>
      <c r="B1565" s="14"/>
      <c r="C1565" s="1" t="s">
        <v>22</v>
      </c>
      <c r="D1565" s="2" t="s">
        <v>281</v>
      </c>
      <c r="E1565" s="1" t="s">
        <v>17</v>
      </c>
      <c r="F1565" s="1" t="s">
        <v>2335</v>
      </c>
      <c r="G1565" s="1" t="b">
        <v>1</v>
      </c>
      <c r="H1565" s="1" t="b">
        <v>1</v>
      </c>
      <c r="I1565" s="1" t="s">
        <v>2221</v>
      </c>
      <c r="J1565" s="5"/>
    </row>
    <row r="1566" hidden="1">
      <c r="A1566" s="2" t="s">
        <v>285</v>
      </c>
      <c r="B1566" s="14"/>
      <c r="C1566" s="1" t="s">
        <v>22</v>
      </c>
      <c r="D1566" s="2" t="s">
        <v>284</v>
      </c>
      <c r="E1566" s="1" t="s">
        <v>22</v>
      </c>
      <c r="F1566" s="1" t="s">
        <v>2788</v>
      </c>
      <c r="G1566" s="1" t="b">
        <v>1</v>
      </c>
      <c r="H1566" s="1" t="b">
        <v>1</v>
      </c>
      <c r="I1566" s="1" t="s">
        <v>2221</v>
      </c>
      <c r="J1566" s="5"/>
    </row>
    <row r="1567" hidden="1">
      <c r="A1567" s="2" t="s">
        <v>285</v>
      </c>
      <c r="B1567" s="14"/>
      <c r="C1567" s="1" t="s">
        <v>22</v>
      </c>
      <c r="D1567" s="2" t="s">
        <v>429</v>
      </c>
      <c r="E1567" s="1" t="s">
        <v>17</v>
      </c>
      <c r="F1567" s="1" t="s">
        <v>2335</v>
      </c>
      <c r="G1567" s="1" t="b">
        <v>1</v>
      </c>
      <c r="H1567" s="1" t="b">
        <v>1</v>
      </c>
      <c r="I1567" s="1" t="s">
        <v>2221</v>
      </c>
      <c r="J1567" s="5"/>
    </row>
    <row r="1568" hidden="1">
      <c r="A1568" s="2" t="s">
        <v>285</v>
      </c>
      <c r="B1568" s="14"/>
      <c r="C1568" s="1" t="s">
        <v>22</v>
      </c>
      <c r="D1568" s="2" t="s">
        <v>405</v>
      </c>
      <c r="E1568" s="1" t="s">
        <v>17</v>
      </c>
      <c r="F1568" s="1" t="s">
        <v>2335</v>
      </c>
      <c r="G1568" s="1" t="b">
        <v>1</v>
      </c>
      <c r="H1568" s="1" t="b">
        <v>1</v>
      </c>
      <c r="I1568" s="1" t="s">
        <v>2221</v>
      </c>
      <c r="J1568" s="5"/>
    </row>
    <row r="1569" hidden="1">
      <c r="A1569" s="2" t="s">
        <v>286</v>
      </c>
      <c r="B1569" s="14"/>
      <c r="C1569" s="1" t="s">
        <v>22</v>
      </c>
      <c r="D1569" s="2" t="s">
        <v>283</v>
      </c>
      <c r="E1569" s="1" t="s">
        <v>22</v>
      </c>
      <c r="F1569" s="1" t="s">
        <v>2789</v>
      </c>
      <c r="G1569" s="1" t="b">
        <v>1</v>
      </c>
      <c r="H1569" s="1" t="b">
        <v>1</v>
      </c>
      <c r="I1569" s="1" t="s">
        <v>2221</v>
      </c>
      <c r="J1569" s="5"/>
    </row>
    <row r="1570" hidden="1">
      <c r="A1570" s="2" t="s">
        <v>286</v>
      </c>
      <c r="B1570" s="14"/>
      <c r="C1570" s="1" t="s">
        <v>22</v>
      </c>
      <c r="D1570" s="2" t="s">
        <v>433</v>
      </c>
      <c r="E1570" s="1" t="s">
        <v>17</v>
      </c>
      <c r="F1570" s="1" t="s">
        <v>2335</v>
      </c>
      <c r="G1570" s="1" t="b">
        <v>1</v>
      </c>
      <c r="H1570" s="1" t="b">
        <v>1</v>
      </c>
      <c r="I1570" s="1" t="s">
        <v>2221</v>
      </c>
      <c r="J1570" s="5"/>
    </row>
    <row r="1571" hidden="1">
      <c r="A1571" s="2" t="s">
        <v>287</v>
      </c>
      <c r="B1571" s="14"/>
      <c r="C1571" s="1" t="s">
        <v>22</v>
      </c>
      <c r="D1571" s="2" t="s">
        <v>279</v>
      </c>
      <c r="E1571" s="1" t="s">
        <v>13</v>
      </c>
      <c r="F1571" s="1" t="s">
        <v>2790</v>
      </c>
      <c r="G1571" s="1" t="b">
        <v>1</v>
      </c>
      <c r="H1571" s="1" t="b">
        <v>1</v>
      </c>
      <c r="I1571" s="1" t="s">
        <v>2236</v>
      </c>
      <c r="J1571" s="5"/>
    </row>
    <row r="1572" hidden="1">
      <c r="A1572" s="2" t="s">
        <v>287</v>
      </c>
      <c r="B1572" s="14"/>
      <c r="C1572" s="1" t="s">
        <v>22</v>
      </c>
      <c r="D1572" s="2" t="s">
        <v>279</v>
      </c>
      <c r="E1572" s="1" t="s">
        <v>13</v>
      </c>
      <c r="F1572" s="1" t="s">
        <v>2791</v>
      </c>
      <c r="G1572" s="1" t="b">
        <v>1</v>
      </c>
      <c r="H1572" s="1" t="b">
        <v>1</v>
      </c>
      <c r="I1572" s="1" t="s">
        <v>2221</v>
      </c>
      <c r="J1572" s="5"/>
    </row>
    <row r="1573" hidden="1">
      <c r="A1573" s="2" t="s">
        <v>287</v>
      </c>
      <c r="B1573" s="14"/>
      <c r="C1573" s="1" t="s">
        <v>22</v>
      </c>
      <c r="D1573" s="2" t="s">
        <v>433</v>
      </c>
      <c r="E1573" s="1" t="s">
        <v>17</v>
      </c>
      <c r="F1573" s="1" t="s">
        <v>2335</v>
      </c>
      <c r="G1573" s="1" t="b">
        <v>1</v>
      </c>
      <c r="H1573" s="1" t="b">
        <v>1</v>
      </c>
      <c r="I1573" s="1" t="s">
        <v>2236</v>
      </c>
      <c r="J1573" s="5"/>
    </row>
    <row r="1574" hidden="1">
      <c r="A1574" s="2" t="s">
        <v>287</v>
      </c>
      <c r="B1574" s="14"/>
      <c r="C1574" s="1" t="s">
        <v>22</v>
      </c>
      <c r="D1574" s="2" t="s">
        <v>279</v>
      </c>
      <c r="E1574" s="1" t="s">
        <v>13</v>
      </c>
      <c r="F1574" s="1" t="s">
        <v>2792</v>
      </c>
      <c r="G1574" s="1" t="b">
        <v>1</v>
      </c>
      <c r="H1574" s="1" t="b">
        <v>1</v>
      </c>
      <c r="I1574" s="1" t="s">
        <v>2236</v>
      </c>
      <c r="J1574" s="5"/>
    </row>
    <row r="1575" hidden="1">
      <c r="A1575" s="2" t="s">
        <v>287</v>
      </c>
      <c r="B1575" s="14"/>
      <c r="C1575" s="1" t="s">
        <v>22</v>
      </c>
      <c r="D1575" s="2" t="s">
        <v>433</v>
      </c>
      <c r="E1575" s="1" t="s">
        <v>17</v>
      </c>
      <c r="F1575" s="1" t="s">
        <v>2793</v>
      </c>
      <c r="G1575" s="1" t="b">
        <v>1</v>
      </c>
      <c r="H1575" s="1" t="b">
        <v>1</v>
      </c>
      <c r="I1575" s="1" t="s">
        <v>2236</v>
      </c>
      <c r="J1575" s="5"/>
    </row>
    <row r="1576" hidden="1">
      <c r="A1576" s="2" t="s">
        <v>288</v>
      </c>
      <c r="B1576" s="14"/>
      <c r="C1576" s="1" t="s">
        <v>22</v>
      </c>
      <c r="D1576" s="2" t="s">
        <v>294</v>
      </c>
      <c r="E1576" s="1" t="s">
        <v>22</v>
      </c>
      <c r="F1576" s="1" t="s">
        <v>2794</v>
      </c>
      <c r="G1576" s="1" t="b">
        <v>1</v>
      </c>
      <c r="H1576" s="1" t="b">
        <v>1</v>
      </c>
      <c r="I1576" s="1" t="s">
        <v>2221</v>
      </c>
      <c r="J1576" s="5"/>
    </row>
    <row r="1577" hidden="1">
      <c r="A1577" s="2" t="s">
        <v>288</v>
      </c>
      <c r="B1577" s="14"/>
      <c r="C1577" s="1" t="s">
        <v>22</v>
      </c>
      <c r="D1577" s="2" t="s">
        <v>433</v>
      </c>
      <c r="E1577" s="1" t="s">
        <v>17</v>
      </c>
      <c r="F1577" s="1" t="s">
        <v>2335</v>
      </c>
      <c r="G1577" s="1" t="b">
        <v>1</v>
      </c>
      <c r="H1577" s="1" t="b">
        <v>1</v>
      </c>
      <c r="I1577" s="1" t="s">
        <v>2221</v>
      </c>
      <c r="J1577" s="5"/>
    </row>
    <row r="1578" hidden="1">
      <c r="A1578" s="2" t="s">
        <v>289</v>
      </c>
      <c r="B1578" s="14"/>
      <c r="C1578" s="1" t="s">
        <v>22</v>
      </c>
      <c r="D1578" s="2" t="s">
        <v>293</v>
      </c>
      <c r="E1578" s="1" t="s">
        <v>22</v>
      </c>
      <c r="F1578" s="1" t="s">
        <v>2795</v>
      </c>
      <c r="G1578" s="1" t="b">
        <v>1</v>
      </c>
      <c r="H1578" s="1" t="b">
        <v>1</v>
      </c>
      <c r="I1578" s="1" t="s">
        <v>2221</v>
      </c>
      <c r="J1578" s="5"/>
    </row>
    <row r="1579" hidden="1">
      <c r="A1579" s="2" t="s">
        <v>289</v>
      </c>
      <c r="B1579" s="14"/>
      <c r="C1579" s="1" t="s">
        <v>22</v>
      </c>
      <c r="D1579" s="2" t="s">
        <v>430</v>
      </c>
      <c r="E1579" s="1" t="s">
        <v>17</v>
      </c>
      <c r="F1579" s="1" t="s">
        <v>2384</v>
      </c>
      <c r="G1579" s="1" t="b">
        <v>1</v>
      </c>
      <c r="H1579" s="1" t="b">
        <v>1</v>
      </c>
      <c r="I1579" s="1" t="s">
        <v>2221</v>
      </c>
      <c r="J1579" s="5"/>
    </row>
    <row r="1580" hidden="1">
      <c r="A1580" s="2" t="s">
        <v>289</v>
      </c>
      <c r="B1580" s="14"/>
      <c r="C1580" s="1" t="s">
        <v>22</v>
      </c>
      <c r="D1580" s="2" t="s">
        <v>298</v>
      </c>
      <c r="E1580" s="1" t="s">
        <v>22</v>
      </c>
      <c r="F1580" s="1" t="s">
        <v>2796</v>
      </c>
      <c r="G1580" s="1" t="b">
        <v>1</v>
      </c>
      <c r="H1580" s="1" t="b">
        <v>1</v>
      </c>
      <c r="I1580" s="1" t="s">
        <v>2221</v>
      </c>
      <c r="J1580" s="5"/>
    </row>
    <row r="1581" hidden="1">
      <c r="A1581" s="2" t="s">
        <v>289</v>
      </c>
      <c r="B1581" s="14"/>
      <c r="C1581" s="1" t="s">
        <v>22</v>
      </c>
      <c r="D1581" s="2" t="s">
        <v>429</v>
      </c>
      <c r="E1581" s="1" t="s">
        <v>17</v>
      </c>
      <c r="F1581" s="1" t="s">
        <v>2335</v>
      </c>
      <c r="G1581" s="1" t="b">
        <v>1</v>
      </c>
      <c r="H1581" s="1" t="b">
        <v>1</v>
      </c>
      <c r="I1581" s="1" t="s">
        <v>2221</v>
      </c>
      <c r="J1581" s="5"/>
    </row>
    <row r="1582" hidden="1">
      <c r="A1582" s="2" t="s">
        <v>290</v>
      </c>
      <c r="B1582" s="14"/>
      <c r="C1582" s="1" t="s">
        <v>22</v>
      </c>
      <c r="D1582" s="2" t="s">
        <v>433</v>
      </c>
      <c r="E1582" s="1" t="s">
        <v>17</v>
      </c>
      <c r="F1582" s="1" t="s">
        <v>2797</v>
      </c>
      <c r="G1582" s="1" t="b">
        <v>1</v>
      </c>
      <c r="H1582" s="1" t="b">
        <v>1</v>
      </c>
      <c r="I1582" s="1" t="s">
        <v>2236</v>
      </c>
      <c r="J1582" s="5"/>
    </row>
    <row r="1583" hidden="1">
      <c r="A1583" s="2" t="s">
        <v>290</v>
      </c>
      <c r="B1583" s="14"/>
      <c r="C1583" s="1" t="s">
        <v>22</v>
      </c>
      <c r="D1583" s="2" t="s">
        <v>433</v>
      </c>
      <c r="E1583" s="1" t="s">
        <v>17</v>
      </c>
      <c r="F1583" s="1" t="s">
        <v>2798</v>
      </c>
      <c r="G1583" s="1" t="b">
        <v>1</v>
      </c>
      <c r="H1583" s="1" t="b">
        <v>1</v>
      </c>
      <c r="I1583" s="1" t="s">
        <v>2221</v>
      </c>
      <c r="J1583" s="5"/>
    </row>
    <row r="1584" hidden="1">
      <c r="A1584" s="2" t="s">
        <v>290</v>
      </c>
      <c r="B1584" s="14"/>
      <c r="C1584" s="1" t="s">
        <v>22</v>
      </c>
      <c r="D1584" s="2" t="s">
        <v>428</v>
      </c>
      <c r="E1584" s="1" t="s">
        <v>17</v>
      </c>
      <c r="F1584" s="1" t="s">
        <v>2335</v>
      </c>
      <c r="G1584" s="1" t="b">
        <v>1</v>
      </c>
      <c r="H1584" s="1" t="b">
        <v>1</v>
      </c>
      <c r="I1584" s="1" t="s">
        <v>2236</v>
      </c>
      <c r="J1584" s="5"/>
    </row>
    <row r="1585" hidden="1">
      <c r="A1585" s="2" t="s">
        <v>290</v>
      </c>
      <c r="B1585" s="14"/>
      <c r="C1585" s="1" t="s">
        <v>22</v>
      </c>
      <c r="D1585" s="2" t="s">
        <v>430</v>
      </c>
      <c r="E1585" s="1" t="s">
        <v>17</v>
      </c>
      <c r="F1585" s="1" t="s">
        <v>2384</v>
      </c>
      <c r="G1585" s="1" t="b">
        <v>1</v>
      </c>
      <c r="H1585" s="1" t="b">
        <v>1</v>
      </c>
      <c r="I1585" s="1" t="s">
        <v>2221</v>
      </c>
      <c r="J1585" s="5"/>
    </row>
    <row r="1586" hidden="1">
      <c r="A1586" s="2" t="s">
        <v>290</v>
      </c>
      <c r="B1586" s="14"/>
      <c r="C1586" s="1" t="s">
        <v>22</v>
      </c>
      <c r="D1586" s="2" t="s">
        <v>433</v>
      </c>
      <c r="E1586" s="1" t="s">
        <v>17</v>
      </c>
      <c r="F1586" s="1" t="s">
        <v>2797</v>
      </c>
      <c r="G1586" s="1" t="b">
        <v>1</v>
      </c>
      <c r="H1586" s="1" t="b">
        <v>1</v>
      </c>
      <c r="I1586" s="1" t="s">
        <v>2236</v>
      </c>
      <c r="J1586" s="5"/>
    </row>
    <row r="1587" hidden="1">
      <c r="A1587" s="2" t="s">
        <v>290</v>
      </c>
      <c r="B1587" s="14"/>
      <c r="C1587" s="1" t="s">
        <v>22</v>
      </c>
      <c r="D1587" s="2" t="s">
        <v>430</v>
      </c>
      <c r="E1587" s="1" t="s">
        <v>17</v>
      </c>
      <c r="F1587" s="1" t="s">
        <v>2799</v>
      </c>
      <c r="G1587" s="1" t="b">
        <v>1</v>
      </c>
      <c r="H1587" s="1" t="b">
        <v>1</v>
      </c>
      <c r="I1587" s="1" t="s">
        <v>2236</v>
      </c>
      <c r="J1587" s="5"/>
    </row>
    <row r="1588" hidden="1">
      <c r="A1588" s="2" t="s">
        <v>290</v>
      </c>
      <c r="B1588" s="14"/>
      <c r="C1588" s="1" t="s">
        <v>22</v>
      </c>
      <c r="D1588" s="2" t="s">
        <v>405</v>
      </c>
      <c r="E1588" s="1" t="s">
        <v>17</v>
      </c>
      <c r="F1588" s="1" t="s">
        <v>2335</v>
      </c>
      <c r="G1588" s="1" t="b">
        <v>1</v>
      </c>
      <c r="H1588" s="1" t="b">
        <v>1</v>
      </c>
      <c r="I1588" s="1" t="s">
        <v>2236</v>
      </c>
      <c r="J1588" s="5"/>
    </row>
    <row r="1589" hidden="1">
      <c r="A1589" s="2" t="s">
        <v>291</v>
      </c>
      <c r="B1589" s="14"/>
      <c r="C1589" s="1" t="s">
        <v>22</v>
      </c>
      <c r="D1589" s="2" t="s">
        <v>279</v>
      </c>
      <c r="E1589" s="1" t="s">
        <v>13</v>
      </c>
      <c r="F1589" s="1" t="s">
        <v>2791</v>
      </c>
      <c r="G1589" s="1" t="b">
        <v>1</v>
      </c>
      <c r="H1589" s="1" t="b">
        <v>1</v>
      </c>
      <c r="I1589" s="1" t="s">
        <v>2221</v>
      </c>
      <c r="J1589" s="5"/>
    </row>
    <row r="1590" hidden="1">
      <c r="A1590" s="2" t="s">
        <v>291</v>
      </c>
      <c r="B1590" s="14"/>
      <c r="C1590" s="1" t="s">
        <v>22</v>
      </c>
      <c r="D1590" s="2" t="s">
        <v>336</v>
      </c>
      <c r="E1590" s="1" t="s">
        <v>22</v>
      </c>
      <c r="F1590" s="1" t="s">
        <v>2800</v>
      </c>
      <c r="G1590" s="1" t="b">
        <v>1</v>
      </c>
      <c r="H1590" s="1" t="b">
        <v>1</v>
      </c>
      <c r="I1590" s="1" t="s">
        <v>2221</v>
      </c>
      <c r="J1590" s="5"/>
    </row>
    <row r="1591" hidden="1">
      <c r="A1591" s="2" t="s">
        <v>291</v>
      </c>
      <c r="B1591" s="14"/>
      <c r="C1591" s="1" t="s">
        <v>22</v>
      </c>
      <c r="D1591" s="2" t="s">
        <v>291</v>
      </c>
      <c r="E1591" s="1" t="s">
        <v>22</v>
      </c>
      <c r="F1591" s="1" t="s">
        <v>2801</v>
      </c>
      <c r="G1591" s="1" t="b">
        <v>1</v>
      </c>
      <c r="H1591" s="1" t="b">
        <v>1</v>
      </c>
      <c r="I1591" s="1" t="s">
        <v>2221</v>
      </c>
      <c r="J1591" s="5"/>
    </row>
    <row r="1592" hidden="1">
      <c r="A1592" s="2" t="s">
        <v>291</v>
      </c>
      <c r="B1592" s="14"/>
      <c r="C1592" s="1" t="s">
        <v>22</v>
      </c>
      <c r="D1592" s="2" t="s">
        <v>292</v>
      </c>
      <c r="E1592" s="1" t="s">
        <v>22</v>
      </c>
      <c r="F1592" s="1" t="s">
        <v>2802</v>
      </c>
      <c r="G1592" s="1" t="b">
        <v>1</v>
      </c>
      <c r="H1592" s="1" t="b">
        <v>1</v>
      </c>
      <c r="I1592" s="1" t="s">
        <v>2221</v>
      </c>
      <c r="J1592" s="5"/>
    </row>
    <row r="1593" hidden="1">
      <c r="A1593" s="2" t="s">
        <v>291</v>
      </c>
      <c r="B1593" s="14"/>
      <c r="C1593" s="1" t="s">
        <v>22</v>
      </c>
      <c r="D1593" s="2" t="s">
        <v>396</v>
      </c>
      <c r="E1593" s="1" t="s">
        <v>22</v>
      </c>
      <c r="F1593" s="1" t="s">
        <v>2803</v>
      </c>
      <c r="G1593" s="1" t="b">
        <v>1</v>
      </c>
      <c r="H1593" s="1" t="b">
        <v>1</v>
      </c>
      <c r="I1593" s="1" t="s">
        <v>2221</v>
      </c>
      <c r="J1593" s="5"/>
    </row>
    <row r="1594" hidden="1">
      <c r="A1594" s="2" t="s">
        <v>291</v>
      </c>
      <c r="B1594" s="14"/>
      <c r="C1594" s="1" t="s">
        <v>22</v>
      </c>
      <c r="D1594" s="2" t="s">
        <v>336</v>
      </c>
      <c r="E1594" s="1" t="s">
        <v>22</v>
      </c>
      <c r="F1594" s="1" t="s">
        <v>2800</v>
      </c>
      <c r="G1594" s="1" t="b">
        <v>1</v>
      </c>
      <c r="H1594" s="1" t="b">
        <v>1</v>
      </c>
      <c r="I1594" s="1" t="s">
        <v>2221</v>
      </c>
      <c r="J1594" s="5"/>
    </row>
    <row r="1595" hidden="1">
      <c r="A1595" s="2" t="s">
        <v>291</v>
      </c>
      <c r="B1595" s="14"/>
      <c r="C1595" s="1" t="s">
        <v>22</v>
      </c>
      <c r="D1595" s="2" t="s">
        <v>296</v>
      </c>
      <c r="E1595" s="1" t="s">
        <v>22</v>
      </c>
      <c r="F1595" s="1" t="s">
        <v>2804</v>
      </c>
      <c r="G1595" s="1" t="b">
        <v>1</v>
      </c>
      <c r="H1595" s="1" t="b">
        <v>1</v>
      </c>
      <c r="I1595" s="1" t="s">
        <v>2221</v>
      </c>
      <c r="J1595" s="5"/>
    </row>
    <row r="1596" hidden="1">
      <c r="A1596" s="2" t="s">
        <v>291</v>
      </c>
      <c r="B1596" s="14"/>
      <c r="C1596" s="1" t="s">
        <v>22</v>
      </c>
      <c r="D1596" s="2" t="s">
        <v>331</v>
      </c>
      <c r="E1596" s="1" t="s">
        <v>22</v>
      </c>
      <c r="F1596" s="1" t="s">
        <v>2805</v>
      </c>
      <c r="G1596" s="1" t="b">
        <v>1</v>
      </c>
      <c r="H1596" s="1" t="b">
        <v>1</v>
      </c>
      <c r="I1596" s="1" t="s">
        <v>2221</v>
      </c>
      <c r="J1596" s="5"/>
    </row>
    <row r="1597" hidden="1">
      <c r="A1597" s="2" t="s">
        <v>291</v>
      </c>
      <c r="B1597" s="14"/>
      <c r="C1597" s="1" t="s">
        <v>22</v>
      </c>
      <c r="D1597" s="2" t="s">
        <v>332</v>
      </c>
      <c r="E1597" s="1" t="s">
        <v>22</v>
      </c>
      <c r="F1597" s="1" t="s">
        <v>2806</v>
      </c>
      <c r="G1597" s="1" t="b">
        <v>1</v>
      </c>
      <c r="H1597" s="1" t="b">
        <v>1</v>
      </c>
      <c r="I1597" s="1" t="s">
        <v>2221</v>
      </c>
      <c r="J1597" s="5"/>
    </row>
    <row r="1598" hidden="1">
      <c r="A1598" s="2" t="s">
        <v>291</v>
      </c>
      <c r="B1598" s="14"/>
      <c r="C1598" s="1" t="s">
        <v>22</v>
      </c>
      <c r="D1598" s="2" t="s">
        <v>334</v>
      </c>
      <c r="E1598" s="1" t="s">
        <v>22</v>
      </c>
      <c r="F1598" s="1" t="s">
        <v>2807</v>
      </c>
      <c r="G1598" s="1" t="b">
        <v>1</v>
      </c>
      <c r="H1598" s="1" t="b">
        <v>1</v>
      </c>
      <c r="I1598" s="1" t="s">
        <v>2221</v>
      </c>
      <c r="J1598" s="5"/>
    </row>
    <row r="1599" hidden="1">
      <c r="A1599" s="2" t="s">
        <v>291</v>
      </c>
      <c r="B1599" s="14"/>
      <c r="C1599" s="1" t="s">
        <v>22</v>
      </c>
      <c r="D1599" s="2" t="s">
        <v>333</v>
      </c>
      <c r="E1599" s="1" t="s">
        <v>22</v>
      </c>
      <c r="F1599" s="1" t="s">
        <v>2808</v>
      </c>
      <c r="G1599" s="1" t="b">
        <v>1</v>
      </c>
      <c r="H1599" s="1" t="b">
        <v>1</v>
      </c>
      <c r="I1599" s="1" t="s">
        <v>2221</v>
      </c>
      <c r="J1599" s="5"/>
    </row>
    <row r="1600" hidden="1">
      <c r="A1600" s="2" t="s">
        <v>291</v>
      </c>
      <c r="B1600" s="14"/>
      <c r="C1600" s="1" t="s">
        <v>22</v>
      </c>
      <c r="D1600" s="2" t="s">
        <v>335</v>
      </c>
      <c r="E1600" s="1" t="s">
        <v>22</v>
      </c>
      <c r="F1600" s="1" t="s">
        <v>2809</v>
      </c>
      <c r="G1600" s="1" t="b">
        <v>1</v>
      </c>
      <c r="H1600" s="1" t="b">
        <v>1</v>
      </c>
      <c r="I1600" s="1" t="s">
        <v>2221</v>
      </c>
      <c r="J1600" s="5"/>
    </row>
    <row r="1601" hidden="1">
      <c r="A1601" s="2" t="s">
        <v>291</v>
      </c>
      <c r="B1601" s="14"/>
      <c r="C1601" s="1" t="s">
        <v>22</v>
      </c>
      <c r="D1601" s="2" t="s">
        <v>312</v>
      </c>
      <c r="E1601" s="1" t="s">
        <v>22</v>
      </c>
      <c r="F1601" s="1" t="s">
        <v>2810</v>
      </c>
      <c r="G1601" s="1" t="b">
        <v>1</v>
      </c>
      <c r="H1601" s="1" t="b">
        <v>1</v>
      </c>
      <c r="I1601" s="1" t="s">
        <v>2221</v>
      </c>
      <c r="J1601" s="5"/>
    </row>
    <row r="1602" hidden="1">
      <c r="A1602" s="2" t="s">
        <v>291</v>
      </c>
      <c r="B1602" s="14"/>
      <c r="C1602" s="1" t="s">
        <v>22</v>
      </c>
      <c r="D1602" s="2" t="s">
        <v>313</v>
      </c>
      <c r="E1602" s="1" t="s">
        <v>22</v>
      </c>
      <c r="F1602" s="1" t="s">
        <v>2811</v>
      </c>
      <c r="G1602" s="1" t="b">
        <v>1</v>
      </c>
      <c r="H1602" s="1" t="b">
        <v>1</v>
      </c>
      <c r="I1602" s="1" t="s">
        <v>2221</v>
      </c>
      <c r="J1602" s="5"/>
    </row>
    <row r="1603" hidden="1">
      <c r="A1603" s="2" t="s">
        <v>291</v>
      </c>
      <c r="B1603" s="14"/>
      <c r="C1603" s="1" t="s">
        <v>22</v>
      </c>
      <c r="D1603" s="2" t="s">
        <v>314</v>
      </c>
      <c r="E1603" s="1" t="s">
        <v>22</v>
      </c>
      <c r="F1603" s="1" t="s">
        <v>2812</v>
      </c>
      <c r="G1603" s="1" t="b">
        <v>1</v>
      </c>
      <c r="H1603" s="1" t="b">
        <v>1</v>
      </c>
      <c r="I1603" s="1" t="s">
        <v>2221</v>
      </c>
      <c r="J1603" s="5"/>
    </row>
    <row r="1604" hidden="1">
      <c r="A1604" s="2" t="s">
        <v>291</v>
      </c>
      <c r="B1604" s="14"/>
      <c r="C1604" s="1" t="s">
        <v>22</v>
      </c>
      <c r="D1604" s="2" t="s">
        <v>315</v>
      </c>
      <c r="E1604" s="1" t="s">
        <v>22</v>
      </c>
      <c r="F1604" s="1" t="s">
        <v>2813</v>
      </c>
      <c r="G1604" s="1" t="b">
        <v>1</v>
      </c>
      <c r="H1604" s="1" t="b">
        <v>1</v>
      </c>
      <c r="I1604" s="1" t="s">
        <v>2221</v>
      </c>
      <c r="J1604" s="5"/>
    </row>
    <row r="1605" hidden="1">
      <c r="A1605" s="2" t="s">
        <v>291</v>
      </c>
      <c r="B1605" s="14"/>
      <c r="C1605" s="1" t="s">
        <v>22</v>
      </c>
      <c r="D1605" s="2" t="s">
        <v>316</v>
      </c>
      <c r="E1605" s="1" t="s">
        <v>22</v>
      </c>
      <c r="F1605" s="1" t="s">
        <v>2814</v>
      </c>
      <c r="G1605" s="1" t="b">
        <v>1</v>
      </c>
      <c r="H1605" s="1" t="b">
        <v>1</v>
      </c>
      <c r="I1605" s="1" t="s">
        <v>2221</v>
      </c>
      <c r="J1605" s="5"/>
    </row>
    <row r="1606" hidden="1">
      <c r="A1606" s="2" t="s">
        <v>291</v>
      </c>
      <c r="B1606" s="14"/>
      <c r="C1606" s="1" t="s">
        <v>22</v>
      </c>
      <c r="D1606" s="2" t="s">
        <v>318</v>
      </c>
      <c r="E1606" s="1" t="s">
        <v>22</v>
      </c>
      <c r="F1606" s="1" t="s">
        <v>2815</v>
      </c>
      <c r="G1606" s="1" t="b">
        <v>1</v>
      </c>
      <c r="H1606" s="1" t="b">
        <v>1</v>
      </c>
      <c r="I1606" s="1" t="s">
        <v>2221</v>
      </c>
      <c r="J1606" s="5"/>
    </row>
    <row r="1607" hidden="1">
      <c r="A1607" s="2" t="s">
        <v>291</v>
      </c>
      <c r="B1607" s="14"/>
      <c r="C1607" s="1" t="s">
        <v>22</v>
      </c>
      <c r="D1607" s="2" t="s">
        <v>317</v>
      </c>
      <c r="E1607" s="1" t="s">
        <v>22</v>
      </c>
      <c r="F1607" s="1" t="s">
        <v>2816</v>
      </c>
      <c r="G1607" s="1" t="b">
        <v>1</v>
      </c>
      <c r="H1607" s="1" t="b">
        <v>1</v>
      </c>
      <c r="I1607" s="1" t="s">
        <v>2221</v>
      </c>
      <c r="J1607" s="5"/>
    </row>
    <row r="1608" hidden="1">
      <c r="A1608" s="2" t="s">
        <v>291</v>
      </c>
      <c r="B1608" s="14"/>
      <c r="C1608" s="1" t="s">
        <v>22</v>
      </c>
      <c r="D1608" s="2" t="s">
        <v>319</v>
      </c>
      <c r="E1608" s="1" t="s">
        <v>22</v>
      </c>
      <c r="F1608" s="1" t="s">
        <v>2817</v>
      </c>
      <c r="G1608" s="1" t="b">
        <v>1</v>
      </c>
      <c r="H1608" s="1" t="b">
        <v>1</v>
      </c>
      <c r="I1608" s="1" t="s">
        <v>2221</v>
      </c>
      <c r="J1608" s="5"/>
    </row>
    <row r="1609" hidden="1">
      <c r="A1609" s="2" t="s">
        <v>291</v>
      </c>
      <c r="B1609" s="14"/>
      <c r="C1609" s="1" t="s">
        <v>22</v>
      </c>
      <c r="D1609" s="2" t="s">
        <v>320</v>
      </c>
      <c r="E1609" s="1" t="s">
        <v>22</v>
      </c>
      <c r="F1609" s="1" t="s">
        <v>2818</v>
      </c>
      <c r="G1609" s="1" t="b">
        <v>1</v>
      </c>
      <c r="H1609" s="1" t="b">
        <v>1</v>
      </c>
      <c r="I1609" s="1" t="s">
        <v>2221</v>
      </c>
      <c r="J1609" s="5"/>
    </row>
    <row r="1610" hidden="1">
      <c r="A1610" s="2" t="s">
        <v>291</v>
      </c>
      <c r="B1610" s="14"/>
      <c r="C1610" s="1" t="s">
        <v>22</v>
      </c>
      <c r="D1610" s="2" t="s">
        <v>321</v>
      </c>
      <c r="E1610" s="1" t="s">
        <v>22</v>
      </c>
      <c r="F1610" s="1" t="s">
        <v>2819</v>
      </c>
      <c r="G1610" s="1" t="b">
        <v>1</v>
      </c>
      <c r="H1610" s="1" t="b">
        <v>1</v>
      </c>
      <c r="I1610" s="1" t="s">
        <v>2221</v>
      </c>
      <c r="J1610" s="5"/>
    </row>
    <row r="1611" hidden="1">
      <c r="A1611" s="2" t="s">
        <v>291</v>
      </c>
      <c r="B1611" s="14"/>
      <c r="C1611" s="1" t="s">
        <v>22</v>
      </c>
      <c r="D1611" s="2" t="s">
        <v>322</v>
      </c>
      <c r="E1611" s="1" t="s">
        <v>22</v>
      </c>
      <c r="F1611" s="1" t="s">
        <v>2820</v>
      </c>
      <c r="G1611" s="1" t="b">
        <v>1</v>
      </c>
      <c r="H1611" s="1" t="b">
        <v>1</v>
      </c>
      <c r="I1611" s="1" t="s">
        <v>2221</v>
      </c>
      <c r="J1611" s="5"/>
    </row>
    <row r="1612" hidden="1">
      <c r="A1612" s="2" t="s">
        <v>291</v>
      </c>
      <c r="B1612" s="14"/>
      <c r="C1612" s="1" t="s">
        <v>22</v>
      </c>
      <c r="D1612" s="2" t="s">
        <v>323</v>
      </c>
      <c r="E1612" s="1" t="s">
        <v>22</v>
      </c>
      <c r="F1612" s="1" t="s">
        <v>2821</v>
      </c>
      <c r="G1612" s="1" t="b">
        <v>1</v>
      </c>
      <c r="H1612" s="1" t="b">
        <v>1</v>
      </c>
      <c r="I1612" s="1" t="s">
        <v>2221</v>
      </c>
      <c r="J1612" s="5"/>
    </row>
    <row r="1613" hidden="1">
      <c r="A1613" s="2" t="s">
        <v>291</v>
      </c>
      <c r="B1613" s="14"/>
      <c r="C1613" s="1" t="s">
        <v>22</v>
      </c>
      <c r="D1613" s="2" t="s">
        <v>324</v>
      </c>
      <c r="E1613" s="1" t="s">
        <v>22</v>
      </c>
      <c r="F1613" s="1" t="s">
        <v>2822</v>
      </c>
      <c r="G1613" s="1" t="b">
        <v>1</v>
      </c>
      <c r="H1613" s="1" t="b">
        <v>1</v>
      </c>
      <c r="I1613" s="1" t="s">
        <v>2221</v>
      </c>
      <c r="J1613" s="5"/>
    </row>
    <row r="1614" hidden="1">
      <c r="A1614" s="2" t="s">
        <v>291</v>
      </c>
      <c r="B1614" s="14"/>
      <c r="C1614" s="1" t="s">
        <v>22</v>
      </c>
      <c r="D1614" s="2" t="s">
        <v>325</v>
      </c>
      <c r="E1614" s="1" t="s">
        <v>22</v>
      </c>
      <c r="F1614" s="1" t="s">
        <v>2823</v>
      </c>
      <c r="G1614" s="1" t="b">
        <v>1</v>
      </c>
      <c r="H1614" s="1" t="b">
        <v>1</v>
      </c>
      <c r="I1614" s="1" t="s">
        <v>2221</v>
      </c>
      <c r="J1614" s="5"/>
    </row>
    <row r="1615" hidden="1">
      <c r="A1615" s="2" t="s">
        <v>291</v>
      </c>
      <c r="B1615" s="14"/>
      <c r="C1615" s="1" t="s">
        <v>22</v>
      </c>
      <c r="D1615" s="2" t="s">
        <v>326</v>
      </c>
      <c r="E1615" s="1" t="s">
        <v>22</v>
      </c>
      <c r="F1615" s="1" t="s">
        <v>2824</v>
      </c>
      <c r="G1615" s="1" t="b">
        <v>1</v>
      </c>
      <c r="H1615" s="1" t="b">
        <v>1</v>
      </c>
      <c r="I1615" s="1" t="s">
        <v>2221</v>
      </c>
      <c r="J1615" s="5"/>
    </row>
    <row r="1616" hidden="1">
      <c r="A1616" s="2" t="s">
        <v>291</v>
      </c>
      <c r="B1616" s="14"/>
      <c r="C1616" s="1" t="s">
        <v>22</v>
      </c>
      <c r="D1616" s="2" t="s">
        <v>327</v>
      </c>
      <c r="E1616" s="1" t="s">
        <v>22</v>
      </c>
      <c r="F1616" s="1" t="s">
        <v>2825</v>
      </c>
      <c r="G1616" s="1" t="b">
        <v>1</v>
      </c>
      <c r="H1616" s="1" t="b">
        <v>1</v>
      </c>
      <c r="I1616" s="1" t="s">
        <v>2221</v>
      </c>
      <c r="J1616" s="5"/>
    </row>
    <row r="1617" hidden="1">
      <c r="A1617" s="2" t="s">
        <v>291</v>
      </c>
      <c r="B1617" s="14"/>
      <c r="C1617" s="1" t="s">
        <v>22</v>
      </c>
      <c r="D1617" s="2" t="s">
        <v>328</v>
      </c>
      <c r="E1617" s="1" t="s">
        <v>22</v>
      </c>
      <c r="F1617" s="1" t="s">
        <v>2826</v>
      </c>
      <c r="G1617" s="1" t="b">
        <v>1</v>
      </c>
      <c r="H1617" s="1" t="b">
        <v>1</v>
      </c>
      <c r="I1617" s="1" t="s">
        <v>2221</v>
      </c>
      <c r="J1617" s="5"/>
    </row>
    <row r="1618" hidden="1">
      <c r="A1618" s="2" t="s">
        <v>291</v>
      </c>
      <c r="B1618" s="14"/>
      <c r="C1618" s="1" t="s">
        <v>22</v>
      </c>
      <c r="D1618" s="2" t="s">
        <v>329</v>
      </c>
      <c r="E1618" s="1" t="s">
        <v>22</v>
      </c>
      <c r="F1618" s="1" t="s">
        <v>2827</v>
      </c>
      <c r="G1618" s="1" t="b">
        <v>1</v>
      </c>
      <c r="H1618" s="1" t="b">
        <v>1</v>
      </c>
      <c r="I1618" s="1" t="s">
        <v>2221</v>
      </c>
      <c r="J1618" s="5"/>
    </row>
    <row r="1619" hidden="1">
      <c r="A1619" s="2" t="s">
        <v>291</v>
      </c>
      <c r="B1619" s="14"/>
      <c r="C1619" s="1" t="s">
        <v>22</v>
      </c>
      <c r="D1619" s="2" t="s">
        <v>330</v>
      </c>
      <c r="E1619" s="1" t="s">
        <v>22</v>
      </c>
      <c r="F1619" s="1" t="s">
        <v>2828</v>
      </c>
      <c r="G1619" s="1" t="b">
        <v>1</v>
      </c>
      <c r="H1619" s="1" t="b">
        <v>1</v>
      </c>
      <c r="I1619" s="1" t="s">
        <v>2221</v>
      </c>
      <c r="J1619" s="5"/>
    </row>
    <row r="1620" hidden="1">
      <c r="A1620" s="2" t="s">
        <v>291</v>
      </c>
      <c r="B1620" s="14"/>
      <c r="C1620" s="1" t="s">
        <v>22</v>
      </c>
      <c r="D1620" s="2" t="s">
        <v>301</v>
      </c>
      <c r="E1620" s="1" t="s">
        <v>22</v>
      </c>
      <c r="F1620" s="1" t="s">
        <v>2829</v>
      </c>
      <c r="G1620" s="1" t="b">
        <v>1</v>
      </c>
      <c r="H1620" s="1" t="b">
        <v>1</v>
      </c>
      <c r="I1620" s="1" t="s">
        <v>2221</v>
      </c>
      <c r="J1620" s="5"/>
    </row>
    <row r="1621" hidden="1">
      <c r="A1621" s="2" t="s">
        <v>291</v>
      </c>
      <c r="B1621" s="14"/>
      <c r="C1621" s="1" t="s">
        <v>22</v>
      </c>
      <c r="D1621" s="2" t="s">
        <v>302</v>
      </c>
      <c r="E1621" s="1" t="s">
        <v>22</v>
      </c>
      <c r="F1621" s="1" t="s">
        <v>2830</v>
      </c>
      <c r="G1621" s="1" t="b">
        <v>1</v>
      </c>
      <c r="H1621" s="1" t="b">
        <v>1</v>
      </c>
      <c r="I1621" s="1" t="s">
        <v>2221</v>
      </c>
      <c r="J1621" s="5"/>
    </row>
    <row r="1622" hidden="1">
      <c r="A1622" s="2" t="s">
        <v>291</v>
      </c>
      <c r="B1622" s="14"/>
      <c r="C1622" s="1" t="s">
        <v>22</v>
      </c>
      <c r="D1622" s="2" t="s">
        <v>303</v>
      </c>
      <c r="E1622" s="1" t="s">
        <v>22</v>
      </c>
      <c r="F1622" s="1" t="s">
        <v>2831</v>
      </c>
      <c r="G1622" s="1" t="b">
        <v>1</v>
      </c>
      <c r="H1622" s="1" t="b">
        <v>1</v>
      </c>
      <c r="I1622" s="1" t="s">
        <v>2221</v>
      </c>
      <c r="J1622" s="5"/>
    </row>
    <row r="1623" hidden="1">
      <c r="A1623" s="2" t="s">
        <v>291</v>
      </c>
      <c r="B1623" s="14"/>
      <c r="C1623" s="1" t="s">
        <v>22</v>
      </c>
      <c r="D1623" s="2" t="s">
        <v>304</v>
      </c>
      <c r="E1623" s="1" t="s">
        <v>22</v>
      </c>
      <c r="F1623" s="1" t="s">
        <v>2832</v>
      </c>
      <c r="G1623" s="1" t="b">
        <v>1</v>
      </c>
      <c r="H1623" s="1" t="b">
        <v>1</v>
      </c>
      <c r="I1623" s="1" t="s">
        <v>2221</v>
      </c>
      <c r="J1623" s="5"/>
    </row>
    <row r="1624" hidden="1">
      <c r="A1624" s="2" t="s">
        <v>291</v>
      </c>
      <c r="B1624" s="14"/>
      <c r="C1624" s="1" t="s">
        <v>22</v>
      </c>
      <c r="D1624" s="2" t="s">
        <v>305</v>
      </c>
      <c r="E1624" s="1" t="s">
        <v>22</v>
      </c>
      <c r="F1624" s="1" t="s">
        <v>2833</v>
      </c>
      <c r="G1624" s="1" t="b">
        <v>1</v>
      </c>
      <c r="H1624" s="1" t="b">
        <v>1</v>
      </c>
      <c r="I1624" s="1" t="s">
        <v>2221</v>
      </c>
      <c r="J1624" s="5"/>
    </row>
    <row r="1625" hidden="1">
      <c r="A1625" s="2" t="s">
        <v>291</v>
      </c>
      <c r="B1625" s="14"/>
      <c r="C1625" s="1" t="s">
        <v>22</v>
      </c>
      <c r="D1625" s="2" t="s">
        <v>306</v>
      </c>
      <c r="E1625" s="1" t="s">
        <v>22</v>
      </c>
      <c r="F1625" s="1" t="s">
        <v>2834</v>
      </c>
      <c r="G1625" s="1" t="b">
        <v>1</v>
      </c>
      <c r="H1625" s="1" t="b">
        <v>1</v>
      </c>
      <c r="I1625" s="1" t="s">
        <v>2221</v>
      </c>
      <c r="J1625" s="5"/>
    </row>
    <row r="1626" hidden="1">
      <c r="A1626" s="2" t="s">
        <v>291</v>
      </c>
      <c r="B1626" s="14"/>
      <c r="C1626" s="1" t="s">
        <v>22</v>
      </c>
      <c r="D1626" s="2" t="s">
        <v>307</v>
      </c>
      <c r="E1626" s="1" t="s">
        <v>22</v>
      </c>
      <c r="F1626" s="1" t="s">
        <v>2835</v>
      </c>
      <c r="G1626" s="1" t="b">
        <v>1</v>
      </c>
      <c r="H1626" s="1" t="b">
        <v>1</v>
      </c>
      <c r="I1626" s="1" t="s">
        <v>2221</v>
      </c>
      <c r="J1626" s="5"/>
    </row>
    <row r="1627" hidden="1">
      <c r="A1627" s="2" t="s">
        <v>291</v>
      </c>
      <c r="B1627" s="14"/>
      <c r="C1627" s="1" t="s">
        <v>22</v>
      </c>
      <c r="D1627" s="2" t="s">
        <v>308</v>
      </c>
      <c r="E1627" s="1" t="s">
        <v>22</v>
      </c>
      <c r="F1627" s="1" t="s">
        <v>2836</v>
      </c>
      <c r="G1627" s="1" t="b">
        <v>1</v>
      </c>
      <c r="H1627" s="1" t="b">
        <v>1</v>
      </c>
      <c r="I1627" s="1" t="s">
        <v>2221</v>
      </c>
      <c r="J1627" s="5"/>
    </row>
    <row r="1628" hidden="1">
      <c r="A1628" s="2" t="s">
        <v>291</v>
      </c>
      <c r="B1628" s="14"/>
      <c r="C1628" s="1" t="s">
        <v>22</v>
      </c>
      <c r="D1628" s="2" t="s">
        <v>309</v>
      </c>
      <c r="E1628" s="1" t="s">
        <v>22</v>
      </c>
      <c r="F1628" s="1" t="s">
        <v>2837</v>
      </c>
      <c r="G1628" s="1" t="b">
        <v>1</v>
      </c>
      <c r="H1628" s="1" t="b">
        <v>1</v>
      </c>
      <c r="I1628" s="1" t="s">
        <v>2221</v>
      </c>
      <c r="J1628" s="5"/>
    </row>
    <row r="1629" hidden="1">
      <c r="A1629" s="2" t="s">
        <v>291</v>
      </c>
      <c r="B1629" s="14"/>
      <c r="C1629" s="1" t="s">
        <v>22</v>
      </c>
      <c r="D1629" s="2" t="s">
        <v>310</v>
      </c>
      <c r="E1629" s="1" t="s">
        <v>22</v>
      </c>
      <c r="F1629" s="1" t="s">
        <v>2838</v>
      </c>
      <c r="G1629" s="1" t="b">
        <v>1</v>
      </c>
      <c r="H1629" s="1" t="b">
        <v>1</v>
      </c>
      <c r="I1629" s="1" t="s">
        <v>2221</v>
      </c>
      <c r="J1629" s="5"/>
    </row>
    <row r="1630" hidden="1">
      <c r="A1630" s="2" t="s">
        <v>291</v>
      </c>
      <c r="B1630" s="14"/>
      <c r="C1630" s="1" t="s">
        <v>22</v>
      </c>
      <c r="D1630" s="2" t="s">
        <v>311</v>
      </c>
      <c r="E1630" s="1" t="s">
        <v>22</v>
      </c>
      <c r="F1630" s="1" t="s">
        <v>2839</v>
      </c>
      <c r="G1630" s="1" t="b">
        <v>1</v>
      </c>
      <c r="H1630" s="1" t="b">
        <v>1</v>
      </c>
      <c r="I1630" s="1" t="s">
        <v>2221</v>
      </c>
      <c r="J1630" s="5"/>
    </row>
    <row r="1631" hidden="1">
      <c r="A1631" s="2" t="s">
        <v>292</v>
      </c>
      <c r="B1631" s="14"/>
      <c r="C1631" s="1" t="s">
        <v>22</v>
      </c>
      <c r="D1631" s="2" t="s">
        <v>279</v>
      </c>
      <c r="E1631" s="1" t="s">
        <v>13</v>
      </c>
      <c r="F1631" s="1" t="s">
        <v>2791</v>
      </c>
      <c r="G1631" s="1" t="b">
        <v>1</v>
      </c>
      <c r="H1631" s="1" t="b">
        <v>1</v>
      </c>
      <c r="I1631" s="1" t="s">
        <v>2221</v>
      </c>
      <c r="J1631" s="5"/>
    </row>
    <row r="1632" hidden="1">
      <c r="A1632" s="2" t="s">
        <v>292</v>
      </c>
      <c r="B1632" s="14"/>
      <c r="C1632" s="1" t="s">
        <v>22</v>
      </c>
      <c r="D1632" s="2" t="s">
        <v>372</v>
      </c>
      <c r="E1632" s="1" t="s">
        <v>22</v>
      </c>
      <c r="F1632" s="1" t="s">
        <v>2840</v>
      </c>
      <c r="G1632" s="1" t="b">
        <v>1</v>
      </c>
      <c r="H1632" s="1" t="b">
        <v>1</v>
      </c>
      <c r="I1632" s="1" t="s">
        <v>2221</v>
      </c>
      <c r="J1632" s="5"/>
    </row>
    <row r="1633" hidden="1">
      <c r="A1633" s="2" t="s">
        <v>292</v>
      </c>
      <c r="B1633" s="14"/>
      <c r="C1633" s="1" t="s">
        <v>22</v>
      </c>
      <c r="D1633" s="2" t="s">
        <v>291</v>
      </c>
      <c r="E1633" s="1" t="s">
        <v>22</v>
      </c>
      <c r="F1633" s="1" t="s">
        <v>2841</v>
      </c>
      <c r="G1633" s="1" t="b">
        <v>1</v>
      </c>
      <c r="H1633" s="1" t="b">
        <v>1</v>
      </c>
      <c r="I1633" s="1" t="s">
        <v>2221</v>
      </c>
      <c r="J1633" s="5"/>
    </row>
    <row r="1634" hidden="1">
      <c r="A1634" s="2" t="s">
        <v>292</v>
      </c>
      <c r="B1634" s="14"/>
      <c r="C1634" s="1" t="s">
        <v>22</v>
      </c>
      <c r="D1634" s="2" t="s">
        <v>396</v>
      </c>
      <c r="E1634" s="1" t="s">
        <v>22</v>
      </c>
      <c r="F1634" s="1" t="s">
        <v>2842</v>
      </c>
      <c r="G1634" s="1" t="b">
        <v>1</v>
      </c>
      <c r="H1634" s="1" t="b">
        <v>1</v>
      </c>
      <c r="I1634" s="1" t="s">
        <v>2221</v>
      </c>
      <c r="J1634" s="5"/>
    </row>
    <row r="1635" hidden="1">
      <c r="A1635" s="2" t="s">
        <v>292</v>
      </c>
      <c r="B1635" s="14"/>
      <c r="C1635" s="1" t="s">
        <v>22</v>
      </c>
      <c r="D1635" s="2" t="s">
        <v>372</v>
      </c>
      <c r="E1635" s="1" t="s">
        <v>22</v>
      </c>
      <c r="F1635" s="1" t="s">
        <v>2840</v>
      </c>
      <c r="G1635" s="1" t="b">
        <v>1</v>
      </c>
      <c r="H1635" s="1" t="b">
        <v>1</v>
      </c>
      <c r="I1635" s="1" t="s">
        <v>2221</v>
      </c>
      <c r="J1635" s="5"/>
    </row>
    <row r="1636" hidden="1">
      <c r="A1636" s="2" t="s">
        <v>292</v>
      </c>
      <c r="B1636" s="14"/>
      <c r="C1636" s="1" t="s">
        <v>22</v>
      </c>
      <c r="D1636" s="2" t="s">
        <v>337</v>
      </c>
      <c r="E1636" s="1" t="s">
        <v>22</v>
      </c>
      <c r="F1636" s="1" t="s">
        <v>2843</v>
      </c>
      <c r="G1636" s="1" t="b">
        <v>1</v>
      </c>
      <c r="H1636" s="1" t="b">
        <v>1</v>
      </c>
      <c r="I1636" s="1" t="s">
        <v>2221</v>
      </c>
      <c r="J1636" s="5"/>
    </row>
    <row r="1637" hidden="1">
      <c r="A1637" s="2" t="s">
        <v>292</v>
      </c>
      <c r="B1637" s="14"/>
      <c r="C1637" s="1" t="s">
        <v>22</v>
      </c>
      <c r="D1637" s="2" t="s">
        <v>338</v>
      </c>
      <c r="E1637" s="1" t="s">
        <v>22</v>
      </c>
      <c r="F1637" s="1" t="s">
        <v>2844</v>
      </c>
      <c r="G1637" s="1" t="b">
        <v>1</v>
      </c>
      <c r="H1637" s="1" t="b">
        <v>1</v>
      </c>
      <c r="I1637" s="1" t="s">
        <v>2221</v>
      </c>
      <c r="J1637" s="5"/>
    </row>
    <row r="1638" hidden="1">
      <c r="A1638" s="2" t="s">
        <v>292</v>
      </c>
      <c r="B1638" s="14"/>
      <c r="C1638" s="1" t="s">
        <v>22</v>
      </c>
      <c r="D1638" s="2" t="s">
        <v>339</v>
      </c>
      <c r="E1638" s="1" t="s">
        <v>22</v>
      </c>
      <c r="F1638" s="1" t="s">
        <v>2845</v>
      </c>
      <c r="G1638" s="1" t="b">
        <v>1</v>
      </c>
      <c r="H1638" s="1" t="b">
        <v>1</v>
      </c>
      <c r="I1638" s="1" t="s">
        <v>2221</v>
      </c>
      <c r="J1638" s="5"/>
    </row>
    <row r="1639" hidden="1">
      <c r="A1639" s="2" t="s">
        <v>292</v>
      </c>
      <c r="B1639" s="14"/>
      <c r="C1639" s="1" t="s">
        <v>22</v>
      </c>
      <c r="D1639" s="2" t="s">
        <v>349</v>
      </c>
      <c r="E1639" s="1" t="s">
        <v>22</v>
      </c>
      <c r="F1639" s="1" t="s">
        <v>2846</v>
      </c>
      <c r="G1639" s="1" t="b">
        <v>1</v>
      </c>
      <c r="H1639" s="1" t="b">
        <v>1</v>
      </c>
      <c r="I1639" s="1" t="s">
        <v>2221</v>
      </c>
      <c r="J1639" s="5"/>
    </row>
    <row r="1640" hidden="1">
      <c r="A1640" s="2" t="s">
        <v>292</v>
      </c>
      <c r="B1640" s="14"/>
      <c r="C1640" s="1" t="s">
        <v>22</v>
      </c>
      <c r="D1640" s="2" t="s">
        <v>350</v>
      </c>
      <c r="E1640" s="1" t="s">
        <v>22</v>
      </c>
      <c r="F1640" s="1" t="s">
        <v>2847</v>
      </c>
      <c r="G1640" s="1" t="b">
        <v>1</v>
      </c>
      <c r="H1640" s="1" t="b">
        <v>1</v>
      </c>
      <c r="I1640" s="1" t="s">
        <v>2221</v>
      </c>
      <c r="J1640" s="5"/>
    </row>
    <row r="1641" hidden="1">
      <c r="A1641" s="2" t="s">
        <v>292</v>
      </c>
      <c r="B1641" s="14"/>
      <c r="C1641" s="1" t="s">
        <v>22</v>
      </c>
      <c r="D1641" s="2" t="s">
        <v>351</v>
      </c>
      <c r="E1641" s="1" t="s">
        <v>22</v>
      </c>
      <c r="F1641" s="1" t="s">
        <v>2848</v>
      </c>
      <c r="G1641" s="1" t="b">
        <v>1</v>
      </c>
      <c r="H1641" s="1" t="b">
        <v>1</v>
      </c>
      <c r="I1641" s="1" t="s">
        <v>2221</v>
      </c>
      <c r="J1641" s="5"/>
    </row>
    <row r="1642" hidden="1">
      <c r="A1642" s="2" t="s">
        <v>292</v>
      </c>
      <c r="B1642" s="14"/>
      <c r="C1642" s="1" t="s">
        <v>22</v>
      </c>
      <c r="D1642" s="2" t="s">
        <v>352</v>
      </c>
      <c r="E1642" s="1" t="s">
        <v>22</v>
      </c>
      <c r="F1642" s="1" t="s">
        <v>2849</v>
      </c>
      <c r="G1642" s="1" t="b">
        <v>1</v>
      </c>
      <c r="H1642" s="1" t="b">
        <v>1</v>
      </c>
      <c r="I1642" s="1" t="s">
        <v>2221</v>
      </c>
      <c r="J1642" s="5"/>
    </row>
    <row r="1643" hidden="1">
      <c r="A1643" s="2" t="s">
        <v>292</v>
      </c>
      <c r="B1643" s="14"/>
      <c r="C1643" s="1" t="s">
        <v>22</v>
      </c>
      <c r="D1643" s="2" t="s">
        <v>353</v>
      </c>
      <c r="E1643" s="1" t="s">
        <v>22</v>
      </c>
      <c r="F1643" s="1" t="s">
        <v>2850</v>
      </c>
      <c r="G1643" s="1" t="b">
        <v>1</v>
      </c>
      <c r="H1643" s="1" t="b">
        <v>1</v>
      </c>
      <c r="I1643" s="1" t="s">
        <v>2221</v>
      </c>
      <c r="J1643" s="5"/>
    </row>
    <row r="1644" hidden="1">
      <c r="A1644" s="2" t="s">
        <v>292</v>
      </c>
      <c r="B1644" s="14"/>
      <c r="C1644" s="1" t="s">
        <v>22</v>
      </c>
      <c r="D1644" s="2" t="s">
        <v>354</v>
      </c>
      <c r="E1644" s="1" t="s">
        <v>22</v>
      </c>
      <c r="F1644" s="1" t="s">
        <v>2851</v>
      </c>
      <c r="G1644" s="1" t="b">
        <v>1</v>
      </c>
      <c r="H1644" s="1" t="b">
        <v>1</v>
      </c>
      <c r="I1644" s="1" t="s">
        <v>2221</v>
      </c>
      <c r="J1644" s="5"/>
    </row>
    <row r="1645" hidden="1">
      <c r="A1645" s="2" t="s">
        <v>292</v>
      </c>
      <c r="B1645" s="14"/>
      <c r="C1645" s="1" t="s">
        <v>22</v>
      </c>
      <c r="D1645" s="2" t="s">
        <v>355</v>
      </c>
      <c r="E1645" s="1" t="s">
        <v>22</v>
      </c>
      <c r="F1645" s="1" t="s">
        <v>2852</v>
      </c>
      <c r="G1645" s="1" t="b">
        <v>1</v>
      </c>
      <c r="H1645" s="1" t="b">
        <v>1</v>
      </c>
      <c r="I1645" s="1" t="s">
        <v>2221</v>
      </c>
      <c r="J1645" s="5"/>
    </row>
    <row r="1646" hidden="1">
      <c r="A1646" s="2" t="s">
        <v>292</v>
      </c>
      <c r="B1646" s="14"/>
      <c r="C1646" s="1" t="s">
        <v>22</v>
      </c>
      <c r="D1646" s="2" t="s">
        <v>356</v>
      </c>
      <c r="E1646" s="1" t="s">
        <v>22</v>
      </c>
      <c r="F1646" s="1" t="s">
        <v>2853</v>
      </c>
      <c r="G1646" s="1" t="b">
        <v>1</v>
      </c>
      <c r="H1646" s="1" t="b">
        <v>1</v>
      </c>
      <c r="I1646" s="1" t="s">
        <v>2221</v>
      </c>
      <c r="J1646" s="5"/>
    </row>
    <row r="1647" hidden="1">
      <c r="A1647" s="2" t="s">
        <v>292</v>
      </c>
      <c r="B1647" s="14"/>
      <c r="C1647" s="1" t="s">
        <v>22</v>
      </c>
      <c r="D1647" s="2" t="s">
        <v>357</v>
      </c>
      <c r="E1647" s="1" t="s">
        <v>22</v>
      </c>
      <c r="F1647" s="1" t="s">
        <v>2854</v>
      </c>
      <c r="G1647" s="1" t="b">
        <v>1</v>
      </c>
      <c r="H1647" s="1" t="b">
        <v>1</v>
      </c>
      <c r="I1647" s="1" t="s">
        <v>2221</v>
      </c>
      <c r="J1647" s="5"/>
    </row>
    <row r="1648" hidden="1">
      <c r="A1648" s="2" t="s">
        <v>292</v>
      </c>
      <c r="B1648" s="14"/>
      <c r="C1648" s="1" t="s">
        <v>22</v>
      </c>
      <c r="D1648" s="2" t="s">
        <v>358</v>
      </c>
      <c r="E1648" s="1" t="s">
        <v>22</v>
      </c>
      <c r="F1648" s="1" t="s">
        <v>2855</v>
      </c>
      <c r="G1648" s="1" t="b">
        <v>1</v>
      </c>
      <c r="H1648" s="1" t="b">
        <v>1</v>
      </c>
      <c r="I1648" s="1" t="s">
        <v>2221</v>
      </c>
      <c r="J1648" s="5"/>
    </row>
    <row r="1649" hidden="1">
      <c r="A1649" s="2" t="s">
        <v>292</v>
      </c>
      <c r="B1649" s="14"/>
      <c r="C1649" s="1" t="s">
        <v>22</v>
      </c>
      <c r="D1649" s="2" t="s">
        <v>359</v>
      </c>
      <c r="E1649" s="1" t="s">
        <v>22</v>
      </c>
      <c r="F1649" s="1" t="s">
        <v>2856</v>
      </c>
      <c r="G1649" s="1" t="b">
        <v>1</v>
      </c>
      <c r="H1649" s="1" t="b">
        <v>1</v>
      </c>
      <c r="I1649" s="1" t="s">
        <v>2221</v>
      </c>
      <c r="J1649" s="5"/>
    </row>
    <row r="1650" hidden="1">
      <c r="A1650" s="2" t="s">
        <v>292</v>
      </c>
      <c r="B1650" s="14"/>
      <c r="C1650" s="1" t="s">
        <v>22</v>
      </c>
      <c r="D1650" s="2" t="s">
        <v>360</v>
      </c>
      <c r="E1650" s="1" t="s">
        <v>22</v>
      </c>
      <c r="F1650" s="1" t="s">
        <v>2857</v>
      </c>
      <c r="G1650" s="1" t="b">
        <v>1</v>
      </c>
      <c r="H1650" s="1" t="b">
        <v>1</v>
      </c>
      <c r="I1650" s="1" t="s">
        <v>2221</v>
      </c>
      <c r="J1650" s="5"/>
    </row>
    <row r="1651" hidden="1">
      <c r="A1651" s="2" t="s">
        <v>292</v>
      </c>
      <c r="B1651" s="14"/>
      <c r="C1651" s="1" t="s">
        <v>22</v>
      </c>
      <c r="D1651" s="2" t="s">
        <v>361</v>
      </c>
      <c r="E1651" s="1" t="s">
        <v>22</v>
      </c>
      <c r="F1651" s="1" t="s">
        <v>1224</v>
      </c>
      <c r="G1651" s="1" t="b">
        <v>1</v>
      </c>
      <c r="H1651" s="1" t="b">
        <v>1</v>
      </c>
      <c r="I1651" s="1" t="s">
        <v>2221</v>
      </c>
      <c r="J1651" s="5"/>
    </row>
    <row r="1652" hidden="1">
      <c r="A1652" s="2" t="s">
        <v>292</v>
      </c>
      <c r="B1652" s="14"/>
      <c r="C1652" s="1" t="s">
        <v>22</v>
      </c>
      <c r="D1652" s="2" t="s">
        <v>362</v>
      </c>
      <c r="E1652" s="1" t="s">
        <v>22</v>
      </c>
      <c r="F1652" s="1" t="s">
        <v>2858</v>
      </c>
      <c r="G1652" s="1" t="b">
        <v>1</v>
      </c>
      <c r="H1652" s="1" t="b">
        <v>1</v>
      </c>
      <c r="I1652" s="1" t="s">
        <v>2221</v>
      </c>
      <c r="J1652" s="5"/>
    </row>
    <row r="1653" hidden="1">
      <c r="A1653" s="2" t="s">
        <v>292</v>
      </c>
      <c r="B1653" s="14"/>
      <c r="C1653" s="1" t="s">
        <v>22</v>
      </c>
      <c r="D1653" s="2" t="s">
        <v>363</v>
      </c>
      <c r="E1653" s="1" t="s">
        <v>22</v>
      </c>
      <c r="F1653" s="1" t="s">
        <v>1226</v>
      </c>
      <c r="G1653" s="1" t="b">
        <v>1</v>
      </c>
      <c r="H1653" s="1" t="b">
        <v>1</v>
      </c>
      <c r="I1653" s="1" t="s">
        <v>2221</v>
      </c>
      <c r="J1653" s="5"/>
    </row>
    <row r="1654" hidden="1">
      <c r="A1654" s="2" t="s">
        <v>292</v>
      </c>
      <c r="B1654" s="14"/>
      <c r="C1654" s="1" t="s">
        <v>22</v>
      </c>
      <c r="D1654" s="2" t="s">
        <v>364</v>
      </c>
      <c r="E1654" s="1" t="s">
        <v>22</v>
      </c>
      <c r="F1654" s="1" t="s">
        <v>2859</v>
      </c>
      <c r="G1654" s="1" t="b">
        <v>1</v>
      </c>
      <c r="H1654" s="1" t="b">
        <v>1</v>
      </c>
      <c r="I1654" s="1" t="s">
        <v>2221</v>
      </c>
      <c r="J1654" s="5"/>
    </row>
    <row r="1655" hidden="1">
      <c r="A1655" s="2" t="s">
        <v>292</v>
      </c>
      <c r="B1655" s="14"/>
      <c r="C1655" s="1" t="s">
        <v>22</v>
      </c>
      <c r="D1655" s="2" t="s">
        <v>365</v>
      </c>
      <c r="E1655" s="1" t="s">
        <v>22</v>
      </c>
      <c r="F1655" s="1" t="s">
        <v>2860</v>
      </c>
      <c r="G1655" s="1" t="b">
        <v>1</v>
      </c>
      <c r="H1655" s="1" t="b">
        <v>1</v>
      </c>
      <c r="I1655" s="1" t="s">
        <v>2221</v>
      </c>
      <c r="J1655" s="5"/>
    </row>
    <row r="1656" hidden="1">
      <c r="A1656" s="2" t="s">
        <v>292</v>
      </c>
      <c r="B1656" s="14"/>
      <c r="C1656" s="1" t="s">
        <v>22</v>
      </c>
      <c r="D1656" s="2" t="s">
        <v>366</v>
      </c>
      <c r="E1656" s="1" t="s">
        <v>22</v>
      </c>
      <c r="F1656" s="1" t="s">
        <v>2861</v>
      </c>
      <c r="G1656" s="1" t="b">
        <v>1</v>
      </c>
      <c r="H1656" s="1" t="b">
        <v>1</v>
      </c>
      <c r="I1656" s="1" t="s">
        <v>2221</v>
      </c>
      <c r="J1656" s="5"/>
    </row>
    <row r="1657" hidden="1">
      <c r="A1657" s="2" t="s">
        <v>292</v>
      </c>
      <c r="B1657" s="14"/>
      <c r="C1657" s="1" t="s">
        <v>22</v>
      </c>
      <c r="D1657" s="2" t="s">
        <v>367</v>
      </c>
      <c r="E1657" s="1" t="s">
        <v>22</v>
      </c>
      <c r="F1657" s="1" t="s">
        <v>2862</v>
      </c>
      <c r="G1657" s="1" t="b">
        <v>1</v>
      </c>
      <c r="H1657" s="1" t="b">
        <v>1</v>
      </c>
      <c r="I1657" s="1" t="s">
        <v>2221</v>
      </c>
      <c r="J1657" s="5"/>
    </row>
    <row r="1658" hidden="1">
      <c r="A1658" s="2" t="s">
        <v>292</v>
      </c>
      <c r="B1658" s="14"/>
      <c r="C1658" s="1" t="s">
        <v>22</v>
      </c>
      <c r="D1658" s="2" t="s">
        <v>368</v>
      </c>
      <c r="E1658" s="1" t="s">
        <v>22</v>
      </c>
      <c r="F1658" s="1" t="s">
        <v>2863</v>
      </c>
      <c r="G1658" s="1" t="b">
        <v>1</v>
      </c>
      <c r="H1658" s="1" t="b">
        <v>1</v>
      </c>
      <c r="I1658" s="1" t="s">
        <v>2221</v>
      </c>
      <c r="J1658" s="5"/>
    </row>
    <row r="1659" hidden="1">
      <c r="A1659" s="2" t="s">
        <v>292</v>
      </c>
      <c r="B1659" s="14"/>
      <c r="C1659" s="1" t="s">
        <v>22</v>
      </c>
      <c r="D1659" s="2" t="s">
        <v>369</v>
      </c>
      <c r="E1659" s="1" t="s">
        <v>22</v>
      </c>
      <c r="F1659" s="1" t="s">
        <v>2864</v>
      </c>
      <c r="G1659" s="1" t="b">
        <v>1</v>
      </c>
      <c r="H1659" s="1" t="b">
        <v>1</v>
      </c>
      <c r="I1659" s="1" t="s">
        <v>2221</v>
      </c>
      <c r="J1659" s="5"/>
    </row>
    <row r="1660" hidden="1">
      <c r="A1660" s="2" t="s">
        <v>292</v>
      </c>
      <c r="B1660" s="14"/>
      <c r="C1660" s="1" t="s">
        <v>22</v>
      </c>
      <c r="D1660" s="2" t="s">
        <v>370</v>
      </c>
      <c r="E1660" s="1" t="s">
        <v>22</v>
      </c>
      <c r="F1660" s="1" t="s">
        <v>2865</v>
      </c>
      <c r="G1660" s="1" t="b">
        <v>1</v>
      </c>
      <c r="H1660" s="1" t="b">
        <v>1</v>
      </c>
      <c r="I1660" s="1" t="s">
        <v>2221</v>
      </c>
      <c r="J1660" s="5"/>
    </row>
    <row r="1661" hidden="1">
      <c r="A1661" s="2" t="s">
        <v>292</v>
      </c>
      <c r="B1661" s="14"/>
      <c r="C1661" s="1" t="s">
        <v>22</v>
      </c>
      <c r="D1661" s="2" t="s">
        <v>371</v>
      </c>
      <c r="E1661" s="1" t="s">
        <v>22</v>
      </c>
      <c r="F1661" s="1" t="s">
        <v>2866</v>
      </c>
      <c r="G1661" s="1" t="b">
        <v>1</v>
      </c>
      <c r="H1661" s="1" t="b">
        <v>1</v>
      </c>
      <c r="I1661" s="1" t="s">
        <v>2221</v>
      </c>
      <c r="J1661" s="5"/>
    </row>
    <row r="1662" hidden="1">
      <c r="A1662" s="2" t="s">
        <v>292</v>
      </c>
      <c r="B1662" s="14"/>
      <c r="C1662" s="1" t="s">
        <v>22</v>
      </c>
      <c r="D1662" s="2" t="s">
        <v>340</v>
      </c>
      <c r="E1662" s="1" t="s">
        <v>22</v>
      </c>
      <c r="F1662" s="1" t="s">
        <v>2867</v>
      </c>
      <c r="G1662" s="1" t="b">
        <v>1</v>
      </c>
      <c r="H1662" s="1" t="b">
        <v>1</v>
      </c>
      <c r="I1662" s="1" t="s">
        <v>2221</v>
      </c>
      <c r="J1662" s="5"/>
    </row>
    <row r="1663" hidden="1">
      <c r="A1663" s="2" t="s">
        <v>292</v>
      </c>
      <c r="B1663" s="14"/>
      <c r="C1663" s="1" t="s">
        <v>22</v>
      </c>
      <c r="D1663" s="2" t="s">
        <v>341</v>
      </c>
      <c r="E1663" s="1" t="s">
        <v>22</v>
      </c>
      <c r="F1663" s="1" t="s">
        <v>2868</v>
      </c>
      <c r="G1663" s="1" t="b">
        <v>1</v>
      </c>
      <c r="H1663" s="1" t="b">
        <v>1</v>
      </c>
      <c r="I1663" s="1" t="s">
        <v>2221</v>
      </c>
      <c r="J1663" s="5"/>
    </row>
    <row r="1664" hidden="1">
      <c r="A1664" s="2" t="s">
        <v>292</v>
      </c>
      <c r="B1664" s="14"/>
      <c r="C1664" s="1" t="s">
        <v>22</v>
      </c>
      <c r="D1664" s="2" t="s">
        <v>342</v>
      </c>
      <c r="E1664" s="1" t="s">
        <v>22</v>
      </c>
      <c r="F1664" s="1" t="s">
        <v>2869</v>
      </c>
      <c r="G1664" s="1" t="b">
        <v>1</v>
      </c>
      <c r="H1664" s="1" t="b">
        <v>1</v>
      </c>
      <c r="I1664" s="1" t="s">
        <v>2221</v>
      </c>
      <c r="J1664" s="5"/>
    </row>
    <row r="1665" hidden="1">
      <c r="A1665" s="2" t="s">
        <v>292</v>
      </c>
      <c r="B1665" s="14"/>
      <c r="C1665" s="1" t="s">
        <v>22</v>
      </c>
      <c r="D1665" s="2" t="s">
        <v>343</v>
      </c>
      <c r="E1665" s="1" t="s">
        <v>22</v>
      </c>
      <c r="F1665" s="1" t="s">
        <v>2870</v>
      </c>
      <c r="G1665" s="1" t="b">
        <v>1</v>
      </c>
      <c r="H1665" s="1" t="b">
        <v>1</v>
      </c>
      <c r="I1665" s="1" t="s">
        <v>2221</v>
      </c>
      <c r="J1665" s="5"/>
    </row>
    <row r="1666" hidden="1">
      <c r="A1666" s="2" t="s">
        <v>292</v>
      </c>
      <c r="B1666" s="14"/>
      <c r="C1666" s="1" t="s">
        <v>22</v>
      </c>
      <c r="D1666" s="2" t="s">
        <v>344</v>
      </c>
      <c r="E1666" s="1" t="s">
        <v>22</v>
      </c>
      <c r="F1666" s="1" t="s">
        <v>2871</v>
      </c>
      <c r="G1666" s="1" t="b">
        <v>1</v>
      </c>
      <c r="H1666" s="1" t="b">
        <v>1</v>
      </c>
      <c r="I1666" s="1" t="s">
        <v>2221</v>
      </c>
      <c r="J1666" s="5"/>
    </row>
    <row r="1667" hidden="1">
      <c r="A1667" s="2" t="s">
        <v>292</v>
      </c>
      <c r="B1667" s="14"/>
      <c r="C1667" s="1" t="s">
        <v>22</v>
      </c>
      <c r="D1667" s="2" t="s">
        <v>345</v>
      </c>
      <c r="E1667" s="1" t="s">
        <v>22</v>
      </c>
      <c r="F1667" s="1" t="s">
        <v>2872</v>
      </c>
      <c r="G1667" s="1" t="b">
        <v>1</v>
      </c>
      <c r="H1667" s="1" t="b">
        <v>1</v>
      </c>
      <c r="I1667" s="1" t="s">
        <v>2221</v>
      </c>
      <c r="J1667" s="5"/>
    </row>
    <row r="1668" hidden="1">
      <c r="A1668" s="2" t="s">
        <v>292</v>
      </c>
      <c r="B1668" s="14"/>
      <c r="C1668" s="1" t="s">
        <v>22</v>
      </c>
      <c r="D1668" s="2" t="s">
        <v>346</v>
      </c>
      <c r="E1668" s="1" t="s">
        <v>22</v>
      </c>
      <c r="F1668" s="1" t="s">
        <v>2873</v>
      </c>
      <c r="G1668" s="1" t="b">
        <v>1</v>
      </c>
      <c r="H1668" s="1" t="b">
        <v>1</v>
      </c>
      <c r="I1668" s="1" t="s">
        <v>2221</v>
      </c>
      <c r="J1668" s="5"/>
    </row>
    <row r="1669" hidden="1">
      <c r="A1669" s="2" t="s">
        <v>292</v>
      </c>
      <c r="B1669" s="14"/>
      <c r="C1669" s="1" t="s">
        <v>22</v>
      </c>
      <c r="D1669" s="2" t="s">
        <v>347</v>
      </c>
      <c r="E1669" s="1" t="s">
        <v>22</v>
      </c>
      <c r="F1669" s="1" t="s">
        <v>2874</v>
      </c>
      <c r="G1669" s="1" t="b">
        <v>1</v>
      </c>
      <c r="H1669" s="1" t="b">
        <v>1</v>
      </c>
      <c r="I1669" s="1" t="s">
        <v>2221</v>
      </c>
      <c r="J1669" s="5"/>
    </row>
    <row r="1670" hidden="1">
      <c r="A1670" s="2" t="s">
        <v>292</v>
      </c>
      <c r="B1670" s="14"/>
      <c r="C1670" s="1" t="s">
        <v>22</v>
      </c>
      <c r="D1670" s="2" t="s">
        <v>348</v>
      </c>
      <c r="E1670" s="1" t="s">
        <v>22</v>
      </c>
      <c r="F1670" s="1" t="s">
        <v>2875</v>
      </c>
      <c r="G1670" s="1" t="b">
        <v>1</v>
      </c>
      <c r="H1670" s="1" t="b">
        <v>1</v>
      </c>
      <c r="I1670" s="1" t="s">
        <v>2221</v>
      </c>
      <c r="J1670" s="5"/>
    </row>
    <row r="1671" hidden="1">
      <c r="A1671" s="2" t="s">
        <v>293</v>
      </c>
      <c r="B1671" s="14"/>
      <c r="C1671" s="1" t="s">
        <v>22</v>
      </c>
      <c r="D1671" s="2" t="s">
        <v>428</v>
      </c>
      <c r="E1671" s="1" t="s">
        <v>17</v>
      </c>
      <c r="F1671" s="1" t="s">
        <v>2876</v>
      </c>
      <c r="G1671" s="1" t="b">
        <v>1</v>
      </c>
      <c r="H1671" s="1" t="b">
        <v>1</v>
      </c>
      <c r="I1671" s="1" t="s">
        <v>2221</v>
      </c>
      <c r="J1671" s="5"/>
    </row>
    <row r="1672" hidden="1">
      <c r="A1672" s="2" t="s">
        <v>293</v>
      </c>
      <c r="B1672" s="14"/>
      <c r="C1672" s="1" t="s">
        <v>22</v>
      </c>
      <c r="D1672" s="2" t="s">
        <v>433</v>
      </c>
      <c r="E1672" s="1" t="s">
        <v>17</v>
      </c>
      <c r="F1672" s="1" t="s">
        <v>2335</v>
      </c>
      <c r="G1672" s="1" t="b">
        <v>1</v>
      </c>
      <c r="H1672" s="1" t="b">
        <v>1</v>
      </c>
      <c r="I1672" s="1" t="s">
        <v>2221</v>
      </c>
      <c r="J1672" s="5"/>
    </row>
    <row r="1673" hidden="1">
      <c r="A1673" s="2" t="s">
        <v>294</v>
      </c>
      <c r="B1673" s="14"/>
      <c r="C1673" s="1" t="s">
        <v>22</v>
      </c>
      <c r="D1673" s="2" t="s">
        <v>279</v>
      </c>
      <c r="E1673" s="1" t="s">
        <v>13</v>
      </c>
      <c r="F1673" s="1" t="s">
        <v>2791</v>
      </c>
      <c r="G1673" s="1" t="b">
        <v>1</v>
      </c>
      <c r="H1673" s="1" t="b">
        <v>1</v>
      </c>
      <c r="I1673" s="1" t="s">
        <v>2221</v>
      </c>
      <c r="J1673" s="5"/>
    </row>
    <row r="1674" hidden="1">
      <c r="A1674" s="2" t="s">
        <v>294</v>
      </c>
      <c r="B1674" s="14"/>
      <c r="C1674" s="1" t="s">
        <v>22</v>
      </c>
      <c r="D1674" s="2" t="s">
        <v>288</v>
      </c>
      <c r="E1674" s="1" t="s">
        <v>22</v>
      </c>
      <c r="F1674" s="1" t="s">
        <v>2877</v>
      </c>
      <c r="G1674" s="1" t="b">
        <v>1</v>
      </c>
      <c r="H1674" s="1" t="b">
        <v>1</v>
      </c>
      <c r="I1674" s="1" t="s">
        <v>2221</v>
      </c>
      <c r="J1674" s="5"/>
    </row>
    <row r="1675" hidden="1">
      <c r="A1675" s="2" t="s">
        <v>294</v>
      </c>
      <c r="B1675" s="14"/>
      <c r="C1675" s="1" t="s">
        <v>22</v>
      </c>
      <c r="D1675" s="2" t="s">
        <v>397</v>
      </c>
      <c r="E1675" s="1" t="s">
        <v>22</v>
      </c>
      <c r="F1675" s="1" t="s">
        <v>2878</v>
      </c>
      <c r="G1675" s="1" t="b">
        <v>1</v>
      </c>
      <c r="H1675" s="1" t="b">
        <v>1</v>
      </c>
      <c r="I1675" s="1" t="s">
        <v>2221</v>
      </c>
      <c r="J1675" s="5"/>
    </row>
    <row r="1676" hidden="1">
      <c r="A1676" s="2" t="s">
        <v>294</v>
      </c>
      <c r="B1676" s="14"/>
      <c r="C1676" s="1" t="s">
        <v>22</v>
      </c>
      <c r="D1676" s="2" t="s">
        <v>428</v>
      </c>
      <c r="E1676" s="1" t="s">
        <v>17</v>
      </c>
      <c r="F1676" s="1" t="s">
        <v>2335</v>
      </c>
      <c r="G1676" s="1" t="b">
        <v>1</v>
      </c>
      <c r="H1676" s="1" t="b">
        <v>1</v>
      </c>
      <c r="I1676" s="1" t="s">
        <v>2221</v>
      </c>
      <c r="J1676" s="5"/>
    </row>
    <row r="1677" hidden="1">
      <c r="A1677" s="2" t="s">
        <v>295</v>
      </c>
      <c r="B1677" s="14"/>
      <c r="C1677" s="1" t="s">
        <v>22</v>
      </c>
      <c r="D1677" s="2" t="s">
        <v>429</v>
      </c>
      <c r="E1677" s="1" t="s">
        <v>17</v>
      </c>
      <c r="F1677" s="1" t="s">
        <v>2879</v>
      </c>
      <c r="G1677" s="1" t="b">
        <v>1</v>
      </c>
      <c r="H1677" s="1" t="b">
        <v>1</v>
      </c>
      <c r="I1677" s="1" t="s">
        <v>2221</v>
      </c>
      <c r="J1677" s="5"/>
    </row>
    <row r="1678" hidden="1">
      <c r="A1678" s="2" t="s">
        <v>295</v>
      </c>
      <c r="B1678" s="14"/>
      <c r="C1678" s="1" t="s">
        <v>22</v>
      </c>
      <c r="D1678" s="2" t="s">
        <v>281</v>
      </c>
      <c r="E1678" s="1" t="s">
        <v>17</v>
      </c>
      <c r="F1678" s="1" t="s">
        <v>2335</v>
      </c>
      <c r="G1678" s="1" t="b">
        <v>1</v>
      </c>
      <c r="H1678" s="1" t="b">
        <v>1</v>
      </c>
      <c r="I1678" s="1" t="s">
        <v>2221</v>
      </c>
      <c r="J1678" s="5"/>
    </row>
    <row r="1679" hidden="1">
      <c r="A1679" s="2" t="s">
        <v>295</v>
      </c>
      <c r="B1679" s="14"/>
      <c r="C1679" s="1" t="s">
        <v>22</v>
      </c>
      <c r="D1679" s="2" t="s">
        <v>433</v>
      </c>
      <c r="E1679" s="1" t="s">
        <v>17</v>
      </c>
      <c r="F1679" s="1" t="s">
        <v>2335</v>
      </c>
      <c r="G1679" s="1" t="b">
        <v>1</v>
      </c>
      <c r="H1679" s="1" t="b">
        <v>1</v>
      </c>
      <c r="I1679" s="1" t="s">
        <v>2221</v>
      </c>
      <c r="J1679" s="5"/>
    </row>
    <row r="1680" hidden="1">
      <c r="A1680" s="2" t="s">
        <v>296</v>
      </c>
      <c r="B1680" s="14"/>
      <c r="C1680" s="1" t="s">
        <v>22</v>
      </c>
      <c r="D1680" s="2" t="s">
        <v>291</v>
      </c>
      <c r="E1680" s="1" t="s">
        <v>22</v>
      </c>
      <c r="F1680" s="1" t="s">
        <v>2880</v>
      </c>
      <c r="G1680" s="1" t="b">
        <v>1</v>
      </c>
      <c r="H1680" s="1" t="b">
        <v>1</v>
      </c>
      <c r="I1680" s="1" t="s">
        <v>2221</v>
      </c>
      <c r="J1680" s="5"/>
    </row>
    <row r="1681" hidden="1">
      <c r="A1681" s="2" t="s">
        <v>296</v>
      </c>
      <c r="B1681" s="14"/>
      <c r="C1681" s="1" t="s">
        <v>22</v>
      </c>
      <c r="D1681" s="2" t="s">
        <v>433</v>
      </c>
      <c r="E1681" s="1" t="s">
        <v>17</v>
      </c>
      <c r="F1681" s="1" t="s">
        <v>2335</v>
      </c>
      <c r="G1681" s="1" t="b">
        <v>1</v>
      </c>
      <c r="H1681" s="1" t="b">
        <v>1</v>
      </c>
      <c r="I1681" s="1" t="s">
        <v>2221</v>
      </c>
      <c r="J1681" s="5"/>
    </row>
    <row r="1682" hidden="1">
      <c r="A1682" s="2" t="s">
        <v>296</v>
      </c>
      <c r="B1682" s="14"/>
      <c r="C1682" s="1" t="s">
        <v>22</v>
      </c>
      <c r="D1682" s="2" t="s">
        <v>429</v>
      </c>
      <c r="E1682" s="1" t="s">
        <v>17</v>
      </c>
      <c r="F1682" s="1" t="s">
        <v>2335</v>
      </c>
      <c r="G1682" s="1" t="b">
        <v>1</v>
      </c>
      <c r="H1682" s="1" t="b">
        <v>1</v>
      </c>
      <c r="I1682" s="1" t="s">
        <v>2221</v>
      </c>
      <c r="J1682" s="5"/>
    </row>
    <row r="1683" hidden="1">
      <c r="A1683" s="2" t="s">
        <v>296</v>
      </c>
      <c r="B1683" s="14"/>
      <c r="C1683" s="1" t="s">
        <v>22</v>
      </c>
      <c r="D1683" s="2" t="s">
        <v>281</v>
      </c>
      <c r="E1683" s="1" t="s">
        <v>17</v>
      </c>
      <c r="F1683" s="1" t="s">
        <v>2335</v>
      </c>
      <c r="G1683" s="1" t="b">
        <v>1</v>
      </c>
      <c r="H1683" s="1" t="b">
        <v>1</v>
      </c>
      <c r="I1683" s="1" t="s">
        <v>2221</v>
      </c>
      <c r="J1683" s="5"/>
    </row>
    <row r="1684" hidden="1">
      <c r="A1684" s="2" t="s">
        <v>297</v>
      </c>
      <c r="B1684" s="14"/>
      <c r="C1684" s="1" t="s">
        <v>22</v>
      </c>
      <c r="D1684" s="2" t="s">
        <v>287</v>
      </c>
      <c r="E1684" s="1" t="s">
        <v>22</v>
      </c>
      <c r="F1684" s="1" t="s">
        <v>2881</v>
      </c>
      <c r="G1684" s="1" t="b">
        <v>1</v>
      </c>
      <c r="H1684" s="1" t="b">
        <v>1</v>
      </c>
      <c r="I1684" s="1" t="s">
        <v>2221</v>
      </c>
      <c r="J1684" s="5"/>
    </row>
    <row r="1685" hidden="1">
      <c r="A1685" s="2" t="s">
        <v>297</v>
      </c>
      <c r="B1685" s="14"/>
      <c r="C1685" s="1" t="s">
        <v>22</v>
      </c>
      <c r="D1685" s="2" t="s">
        <v>405</v>
      </c>
      <c r="E1685" s="1" t="s">
        <v>17</v>
      </c>
      <c r="F1685" s="1" t="s">
        <v>2335</v>
      </c>
      <c r="G1685" s="1" t="b">
        <v>1</v>
      </c>
      <c r="H1685" s="1" t="b">
        <v>1</v>
      </c>
      <c r="I1685" s="1" t="s">
        <v>2221</v>
      </c>
      <c r="J1685" s="5"/>
    </row>
    <row r="1686" hidden="1">
      <c r="A1686" s="2" t="s">
        <v>298</v>
      </c>
      <c r="B1686" s="14"/>
      <c r="C1686" s="1" t="s">
        <v>22</v>
      </c>
      <c r="D1686" s="2" t="s">
        <v>293</v>
      </c>
      <c r="E1686" s="1" t="s">
        <v>22</v>
      </c>
      <c r="F1686" s="1" t="s">
        <v>2795</v>
      </c>
      <c r="G1686" s="1" t="b">
        <v>1</v>
      </c>
      <c r="H1686" s="1" t="b">
        <v>1</v>
      </c>
      <c r="I1686" s="1" t="s">
        <v>2221</v>
      </c>
      <c r="J1686" s="5"/>
    </row>
    <row r="1687" hidden="1">
      <c r="A1687" s="2" t="s">
        <v>298</v>
      </c>
      <c r="B1687" s="14"/>
      <c r="C1687" s="1" t="s">
        <v>22</v>
      </c>
      <c r="D1687" s="2" t="s">
        <v>429</v>
      </c>
      <c r="E1687" s="1" t="s">
        <v>17</v>
      </c>
      <c r="F1687" s="1" t="s">
        <v>2335</v>
      </c>
      <c r="G1687" s="1" t="b">
        <v>1</v>
      </c>
      <c r="H1687" s="1" t="b">
        <v>1</v>
      </c>
      <c r="I1687" s="1" t="s">
        <v>2221</v>
      </c>
      <c r="J1687" s="5"/>
    </row>
    <row r="1688" hidden="1">
      <c r="A1688" s="2" t="s">
        <v>299</v>
      </c>
      <c r="B1688" s="14"/>
      <c r="C1688" s="1" t="s">
        <v>22</v>
      </c>
      <c r="D1688" s="2" t="s">
        <v>433</v>
      </c>
      <c r="E1688" s="1" t="s">
        <v>17</v>
      </c>
      <c r="F1688" s="1" t="s">
        <v>2335</v>
      </c>
      <c r="G1688" s="1" t="b">
        <v>1</v>
      </c>
      <c r="H1688" s="1" t="b">
        <v>1</v>
      </c>
      <c r="I1688" s="1" t="s">
        <v>2221</v>
      </c>
      <c r="J1688" s="5"/>
    </row>
    <row r="1689" hidden="1">
      <c r="A1689" s="2" t="s">
        <v>299</v>
      </c>
      <c r="B1689" s="14"/>
      <c r="C1689" s="1" t="s">
        <v>22</v>
      </c>
      <c r="D1689" s="2" t="s">
        <v>281</v>
      </c>
      <c r="E1689" s="1" t="s">
        <v>17</v>
      </c>
      <c r="F1689" s="1" t="s">
        <v>2335</v>
      </c>
      <c r="G1689" s="1" t="b">
        <v>1</v>
      </c>
      <c r="H1689" s="1" t="b">
        <v>1</v>
      </c>
      <c r="I1689" s="1" t="s">
        <v>2221</v>
      </c>
      <c r="J1689" s="5"/>
    </row>
    <row r="1690" hidden="1">
      <c r="A1690" s="2" t="s">
        <v>300</v>
      </c>
      <c r="B1690" s="14"/>
      <c r="C1690" s="1" t="s">
        <v>22</v>
      </c>
      <c r="D1690" s="2" t="s">
        <v>287</v>
      </c>
      <c r="E1690" s="1" t="s">
        <v>22</v>
      </c>
      <c r="F1690" s="1" t="s">
        <v>2882</v>
      </c>
      <c r="G1690" s="1" t="b">
        <v>1</v>
      </c>
      <c r="H1690" s="1" t="b">
        <v>1</v>
      </c>
      <c r="I1690" s="1" t="s">
        <v>2236</v>
      </c>
      <c r="J1690" s="5"/>
    </row>
    <row r="1691" hidden="1">
      <c r="A1691" s="2" t="s">
        <v>300</v>
      </c>
      <c r="B1691" s="14"/>
      <c r="C1691" s="1" t="s">
        <v>22</v>
      </c>
      <c r="D1691" s="2" t="s">
        <v>287</v>
      </c>
      <c r="E1691" s="1" t="s">
        <v>22</v>
      </c>
      <c r="F1691" s="1" t="s">
        <v>2881</v>
      </c>
      <c r="G1691" s="1" t="b">
        <v>1</v>
      </c>
      <c r="H1691" s="1" t="b">
        <v>1</v>
      </c>
      <c r="I1691" s="1" t="s">
        <v>2221</v>
      </c>
      <c r="J1691" s="5"/>
    </row>
    <row r="1692" hidden="1">
      <c r="A1692" s="2" t="s">
        <v>300</v>
      </c>
      <c r="B1692" s="14"/>
      <c r="C1692" s="1" t="s">
        <v>22</v>
      </c>
      <c r="D1692" s="2" t="s">
        <v>405</v>
      </c>
      <c r="E1692" s="1" t="s">
        <v>17</v>
      </c>
      <c r="F1692" s="1" t="s">
        <v>2335</v>
      </c>
      <c r="G1692" s="1" t="b">
        <v>1</v>
      </c>
      <c r="H1692" s="1" t="b">
        <v>1</v>
      </c>
      <c r="I1692" s="1" t="s">
        <v>2236</v>
      </c>
      <c r="J1692" s="5"/>
    </row>
    <row r="1693" hidden="1">
      <c r="A1693" s="2" t="s">
        <v>300</v>
      </c>
      <c r="B1693" s="14"/>
      <c r="C1693" s="1" t="s">
        <v>22</v>
      </c>
      <c r="D1693" s="2" t="s">
        <v>429</v>
      </c>
      <c r="E1693" s="1" t="s">
        <v>17</v>
      </c>
      <c r="F1693" s="1" t="s">
        <v>2335</v>
      </c>
      <c r="G1693" s="1" t="b">
        <v>1</v>
      </c>
      <c r="H1693" s="1" t="b">
        <v>1</v>
      </c>
      <c r="I1693" s="1" t="s">
        <v>2236</v>
      </c>
      <c r="J1693" s="5"/>
    </row>
    <row r="1694" hidden="1">
      <c r="A1694" s="2" t="s">
        <v>300</v>
      </c>
      <c r="B1694" s="14"/>
      <c r="C1694" s="1" t="s">
        <v>22</v>
      </c>
      <c r="D1694" s="2" t="s">
        <v>287</v>
      </c>
      <c r="E1694" s="1" t="s">
        <v>22</v>
      </c>
      <c r="F1694" s="1" t="s">
        <v>2882</v>
      </c>
      <c r="G1694" s="1" t="b">
        <v>1</v>
      </c>
      <c r="H1694" s="1" t="b">
        <v>1</v>
      </c>
      <c r="I1694" s="1" t="s">
        <v>2236</v>
      </c>
      <c r="J1694" s="5"/>
    </row>
    <row r="1695" hidden="1">
      <c r="A1695" s="2" t="s">
        <v>300</v>
      </c>
      <c r="B1695" s="14"/>
      <c r="C1695" s="1" t="s">
        <v>22</v>
      </c>
      <c r="D1695" s="2" t="s">
        <v>405</v>
      </c>
      <c r="E1695" s="1" t="s">
        <v>17</v>
      </c>
      <c r="F1695" s="1" t="s">
        <v>2883</v>
      </c>
      <c r="G1695" s="1" t="b">
        <v>1</v>
      </c>
      <c r="H1695" s="1" t="b">
        <v>1</v>
      </c>
      <c r="I1695" s="1" t="s">
        <v>2236</v>
      </c>
      <c r="J1695" s="5"/>
    </row>
    <row r="1696" hidden="1">
      <c r="A1696" s="2" t="s">
        <v>300</v>
      </c>
      <c r="B1696" s="14"/>
      <c r="C1696" s="1" t="s">
        <v>22</v>
      </c>
      <c r="D1696" s="2" t="s">
        <v>429</v>
      </c>
      <c r="E1696" s="1" t="s">
        <v>17</v>
      </c>
      <c r="F1696" s="1" t="s">
        <v>2884</v>
      </c>
      <c r="G1696" s="1" t="b">
        <v>1</v>
      </c>
      <c r="H1696" s="1" t="b">
        <v>1</v>
      </c>
      <c r="I1696" s="1" t="s">
        <v>2236</v>
      </c>
      <c r="J1696" s="5"/>
    </row>
    <row r="1697" hidden="1">
      <c r="A1697" s="2" t="s">
        <v>301</v>
      </c>
      <c r="B1697" s="14"/>
      <c r="C1697" s="1" t="s">
        <v>22</v>
      </c>
      <c r="D1697" s="2" t="s">
        <v>291</v>
      </c>
      <c r="E1697" s="1" t="s">
        <v>22</v>
      </c>
      <c r="F1697" s="1" t="s">
        <v>2885</v>
      </c>
      <c r="G1697" s="1" t="b">
        <v>1</v>
      </c>
      <c r="H1697" s="1" t="b">
        <v>1</v>
      </c>
      <c r="I1697" s="1" t="s">
        <v>2221</v>
      </c>
      <c r="J1697" s="5"/>
    </row>
    <row r="1698" hidden="1">
      <c r="A1698" s="2" t="s">
        <v>301</v>
      </c>
      <c r="B1698" s="14"/>
      <c r="C1698" s="1" t="s">
        <v>22</v>
      </c>
      <c r="D1698" s="2" t="s">
        <v>405</v>
      </c>
      <c r="E1698" s="1" t="s">
        <v>17</v>
      </c>
      <c r="F1698" s="1" t="s">
        <v>2335</v>
      </c>
      <c r="G1698" s="1" t="b">
        <v>1</v>
      </c>
      <c r="H1698" s="1" t="b">
        <v>1</v>
      </c>
      <c r="I1698" s="1" t="s">
        <v>2221</v>
      </c>
      <c r="J1698" s="5"/>
    </row>
    <row r="1699" hidden="1">
      <c r="A1699" s="2" t="s">
        <v>301</v>
      </c>
      <c r="B1699" s="14"/>
      <c r="C1699" s="1" t="s">
        <v>22</v>
      </c>
      <c r="D1699" s="2" t="s">
        <v>432</v>
      </c>
      <c r="E1699" s="1" t="s">
        <v>17</v>
      </c>
      <c r="F1699" s="1" t="s">
        <v>2335</v>
      </c>
      <c r="G1699" s="1" t="b">
        <v>1</v>
      </c>
      <c r="H1699" s="1" t="b">
        <v>1</v>
      </c>
      <c r="I1699" s="1" t="s">
        <v>2221</v>
      </c>
      <c r="J1699" s="5"/>
    </row>
    <row r="1700" hidden="1">
      <c r="A1700" s="2" t="s">
        <v>301</v>
      </c>
      <c r="B1700" s="14"/>
      <c r="C1700" s="1" t="s">
        <v>22</v>
      </c>
      <c r="D1700" s="2" t="s">
        <v>405</v>
      </c>
      <c r="E1700" s="1" t="s">
        <v>17</v>
      </c>
      <c r="F1700" s="1" t="s">
        <v>2335</v>
      </c>
      <c r="G1700" s="1" t="b">
        <v>1</v>
      </c>
      <c r="H1700" s="1" t="b">
        <v>1</v>
      </c>
      <c r="I1700" s="1" t="s">
        <v>2221</v>
      </c>
      <c r="J1700" s="5"/>
    </row>
    <row r="1701" hidden="1">
      <c r="A1701" s="2" t="s">
        <v>302</v>
      </c>
      <c r="B1701" s="14"/>
      <c r="C1701" s="1" t="s">
        <v>22</v>
      </c>
      <c r="D1701" s="2" t="s">
        <v>291</v>
      </c>
      <c r="E1701" s="1" t="s">
        <v>22</v>
      </c>
      <c r="F1701" s="1" t="s">
        <v>2885</v>
      </c>
      <c r="G1701" s="1" t="b">
        <v>1</v>
      </c>
      <c r="H1701" s="1" t="b">
        <v>1</v>
      </c>
      <c r="I1701" s="1" t="s">
        <v>2221</v>
      </c>
      <c r="J1701" s="5"/>
    </row>
    <row r="1702" hidden="1">
      <c r="A1702" s="2" t="s">
        <v>302</v>
      </c>
      <c r="B1702" s="14"/>
      <c r="C1702" s="1" t="s">
        <v>22</v>
      </c>
      <c r="D1702" s="2" t="s">
        <v>428</v>
      </c>
      <c r="E1702" s="1" t="s">
        <v>17</v>
      </c>
      <c r="F1702" s="1" t="s">
        <v>2335</v>
      </c>
      <c r="G1702" s="1" t="b">
        <v>1</v>
      </c>
      <c r="H1702" s="1" t="b">
        <v>1</v>
      </c>
      <c r="I1702" s="1" t="s">
        <v>2221</v>
      </c>
      <c r="J1702" s="5"/>
    </row>
    <row r="1703" hidden="1">
      <c r="A1703" s="2" t="s">
        <v>303</v>
      </c>
      <c r="B1703" s="14"/>
      <c r="C1703" s="1" t="s">
        <v>22</v>
      </c>
      <c r="D1703" s="2" t="s">
        <v>291</v>
      </c>
      <c r="E1703" s="1" t="s">
        <v>22</v>
      </c>
      <c r="F1703" s="1" t="s">
        <v>2885</v>
      </c>
      <c r="G1703" s="1" t="b">
        <v>1</v>
      </c>
      <c r="H1703" s="1" t="b">
        <v>1</v>
      </c>
      <c r="I1703" s="1" t="s">
        <v>2221</v>
      </c>
      <c r="J1703" s="5"/>
    </row>
    <row r="1704" hidden="1">
      <c r="A1704" s="2" t="s">
        <v>303</v>
      </c>
      <c r="B1704" s="14"/>
      <c r="C1704" s="1" t="s">
        <v>22</v>
      </c>
      <c r="D1704" s="2" t="s">
        <v>429</v>
      </c>
      <c r="E1704" s="1" t="s">
        <v>17</v>
      </c>
      <c r="F1704" s="1" t="s">
        <v>2335</v>
      </c>
      <c r="G1704" s="1" t="b">
        <v>1</v>
      </c>
      <c r="H1704" s="1" t="b">
        <v>1</v>
      </c>
      <c r="I1704" s="1" t="s">
        <v>2221</v>
      </c>
      <c r="J1704" s="5"/>
    </row>
    <row r="1705" hidden="1">
      <c r="A1705" s="2" t="s">
        <v>303</v>
      </c>
      <c r="B1705" s="14"/>
      <c r="C1705" s="1" t="s">
        <v>22</v>
      </c>
      <c r="D1705" s="2" t="s">
        <v>405</v>
      </c>
      <c r="E1705" s="1" t="s">
        <v>17</v>
      </c>
      <c r="F1705" s="1" t="s">
        <v>2335</v>
      </c>
      <c r="G1705" s="1" t="b">
        <v>1</v>
      </c>
      <c r="H1705" s="1" t="b">
        <v>1</v>
      </c>
      <c r="I1705" s="1" t="s">
        <v>2221</v>
      </c>
      <c r="J1705" s="5"/>
    </row>
    <row r="1706" hidden="1">
      <c r="A1706" s="2" t="s">
        <v>304</v>
      </c>
      <c r="B1706" s="14"/>
      <c r="C1706" s="1" t="s">
        <v>22</v>
      </c>
      <c r="D1706" s="2" t="s">
        <v>291</v>
      </c>
      <c r="E1706" s="1" t="s">
        <v>22</v>
      </c>
      <c r="F1706" s="1" t="s">
        <v>2885</v>
      </c>
      <c r="G1706" s="1" t="b">
        <v>1</v>
      </c>
      <c r="H1706" s="1" t="b">
        <v>1</v>
      </c>
      <c r="I1706" s="1" t="s">
        <v>2221</v>
      </c>
      <c r="J1706" s="5"/>
    </row>
    <row r="1707" hidden="1">
      <c r="A1707" s="2" t="s">
        <v>304</v>
      </c>
      <c r="B1707" s="14"/>
      <c r="C1707" s="1" t="s">
        <v>22</v>
      </c>
      <c r="D1707" s="2" t="s">
        <v>281</v>
      </c>
      <c r="E1707" s="1" t="s">
        <v>17</v>
      </c>
      <c r="F1707" s="1" t="s">
        <v>2335</v>
      </c>
      <c r="G1707" s="1" t="b">
        <v>1</v>
      </c>
      <c r="H1707" s="1" t="b">
        <v>1</v>
      </c>
      <c r="I1707" s="1" t="s">
        <v>2221</v>
      </c>
      <c r="J1707" s="5"/>
    </row>
    <row r="1708" hidden="1">
      <c r="A1708" s="2" t="s">
        <v>304</v>
      </c>
      <c r="B1708" s="14"/>
      <c r="C1708" s="1" t="s">
        <v>22</v>
      </c>
      <c r="D1708" s="2" t="s">
        <v>433</v>
      </c>
      <c r="E1708" s="1" t="s">
        <v>17</v>
      </c>
      <c r="F1708" s="1" t="s">
        <v>2335</v>
      </c>
      <c r="G1708" s="1" t="b">
        <v>1</v>
      </c>
      <c r="H1708" s="1" t="b">
        <v>1</v>
      </c>
      <c r="I1708" s="1" t="s">
        <v>2221</v>
      </c>
      <c r="J1708" s="5"/>
    </row>
    <row r="1709" hidden="1">
      <c r="A1709" s="2" t="s">
        <v>305</v>
      </c>
      <c r="B1709" s="14"/>
      <c r="C1709" s="1" t="s">
        <v>22</v>
      </c>
      <c r="D1709" s="2" t="s">
        <v>291</v>
      </c>
      <c r="E1709" s="1" t="s">
        <v>22</v>
      </c>
      <c r="F1709" s="1" t="s">
        <v>2885</v>
      </c>
      <c r="G1709" s="1" t="b">
        <v>1</v>
      </c>
      <c r="H1709" s="1" t="b">
        <v>1</v>
      </c>
      <c r="I1709" s="1" t="s">
        <v>2221</v>
      </c>
      <c r="J1709" s="5"/>
    </row>
    <row r="1710" hidden="1">
      <c r="A1710" s="2" t="s">
        <v>305</v>
      </c>
      <c r="B1710" s="14"/>
      <c r="C1710" s="1" t="s">
        <v>22</v>
      </c>
      <c r="D1710" s="2" t="s">
        <v>433</v>
      </c>
      <c r="E1710" s="1" t="s">
        <v>17</v>
      </c>
      <c r="F1710" s="1" t="s">
        <v>2335</v>
      </c>
      <c r="G1710" s="1" t="b">
        <v>1</v>
      </c>
      <c r="H1710" s="1" t="b">
        <v>1</v>
      </c>
      <c r="I1710" s="1" t="s">
        <v>2221</v>
      </c>
      <c r="J1710" s="5"/>
    </row>
    <row r="1711" hidden="1">
      <c r="A1711" s="2" t="s">
        <v>306</v>
      </c>
      <c r="B1711" s="14"/>
      <c r="C1711" s="1" t="s">
        <v>22</v>
      </c>
      <c r="D1711" s="2" t="s">
        <v>291</v>
      </c>
      <c r="E1711" s="1" t="s">
        <v>22</v>
      </c>
      <c r="F1711" s="1" t="s">
        <v>2885</v>
      </c>
      <c r="G1711" s="1" t="b">
        <v>1</v>
      </c>
      <c r="H1711" s="1" t="b">
        <v>1</v>
      </c>
      <c r="I1711" s="1" t="s">
        <v>2221</v>
      </c>
      <c r="J1711" s="5"/>
    </row>
    <row r="1712" hidden="1">
      <c r="A1712" s="2" t="s">
        <v>306</v>
      </c>
      <c r="B1712" s="14"/>
      <c r="C1712" s="1" t="s">
        <v>22</v>
      </c>
      <c r="D1712" s="2" t="s">
        <v>281</v>
      </c>
      <c r="E1712" s="1" t="s">
        <v>17</v>
      </c>
      <c r="F1712" s="1" t="s">
        <v>2335</v>
      </c>
      <c r="G1712" s="1" t="b">
        <v>1</v>
      </c>
      <c r="H1712" s="1" t="b">
        <v>1</v>
      </c>
      <c r="I1712" s="1" t="s">
        <v>2221</v>
      </c>
      <c r="J1712" s="5"/>
    </row>
    <row r="1713" hidden="1">
      <c r="A1713" s="2" t="s">
        <v>307</v>
      </c>
      <c r="B1713" s="14"/>
      <c r="C1713" s="1" t="s">
        <v>22</v>
      </c>
      <c r="D1713" s="2" t="s">
        <v>291</v>
      </c>
      <c r="E1713" s="1" t="s">
        <v>22</v>
      </c>
      <c r="F1713" s="1" t="s">
        <v>2885</v>
      </c>
      <c r="G1713" s="1" t="b">
        <v>1</v>
      </c>
      <c r="H1713" s="1" t="b">
        <v>1</v>
      </c>
      <c r="I1713" s="1" t="s">
        <v>2221</v>
      </c>
      <c r="J1713" s="5"/>
    </row>
    <row r="1714" hidden="1">
      <c r="A1714" s="2" t="s">
        <v>307</v>
      </c>
      <c r="B1714" s="14"/>
      <c r="C1714" s="1" t="s">
        <v>22</v>
      </c>
      <c r="D1714" s="2" t="s">
        <v>429</v>
      </c>
      <c r="E1714" s="1" t="s">
        <v>17</v>
      </c>
      <c r="F1714" s="1" t="s">
        <v>2335</v>
      </c>
      <c r="G1714" s="1" t="b">
        <v>1</v>
      </c>
      <c r="H1714" s="1" t="b">
        <v>1</v>
      </c>
      <c r="I1714" s="1" t="s">
        <v>2221</v>
      </c>
      <c r="J1714" s="5"/>
    </row>
    <row r="1715" hidden="1">
      <c r="A1715" s="2" t="s">
        <v>307</v>
      </c>
      <c r="B1715" s="14"/>
      <c r="C1715" s="1" t="s">
        <v>22</v>
      </c>
      <c r="D1715" s="2" t="s">
        <v>432</v>
      </c>
      <c r="E1715" s="1" t="s">
        <v>17</v>
      </c>
      <c r="F1715" s="1" t="s">
        <v>2335</v>
      </c>
      <c r="G1715" s="1" t="b">
        <v>1</v>
      </c>
      <c r="H1715" s="1" t="b">
        <v>1</v>
      </c>
      <c r="I1715" s="1" t="s">
        <v>2221</v>
      </c>
      <c r="J1715" s="5"/>
    </row>
    <row r="1716" hidden="1">
      <c r="A1716" s="2" t="s">
        <v>307</v>
      </c>
      <c r="B1716" s="14"/>
      <c r="C1716" s="1" t="s">
        <v>22</v>
      </c>
      <c r="D1716" s="2" t="s">
        <v>433</v>
      </c>
      <c r="E1716" s="1" t="s">
        <v>17</v>
      </c>
      <c r="F1716" s="1" t="s">
        <v>2335</v>
      </c>
      <c r="G1716" s="1" t="b">
        <v>1</v>
      </c>
      <c r="H1716" s="1" t="b">
        <v>1</v>
      </c>
      <c r="I1716" s="1" t="s">
        <v>2221</v>
      </c>
      <c r="J1716" s="5"/>
    </row>
    <row r="1717" hidden="1">
      <c r="A1717" s="2" t="s">
        <v>308</v>
      </c>
      <c r="B1717" s="14"/>
      <c r="C1717" s="1" t="s">
        <v>22</v>
      </c>
      <c r="D1717" s="2" t="s">
        <v>291</v>
      </c>
      <c r="E1717" s="1" t="s">
        <v>22</v>
      </c>
      <c r="F1717" s="1" t="s">
        <v>2885</v>
      </c>
      <c r="G1717" s="1" t="b">
        <v>1</v>
      </c>
      <c r="H1717" s="1" t="b">
        <v>1</v>
      </c>
      <c r="I1717" s="1" t="s">
        <v>2221</v>
      </c>
      <c r="J1717" s="5"/>
    </row>
    <row r="1718" hidden="1">
      <c r="A1718" s="2" t="s">
        <v>308</v>
      </c>
      <c r="B1718" s="14"/>
      <c r="C1718" s="1" t="s">
        <v>22</v>
      </c>
      <c r="D1718" s="2" t="s">
        <v>405</v>
      </c>
      <c r="E1718" s="1" t="s">
        <v>17</v>
      </c>
      <c r="F1718" s="1" t="s">
        <v>2335</v>
      </c>
      <c r="G1718" s="1" t="b">
        <v>1</v>
      </c>
      <c r="H1718" s="1" t="b">
        <v>1</v>
      </c>
      <c r="I1718" s="1" t="s">
        <v>2221</v>
      </c>
      <c r="J1718" s="5"/>
    </row>
    <row r="1719" hidden="1">
      <c r="A1719" s="2" t="s">
        <v>309</v>
      </c>
      <c r="B1719" s="14"/>
      <c r="C1719" s="1" t="s">
        <v>22</v>
      </c>
      <c r="D1719" s="2" t="s">
        <v>291</v>
      </c>
      <c r="E1719" s="1" t="s">
        <v>22</v>
      </c>
      <c r="F1719" s="1" t="s">
        <v>2885</v>
      </c>
      <c r="G1719" s="1" t="b">
        <v>1</v>
      </c>
      <c r="H1719" s="1" t="b">
        <v>1</v>
      </c>
      <c r="I1719" s="1" t="s">
        <v>2221</v>
      </c>
      <c r="J1719" s="5"/>
    </row>
    <row r="1720" hidden="1">
      <c r="A1720" s="2" t="s">
        <v>309</v>
      </c>
      <c r="B1720" s="14"/>
      <c r="C1720" s="1" t="s">
        <v>22</v>
      </c>
      <c r="D1720" s="2" t="s">
        <v>405</v>
      </c>
      <c r="E1720" s="1" t="s">
        <v>17</v>
      </c>
      <c r="F1720" s="1" t="s">
        <v>2335</v>
      </c>
      <c r="G1720" s="1" t="b">
        <v>1</v>
      </c>
      <c r="H1720" s="1" t="b">
        <v>1</v>
      </c>
      <c r="I1720" s="1" t="s">
        <v>2221</v>
      </c>
      <c r="J1720" s="5"/>
    </row>
    <row r="1721" hidden="1">
      <c r="A1721" s="2" t="s">
        <v>309</v>
      </c>
      <c r="B1721" s="14"/>
      <c r="C1721" s="1" t="s">
        <v>22</v>
      </c>
      <c r="D1721" s="2" t="s">
        <v>428</v>
      </c>
      <c r="E1721" s="1" t="s">
        <v>17</v>
      </c>
      <c r="F1721" s="1" t="s">
        <v>2335</v>
      </c>
      <c r="G1721" s="1" t="b">
        <v>1</v>
      </c>
      <c r="H1721" s="1" t="b">
        <v>1</v>
      </c>
      <c r="I1721" s="1" t="s">
        <v>2221</v>
      </c>
      <c r="J1721" s="5"/>
    </row>
    <row r="1722" hidden="1">
      <c r="A1722" s="2" t="s">
        <v>310</v>
      </c>
      <c r="B1722" s="14"/>
      <c r="C1722" s="1" t="s">
        <v>22</v>
      </c>
      <c r="D1722" s="2" t="s">
        <v>291</v>
      </c>
      <c r="E1722" s="1" t="s">
        <v>22</v>
      </c>
      <c r="F1722" s="1" t="s">
        <v>2885</v>
      </c>
      <c r="G1722" s="1" t="b">
        <v>1</v>
      </c>
      <c r="H1722" s="1" t="b">
        <v>1</v>
      </c>
      <c r="I1722" s="1" t="s">
        <v>2221</v>
      </c>
      <c r="J1722" s="5"/>
    </row>
    <row r="1723" hidden="1">
      <c r="A1723" s="2" t="s">
        <v>310</v>
      </c>
      <c r="B1723" s="14"/>
      <c r="C1723" s="1" t="s">
        <v>22</v>
      </c>
      <c r="D1723" s="2" t="s">
        <v>433</v>
      </c>
      <c r="E1723" s="1" t="s">
        <v>17</v>
      </c>
      <c r="F1723" s="1" t="s">
        <v>2335</v>
      </c>
      <c r="G1723" s="1" t="b">
        <v>1</v>
      </c>
      <c r="H1723" s="1" t="b">
        <v>1</v>
      </c>
      <c r="I1723" s="1" t="s">
        <v>2221</v>
      </c>
      <c r="J1723" s="5"/>
    </row>
    <row r="1724" hidden="1">
      <c r="A1724" s="2" t="s">
        <v>310</v>
      </c>
      <c r="B1724" s="14"/>
      <c r="C1724" s="1" t="s">
        <v>22</v>
      </c>
      <c r="D1724" s="2" t="s">
        <v>429</v>
      </c>
      <c r="E1724" s="1" t="s">
        <v>17</v>
      </c>
      <c r="F1724" s="1" t="s">
        <v>2335</v>
      </c>
      <c r="G1724" s="1" t="b">
        <v>1</v>
      </c>
      <c r="H1724" s="1" t="b">
        <v>1</v>
      </c>
      <c r="I1724" s="1" t="s">
        <v>2221</v>
      </c>
      <c r="J1724" s="5"/>
    </row>
    <row r="1725" hidden="1">
      <c r="A1725" s="2" t="s">
        <v>311</v>
      </c>
      <c r="B1725" s="14"/>
      <c r="C1725" s="1" t="s">
        <v>22</v>
      </c>
      <c r="D1725" s="2" t="s">
        <v>291</v>
      </c>
      <c r="E1725" s="1" t="s">
        <v>22</v>
      </c>
      <c r="F1725" s="1" t="s">
        <v>2885</v>
      </c>
      <c r="G1725" s="1" t="b">
        <v>1</v>
      </c>
      <c r="H1725" s="1" t="b">
        <v>1</v>
      </c>
      <c r="I1725" s="1" t="s">
        <v>2221</v>
      </c>
      <c r="J1725" s="5"/>
    </row>
    <row r="1726" hidden="1">
      <c r="A1726" s="2" t="s">
        <v>311</v>
      </c>
      <c r="B1726" s="14"/>
      <c r="C1726" s="1" t="s">
        <v>22</v>
      </c>
      <c r="D1726" s="2" t="s">
        <v>429</v>
      </c>
      <c r="E1726" s="1" t="s">
        <v>17</v>
      </c>
      <c r="F1726" s="1" t="s">
        <v>2335</v>
      </c>
      <c r="G1726" s="1" t="b">
        <v>1</v>
      </c>
      <c r="H1726" s="1" t="b">
        <v>1</v>
      </c>
      <c r="I1726" s="1" t="s">
        <v>2221</v>
      </c>
      <c r="J1726" s="5"/>
    </row>
    <row r="1727" hidden="1">
      <c r="A1727" s="2" t="s">
        <v>311</v>
      </c>
      <c r="B1727" s="14"/>
      <c r="C1727" s="1" t="s">
        <v>22</v>
      </c>
      <c r="D1727" s="2" t="s">
        <v>432</v>
      </c>
      <c r="E1727" s="1" t="s">
        <v>17</v>
      </c>
      <c r="F1727" s="1" t="s">
        <v>2335</v>
      </c>
      <c r="G1727" s="1" t="b">
        <v>1</v>
      </c>
      <c r="H1727" s="1" t="b">
        <v>1</v>
      </c>
      <c r="I1727" s="1" t="s">
        <v>2221</v>
      </c>
      <c r="J1727" s="5"/>
    </row>
    <row r="1728" hidden="1">
      <c r="A1728" s="2" t="s">
        <v>311</v>
      </c>
      <c r="B1728" s="14"/>
      <c r="C1728" s="1" t="s">
        <v>22</v>
      </c>
      <c r="D1728" s="2" t="s">
        <v>280</v>
      </c>
      <c r="E1728" s="1" t="s">
        <v>15</v>
      </c>
      <c r="F1728" s="1" t="s">
        <v>2348</v>
      </c>
      <c r="G1728" s="1" t="b">
        <v>1</v>
      </c>
      <c r="H1728" s="1" t="b">
        <v>1</v>
      </c>
      <c r="I1728" s="1" t="s">
        <v>2221</v>
      </c>
      <c r="J1728" s="5"/>
    </row>
    <row r="1729" hidden="1">
      <c r="A1729" s="2" t="s">
        <v>311</v>
      </c>
      <c r="B1729" s="14"/>
      <c r="C1729" s="1" t="s">
        <v>22</v>
      </c>
      <c r="D1729" s="2" t="s">
        <v>431</v>
      </c>
      <c r="E1729" s="1" t="s">
        <v>15</v>
      </c>
      <c r="F1729" s="1" t="s">
        <v>2780</v>
      </c>
      <c r="G1729" s="1" t="b">
        <v>1</v>
      </c>
      <c r="H1729" s="1" t="b">
        <v>1</v>
      </c>
      <c r="I1729" s="1" t="s">
        <v>2221</v>
      </c>
      <c r="J1729" s="5"/>
    </row>
    <row r="1730" hidden="1">
      <c r="A1730" s="2" t="s">
        <v>311</v>
      </c>
      <c r="B1730" s="14"/>
      <c r="C1730" s="1" t="s">
        <v>22</v>
      </c>
      <c r="D1730" s="2" t="s">
        <v>279</v>
      </c>
      <c r="E1730" s="1" t="s">
        <v>13</v>
      </c>
      <c r="F1730" s="1" t="s">
        <v>2406</v>
      </c>
      <c r="G1730" s="1" t="b">
        <v>1</v>
      </c>
      <c r="H1730" s="1" t="b">
        <v>1</v>
      </c>
      <c r="I1730" s="1" t="s">
        <v>2221</v>
      </c>
      <c r="J1730" s="5"/>
    </row>
    <row r="1731" hidden="1">
      <c r="A1731" s="2" t="s">
        <v>312</v>
      </c>
      <c r="B1731" s="14"/>
      <c r="C1731" s="1" t="s">
        <v>22</v>
      </c>
      <c r="D1731" s="2" t="s">
        <v>291</v>
      </c>
      <c r="E1731" s="1" t="s">
        <v>22</v>
      </c>
      <c r="F1731" s="1" t="s">
        <v>2885</v>
      </c>
      <c r="G1731" s="1" t="b">
        <v>1</v>
      </c>
      <c r="H1731" s="1" t="b">
        <v>1</v>
      </c>
      <c r="I1731" s="1" t="s">
        <v>2221</v>
      </c>
      <c r="J1731" s="5"/>
    </row>
    <row r="1732" hidden="1">
      <c r="A1732" s="2" t="s">
        <v>312</v>
      </c>
      <c r="B1732" s="14"/>
      <c r="C1732" s="1" t="s">
        <v>22</v>
      </c>
      <c r="D1732" s="2" t="s">
        <v>429</v>
      </c>
      <c r="E1732" s="1" t="s">
        <v>17</v>
      </c>
      <c r="F1732" s="1" t="s">
        <v>2335</v>
      </c>
      <c r="G1732" s="1" t="b">
        <v>1</v>
      </c>
      <c r="H1732" s="1" t="b">
        <v>1</v>
      </c>
      <c r="I1732" s="1" t="s">
        <v>2221</v>
      </c>
      <c r="J1732" s="5"/>
    </row>
    <row r="1733" hidden="1">
      <c r="A1733" s="2" t="s">
        <v>313</v>
      </c>
      <c r="B1733" s="14"/>
      <c r="C1733" s="1" t="s">
        <v>22</v>
      </c>
      <c r="D1733" s="2" t="s">
        <v>291</v>
      </c>
      <c r="E1733" s="1" t="s">
        <v>22</v>
      </c>
      <c r="F1733" s="1" t="s">
        <v>2885</v>
      </c>
      <c r="G1733" s="1" t="b">
        <v>1</v>
      </c>
      <c r="H1733" s="1" t="b">
        <v>1</v>
      </c>
      <c r="I1733" s="1" t="s">
        <v>2221</v>
      </c>
      <c r="J1733" s="5"/>
    </row>
    <row r="1734" hidden="1">
      <c r="A1734" s="2" t="s">
        <v>313</v>
      </c>
      <c r="B1734" s="14"/>
      <c r="C1734" s="1" t="s">
        <v>22</v>
      </c>
      <c r="D1734" s="2" t="s">
        <v>433</v>
      </c>
      <c r="E1734" s="1" t="s">
        <v>17</v>
      </c>
      <c r="F1734" s="1" t="s">
        <v>2335</v>
      </c>
      <c r="G1734" s="1" t="b">
        <v>1</v>
      </c>
      <c r="H1734" s="1" t="b">
        <v>1</v>
      </c>
      <c r="I1734" s="1" t="s">
        <v>2221</v>
      </c>
      <c r="J1734" s="5"/>
    </row>
    <row r="1735" hidden="1">
      <c r="A1735" s="2" t="s">
        <v>314</v>
      </c>
      <c r="B1735" s="14"/>
      <c r="C1735" s="1" t="s">
        <v>22</v>
      </c>
      <c r="D1735" s="2" t="s">
        <v>291</v>
      </c>
      <c r="E1735" s="1" t="s">
        <v>22</v>
      </c>
      <c r="F1735" s="1" t="s">
        <v>2885</v>
      </c>
      <c r="G1735" s="1" t="b">
        <v>1</v>
      </c>
      <c r="H1735" s="1" t="b">
        <v>1</v>
      </c>
      <c r="I1735" s="1" t="s">
        <v>2221</v>
      </c>
      <c r="J1735" s="5"/>
    </row>
    <row r="1736" hidden="1">
      <c r="A1736" s="2" t="s">
        <v>314</v>
      </c>
      <c r="B1736" s="14"/>
      <c r="C1736" s="1" t="s">
        <v>22</v>
      </c>
      <c r="D1736" s="2" t="s">
        <v>433</v>
      </c>
      <c r="E1736" s="1" t="s">
        <v>17</v>
      </c>
      <c r="F1736" s="1" t="s">
        <v>2335</v>
      </c>
      <c r="G1736" s="1" t="b">
        <v>1</v>
      </c>
      <c r="H1736" s="1" t="b">
        <v>1</v>
      </c>
      <c r="I1736" s="1" t="s">
        <v>2221</v>
      </c>
      <c r="J1736" s="5"/>
    </row>
    <row r="1737" hidden="1">
      <c r="A1737" s="2" t="s">
        <v>314</v>
      </c>
      <c r="B1737" s="14"/>
      <c r="C1737" s="1" t="s">
        <v>22</v>
      </c>
      <c r="D1737" s="2" t="s">
        <v>281</v>
      </c>
      <c r="E1737" s="1" t="s">
        <v>17</v>
      </c>
      <c r="F1737" s="1" t="s">
        <v>2335</v>
      </c>
      <c r="G1737" s="1" t="b">
        <v>1</v>
      </c>
      <c r="H1737" s="1" t="b">
        <v>1</v>
      </c>
      <c r="I1737" s="1" t="s">
        <v>2221</v>
      </c>
      <c r="J1737" s="5"/>
    </row>
    <row r="1738" hidden="1">
      <c r="A1738" s="2" t="s">
        <v>315</v>
      </c>
      <c r="B1738" s="14"/>
      <c r="C1738" s="1" t="s">
        <v>22</v>
      </c>
      <c r="D1738" s="2" t="s">
        <v>291</v>
      </c>
      <c r="E1738" s="1" t="s">
        <v>22</v>
      </c>
      <c r="F1738" s="1" t="s">
        <v>2885</v>
      </c>
      <c r="G1738" s="1" t="b">
        <v>1</v>
      </c>
      <c r="H1738" s="1" t="b">
        <v>1</v>
      </c>
      <c r="I1738" s="1" t="s">
        <v>2221</v>
      </c>
      <c r="J1738" s="5"/>
    </row>
    <row r="1739" hidden="1">
      <c r="A1739" s="2" t="s">
        <v>315</v>
      </c>
      <c r="B1739" s="14"/>
      <c r="C1739" s="1" t="s">
        <v>22</v>
      </c>
      <c r="D1739" s="2" t="s">
        <v>405</v>
      </c>
      <c r="E1739" s="1" t="s">
        <v>17</v>
      </c>
      <c r="F1739" s="1" t="s">
        <v>2335</v>
      </c>
      <c r="G1739" s="1" t="b">
        <v>1</v>
      </c>
      <c r="H1739" s="1" t="b">
        <v>1</v>
      </c>
      <c r="I1739" s="1" t="s">
        <v>2221</v>
      </c>
      <c r="J1739" s="5"/>
    </row>
    <row r="1740" hidden="1">
      <c r="A1740" s="2" t="s">
        <v>315</v>
      </c>
      <c r="B1740" s="14"/>
      <c r="C1740" s="1" t="s">
        <v>22</v>
      </c>
      <c r="D1740" s="2" t="s">
        <v>429</v>
      </c>
      <c r="E1740" s="1" t="s">
        <v>17</v>
      </c>
      <c r="F1740" s="1" t="s">
        <v>2335</v>
      </c>
      <c r="G1740" s="1" t="b">
        <v>1</v>
      </c>
      <c r="H1740" s="1" t="b">
        <v>1</v>
      </c>
      <c r="I1740" s="1" t="s">
        <v>2221</v>
      </c>
      <c r="J1740" s="5"/>
    </row>
    <row r="1741" hidden="1">
      <c r="A1741" s="2" t="s">
        <v>316</v>
      </c>
      <c r="B1741" s="14"/>
      <c r="C1741" s="1" t="s">
        <v>22</v>
      </c>
      <c r="D1741" s="2" t="s">
        <v>291</v>
      </c>
      <c r="E1741" s="1" t="s">
        <v>22</v>
      </c>
      <c r="F1741" s="1" t="s">
        <v>2885</v>
      </c>
      <c r="G1741" s="1" t="b">
        <v>1</v>
      </c>
      <c r="H1741" s="1" t="b">
        <v>1</v>
      </c>
      <c r="I1741" s="1" t="s">
        <v>2221</v>
      </c>
      <c r="J1741" s="5"/>
    </row>
    <row r="1742" hidden="1">
      <c r="A1742" s="2" t="s">
        <v>316</v>
      </c>
      <c r="B1742" s="14"/>
      <c r="C1742" s="1" t="s">
        <v>22</v>
      </c>
      <c r="D1742" s="2" t="s">
        <v>405</v>
      </c>
      <c r="E1742" s="1" t="s">
        <v>17</v>
      </c>
      <c r="F1742" s="1" t="s">
        <v>2335</v>
      </c>
      <c r="G1742" s="1" t="b">
        <v>1</v>
      </c>
      <c r="H1742" s="1" t="b">
        <v>1</v>
      </c>
      <c r="I1742" s="1" t="s">
        <v>2221</v>
      </c>
      <c r="J1742" s="5"/>
    </row>
    <row r="1743" hidden="1">
      <c r="A1743" s="2" t="s">
        <v>316</v>
      </c>
      <c r="B1743" s="14"/>
      <c r="C1743" s="1" t="s">
        <v>22</v>
      </c>
      <c r="D1743" s="2" t="s">
        <v>432</v>
      </c>
      <c r="E1743" s="1" t="s">
        <v>17</v>
      </c>
      <c r="F1743" s="1" t="s">
        <v>2335</v>
      </c>
      <c r="G1743" s="1" t="b">
        <v>1</v>
      </c>
      <c r="H1743" s="1" t="b">
        <v>1</v>
      </c>
      <c r="I1743" s="1" t="s">
        <v>2221</v>
      </c>
      <c r="J1743" s="5"/>
    </row>
    <row r="1744" hidden="1">
      <c r="A1744" s="2" t="s">
        <v>316</v>
      </c>
      <c r="B1744" s="14"/>
      <c r="C1744" s="1" t="s">
        <v>22</v>
      </c>
      <c r="D1744" s="2" t="s">
        <v>428</v>
      </c>
      <c r="E1744" s="1" t="s">
        <v>17</v>
      </c>
      <c r="F1744" s="1" t="s">
        <v>2335</v>
      </c>
      <c r="G1744" s="1" t="b">
        <v>1</v>
      </c>
      <c r="H1744" s="1" t="b">
        <v>1</v>
      </c>
      <c r="I1744" s="1" t="s">
        <v>2221</v>
      </c>
      <c r="J1744" s="5"/>
    </row>
    <row r="1745" hidden="1">
      <c r="A1745" s="2" t="s">
        <v>317</v>
      </c>
      <c r="B1745" s="14"/>
      <c r="C1745" s="1" t="s">
        <v>22</v>
      </c>
      <c r="D1745" s="2" t="s">
        <v>291</v>
      </c>
      <c r="E1745" s="1" t="s">
        <v>22</v>
      </c>
      <c r="F1745" s="1" t="s">
        <v>2885</v>
      </c>
      <c r="G1745" s="1" t="b">
        <v>1</v>
      </c>
      <c r="H1745" s="1" t="b">
        <v>1</v>
      </c>
      <c r="I1745" s="1" t="s">
        <v>2221</v>
      </c>
      <c r="J1745" s="5"/>
    </row>
    <row r="1746" hidden="1">
      <c r="A1746" s="2" t="s">
        <v>317</v>
      </c>
      <c r="B1746" s="14"/>
      <c r="C1746" s="1" t="s">
        <v>22</v>
      </c>
      <c r="D1746" s="2" t="s">
        <v>281</v>
      </c>
      <c r="E1746" s="1" t="s">
        <v>17</v>
      </c>
      <c r="F1746" s="1" t="s">
        <v>2335</v>
      </c>
      <c r="G1746" s="1" t="b">
        <v>1</v>
      </c>
      <c r="H1746" s="1" t="b">
        <v>1</v>
      </c>
      <c r="I1746" s="1" t="s">
        <v>2221</v>
      </c>
      <c r="J1746" s="5"/>
    </row>
    <row r="1747" hidden="1">
      <c r="A1747" s="2" t="s">
        <v>317</v>
      </c>
      <c r="B1747" s="14"/>
      <c r="C1747" s="1" t="s">
        <v>22</v>
      </c>
      <c r="D1747" s="2" t="s">
        <v>433</v>
      </c>
      <c r="E1747" s="1" t="s">
        <v>17</v>
      </c>
      <c r="F1747" s="1" t="s">
        <v>2335</v>
      </c>
      <c r="G1747" s="1" t="b">
        <v>1</v>
      </c>
      <c r="H1747" s="1" t="b">
        <v>1</v>
      </c>
      <c r="I1747" s="1" t="s">
        <v>2221</v>
      </c>
      <c r="J1747" s="5"/>
    </row>
    <row r="1748" hidden="1">
      <c r="A1748" s="2" t="s">
        <v>318</v>
      </c>
      <c r="B1748" s="14"/>
      <c r="C1748" s="1" t="s">
        <v>22</v>
      </c>
      <c r="D1748" s="2" t="s">
        <v>291</v>
      </c>
      <c r="E1748" s="1" t="s">
        <v>22</v>
      </c>
      <c r="F1748" s="1" t="s">
        <v>2885</v>
      </c>
      <c r="G1748" s="1" t="b">
        <v>1</v>
      </c>
      <c r="H1748" s="1" t="b">
        <v>1</v>
      </c>
      <c r="I1748" s="1" t="s">
        <v>2221</v>
      </c>
      <c r="J1748" s="5"/>
    </row>
    <row r="1749" hidden="1">
      <c r="A1749" s="2" t="s">
        <v>318</v>
      </c>
      <c r="B1749" s="14"/>
      <c r="C1749" s="1" t="s">
        <v>22</v>
      </c>
      <c r="D1749" s="2" t="s">
        <v>429</v>
      </c>
      <c r="E1749" s="1" t="s">
        <v>17</v>
      </c>
      <c r="F1749" s="1" t="s">
        <v>2335</v>
      </c>
      <c r="G1749" s="1" t="b">
        <v>1</v>
      </c>
      <c r="H1749" s="1" t="b">
        <v>1</v>
      </c>
      <c r="I1749" s="1" t="s">
        <v>2221</v>
      </c>
      <c r="J1749" s="5"/>
    </row>
    <row r="1750" hidden="1">
      <c r="A1750" s="2" t="s">
        <v>319</v>
      </c>
      <c r="B1750" s="14"/>
      <c r="C1750" s="1" t="s">
        <v>22</v>
      </c>
      <c r="D1750" s="2" t="s">
        <v>291</v>
      </c>
      <c r="E1750" s="1" t="s">
        <v>22</v>
      </c>
      <c r="F1750" s="1" t="s">
        <v>2885</v>
      </c>
      <c r="G1750" s="1" t="b">
        <v>1</v>
      </c>
      <c r="H1750" s="1" t="b">
        <v>1</v>
      </c>
      <c r="I1750" s="1" t="s">
        <v>2221</v>
      </c>
      <c r="J1750" s="5"/>
    </row>
    <row r="1751" hidden="1">
      <c r="A1751" s="2" t="s">
        <v>319</v>
      </c>
      <c r="B1751" s="14"/>
      <c r="C1751" s="1" t="s">
        <v>22</v>
      </c>
      <c r="D1751" s="2" t="s">
        <v>433</v>
      </c>
      <c r="E1751" s="1" t="s">
        <v>17</v>
      </c>
      <c r="F1751" s="1" t="s">
        <v>2335</v>
      </c>
      <c r="G1751" s="1" t="b">
        <v>1</v>
      </c>
      <c r="H1751" s="1" t="b">
        <v>1</v>
      </c>
      <c r="I1751" s="1" t="s">
        <v>2221</v>
      </c>
      <c r="J1751" s="5"/>
    </row>
    <row r="1752" hidden="1">
      <c r="A1752" s="2" t="s">
        <v>320</v>
      </c>
      <c r="B1752" s="14"/>
      <c r="C1752" s="1" t="s">
        <v>22</v>
      </c>
      <c r="D1752" s="2" t="s">
        <v>291</v>
      </c>
      <c r="E1752" s="1" t="s">
        <v>22</v>
      </c>
      <c r="F1752" s="1" t="s">
        <v>2885</v>
      </c>
      <c r="G1752" s="1" t="b">
        <v>1</v>
      </c>
      <c r="H1752" s="1" t="b">
        <v>1</v>
      </c>
      <c r="I1752" s="1" t="s">
        <v>2221</v>
      </c>
      <c r="J1752" s="5"/>
    </row>
    <row r="1753" hidden="1">
      <c r="A1753" s="2" t="s">
        <v>320</v>
      </c>
      <c r="B1753" s="14"/>
      <c r="C1753" s="1" t="s">
        <v>22</v>
      </c>
      <c r="D1753" s="2" t="s">
        <v>405</v>
      </c>
      <c r="E1753" s="1" t="s">
        <v>17</v>
      </c>
      <c r="F1753" s="1" t="s">
        <v>2335</v>
      </c>
      <c r="G1753" s="1" t="b">
        <v>1</v>
      </c>
      <c r="H1753" s="1" t="b">
        <v>1</v>
      </c>
      <c r="I1753" s="1" t="s">
        <v>2221</v>
      </c>
      <c r="J1753" s="5"/>
    </row>
    <row r="1754" hidden="1">
      <c r="A1754" s="2" t="s">
        <v>320</v>
      </c>
      <c r="B1754" s="14"/>
      <c r="C1754" s="1" t="s">
        <v>22</v>
      </c>
      <c r="D1754" s="2" t="s">
        <v>429</v>
      </c>
      <c r="E1754" s="1" t="s">
        <v>17</v>
      </c>
      <c r="F1754" s="1" t="s">
        <v>2335</v>
      </c>
      <c r="G1754" s="1" t="b">
        <v>1</v>
      </c>
      <c r="H1754" s="1" t="b">
        <v>1</v>
      </c>
      <c r="I1754" s="1" t="s">
        <v>2221</v>
      </c>
      <c r="J1754" s="5"/>
    </row>
    <row r="1755" hidden="1">
      <c r="A1755" s="2" t="s">
        <v>321</v>
      </c>
      <c r="B1755" s="14"/>
      <c r="C1755" s="1" t="s">
        <v>22</v>
      </c>
      <c r="D1755" s="2" t="s">
        <v>291</v>
      </c>
      <c r="E1755" s="1" t="s">
        <v>22</v>
      </c>
      <c r="F1755" s="1" t="s">
        <v>2885</v>
      </c>
      <c r="G1755" s="1" t="b">
        <v>1</v>
      </c>
      <c r="H1755" s="1" t="b">
        <v>1</v>
      </c>
      <c r="I1755" s="1" t="s">
        <v>2221</v>
      </c>
      <c r="J1755" s="5"/>
    </row>
    <row r="1756" hidden="1">
      <c r="A1756" s="2" t="s">
        <v>321</v>
      </c>
      <c r="B1756" s="14"/>
      <c r="C1756" s="1" t="s">
        <v>22</v>
      </c>
      <c r="D1756" s="2" t="s">
        <v>428</v>
      </c>
      <c r="E1756" s="1" t="s">
        <v>17</v>
      </c>
      <c r="F1756" s="1" t="s">
        <v>2335</v>
      </c>
      <c r="G1756" s="1" t="b">
        <v>1</v>
      </c>
      <c r="H1756" s="1" t="b">
        <v>1</v>
      </c>
      <c r="I1756" s="1" t="s">
        <v>2221</v>
      </c>
      <c r="J1756" s="5"/>
    </row>
    <row r="1757" hidden="1">
      <c r="A1757" s="2" t="s">
        <v>322</v>
      </c>
      <c r="B1757" s="14"/>
      <c r="C1757" s="1" t="s">
        <v>22</v>
      </c>
      <c r="D1757" s="2" t="s">
        <v>291</v>
      </c>
      <c r="E1757" s="1" t="s">
        <v>22</v>
      </c>
      <c r="F1757" s="1" t="s">
        <v>2885</v>
      </c>
      <c r="G1757" s="1" t="b">
        <v>1</v>
      </c>
      <c r="H1757" s="1" t="b">
        <v>1</v>
      </c>
      <c r="I1757" s="1" t="s">
        <v>2221</v>
      </c>
      <c r="J1757" s="5"/>
    </row>
    <row r="1758" hidden="1">
      <c r="A1758" s="2" t="s">
        <v>322</v>
      </c>
      <c r="B1758" s="14"/>
      <c r="C1758" s="1" t="s">
        <v>22</v>
      </c>
      <c r="D1758" s="2" t="s">
        <v>280</v>
      </c>
      <c r="E1758" s="1" t="s">
        <v>15</v>
      </c>
      <c r="F1758" s="1" t="s">
        <v>2886</v>
      </c>
      <c r="G1758" s="1" t="b">
        <v>1</v>
      </c>
      <c r="H1758" s="1" t="b">
        <v>1</v>
      </c>
      <c r="I1758" s="1" t="s">
        <v>2221</v>
      </c>
      <c r="J1758" s="5"/>
    </row>
    <row r="1759" hidden="1">
      <c r="A1759" s="2" t="s">
        <v>322</v>
      </c>
      <c r="B1759" s="14"/>
      <c r="C1759" s="1" t="s">
        <v>22</v>
      </c>
      <c r="D1759" s="2" t="s">
        <v>431</v>
      </c>
      <c r="E1759" s="1" t="s">
        <v>15</v>
      </c>
      <c r="F1759" s="1" t="s">
        <v>2780</v>
      </c>
      <c r="G1759" s="1" t="b">
        <v>1</v>
      </c>
      <c r="H1759" s="1" t="b">
        <v>1</v>
      </c>
      <c r="I1759" s="1" t="s">
        <v>2221</v>
      </c>
      <c r="J1759" s="5"/>
    </row>
    <row r="1760" hidden="1">
      <c r="A1760" s="2" t="s">
        <v>322</v>
      </c>
      <c r="B1760" s="14"/>
      <c r="C1760" s="1" t="s">
        <v>22</v>
      </c>
      <c r="D1760" s="2" t="s">
        <v>279</v>
      </c>
      <c r="E1760" s="1" t="s">
        <v>13</v>
      </c>
      <c r="F1760" s="1" t="s">
        <v>2887</v>
      </c>
      <c r="G1760" s="1" t="b">
        <v>1</v>
      </c>
      <c r="H1760" s="1" t="b">
        <v>1</v>
      </c>
      <c r="I1760" s="1" t="s">
        <v>2221</v>
      </c>
      <c r="J1760" s="5"/>
    </row>
    <row r="1761" hidden="1">
      <c r="A1761" s="2" t="s">
        <v>322</v>
      </c>
      <c r="B1761" s="14"/>
      <c r="C1761" s="1" t="s">
        <v>22</v>
      </c>
      <c r="D1761" s="2" t="s">
        <v>432</v>
      </c>
      <c r="E1761" s="1" t="s">
        <v>17</v>
      </c>
      <c r="F1761" s="1" t="s">
        <v>2335</v>
      </c>
      <c r="G1761" s="1" t="b">
        <v>1</v>
      </c>
      <c r="H1761" s="1" t="b">
        <v>1</v>
      </c>
      <c r="I1761" s="1" t="s">
        <v>2221</v>
      </c>
      <c r="J1761" s="5"/>
    </row>
    <row r="1762" hidden="1">
      <c r="A1762" s="2" t="s">
        <v>322</v>
      </c>
      <c r="B1762" s="14"/>
      <c r="C1762" s="1" t="s">
        <v>22</v>
      </c>
      <c r="D1762" s="2" t="s">
        <v>280</v>
      </c>
      <c r="E1762" s="1" t="s">
        <v>15</v>
      </c>
      <c r="F1762" s="1" t="s">
        <v>2886</v>
      </c>
      <c r="G1762" s="1" t="b">
        <v>1</v>
      </c>
      <c r="H1762" s="1" t="b">
        <v>1</v>
      </c>
      <c r="I1762" s="1" t="s">
        <v>2221</v>
      </c>
      <c r="J1762" s="5"/>
    </row>
    <row r="1763" hidden="1">
      <c r="A1763" s="2" t="s">
        <v>322</v>
      </c>
      <c r="B1763" s="14"/>
      <c r="C1763" s="1" t="s">
        <v>22</v>
      </c>
      <c r="D1763" s="2" t="s">
        <v>431</v>
      </c>
      <c r="E1763" s="1" t="s">
        <v>15</v>
      </c>
      <c r="F1763" s="1" t="s">
        <v>2780</v>
      </c>
      <c r="G1763" s="1" t="b">
        <v>1</v>
      </c>
      <c r="H1763" s="1" t="b">
        <v>1</v>
      </c>
      <c r="I1763" s="1" t="s">
        <v>2221</v>
      </c>
      <c r="J1763" s="5"/>
    </row>
    <row r="1764" hidden="1">
      <c r="A1764" s="2" t="s">
        <v>322</v>
      </c>
      <c r="B1764" s="14"/>
      <c r="C1764" s="1" t="s">
        <v>22</v>
      </c>
      <c r="D1764" s="2" t="s">
        <v>279</v>
      </c>
      <c r="E1764" s="1" t="s">
        <v>13</v>
      </c>
      <c r="F1764" s="1" t="s">
        <v>2887</v>
      </c>
      <c r="G1764" s="1" t="b">
        <v>1</v>
      </c>
      <c r="H1764" s="1" t="b">
        <v>1</v>
      </c>
      <c r="I1764" s="1" t="s">
        <v>2221</v>
      </c>
      <c r="J1764" s="5"/>
    </row>
    <row r="1765" hidden="1">
      <c r="A1765" s="2" t="s">
        <v>323</v>
      </c>
      <c r="B1765" s="14"/>
      <c r="C1765" s="1" t="s">
        <v>22</v>
      </c>
      <c r="D1765" s="2" t="s">
        <v>291</v>
      </c>
      <c r="E1765" s="1" t="s">
        <v>22</v>
      </c>
      <c r="F1765" s="1" t="s">
        <v>2885</v>
      </c>
      <c r="G1765" s="1" t="b">
        <v>1</v>
      </c>
      <c r="H1765" s="1" t="b">
        <v>1</v>
      </c>
      <c r="I1765" s="1" t="s">
        <v>2221</v>
      </c>
      <c r="J1765" s="5"/>
    </row>
    <row r="1766" hidden="1">
      <c r="A1766" s="2" t="s">
        <v>323</v>
      </c>
      <c r="B1766" s="14"/>
      <c r="C1766" s="1" t="s">
        <v>22</v>
      </c>
      <c r="D1766" s="2" t="s">
        <v>281</v>
      </c>
      <c r="E1766" s="1" t="s">
        <v>17</v>
      </c>
      <c r="F1766" s="1" t="s">
        <v>2335</v>
      </c>
      <c r="G1766" s="1" t="b">
        <v>1</v>
      </c>
      <c r="H1766" s="1" t="b">
        <v>1</v>
      </c>
      <c r="I1766" s="1" t="s">
        <v>2221</v>
      </c>
      <c r="J1766" s="5"/>
    </row>
    <row r="1767" hidden="1">
      <c r="A1767" s="2" t="s">
        <v>323</v>
      </c>
      <c r="B1767" s="14"/>
      <c r="C1767" s="1" t="s">
        <v>22</v>
      </c>
      <c r="D1767" s="2" t="s">
        <v>433</v>
      </c>
      <c r="E1767" s="1" t="s">
        <v>17</v>
      </c>
      <c r="F1767" s="1" t="s">
        <v>2335</v>
      </c>
      <c r="G1767" s="1" t="b">
        <v>1</v>
      </c>
      <c r="H1767" s="1" t="b">
        <v>1</v>
      </c>
      <c r="I1767" s="1" t="s">
        <v>2221</v>
      </c>
      <c r="J1767" s="5"/>
    </row>
    <row r="1768" hidden="1">
      <c r="A1768" s="2" t="s">
        <v>324</v>
      </c>
      <c r="B1768" s="14"/>
      <c r="C1768" s="1" t="s">
        <v>22</v>
      </c>
      <c r="D1768" s="2" t="s">
        <v>291</v>
      </c>
      <c r="E1768" s="1" t="s">
        <v>22</v>
      </c>
      <c r="F1768" s="1" t="s">
        <v>2885</v>
      </c>
      <c r="G1768" s="1" t="b">
        <v>1</v>
      </c>
      <c r="H1768" s="1" t="b">
        <v>1</v>
      </c>
      <c r="I1768" s="1" t="s">
        <v>2221</v>
      </c>
      <c r="J1768" s="5"/>
    </row>
    <row r="1769" hidden="1">
      <c r="A1769" s="2" t="s">
        <v>324</v>
      </c>
      <c r="B1769" s="14"/>
      <c r="C1769" s="1" t="s">
        <v>22</v>
      </c>
      <c r="D1769" s="2" t="s">
        <v>429</v>
      </c>
      <c r="E1769" s="1" t="s">
        <v>17</v>
      </c>
      <c r="F1769" s="1" t="s">
        <v>2335</v>
      </c>
      <c r="G1769" s="1" t="b">
        <v>1</v>
      </c>
      <c r="H1769" s="1" t="b">
        <v>1</v>
      </c>
      <c r="I1769" s="1" t="s">
        <v>2221</v>
      </c>
      <c r="J1769" s="5"/>
    </row>
    <row r="1770" hidden="1">
      <c r="A1770" s="2" t="s">
        <v>324</v>
      </c>
      <c r="B1770" s="14"/>
      <c r="C1770" s="1" t="s">
        <v>22</v>
      </c>
      <c r="D1770" s="2" t="s">
        <v>433</v>
      </c>
      <c r="E1770" s="1" t="s">
        <v>17</v>
      </c>
      <c r="F1770" s="1" t="s">
        <v>2335</v>
      </c>
      <c r="G1770" s="1" t="b">
        <v>1</v>
      </c>
      <c r="H1770" s="1" t="b">
        <v>1</v>
      </c>
      <c r="I1770" s="1" t="s">
        <v>2221</v>
      </c>
      <c r="J1770" s="5"/>
    </row>
    <row r="1771" hidden="1">
      <c r="A1771" s="2" t="s">
        <v>325</v>
      </c>
      <c r="B1771" s="14"/>
      <c r="C1771" s="1" t="s">
        <v>22</v>
      </c>
      <c r="D1771" s="2" t="s">
        <v>291</v>
      </c>
      <c r="E1771" s="1" t="s">
        <v>22</v>
      </c>
      <c r="F1771" s="1" t="s">
        <v>2885</v>
      </c>
      <c r="G1771" s="1" t="b">
        <v>1</v>
      </c>
      <c r="H1771" s="1" t="b">
        <v>1</v>
      </c>
      <c r="I1771" s="1" t="s">
        <v>2221</v>
      </c>
      <c r="J1771" s="5"/>
    </row>
    <row r="1772" hidden="1">
      <c r="A1772" s="2" t="s">
        <v>325</v>
      </c>
      <c r="B1772" s="14"/>
      <c r="C1772" s="1" t="s">
        <v>22</v>
      </c>
      <c r="D1772" s="2" t="s">
        <v>405</v>
      </c>
      <c r="E1772" s="1" t="s">
        <v>17</v>
      </c>
      <c r="F1772" s="1" t="s">
        <v>2335</v>
      </c>
      <c r="G1772" s="1" t="b">
        <v>1</v>
      </c>
      <c r="H1772" s="1" t="b">
        <v>1</v>
      </c>
      <c r="I1772" s="1" t="s">
        <v>2221</v>
      </c>
      <c r="J1772" s="5"/>
    </row>
    <row r="1773" hidden="1">
      <c r="A1773" s="2" t="s">
        <v>326</v>
      </c>
      <c r="B1773" s="14"/>
      <c r="C1773" s="1" t="s">
        <v>22</v>
      </c>
      <c r="D1773" s="2" t="s">
        <v>291</v>
      </c>
      <c r="E1773" s="1" t="s">
        <v>22</v>
      </c>
      <c r="F1773" s="1" t="s">
        <v>2885</v>
      </c>
      <c r="G1773" s="1" t="b">
        <v>1</v>
      </c>
      <c r="H1773" s="1" t="b">
        <v>1</v>
      </c>
      <c r="I1773" s="1" t="s">
        <v>2221</v>
      </c>
      <c r="J1773" s="5"/>
    </row>
    <row r="1774" hidden="1">
      <c r="A1774" s="2" t="s">
        <v>326</v>
      </c>
      <c r="B1774" s="14"/>
      <c r="C1774" s="1" t="s">
        <v>22</v>
      </c>
      <c r="D1774" s="2" t="s">
        <v>428</v>
      </c>
      <c r="E1774" s="1" t="s">
        <v>17</v>
      </c>
      <c r="F1774" s="1" t="s">
        <v>2335</v>
      </c>
      <c r="G1774" s="1" t="b">
        <v>1</v>
      </c>
      <c r="H1774" s="1" t="b">
        <v>1</v>
      </c>
      <c r="I1774" s="1" t="s">
        <v>2221</v>
      </c>
      <c r="J1774" s="5"/>
    </row>
    <row r="1775" hidden="1">
      <c r="A1775" s="2" t="s">
        <v>327</v>
      </c>
      <c r="B1775" s="14"/>
      <c r="C1775" s="1" t="s">
        <v>22</v>
      </c>
      <c r="D1775" s="2" t="s">
        <v>291</v>
      </c>
      <c r="E1775" s="1" t="s">
        <v>22</v>
      </c>
      <c r="F1775" s="1" t="s">
        <v>2885</v>
      </c>
      <c r="G1775" s="1" t="b">
        <v>1</v>
      </c>
      <c r="H1775" s="1" t="b">
        <v>1</v>
      </c>
      <c r="I1775" s="1" t="s">
        <v>2221</v>
      </c>
      <c r="J1775" s="5"/>
    </row>
    <row r="1776" hidden="1">
      <c r="A1776" s="2" t="s">
        <v>327</v>
      </c>
      <c r="B1776" s="14"/>
      <c r="C1776" s="1" t="s">
        <v>22</v>
      </c>
      <c r="D1776" s="2" t="s">
        <v>433</v>
      </c>
      <c r="E1776" s="1" t="s">
        <v>17</v>
      </c>
      <c r="F1776" s="1" t="s">
        <v>2335</v>
      </c>
      <c r="G1776" s="1" t="b">
        <v>1</v>
      </c>
      <c r="H1776" s="1" t="b">
        <v>1</v>
      </c>
      <c r="I1776" s="1" t="s">
        <v>2221</v>
      </c>
      <c r="J1776" s="5"/>
    </row>
    <row r="1777" hidden="1">
      <c r="A1777" s="2" t="s">
        <v>327</v>
      </c>
      <c r="B1777" s="14"/>
      <c r="C1777" s="1" t="s">
        <v>22</v>
      </c>
      <c r="D1777" s="2" t="s">
        <v>429</v>
      </c>
      <c r="E1777" s="1" t="s">
        <v>17</v>
      </c>
      <c r="F1777" s="1" t="s">
        <v>2335</v>
      </c>
      <c r="G1777" s="1" t="b">
        <v>1</v>
      </c>
      <c r="H1777" s="1" t="b">
        <v>1</v>
      </c>
      <c r="I1777" s="1" t="s">
        <v>2221</v>
      </c>
      <c r="J1777" s="5"/>
    </row>
    <row r="1778" hidden="1">
      <c r="A1778" s="2" t="s">
        <v>328</v>
      </c>
      <c r="B1778" s="14"/>
      <c r="C1778" s="1" t="s">
        <v>22</v>
      </c>
      <c r="D1778" s="2" t="s">
        <v>291</v>
      </c>
      <c r="E1778" s="1" t="s">
        <v>22</v>
      </c>
      <c r="F1778" s="1" t="s">
        <v>2885</v>
      </c>
      <c r="G1778" s="1" t="b">
        <v>1</v>
      </c>
      <c r="H1778" s="1" t="b">
        <v>1</v>
      </c>
      <c r="I1778" s="1" t="s">
        <v>2221</v>
      </c>
      <c r="J1778" s="5"/>
    </row>
    <row r="1779" hidden="1">
      <c r="A1779" s="2" t="s">
        <v>328</v>
      </c>
      <c r="B1779" s="14"/>
      <c r="C1779" s="1" t="s">
        <v>22</v>
      </c>
      <c r="D1779" s="2" t="s">
        <v>405</v>
      </c>
      <c r="E1779" s="1" t="s">
        <v>17</v>
      </c>
      <c r="F1779" s="1" t="s">
        <v>2335</v>
      </c>
      <c r="G1779" s="1" t="b">
        <v>1</v>
      </c>
      <c r="H1779" s="1" t="b">
        <v>1</v>
      </c>
      <c r="I1779" s="1" t="s">
        <v>2221</v>
      </c>
      <c r="J1779" s="5"/>
    </row>
    <row r="1780" hidden="1">
      <c r="A1780" s="2" t="s">
        <v>329</v>
      </c>
      <c r="B1780" s="14"/>
      <c r="C1780" s="1" t="s">
        <v>22</v>
      </c>
      <c r="D1780" s="2" t="s">
        <v>291</v>
      </c>
      <c r="E1780" s="1" t="s">
        <v>22</v>
      </c>
      <c r="F1780" s="1" t="s">
        <v>2885</v>
      </c>
      <c r="G1780" s="1" t="b">
        <v>1</v>
      </c>
      <c r="H1780" s="1" t="b">
        <v>1</v>
      </c>
      <c r="I1780" s="1" t="s">
        <v>2221</v>
      </c>
      <c r="J1780" s="5"/>
    </row>
    <row r="1781" hidden="1">
      <c r="A1781" s="2" t="s">
        <v>329</v>
      </c>
      <c r="B1781" s="14"/>
      <c r="C1781" s="1" t="s">
        <v>22</v>
      </c>
      <c r="D1781" s="2" t="s">
        <v>281</v>
      </c>
      <c r="E1781" s="1" t="s">
        <v>17</v>
      </c>
      <c r="F1781" s="1" t="s">
        <v>2335</v>
      </c>
      <c r="G1781" s="1" t="b">
        <v>1</v>
      </c>
      <c r="H1781" s="1" t="b">
        <v>1</v>
      </c>
      <c r="I1781" s="1" t="s">
        <v>2221</v>
      </c>
      <c r="J1781" s="5"/>
    </row>
    <row r="1782" hidden="1">
      <c r="A1782" s="2" t="s">
        <v>330</v>
      </c>
      <c r="B1782" s="14"/>
      <c r="C1782" s="1" t="s">
        <v>22</v>
      </c>
      <c r="D1782" s="2" t="s">
        <v>291</v>
      </c>
      <c r="E1782" s="1" t="s">
        <v>22</v>
      </c>
      <c r="F1782" s="1" t="s">
        <v>2885</v>
      </c>
      <c r="G1782" s="1" t="b">
        <v>1</v>
      </c>
      <c r="H1782" s="1" t="b">
        <v>1</v>
      </c>
      <c r="I1782" s="1" t="s">
        <v>2221</v>
      </c>
      <c r="J1782" s="5"/>
    </row>
    <row r="1783" hidden="1">
      <c r="A1783" s="2" t="s">
        <v>330</v>
      </c>
      <c r="B1783" s="14"/>
      <c r="C1783" s="1" t="s">
        <v>22</v>
      </c>
      <c r="D1783" s="2" t="s">
        <v>429</v>
      </c>
      <c r="E1783" s="1" t="s">
        <v>17</v>
      </c>
      <c r="F1783" s="1" t="s">
        <v>2335</v>
      </c>
      <c r="G1783" s="1" t="b">
        <v>1</v>
      </c>
      <c r="H1783" s="1" t="b">
        <v>1</v>
      </c>
      <c r="I1783" s="1" t="s">
        <v>2221</v>
      </c>
      <c r="J1783" s="5"/>
    </row>
    <row r="1784" hidden="1">
      <c r="A1784" s="2" t="s">
        <v>330</v>
      </c>
      <c r="B1784" s="14"/>
      <c r="C1784" s="1" t="s">
        <v>22</v>
      </c>
      <c r="D1784" s="2" t="s">
        <v>433</v>
      </c>
      <c r="E1784" s="1" t="s">
        <v>17</v>
      </c>
      <c r="F1784" s="1" t="s">
        <v>2335</v>
      </c>
      <c r="G1784" s="1" t="b">
        <v>1</v>
      </c>
      <c r="H1784" s="1" t="b">
        <v>1</v>
      </c>
      <c r="I1784" s="1" t="s">
        <v>2221</v>
      </c>
      <c r="J1784" s="5"/>
    </row>
    <row r="1785" hidden="1">
      <c r="A1785" s="2" t="s">
        <v>331</v>
      </c>
      <c r="B1785" s="14"/>
      <c r="C1785" s="1" t="s">
        <v>22</v>
      </c>
      <c r="D1785" s="2" t="s">
        <v>291</v>
      </c>
      <c r="E1785" s="1" t="s">
        <v>22</v>
      </c>
      <c r="F1785" s="1" t="s">
        <v>2885</v>
      </c>
      <c r="G1785" s="1" t="b">
        <v>1</v>
      </c>
      <c r="H1785" s="1" t="b">
        <v>1</v>
      </c>
      <c r="I1785" s="1" t="s">
        <v>2221</v>
      </c>
      <c r="J1785" s="5"/>
    </row>
    <row r="1786" hidden="1">
      <c r="A1786" s="2" t="s">
        <v>331</v>
      </c>
      <c r="B1786" s="14"/>
      <c r="C1786" s="1" t="s">
        <v>22</v>
      </c>
      <c r="D1786" s="2" t="s">
        <v>429</v>
      </c>
      <c r="E1786" s="1" t="s">
        <v>17</v>
      </c>
      <c r="F1786" s="1" t="s">
        <v>2335</v>
      </c>
      <c r="G1786" s="1" t="b">
        <v>1</v>
      </c>
      <c r="H1786" s="1" t="b">
        <v>1</v>
      </c>
      <c r="I1786" s="1" t="s">
        <v>2221</v>
      </c>
      <c r="J1786" s="5"/>
    </row>
    <row r="1787" hidden="1">
      <c r="A1787" s="2" t="s">
        <v>332</v>
      </c>
      <c r="B1787" s="14"/>
      <c r="C1787" s="1" t="s">
        <v>22</v>
      </c>
      <c r="D1787" s="2" t="s">
        <v>291</v>
      </c>
      <c r="E1787" s="1" t="s">
        <v>22</v>
      </c>
      <c r="F1787" s="1" t="s">
        <v>2885</v>
      </c>
      <c r="G1787" s="1" t="b">
        <v>1</v>
      </c>
      <c r="H1787" s="1" t="b">
        <v>1</v>
      </c>
      <c r="I1787" s="1" t="s">
        <v>2221</v>
      </c>
      <c r="J1787" s="5"/>
    </row>
    <row r="1788" hidden="1">
      <c r="A1788" s="2" t="s">
        <v>332</v>
      </c>
      <c r="B1788" s="14"/>
      <c r="C1788" s="1" t="s">
        <v>22</v>
      </c>
      <c r="D1788" s="2" t="s">
        <v>433</v>
      </c>
      <c r="E1788" s="1" t="s">
        <v>17</v>
      </c>
      <c r="F1788" s="1" t="s">
        <v>2335</v>
      </c>
      <c r="G1788" s="1" t="b">
        <v>1</v>
      </c>
      <c r="H1788" s="1" t="b">
        <v>1</v>
      </c>
      <c r="I1788" s="1" t="s">
        <v>2221</v>
      </c>
      <c r="J1788" s="5"/>
    </row>
    <row r="1789" hidden="1">
      <c r="A1789" s="2" t="s">
        <v>333</v>
      </c>
      <c r="B1789" s="14"/>
      <c r="C1789" s="1" t="s">
        <v>22</v>
      </c>
      <c r="D1789" s="2" t="s">
        <v>291</v>
      </c>
      <c r="E1789" s="1" t="s">
        <v>22</v>
      </c>
      <c r="F1789" s="1" t="s">
        <v>2885</v>
      </c>
      <c r="G1789" s="1" t="b">
        <v>1</v>
      </c>
      <c r="H1789" s="1" t="b">
        <v>1</v>
      </c>
      <c r="I1789" s="1" t="s">
        <v>2221</v>
      </c>
      <c r="J1789" s="5"/>
    </row>
    <row r="1790" hidden="1">
      <c r="A1790" s="2" t="s">
        <v>333</v>
      </c>
      <c r="B1790" s="14"/>
      <c r="C1790" s="1" t="s">
        <v>22</v>
      </c>
      <c r="D1790" s="2" t="s">
        <v>405</v>
      </c>
      <c r="E1790" s="1" t="s">
        <v>17</v>
      </c>
      <c r="F1790" s="1" t="s">
        <v>2335</v>
      </c>
      <c r="G1790" s="1" t="b">
        <v>1</v>
      </c>
      <c r="H1790" s="1" t="b">
        <v>1</v>
      </c>
      <c r="I1790" s="1" t="s">
        <v>2221</v>
      </c>
      <c r="J1790" s="5"/>
    </row>
    <row r="1791" hidden="1">
      <c r="A1791" s="2" t="s">
        <v>333</v>
      </c>
      <c r="B1791" s="14"/>
      <c r="C1791" s="1" t="s">
        <v>22</v>
      </c>
      <c r="D1791" s="2" t="s">
        <v>429</v>
      </c>
      <c r="E1791" s="1" t="s">
        <v>17</v>
      </c>
      <c r="F1791" s="1" t="s">
        <v>2335</v>
      </c>
      <c r="G1791" s="1" t="b">
        <v>1</v>
      </c>
      <c r="H1791" s="1" t="b">
        <v>1</v>
      </c>
      <c r="I1791" s="1" t="s">
        <v>2221</v>
      </c>
      <c r="J1791" s="5"/>
    </row>
    <row r="1792" hidden="1">
      <c r="A1792" s="2" t="s">
        <v>334</v>
      </c>
      <c r="B1792" s="14"/>
      <c r="C1792" s="1" t="s">
        <v>22</v>
      </c>
      <c r="D1792" s="2" t="s">
        <v>291</v>
      </c>
      <c r="E1792" s="1" t="s">
        <v>22</v>
      </c>
      <c r="F1792" s="1" t="s">
        <v>2885</v>
      </c>
      <c r="G1792" s="1" t="b">
        <v>1</v>
      </c>
      <c r="H1792" s="1" t="b">
        <v>1</v>
      </c>
      <c r="I1792" s="1" t="s">
        <v>2221</v>
      </c>
      <c r="J1792" s="5"/>
    </row>
    <row r="1793" hidden="1">
      <c r="A1793" s="2" t="s">
        <v>334</v>
      </c>
      <c r="B1793" s="14"/>
      <c r="C1793" s="1" t="s">
        <v>22</v>
      </c>
      <c r="D1793" s="2" t="s">
        <v>433</v>
      </c>
      <c r="E1793" s="1" t="s">
        <v>17</v>
      </c>
      <c r="F1793" s="1" t="s">
        <v>2335</v>
      </c>
      <c r="G1793" s="1" t="b">
        <v>1</v>
      </c>
      <c r="H1793" s="1" t="b">
        <v>1</v>
      </c>
      <c r="I1793" s="1" t="s">
        <v>2221</v>
      </c>
      <c r="J1793" s="5"/>
    </row>
    <row r="1794" hidden="1">
      <c r="A1794" s="2" t="s">
        <v>334</v>
      </c>
      <c r="B1794" s="14"/>
      <c r="C1794" s="1" t="s">
        <v>22</v>
      </c>
      <c r="D1794" s="2" t="s">
        <v>281</v>
      </c>
      <c r="E1794" s="1" t="s">
        <v>17</v>
      </c>
      <c r="F1794" s="1" t="s">
        <v>2335</v>
      </c>
      <c r="G1794" s="1" t="b">
        <v>1</v>
      </c>
      <c r="H1794" s="1" t="b">
        <v>1</v>
      </c>
      <c r="I1794" s="1" t="s">
        <v>2221</v>
      </c>
      <c r="J1794" s="5"/>
    </row>
    <row r="1795" hidden="1">
      <c r="A1795" s="2" t="s">
        <v>335</v>
      </c>
      <c r="B1795" s="14"/>
      <c r="C1795" s="1" t="s">
        <v>22</v>
      </c>
      <c r="D1795" s="2" t="s">
        <v>291</v>
      </c>
      <c r="E1795" s="1" t="s">
        <v>22</v>
      </c>
      <c r="F1795" s="1" t="s">
        <v>2885</v>
      </c>
      <c r="G1795" s="1" t="b">
        <v>1</v>
      </c>
      <c r="H1795" s="1" t="b">
        <v>1</v>
      </c>
      <c r="I1795" s="1" t="s">
        <v>2221</v>
      </c>
      <c r="J1795" s="5"/>
    </row>
    <row r="1796" hidden="1">
      <c r="A1796" s="2" t="s">
        <v>335</v>
      </c>
      <c r="B1796" s="14"/>
      <c r="C1796" s="1" t="s">
        <v>22</v>
      </c>
      <c r="D1796" s="2" t="s">
        <v>405</v>
      </c>
      <c r="E1796" s="1" t="s">
        <v>17</v>
      </c>
      <c r="F1796" s="1" t="s">
        <v>2335</v>
      </c>
      <c r="G1796" s="1" t="b">
        <v>1</v>
      </c>
      <c r="H1796" s="1" t="b">
        <v>1</v>
      </c>
      <c r="I1796" s="1" t="s">
        <v>2221</v>
      </c>
      <c r="J1796" s="5"/>
    </row>
    <row r="1797" hidden="1">
      <c r="A1797" s="2" t="s">
        <v>335</v>
      </c>
      <c r="B1797" s="14"/>
      <c r="C1797" s="1" t="s">
        <v>22</v>
      </c>
      <c r="D1797" s="2" t="s">
        <v>428</v>
      </c>
      <c r="E1797" s="1" t="s">
        <v>17</v>
      </c>
      <c r="F1797" s="1" t="s">
        <v>2335</v>
      </c>
      <c r="G1797" s="1" t="b">
        <v>1</v>
      </c>
      <c r="H1797" s="1" t="b">
        <v>1</v>
      </c>
      <c r="I1797" s="1" t="s">
        <v>2221</v>
      </c>
      <c r="J1797" s="5"/>
    </row>
    <row r="1798" hidden="1">
      <c r="A1798" s="2" t="s">
        <v>336</v>
      </c>
      <c r="B1798" s="14"/>
      <c r="C1798" s="1" t="s">
        <v>22</v>
      </c>
      <c r="D1798" s="2" t="s">
        <v>863</v>
      </c>
      <c r="E1798" s="1" t="s">
        <v>13</v>
      </c>
      <c r="F1798" s="1" t="s">
        <v>2447</v>
      </c>
      <c r="G1798" s="1" t="b">
        <v>0</v>
      </c>
      <c r="H1798" s="1" t="b">
        <v>1</v>
      </c>
      <c r="I1798" s="1" t="s">
        <v>2221</v>
      </c>
      <c r="J1798" s="5"/>
    </row>
    <row r="1799" hidden="1">
      <c r="A1799" s="2" t="s">
        <v>336</v>
      </c>
      <c r="B1799" s="14"/>
      <c r="C1799" s="1" t="s">
        <v>22</v>
      </c>
      <c r="D1799" s="2" t="s">
        <v>291</v>
      </c>
      <c r="E1799" s="1" t="s">
        <v>22</v>
      </c>
      <c r="F1799" s="1" t="s">
        <v>2885</v>
      </c>
      <c r="G1799" s="1" t="b">
        <v>1</v>
      </c>
      <c r="H1799" s="1" t="b">
        <v>1</v>
      </c>
      <c r="I1799" s="1" t="s">
        <v>2221</v>
      </c>
      <c r="J1799" s="5"/>
    </row>
    <row r="1800" hidden="1">
      <c r="A1800" s="2" t="s">
        <v>336</v>
      </c>
      <c r="B1800" s="14"/>
      <c r="C1800" s="1" t="s">
        <v>22</v>
      </c>
      <c r="D1800" s="2" t="s">
        <v>428</v>
      </c>
      <c r="E1800" s="1" t="s">
        <v>17</v>
      </c>
      <c r="F1800" s="1" t="s">
        <v>2335</v>
      </c>
      <c r="G1800" s="1" t="b">
        <v>1</v>
      </c>
      <c r="H1800" s="1" t="b">
        <v>1</v>
      </c>
      <c r="I1800" s="1" t="s">
        <v>2221</v>
      </c>
      <c r="J1800" s="5"/>
    </row>
    <row r="1801" hidden="1">
      <c r="A1801" s="2" t="s">
        <v>336</v>
      </c>
      <c r="B1801" s="14"/>
      <c r="C1801" s="1" t="s">
        <v>22</v>
      </c>
      <c r="D1801" s="2" t="s">
        <v>405</v>
      </c>
      <c r="E1801" s="1" t="s">
        <v>17</v>
      </c>
      <c r="F1801" s="1" t="s">
        <v>2335</v>
      </c>
      <c r="G1801" s="1" t="b">
        <v>1</v>
      </c>
      <c r="H1801" s="1" t="b">
        <v>1</v>
      </c>
      <c r="I1801" s="1" t="s">
        <v>2221</v>
      </c>
      <c r="J1801" s="5"/>
    </row>
    <row r="1802" hidden="1">
      <c r="A1802" s="2" t="s">
        <v>337</v>
      </c>
      <c r="B1802" s="14"/>
      <c r="C1802" s="1" t="s">
        <v>22</v>
      </c>
      <c r="D1802" s="2" t="s">
        <v>292</v>
      </c>
      <c r="E1802" s="1" t="s">
        <v>22</v>
      </c>
      <c r="F1802" s="1" t="s">
        <v>2888</v>
      </c>
      <c r="G1802" s="1" t="b">
        <v>1</v>
      </c>
      <c r="H1802" s="1" t="b">
        <v>1</v>
      </c>
      <c r="I1802" s="1" t="s">
        <v>2221</v>
      </c>
      <c r="J1802" s="5"/>
    </row>
    <row r="1803" hidden="1">
      <c r="A1803" s="2" t="s">
        <v>337</v>
      </c>
      <c r="B1803" s="14"/>
      <c r="C1803" s="1" t="s">
        <v>22</v>
      </c>
      <c r="D1803" s="2" t="s">
        <v>433</v>
      </c>
      <c r="E1803" s="1" t="s">
        <v>17</v>
      </c>
      <c r="F1803" s="1" t="s">
        <v>2335</v>
      </c>
      <c r="G1803" s="1" t="b">
        <v>1</v>
      </c>
      <c r="H1803" s="1" t="b">
        <v>1</v>
      </c>
      <c r="I1803" s="1" t="s">
        <v>2221</v>
      </c>
      <c r="J1803" s="5"/>
    </row>
    <row r="1804" hidden="1">
      <c r="A1804" s="2" t="s">
        <v>337</v>
      </c>
      <c r="B1804" s="14"/>
      <c r="C1804" s="1" t="s">
        <v>22</v>
      </c>
      <c r="D1804" s="2" t="s">
        <v>429</v>
      </c>
      <c r="E1804" s="1" t="s">
        <v>17</v>
      </c>
      <c r="F1804" s="1" t="s">
        <v>2335</v>
      </c>
      <c r="G1804" s="1" t="b">
        <v>1</v>
      </c>
      <c r="H1804" s="1" t="b">
        <v>1</v>
      </c>
      <c r="I1804" s="1" t="s">
        <v>2221</v>
      </c>
      <c r="J1804" s="5"/>
    </row>
    <row r="1805" hidden="1">
      <c r="A1805" s="2" t="s">
        <v>338</v>
      </c>
      <c r="B1805" s="14"/>
      <c r="C1805" s="1" t="s">
        <v>22</v>
      </c>
      <c r="D1805" s="2" t="s">
        <v>292</v>
      </c>
      <c r="E1805" s="1" t="s">
        <v>22</v>
      </c>
      <c r="F1805" s="1" t="s">
        <v>2888</v>
      </c>
      <c r="G1805" s="1" t="b">
        <v>1</v>
      </c>
      <c r="H1805" s="1" t="b">
        <v>1</v>
      </c>
      <c r="I1805" s="1" t="s">
        <v>2221</v>
      </c>
      <c r="J1805" s="5"/>
    </row>
    <row r="1806" hidden="1">
      <c r="A1806" s="2" t="s">
        <v>338</v>
      </c>
      <c r="B1806" s="14"/>
      <c r="C1806" s="1" t="s">
        <v>22</v>
      </c>
      <c r="D1806" s="2" t="s">
        <v>281</v>
      </c>
      <c r="E1806" s="1" t="s">
        <v>17</v>
      </c>
      <c r="F1806" s="1" t="s">
        <v>2335</v>
      </c>
      <c r="G1806" s="1" t="b">
        <v>1</v>
      </c>
      <c r="H1806" s="1" t="b">
        <v>1</v>
      </c>
      <c r="I1806" s="1" t="s">
        <v>2221</v>
      </c>
      <c r="J1806" s="5"/>
    </row>
    <row r="1807" hidden="1">
      <c r="A1807" s="2" t="s">
        <v>339</v>
      </c>
      <c r="B1807" s="14"/>
      <c r="C1807" s="1" t="s">
        <v>22</v>
      </c>
      <c r="D1807" s="2" t="s">
        <v>292</v>
      </c>
      <c r="E1807" s="1" t="s">
        <v>22</v>
      </c>
      <c r="F1807" s="1" t="s">
        <v>2888</v>
      </c>
      <c r="G1807" s="1" t="b">
        <v>1</v>
      </c>
      <c r="H1807" s="1" t="b">
        <v>1</v>
      </c>
      <c r="I1807" s="1" t="s">
        <v>2221</v>
      </c>
      <c r="J1807" s="5"/>
    </row>
    <row r="1808" hidden="1">
      <c r="A1808" s="2" t="s">
        <v>339</v>
      </c>
      <c r="B1808" s="14"/>
      <c r="C1808" s="1" t="s">
        <v>22</v>
      </c>
      <c r="D1808" s="2" t="s">
        <v>429</v>
      </c>
      <c r="E1808" s="1" t="s">
        <v>17</v>
      </c>
      <c r="F1808" s="1" t="s">
        <v>2335</v>
      </c>
      <c r="G1808" s="1" t="b">
        <v>1</v>
      </c>
      <c r="H1808" s="1" t="b">
        <v>1</v>
      </c>
      <c r="I1808" s="1" t="s">
        <v>2221</v>
      </c>
      <c r="J1808" s="5"/>
    </row>
    <row r="1809" hidden="1">
      <c r="A1809" s="2" t="s">
        <v>339</v>
      </c>
      <c r="B1809" s="14"/>
      <c r="C1809" s="1" t="s">
        <v>22</v>
      </c>
      <c r="D1809" s="2" t="s">
        <v>433</v>
      </c>
      <c r="E1809" s="1" t="s">
        <v>17</v>
      </c>
      <c r="F1809" s="1" t="s">
        <v>2335</v>
      </c>
      <c r="G1809" s="1" t="b">
        <v>1</v>
      </c>
      <c r="H1809" s="1" t="b">
        <v>1</v>
      </c>
      <c r="I1809" s="1" t="s">
        <v>2221</v>
      </c>
      <c r="J1809" s="5"/>
    </row>
    <row r="1810" hidden="1">
      <c r="A1810" s="2" t="s">
        <v>340</v>
      </c>
      <c r="B1810" s="14"/>
      <c r="C1810" s="1" t="s">
        <v>22</v>
      </c>
      <c r="D1810" s="2" t="s">
        <v>292</v>
      </c>
      <c r="E1810" s="1" t="s">
        <v>22</v>
      </c>
      <c r="F1810" s="1" t="s">
        <v>2888</v>
      </c>
      <c r="G1810" s="1" t="b">
        <v>1</v>
      </c>
      <c r="H1810" s="1" t="b">
        <v>1</v>
      </c>
      <c r="I1810" s="1" t="s">
        <v>2221</v>
      </c>
      <c r="J1810" s="5"/>
    </row>
    <row r="1811" hidden="1">
      <c r="A1811" s="2" t="s">
        <v>340</v>
      </c>
      <c r="B1811" s="14"/>
      <c r="C1811" s="1" t="s">
        <v>22</v>
      </c>
      <c r="D1811" s="2" t="s">
        <v>432</v>
      </c>
      <c r="E1811" s="1" t="s">
        <v>17</v>
      </c>
      <c r="F1811" s="1" t="s">
        <v>2335</v>
      </c>
      <c r="G1811" s="1" t="b">
        <v>1</v>
      </c>
      <c r="H1811" s="1" t="b">
        <v>1</v>
      </c>
      <c r="I1811" s="1" t="s">
        <v>2221</v>
      </c>
      <c r="J1811" s="5"/>
    </row>
    <row r="1812" hidden="1">
      <c r="A1812" s="2" t="s">
        <v>340</v>
      </c>
      <c r="B1812" s="14"/>
      <c r="C1812" s="1" t="s">
        <v>22</v>
      </c>
      <c r="D1812" s="2" t="s">
        <v>405</v>
      </c>
      <c r="E1812" s="1" t="s">
        <v>17</v>
      </c>
      <c r="F1812" s="1" t="s">
        <v>2335</v>
      </c>
      <c r="G1812" s="1" t="b">
        <v>1</v>
      </c>
      <c r="H1812" s="1" t="b">
        <v>1</v>
      </c>
      <c r="I1812" s="1" t="s">
        <v>2221</v>
      </c>
      <c r="J1812" s="5"/>
    </row>
    <row r="1813" hidden="1">
      <c r="A1813" s="2" t="s">
        <v>340</v>
      </c>
      <c r="B1813" s="14"/>
      <c r="C1813" s="1" t="s">
        <v>22</v>
      </c>
      <c r="D1813" s="2" t="s">
        <v>428</v>
      </c>
      <c r="E1813" s="1" t="s">
        <v>17</v>
      </c>
      <c r="F1813" s="1" t="s">
        <v>2335</v>
      </c>
      <c r="G1813" s="1" t="b">
        <v>1</v>
      </c>
      <c r="H1813" s="1" t="b">
        <v>1</v>
      </c>
      <c r="I1813" s="1" t="s">
        <v>2221</v>
      </c>
      <c r="J1813" s="5"/>
    </row>
    <row r="1814" hidden="1">
      <c r="A1814" s="2" t="s">
        <v>341</v>
      </c>
      <c r="B1814" s="14"/>
      <c r="C1814" s="1" t="s">
        <v>22</v>
      </c>
      <c r="D1814" s="2" t="s">
        <v>292</v>
      </c>
      <c r="E1814" s="1" t="s">
        <v>22</v>
      </c>
      <c r="F1814" s="1" t="s">
        <v>2888</v>
      </c>
      <c r="G1814" s="1" t="b">
        <v>1</v>
      </c>
      <c r="H1814" s="1" t="b">
        <v>1</v>
      </c>
      <c r="I1814" s="1" t="s">
        <v>2221</v>
      </c>
      <c r="J1814" s="5"/>
    </row>
    <row r="1815" hidden="1">
      <c r="A1815" s="2" t="s">
        <v>341</v>
      </c>
      <c r="B1815" s="14"/>
      <c r="C1815" s="1" t="s">
        <v>22</v>
      </c>
      <c r="D1815" s="2" t="s">
        <v>429</v>
      </c>
      <c r="E1815" s="1" t="s">
        <v>17</v>
      </c>
      <c r="F1815" s="1" t="s">
        <v>2335</v>
      </c>
      <c r="G1815" s="1" t="b">
        <v>1</v>
      </c>
      <c r="H1815" s="1" t="b">
        <v>1</v>
      </c>
      <c r="I1815" s="1" t="s">
        <v>2221</v>
      </c>
      <c r="J1815" s="5"/>
    </row>
    <row r="1816" hidden="1">
      <c r="A1816" s="2" t="s">
        <v>341</v>
      </c>
      <c r="B1816" s="14"/>
      <c r="C1816" s="1" t="s">
        <v>22</v>
      </c>
      <c r="D1816" s="2" t="s">
        <v>433</v>
      </c>
      <c r="E1816" s="1" t="s">
        <v>17</v>
      </c>
      <c r="F1816" s="1" t="s">
        <v>2335</v>
      </c>
      <c r="G1816" s="1" t="b">
        <v>1</v>
      </c>
      <c r="H1816" s="1" t="b">
        <v>1</v>
      </c>
      <c r="I1816" s="1" t="s">
        <v>2221</v>
      </c>
      <c r="J1816" s="5"/>
    </row>
    <row r="1817" hidden="1">
      <c r="A1817" s="2" t="s">
        <v>342</v>
      </c>
      <c r="B1817" s="14"/>
      <c r="C1817" s="1" t="s">
        <v>22</v>
      </c>
      <c r="D1817" s="2" t="s">
        <v>292</v>
      </c>
      <c r="E1817" s="1" t="s">
        <v>22</v>
      </c>
      <c r="F1817" s="1" t="s">
        <v>2888</v>
      </c>
      <c r="G1817" s="1" t="b">
        <v>1</v>
      </c>
      <c r="H1817" s="1" t="b">
        <v>1</v>
      </c>
      <c r="I1817" s="1" t="s">
        <v>2221</v>
      </c>
      <c r="J1817" s="5"/>
    </row>
    <row r="1818" hidden="1">
      <c r="A1818" s="2" t="s">
        <v>342</v>
      </c>
      <c r="B1818" s="14"/>
      <c r="C1818" s="1" t="s">
        <v>22</v>
      </c>
      <c r="D1818" s="2" t="s">
        <v>432</v>
      </c>
      <c r="E1818" s="1" t="s">
        <v>17</v>
      </c>
      <c r="F1818" s="1" t="s">
        <v>2335</v>
      </c>
      <c r="G1818" s="1" t="b">
        <v>1</v>
      </c>
      <c r="H1818" s="1" t="b">
        <v>1</v>
      </c>
      <c r="I1818" s="1" t="s">
        <v>2221</v>
      </c>
      <c r="J1818" s="5"/>
    </row>
    <row r="1819" hidden="1">
      <c r="A1819" s="2" t="s">
        <v>342</v>
      </c>
      <c r="B1819" s="14"/>
      <c r="C1819" s="1" t="s">
        <v>22</v>
      </c>
      <c r="D1819" s="2" t="s">
        <v>428</v>
      </c>
      <c r="E1819" s="1" t="s">
        <v>17</v>
      </c>
      <c r="F1819" s="1" t="s">
        <v>2335</v>
      </c>
      <c r="G1819" s="1" t="b">
        <v>1</v>
      </c>
      <c r="H1819" s="1" t="b">
        <v>1</v>
      </c>
      <c r="I1819" s="1" t="s">
        <v>2221</v>
      </c>
      <c r="J1819" s="5"/>
    </row>
    <row r="1820" hidden="1">
      <c r="A1820" s="2" t="s">
        <v>342</v>
      </c>
      <c r="B1820" s="14"/>
      <c r="C1820" s="1" t="s">
        <v>22</v>
      </c>
      <c r="D1820" s="2" t="s">
        <v>405</v>
      </c>
      <c r="E1820" s="1" t="s">
        <v>17</v>
      </c>
      <c r="F1820" s="1" t="s">
        <v>2335</v>
      </c>
      <c r="G1820" s="1" t="b">
        <v>1</v>
      </c>
      <c r="H1820" s="1" t="b">
        <v>1</v>
      </c>
      <c r="I1820" s="1" t="s">
        <v>2221</v>
      </c>
      <c r="J1820" s="5"/>
    </row>
    <row r="1821" hidden="1">
      <c r="A1821" s="2" t="s">
        <v>343</v>
      </c>
      <c r="B1821" s="14"/>
      <c r="C1821" s="1" t="s">
        <v>22</v>
      </c>
      <c r="D1821" s="2" t="s">
        <v>292</v>
      </c>
      <c r="E1821" s="1" t="s">
        <v>22</v>
      </c>
      <c r="F1821" s="1" t="s">
        <v>2888</v>
      </c>
      <c r="G1821" s="1" t="b">
        <v>1</v>
      </c>
      <c r="H1821" s="1" t="b">
        <v>1</v>
      </c>
      <c r="I1821" s="1" t="s">
        <v>2221</v>
      </c>
      <c r="J1821" s="5"/>
    </row>
    <row r="1822" hidden="1">
      <c r="A1822" s="2" t="s">
        <v>343</v>
      </c>
      <c r="B1822" s="14"/>
      <c r="C1822" s="1" t="s">
        <v>22</v>
      </c>
      <c r="D1822" s="2" t="s">
        <v>432</v>
      </c>
      <c r="E1822" s="1" t="s">
        <v>17</v>
      </c>
      <c r="F1822" s="1" t="s">
        <v>2335</v>
      </c>
      <c r="G1822" s="1" t="b">
        <v>1</v>
      </c>
      <c r="H1822" s="1" t="b">
        <v>1</v>
      </c>
      <c r="I1822" s="1" t="s">
        <v>2221</v>
      </c>
      <c r="J1822" s="5"/>
    </row>
    <row r="1823" hidden="1">
      <c r="A1823" s="2" t="s">
        <v>343</v>
      </c>
      <c r="B1823" s="14"/>
      <c r="C1823" s="1" t="s">
        <v>22</v>
      </c>
      <c r="D1823" s="2" t="s">
        <v>429</v>
      </c>
      <c r="E1823" s="1" t="s">
        <v>17</v>
      </c>
      <c r="F1823" s="1" t="s">
        <v>2335</v>
      </c>
      <c r="G1823" s="1" t="b">
        <v>1</v>
      </c>
      <c r="H1823" s="1" t="b">
        <v>1</v>
      </c>
      <c r="I1823" s="1" t="s">
        <v>2221</v>
      </c>
      <c r="J1823" s="5"/>
    </row>
    <row r="1824" hidden="1">
      <c r="A1824" s="2" t="s">
        <v>343</v>
      </c>
      <c r="B1824" s="14"/>
      <c r="C1824" s="1" t="s">
        <v>22</v>
      </c>
      <c r="D1824" s="2" t="s">
        <v>428</v>
      </c>
      <c r="E1824" s="1" t="s">
        <v>17</v>
      </c>
      <c r="F1824" s="1" t="s">
        <v>2335</v>
      </c>
      <c r="G1824" s="1" t="b">
        <v>1</v>
      </c>
      <c r="H1824" s="1" t="b">
        <v>1</v>
      </c>
      <c r="I1824" s="1" t="s">
        <v>2221</v>
      </c>
      <c r="J1824" s="5"/>
    </row>
    <row r="1825" hidden="1">
      <c r="A1825" s="2" t="s">
        <v>344</v>
      </c>
      <c r="B1825" s="14"/>
      <c r="C1825" s="1" t="s">
        <v>22</v>
      </c>
      <c r="D1825" s="2" t="s">
        <v>292</v>
      </c>
      <c r="E1825" s="1" t="s">
        <v>22</v>
      </c>
      <c r="F1825" s="1" t="s">
        <v>2888</v>
      </c>
      <c r="G1825" s="1" t="b">
        <v>1</v>
      </c>
      <c r="H1825" s="1" t="b">
        <v>1</v>
      </c>
      <c r="I1825" s="1" t="s">
        <v>2221</v>
      </c>
      <c r="J1825" s="5"/>
    </row>
    <row r="1826" hidden="1">
      <c r="A1826" s="2" t="s">
        <v>344</v>
      </c>
      <c r="B1826" s="14"/>
      <c r="C1826" s="1" t="s">
        <v>22</v>
      </c>
      <c r="D1826" s="2" t="s">
        <v>405</v>
      </c>
      <c r="E1826" s="1" t="s">
        <v>17</v>
      </c>
      <c r="F1826" s="1" t="s">
        <v>2335</v>
      </c>
      <c r="G1826" s="1" t="b">
        <v>1</v>
      </c>
      <c r="H1826" s="1" t="b">
        <v>1</v>
      </c>
      <c r="I1826" s="1" t="s">
        <v>2221</v>
      </c>
      <c r="J1826" s="5"/>
    </row>
    <row r="1827" hidden="1">
      <c r="A1827" s="2" t="s">
        <v>345</v>
      </c>
      <c r="B1827" s="14"/>
      <c r="C1827" s="1" t="s">
        <v>22</v>
      </c>
      <c r="D1827" s="2" t="s">
        <v>292</v>
      </c>
      <c r="E1827" s="1" t="s">
        <v>22</v>
      </c>
      <c r="F1827" s="1" t="s">
        <v>2888</v>
      </c>
      <c r="G1827" s="1" t="b">
        <v>1</v>
      </c>
      <c r="H1827" s="1" t="b">
        <v>1</v>
      </c>
      <c r="I1827" s="1" t="s">
        <v>2221</v>
      </c>
      <c r="J1827" s="5"/>
    </row>
    <row r="1828" hidden="1">
      <c r="A1828" s="2" t="s">
        <v>345</v>
      </c>
      <c r="B1828" s="14"/>
      <c r="C1828" s="1" t="s">
        <v>22</v>
      </c>
      <c r="D1828" s="2" t="s">
        <v>433</v>
      </c>
      <c r="E1828" s="1" t="s">
        <v>17</v>
      </c>
      <c r="F1828" s="1" t="s">
        <v>2335</v>
      </c>
      <c r="G1828" s="1" t="b">
        <v>1</v>
      </c>
      <c r="H1828" s="1" t="b">
        <v>1</v>
      </c>
      <c r="I1828" s="1" t="s">
        <v>2221</v>
      </c>
      <c r="J1828" s="5"/>
    </row>
    <row r="1829" hidden="1">
      <c r="A1829" s="2" t="s">
        <v>345</v>
      </c>
      <c r="B1829" s="14"/>
      <c r="C1829" s="1" t="s">
        <v>22</v>
      </c>
      <c r="D1829" s="2" t="s">
        <v>432</v>
      </c>
      <c r="E1829" s="1" t="s">
        <v>17</v>
      </c>
      <c r="F1829" s="1" t="s">
        <v>2335</v>
      </c>
      <c r="G1829" s="1" t="b">
        <v>1</v>
      </c>
      <c r="H1829" s="1" t="b">
        <v>1</v>
      </c>
      <c r="I1829" s="1" t="s">
        <v>2221</v>
      </c>
      <c r="J1829" s="5"/>
    </row>
    <row r="1830" hidden="1">
      <c r="A1830" s="2" t="s">
        <v>345</v>
      </c>
      <c r="B1830" s="14"/>
      <c r="C1830" s="1" t="s">
        <v>22</v>
      </c>
      <c r="D1830" s="2" t="s">
        <v>429</v>
      </c>
      <c r="E1830" s="1" t="s">
        <v>17</v>
      </c>
      <c r="F1830" s="1" t="s">
        <v>2335</v>
      </c>
      <c r="G1830" s="1" t="b">
        <v>1</v>
      </c>
      <c r="H1830" s="1" t="b">
        <v>1</v>
      </c>
      <c r="I1830" s="1" t="s">
        <v>2221</v>
      </c>
      <c r="J1830" s="5"/>
    </row>
    <row r="1831" hidden="1">
      <c r="A1831" s="2" t="s">
        <v>346</v>
      </c>
      <c r="B1831" s="14"/>
      <c r="C1831" s="1" t="s">
        <v>22</v>
      </c>
      <c r="D1831" s="2" t="s">
        <v>292</v>
      </c>
      <c r="E1831" s="1" t="s">
        <v>22</v>
      </c>
      <c r="F1831" s="1" t="s">
        <v>2888</v>
      </c>
      <c r="G1831" s="1" t="b">
        <v>1</v>
      </c>
      <c r="H1831" s="1" t="b">
        <v>1</v>
      </c>
      <c r="I1831" s="1" t="s">
        <v>2221</v>
      </c>
      <c r="J1831" s="5"/>
    </row>
    <row r="1832" hidden="1">
      <c r="A1832" s="2" t="s">
        <v>346</v>
      </c>
      <c r="B1832" s="14"/>
      <c r="C1832" s="1" t="s">
        <v>22</v>
      </c>
      <c r="D1832" s="2" t="s">
        <v>433</v>
      </c>
      <c r="E1832" s="1" t="s">
        <v>17</v>
      </c>
      <c r="F1832" s="1" t="s">
        <v>2335</v>
      </c>
      <c r="G1832" s="1" t="b">
        <v>1</v>
      </c>
      <c r="H1832" s="1" t="b">
        <v>1</v>
      </c>
      <c r="I1832" s="1" t="s">
        <v>2221</v>
      </c>
      <c r="J1832" s="5"/>
    </row>
    <row r="1833" hidden="1">
      <c r="A1833" s="2" t="s">
        <v>346</v>
      </c>
      <c r="B1833" s="14"/>
      <c r="C1833" s="1" t="s">
        <v>22</v>
      </c>
      <c r="D1833" s="2" t="s">
        <v>281</v>
      </c>
      <c r="E1833" s="1" t="s">
        <v>17</v>
      </c>
      <c r="F1833" s="1" t="s">
        <v>2335</v>
      </c>
      <c r="G1833" s="1" t="b">
        <v>1</v>
      </c>
      <c r="H1833" s="1" t="b">
        <v>1</v>
      </c>
      <c r="I1833" s="1" t="s">
        <v>2221</v>
      </c>
      <c r="J1833" s="5"/>
    </row>
    <row r="1834" hidden="1">
      <c r="A1834" s="2" t="s">
        <v>346</v>
      </c>
      <c r="B1834" s="14"/>
      <c r="C1834" s="1" t="s">
        <v>22</v>
      </c>
      <c r="D1834" s="2" t="s">
        <v>433</v>
      </c>
      <c r="E1834" s="1" t="s">
        <v>17</v>
      </c>
      <c r="F1834" s="1" t="s">
        <v>2335</v>
      </c>
      <c r="G1834" s="1" t="b">
        <v>1</v>
      </c>
      <c r="H1834" s="1" t="b">
        <v>1</v>
      </c>
      <c r="I1834" s="1" t="s">
        <v>2221</v>
      </c>
      <c r="J1834" s="5"/>
    </row>
    <row r="1835" hidden="1">
      <c r="A1835" s="2" t="s">
        <v>346</v>
      </c>
      <c r="B1835" s="14"/>
      <c r="C1835" s="1" t="s">
        <v>22</v>
      </c>
      <c r="D1835" s="2" t="s">
        <v>281</v>
      </c>
      <c r="E1835" s="1" t="s">
        <v>17</v>
      </c>
      <c r="F1835" s="1" t="s">
        <v>2335</v>
      </c>
      <c r="G1835" s="1" t="b">
        <v>1</v>
      </c>
      <c r="H1835" s="1" t="b">
        <v>1</v>
      </c>
      <c r="I1835" s="1" t="s">
        <v>2221</v>
      </c>
      <c r="J1835" s="5"/>
    </row>
    <row r="1836" hidden="1">
      <c r="A1836" s="2" t="s">
        <v>347</v>
      </c>
      <c r="B1836" s="14"/>
      <c r="C1836" s="1" t="s">
        <v>22</v>
      </c>
      <c r="D1836" s="2" t="s">
        <v>292</v>
      </c>
      <c r="E1836" s="1" t="s">
        <v>22</v>
      </c>
      <c r="F1836" s="1" t="s">
        <v>2888</v>
      </c>
      <c r="G1836" s="1" t="b">
        <v>1</v>
      </c>
      <c r="H1836" s="1" t="b">
        <v>1</v>
      </c>
      <c r="I1836" s="1" t="s">
        <v>2221</v>
      </c>
      <c r="J1836" s="5"/>
    </row>
    <row r="1837" hidden="1">
      <c r="A1837" s="2" t="s">
        <v>347</v>
      </c>
      <c r="B1837" s="14"/>
      <c r="C1837" s="1" t="s">
        <v>22</v>
      </c>
      <c r="D1837" s="2" t="s">
        <v>405</v>
      </c>
      <c r="E1837" s="1" t="s">
        <v>17</v>
      </c>
      <c r="F1837" s="1" t="s">
        <v>2335</v>
      </c>
      <c r="G1837" s="1" t="b">
        <v>1</v>
      </c>
      <c r="H1837" s="1" t="b">
        <v>1</v>
      </c>
      <c r="I1837" s="1" t="s">
        <v>2221</v>
      </c>
      <c r="J1837" s="5"/>
    </row>
    <row r="1838" hidden="1">
      <c r="A1838" s="2" t="s">
        <v>347</v>
      </c>
      <c r="B1838" s="14"/>
      <c r="C1838" s="1" t="s">
        <v>22</v>
      </c>
      <c r="D1838" s="2" t="s">
        <v>432</v>
      </c>
      <c r="E1838" s="1" t="s">
        <v>17</v>
      </c>
      <c r="F1838" s="1" t="s">
        <v>2335</v>
      </c>
      <c r="G1838" s="1" t="b">
        <v>1</v>
      </c>
      <c r="H1838" s="1" t="b">
        <v>1</v>
      </c>
      <c r="I1838" s="1" t="s">
        <v>2221</v>
      </c>
      <c r="J1838" s="5"/>
    </row>
    <row r="1839" hidden="1">
      <c r="A1839" s="2" t="s">
        <v>347</v>
      </c>
      <c r="B1839" s="14"/>
      <c r="C1839" s="1" t="s">
        <v>22</v>
      </c>
      <c r="D1839" s="2" t="s">
        <v>429</v>
      </c>
      <c r="E1839" s="1" t="s">
        <v>17</v>
      </c>
      <c r="F1839" s="1" t="s">
        <v>2335</v>
      </c>
      <c r="G1839" s="1" t="b">
        <v>1</v>
      </c>
      <c r="H1839" s="1" t="b">
        <v>1</v>
      </c>
      <c r="I1839" s="1" t="s">
        <v>2221</v>
      </c>
      <c r="J1839" s="5"/>
    </row>
    <row r="1840" hidden="1">
      <c r="A1840" s="2" t="s">
        <v>348</v>
      </c>
      <c r="B1840" s="14"/>
      <c r="C1840" s="1" t="s">
        <v>22</v>
      </c>
      <c r="D1840" s="2" t="s">
        <v>292</v>
      </c>
      <c r="E1840" s="1" t="s">
        <v>22</v>
      </c>
      <c r="F1840" s="1" t="s">
        <v>2888</v>
      </c>
      <c r="G1840" s="1" t="b">
        <v>1</v>
      </c>
      <c r="H1840" s="1" t="b">
        <v>1</v>
      </c>
      <c r="I1840" s="1" t="s">
        <v>2221</v>
      </c>
      <c r="J1840" s="5"/>
    </row>
    <row r="1841" hidden="1">
      <c r="A1841" s="2" t="s">
        <v>348</v>
      </c>
      <c r="B1841" s="14"/>
      <c r="C1841" s="1" t="s">
        <v>22</v>
      </c>
      <c r="D1841" s="2" t="s">
        <v>405</v>
      </c>
      <c r="E1841" s="1" t="s">
        <v>17</v>
      </c>
      <c r="F1841" s="1" t="s">
        <v>2335</v>
      </c>
      <c r="G1841" s="1" t="b">
        <v>1</v>
      </c>
      <c r="H1841" s="1" t="b">
        <v>1</v>
      </c>
      <c r="I1841" s="1" t="s">
        <v>2221</v>
      </c>
      <c r="J1841" s="5"/>
    </row>
    <row r="1842" hidden="1">
      <c r="A1842" s="2" t="s">
        <v>348</v>
      </c>
      <c r="B1842" s="14"/>
      <c r="C1842" s="1" t="s">
        <v>22</v>
      </c>
      <c r="D1842" s="2" t="s">
        <v>428</v>
      </c>
      <c r="E1842" s="1" t="s">
        <v>17</v>
      </c>
      <c r="F1842" s="1" t="s">
        <v>2335</v>
      </c>
      <c r="G1842" s="1" t="b">
        <v>1</v>
      </c>
      <c r="H1842" s="1" t="b">
        <v>1</v>
      </c>
      <c r="I1842" s="1" t="s">
        <v>2221</v>
      </c>
      <c r="J1842" s="5"/>
    </row>
    <row r="1843" hidden="1">
      <c r="A1843" s="2" t="s">
        <v>349</v>
      </c>
      <c r="B1843" s="14"/>
      <c r="C1843" s="1" t="s">
        <v>22</v>
      </c>
      <c r="D1843" s="2" t="s">
        <v>292</v>
      </c>
      <c r="E1843" s="1" t="s">
        <v>22</v>
      </c>
      <c r="F1843" s="1" t="s">
        <v>2888</v>
      </c>
      <c r="G1843" s="1" t="b">
        <v>1</v>
      </c>
      <c r="H1843" s="1" t="b">
        <v>1</v>
      </c>
      <c r="I1843" s="1" t="s">
        <v>2221</v>
      </c>
      <c r="J1843" s="5"/>
    </row>
    <row r="1844" hidden="1">
      <c r="A1844" s="2" t="s">
        <v>349</v>
      </c>
      <c r="B1844" s="14"/>
      <c r="C1844" s="1" t="s">
        <v>22</v>
      </c>
      <c r="D1844" s="2" t="s">
        <v>405</v>
      </c>
      <c r="E1844" s="1" t="s">
        <v>17</v>
      </c>
      <c r="F1844" s="1" t="s">
        <v>2335</v>
      </c>
      <c r="G1844" s="1" t="b">
        <v>1</v>
      </c>
      <c r="H1844" s="1" t="b">
        <v>1</v>
      </c>
      <c r="I1844" s="1" t="s">
        <v>2221</v>
      </c>
      <c r="J1844" s="5"/>
    </row>
    <row r="1845" hidden="1">
      <c r="A1845" s="2" t="s">
        <v>350</v>
      </c>
      <c r="B1845" s="14"/>
      <c r="C1845" s="1" t="s">
        <v>22</v>
      </c>
      <c r="D1845" s="2" t="s">
        <v>292</v>
      </c>
      <c r="E1845" s="1" t="s">
        <v>22</v>
      </c>
      <c r="F1845" s="1" t="s">
        <v>2888</v>
      </c>
      <c r="G1845" s="1" t="b">
        <v>1</v>
      </c>
      <c r="H1845" s="1" t="b">
        <v>1</v>
      </c>
      <c r="I1845" s="1" t="s">
        <v>2221</v>
      </c>
      <c r="J1845" s="5"/>
    </row>
    <row r="1846" hidden="1">
      <c r="A1846" s="2" t="s">
        <v>350</v>
      </c>
      <c r="B1846" s="14"/>
      <c r="C1846" s="1" t="s">
        <v>22</v>
      </c>
      <c r="D1846" s="2" t="s">
        <v>428</v>
      </c>
      <c r="E1846" s="1" t="s">
        <v>17</v>
      </c>
      <c r="F1846" s="1" t="s">
        <v>2335</v>
      </c>
      <c r="G1846" s="1" t="b">
        <v>1</v>
      </c>
      <c r="H1846" s="1" t="b">
        <v>1</v>
      </c>
      <c r="I1846" s="1" t="s">
        <v>2221</v>
      </c>
      <c r="J1846" s="5"/>
    </row>
    <row r="1847" hidden="1">
      <c r="A1847" s="2" t="s">
        <v>351</v>
      </c>
      <c r="B1847" s="14"/>
      <c r="C1847" s="1" t="s">
        <v>22</v>
      </c>
      <c r="D1847" s="2" t="s">
        <v>292</v>
      </c>
      <c r="E1847" s="1" t="s">
        <v>22</v>
      </c>
      <c r="F1847" s="1" t="s">
        <v>2888</v>
      </c>
      <c r="G1847" s="1" t="b">
        <v>1</v>
      </c>
      <c r="H1847" s="1" t="b">
        <v>1</v>
      </c>
      <c r="I1847" s="1" t="s">
        <v>2221</v>
      </c>
      <c r="J1847" s="5"/>
    </row>
    <row r="1848" hidden="1">
      <c r="A1848" s="2" t="s">
        <v>352</v>
      </c>
      <c r="B1848" s="14"/>
      <c r="C1848" s="1" t="s">
        <v>22</v>
      </c>
      <c r="D1848" s="2" t="s">
        <v>292</v>
      </c>
      <c r="E1848" s="1" t="s">
        <v>22</v>
      </c>
      <c r="F1848" s="1" t="s">
        <v>2888</v>
      </c>
      <c r="G1848" s="1" t="b">
        <v>1</v>
      </c>
      <c r="H1848" s="1" t="b">
        <v>1</v>
      </c>
      <c r="I1848" s="1" t="s">
        <v>2221</v>
      </c>
      <c r="J1848" s="5"/>
    </row>
    <row r="1849" hidden="1">
      <c r="A1849" s="2" t="s">
        <v>352</v>
      </c>
      <c r="B1849" s="14"/>
      <c r="C1849" s="1" t="s">
        <v>22</v>
      </c>
      <c r="D1849" s="2" t="s">
        <v>433</v>
      </c>
      <c r="E1849" s="1" t="s">
        <v>17</v>
      </c>
      <c r="F1849" s="1" t="s">
        <v>2335</v>
      </c>
      <c r="G1849" s="1" t="b">
        <v>1</v>
      </c>
      <c r="H1849" s="1" t="b">
        <v>1</v>
      </c>
      <c r="I1849" s="1" t="s">
        <v>2221</v>
      </c>
      <c r="J1849" s="5"/>
    </row>
    <row r="1850" hidden="1">
      <c r="A1850" s="2" t="s">
        <v>353</v>
      </c>
      <c r="B1850" s="14"/>
      <c r="C1850" s="1" t="s">
        <v>22</v>
      </c>
      <c r="D1850" s="2" t="s">
        <v>292</v>
      </c>
      <c r="E1850" s="1" t="s">
        <v>22</v>
      </c>
      <c r="F1850" s="1" t="s">
        <v>2888</v>
      </c>
      <c r="G1850" s="1" t="b">
        <v>1</v>
      </c>
      <c r="H1850" s="1" t="b">
        <v>1</v>
      </c>
      <c r="I1850" s="1" t="s">
        <v>2221</v>
      </c>
      <c r="J1850" s="5"/>
    </row>
    <row r="1851" hidden="1">
      <c r="A1851" s="2" t="s">
        <v>354</v>
      </c>
      <c r="B1851" s="14"/>
      <c r="C1851" s="1" t="s">
        <v>22</v>
      </c>
      <c r="D1851" s="2" t="s">
        <v>292</v>
      </c>
      <c r="E1851" s="1" t="s">
        <v>22</v>
      </c>
      <c r="F1851" s="1" t="s">
        <v>2888</v>
      </c>
      <c r="G1851" s="1" t="b">
        <v>1</v>
      </c>
      <c r="H1851" s="1" t="b">
        <v>1</v>
      </c>
      <c r="I1851" s="1" t="s">
        <v>2221</v>
      </c>
      <c r="J1851" s="5"/>
    </row>
    <row r="1852" hidden="1">
      <c r="A1852" s="2" t="s">
        <v>354</v>
      </c>
      <c r="B1852" s="14"/>
      <c r="C1852" s="1" t="s">
        <v>22</v>
      </c>
      <c r="D1852" s="2" t="s">
        <v>405</v>
      </c>
      <c r="E1852" s="1" t="s">
        <v>17</v>
      </c>
      <c r="F1852" s="1" t="s">
        <v>2335</v>
      </c>
      <c r="G1852" s="1" t="b">
        <v>1</v>
      </c>
      <c r="H1852" s="1" t="b">
        <v>1</v>
      </c>
      <c r="I1852" s="1" t="s">
        <v>2221</v>
      </c>
      <c r="J1852" s="5"/>
    </row>
    <row r="1853" hidden="1">
      <c r="A1853" s="2" t="s">
        <v>354</v>
      </c>
      <c r="B1853" s="14"/>
      <c r="C1853" s="1" t="s">
        <v>22</v>
      </c>
      <c r="D1853" s="2" t="s">
        <v>429</v>
      </c>
      <c r="E1853" s="1" t="s">
        <v>17</v>
      </c>
      <c r="F1853" s="1" t="s">
        <v>2335</v>
      </c>
      <c r="G1853" s="1" t="b">
        <v>1</v>
      </c>
      <c r="H1853" s="1" t="b">
        <v>1</v>
      </c>
      <c r="I1853" s="1" t="s">
        <v>2221</v>
      </c>
      <c r="J1853" s="5"/>
    </row>
    <row r="1854" hidden="1">
      <c r="A1854" s="2" t="s">
        <v>355</v>
      </c>
      <c r="B1854" s="14"/>
      <c r="C1854" s="1" t="s">
        <v>22</v>
      </c>
      <c r="D1854" s="2" t="s">
        <v>292</v>
      </c>
      <c r="E1854" s="1" t="s">
        <v>22</v>
      </c>
      <c r="F1854" s="1" t="s">
        <v>2888</v>
      </c>
      <c r="G1854" s="1" t="b">
        <v>1</v>
      </c>
      <c r="H1854" s="1" t="b">
        <v>1</v>
      </c>
      <c r="I1854" s="1" t="s">
        <v>2221</v>
      </c>
      <c r="J1854" s="5"/>
    </row>
    <row r="1855" hidden="1">
      <c r="A1855" s="2" t="s">
        <v>355</v>
      </c>
      <c r="B1855" s="14"/>
      <c r="C1855" s="1" t="s">
        <v>22</v>
      </c>
      <c r="D1855" s="2" t="s">
        <v>433</v>
      </c>
      <c r="E1855" s="1" t="s">
        <v>17</v>
      </c>
      <c r="F1855" s="1" t="s">
        <v>2335</v>
      </c>
      <c r="G1855" s="1" t="b">
        <v>1</v>
      </c>
      <c r="H1855" s="1" t="b">
        <v>1</v>
      </c>
      <c r="I1855" s="1" t="s">
        <v>2221</v>
      </c>
      <c r="J1855" s="5"/>
    </row>
    <row r="1856" hidden="1">
      <c r="A1856" s="2" t="s">
        <v>355</v>
      </c>
      <c r="B1856" s="14"/>
      <c r="C1856" s="1" t="s">
        <v>22</v>
      </c>
      <c r="D1856" s="2" t="s">
        <v>281</v>
      </c>
      <c r="E1856" s="1" t="s">
        <v>17</v>
      </c>
      <c r="F1856" s="1" t="s">
        <v>2335</v>
      </c>
      <c r="G1856" s="1" t="b">
        <v>1</v>
      </c>
      <c r="H1856" s="1" t="b">
        <v>1</v>
      </c>
      <c r="I1856" s="1" t="s">
        <v>2221</v>
      </c>
      <c r="J1856" s="5"/>
    </row>
    <row r="1857" hidden="1">
      <c r="A1857" s="2" t="s">
        <v>356</v>
      </c>
      <c r="B1857" s="14"/>
      <c r="C1857" s="1" t="s">
        <v>22</v>
      </c>
      <c r="D1857" s="2" t="s">
        <v>292</v>
      </c>
      <c r="E1857" s="1" t="s">
        <v>22</v>
      </c>
      <c r="F1857" s="1" t="s">
        <v>2888</v>
      </c>
      <c r="G1857" s="1" t="b">
        <v>1</v>
      </c>
      <c r="H1857" s="1" t="b">
        <v>1</v>
      </c>
      <c r="I1857" s="1" t="s">
        <v>2221</v>
      </c>
      <c r="J1857" s="5"/>
    </row>
    <row r="1858" hidden="1">
      <c r="A1858" s="2" t="s">
        <v>356</v>
      </c>
      <c r="B1858" s="14"/>
      <c r="C1858" s="1" t="s">
        <v>22</v>
      </c>
      <c r="D1858" s="2" t="s">
        <v>432</v>
      </c>
      <c r="E1858" s="1" t="s">
        <v>17</v>
      </c>
      <c r="F1858" s="1" t="s">
        <v>2335</v>
      </c>
      <c r="G1858" s="1" t="b">
        <v>1</v>
      </c>
      <c r="H1858" s="1" t="b">
        <v>1</v>
      </c>
      <c r="I1858" s="1" t="s">
        <v>2221</v>
      </c>
      <c r="J1858" s="5"/>
    </row>
    <row r="1859" hidden="1">
      <c r="A1859" s="2" t="s">
        <v>356</v>
      </c>
      <c r="B1859" s="14"/>
      <c r="C1859" s="1" t="s">
        <v>22</v>
      </c>
      <c r="D1859" s="2" t="s">
        <v>405</v>
      </c>
      <c r="E1859" s="1" t="s">
        <v>17</v>
      </c>
      <c r="F1859" s="1" t="s">
        <v>2335</v>
      </c>
      <c r="G1859" s="1" t="b">
        <v>1</v>
      </c>
      <c r="H1859" s="1" t="b">
        <v>1</v>
      </c>
      <c r="I1859" s="1" t="s">
        <v>2221</v>
      </c>
      <c r="J1859" s="5"/>
    </row>
    <row r="1860" hidden="1">
      <c r="A1860" s="2" t="s">
        <v>356</v>
      </c>
      <c r="B1860" s="14"/>
      <c r="C1860" s="1" t="s">
        <v>22</v>
      </c>
      <c r="D1860" s="2" t="s">
        <v>428</v>
      </c>
      <c r="E1860" s="1" t="s">
        <v>17</v>
      </c>
      <c r="F1860" s="1" t="s">
        <v>2335</v>
      </c>
      <c r="G1860" s="1" t="b">
        <v>1</v>
      </c>
      <c r="H1860" s="1" t="b">
        <v>1</v>
      </c>
      <c r="I1860" s="1" t="s">
        <v>2221</v>
      </c>
      <c r="J1860" s="5"/>
    </row>
    <row r="1861" hidden="1">
      <c r="A1861" s="2" t="s">
        <v>357</v>
      </c>
      <c r="B1861" s="14"/>
      <c r="C1861" s="1" t="s">
        <v>22</v>
      </c>
      <c r="D1861" s="2" t="s">
        <v>292</v>
      </c>
      <c r="E1861" s="1" t="s">
        <v>22</v>
      </c>
      <c r="F1861" s="1" t="s">
        <v>2888</v>
      </c>
      <c r="G1861" s="1" t="b">
        <v>1</v>
      </c>
      <c r="H1861" s="1" t="b">
        <v>1</v>
      </c>
      <c r="I1861" s="1" t="s">
        <v>2221</v>
      </c>
      <c r="J1861" s="5"/>
    </row>
    <row r="1862" hidden="1">
      <c r="A1862" s="2" t="s">
        <v>357</v>
      </c>
      <c r="B1862" s="14"/>
      <c r="C1862" s="1" t="s">
        <v>22</v>
      </c>
      <c r="D1862" s="2" t="s">
        <v>433</v>
      </c>
      <c r="E1862" s="1" t="s">
        <v>17</v>
      </c>
      <c r="F1862" s="1" t="s">
        <v>2335</v>
      </c>
      <c r="G1862" s="1" t="b">
        <v>1</v>
      </c>
      <c r="H1862" s="1" t="b">
        <v>1</v>
      </c>
      <c r="I1862" s="1" t="s">
        <v>2221</v>
      </c>
      <c r="J1862" s="5"/>
    </row>
    <row r="1863" hidden="1">
      <c r="A1863" s="2" t="s">
        <v>357</v>
      </c>
      <c r="B1863" s="14"/>
      <c r="C1863" s="1" t="s">
        <v>22</v>
      </c>
      <c r="D1863" s="2" t="s">
        <v>429</v>
      </c>
      <c r="E1863" s="1" t="s">
        <v>17</v>
      </c>
      <c r="F1863" s="1" t="s">
        <v>2335</v>
      </c>
      <c r="G1863" s="1" t="b">
        <v>1</v>
      </c>
      <c r="H1863" s="1" t="b">
        <v>1</v>
      </c>
      <c r="I1863" s="1" t="s">
        <v>2221</v>
      </c>
      <c r="J1863" s="5"/>
    </row>
    <row r="1864" hidden="1">
      <c r="A1864" s="2" t="s">
        <v>357</v>
      </c>
      <c r="B1864" s="14"/>
      <c r="C1864" s="1" t="s">
        <v>22</v>
      </c>
      <c r="D1864" s="2" t="s">
        <v>432</v>
      </c>
      <c r="E1864" s="1" t="s">
        <v>17</v>
      </c>
      <c r="F1864" s="1" t="s">
        <v>2335</v>
      </c>
      <c r="G1864" s="1" t="b">
        <v>1</v>
      </c>
      <c r="H1864" s="1" t="b">
        <v>1</v>
      </c>
      <c r="I1864" s="1" t="s">
        <v>2221</v>
      </c>
      <c r="J1864" s="5"/>
    </row>
    <row r="1865" hidden="1">
      <c r="A1865" s="2" t="s">
        <v>358</v>
      </c>
      <c r="B1865" s="14"/>
      <c r="C1865" s="1" t="s">
        <v>22</v>
      </c>
      <c r="D1865" s="2" t="s">
        <v>292</v>
      </c>
      <c r="E1865" s="1" t="s">
        <v>22</v>
      </c>
      <c r="F1865" s="1" t="s">
        <v>2888</v>
      </c>
      <c r="G1865" s="1" t="b">
        <v>1</v>
      </c>
      <c r="H1865" s="1" t="b">
        <v>1</v>
      </c>
      <c r="I1865" s="1" t="s">
        <v>2221</v>
      </c>
      <c r="J1865" s="5"/>
    </row>
    <row r="1866" hidden="1">
      <c r="A1866" s="2" t="s">
        <v>358</v>
      </c>
      <c r="B1866" s="14"/>
      <c r="C1866" s="1" t="s">
        <v>22</v>
      </c>
      <c r="D1866" s="2" t="s">
        <v>281</v>
      </c>
      <c r="E1866" s="1" t="s">
        <v>17</v>
      </c>
      <c r="F1866" s="1" t="s">
        <v>2335</v>
      </c>
      <c r="G1866" s="1" t="b">
        <v>1</v>
      </c>
      <c r="H1866" s="1" t="b">
        <v>1</v>
      </c>
      <c r="I1866" s="1" t="s">
        <v>2221</v>
      </c>
      <c r="J1866" s="5"/>
    </row>
    <row r="1867" hidden="1">
      <c r="A1867" s="2" t="s">
        <v>359</v>
      </c>
      <c r="B1867" s="14"/>
      <c r="C1867" s="1" t="s">
        <v>22</v>
      </c>
      <c r="D1867" s="2" t="s">
        <v>292</v>
      </c>
      <c r="E1867" s="1" t="s">
        <v>22</v>
      </c>
      <c r="F1867" s="1" t="s">
        <v>2888</v>
      </c>
      <c r="G1867" s="1" t="b">
        <v>1</v>
      </c>
      <c r="H1867" s="1" t="b">
        <v>1</v>
      </c>
      <c r="I1867" s="1" t="s">
        <v>2221</v>
      </c>
      <c r="J1867" s="5"/>
    </row>
    <row r="1868" hidden="1">
      <c r="A1868" s="2" t="s">
        <v>359</v>
      </c>
      <c r="B1868" s="14"/>
      <c r="C1868" s="1" t="s">
        <v>22</v>
      </c>
      <c r="D1868" s="2" t="s">
        <v>428</v>
      </c>
      <c r="E1868" s="1" t="s">
        <v>17</v>
      </c>
      <c r="F1868" s="1" t="s">
        <v>2335</v>
      </c>
      <c r="G1868" s="1" t="b">
        <v>1</v>
      </c>
      <c r="H1868" s="1" t="b">
        <v>1</v>
      </c>
      <c r="I1868" s="1" t="s">
        <v>2221</v>
      </c>
      <c r="J1868" s="5"/>
    </row>
    <row r="1869" hidden="1">
      <c r="A1869" s="2" t="s">
        <v>359</v>
      </c>
      <c r="B1869" s="14"/>
      <c r="C1869" s="1" t="s">
        <v>22</v>
      </c>
      <c r="D1869" s="2" t="s">
        <v>432</v>
      </c>
      <c r="E1869" s="1" t="s">
        <v>17</v>
      </c>
      <c r="F1869" s="1" t="s">
        <v>2335</v>
      </c>
      <c r="G1869" s="1" t="b">
        <v>1</v>
      </c>
      <c r="H1869" s="1" t="b">
        <v>1</v>
      </c>
      <c r="I1869" s="1" t="s">
        <v>2221</v>
      </c>
      <c r="J1869" s="5"/>
    </row>
    <row r="1870" hidden="1">
      <c r="A1870" s="2" t="s">
        <v>359</v>
      </c>
      <c r="B1870" s="14"/>
      <c r="C1870" s="1" t="s">
        <v>22</v>
      </c>
      <c r="D1870" s="2" t="s">
        <v>428</v>
      </c>
      <c r="E1870" s="1" t="s">
        <v>17</v>
      </c>
      <c r="F1870" s="1" t="s">
        <v>2335</v>
      </c>
      <c r="G1870" s="1" t="b">
        <v>1</v>
      </c>
      <c r="H1870" s="1" t="b">
        <v>1</v>
      </c>
      <c r="I1870" s="1" t="s">
        <v>2221</v>
      </c>
      <c r="J1870" s="5"/>
    </row>
    <row r="1871" hidden="1">
      <c r="A1871" s="2" t="s">
        <v>360</v>
      </c>
      <c r="B1871" s="14"/>
      <c r="C1871" s="1" t="s">
        <v>22</v>
      </c>
      <c r="D1871" s="2" t="s">
        <v>292</v>
      </c>
      <c r="E1871" s="1" t="s">
        <v>22</v>
      </c>
      <c r="F1871" s="1" t="s">
        <v>2888</v>
      </c>
      <c r="G1871" s="1" t="b">
        <v>1</v>
      </c>
      <c r="H1871" s="1" t="b">
        <v>1</v>
      </c>
      <c r="I1871" s="1" t="s">
        <v>2221</v>
      </c>
      <c r="J1871" s="5"/>
    </row>
    <row r="1872" hidden="1">
      <c r="A1872" s="2" t="s">
        <v>360</v>
      </c>
      <c r="B1872" s="14"/>
      <c r="C1872" s="1" t="s">
        <v>22</v>
      </c>
      <c r="D1872" s="2" t="s">
        <v>432</v>
      </c>
      <c r="E1872" s="1" t="s">
        <v>17</v>
      </c>
      <c r="F1872" s="1" t="s">
        <v>2335</v>
      </c>
      <c r="G1872" s="1" t="b">
        <v>1</v>
      </c>
      <c r="H1872" s="1" t="b">
        <v>1</v>
      </c>
      <c r="I1872" s="1" t="s">
        <v>2221</v>
      </c>
      <c r="J1872" s="5"/>
    </row>
    <row r="1873" hidden="1">
      <c r="A1873" s="2" t="s">
        <v>360</v>
      </c>
      <c r="B1873" s="14"/>
      <c r="C1873" s="1" t="s">
        <v>22</v>
      </c>
      <c r="D1873" s="2" t="s">
        <v>429</v>
      </c>
      <c r="E1873" s="1" t="s">
        <v>17</v>
      </c>
      <c r="F1873" s="1" t="s">
        <v>2335</v>
      </c>
      <c r="G1873" s="1" t="b">
        <v>1</v>
      </c>
      <c r="H1873" s="1" t="b">
        <v>1</v>
      </c>
      <c r="I1873" s="1" t="s">
        <v>2221</v>
      </c>
      <c r="J1873" s="5"/>
    </row>
    <row r="1874" hidden="1">
      <c r="A1874" s="2" t="s">
        <v>360</v>
      </c>
      <c r="B1874" s="14"/>
      <c r="C1874" s="1" t="s">
        <v>22</v>
      </c>
      <c r="D1874" s="2" t="s">
        <v>405</v>
      </c>
      <c r="E1874" s="1" t="s">
        <v>17</v>
      </c>
      <c r="F1874" s="1" t="s">
        <v>2335</v>
      </c>
      <c r="G1874" s="1" t="b">
        <v>1</v>
      </c>
      <c r="H1874" s="1" t="b">
        <v>1</v>
      </c>
      <c r="I1874" s="1" t="s">
        <v>2221</v>
      </c>
      <c r="J1874" s="5"/>
    </row>
    <row r="1875" hidden="1">
      <c r="A1875" s="2" t="s">
        <v>360</v>
      </c>
      <c r="B1875" s="14"/>
      <c r="C1875" s="1" t="s">
        <v>22</v>
      </c>
      <c r="D1875" s="2" t="s">
        <v>359</v>
      </c>
      <c r="E1875" s="1" t="s">
        <v>22</v>
      </c>
      <c r="F1875" s="1" t="s">
        <v>2889</v>
      </c>
      <c r="G1875" s="1" t="b">
        <v>1</v>
      </c>
      <c r="H1875" s="1" t="b">
        <v>1</v>
      </c>
      <c r="I1875" s="1" t="s">
        <v>2221</v>
      </c>
      <c r="J1875" s="5"/>
    </row>
    <row r="1876" hidden="1">
      <c r="A1876" s="2" t="s">
        <v>360</v>
      </c>
      <c r="B1876" s="14"/>
      <c r="C1876" s="1" t="s">
        <v>22</v>
      </c>
      <c r="D1876" s="2" t="s">
        <v>361</v>
      </c>
      <c r="E1876" s="1" t="s">
        <v>22</v>
      </c>
      <c r="F1876" s="1" t="s">
        <v>2890</v>
      </c>
      <c r="G1876" s="1" t="b">
        <v>1</v>
      </c>
      <c r="H1876" s="1" t="b">
        <v>1</v>
      </c>
      <c r="I1876" s="1" t="s">
        <v>2221</v>
      </c>
      <c r="J1876" s="5"/>
    </row>
    <row r="1877" hidden="1">
      <c r="A1877" s="2" t="s">
        <v>361</v>
      </c>
      <c r="B1877" s="14"/>
      <c r="C1877" s="1" t="s">
        <v>22</v>
      </c>
      <c r="D1877" s="2" t="s">
        <v>432</v>
      </c>
      <c r="E1877" s="1" t="s">
        <v>17</v>
      </c>
      <c r="F1877" s="1" t="s">
        <v>2335</v>
      </c>
      <c r="G1877" s="1" t="b">
        <v>1</v>
      </c>
      <c r="H1877" s="1" t="b">
        <v>1</v>
      </c>
      <c r="I1877" s="1" t="s">
        <v>2221</v>
      </c>
      <c r="J1877" s="5"/>
    </row>
    <row r="1878" hidden="1">
      <c r="A1878" s="2" t="s">
        <v>361</v>
      </c>
      <c r="B1878" s="14"/>
      <c r="C1878" s="1" t="s">
        <v>22</v>
      </c>
      <c r="D1878" s="2" t="s">
        <v>279</v>
      </c>
      <c r="E1878" s="1" t="s">
        <v>13</v>
      </c>
      <c r="F1878" s="1" t="s">
        <v>2406</v>
      </c>
      <c r="G1878" s="1" t="b">
        <v>1</v>
      </c>
      <c r="H1878" s="1" t="b">
        <v>1</v>
      </c>
      <c r="I1878" s="1" t="s">
        <v>2221</v>
      </c>
      <c r="J1878" s="5"/>
    </row>
    <row r="1879" hidden="1">
      <c r="A1879" s="2" t="s">
        <v>361</v>
      </c>
      <c r="B1879" s="14"/>
      <c r="C1879" s="1" t="s">
        <v>22</v>
      </c>
      <c r="D1879" s="2" t="s">
        <v>432</v>
      </c>
      <c r="E1879" s="1" t="s">
        <v>17</v>
      </c>
      <c r="F1879" s="1" t="s">
        <v>2756</v>
      </c>
      <c r="G1879" s="1" t="b">
        <v>1</v>
      </c>
      <c r="H1879" s="1" t="b">
        <v>1</v>
      </c>
      <c r="I1879" s="1" t="s">
        <v>2221</v>
      </c>
      <c r="J1879" s="5"/>
    </row>
    <row r="1880" hidden="1">
      <c r="A1880" s="2" t="s">
        <v>361</v>
      </c>
      <c r="B1880" s="14"/>
      <c r="C1880" s="1" t="s">
        <v>22</v>
      </c>
      <c r="D1880" s="2" t="s">
        <v>280</v>
      </c>
      <c r="E1880" s="1" t="s">
        <v>15</v>
      </c>
      <c r="F1880" s="1" t="s">
        <v>2348</v>
      </c>
      <c r="G1880" s="1" t="b">
        <v>1</v>
      </c>
      <c r="H1880" s="1" t="b">
        <v>1</v>
      </c>
      <c r="I1880" s="1" t="s">
        <v>2221</v>
      </c>
      <c r="J1880" s="5"/>
    </row>
    <row r="1881" hidden="1">
      <c r="A1881" s="2" t="s">
        <v>361</v>
      </c>
      <c r="B1881" s="14"/>
      <c r="C1881" s="1" t="s">
        <v>22</v>
      </c>
      <c r="D1881" s="2" t="s">
        <v>433</v>
      </c>
      <c r="E1881" s="1" t="s">
        <v>17</v>
      </c>
      <c r="F1881" s="1" t="s">
        <v>2335</v>
      </c>
      <c r="G1881" s="1" t="b">
        <v>1</v>
      </c>
      <c r="H1881" s="1" t="b">
        <v>1</v>
      </c>
      <c r="I1881" s="1" t="s">
        <v>2221</v>
      </c>
      <c r="J1881" s="5"/>
    </row>
    <row r="1882" hidden="1">
      <c r="A1882" s="2" t="s">
        <v>361</v>
      </c>
      <c r="B1882" s="14"/>
      <c r="C1882" s="1" t="s">
        <v>22</v>
      </c>
      <c r="D1882" s="2" t="s">
        <v>280</v>
      </c>
      <c r="E1882" s="1" t="s">
        <v>15</v>
      </c>
      <c r="F1882" s="1" t="s">
        <v>2348</v>
      </c>
      <c r="G1882" s="1" t="b">
        <v>1</v>
      </c>
      <c r="H1882" s="1" t="b">
        <v>1</v>
      </c>
      <c r="I1882" s="1" t="s">
        <v>2221</v>
      </c>
      <c r="J1882" s="5"/>
    </row>
    <row r="1883" hidden="1">
      <c r="A1883" s="2" t="s">
        <v>361</v>
      </c>
      <c r="B1883" s="14"/>
      <c r="C1883" s="1" t="s">
        <v>22</v>
      </c>
      <c r="D1883" s="2" t="s">
        <v>431</v>
      </c>
      <c r="E1883" s="1" t="s">
        <v>15</v>
      </c>
      <c r="F1883" s="1" t="s">
        <v>2891</v>
      </c>
      <c r="G1883" s="1" t="b">
        <v>1</v>
      </c>
      <c r="H1883" s="1" t="b">
        <v>1</v>
      </c>
      <c r="I1883" s="1" t="s">
        <v>2221</v>
      </c>
      <c r="J1883" s="5"/>
    </row>
    <row r="1884" hidden="1">
      <c r="A1884" s="2" t="s">
        <v>361</v>
      </c>
      <c r="B1884" s="14"/>
      <c r="C1884" s="1" t="s">
        <v>22</v>
      </c>
      <c r="D1884" s="2" t="s">
        <v>279</v>
      </c>
      <c r="E1884" s="1" t="s">
        <v>13</v>
      </c>
      <c r="F1884" s="1" t="s">
        <v>2406</v>
      </c>
      <c r="G1884" s="1" t="b">
        <v>1</v>
      </c>
      <c r="H1884" s="1" t="b">
        <v>1</v>
      </c>
      <c r="I1884" s="1" t="s">
        <v>2221</v>
      </c>
      <c r="J1884" s="5"/>
    </row>
    <row r="1885" hidden="1">
      <c r="A1885" s="2" t="s">
        <v>361</v>
      </c>
      <c r="B1885" s="14"/>
      <c r="C1885" s="1" t="s">
        <v>22</v>
      </c>
      <c r="D1885" s="2" t="s">
        <v>432</v>
      </c>
      <c r="E1885" s="1" t="s">
        <v>17</v>
      </c>
      <c r="F1885" s="1" t="s">
        <v>2756</v>
      </c>
      <c r="G1885" s="1" t="b">
        <v>1</v>
      </c>
      <c r="H1885" s="1" t="b">
        <v>1</v>
      </c>
      <c r="I1885" s="1" t="s">
        <v>2221</v>
      </c>
      <c r="J1885" s="5"/>
    </row>
    <row r="1886" hidden="1">
      <c r="A1886" s="2" t="s">
        <v>361</v>
      </c>
      <c r="B1886" s="14"/>
      <c r="C1886" s="1" t="s">
        <v>22</v>
      </c>
      <c r="D1886" s="2" t="s">
        <v>281</v>
      </c>
      <c r="E1886" s="1" t="s">
        <v>17</v>
      </c>
      <c r="F1886" s="1" t="s">
        <v>2335</v>
      </c>
      <c r="G1886" s="1" t="b">
        <v>1</v>
      </c>
      <c r="H1886" s="1" t="b">
        <v>1</v>
      </c>
      <c r="I1886" s="1" t="s">
        <v>2221</v>
      </c>
      <c r="J1886" s="5"/>
    </row>
    <row r="1887" hidden="1">
      <c r="A1887" s="2" t="s">
        <v>362</v>
      </c>
      <c r="B1887" s="14"/>
      <c r="C1887" s="1" t="s">
        <v>22</v>
      </c>
      <c r="D1887" s="2" t="s">
        <v>292</v>
      </c>
      <c r="E1887" s="1" t="s">
        <v>22</v>
      </c>
      <c r="F1887" s="1" t="s">
        <v>2888</v>
      </c>
      <c r="G1887" s="1" t="b">
        <v>1</v>
      </c>
      <c r="H1887" s="1" t="b">
        <v>1</v>
      </c>
      <c r="I1887" s="1" t="s">
        <v>2221</v>
      </c>
      <c r="J1887" s="5"/>
    </row>
    <row r="1888" hidden="1">
      <c r="A1888" s="2" t="s">
        <v>362</v>
      </c>
      <c r="B1888" s="14"/>
      <c r="C1888" s="1" t="s">
        <v>22</v>
      </c>
      <c r="D1888" s="2" t="s">
        <v>433</v>
      </c>
      <c r="E1888" s="1" t="s">
        <v>17</v>
      </c>
      <c r="F1888" s="1" t="s">
        <v>2335</v>
      </c>
      <c r="G1888" s="1" t="b">
        <v>1</v>
      </c>
      <c r="H1888" s="1" t="b">
        <v>1</v>
      </c>
      <c r="I1888" s="1" t="s">
        <v>2221</v>
      </c>
      <c r="J1888" s="5"/>
    </row>
    <row r="1889" hidden="1">
      <c r="A1889" s="2" t="s">
        <v>363</v>
      </c>
      <c r="B1889" s="14"/>
      <c r="C1889" s="1" t="s">
        <v>22</v>
      </c>
      <c r="D1889" s="2" t="s">
        <v>405</v>
      </c>
      <c r="E1889" s="1" t="s">
        <v>17</v>
      </c>
      <c r="F1889" s="1" t="s">
        <v>2335</v>
      </c>
      <c r="G1889" s="1" t="b">
        <v>1</v>
      </c>
      <c r="H1889" s="1" t="b">
        <v>1</v>
      </c>
      <c r="I1889" s="1" t="s">
        <v>2221</v>
      </c>
      <c r="J1889" s="5"/>
    </row>
    <row r="1890" hidden="1">
      <c r="A1890" s="2" t="s">
        <v>363</v>
      </c>
      <c r="B1890" s="14"/>
      <c r="C1890" s="1" t="s">
        <v>22</v>
      </c>
      <c r="D1890" s="2" t="s">
        <v>432</v>
      </c>
      <c r="E1890" s="1" t="s">
        <v>17</v>
      </c>
      <c r="F1890" s="1" t="s">
        <v>2335</v>
      </c>
      <c r="G1890" s="1" t="b">
        <v>1</v>
      </c>
      <c r="H1890" s="1" t="b">
        <v>1</v>
      </c>
      <c r="I1890" s="1" t="s">
        <v>2221</v>
      </c>
      <c r="J1890" s="5"/>
    </row>
    <row r="1891" hidden="1">
      <c r="A1891" s="2" t="s">
        <v>363</v>
      </c>
      <c r="B1891" s="14"/>
      <c r="C1891" s="1" t="s">
        <v>22</v>
      </c>
      <c r="D1891" s="2" t="s">
        <v>429</v>
      </c>
      <c r="E1891" s="1" t="s">
        <v>17</v>
      </c>
      <c r="F1891" s="1" t="s">
        <v>2335</v>
      </c>
      <c r="G1891" s="1" t="b">
        <v>1</v>
      </c>
      <c r="H1891" s="1" t="b">
        <v>1</v>
      </c>
      <c r="I1891" s="1" t="s">
        <v>2221</v>
      </c>
      <c r="J1891" s="5"/>
    </row>
    <row r="1892" hidden="1">
      <c r="A1892" s="2" t="s">
        <v>364</v>
      </c>
      <c r="B1892" s="14"/>
      <c r="C1892" s="1" t="s">
        <v>22</v>
      </c>
      <c r="D1892" s="2" t="s">
        <v>292</v>
      </c>
      <c r="E1892" s="1" t="s">
        <v>22</v>
      </c>
      <c r="F1892" s="1" t="s">
        <v>2888</v>
      </c>
      <c r="G1892" s="1" t="b">
        <v>1</v>
      </c>
      <c r="H1892" s="1" t="b">
        <v>1</v>
      </c>
      <c r="I1892" s="1" t="s">
        <v>2221</v>
      </c>
      <c r="J1892" s="5"/>
    </row>
    <row r="1893" hidden="1">
      <c r="A1893" s="2" t="s">
        <v>364</v>
      </c>
      <c r="B1893" s="14"/>
      <c r="C1893" s="1" t="s">
        <v>22</v>
      </c>
      <c r="D1893" s="2" t="s">
        <v>405</v>
      </c>
      <c r="E1893" s="1" t="s">
        <v>17</v>
      </c>
      <c r="F1893" s="1" t="s">
        <v>2335</v>
      </c>
      <c r="G1893" s="1" t="b">
        <v>1</v>
      </c>
      <c r="H1893" s="1" t="b">
        <v>1</v>
      </c>
      <c r="I1893" s="1" t="s">
        <v>2221</v>
      </c>
      <c r="J1893" s="5"/>
    </row>
    <row r="1894" hidden="1">
      <c r="A1894" s="2" t="s">
        <v>364</v>
      </c>
      <c r="B1894" s="14"/>
      <c r="C1894" s="1" t="s">
        <v>22</v>
      </c>
      <c r="D1894" s="2" t="s">
        <v>429</v>
      </c>
      <c r="E1894" s="1" t="s">
        <v>17</v>
      </c>
      <c r="F1894" s="1" t="s">
        <v>2335</v>
      </c>
      <c r="G1894" s="1" t="b">
        <v>1</v>
      </c>
      <c r="H1894" s="1" t="b">
        <v>1</v>
      </c>
      <c r="I1894" s="1" t="s">
        <v>2221</v>
      </c>
      <c r="J1894" s="5"/>
    </row>
    <row r="1895" hidden="1">
      <c r="A1895" s="2" t="s">
        <v>364</v>
      </c>
      <c r="B1895" s="14"/>
      <c r="C1895" s="1" t="s">
        <v>22</v>
      </c>
      <c r="D1895" s="2" t="s">
        <v>432</v>
      </c>
      <c r="E1895" s="1" t="s">
        <v>17</v>
      </c>
      <c r="F1895" s="1" t="s">
        <v>2335</v>
      </c>
      <c r="G1895" s="1" t="b">
        <v>1</v>
      </c>
      <c r="H1895" s="1" t="b">
        <v>1</v>
      </c>
      <c r="I1895" s="1" t="s">
        <v>2221</v>
      </c>
      <c r="J1895" s="5"/>
    </row>
    <row r="1896" hidden="1">
      <c r="A1896" s="2" t="s">
        <v>365</v>
      </c>
      <c r="B1896" s="14"/>
      <c r="C1896" s="1" t="s">
        <v>22</v>
      </c>
      <c r="D1896" s="2" t="s">
        <v>292</v>
      </c>
      <c r="E1896" s="1" t="s">
        <v>22</v>
      </c>
      <c r="F1896" s="1" t="s">
        <v>2888</v>
      </c>
      <c r="G1896" s="1" t="b">
        <v>1</v>
      </c>
      <c r="H1896" s="1" t="b">
        <v>1</v>
      </c>
      <c r="I1896" s="1" t="s">
        <v>2221</v>
      </c>
      <c r="J1896" s="5"/>
    </row>
    <row r="1897" hidden="1">
      <c r="A1897" s="2" t="s">
        <v>365</v>
      </c>
      <c r="B1897" s="14"/>
      <c r="C1897" s="1" t="s">
        <v>22</v>
      </c>
      <c r="D1897" s="2" t="s">
        <v>405</v>
      </c>
      <c r="E1897" s="1" t="s">
        <v>17</v>
      </c>
      <c r="F1897" s="1" t="s">
        <v>2335</v>
      </c>
      <c r="G1897" s="1" t="b">
        <v>1</v>
      </c>
      <c r="H1897" s="1" t="b">
        <v>1</v>
      </c>
      <c r="I1897" s="1" t="s">
        <v>2221</v>
      </c>
      <c r="J1897" s="5"/>
    </row>
    <row r="1898" hidden="1">
      <c r="A1898" s="2" t="s">
        <v>365</v>
      </c>
      <c r="B1898" s="14"/>
      <c r="C1898" s="1" t="s">
        <v>22</v>
      </c>
      <c r="D1898" s="2" t="s">
        <v>429</v>
      </c>
      <c r="E1898" s="1" t="s">
        <v>17</v>
      </c>
      <c r="F1898" s="1" t="s">
        <v>2335</v>
      </c>
      <c r="G1898" s="1" t="b">
        <v>1</v>
      </c>
      <c r="H1898" s="1" t="b">
        <v>1</v>
      </c>
      <c r="I1898" s="1" t="s">
        <v>2221</v>
      </c>
      <c r="J1898" s="5"/>
    </row>
    <row r="1899" hidden="1">
      <c r="A1899" s="2" t="s">
        <v>366</v>
      </c>
      <c r="B1899" s="14"/>
      <c r="C1899" s="1" t="s">
        <v>22</v>
      </c>
      <c r="D1899" s="2" t="s">
        <v>292</v>
      </c>
      <c r="E1899" s="1" t="s">
        <v>22</v>
      </c>
      <c r="F1899" s="1" t="s">
        <v>2888</v>
      </c>
      <c r="G1899" s="1" t="b">
        <v>1</v>
      </c>
      <c r="H1899" s="1" t="b">
        <v>1</v>
      </c>
      <c r="I1899" s="1" t="s">
        <v>2221</v>
      </c>
      <c r="J1899" s="5"/>
    </row>
    <row r="1900" hidden="1">
      <c r="A1900" s="2" t="s">
        <v>366</v>
      </c>
      <c r="B1900" s="14"/>
      <c r="C1900" s="1" t="s">
        <v>22</v>
      </c>
      <c r="D1900" s="2" t="s">
        <v>428</v>
      </c>
      <c r="E1900" s="1" t="s">
        <v>17</v>
      </c>
      <c r="F1900" s="1" t="s">
        <v>2335</v>
      </c>
      <c r="G1900" s="1" t="b">
        <v>1</v>
      </c>
      <c r="H1900" s="1" t="b">
        <v>1</v>
      </c>
      <c r="I1900" s="1" t="s">
        <v>2221</v>
      </c>
      <c r="J1900" s="5"/>
    </row>
    <row r="1901" hidden="1">
      <c r="A1901" s="2" t="s">
        <v>367</v>
      </c>
      <c r="B1901" s="14"/>
      <c r="C1901" s="1" t="s">
        <v>22</v>
      </c>
      <c r="D1901" s="2" t="s">
        <v>292</v>
      </c>
      <c r="E1901" s="1" t="s">
        <v>22</v>
      </c>
      <c r="F1901" s="1" t="s">
        <v>2888</v>
      </c>
      <c r="G1901" s="1" t="b">
        <v>1</v>
      </c>
      <c r="H1901" s="1" t="b">
        <v>1</v>
      </c>
      <c r="I1901" s="1" t="s">
        <v>2221</v>
      </c>
      <c r="J1901" s="5"/>
    </row>
    <row r="1902" hidden="1">
      <c r="A1902" s="2" t="s">
        <v>367</v>
      </c>
      <c r="B1902" s="14"/>
      <c r="C1902" s="1" t="s">
        <v>22</v>
      </c>
      <c r="D1902" s="2" t="s">
        <v>405</v>
      </c>
      <c r="E1902" s="1" t="s">
        <v>17</v>
      </c>
      <c r="F1902" s="1" t="s">
        <v>2335</v>
      </c>
      <c r="G1902" s="1" t="b">
        <v>1</v>
      </c>
      <c r="H1902" s="1" t="b">
        <v>1</v>
      </c>
      <c r="I1902" s="1" t="s">
        <v>2221</v>
      </c>
      <c r="J1902" s="5"/>
    </row>
    <row r="1903" hidden="1">
      <c r="A1903" s="2" t="s">
        <v>368</v>
      </c>
      <c r="B1903" s="14"/>
      <c r="C1903" s="1" t="s">
        <v>22</v>
      </c>
      <c r="D1903" s="2" t="s">
        <v>292</v>
      </c>
      <c r="E1903" s="1" t="s">
        <v>22</v>
      </c>
      <c r="F1903" s="1" t="s">
        <v>2888</v>
      </c>
      <c r="G1903" s="1" t="b">
        <v>1</v>
      </c>
      <c r="H1903" s="1" t="b">
        <v>1</v>
      </c>
      <c r="I1903" s="1" t="s">
        <v>2221</v>
      </c>
      <c r="J1903" s="5"/>
    </row>
    <row r="1904" hidden="1">
      <c r="A1904" s="2" t="s">
        <v>368</v>
      </c>
      <c r="B1904" s="14"/>
      <c r="C1904" s="1" t="s">
        <v>22</v>
      </c>
      <c r="D1904" s="2" t="s">
        <v>429</v>
      </c>
      <c r="E1904" s="1" t="s">
        <v>17</v>
      </c>
      <c r="F1904" s="1" t="s">
        <v>2335</v>
      </c>
      <c r="G1904" s="1" t="b">
        <v>1</v>
      </c>
      <c r="H1904" s="1" t="b">
        <v>1</v>
      </c>
      <c r="I1904" s="1" t="s">
        <v>2221</v>
      </c>
      <c r="J1904" s="5"/>
    </row>
    <row r="1905" hidden="1">
      <c r="A1905" s="2" t="s">
        <v>368</v>
      </c>
      <c r="B1905" s="14"/>
      <c r="C1905" s="1" t="s">
        <v>22</v>
      </c>
      <c r="D1905" s="2" t="s">
        <v>433</v>
      </c>
      <c r="E1905" s="1" t="s">
        <v>17</v>
      </c>
      <c r="F1905" s="1" t="s">
        <v>2335</v>
      </c>
      <c r="G1905" s="1" t="b">
        <v>1</v>
      </c>
      <c r="H1905" s="1" t="b">
        <v>1</v>
      </c>
      <c r="I1905" s="1" t="s">
        <v>2221</v>
      </c>
      <c r="J1905" s="5"/>
    </row>
    <row r="1906" hidden="1">
      <c r="A1906" s="2" t="s">
        <v>368</v>
      </c>
      <c r="B1906" s="14"/>
      <c r="C1906" s="1" t="s">
        <v>22</v>
      </c>
      <c r="D1906" s="2" t="s">
        <v>429</v>
      </c>
      <c r="E1906" s="1" t="s">
        <v>17</v>
      </c>
      <c r="F1906" s="1" t="s">
        <v>2335</v>
      </c>
      <c r="G1906" s="1" t="b">
        <v>1</v>
      </c>
      <c r="H1906" s="1" t="b">
        <v>1</v>
      </c>
      <c r="I1906" s="1" t="s">
        <v>2221</v>
      </c>
      <c r="J1906" s="5"/>
    </row>
    <row r="1907" hidden="1">
      <c r="A1907" s="2" t="s">
        <v>369</v>
      </c>
      <c r="B1907" s="14"/>
      <c r="C1907" s="1" t="s">
        <v>22</v>
      </c>
      <c r="D1907" s="2" t="s">
        <v>292</v>
      </c>
      <c r="E1907" s="1" t="s">
        <v>22</v>
      </c>
      <c r="F1907" s="1" t="s">
        <v>2888</v>
      </c>
      <c r="G1907" s="1" t="b">
        <v>1</v>
      </c>
      <c r="H1907" s="1" t="b">
        <v>1</v>
      </c>
      <c r="I1907" s="1" t="s">
        <v>2221</v>
      </c>
      <c r="J1907" s="5"/>
    </row>
    <row r="1908" hidden="1">
      <c r="A1908" s="2" t="s">
        <v>369</v>
      </c>
      <c r="B1908" s="14"/>
      <c r="C1908" s="1" t="s">
        <v>22</v>
      </c>
      <c r="D1908" s="2" t="s">
        <v>429</v>
      </c>
      <c r="E1908" s="1" t="s">
        <v>17</v>
      </c>
      <c r="F1908" s="1" t="s">
        <v>2335</v>
      </c>
      <c r="G1908" s="1" t="b">
        <v>1</v>
      </c>
      <c r="H1908" s="1" t="b">
        <v>1</v>
      </c>
      <c r="I1908" s="1" t="s">
        <v>2221</v>
      </c>
      <c r="J1908" s="5"/>
    </row>
    <row r="1909" hidden="1">
      <c r="A1909" s="2" t="s">
        <v>369</v>
      </c>
      <c r="B1909" s="14"/>
      <c r="C1909" s="1" t="s">
        <v>22</v>
      </c>
      <c r="D1909" s="2" t="s">
        <v>428</v>
      </c>
      <c r="E1909" s="1" t="s">
        <v>17</v>
      </c>
      <c r="F1909" s="1" t="s">
        <v>2335</v>
      </c>
      <c r="G1909" s="1" t="b">
        <v>1</v>
      </c>
      <c r="H1909" s="1" t="b">
        <v>1</v>
      </c>
      <c r="I1909" s="1" t="s">
        <v>2221</v>
      </c>
      <c r="J1909" s="5"/>
    </row>
    <row r="1910" hidden="1">
      <c r="A1910" s="2" t="s">
        <v>369</v>
      </c>
      <c r="B1910" s="14"/>
      <c r="C1910" s="1" t="s">
        <v>22</v>
      </c>
      <c r="D1910" s="2" t="s">
        <v>432</v>
      </c>
      <c r="E1910" s="1" t="s">
        <v>17</v>
      </c>
      <c r="F1910" s="1" t="s">
        <v>2335</v>
      </c>
      <c r="G1910" s="1" t="b">
        <v>1</v>
      </c>
      <c r="H1910" s="1" t="b">
        <v>1</v>
      </c>
      <c r="I1910" s="1" t="s">
        <v>2221</v>
      </c>
      <c r="J1910" s="5"/>
    </row>
    <row r="1911" hidden="1">
      <c r="A1911" s="2" t="s">
        <v>370</v>
      </c>
      <c r="B1911" s="14"/>
      <c r="C1911" s="1" t="s">
        <v>22</v>
      </c>
      <c r="D1911" s="2" t="s">
        <v>292</v>
      </c>
      <c r="E1911" s="1" t="s">
        <v>22</v>
      </c>
      <c r="F1911" s="1" t="s">
        <v>2888</v>
      </c>
      <c r="G1911" s="1" t="b">
        <v>1</v>
      </c>
      <c r="H1911" s="1" t="b">
        <v>1</v>
      </c>
      <c r="I1911" s="1" t="s">
        <v>2221</v>
      </c>
      <c r="J1911" s="5"/>
    </row>
    <row r="1912" hidden="1">
      <c r="A1912" s="2" t="s">
        <v>370</v>
      </c>
      <c r="B1912" s="14"/>
      <c r="C1912" s="1" t="s">
        <v>22</v>
      </c>
      <c r="D1912" s="2" t="s">
        <v>433</v>
      </c>
      <c r="E1912" s="1" t="s">
        <v>17</v>
      </c>
      <c r="F1912" s="1" t="s">
        <v>2335</v>
      </c>
      <c r="G1912" s="1" t="b">
        <v>1</v>
      </c>
      <c r="H1912" s="1" t="b">
        <v>1</v>
      </c>
      <c r="I1912" s="1" t="s">
        <v>2221</v>
      </c>
      <c r="J1912" s="5"/>
    </row>
    <row r="1913" hidden="1">
      <c r="A1913" s="2" t="s">
        <v>370</v>
      </c>
      <c r="B1913" s="14"/>
      <c r="C1913" s="1" t="s">
        <v>22</v>
      </c>
      <c r="D1913" s="2" t="s">
        <v>432</v>
      </c>
      <c r="E1913" s="1" t="s">
        <v>17</v>
      </c>
      <c r="F1913" s="1" t="s">
        <v>2335</v>
      </c>
      <c r="G1913" s="1" t="b">
        <v>1</v>
      </c>
      <c r="H1913" s="1" t="b">
        <v>1</v>
      </c>
      <c r="I1913" s="1" t="s">
        <v>2221</v>
      </c>
      <c r="J1913" s="5"/>
    </row>
    <row r="1914" hidden="1">
      <c r="A1914" s="2" t="s">
        <v>370</v>
      </c>
      <c r="B1914" s="14"/>
      <c r="C1914" s="1" t="s">
        <v>22</v>
      </c>
      <c r="D1914" s="2" t="s">
        <v>405</v>
      </c>
      <c r="E1914" s="1" t="s">
        <v>17</v>
      </c>
      <c r="F1914" s="1" t="s">
        <v>2335</v>
      </c>
      <c r="G1914" s="1" t="b">
        <v>1</v>
      </c>
      <c r="H1914" s="1" t="b">
        <v>1</v>
      </c>
      <c r="I1914" s="1" t="s">
        <v>2221</v>
      </c>
      <c r="J1914" s="5"/>
    </row>
    <row r="1915" hidden="1">
      <c r="A1915" s="2" t="s">
        <v>371</v>
      </c>
      <c r="B1915" s="14"/>
      <c r="C1915" s="1" t="s">
        <v>22</v>
      </c>
      <c r="D1915" s="2" t="s">
        <v>292</v>
      </c>
      <c r="E1915" s="1" t="s">
        <v>22</v>
      </c>
      <c r="F1915" s="1" t="s">
        <v>2888</v>
      </c>
      <c r="G1915" s="1" t="b">
        <v>1</v>
      </c>
      <c r="H1915" s="1" t="b">
        <v>1</v>
      </c>
      <c r="I1915" s="1" t="s">
        <v>2221</v>
      </c>
      <c r="J1915" s="5"/>
    </row>
    <row r="1916" hidden="1">
      <c r="A1916" s="2" t="s">
        <v>371</v>
      </c>
      <c r="B1916" s="14"/>
      <c r="C1916" s="1" t="s">
        <v>22</v>
      </c>
      <c r="D1916" s="2" t="s">
        <v>281</v>
      </c>
      <c r="E1916" s="1" t="s">
        <v>17</v>
      </c>
      <c r="F1916" s="1" t="s">
        <v>2335</v>
      </c>
      <c r="G1916" s="1" t="b">
        <v>1</v>
      </c>
      <c r="H1916" s="1" t="b">
        <v>1</v>
      </c>
      <c r="I1916" s="1" t="s">
        <v>2221</v>
      </c>
      <c r="J1916" s="5"/>
    </row>
    <row r="1917" hidden="1">
      <c r="A1917" s="2" t="s">
        <v>371</v>
      </c>
      <c r="B1917" s="14"/>
      <c r="C1917" s="1" t="s">
        <v>22</v>
      </c>
      <c r="D1917" s="2" t="s">
        <v>432</v>
      </c>
      <c r="E1917" s="1" t="s">
        <v>17</v>
      </c>
      <c r="F1917" s="1" t="s">
        <v>2335</v>
      </c>
      <c r="G1917" s="1" t="b">
        <v>1</v>
      </c>
      <c r="H1917" s="1" t="b">
        <v>1</v>
      </c>
      <c r="I1917" s="1" t="s">
        <v>2221</v>
      </c>
      <c r="J1917" s="5"/>
    </row>
    <row r="1918" hidden="1">
      <c r="A1918" s="2" t="s">
        <v>372</v>
      </c>
      <c r="B1918" s="14"/>
      <c r="C1918" s="1" t="s">
        <v>22</v>
      </c>
      <c r="D1918" s="2" t="s">
        <v>292</v>
      </c>
      <c r="E1918" s="1" t="s">
        <v>22</v>
      </c>
      <c r="F1918" s="1" t="s">
        <v>2888</v>
      </c>
      <c r="G1918" s="1" t="b">
        <v>1</v>
      </c>
      <c r="H1918" s="1" t="b">
        <v>1</v>
      </c>
      <c r="I1918" s="1" t="s">
        <v>2221</v>
      </c>
      <c r="J1918" s="5"/>
    </row>
    <row r="1919" hidden="1">
      <c r="A1919" s="2" t="s">
        <v>372</v>
      </c>
      <c r="B1919" s="14"/>
      <c r="C1919" s="1" t="s">
        <v>22</v>
      </c>
      <c r="D1919" s="2" t="s">
        <v>429</v>
      </c>
      <c r="E1919" s="1" t="s">
        <v>17</v>
      </c>
      <c r="F1919" s="1" t="s">
        <v>2335</v>
      </c>
      <c r="G1919" s="1" t="b">
        <v>1</v>
      </c>
      <c r="H1919" s="1" t="b">
        <v>1</v>
      </c>
      <c r="I1919" s="1" t="s">
        <v>2221</v>
      </c>
      <c r="J1919" s="5"/>
    </row>
    <row r="1920" hidden="1">
      <c r="A1920" s="2" t="s">
        <v>373</v>
      </c>
      <c r="B1920" s="14"/>
      <c r="C1920" s="1" t="s">
        <v>22</v>
      </c>
      <c r="D1920" s="2" t="s">
        <v>396</v>
      </c>
      <c r="E1920" s="1" t="s">
        <v>22</v>
      </c>
      <c r="F1920" s="1" t="s">
        <v>2892</v>
      </c>
      <c r="G1920" s="1" t="b">
        <v>1</v>
      </c>
      <c r="H1920" s="1" t="b">
        <v>1</v>
      </c>
      <c r="I1920" s="1" t="s">
        <v>2221</v>
      </c>
      <c r="J1920" s="5"/>
    </row>
    <row r="1921" hidden="1">
      <c r="A1921" s="2" t="s">
        <v>373</v>
      </c>
      <c r="B1921" s="14"/>
      <c r="C1921" s="1" t="s">
        <v>22</v>
      </c>
      <c r="D1921" s="2" t="s">
        <v>281</v>
      </c>
      <c r="E1921" s="1" t="s">
        <v>17</v>
      </c>
      <c r="F1921" s="1" t="s">
        <v>2335</v>
      </c>
      <c r="G1921" s="1" t="b">
        <v>1</v>
      </c>
      <c r="H1921" s="1" t="b">
        <v>1</v>
      </c>
      <c r="I1921" s="1" t="s">
        <v>2221</v>
      </c>
      <c r="J1921" s="5"/>
    </row>
    <row r="1922" hidden="1">
      <c r="A1922" s="2" t="s">
        <v>373</v>
      </c>
      <c r="B1922" s="14"/>
      <c r="C1922" s="1" t="s">
        <v>22</v>
      </c>
      <c r="D1922" s="2" t="s">
        <v>432</v>
      </c>
      <c r="E1922" s="1" t="s">
        <v>17</v>
      </c>
      <c r="F1922" s="1" t="s">
        <v>2335</v>
      </c>
      <c r="G1922" s="1" t="b">
        <v>1</v>
      </c>
      <c r="H1922" s="1" t="b">
        <v>1</v>
      </c>
      <c r="I1922" s="1" t="s">
        <v>2221</v>
      </c>
      <c r="J1922" s="5"/>
    </row>
    <row r="1923" hidden="1">
      <c r="A1923" s="2" t="s">
        <v>373</v>
      </c>
      <c r="B1923" s="14"/>
      <c r="C1923" s="1" t="s">
        <v>22</v>
      </c>
      <c r="D1923" s="2" t="s">
        <v>433</v>
      </c>
      <c r="E1923" s="1" t="s">
        <v>17</v>
      </c>
      <c r="F1923" s="1" t="s">
        <v>2335</v>
      </c>
      <c r="G1923" s="1" t="b">
        <v>1</v>
      </c>
      <c r="H1923" s="1" t="b">
        <v>1</v>
      </c>
      <c r="I1923" s="1" t="s">
        <v>2221</v>
      </c>
      <c r="J1923" s="5"/>
    </row>
    <row r="1924" hidden="1">
      <c r="A1924" s="2" t="s">
        <v>374</v>
      </c>
      <c r="B1924" s="14"/>
      <c r="C1924" s="1" t="s">
        <v>22</v>
      </c>
      <c r="D1924" s="2" t="s">
        <v>432</v>
      </c>
      <c r="E1924" s="1" t="s">
        <v>17</v>
      </c>
      <c r="F1924" s="1" t="s">
        <v>2335</v>
      </c>
      <c r="G1924" s="1" t="b">
        <v>1</v>
      </c>
      <c r="H1924" s="1" t="b">
        <v>1</v>
      </c>
      <c r="I1924" s="1" t="s">
        <v>2221</v>
      </c>
      <c r="J1924" s="5"/>
    </row>
    <row r="1925" hidden="1">
      <c r="A1925" s="2" t="s">
        <v>374</v>
      </c>
      <c r="B1925" s="14"/>
      <c r="C1925" s="1" t="s">
        <v>22</v>
      </c>
      <c r="D1925" s="2" t="s">
        <v>396</v>
      </c>
      <c r="E1925" s="1" t="s">
        <v>22</v>
      </c>
      <c r="F1925" s="1" t="s">
        <v>2892</v>
      </c>
      <c r="G1925" s="1" t="b">
        <v>1</v>
      </c>
      <c r="H1925" s="1" t="b">
        <v>1</v>
      </c>
      <c r="I1925" s="1" t="s">
        <v>2221</v>
      </c>
      <c r="J1925" s="5"/>
    </row>
    <row r="1926" hidden="1">
      <c r="A1926" s="2" t="s">
        <v>374</v>
      </c>
      <c r="B1926" s="14"/>
      <c r="C1926" s="1" t="s">
        <v>22</v>
      </c>
      <c r="D1926" s="2" t="s">
        <v>429</v>
      </c>
      <c r="E1926" s="1" t="s">
        <v>17</v>
      </c>
      <c r="F1926" s="1" t="s">
        <v>2335</v>
      </c>
      <c r="G1926" s="1" t="b">
        <v>1</v>
      </c>
      <c r="H1926" s="1" t="b">
        <v>1</v>
      </c>
      <c r="I1926" s="1" t="s">
        <v>2221</v>
      </c>
      <c r="J1926" s="5"/>
    </row>
    <row r="1927" hidden="1">
      <c r="A1927" s="2" t="s">
        <v>374</v>
      </c>
      <c r="B1927" s="14"/>
      <c r="C1927" s="1" t="s">
        <v>22</v>
      </c>
      <c r="D1927" s="2" t="s">
        <v>433</v>
      </c>
      <c r="E1927" s="1" t="s">
        <v>17</v>
      </c>
      <c r="F1927" s="1" t="s">
        <v>2335</v>
      </c>
      <c r="G1927" s="1" t="b">
        <v>1</v>
      </c>
      <c r="H1927" s="1" t="b">
        <v>1</v>
      </c>
      <c r="I1927" s="1" t="s">
        <v>2221</v>
      </c>
      <c r="J1927" s="5"/>
    </row>
    <row r="1928" hidden="1">
      <c r="A1928" s="2" t="s">
        <v>375</v>
      </c>
      <c r="B1928" s="14"/>
      <c r="C1928" s="1" t="s">
        <v>22</v>
      </c>
      <c r="D1928" s="2" t="s">
        <v>396</v>
      </c>
      <c r="E1928" s="1" t="s">
        <v>22</v>
      </c>
      <c r="F1928" s="1" t="s">
        <v>2892</v>
      </c>
      <c r="G1928" s="1" t="b">
        <v>1</v>
      </c>
      <c r="H1928" s="1" t="b">
        <v>1</v>
      </c>
      <c r="I1928" s="1" t="s">
        <v>2221</v>
      </c>
      <c r="J1928" s="5"/>
    </row>
    <row r="1929" hidden="1">
      <c r="A1929" s="2" t="s">
        <v>375</v>
      </c>
      <c r="B1929" s="14"/>
      <c r="C1929" s="1" t="s">
        <v>22</v>
      </c>
      <c r="D1929" s="2" t="s">
        <v>405</v>
      </c>
      <c r="E1929" s="1" t="s">
        <v>17</v>
      </c>
      <c r="F1929" s="1" t="s">
        <v>2335</v>
      </c>
      <c r="G1929" s="1" t="b">
        <v>1</v>
      </c>
      <c r="H1929" s="1" t="b">
        <v>1</v>
      </c>
      <c r="I1929" s="1" t="s">
        <v>2221</v>
      </c>
      <c r="J1929" s="5"/>
    </row>
    <row r="1930" hidden="1">
      <c r="A1930" s="2" t="s">
        <v>375</v>
      </c>
      <c r="B1930" s="14"/>
      <c r="C1930" s="1" t="s">
        <v>22</v>
      </c>
      <c r="D1930" s="2" t="s">
        <v>432</v>
      </c>
      <c r="E1930" s="1" t="s">
        <v>17</v>
      </c>
      <c r="F1930" s="1" t="s">
        <v>2335</v>
      </c>
      <c r="G1930" s="1" t="b">
        <v>1</v>
      </c>
      <c r="H1930" s="1" t="b">
        <v>1</v>
      </c>
      <c r="I1930" s="1" t="s">
        <v>2221</v>
      </c>
      <c r="J1930" s="5"/>
    </row>
    <row r="1931" hidden="1">
      <c r="A1931" s="2" t="s">
        <v>375</v>
      </c>
      <c r="B1931" s="14"/>
      <c r="C1931" s="1" t="s">
        <v>22</v>
      </c>
      <c r="D1931" s="2" t="s">
        <v>429</v>
      </c>
      <c r="E1931" s="1" t="s">
        <v>17</v>
      </c>
      <c r="F1931" s="1" t="s">
        <v>2335</v>
      </c>
      <c r="G1931" s="1" t="b">
        <v>1</v>
      </c>
      <c r="H1931" s="1" t="b">
        <v>1</v>
      </c>
      <c r="I1931" s="1" t="s">
        <v>2221</v>
      </c>
      <c r="J1931" s="5"/>
    </row>
    <row r="1932" hidden="1">
      <c r="A1932" s="2" t="s">
        <v>376</v>
      </c>
      <c r="B1932" s="14"/>
      <c r="C1932" s="1" t="s">
        <v>22</v>
      </c>
      <c r="D1932" s="2" t="s">
        <v>396</v>
      </c>
      <c r="E1932" s="1" t="s">
        <v>22</v>
      </c>
      <c r="F1932" s="1" t="s">
        <v>2892</v>
      </c>
      <c r="G1932" s="1" t="b">
        <v>1</v>
      </c>
      <c r="H1932" s="1" t="b">
        <v>1</v>
      </c>
      <c r="I1932" s="1" t="s">
        <v>2221</v>
      </c>
      <c r="J1932" s="5"/>
    </row>
    <row r="1933" hidden="1">
      <c r="A1933" s="2" t="s">
        <v>376</v>
      </c>
      <c r="B1933" s="14"/>
      <c r="C1933" s="1" t="s">
        <v>22</v>
      </c>
      <c r="D1933" s="2" t="s">
        <v>433</v>
      </c>
      <c r="E1933" s="1" t="s">
        <v>17</v>
      </c>
      <c r="F1933" s="1" t="s">
        <v>2335</v>
      </c>
      <c r="G1933" s="1" t="b">
        <v>1</v>
      </c>
      <c r="H1933" s="1" t="b">
        <v>1</v>
      </c>
      <c r="I1933" s="1" t="s">
        <v>2221</v>
      </c>
      <c r="J1933" s="5"/>
    </row>
    <row r="1934" hidden="1">
      <c r="A1934" s="2" t="s">
        <v>377</v>
      </c>
      <c r="B1934" s="14"/>
      <c r="C1934" s="1" t="s">
        <v>22</v>
      </c>
      <c r="D1934" s="2" t="s">
        <v>396</v>
      </c>
      <c r="E1934" s="1" t="s">
        <v>22</v>
      </c>
      <c r="F1934" s="1" t="s">
        <v>2892</v>
      </c>
      <c r="G1934" s="1" t="b">
        <v>1</v>
      </c>
      <c r="H1934" s="1" t="b">
        <v>1</v>
      </c>
      <c r="I1934" s="1" t="s">
        <v>2221</v>
      </c>
      <c r="J1934" s="5"/>
    </row>
    <row r="1935" hidden="1">
      <c r="A1935" s="2" t="s">
        <v>377</v>
      </c>
      <c r="B1935" s="14"/>
      <c r="C1935" s="1" t="s">
        <v>22</v>
      </c>
      <c r="D1935" s="2" t="s">
        <v>281</v>
      </c>
      <c r="E1935" s="1" t="s">
        <v>17</v>
      </c>
      <c r="F1935" s="1" t="s">
        <v>2335</v>
      </c>
      <c r="G1935" s="1" t="b">
        <v>1</v>
      </c>
      <c r="H1935" s="1" t="b">
        <v>1</v>
      </c>
      <c r="I1935" s="1" t="s">
        <v>2221</v>
      </c>
      <c r="J1935" s="5"/>
    </row>
    <row r="1936" hidden="1">
      <c r="A1936" s="2" t="s">
        <v>378</v>
      </c>
      <c r="B1936" s="14"/>
      <c r="C1936" s="1" t="s">
        <v>22</v>
      </c>
      <c r="D1936" s="2" t="s">
        <v>396</v>
      </c>
      <c r="E1936" s="1" t="s">
        <v>22</v>
      </c>
      <c r="F1936" s="1" t="s">
        <v>2892</v>
      </c>
      <c r="G1936" s="1" t="b">
        <v>1</v>
      </c>
      <c r="H1936" s="1" t="b">
        <v>1</v>
      </c>
      <c r="I1936" s="1" t="s">
        <v>2221</v>
      </c>
      <c r="J1936" s="5"/>
    </row>
    <row r="1937" hidden="1">
      <c r="A1937" s="2" t="s">
        <v>378</v>
      </c>
      <c r="B1937" s="14"/>
      <c r="C1937" s="1" t="s">
        <v>22</v>
      </c>
      <c r="D1937" s="2" t="s">
        <v>433</v>
      </c>
      <c r="E1937" s="1" t="s">
        <v>17</v>
      </c>
      <c r="F1937" s="1" t="s">
        <v>2335</v>
      </c>
      <c r="G1937" s="1" t="b">
        <v>1</v>
      </c>
      <c r="H1937" s="1" t="b">
        <v>1</v>
      </c>
      <c r="I1937" s="1" t="s">
        <v>2221</v>
      </c>
      <c r="J1937" s="5"/>
    </row>
    <row r="1938" hidden="1">
      <c r="A1938" s="2" t="s">
        <v>379</v>
      </c>
      <c r="B1938" s="14"/>
      <c r="C1938" s="1" t="s">
        <v>22</v>
      </c>
      <c r="D1938" s="2" t="s">
        <v>396</v>
      </c>
      <c r="E1938" s="1" t="s">
        <v>22</v>
      </c>
      <c r="F1938" s="1" t="s">
        <v>2892</v>
      </c>
      <c r="G1938" s="1" t="b">
        <v>1</v>
      </c>
      <c r="H1938" s="1" t="b">
        <v>1</v>
      </c>
      <c r="I1938" s="1" t="s">
        <v>2221</v>
      </c>
      <c r="J1938" s="5"/>
    </row>
    <row r="1939" hidden="1">
      <c r="A1939" s="2" t="s">
        <v>379</v>
      </c>
      <c r="B1939" s="14"/>
      <c r="C1939" s="1" t="s">
        <v>22</v>
      </c>
      <c r="D1939" s="2" t="s">
        <v>433</v>
      </c>
      <c r="E1939" s="1" t="s">
        <v>17</v>
      </c>
      <c r="F1939" s="1" t="s">
        <v>2335</v>
      </c>
      <c r="G1939" s="1" t="b">
        <v>1</v>
      </c>
      <c r="H1939" s="1" t="b">
        <v>1</v>
      </c>
      <c r="I1939" s="1" t="s">
        <v>2221</v>
      </c>
      <c r="J1939" s="5"/>
    </row>
    <row r="1940" hidden="1">
      <c r="A1940" s="2" t="s">
        <v>380</v>
      </c>
      <c r="B1940" s="14"/>
      <c r="C1940" s="1" t="s">
        <v>22</v>
      </c>
      <c r="D1940" s="2" t="s">
        <v>396</v>
      </c>
      <c r="E1940" s="1" t="s">
        <v>22</v>
      </c>
      <c r="F1940" s="1" t="s">
        <v>2892</v>
      </c>
      <c r="G1940" s="1" t="b">
        <v>1</v>
      </c>
      <c r="H1940" s="1" t="b">
        <v>1</v>
      </c>
      <c r="I1940" s="1" t="s">
        <v>2221</v>
      </c>
      <c r="J1940" s="5"/>
    </row>
    <row r="1941" hidden="1">
      <c r="A1941" s="2" t="s">
        <v>380</v>
      </c>
      <c r="B1941" s="14"/>
      <c r="C1941" s="1" t="s">
        <v>22</v>
      </c>
      <c r="D1941" s="2" t="s">
        <v>433</v>
      </c>
      <c r="E1941" s="1" t="s">
        <v>17</v>
      </c>
      <c r="F1941" s="1" t="s">
        <v>2335</v>
      </c>
      <c r="G1941" s="1" t="b">
        <v>1</v>
      </c>
      <c r="H1941" s="1" t="b">
        <v>1</v>
      </c>
      <c r="I1941" s="1" t="s">
        <v>2221</v>
      </c>
      <c r="J1941" s="5"/>
    </row>
    <row r="1942" hidden="1">
      <c r="A1942" s="2" t="s">
        <v>380</v>
      </c>
      <c r="B1942" s="14"/>
      <c r="C1942" s="1" t="s">
        <v>22</v>
      </c>
      <c r="D1942" s="2" t="s">
        <v>432</v>
      </c>
      <c r="E1942" s="1" t="s">
        <v>17</v>
      </c>
      <c r="F1942" s="1" t="s">
        <v>2335</v>
      </c>
      <c r="G1942" s="1" t="b">
        <v>1</v>
      </c>
      <c r="H1942" s="1" t="b">
        <v>1</v>
      </c>
      <c r="I1942" s="1" t="s">
        <v>2221</v>
      </c>
      <c r="J1942" s="5"/>
    </row>
    <row r="1943" hidden="1">
      <c r="A1943" s="2" t="s">
        <v>380</v>
      </c>
      <c r="B1943" s="14"/>
      <c r="C1943" s="1" t="s">
        <v>22</v>
      </c>
      <c r="D1943" s="2" t="s">
        <v>281</v>
      </c>
      <c r="E1943" s="1" t="s">
        <v>17</v>
      </c>
      <c r="F1943" s="1" t="s">
        <v>2335</v>
      </c>
      <c r="G1943" s="1" t="b">
        <v>1</v>
      </c>
      <c r="H1943" s="1" t="b">
        <v>1</v>
      </c>
      <c r="I1943" s="1" t="s">
        <v>2221</v>
      </c>
      <c r="J1943" s="5"/>
    </row>
    <row r="1944" hidden="1">
      <c r="A1944" s="2" t="s">
        <v>381</v>
      </c>
      <c r="B1944" s="14"/>
      <c r="C1944" s="1" t="s">
        <v>22</v>
      </c>
      <c r="D1944" s="2" t="s">
        <v>396</v>
      </c>
      <c r="E1944" s="1" t="s">
        <v>22</v>
      </c>
      <c r="F1944" s="1" t="s">
        <v>2892</v>
      </c>
      <c r="G1944" s="1" t="b">
        <v>1</v>
      </c>
      <c r="H1944" s="1" t="b">
        <v>1</v>
      </c>
      <c r="I1944" s="1" t="s">
        <v>2221</v>
      </c>
      <c r="J1944" s="5"/>
    </row>
    <row r="1945" hidden="1">
      <c r="A1945" s="2" t="s">
        <v>381</v>
      </c>
      <c r="B1945" s="14"/>
      <c r="C1945" s="1" t="s">
        <v>22</v>
      </c>
      <c r="D1945" s="2" t="s">
        <v>429</v>
      </c>
      <c r="E1945" s="1" t="s">
        <v>17</v>
      </c>
      <c r="F1945" s="1" t="s">
        <v>2335</v>
      </c>
      <c r="G1945" s="1" t="b">
        <v>1</v>
      </c>
      <c r="H1945" s="1" t="b">
        <v>1</v>
      </c>
      <c r="I1945" s="1" t="s">
        <v>2221</v>
      </c>
      <c r="J1945" s="5"/>
    </row>
    <row r="1946" hidden="1">
      <c r="A1946" s="2" t="s">
        <v>381</v>
      </c>
      <c r="B1946" s="14"/>
      <c r="C1946" s="1" t="s">
        <v>22</v>
      </c>
      <c r="D1946" s="2" t="s">
        <v>405</v>
      </c>
      <c r="E1946" s="1" t="s">
        <v>17</v>
      </c>
      <c r="F1946" s="1" t="s">
        <v>2335</v>
      </c>
      <c r="G1946" s="1" t="b">
        <v>1</v>
      </c>
      <c r="H1946" s="1" t="b">
        <v>1</v>
      </c>
      <c r="I1946" s="1" t="s">
        <v>2221</v>
      </c>
      <c r="J1946" s="5"/>
    </row>
    <row r="1947" hidden="1">
      <c r="A1947" s="2" t="s">
        <v>382</v>
      </c>
      <c r="B1947" s="14"/>
      <c r="C1947" s="1" t="s">
        <v>22</v>
      </c>
      <c r="D1947" s="2" t="s">
        <v>396</v>
      </c>
      <c r="E1947" s="1" t="s">
        <v>22</v>
      </c>
      <c r="F1947" s="1" t="s">
        <v>2892</v>
      </c>
      <c r="G1947" s="1" t="b">
        <v>1</v>
      </c>
      <c r="H1947" s="1" t="b">
        <v>1</v>
      </c>
      <c r="I1947" s="1" t="s">
        <v>2221</v>
      </c>
      <c r="J1947" s="5"/>
    </row>
    <row r="1948" hidden="1">
      <c r="A1948" s="2" t="s">
        <v>382</v>
      </c>
      <c r="B1948" s="14"/>
      <c r="C1948" s="1" t="s">
        <v>22</v>
      </c>
      <c r="D1948" s="2" t="s">
        <v>429</v>
      </c>
      <c r="E1948" s="1" t="s">
        <v>17</v>
      </c>
      <c r="F1948" s="1" t="s">
        <v>2335</v>
      </c>
      <c r="G1948" s="1" t="b">
        <v>1</v>
      </c>
      <c r="H1948" s="1" t="b">
        <v>1</v>
      </c>
      <c r="I1948" s="1" t="s">
        <v>2221</v>
      </c>
      <c r="J1948" s="5"/>
    </row>
    <row r="1949" hidden="1">
      <c r="A1949" s="2" t="s">
        <v>382</v>
      </c>
      <c r="B1949" s="14"/>
      <c r="C1949" s="1" t="s">
        <v>22</v>
      </c>
      <c r="D1949" s="2" t="s">
        <v>405</v>
      </c>
      <c r="E1949" s="1" t="s">
        <v>17</v>
      </c>
      <c r="F1949" s="1" t="s">
        <v>2335</v>
      </c>
      <c r="G1949" s="1" t="b">
        <v>1</v>
      </c>
      <c r="H1949" s="1" t="b">
        <v>1</v>
      </c>
      <c r="I1949" s="1" t="s">
        <v>2221</v>
      </c>
      <c r="J1949" s="5"/>
    </row>
    <row r="1950" hidden="1">
      <c r="A1950" s="2" t="s">
        <v>383</v>
      </c>
      <c r="B1950" s="14"/>
      <c r="C1950" s="1" t="s">
        <v>22</v>
      </c>
      <c r="D1950" s="2" t="s">
        <v>396</v>
      </c>
      <c r="E1950" s="1" t="s">
        <v>22</v>
      </c>
      <c r="F1950" s="1" t="s">
        <v>2892</v>
      </c>
      <c r="G1950" s="1" t="b">
        <v>1</v>
      </c>
      <c r="H1950" s="1" t="b">
        <v>1</v>
      </c>
      <c r="I1950" s="1" t="s">
        <v>2221</v>
      </c>
      <c r="J1950" s="5"/>
    </row>
    <row r="1951" hidden="1">
      <c r="A1951" s="2" t="s">
        <v>383</v>
      </c>
      <c r="B1951" s="14"/>
      <c r="C1951" s="1" t="s">
        <v>22</v>
      </c>
      <c r="D1951" s="2" t="s">
        <v>281</v>
      </c>
      <c r="E1951" s="1" t="s">
        <v>17</v>
      </c>
      <c r="F1951" s="1" t="s">
        <v>2335</v>
      </c>
      <c r="G1951" s="1" t="b">
        <v>1</v>
      </c>
      <c r="H1951" s="1" t="b">
        <v>1</v>
      </c>
      <c r="I1951" s="1" t="s">
        <v>2221</v>
      </c>
      <c r="J1951" s="5"/>
    </row>
    <row r="1952" hidden="1">
      <c r="A1952" s="2" t="s">
        <v>383</v>
      </c>
      <c r="B1952" s="14"/>
      <c r="C1952" s="1" t="s">
        <v>22</v>
      </c>
      <c r="D1952" s="2" t="s">
        <v>429</v>
      </c>
      <c r="E1952" s="1" t="s">
        <v>17</v>
      </c>
      <c r="F1952" s="1" t="s">
        <v>2335</v>
      </c>
      <c r="G1952" s="1" t="b">
        <v>1</v>
      </c>
      <c r="H1952" s="1" t="b">
        <v>1</v>
      </c>
      <c r="I1952" s="1" t="s">
        <v>2221</v>
      </c>
      <c r="J1952" s="5"/>
    </row>
    <row r="1953" hidden="1">
      <c r="A1953" s="2" t="s">
        <v>384</v>
      </c>
      <c r="B1953" s="14"/>
      <c r="C1953" s="1" t="s">
        <v>22</v>
      </c>
      <c r="D1953" s="2" t="s">
        <v>396</v>
      </c>
      <c r="E1953" s="1" t="s">
        <v>22</v>
      </c>
      <c r="F1953" s="1" t="s">
        <v>2892</v>
      </c>
      <c r="G1953" s="1" t="b">
        <v>1</v>
      </c>
      <c r="H1953" s="1" t="b">
        <v>1</v>
      </c>
      <c r="I1953" s="1" t="s">
        <v>2221</v>
      </c>
      <c r="J1953" s="5"/>
    </row>
    <row r="1954" hidden="1">
      <c r="A1954" s="2" t="s">
        <v>384</v>
      </c>
      <c r="B1954" s="14"/>
      <c r="C1954" s="1" t="s">
        <v>22</v>
      </c>
      <c r="D1954" s="2" t="s">
        <v>428</v>
      </c>
      <c r="E1954" s="1" t="s">
        <v>17</v>
      </c>
      <c r="F1954" s="1" t="s">
        <v>2335</v>
      </c>
      <c r="G1954" s="1" t="b">
        <v>1</v>
      </c>
      <c r="H1954" s="1" t="b">
        <v>1</v>
      </c>
      <c r="I1954" s="1" t="s">
        <v>2221</v>
      </c>
      <c r="J1954" s="5"/>
    </row>
    <row r="1955" hidden="1">
      <c r="A1955" s="2" t="s">
        <v>385</v>
      </c>
      <c r="B1955" s="14"/>
      <c r="C1955" s="1" t="s">
        <v>22</v>
      </c>
      <c r="D1955" s="2" t="s">
        <v>396</v>
      </c>
      <c r="E1955" s="1" t="s">
        <v>22</v>
      </c>
      <c r="F1955" s="1" t="s">
        <v>2892</v>
      </c>
      <c r="G1955" s="1" t="b">
        <v>1</v>
      </c>
      <c r="H1955" s="1" t="b">
        <v>1</v>
      </c>
      <c r="I1955" s="1" t="s">
        <v>2221</v>
      </c>
      <c r="J1955" s="5"/>
    </row>
    <row r="1956" hidden="1">
      <c r="A1956" s="2" t="s">
        <v>385</v>
      </c>
      <c r="B1956" s="14"/>
      <c r="C1956" s="1" t="s">
        <v>22</v>
      </c>
      <c r="D1956" s="2" t="s">
        <v>429</v>
      </c>
      <c r="E1956" s="1" t="s">
        <v>17</v>
      </c>
      <c r="F1956" s="1" t="s">
        <v>2335</v>
      </c>
      <c r="G1956" s="1" t="b">
        <v>1</v>
      </c>
      <c r="H1956" s="1" t="b">
        <v>1</v>
      </c>
      <c r="I1956" s="1" t="s">
        <v>2221</v>
      </c>
      <c r="J1956" s="5"/>
    </row>
    <row r="1957" hidden="1">
      <c r="A1957" s="2" t="s">
        <v>385</v>
      </c>
      <c r="B1957" s="14"/>
      <c r="C1957" s="1" t="s">
        <v>22</v>
      </c>
      <c r="D1957" s="2" t="s">
        <v>405</v>
      </c>
      <c r="E1957" s="1" t="s">
        <v>17</v>
      </c>
      <c r="F1957" s="1" t="s">
        <v>2335</v>
      </c>
      <c r="G1957" s="1" t="b">
        <v>1</v>
      </c>
      <c r="H1957" s="1" t="b">
        <v>1</v>
      </c>
      <c r="I1957" s="1" t="s">
        <v>2221</v>
      </c>
      <c r="J1957" s="5"/>
    </row>
    <row r="1958" hidden="1">
      <c r="A1958" s="2" t="s">
        <v>386</v>
      </c>
      <c r="B1958" s="14"/>
      <c r="C1958" s="1" t="s">
        <v>22</v>
      </c>
      <c r="D1958" s="2" t="s">
        <v>396</v>
      </c>
      <c r="E1958" s="1" t="s">
        <v>22</v>
      </c>
      <c r="F1958" s="1" t="s">
        <v>2892</v>
      </c>
      <c r="G1958" s="1" t="b">
        <v>1</v>
      </c>
      <c r="H1958" s="1" t="b">
        <v>1</v>
      </c>
      <c r="I1958" s="1" t="s">
        <v>2221</v>
      </c>
      <c r="J1958" s="5"/>
    </row>
    <row r="1959" hidden="1">
      <c r="A1959" s="2" t="s">
        <v>386</v>
      </c>
      <c r="B1959" s="14"/>
      <c r="C1959" s="1" t="s">
        <v>22</v>
      </c>
      <c r="D1959" s="2" t="s">
        <v>428</v>
      </c>
      <c r="E1959" s="1" t="s">
        <v>17</v>
      </c>
      <c r="F1959" s="1" t="s">
        <v>2335</v>
      </c>
      <c r="G1959" s="1" t="b">
        <v>1</v>
      </c>
      <c r="H1959" s="1" t="b">
        <v>1</v>
      </c>
      <c r="I1959" s="1" t="s">
        <v>2221</v>
      </c>
      <c r="J1959" s="5"/>
    </row>
    <row r="1960" hidden="1">
      <c r="A1960" s="2" t="s">
        <v>386</v>
      </c>
      <c r="B1960" s="14"/>
      <c r="C1960" s="1" t="s">
        <v>22</v>
      </c>
      <c r="D1960" s="2" t="s">
        <v>405</v>
      </c>
      <c r="E1960" s="1" t="s">
        <v>17</v>
      </c>
      <c r="F1960" s="1" t="s">
        <v>2335</v>
      </c>
      <c r="G1960" s="1" t="b">
        <v>1</v>
      </c>
      <c r="H1960" s="1" t="b">
        <v>1</v>
      </c>
      <c r="I1960" s="1" t="s">
        <v>2221</v>
      </c>
      <c r="J1960" s="5"/>
    </row>
    <row r="1961" hidden="1">
      <c r="A1961" s="2" t="s">
        <v>387</v>
      </c>
      <c r="B1961" s="14"/>
      <c r="C1961" s="1" t="s">
        <v>22</v>
      </c>
      <c r="D1961" s="2" t="s">
        <v>396</v>
      </c>
      <c r="E1961" s="1" t="s">
        <v>22</v>
      </c>
      <c r="F1961" s="1" t="s">
        <v>2892</v>
      </c>
      <c r="G1961" s="1" t="b">
        <v>1</v>
      </c>
      <c r="H1961" s="1" t="b">
        <v>1</v>
      </c>
      <c r="I1961" s="1" t="s">
        <v>2221</v>
      </c>
      <c r="J1961" s="5"/>
    </row>
    <row r="1962" hidden="1">
      <c r="A1962" s="2" t="s">
        <v>387</v>
      </c>
      <c r="B1962" s="14"/>
      <c r="C1962" s="1" t="s">
        <v>22</v>
      </c>
      <c r="D1962" s="2" t="s">
        <v>433</v>
      </c>
      <c r="E1962" s="1" t="s">
        <v>17</v>
      </c>
      <c r="F1962" s="1" t="s">
        <v>2335</v>
      </c>
      <c r="G1962" s="1" t="b">
        <v>1</v>
      </c>
      <c r="H1962" s="1" t="b">
        <v>1</v>
      </c>
      <c r="I1962" s="1" t="s">
        <v>2221</v>
      </c>
      <c r="J1962" s="5"/>
    </row>
    <row r="1963" hidden="1">
      <c r="A1963" s="2" t="s">
        <v>387</v>
      </c>
      <c r="B1963" s="14"/>
      <c r="C1963" s="1" t="s">
        <v>22</v>
      </c>
      <c r="D1963" s="2" t="s">
        <v>429</v>
      </c>
      <c r="E1963" s="1" t="s">
        <v>17</v>
      </c>
      <c r="F1963" s="1" t="s">
        <v>2335</v>
      </c>
      <c r="G1963" s="1" t="b">
        <v>1</v>
      </c>
      <c r="H1963" s="1" t="b">
        <v>1</v>
      </c>
      <c r="I1963" s="1" t="s">
        <v>2221</v>
      </c>
      <c r="J1963" s="5"/>
    </row>
    <row r="1964" hidden="1">
      <c r="A1964" s="2" t="s">
        <v>388</v>
      </c>
      <c r="B1964" s="14"/>
      <c r="C1964" s="1" t="s">
        <v>22</v>
      </c>
      <c r="D1964" s="2" t="s">
        <v>396</v>
      </c>
      <c r="E1964" s="1" t="s">
        <v>22</v>
      </c>
      <c r="F1964" s="1" t="s">
        <v>2892</v>
      </c>
      <c r="G1964" s="1" t="b">
        <v>1</v>
      </c>
      <c r="H1964" s="1" t="b">
        <v>1</v>
      </c>
      <c r="I1964" s="1" t="s">
        <v>2221</v>
      </c>
      <c r="J1964" s="5"/>
    </row>
    <row r="1965" hidden="1">
      <c r="A1965" s="2" t="s">
        <v>388</v>
      </c>
      <c r="B1965" s="14"/>
      <c r="C1965" s="1" t="s">
        <v>22</v>
      </c>
      <c r="D1965" s="2" t="s">
        <v>281</v>
      </c>
      <c r="E1965" s="1" t="s">
        <v>17</v>
      </c>
      <c r="F1965" s="1" t="s">
        <v>2335</v>
      </c>
      <c r="G1965" s="1" t="b">
        <v>1</v>
      </c>
      <c r="H1965" s="1" t="b">
        <v>1</v>
      </c>
      <c r="I1965" s="1" t="s">
        <v>2221</v>
      </c>
      <c r="J1965" s="5"/>
    </row>
    <row r="1966" hidden="1">
      <c r="A1966" s="2" t="s">
        <v>389</v>
      </c>
      <c r="B1966" s="14"/>
      <c r="C1966" s="1" t="s">
        <v>22</v>
      </c>
      <c r="D1966" s="2" t="s">
        <v>396</v>
      </c>
      <c r="E1966" s="1" t="s">
        <v>22</v>
      </c>
      <c r="F1966" s="1" t="s">
        <v>2892</v>
      </c>
      <c r="G1966" s="1" t="b">
        <v>1</v>
      </c>
      <c r="H1966" s="1" t="b">
        <v>1</v>
      </c>
      <c r="I1966" s="1" t="s">
        <v>2221</v>
      </c>
      <c r="J1966" s="5"/>
    </row>
    <row r="1967" hidden="1">
      <c r="A1967" s="2" t="s">
        <v>389</v>
      </c>
      <c r="B1967" s="14"/>
      <c r="C1967" s="1" t="s">
        <v>22</v>
      </c>
      <c r="D1967" s="2" t="s">
        <v>433</v>
      </c>
      <c r="E1967" s="1" t="s">
        <v>17</v>
      </c>
      <c r="F1967" s="1" t="s">
        <v>2335</v>
      </c>
      <c r="G1967" s="1" t="b">
        <v>1</v>
      </c>
      <c r="H1967" s="1" t="b">
        <v>1</v>
      </c>
      <c r="I1967" s="1" t="s">
        <v>2221</v>
      </c>
      <c r="J1967" s="5"/>
    </row>
    <row r="1968" hidden="1">
      <c r="A1968" s="2" t="s">
        <v>390</v>
      </c>
      <c r="B1968" s="14"/>
      <c r="C1968" s="1" t="s">
        <v>22</v>
      </c>
      <c r="D1968" s="2" t="s">
        <v>396</v>
      </c>
      <c r="E1968" s="1" t="s">
        <v>22</v>
      </c>
      <c r="F1968" s="1" t="s">
        <v>2892</v>
      </c>
      <c r="G1968" s="1" t="b">
        <v>1</v>
      </c>
      <c r="H1968" s="1" t="b">
        <v>1</v>
      </c>
      <c r="I1968" s="1" t="s">
        <v>2221</v>
      </c>
      <c r="J1968" s="5"/>
    </row>
    <row r="1969" hidden="1">
      <c r="A1969" s="2" t="s">
        <v>390</v>
      </c>
      <c r="B1969" s="14"/>
      <c r="C1969" s="1" t="s">
        <v>22</v>
      </c>
      <c r="D1969" s="2" t="s">
        <v>405</v>
      </c>
      <c r="E1969" s="1" t="s">
        <v>17</v>
      </c>
      <c r="F1969" s="1" t="s">
        <v>2335</v>
      </c>
      <c r="G1969" s="1" t="b">
        <v>1</v>
      </c>
      <c r="H1969" s="1" t="b">
        <v>1</v>
      </c>
      <c r="I1969" s="1" t="s">
        <v>2221</v>
      </c>
      <c r="J1969" s="5"/>
    </row>
    <row r="1970" hidden="1">
      <c r="A1970" s="2" t="s">
        <v>390</v>
      </c>
      <c r="B1970" s="14"/>
      <c r="C1970" s="1" t="s">
        <v>22</v>
      </c>
      <c r="D1970" s="2" t="s">
        <v>429</v>
      </c>
      <c r="E1970" s="1" t="s">
        <v>17</v>
      </c>
      <c r="F1970" s="1" t="s">
        <v>2335</v>
      </c>
      <c r="G1970" s="1" t="b">
        <v>1</v>
      </c>
      <c r="H1970" s="1" t="b">
        <v>1</v>
      </c>
      <c r="I1970" s="1" t="s">
        <v>2221</v>
      </c>
      <c r="J1970" s="5"/>
    </row>
    <row r="1971" hidden="1">
      <c r="A1971" s="2" t="s">
        <v>391</v>
      </c>
      <c r="B1971" s="14"/>
      <c r="C1971" s="1" t="s">
        <v>22</v>
      </c>
      <c r="D1971" s="2" t="s">
        <v>396</v>
      </c>
      <c r="E1971" s="1" t="s">
        <v>22</v>
      </c>
      <c r="F1971" s="1" t="s">
        <v>2892</v>
      </c>
      <c r="G1971" s="1" t="b">
        <v>1</v>
      </c>
      <c r="H1971" s="1" t="b">
        <v>1</v>
      </c>
      <c r="I1971" s="1" t="s">
        <v>2221</v>
      </c>
      <c r="J1971" s="5"/>
    </row>
    <row r="1972" hidden="1">
      <c r="A1972" s="2" t="s">
        <v>391</v>
      </c>
      <c r="B1972" s="14"/>
      <c r="C1972" s="1" t="s">
        <v>22</v>
      </c>
      <c r="D1972" s="2" t="s">
        <v>405</v>
      </c>
      <c r="E1972" s="1" t="s">
        <v>17</v>
      </c>
      <c r="F1972" s="1" t="s">
        <v>2335</v>
      </c>
      <c r="G1972" s="1" t="b">
        <v>1</v>
      </c>
      <c r="H1972" s="1" t="b">
        <v>1</v>
      </c>
      <c r="I1972" s="1" t="s">
        <v>2221</v>
      </c>
      <c r="J1972" s="5"/>
    </row>
    <row r="1973" hidden="1">
      <c r="A1973" s="2" t="s">
        <v>391</v>
      </c>
      <c r="B1973" s="14"/>
      <c r="C1973" s="1" t="s">
        <v>22</v>
      </c>
      <c r="D1973" s="2" t="s">
        <v>428</v>
      </c>
      <c r="E1973" s="1" t="s">
        <v>17</v>
      </c>
      <c r="F1973" s="1" t="s">
        <v>2335</v>
      </c>
      <c r="G1973" s="1" t="b">
        <v>1</v>
      </c>
      <c r="H1973" s="1" t="b">
        <v>1</v>
      </c>
      <c r="I1973" s="1" t="s">
        <v>2221</v>
      </c>
      <c r="J1973" s="5"/>
    </row>
    <row r="1974" hidden="1">
      <c r="A1974" s="2" t="s">
        <v>392</v>
      </c>
      <c r="B1974" s="14"/>
      <c r="C1974" s="1" t="s">
        <v>22</v>
      </c>
      <c r="D1974" s="2" t="s">
        <v>396</v>
      </c>
      <c r="E1974" s="1" t="s">
        <v>22</v>
      </c>
      <c r="F1974" s="1" t="s">
        <v>2892</v>
      </c>
      <c r="G1974" s="1" t="b">
        <v>1</v>
      </c>
      <c r="H1974" s="1" t="b">
        <v>1</v>
      </c>
      <c r="I1974" s="1" t="s">
        <v>2221</v>
      </c>
      <c r="J1974" s="5"/>
    </row>
    <row r="1975" hidden="1">
      <c r="A1975" s="2" t="s">
        <v>392</v>
      </c>
      <c r="B1975" s="14"/>
      <c r="C1975" s="1" t="s">
        <v>22</v>
      </c>
      <c r="D1975" s="2" t="s">
        <v>433</v>
      </c>
      <c r="E1975" s="1" t="s">
        <v>17</v>
      </c>
      <c r="F1975" s="1" t="s">
        <v>2335</v>
      </c>
      <c r="G1975" s="1" t="b">
        <v>1</v>
      </c>
      <c r="H1975" s="1" t="b">
        <v>1</v>
      </c>
      <c r="I1975" s="1" t="s">
        <v>2221</v>
      </c>
      <c r="J1975" s="5"/>
    </row>
    <row r="1976" hidden="1">
      <c r="A1976" s="2" t="s">
        <v>392</v>
      </c>
      <c r="B1976" s="14"/>
      <c r="C1976" s="1" t="s">
        <v>22</v>
      </c>
      <c r="D1976" s="2" t="s">
        <v>429</v>
      </c>
      <c r="E1976" s="1" t="s">
        <v>17</v>
      </c>
      <c r="F1976" s="1" t="s">
        <v>2335</v>
      </c>
      <c r="G1976" s="1" t="b">
        <v>1</v>
      </c>
      <c r="H1976" s="1" t="b">
        <v>1</v>
      </c>
      <c r="I1976" s="1" t="s">
        <v>2221</v>
      </c>
      <c r="J1976" s="5"/>
    </row>
    <row r="1977" hidden="1">
      <c r="A1977" s="2" t="s">
        <v>393</v>
      </c>
      <c r="B1977" s="14"/>
      <c r="C1977" s="1" t="s">
        <v>22</v>
      </c>
      <c r="D1977" s="2" t="s">
        <v>396</v>
      </c>
      <c r="E1977" s="1" t="s">
        <v>22</v>
      </c>
      <c r="F1977" s="1" t="s">
        <v>2892</v>
      </c>
      <c r="G1977" s="1" t="b">
        <v>1</v>
      </c>
      <c r="H1977" s="1" t="b">
        <v>1</v>
      </c>
      <c r="I1977" s="1" t="s">
        <v>2221</v>
      </c>
      <c r="J1977" s="5"/>
    </row>
    <row r="1978" hidden="1">
      <c r="A1978" s="2" t="s">
        <v>393</v>
      </c>
      <c r="B1978" s="14"/>
      <c r="C1978" s="1" t="s">
        <v>22</v>
      </c>
      <c r="D1978" s="2" t="s">
        <v>281</v>
      </c>
      <c r="E1978" s="1" t="s">
        <v>17</v>
      </c>
      <c r="F1978" s="1" t="s">
        <v>2335</v>
      </c>
      <c r="G1978" s="1" t="b">
        <v>1</v>
      </c>
      <c r="H1978" s="1" t="b">
        <v>1</v>
      </c>
      <c r="I1978" s="1" t="s">
        <v>2221</v>
      </c>
      <c r="J1978" s="5"/>
    </row>
    <row r="1979" hidden="1">
      <c r="A1979" s="2" t="s">
        <v>394</v>
      </c>
      <c r="B1979" s="14"/>
      <c r="C1979" s="1" t="s">
        <v>22</v>
      </c>
      <c r="D1979" s="2" t="s">
        <v>396</v>
      </c>
      <c r="E1979" s="1" t="s">
        <v>22</v>
      </c>
      <c r="F1979" s="1" t="s">
        <v>2892</v>
      </c>
      <c r="G1979" s="1" t="b">
        <v>1</v>
      </c>
      <c r="H1979" s="1" t="b">
        <v>1</v>
      </c>
      <c r="I1979" s="1" t="s">
        <v>2221</v>
      </c>
      <c r="J1979" s="5"/>
    </row>
    <row r="1980" hidden="1">
      <c r="A1980" s="2" t="s">
        <v>394</v>
      </c>
      <c r="B1980" s="14"/>
      <c r="C1980" s="1" t="s">
        <v>22</v>
      </c>
      <c r="D1980" s="2" t="s">
        <v>405</v>
      </c>
      <c r="E1980" s="1" t="s">
        <v>17</v>
      </c>
      <c r="F1980" s="1" t="s">
        <v>2335</v>
      </c>
      <c r="G1980" s="1" t="b">
        <v>1</v>
      </c>
      <c r="H1980" s="1" t="b">
        <v>1</v>
      </c>
      <c r="I1980" s="1" t="s">
        <v>2221</v>
      </c>
      <c r="J1980" s="5"/>
    </row>
    <row r="1981" hidden="1">
      <c r="A1981" s="2" t="s">
        <v>394</v>
      </c>
      <c r="B1981" s="14"/>
      <c r="C1981" s="1" t="s">
        <v>22</v>
      </c>
      <c r="D1981" s="2" t="s">
        <v>428</v>
      </c>
      <c r="E1981" s="1" t="s">
        <v>17</v>
      </c>
      <c r="F1981" s="1" t="s">
        <v>2335</v>
      </c>
      <c r="G1981" s="1" t="b">
        <v>1</v>
      </c>
      <c r="H1981" s="1" t="b">
        <v>1</v>
      </c>
      <c r="I1981" s="1" t="s">
        <v>2221</v>
      </c>
      <c r="J1981" s="5"/>
    </row>
    <row r="1982" hidden="1">
      <c r="A1982" s="2" t="s">
        <v>395</v>
      </c>
      <c r="B1982" s="14"/>
      <c r="C1982" s="1" t="s">
        <v>22</v>
      </c>
      <c r="D1982" s="2" t="s">
        <v>396</v>
      </c>
      <c r="E1982" s="1" t="s">
        <v>22</v>
      </c>
      <c r="F1982" s="1" t="s">
        <v>2892</v>
      </c>
      <c r="G1982" s="1" t="b">
        <v>1</v>
      </c>
      <c r="H1982" s="1" t="b">
        <v>1</v>
      </c>
      <c r="I1982" s="1" t="s">
        <v>2221</v>
      </c>
      <c r="J1982" s="5"/>
    </row>
    <row r="1983" hidden="1">
      <c r="A1983" s="2" t="s">
        <v>395</v>
      </c>
      <c r="B1983" s="14"/>
      <c r="C1983" s="1" t="s">
        <v>22</v>
      </c>
      <c r="D1983" s="2" t="s">
        <v>433</v>
      </c>
      <c r="E1983" s="1" t="s">
        <v>17</v>
      </c>
      <c r="F1983" s="1" t="s">
        <v>2335</v>
      </c>
      <c r="G1983" s="1" t="b">
        <v>1</v>
      </c>
      <c r="H1983" s="1" t="b">
        <v>1</v>
      </c>
      <c r="I1983" s="1" t="s">
        <v>2221</v>
      </c>
      <c r="J1983" s="5"/>
    </row>
    <row r="1984" hidden="1">
      <c r="A1984" s="2" t="s">
        <v>396</v>
      </c>
      <c r="B1984" s="14"/>
      <c r="C1984" s="1" t="s">
        <v>22</v>
      </c>
      <c r="D1984" s="2" t="s">
        <v>291</v>
      </c>
      <c r="E1984" s="1" t="s">
        <v>22</v>
      </c>
      <c r="F1984" s="1" t="s">
        <v>2893</v>
      </c>
      <c r="G1984" s="1" t="b">
        <v>1</v>
      </c>
      <c r="H1984" s="1" t="b">
        <v>1</v>
      </c>
      <c r="I1984" s="1" t="s">
        <v>2221</v>
      </c>
      <c r="J1984" s="5"/>
    </row>
    <row r="1985" hidden="1">
      <c r="A1985" s="2" t="s">
        <v>396</v>
      </c>
      <c r="B1985" s="14"/>
      <c r="C1985" s="1" t="s">
        <v>22</v>
      </c>
      <c r="D1985" s="2" t="s">
        <v>292</v>
      </c>
      <c r="E1985" s="1" t="s">
        <v>22</v>
      </c>
      <c r="F1985" s="1" t="s">
        <v>2802</v>
      </c>
      <c r="G1985" s="1" t="b">
        <v>1</v>
      </c>
      <c r="H1985" s="1" t="b">
        <v>1</v>
      </c>
      <c r="I1985" s="1" t="s">
        <v>2221</v>
      </c>
      <c r="J1985" s="5"/>
    </row>
    <row r="1986" hidden="1">
      <c r="A1986" s="2" t="s">
        <v>396</v>
      </c>
      <c r="B1986" s="14"/>
      <c r="C1986" s="1" t="s">
        <v>22</v>
      </c>
      <c r="D1986" s="2" t="s">
        <v>279</v>
      </c>
      <c r="E1986" s="1" t="s">
        <v>13</v>
      </c>
      <c r="F1986" s="1" t="s">
        <v>2894</v>
      </c>
      <c r="G1986" s="1" t="b">
        <v>1</v>
      </c>
      <c r="H1986" s="1" t="b">
        <v>1</v>
      </c>
      <c r="I1986" s="1" t="s">
        <v>2221</v>
      </c>
      <c r="J1986" s="5"/>
    </row>
    <row r="1987" hidden="1">
      <c r="A1987" s="2" t="s">
        <v>396</v>
      </c>
      <c r="B1987" s="14"/>
      <c r="C1987" s="1" t="s">
        <v>22</v>
      </c>
      <c r="D1987" s="2" t="s">
        <v>373</v>
      </c>
      <c r="E1987" s="1" t="s">
        <v>22</v>
      </c>
      <c r="F1987" s="1" t="s">
        <v>2895</v>
      </c>
      <c r="G1987" s="1" t="b">
        <v>1</v>
      </c>
      <c r="H1987" s="1" t="b">
        <v>1</v>
      </c>
      <c r="I1987" s="1" t="s">
        <v>2221</v>
      </c>
      <c r="J1987" s="5"/>
    </row>
    <row r="1988" hidden="1">
      <c r="A1988" s="2" t="s">
        <v>396</v>
      </c>
      <c r="B1988" s="14"/>
      <c r="C1988" s="1" t="s">
        <v>22</v>
      </c>
      <c r="D1988" s="2" t="s">
        <v>374</v>
      </c>
      <c r="E1988" s="1" t="s">
        <v>22</v>
      </c>
      <c r="F1988" s="1" t="s">
        <v>2896</v>
      </c>
      <c r="G1988" s="1" t="b">
        <v>1</v>
      </c>
      <c r="H1988" s="1" t="b">
        <v>1</v>
      </c>
      <c r="I1988" s="1" t="s">
        <v>2221</v>
      </c>
      <c r="J1988" s="5"/>
    </row>
    <row r="1989" hidden="1">
      <c r="A1989" s="2" t="s">
        <v>396</v>
      </c>
      <c r="B1989" s="14"/>
      <c r="C1989" s="1" t="s">
        <v>22</v>
      </c>
      <c r="D1989" s="2" t="s">
        <v>375</v>
      </c>
      <c r="E1989" s="1" t="s">
        <v>22</v>
      </c>
      <c r="F1989" s="1" t="s">
        <v>2897</v>
      </c>
      <c r="G1989" s="1" t="b">
        <v>1</v>
      </c>
      <c r="H1989" s="1" t="b">
        <v>1</v>
      </c>
      <c r="I1989" s="1" t="s">
        <v>2221</v>
      </c>
      <c r="J1989" s="5"/>
    </row>
    <row r="1990" hidden="1">
      <c r="A1990" s="2" t="s">
        <v>396</v>
      </c>
      <c r="B1990" s="14"/>
      <c r="C1990" s="1" t="s">
        <v>22</v>
      </c>
      <c r="D1990" s="2" t="s">
        <v>376</v>
      </c>
      <c r="E1990" s="1" t="s">
        <v>22</v>
      </c>
      <c r="F1990" s="1" t="s">
        <v>2898</v>
      </c>
      <c r="G1990" s="1" t="b">
        <v>1</v>
      </c>
      <c r="H1990" s="1" t="b">
        <v>1</v>
      </c>
      <c r="I1990" s="1" t="s">
        <v>2221</v>
      </c>
      <c r="J1990" s="5"/>
    </row>
    <row r="1991" hidden="1">
      <c r="A1991" s="2" t="s">
        <v>396</v>
      </c>
      <c r="B1991" s="14"/>
      <c r="C1991" s="1" t="s">
        <v>22</v>
      </c>
      <c r="D1991" s="2" t="s">
        <v>377</v>
      </c>
      <c r="E1991" s="1" t="s">
        <v>22</v>
      </c>
      <c r="F1991" s="1" t="s">
        <v>2899</v>
      </c>
      <c r="G1991" s="1" t="b">
        <v>1</v>
      </c>
      <c r="H1991" s="1" t="b">
        <v>1</v>
      </c>
      <c r="I1991" s="1" t="s">
        <v>2221</v>
      </c>
      <c r="J1991" s="5"/>
    </row>
    <row r="1992" hidden="1">
      <c r="A1992" s="2" t="s">
        <v>396</v>
      </c>
      <c r="B1992" s="14"/>
      <c r="C1992" s="1" t="s">
        <v>22</v>
      </c>
      <c r="D1992" s="2" t="s">
        <v>378</v>
      </c>
      <c r="E1992" s="1" t="s">
        <v>22</v>
      </c>
      <c r="F1992" s="1" t="s">
        <v>2900</v>
      </c>
      <c r="G1992" s="1" t="b">
        <v>1</v>
      </c>
      <c r="H1992" s="1" t="b">
        <v>1</v>
      </c>
      <c r="I1992" s="1" t="s">
        <v>2221</v>
      </c>
      <c r="J1992" s="5"/>
    </row>
    <row r="1993" hidden="1">
      <c r="A1993" s="2" t="s">
        <v>396</v>
      </c>
      <c r="B1993" s="14"/>
      <c r="C1993" s="1" t="s">
        <v>22</v>
      </c>
      <c r="D1993" s="2" t="s">
        <v>379</v>
      </c>
      <c r="E1993" s="1" t="s">
        <v>22</v>
      </c>
      <c r="F1993" s="1" t="s">
        <v>2901</v>
      </c>
      <c r="G1993" s="1" t="b">
        <v>1</v>
      </c>
      <c r="H1993" s="1" t="b">
        <v>1</v>
      </c>
      <c r="I1993" s="1" t="s">
        <v>2221</v>
      </c>
      <c r="J1993" s="5"/>
    </row>
    <row r="1994" hidden="1">
      <c r="A1994" s="2" t="s">
        <v>396</v>
      </c>
      <c r="B1994" s="14"/>
      <c r="C1994" s="1" t="s">
        <v>22</v>
      </c>
      <c r="D1994" s="2" t="s">
        <v>380</v>
      </c>
      <c r="E1994" s="1" t="s">
        <v>22</v>
      </c>
      <c r="F1994" s="1" t="s">
        <v>2902</v>
      </c>
      <c r="G1994" s="1" t="b">
        <v>1</v>
      </c>
      <c r="H1994" s="1" t="b">
        <v>1</v>
      </c>
      <c r="I1994" s="1" t="s">
        <v>2221</v>
      </c>
      <c r="J1994" s="5"/>
    </row>
    <row r="1995" hidden="1">
      <c r="A1995" s="2" t="s">
        <v>396</v>
      </c>
      <c r="B1995" s="14"/>
      <c r="C1995" s="1" t="s">
        <v>22</v>
      </c>
      <c r="D1995" s="2" t="s">
        <v>381</v>
      </c>
      <c r="E1995" s="1" t="s">
        <v>22</v>
      </c>
      <c r="F1995" s="1" t="s">
        <v>2903</v>
      </c>
      <c r="G1995" s="1" t="b">
        <v>1</v>
      </c>
      <c r="H1995" s="1" t="b">
        <v>1</v>
      </c>
      <c r="I1995" s="1" t="s">
        <v>2221</v>
      </c>
      <c r="J1995" s="5"/>
    </row>
    <row r="1996" hidden="1">
      <c r="A1996" s="2" t="s">
        <v>396</v>
      </c>
      <c r="B1996" s="14"/>
      <c r="C1996" s="1" t="s">
        <v>22</v>
      </c>
      <c r="D1996" s="2" t="s">
        <v>382</v>
      </c>
      <c r="E1996" s="1" t="s">
        <v>22</v>
      </c>
      <c r="F1996" s="1" t="s">
        <v>2904</v>
      </c>
      <c r="G1996" s="1" t="b">
        <v>1</v>
      </c>
      <c r="H1996" s="1" t="b">
        <v>1</v>
      </c>
      <c r="I1996" s="1" t="s">
        <v>2221</v>
      </c>
      <c r="J1996" s="5"/>
    </row>
    <row r="1997" hidden="1">
      <c r="A1997" s="2" t="s">
        <v>396</v>
      </c>
      <c r="B1997" s="14"/>
      <c r="C1997" s="1" t="s">
        <v>22</v>
      </c>
      <c r="D1997" s="2" t="s">
        <v>383</v>
      </c>
      <c r="E1997" s="1" t="s">
        <v>22</v>
      </c>
      <c r="F1997" s="1" t="s">
        <v>2905</v>
      </c>
      <c r="G1997" s="1" t="b">
        <v>1</v>
      </c>
      <c r="H1997" s="1" t="b">
        <v>1</v>
      </c>
      <c r="I1997" s="1" t="s">
        <v>2221</v>
      </c>
      <c r="J1997" s="5"/>
    </row>
    <row r="1998" hidden="1">
      <c r="A1998" s="2" t="s">
        <v>396</v>
      </c>
      <c r="B1998" s="14"/>
      <c r="C1998" s="1" t="s">
        <v>22</v>
      </c>
      <c r="D1998" s="2" t="s">
        <v>384</v>
      </c>
      <c r="E1998" s="1" t="s">
        <v>22</v>
      </c>
      <c r="F1998" s="1" t="s">
        <v>2906</v>
      </c>
      <c r="G1998" s="1" t="b">
        <v>1</v>
      </c>
      <c r="H1998" s="1" t="b">
        <v>1</v>
      </c>
      <c r="I1998" s="1" t="s">
        <v>2221</v>
      </c>
      <c r="J1998" s="5"/>
    </row>
    <row r="1999" hidden="1">
      <c r="A1999" s="2" t="s">
        <v>396</v>
      </c>
      <c r="B1999" s="14"/>
      <c r="C1999" s="1" t="s">
        <v>22</v>
      </c>
      <c r="D1999" s="2" t="s">
        <v>385</v>
      </c>
      <c r="E1999" s="1" t="s">
        <v>22</v>
      </c>
      <c r="F1999" s="1" t="s">
        <v>2907</v>
      </c>
      <c r="G1999" s="1" t="b">
        <v>1</v>
      </c>
      <c r="H1999" s="1" t="b">
        <v>1</v>
      </c>
      <c r="I1999" s="1" t="s">
        <v>2221</v>
      </c>
      <c r="J1999" s="5"/>
    </row>
    <row r="2000" hidden="1">
      <c r="A2000" s="2" t="s">
        <v>396</v>
      </c>
      <c r="B2000" s="14"/>
      <c r="C2000" s="1" t="s">
        <v>22</v>
      </c>
      <c r="D2000" s="2" t="s">
        <v>386</v>
      </c>
      <c r="E2000" s="1" t="s">
        <v>22</v>
      </c>
      <c r="F2000" s="1" t="s">
        <v>2908</v>
      </c>
      <c r="G2000" s="1" t="b">
        <v>1</v>
      </c>
      <c r="H2000" s="1" t="b">
        <v>1</v>
      </c>
      <c r="I2000" s="1" t="s">
        <v>2221</v>
      </c>
      <c r="J2000" s="5"/>
    </row>
    <row r="2001" hidden="1">
      <c r="A2001" s="2" t="s">
        <v>396</v>
      </c>
      <c r="B2001" s="14"/>
      <c r="C2001" s="1" t="s">
        <v>22</v>
      </c>
      <c r="D2001" s="2" t="s">
        <v>387</v>
      </c>
      <c r="E2001" s="1" t="s">
        <v>22</v>
      </c>
      <c r="F2001" s="1" t="s">
        <v>2909</v>
      </c>
      <c r="G2001" s="1" t="b">
        <v>1</v>
      </c>
      <c r="H2001" s="1" t="b">
        <v>1</v>
      </c>
      <c r="I2001" s="1" t="s">
        <v>2221</v>
      </c>
      <c r="J2001" s="5"/>
    </row>
    <row r="2002" hidden="1">
      <c r="A2002" s="2" t="s">
        <v>396</v>
      </c>
      <c r="B2002" s="14"/>
      <c r="C2002" s="1" t="s">
        <v>22</v>
      </c>
      <c r="D2002" s="2" t="s">
        <v>388</v>
      </c>
      <c r="E2002" s="1" t="s">
        <v>22</v>
      </c>
      <c r="F2002" s="1" t="s">
        <v>2910</v>
      </c>
      <c r="G2002" s="1" t="b">
        <v>1</v>
      </c>
      <c r="H2002" s="1" t="b">
        <v>1</v>
      </c>
      <c r="I2002" s="1" t="s">
        <v>2221</v>
      </c>
      <c r="J2002" s="5"/>
    </row>
    <row r="2003" hidden="1">
      <c r="A2003" s="2" t="s">
        <v>396</v>
      </c>
      <c r="B2003" s="14"/>
      <c r="C2003" s="1" t="s">
        <v>22</v>
      </c>
      <c r="D2003" s="2" t="s">
        <v>389</v>
      </c>
      <c r="E2003" s="1" t="s">
        <v>22</v>
      </c>
      <c r="F2003" s="1" t="s">
        <v>2911</v>
      </c>
      <c r="G2003" s="1" t="b">
        <v>1</v>
      </c>
      <c r="H2003" s="1" t="b">
        <v>1</v>
      </c>
      <c r="I2003" s="1" t="s">
        <v>2221</v>
      </c>
      <c r="J2003" s="5"/>
    </row>
    <row r="2004" hidden="1">
      <c r="A2004" s="2" t="s">
        <v>396</v>
      </c>
      <c r="B2004" s="14"/>
      <c r="C2004" s="1" t="s">
        <v>22</v>
      </c>
      <c r="D2004" s="2" t="s">
        <v>390</v>
      </c>
      <c r="E2004" s="1" t="s">
        <v>22</v>
      </c>
      <c r="F2004" s="1" t="s">
        <v>2912</v>
      </c>
      <c r="G2004" s="1" t="b">
        <v>1</v>
      </c>
      <c r="H2004" s="1" t="b">
        <v>1</v>
      </c>
      <c r="I2004" s="1" t="s">
        <v>2221</v>
      </c>
      <c r="J2004" s="5"/>
    </row>
    <row r="2005" hidden="1">
      <c r="A2005" s="2" t="s">
        <v>396</v>
      </c>
      <c r="B2005" s="14"/>
      <c r="C2005" s="1" t="s">
        <v>22</v>
      </c>
      <c r="D2005" s="2" t="s">
        <v>391</v>
      </c>
      <c r="E2005" s="1" t="s">
        <v>22</v>
      </c>
      <c r="F2005" s="1" t="s">
        <v>2913</v>
      </c>
      <c r="G2005" s="1" t="b">
        <v>1</v>
      </c>
      <c r="H2005" s="1" t="b">
        <v>1</v>
      </c>
      <c r="I2005" s="1" t="s">
        <v>2221</v>
      </c>
      <c r="J2005" s="5"/>
    </row>
    <row r="2006" hidden="1">
      <c r="A2006" s="2" t="s">
        <v>396</v>
      </c>
      <c r="B2006" s="14"/>
      <c r="C2006" s="1" t="s">
        <v>22</v>
      </c>
      <c r="D2006" s="2" t="s">
        <v>392</v>
      </c>
      <c r="E2006" s="1" t="s">
        <v>22</v>
      </c>
      <c r="F2006" s="1" t="s">
        <v>2914</v>
      </c>
      <c r="G2006" s="1" t="b">
        <v>1</v>
      </c>
      <c r="H2006" s="1" t="b">
        <v>1</v>
      </c>
      <c r="I2006" s="1" t="s">
        <v>2221</v>
      </c>
      <c r="J2006" s="5"/>
    </row>
    <row r="2007" hidden="1">
      <c r="A2007" s="2" t="s">
        <v>396</v>
      </c>
      <c r="B2007" s="14"/>
      <c r="C2007" s="1" t="s">
        <v>22</v>
      </c>
      <c r="D2007" s="2" t="s">
        <v>393</v>
      </c>
      <c r="E2007" s="1" t="s">
        <v>22</v>
      </c>
      <c r="F2007" s="1" t="s">
        <v>2915</v>
      </c>
      <c r="G2007" s="1" t="b">
        <v>1</v>
      </c>
      <c r="H2007" s="1" t="b">
        <v>1</v>
      </c>
      <c r="I2007" s="1" t="s">
        <v>2221</v>
      </c>
      <c r="J2007" s="5"/>
    </row>
    <row r="2008" hidden="1">
      <c r="A2008" s="2" t="s">
        <v>396</v>
      </c>
      <c r="B2008" s="14"/>
      <c r="C2008" s="1" t="s">
        <v>22</v>
      </c>
      <c r="D2008" s="2" t="s">
        <v>394</v>
      </c>
      <c r="E2008" s="1" t="s">
        <v>22</v>
      </c>
      <c r="F2008" s="1" t="s">
        <v>2916</v>
      </c>
      <c r="G2008" s="1" t="b">
        <v>1</v>
      </c>
      <c r="H2008" s="1" t="b">
        <v>1</v>
      </c>
      <c r="I2008" s="1" t="s">
        <v>2221</v>
      </c>
      <c r="J2008" s="5"/>
    </row>
    <row r="2009" hidden="1">
      <c r="A2009" s="2" t="s">
        <v>396</v>
      </c>
      <c r="B2009" s="14"/>
      <c r="C2009" s="1" t="s">
        <v>22</v>
      </c>
      <c r="D2009" s="2" t="s">
        <v>395</v>
      </c>
      <c r="E2009" s="1" t="s">
        <v>22</v>
      </c>
      <c r="F2009" s="1" t="s">
        <v>2917</v>
      </c>
      <c r="G2009" s="1" t="b">
        <v>1</v>
      </c>
      <c r="H2009" s="1" t="b">
        <v>1</v>
      </c>
      <c r="I2009" s="1" t="s">
        <v>2221</v>
      </c>
      <c r="J2009" s="5"/>
    </row>
    <row r="2010" hidden="1">
      <c r="A2010" s="2" t="s">
        <v>397</v>
      </c>
      <c r="B2010" s="14"/>
      <c r="C2010" s="1" t="s">
        <v>22</v>
      </c>
      <c r="D2010" s="2" t="s">
        <v>294</v>
      </c>
      <c r="E2010" s="1" t="s">
        <v>22</v>
      </c>
      <c r="F2010" s="1" t="s">
        <v>2918</v>
      </c>
      <c r="G2010" s="1" t="b">
        <v>1</v>
      </c>
      <c r="H2010" s="1" t="b">
        <v>1</v>
      </c>
      <c r="I2010" s="1" t="s">
        <v>2221</v>
      </c>
      <c r="J2010" s="5"/>
    </row>
    <row r="2011" hidden="1">
      <c r="A2011" s="2" t="s">
        <v>397</v>
      </c>
      <c r="B2011" s="14"/>
      <c r="C2011" s="1" t="s">
        <v>22</v>
      </c>
      <c r="D2011" s="2" t="s">
        <v>281</v>
      </c>
      <c r="E2011" s="1" t="s">
        <v>17</v>
      </c>
      <c r="F2011" s="1" t="s">
        <v>2335</v>
      </c>
      <c r="G2011" s="1" t="b">
        <v>1</v>
      </c>
      <c r="H2011" s="1" t="b">
        <v>1</v>
      </c>
      <c r="I2011" s="1" t="s">
        <v>2221</v>
      </c>
      <c r="J2011" s="5"/>
    </row>
    <row r="2012" hidden="1">
      <c r="A2012" s="2" t="s">
        <v>397</v>
      </c>
      <c r="B2012" s="14"/>
      <c r="C2012" s="1" t="s">
        <v>22</v>
      </c>
      <c r="D2012" s="2" t="s">
        <v>433</v>
      </c>
      <c r="E2012" s="1" t="s">
        <v>17</v>
      </c>
      <c r="F2012" s="1" t="s">
        <v>2335</v>
      </c>
      <c r="G2012" s="1" t="b">
        <v>1</v>
      </c>
      <c r="H2012" s="1" t="b">
        <v>1</v>
      </c>
      <c r="I2012" s="1" t="s">
        <v>2221</v>
      </c>
      <c r="J2012" s="5"/>
    </row>
    <row r="2013" hidden="1">
      <c r="A2013" s="2" t="s">
        <v>398</v>
      </c>
      <c r="B2013" s="14"/>
      <c r="C2013" s="1" t="s">
        <v>22</v>
      </c>
      <c r="D2013" s="2" t="s">
        <v>287</v>
      </c>
      <c r="E2013" s="1" t="s">
        <v>22</v>
      </c>
      <c r="F2013" s="1" t="s">
        <v>2881</v>
      </c>
      <c r="G2013" s="1" t="b">
        <v>1</v>
      </c>
      <c r="H2013" s="1" t="b">
        <v>1</v>
      </c>
      <c r="I2013" s="1" t="s">
        <v>2221</v>
      </c>
      <c r="J2013" s="5"/>
    </row>
    <row r="2014" hidden="1">
      <c r="A2014" s="2" t="s">
        <v>398</v>
      </c>
      <c r="B2014" s="14"/>
      <c r="C2014" s="1" t="s">
        <v>22</v>
      </c>
      <c r="D2014" s="2" t="s">
        <v>405</v>
      </c>
      <c r="E2014" s="1" t="s">
        <v>17</v>
      </c>
      <c r="F2014" s="1" t="s">
        <v>2335</v>
      </c>
      <c r="G2014" s="1" t="b">
        <v>1</v>
      </c>
      <c r="H2014" s="1" t="b">
        <v>1</v>
      </c>
      <c r="I2014" s="1" t="s">
        <v>2221</v>
      </c>
      <c r="J2014" s="5"/>
    </row>
    <row r="2015" hidden="1">
      <c r="A2015" s="2" t="s">
        <v>399</v>
      </c>
      <c r="B2015" s="14"/>
      <c r="C2015" s="1" t="s">
        <v>22</v>
      </c>
      <c r="D2015" s="2" t="s">
        <v>287</v>
      </c>
      <c r="E2015" s="1" t="s">
        <v>22</v>
      </c>
      <c r="F2015" s="1" t="s">
        <v>2881</v>
      </c>
      <c r="G2015" s="1" t="b">
        <v>1</v>
      </c>
      <c r="H2015" s="1" t="b">
        <v>1</v>
      </c>
      <c r="I2015" s="1" t="s">
        <v>2221</v>
      </c>
      <c r="J2015" s="5"/>
    </row>
    <row r="2016" hidden="1">
      <c r="A2016" s="2" t="s">
        <v>399</v>
      </c>
      <c r="B2016" s="14"/>
      <c r="C2016" s="1" t="s">
        <v>22</v>
      </c>
      <c r="D2016" s="2" t="s">
        <v>428</v>
      </c>
      <c r="E2016" s="1" t="s">
        <v>17</v>
      </c>
      <c r="F2016" s="1" t="s">
        <v>2335</v>
      </c>
      <c r="G2016" s="1" t="b">
        <v>1</v>
      </c>
      <c r="H2016" s="1" t="b">
        <v>1</v>
      </c>
      <c r="I2016" s="1" t="s">
        <v>2221</v>
      </c>
      <c r="J2016" s="5"/>
    </row>
    <row r="2017" hidden="1">
      <c r="A2017" s="2" t="s">
        <v>400</v>
      </c>
      <c r="B2017" s="14"/>
      <c r="C2017" s="1" t="s">
        <v>22</v>
      </c>
      <c r="D2017" s="2" t="s">
        <v>433</v>
      </c>
      <c r="E2017" s="1" t="s">
        <v>17</v>
      </c>
      <c r="F2017" s="4"/>
      <c r="G2017" s="1" t="b">
        <v>1</v>
      </c>
      <c r="H2017" s="1" t="b">
        <v>1</v>
      </c>
      <c r="I2017" s="1" t="s">
        <v>2207</v>
      </c>
      <c r="J2017" s="5"/>
    </row>
    <row r="2018" hidden="1">
      <c r="A2018" s="2" t="s">
        <v>400</v>
      </c>
      <c r="B2018" s="14"/>
      <c r="C2018" s="1" t="s">
        <v>22</v>
      </c>
      <c r="D2018" s="2" t="s">
        <v>433</v>
      </c>
      <c r="E2018" s="1" t="s">
        <v>17</v>
      </c>
      <c r="F2018" s="1" t="s">
        <v>2919</v>
      </c>
      <c r="G2018" s="1" t="b">
        <v>1</v>
      </c>
      <c r="H2018" s="1" t="b">
        <v>1</v>
      </c>
      <c r="I2018" s="1" t="s">
        <v>2207</v>
      </c>
      <c r="J2018" s="5"/>
    </row>
    <row r="2019" hidden="1">
      <c r="A2019" s="2" t="s">
        <v>400</v>
      </c>
      <c r="B2019" s="14"/>
      <c r="C2019" s="1" t="s">
        <v>22</v>
      </c>
      <c r="D2019" s="2" t="s">
        <v>279</v>
      </c>
      <c r="E2019" s="1" t="s">
        <v>13</v>
      </c>
      <c r="F2019" s="1" t="s">
        <v>2894</v>
      </c>
      <c r="G2019" s="1" t="b">
        <v>1</v>
      </c>
      <c r="H2019" s="1" t="b">
        <v>1</v>
      </c>
      <c r="I2019" s="1" t="s">
        <v>2221</v>
      </c>
      <c r="J2019" s="5"/>
    </row>
    <row r="2020" hidden="1">
      <c r="A2020" s="2" t="s">
        <v>401</v>
      </c>
      <c r="B2020" s="14"/>
      <c r="C2020" s="1" t="s">
        <v>15</v>
      </c>
      <c r="D2020" s="2" t="s">
        <v>281</v>
      </c>
      <c r="E2020" s="1" t="s">
        <v>17</v>
      </c>
      <c r="F2020" s="4"/>
      <c r="G2020" s="1" t="b">
        <v>1</v>
      </c>
      <c r="H2020" s="1" t="b">
        <v>1</v>
      </c>
      <c r="I2020" s="1" t="s">
        <v>2207</v>
      </c>
      <c r="J2020" s="5"/>
    </row>
    <row r="2021" hidden="1">
      <c r="A2021" s="2" t="s">
        <v>401</v>
      </c>
      <c r="B2021" s="14"/>
      <c r="C2021" s="1" t="s">
        <v>15</v>
      </c>
      <c r="D2021" s="2" t="s">
        <v>281</v>
      </c>
      <c r="E2021" s="1" t="s">
        <v>17</v>
      </c>
      <c r="F2021" s="1" t="s">
        <v>2752</v>
      </c>
      <c r="G2021" s="1" t="b">
        <v>1</v>
      </c>
      <c r="H2021" s="1" t="b">
        <v>1</v>
      </c>
      <c r="I2021" s="1" t="s">
        <v>2207</v>
      </c>
      <c r="J2021" s="5"/>
    </row>
    <row r="2022" hidden="1">
      <c r="A2022" s="2" t="s">
        <v>402</v>
      </c>
      <c r="B2022" s="14"/>
      <c r="C2022" s="1" t="s">
        <v>15</v>
      </c>
      <c r="D2022" s="2" t="s">
        <v>428</v>
      </c>
      <c r="E2022" s="1" t="s">
        <v>17</v>
      </c>
      <c r="F2022" s="4"/>
      <c r="G2022" s="1" t="b">
        <v>1</v>
      </c>
      <c r="H2022" s="1" t="b">
        <v>1</v>
      </c>
      <c r="I2022" s="1" t="s">
        <v>2207</v>
      </c>
      <c r="J2022" s="5"/>
    </row>
    <row r="2023" hidden="1">
      <c r="A2023" s="2" t="s">
        <v>402</v>
      </c>
      <c r="B2023" s="14"/>
      <c r="C2023" s="1" t="s">
        <v>15</v>
      </c>
      <c r="D2023" s="2" t="s">
        <v>428</v>
      </c>
      <c r="E2023" s="1" t="s">
        <v>17</v>
      </c>
      <c r="F2023" s="1" t="s">
        <v>2920</v>
      </c>
      <c r="G2023" s="1" t="b">
        <v>1</v>
      </c>
      <c r="H2023" s="1" t="b">
        <v>1</v>
      </c>
      <c r="I2023" s="1" t="s">
        <v>2207</v>
      </c>
      <c r="J2023" s="5"/>
    </row>
    <row r="2024" hidden="1">
      <c r="A2024" s="2" t="s">
        <v>402</v>
      </c>
      <c r="B2024" s="14"/>
      <c r="C2024" s="1" t="s">
        <v>15</v>
      </c>
      <c r="D2024" s="2" t="s">
        <v>2651</v>
      </c>
      <c r="E2024" s="4"/>
      <c r="F2024" s="4"/>
      <c r="G2024" s="1" t="b">
        <v>0</v>
      </c>
      <c r="H2024" s="1" t="b">
        <v>0</v>
      </c>
      <c r="I2024" s="1" t="s">
        <v>2221</v>
      </c>
      <c r="J2024" s="5"/>
    </row>
    <row r="2025" hidden="1">
      <c r="A2025" s="2" t="s">
        <v>402</v>
      </c>
      <c r="B2025" s="14"/>
      <c r="C2025" s="1" t="s">
        <v>15</v>
      </c>
      <c r="D2025" s="2" t="s">
        <v>863</v>
      </c>
      <c r="E2025" s="1" t="s">
        <v>13</v>
      </c>
      <c r="F2025" s="4"/>
      <c r="G2025" s="1" t="b">
        <v>0</v>
      </c>
      <c r="H2025" s="1" t="b">
        <v>1</v>
      </c>
      <c r="I2025" s="1" t="s">
        <v>2221</v>
      </c>
      <c r="J2025" s="5"/>
    </row>
    <row r="2026" hidden="1">
      <c r="A2026" s="2" t="s">
        <v>402</v>
      </c>
      <c r="B2026" s="14"/>
      <c r="C2026" s="1" t="s">
        <v>15</v>
      </c>
      <c r="D2026" s="2" t="s">
        <v>12</v>
      </c>
      <c r="E2026" s="1" t="s">
        <v>13</v>
      </c>
      <c r="F2026" s="4"/>
      <c r="G2026" s="1" t="b">
        <v>0</v>
      </c>
      <c r="H2026" s="1" t="b">
        <v>1</v>
      </c>
      <c r="I2026" s="1" t="s">
        <v>2221</v>
      </c>
      <c r="J2026" s="5"/>
    </row>
    <row r="2027" hidden="1">
      <c r="A2027" s="2" t="s">
        <v>402</v>
      </c>
      <c r="B2027" s="14"/>
      <c r="C2027" s="1" t="s">
        <v>15</v>
      </c>
      <c r="D2027" s="2" t="s">
        <v>577</v>
      </c>
      <c r="E2027" s="1" t="s">
        <v>13</v>
      </c>
      <c r="F2027" s="4"/>
      <c r="G2027" s="1" t="b">
        <v>0</v>
      </c>
      <c r="H2027" s="1" t="b">
        <v>1</v>
      </c>
      <c r="I2027" s="1" t="s">
        <v>2221</v>
      </c>
      <c r="J2027" s="5"/>
    </row>
    <row r="2028" hidden="1">
      <c r="A2028" s="2" t="s">
        <v>402</v>
      </c>
      <c r="B2028" s="14"/>
      <c r="C2028" s="1" t="s">
        <v>15</v>
      </c>
      <c r="D2028" s="2" t="s">
        <v>723</v>
      </c>
      <c r="E2028" s="1" t="s">
        <v>13</v>
      </c>
      <c r="F2028" s="4"/>
      <c r="G2028" s="1" t="b">
        <v>0</v>
      </c>
      <c r="H2028" s="1" t="b">
        <v>1</v>
      </c>
      <c r="I2028" s="1" t="s">
        <v>2221</v>
      </c>
      <c r="J2028" s="5"/>
    </row>
    <row r="2029" hidden="1">
      <c r="A2029" s="2" t="s">
        <v>402</v>
      </c>
      <c r="B2029" s="14"/>
      <c r="C2029" s="1" t="s">
        <v>15</v>
      </c>
      <c r="D2029" s="2" t="s">
        <v>800</v>
      </c>
      <c r="E2029" s="1" t="s">
        <v>13</v>
      </c>
      <c r="F2029" s="4"/>
      <c r="G2029" s="1" t="b">
        <v>0</v>
      </c>
      <c r="H2029" s="1" t="b">
        <v>1</v>
      </c>
      <c r="I2029" s="1" t="s">
        <v>2221</v>
      </c>
      <c r="J2029" s="5"/>
    </row>
    <row r="2030" hidden="1">
      <c r="A2030" s="2" t="s">
        <v>402</v>
      </c>
      <c r="B2030" s="14"/>
      <c r="C2030" s="1" t="s">
        <v>15</v>
      </c>
      <c r="D2030" s="2" t="s">
        <v>279</v>
      </c>
      <c r="E2030" s="1" t="s">
        <v>13</v>
      </c>
      <c r="F2030" s="4"/>
      <c r="G2030" s="1" t="b">
        <v>1</v>
      </c>
      <c r="H2030" s="1" t="b">
        <v>1</v>
      </c>
      <c r="I2030" s="1" t="s">
        <v>2221</v>
      </c>
      <c r="J2030" s="5"/>
    </row>
    <row r="2031" hidden="1">
      <c r="A2031" s="2" t="s">
        <v>402</v>
      </c>
      <c r="B2031" s="14"/>
      <c r="C2031" s="1" t="s">
        <v>15</v>
      </c>
      <c r="D2031" s="2" t="s">
        <v>434</v>
      </c>
      <c r="E2031" s="1" t="s">
        <v>13</v>
      </c>
      <c r="F2031" s="4"/>
      <c r="G2031" s="1" t="b">
        <v>0</v>
      </c>
      <c r="H2031" s="1" t="b">
        <v>1</v>
      </c>
      <c r="I2031" s="1" t="s">
        <v>2221</v>
      </c>
      <c r="J2031" s="5"/>
    </row>
    <row r="2032" hidden="1">
      <c r="A2032" s="2" t="s">
        <v>402</v>
      </c>
      <c r="B2032" s="14"/>
      <c r="C2032" s="1" t="s">
        <v>15</v>
      </c>
      <c r="D2032" s="2" t="s">
        <v>1160</v>
      </c>
      <c r="E2032" s="1" t="s">
        <v>13</v>
      </c>
      <c r="F2032" s="4"/>
      <c r="G2032" s="1" t="b">
        <v>0</v>
      </c>
      <c r="H2032" s="1" t="b">
        <v>1</v>
      </c>
      <c r="I2032" s="1" t="s">
        <v>2221</v>
      </c>
      <c r="J2032" s="5"/>
    </row>
    <row r="2033" hidden="1">
      <c r="A2033" s="2" t="s">
        <v>402</v>
      </c>
      <c r="B2033" s="14"/>
      <c r="C2033" s="1" t="s">
        <v>15</v>
      </c>
      <c r="D2033" s="2" t="s">
        <v>1060</v>
      </c>
      <c r="E2033" s="1" t="s">
        <v>13</v>
      </c>
      <c r="F2033" s="4"/>
      <c r="G2033" s="1" t="b">
        <v>0</v>
      </c>
      <c r="H2033" s="1" t="b">
        <v>1</v>
      </c>
      <c r="I2033" s="1" t="s">
        <v>2221</v>
      </c>
      <c r="J2033" s="5"/>
    </row>
    <row r="2034" hidden="1">
      <c r="A2034" s="2" t="s">
        <v>402</v>
      </c>
      <c r="B2034" s="14"/>
      <c r="C2034" s="1" t="s">
        <v>15</v>
      </c>
      <c r="D2034" s="2" t="s">
        <v>2652</v>
      </c>
      <c r="E2034" s="4"/>
      <c r="F2034" s="4"/>
      <c r="G2034" s="1" t="b">
        <v>0</v>
      </c>
      <c r="H2034" s="1" t="b">
        <v>0</v>
      </c>
      <c r="I2034" s="1" t="s">
        <v>2221</v>
      </c>
      <c r="J2034" s="5"/>
    </row>
    <row r="2035" hidden="1">
      <c r="A2035" s="2" t="s">
        <v>402</v>
      </c>
      <c r="B2035" s="14"/>
      <c r="C2035" s="1" t="s">
        <v>15</v>
      </c>
      <c r="D2035" s="2" t="s">
        <v>2653</v>
      </c>
      <c r="E2035" s="4"/>
      <c r="F2035" s="1" t="s">
        <v>2654</v>
      </c>
      <c r="G2035" s="1" t="b">
        <v>0</v>
      </c>
      <c r="H2035" s="1" t="b">
        <v>0</v>
      </c>
      <c r="I2035" s="1" t="s">
        <v>2221</v>
      </c>
      <c r="J2035" s="5"/>
    </row>
    <row r="2036" hidden="1">
      <c r="A2036" s="2" t="s">
        <v>405</v>
      </c>
      <c r="B2036" s="14"/>
      <c r="C2036" s="1" t="s">
        <v>17</v>
      </c>
      <c r="D2036" s="2" t="s">
        <v>433</v>
      </c>
      <c r="E2036" s="1" t="s">
        <v>17</v>
      </c>
      <c r="F2036" s="4"/>
      <c r="G2036" s="1" t="b">
        <v>1</v>
      </c>
      <c r="H2036" s="1" t="b">
        <v>1</v>
      </c>
      <c r="I2036" s="1" t="s">
        <v>2207</v>
      </c>
      <c r="J2036" s="5"/>
    </row>
    <row r="2037" hidden="1">
      <c r="A2037" s="2" t="s">
        <v>405</v>
      </c>
      <c r="B2037" s="14"/>
      <c r="C2037" s="1" t="s">
        <v>17</v>
      </c>
      <c r="D2037" s="2" t="s">
        <v>433</v>
      </c>
      <c r="E2037" s="1" t="s">
        <v>17</v>
      </c>
      <c r="F2037" s="1" t="s">
        <v>2919</v>
      </c>
      <c r="G2037" s="1" t="b">
        <v>1</v>
      </c>
      <c r="H2037" s="1" t="b">
        <v>1</v>
      </c>
      <c r="I2037" s="1" t="s">
        <v>2207</v>
      </c>
      <c r="J2037" s="5"/>
    </row>
    <row r="2038" hidden="1">
      <c r="A2038" s="2" t="s">
        <v>405</v>
      </c>
      <c r="B2038" s="14"/>
      <c r="C2038" s="1" t="s">
        <v>17</v>
      </c>
      <c r="D2038" s="2" t="s">
        <v>430</v>
      </c>
      <c r="E2038" s="1" t="s">
        <v>17</v>
      </c>
      <c r="F2038" s="4"/>
      <c r="G2038" s="1" t="b">
        <v>1</v>
      </c>
      <c r="H2038" s="1" t="b">
        <v>1</v>
      </c>
      <c r="I2038" s="1" t="s">
        <v>2221</v>
      </c>
      <c r="J2038" s="5"/>
    </row>
    <row r="2039" hidden="1">
      <c r="A2039" s="1" t="s">
        <v>407</v>
      </c>
      <c r="B2039" s="14"/>
      <c r="C2039" s="1" t="s">
        <v>167</v>
      </c>
      <c r="D2039" s="2" t="s">
        <v>432</v>
      </c>
      <c r="E2039" s="1" t="s">
        <v>17</v>
      </c>
      <c r="F2039" s="4"/>
      <c r="G2039" s="1" t="b">
        <v>1</v>
      </c>
      <c r="H2039" s="1" t="b">
        <v>1</v>
      </c>
      <c r="I2039" s="1" t="s">
        <v>2207</v>
      </c>
      <c r="J2039" s="5"/>
    </row>
    <row r="2040" hidden="1">
      <c r="A2040" s="1" t="s">
        <v>407</v>
      </c>
      <c r="B2040" s="14"/>
      <c r="C2040" s="1" t="s">
        <v>167</v>
      </c>
      <c r="D2040" s="2" t="s">
        <v>432</v>
      </c>
      <c r="E2040" s="1" t="s">
        <v>17</v>
      </c>
      <c r="F2040" s="1" t="s">
        <v>2782</v>
      </c>
      <c r="G2040" s="1" t="b">
        <v>1</v>
      </c>
      <c r="H2040" s="1" t="b">
        <v>1</v>
      </c>
      <c r="I2040" s="1" t="s">
        <v>2207</v>
      </c>
      <c r="J2040" s="5"/>
    </row>
    <row r="2041" hidden="1">
      <c r="A2041" s="1" t="s">
        <v>407</v>
      </c>
      <c r="B2041" s="14"/>
      <c r="C2041" s="1" t="s">
        <v>167</v>
      </c>
      <c r="D2041" s="2" t="s">
        <v>2666</v>
      </c>
      <c r="E2041" s="4"/>
      <c r="F2041" s="1" t="s">
        <v>2667</v>
      </c>
      <c r="G2041" s="1" t="b">
        <v>0</v>
      </c>
      <c r="H2041" s="1" t="b">
        <v>0</v>
      </c>
      <c r="I2041" s="1" t="s">
        <v>2221</v>
      </c>
      <c r="J2041" s="5"/>
    </row>
    <row r="2042" hidden="1">
      <c r="A2042" s="2" t="s">
        <v>408</v>
      </c>
      <c r="B2042" s="14"/>
      <c r="C2042" s="1" t="s">
        <v>167</v>
      </c>
      <c r="D2042" s="2" t="s">
        <v>429</v>
      </c>
      <c r="E2042" s="1" t="s">
        <v>17</v>
      </c>
      <c r="F2042" s="4"/>
      <c r="G2042" s="1" t="b">
        <v>1</v>
      </c>
      <c r="H2042" s="1" t="b">
        <v>1</v>
      </c>
      <c r="I2042" s="1" t="s">
        <v>2207</v>
      </c>
      <c r="J2042" s="5"/>
    </row>
    <row r="2043" hidden="1">
      <c r="A2043" s="2" t="s">
        <v>408</v>
      </c>
      <c r="B2043" s="14"/>
      <c r="C2043" s="1" t="s">
        <v>167</v>
      </c>
      <c r="D2043" s="2" t="s">
        <v>429</v>
      </c>
      <c r="E2043" s="1" t="s">
        <v>17</v>
      </c>
      <c r="F2043" s="1" t="s">
        <v>2921</v>
      </c>
      <c r="G2043" s="1" t="b">
        <v>1</v>
      </c>
      <c r="H2043" s="1" t="b">
        <v>1</v>
      </c>
      <c r="I2043" s="1" t="s">
        <v>2207</v>
      </c>
      <c r="J2043" s="5"/>
    </row>
    <row r="2044" hidden="1">
      <c r="A2044" s="2" t="s">
        <v>409</v>
      </c>
      <c r="B2044" s="14"/>
      <c r="C2044" s="1" t="s">
        <v>167</v>
      </c>
      <c r="D2044" s="2" t="s">
        <v>429</v>
      </c>
      <c r="E2044" s="1" t="s">
        <v>17</v>
      </c>
      <c r="F2044" s="4"/>
      <c r="G2044" s="1" t="b">
        <v>1</v>
      </c>
      <c r="H2044" s="1" t="b">
        <v>1</v>
      </c>
      <c r="I2044" s="1" t="s">
        <v>2207</v>
      </c>
      <c r="J2044" s="5"/>
    </row>
    <row r="2045" hidden="1">
      <c r="A2045" s="2" t="s">
        <v>409</v>
      </c>
      <c r="B2045" s="14"/>
      <c r="C2045" s="1" t="s">
        <v>167</v>
      </c>
      <c r="D2045" s="2" t="s">
        <v>429</v>
      </c>
      <c r="E2045" s="1" t="s">
        <v>17</v>
      </c>
      <c r="F2045" s="1" t="s">
        <v>2921</v>
      </c>
      <c r="G2045" s="1" t="b">
        <v>1</v>
      </c>
      <c r="H2045" s="1" t="b">
        <v>1</v>
      </c>
      <c r="I2045" s="1" t="s">
        <v>2207</v>
      </c>
      <c r="J2045" s="5"/>
    </row>
    <row r="2046" hidden="1">
      <c r="A2046" s="2" t="s">
        <v>409</v>
      </c>
      <c r="B2046" s="14"/>
      <c r="C2046" s="1" t="s">
        <v>167</v>
      </c>
      <c r="D2046" s="2" t="s">
        <v>577</v>
      </c>
      <c r="E2046" s="1" t="s">
        <v>13</v>
      </c>
      <c r="F2046" s="1" t="s">
        <v>2664</v>
      </c>
      <c r="G2046" s="1" t="b">
        <v>0</v>
      </c>
      <c r="H2046" s="1" t="b">
        <v>1</v>
      </c>
      <c r="I2046" s="1" t="s">
        <v>2221</v>
      </c>
      <c r="J2046" s="5"/>
    </row>
    <row r="2047" hidden="1">
      <c r="A2047" s="2" t="s">
        <v>410</v>
      </c>
      <c r="B2047" s="14"/>
      <c r="C2047" s="1" t="s">
        <v>167</v>
      </c>
      <c r="D2047" s="2" t="s">
        <v>428</v>
      </c>
      <c r="E2047" s="1" t="s">
        <v>17</v>
      </c>
      <c r="F2047" s="4"/>
      <c r="G2047" s="1" t="b">
        <v>1</v>
      </c>
      <c r="H2047" s="1" t="b">
        <v>1</v>
      </c>
      <c r="I2047" s="1" t="s">
        <v>2207</v>
      </c>
      <c r="J2047" s="5"/>
    </row>
    <row r="2048" hidden="1">
      <c r="A2048" s="2" t="s">
        <v>410</v>
      </c>
      <c r="B2048" s="14"/>
      <c r="C2048" s="1" t="s">
        <v>167</v>
      </c>
      <c r="D2048" s="2" t="s">
        <v>428</v>
      </c>
      <c r="E2048" s="1" t="s">
        <v>17</v>
      </c>
      <c r="F2048" s="1" t="s">
        <v>2920</v>
      </c>
      <c r="G2048" s="1" t="b">
        <v>1</v>
      </c>
      <c r="H2048" s="1" t="b">
        <v>1</v>
      </c>
      <c r="I2048" s="1" t="s">
        <v>2207</v>
      </c>
      <c r="J2048" s="5"/>
    </row>
    <row r="2049" hidden="1">
      <c r="A2049" s="2" t="s">
        <v>410</v>
      </c>
      <c r="B2049" s="14"/>
      <c r="C2049" s="1" t="s">
        <v>167</v>
      </c>
      <c r="D2049" s="2" t="s">
        <v>401</v>
      </c>
      <c r="E2049" s="1" t="s">
        <v>15</v>
      </c>
      <c r="F2049" s="1" t="s">
        <v>2333</v>
      </c>
      <c r="G2049" s="1" t="b">
        <v>1</v>
      </c>
      <c r="H2049" s="1" t="b">
        <v>1</v>
      </c>
      <c r="I2049" s="1" t="s">
        <v>2221</v>
      </c>
      <c r="J2049" s="5"/>
    </row>
    <row r="2050" hidden="1">
      <c r="A2050" s="2" t="s">
        <v>411</v>
      </c>
      <c r="B2050" s="14"/>
      <c r="C2050" s="1" t="s">
        <v>167</v>
      </c>
      <c r="D2050" s="2" t="s">
        <v>432</v>
      </c>
      <c r="E2050" s="1" t="s">
        <v>17</v>
      </c>
      <c r="F2050" s="4"/>
      <c r="G2050" s="1" t="b">
        <v>1</v>
      </c>
      <c r="H2050" s="1" t="b">
        <v>1</v>
      </c>
      <c r="I2050" s="1" t="s">
        <v>2207</v>
      </c>
      <c r="J2050" s="5"/>
    </row>
    <row r="2051" hidden="1">
      <c r="A2051" s="2" t="s">
        <v>411</v>
      </c>
      <c r="B2051" s="14"/>
      <c r="C2051" s="1" t="s">
        <v>167</v>
      </c>
      <c r="D2051" s="2" t="s">
        <v>432</v>
      </c>
      <c r="E2051" s="1" t="s">
        <v>17</v>
      </c>
      <c r="F2051" s="1" t="s">
        <v>2782</v>
      </c>
      <c r="G2051" s="1" t="b">
        <v>1</v>
      </c>
      <c r="H2051" s="1" t="b">
        <v>1</v>
      </c>
      <c r="I2051" s="1" t="s">
        <v>2207</v>
      </c>
      <c r="J2051" s="5"/>
    </row>
    <row r="2052" hidden="1">
      <c r="A2052" s="2" t="s">
        <v>411</v>
      </c>
      <c r="B2052" s="14"/>
      <c r="C2052" s="1" t="s">
        <v>167</v>
      </c>
      <c r="D2052" s="2" t="s">
        <v>401</v>
      </c>
      <c r="E2052" s="1" t="s">
        <v>15</v>
      </c>
      <c r="F2052" s="1" t="s">
        <v>2333</v>
      </c>
      <c r="G2052" s="1" t="b">
        <v>1</v>
      </c>
      <c r="H2052" s="1" t="b">
        <v>1</v>
      </c>
      <c r="I2052" s="1" t="s">
        <v>2221</v>
      </c>
      <c r="J2052" s="5"/>
    </row>
    <row r="2053" hidden="1">
      <c r="A2053" s="2" t="s">
        <v>412</v>
      </c>
      <c r="B2053" s="14"/>
      <c r="C2053" s="1" t="s">
        <v>167</v>
      </c>
      <c r="D2053" s="2" t="s">
        <v>432</v>
      </c>
      <c r="E2053" s="1" t="s">
        <v>17</v>
      </c>
      <c r="F2053" s="4"/>
      <c r="G2053" s="1" t="b">
        <v>1</v>
      </c>
      <c r="H2053" s="1" t="b">
        <v>1</v>
      </c>
      <c r="I2053" s="1" t="s">
        <v>2207</v>
      </c>
      <c r="J2053" s="5"/>
    </row>
    <row r="2054" hidden="1">
      <c r="A2054" s="2" t="s">
        <v>412</v>
      </c>
      <c r="B2054" s="14"/>
      <c r="C2054" s="1" t="s">
        <v>167</v>
      </c>
      <c r="D2054" s="2" t="s">
        <v>432</v>
      </c>
      <c r="E2054" s="1" t="s">
        <v>17</v>
      </c>
      <c r="F2054" s="1" t="s">
        <v>2782</v>
      </c>
      <c r="G2054" s="1" t="b">
        <v>1</v>
      </c>
      <c r="H2054" s="1" t="b">
        <v>1</v>
      </c>
      <c r="I2054" s="1" t="s">
        <v>2207</v>
      </c>
      <c r="J2054" s="5"/>
    </row>
    <row r="2055" hidden="1">
      <c r="A2055" s="2" t="s">
        <v>412</v>
      </c>
      <c r="B2055" s="14"/>
      <c r="C2055" s="1" t="s">
        <v>167</v>
      </c>
      <c r="D2055" s="2" t="s">
        <v>434</v>
      </c>
      <c r="E2055" s="1" t="s">
        <v>13</v>
      </c>
      <c r="F2055" s="1" t="s">
        <v>2668</v>
      </c>
      <c r="G2055" s="1" t="b">
        <v>0</v>
      </c>
      <c r="H2055" s="1" t="b">
        <v>1</v>
      </c>
      <c r="I2055" s="1" t="s">
        <v>2221</v>
      </c>
      <c r="J2055" s="5"/>
    </row>
    <row r="2056" hidden="1">
      <c r="A2056" s="2" t="s">
        <v>413</v>
      </c>
      <c r="B2056" s="14"/>
      <c r="C2056" s="1" t="s">
        <v>167</v>
      </c>
      <c r="D2056" s="2" t="s">
        <v>428</v>
      </c>
      <c r="E2056" s="1" t="s">
        <v>17</v>
      </c>
      <c r="F2056" s="4"/>
      <c r="G2056" s="1" t="b">
        <v>1</v>
      </c>
      <c r="H2056" s="1" t="b">
        <v>1</v>
      </c>
      <c r="I2056" s="1" t="s">
        <v>2207</v>
      </c>
      <c r="J2056" s="5"/>
    </row>
    <row r="2057" hidden="1">
      <c r="A2057" s="2" t="s">
        <v>413</v>
      </c>
      <c r="B2057" s="14"/>
      <c r="C2057" s="1" t="s">
        <v>167</v>
      </c>
      <c r="D2057" s="2" t="s">
        <v>428</v>
      </c>
      <c r="E2057" s="1" t="s">
        <v>17</v>
      </c>
      <c r="F2057" s="1" t="s">
        <v>2920</v>
      </c>
      <c r="G2057" s="1" t="b">
        <v>1</v>
      </c>
      <c r="H2057" s="1" t="b">
        <v>1</v>
      </c>
      <c r="I2057" s="1" t="s">
        <v>2207</v>
      </c>
      <c r="J2057" s="5"/>
    </row>
    <row r="2058" hidden="1">
      <c r="A2058" s="2" t="s">
        <v>413</v>
      </c>
      <c r="B2058" s="14"/>
      <c r="C2058" s="1" t="s">
        <v>167</v>
      </c>
      <c r="D2058" s="2" t="s">
        <v>401</v>
      </c>
      <c r="E2058" s="1" t="s">
        <v>15</v>
      </c>
      <c r="F2058" s="1" t="s">
        <v>2333</v>
      </c>
      <c r="G2058" s="1" t="b">
        <v>1</v>
      </c>
      <c r="H2058" s="1" t="b">
        <v>1</v>
      </c>
      <c r="I2058" s="1" t="s">
        <v>2221</v>
      </c>
      <c r="J2058" s="5"/>
    </row>
    <row r="2059" hidden="1">
      <c r="A2059" s="2" t="s">
        <v>414</v>
      </c>
      <c r="B2059" s="14"/>
      <c r="C2059" s="1" t="s">
        <v>167</v>
      </c>
      <c r="D2059" s="2" t="s">
        <v>432</v>
      </c>
      <c r="E2059" s="1" t="s">
        <v>17</v>
      </c>
      <c r="F2059" s="4"/>
      <c r="G2059" s="1" t="b">
        <v>1</v>
      </c>
      <c r="H2059" s="1" t="b">
        <v>1</v>
      </c>
      <c r="I2059" s="1" t="s">
        <v>2207</v>
      </c>
      <c r="J2059" s="5"/>
    </row>
    <row r="2060" hidden="1">
      <c r="A2060" s="2" t="s">
        <v>414</v>
      </c>
      <c r="B2060" s="14"/>
      <c r="C2060" s="1" t="s">
        <v>167</v>
      </c>
      <c r="D2060" s="2" t="s">
        <v>432</v>
      </c>
      <c r="E2060" s="1" t="s">
        <v>17</v>
      </c>
      <c r="F2060" s="1" t="s">
        <v>2782</v>
      </c>
      <c r="G2060" s="1" t="b">
        <v>1</v>
      </c>
      <c r="H2060" s="1" t="b">
        <v>1</v>
      </c>
      <c r="I2060" s="1" t="s">
        <v>2207</v>
      </c>
      <c r="J2060" s="5"/>
    </row>
    <row r="2061" hidden="1">
      <c r="A2061" s="2" t="s">
        <v>414</v>
      </c>
      <c r="B2061" s="14"/>
      <c r="C2061" s="1" t="s">
        <v>167</v>
      </c>
      <c r="D2061" s="2" t="s">
        <v>1060</v>
      </c>
      <c r="E2061" s="1" t="s">
        <v>13</v>
      </c>
      <c r="F2061" s="1" t="s">
        <v>2669</v>
      </c>
      <c r="G2061" s="1" t="b">
        <v>0</v>
      </c>
      <c r="H2061" s="1" t="b">
        <v>1</v>
      </c>
      <c r="I2061" s="1" t="s">
        <v>2221</v>
      </c>
      <c r="J2061" s="5"/>
    </row>
    <row r="2062" hidden="1">
      <c r="A2062" s="1" t="s">
        <v>415</v>
      </c>
      <c r="B2062" s="14"/>
      <c r="C2062" s="1" t="s">
        <v>167</v>
      </c>
      <c r="D2062" s="2" t="s">
        <v>405</v>
      </c>
      <c r="E2062" s="1" t="s">
        <v>17</v>
      </c>
      <c r="F2062" s="4"/>
      <c r="G2062" s="1" t="b">
        <v>1</v>
      </c>
      <c r="H2062" s="1" t="b">
        <v>1</v>
      </c>
      <c r="I2062" s="1" t="s">
        <v>2207</v>
      </c>
      <c r="J2062" s="5"/>
    </row>
    <row r="2063" hidden="1">
      <c r="A2063" s="1" t="s">
        <v>415</v>
      </c>
      <c r="B2063" s="14"/>
      <c r="C2063" s="1" t="s">
        <v>167</v>
      </c>
      <c r="D2063" s="2" t="s">
        <v>405</v>
      </c>
      <c r="E2063" s="1" t="s">
        <v>17</v>
      </c>
      <c r="F2063" s="1" t="s">
        <v>2783</v>
      </c>
      <c r="G2063" s="1" t="b">
        <v>1</v>
      </c>
      <c r="H2063" s="1" t="b">
        <v>1</v>
      </c>
      <c r="I2063" s="1" t="s">
        <v>2207</v>
      </c>
      <c r="J2063" s="5"/>
    </row>
    <row r="2064" hidden="1">
      <c r="A2064" s="1" t="s">
        <v>415</v>
      </c>
      <c r="B2064" s="14"/>
      <c r="C2064" s="1" t="s">
        <v>167</v>
      </c>
      <c r="D2064" s="2" t="s">
        <v>401</v>
      </c>
      <c r="E2064" s="1" t="s">
        <v>15</v>
      </c>
      <c r="F2064" s="1" t="s">
        <v>2333</v>
      </c>
      <c r="G2064" s="1" t="b">
        <v>1</v>
      </c>
      <c r="H2064" s="1" t="b">
        <v>1</v>
      </c>
      <c r="I2064" s="1" t="s">
        <v>2221</v>
      </c>
      <c r="J2064" s="5"/>
    </row>
    <row r="2065" hidden="1">
      <c r="A2065" s="1" t="s">
        <v>416</v>
      </c>
      <c r="B2065" s="14"/>
      <c r="C2065" s="1" t="s">
        <v>167</v>
      </c>
      <c r="D2065" s="2" t="s">
        <v>429</v>
      </c>
      <c r="E2065" s="1" t="s">
        <v>17</v>
      </c>
      <c r="F2065" s="4"/>
      <c r="G2065" s="1" t="b">
        <v>1</v>
      </c>
      <c r="H2065" s="1" t="b">
        <v>1</v>
      </c>
      <c r="I2065" s="1" t="s">
        <v>2207</v>
      </c>
      <c r="J2065" s="5"/>
    </row>
    <row r="2066" hidden="1">
      <c r="A2066" s="1" t="s">
        <v>416</v>
      </c>
      <c r="B2066" s="14"/>
      <c r="C2066" s="1" t="s">
        <v>167</v>
      </c>
      <c r="D2066" s="2" t="s">
        <v>429</v>
      </c>
      <c r="E2066" s="1" t="s">
        <v>17</v>
      </c>
      <c r="F2066" s="1" t="s">
        <v>2921</v>
      </c>
      <c r="G2066" s="1" t="b">
        <v>1</v>
      </c>
      <c r="H2066" s="1" t="b">
        <v>1</v>
      </c>
      <c r="I2066" s="1" t="s">
        <v>2207</v>
      </c>
      <c r="J2066" s="5"/>
    </row>
    <row r="2067" hidden="1">
      <c r="A2067" s="1" t="s">
        <v>416</v>
      </c>
      <c r="B2067" s="14"/>
      <c r="C2067" s="1" t="s">
        <v>167</v>
      </c>
      <c r="D2067" s="2" t="s">
        <v>401</v>
      </c>
      <c r="E2067" s="1" t="s">
        <v>15</v>
      </c>
      <c r="F2067" s="1" t="s">
        <v>2333</v>
      </c>
      <c r="G2067" s="1" t="b">
        <v>1</v>
      </c>
      <c r="H2067" s="1" t="b">
        <v>1</v>
      </c>
      <c r="I2067" s="1" t="s">
        <v>2221</v>
      </c>
      <c r="J2067" s="5"/>
    </row>
    <row r="2068" hidden="1">
      <c r="A2068" s="1" t="s">
        <v>417</v>
      </c>
      <c r="B2068" s="14"/>
      <c r="C2068" s="1" t="s">
        <v>167</v>
      </c>
      <c r="D2068" s="2" t="s">
        <v>433</v>
      </c>
      <c r="E2068" s="1" t="s">
        <v>17</v>
      </c>
      <c r="F2068" s="4"/>
      <c r="G2068" s="1" t="b">
        <v>1</v>
      </c>
      <c r="H2068" s="1" t="b">
        <v>1</v>
      </c>
      <c r="I2068" s="1" t="s">
        <v>2207</v>
      </c>
      <c r="J2068" s="5"/>
    </row>
    <row r="2069" hidden="1">
      <c r="A2069" s="1" t="s">
        <v>417</v>
      </c>
      <c r="B2069" s="14"/>
      <c r="C2069" s="1" t="s">
        <v>167</v>
      </c>
      <c r="D2069" s="2" t="s">
        <v>433</v>
      </c>
      <c r="E2069" s="1" t="s">
        <v>17</v>
      </c>
      <c r="F2069" s="1" t="s">
        <v>2919</v>
      </c>
      <c r="G2069" s="1" t="b">
        <v>1</v>
      </c>
      <c r="H2069" s="1" t="b">
        <v>1</v>
      </c>
      <c r="I2069" s="1" t="s">
        <v>2207</v>
      </c>
      <c r="J2069" s="5"/>
    </row>
    <row r="2070" hidden="1">
      <c r="A2070" s="1" t="s">
        <v>417</v>
      </c>
      <c r="B2070" s="14"/>
      <c r="C2070" s="1" t="s">
        <v>167</v>
      </c>
      <c r="D2070" s="2" t="s">
        <v>401</v>
      </c>
      <c r="E2070" s="1" t="s">
        <v>15</v>
      </c>
      <c r="F2070" s="1" t="s">
        <v>2333</v>
      </c>
      <c r="G2070" s="1" t="b">
        <v>1</v>
      </c>
      <c r="H2070" s="1" t="b">
        <v>1</v>
      </c>
      <c r="I2070" s="1" t="s">
        <v>2221</v>
      </c>
      <c r="J2070" s="5"/>
    </row>
    <row r="2071" hidden="1">
      <c r="A2071" s="1" t="s">
        <v>418</v>
      </c>
      <c r="B2071" s="14"/>
      <c r="C2071" s="1" t="s">
        <v>167</v>
      </c>
      <c r="D2071" s="2" t="s">
        <v>429</v>
      </c>
      <c r="E2071" s="1" t="s">
        <v>17</v>
      </c>
      <c r="F2071" s="4"/>
      <c r="G2071" s="1" t="b">
        <v>1</v>
      </c>
      <c r="H2071" s="1" t="b">
        <v>1</v>
      </c>
      <c r="I2071" s="1" t="s">
        <v>2207</v>
      </c>
      <c r="J2071" s="5"/>
    </row>
    <row r="2072" hidden="1">
      <c r="A2072" s="1" t="s">
        <v>418</v>
      </c>
      <c r="B2072" s="14"/>
      <c r="C2072" s="1" t="s">
        <v>167</v>
      </c>
      <c r="D2072" s="2" t="s">
        <v>429</v>
      </c>
      <c r="E2072" s="1" t="s">
        <v>17</v>
      </c>
      <c r="F2072" s="1" t="s">
        <v>2921</v>
      </c>
      <c r="G2072" s="1" t="b">
        <v>1</v>
      </c>
      <c r="H2072" s="1" t="b">
        <v>1</v>
      </c>
      <c r="I2072" s="1" t="s">
        <v>2207</v>
      </c>
      <c r="J2072" s="5"/>
    </row>
    <row r="2073" hidden="1">
      <c r="A2073" s="1" t="s">
        <v>418</v>
      </c>
      <c r="B2073" s="14"/>
      <c r="C2073" s="1" t="s">
        <v>167</v>
      </c>
      <c r="D2073" s="2" t="s">
        <v>401</v>
      </c>
      <c r="E2073" s="1" t="s">
        <v>15</v>
      </c>
      <c r="F2073" s="1" t="s">
        <v>2333</v>
      </c>
      <c r="G2073" s="1" t="b">
        <v>1</v>
      </c>
      <c r="H2073" s="1" t="b">
        <v>1</v>
      </c>
      <c r="I2073" s="1" t="s">
        <v>2221</v>
      </c>
      <c r="J2073" s="5"/>
    </row>
    <row r="2074" hidden="1">
      <c r="A2074" s="1" t="s">
        <v>419</v>
      </c>
      <c r="B2074" s="14"/>
      <c r="C2074" s="1" t="s">
        <v>167</v>
      </c>
      <c r="D2074" s="2" t="s">
        <v>432</v>
      </c>
      <c r="E2074" s="1" t="s">
        <v>17</v>
      </c>
      <c r="F2074" s="4"/>
      <c r="G2074" s="1" t="b">
        <v>1</v>
      </c>
      <c r="H2074" s="1" t="b">
        <v>1</v>
      </c>
      <c r="I2074" s="1" t="s">
        <v>2207</v>
      </c>
      <c r="J2074" s="5"/>
    </row>
    <row r="2075" hidden="1">
      <c r="A2075" s="1" t="s">
        <v>419</v>
      </c>
      <c r="B2075" s="14"/>
      <c r="C2075" s="1" t="s">
        <v>167</v>
      </c>
      <c r="D2075" s="2" t="s">
        <v>432</v>
      </c>
      <c r="E2075" s="1" t="s">
        <v>17</v>
      </c>
      <c r="F2075" s="1" t="s">
        <v>2782</v>
      </c>
      <c r="G2075" s="1" t="b">
        <v>1</v>
      </c>
      <c r="H2075" s="1" t="b">
        <v>1</v>
      </c>
      <c r="I2075" s="1" t="s">
        <v>2207</v>
      </c>
      <c r="J2075" s="5"/>
    </row>
    <row r="2076" hidden="1">
      <c r="A2076" s="1" t="s">
        <v>419</v>
      </c>
      <c r="B2076" s="14"/>
      <c r="C2076" s="1" t="s">
        <v>167</v>
      </c>
      <c r="D2076" s="2" t="s">
        <v>401</v>
      </c>
      <c r="E2076" s="1" t="s">
        <v>15</v>
      </c>
      <c r="F2076" s="1" t="s">
        <v>2333</v>
      </c>
      <c r="G2076" s="1" t="b">
        <v>1</v>
      </c>
      <c r="H2076" s="1" t="b">
        <v>1</v>
      </c>
      <c r="I2076" s="1" t="s">
        <v>2221</v>
      </c>
      <c r="J2076" s="5"/>
    </row>
    <row r="2077" hidden="1">
      <c r="A2077" s="1" t="s">
        <v>420</v>
      </c>
      <c r="B2077" s="14"/>
      <c r="C2077" s="1" t="s">
        <v>167</v>
      </c>
      <c r="D2077" s="1" t="s">
        <v>403</v>
      </c>
      <c r="E2077" s="1" t="s">
        <v>20</v>
      </c>
      <c r="F2077" s="4"/>
      <c r="G2077" s="1" t="b">
        <v>1</v>
      </c>
      <c r="H2077" s="1" t="b">
        <v>1</v>
      </c>
      <c r="I2077" s="1" t="s">
        <v>2207</v>
      </c>
      <c r="J2077" s="5"/>
    </row>
    <row r="2078" hidden="1">
      <c r="A2078" s="1" t="s">
        <v>420</v>
      </c>
      <c r="B2078" s="14"/>
      <c r="C2078" s="1" t="s">
        <v>167</v>
      </c>
      <c r="D2078" s="1" t="s">
        <v>403</v>
      </c>
      <c r="E2078" s="1" t="s">
        <v>20</v>
      </c>
      <c r="F2078" s="1" t="s">
        <v>2922</v>
      </c>
      <c r="G2078" s="1" t="b">
        <v>1</v>
      </c>
      <c r="H2078" s="1" t="b">
        <v>1</v>
      </c>
      <c r="I2078" s="1" t="s">
        <v>2207</v>
      </c>
      <c r="J2078" s="5"/>
    </row>
    <row r="2079" hidden="1">
      <c r="A2079" s="1" t="s">
        <v>420</v>
      </c>
      <c r="B2079" s="14"/>
      <c r="C2079" s="1" t="s">
        <v>167</v>
      </c>
      <c r="D2079" s="2" t="s">
        <v>401</v>
      </c>
      <c r="E2079" s="1" t="s">
        <v>15</v>
      </c>
      <c r="F2079" s="1" t="s">
        <v>2333</v>
      </c>
      <c r="G2079" s="1" t="b">
        <v>1</v>
      </c>
      <c r="H2079" s="1" t="b">
        <v>1</v>
      </c>
      <c r="I2079" s="1" t="s">
        <v>2221</v>
      </c>
      <c r="J2079" s="5"/>
    </row>
    <row r="2080" hidden="1">
      <c r="A2080" s="1" t="s">
        <v>421</v>
      </c>
      <c r="B2080" s="14"/>
      <c r="C2080" s="1" t="s">
        <v>167</v>
      </c>
      <c r="D2080" s="2" t="s">
        <v>432</v>
      </c>
      <c r="E2080" s="1" t="s">
        <v>17</v>
      </c>
      <c r="F2080" s="4"/>
      <c r="G2080" s="1" t="b">
        <v>1</v>
      </c>
      <c r="H2080" s="1" t="b">
        <v>1</v>
      </c>
      <c r="I2080" s="1" t="s">
        <v>2207</v>
      </c>
      <c r="J2080" s="5"/>
    </row>
    <row r="2081" hidden="1">
      <c r="A2081" s="1" t="s">
        <v>421</v>
      </c>
      <c r="B2081" s="14"/>
      <c r="C2081" s="1" t="s">
        <v>167</v>
      </c>
      <c r="D2081" s="2" t="s">
        <v>432</v>
      </c>
      <c r="E2081" s="1" t="s">
        <v>17</v>
      </c>
      <c r="F2081" s="1" t="s">
        <v>2782</v>
      </c>
      <c r="G2081" s="1" t="b">
        <v>1</v>
      </c>
      <c r="H2081" s="1" t="b">
        <v>1</v>
      </c>
      <c r="I2081" s="1" t="s">
        <v>2207</v>
      </c>
      <c r="J2081" s="5"/>
    </row>
    <row r="2082" hidden="1">
      <c r="A2082" s="1" t="s">
        <v>421</v>
      </c>
      <c r="B2082" s="14"/>
      <c r="C2082" s="1" t="s">
        <v>167</v>
      </c>
      <c r="D2082" s="2" t="s">
        <v>401</v>
      </c>
      <c r="E2082" s="1" t="s">
        <v>15</v>
      </c>
      <c r="F2082" s="1" t="s">
        <v>2333</v>
      </c>
      <c r="G2082" s="1" t="b">
        <v>1</v>
      </c>
      <c r="H2082" s="1" t="b">
        <v>1</v>
      </c>
      <c r="I2082" s="1" t="s">
        <v>2221</v>
      </c>
      <c r="J2082" s="5"/>
    </row>
    <row r="2083" hidden="1">
      <c r="A2083" s="1" t="s">
        <v>422</v>
      </c>
      <c r="B2083" s="14"/>
      <c r="C2083" s="1" t="s">
        <v>167</v>
      </c>
      <c r="D2083" s="2" t="s">
        <v>432</v>
      </c>
      <c r="E2083" s="1" t="s">
        <v>17</v>
      </c>
      <c r="F2083" s="4"/>
      <c r="G2083" s="1" t="b">
        <v>1</v>
      </c>
      <c r="H2083" s="1" t="b">
        <v>1</v>
      </c>
      <c r="I2083" s="1" t="s">
        <v>2207</v>
      </c>
      <c r="J2083" s="5"/>
    </row>
    <row r="2084" hidden="1">
      <c r="A2084" s="1" t="s">
        <v>422</v>
      </c>
      <c r="B2084" s="14"/>
      <c r="C2084" s="1" t="s">
        <v>167</v>
      </c>
      <c r="D2084" s="2" t="s">
        <v>432</v>
      </c>
      <c r="E2084" s="1" t="s">
        <v>17</v>
      </c>
      <c r="F2084" s="1" t="s">
        <v>2782</v>
      </c>
      <c r="G2084" s="1" t="b">
        <v>1</v>
      </c>
      <c r="H2084" s="1" t="b">
        <v>1</v>
      </c>
      <c r="I2084" s="1" t="s">
        <v>2207</v>
      </c>
      <c r="J2084" s="5"/>
    </row>
    <row r="2085" hidden="1">
      <c r="A2085" s="1" t="s">
        <v>422</v>
      </c>
      <c r="B2085" s="14"/>
      <c r="C2085" s="1" t="s">
        <v>167</v>
      </c>
      <c r="D2085" s="2" t="s">
        <v>401</v>
      </c>
      <c r="E2085" s="1" t="s">
        <v>15</v>
      </c>
      <c r="F2085" s="1" t="s">
        <v>2333</v>
      </c>
      <c r="G2085" s="1" t="b">
        <v>1</v>
      </c>
      <c r="H2085" s="1" t="b">
        <v>1</v>
      </c>
      <c r="I2085" s="1" t="s">
        <v>2221</v>
      </c>
      <c r="J2085" s="5"/>
    </row>
    <row r="2086" hidden="1">
      <c r="A2086" s="1" t="s">
        <v>423</v>
      </c>
      <c r="B2086" s="14"/>
      <c r="C2086" s="1" t="s">
        <v>167</v>
      </c>
      <c r="D2086" s="1" t="s">
        <v>403</v>
      </c>
      <c r="E2086" s="1" t="s">
        <v>20</v>
      </c>
      <c r="F2086" s="4"/>
      <c r="G2086" s="1" t="b">
        <v>1</v>
      </c>
      <c r="H2086" s="1" t="b">
        <v>1</v>
      </c>
      <c r="I2086" s="1" t="s">
        <v>2207</v>
      </c>
      <c r="J2086" s="5"/>
    </row>
    <row r="2087" hidden="1">
      <c r="A2087" s="1" t="s">
        <v>423</v>
      </c>
      <c r="B2087" s="14"/>
      <c r="C2087" s="1" t="s">
        <v>167</v>
      </c>
      <c r="D2087" s="1" t="s">
        <v>403</v>
      </c>
      <c r="E2087" s="1" t="s">
        <v>20</v>
      </c>
      <c r="F2087" s="1" t="s">
        <v>2922</v>
      </c>
      <c r="G2087" s="1" t="b">
        <v>1</v>
      </c>
      <c r="H2087" s="1" t="b">
        <v>1</v>
      </c>
      <c r="I2087" s="1" t="s">
        <v>2207</v>
      </c>
      <c r="J2087" s="5"/>
    </row>
    <row r="2088" hidden="1">
      <c r="A2088" s="1" t="s">
        <v>423</v>
      </c>
      <c r="B2088" s="14"/>
      <c r="C2088" s="1" t="s">
        <v>167</v>
      </c>
      <c r="D2088" s="2" t="s">
        <v>401</v>
      </c>
      <c r="E2088" s="1" t="s">
        <v>15</v>
      </c>
      <c r="F2088" s="1" t="s">
        <v>2333</v>
      </c>
      <c r="G2088" s="1" t="b">
        <v>1</v>
      </c>
      <c r="H2088" s="1" t="b">
        <v>1</v>
      </c>
      <c r="I2088" s="1" t="s">
        <v>2221</v>
      </c>
      <c r="J2088" s="5"/>
    </row>
    <row r="2089" hidden="1">
      <c r="A2089" s="1" t="s">
        <v>424</v>
      </c>
      <c r="B2089" s="14"/>
      <c r="C2089" s="1" t="s">
        <v>167</v>
      </c>
      <c r="D2089" s="2" t="s">
        <v>429</v>
      </c>
      <c r="E2089" s="1" t="s">
        <v>17</v>
      </c>
      <c r="F2089" s="4"/>
      <c r="G2089" s="1" t="b">
        <v>1</v>
      </c>
      <c r="H2089" s="1" t="b">
        <v>1</v>
      </c>
      <c r="I2089" s="1" t="s">
        <v>2207</v>
      </c>
      <c r="J2089" s="5"/>
    </row>
    <row r="2090" hidden="1">
      <c r="A2090" s="1" t="s">
        <v>424</v>
      </c>
      <c r="B2090" s="14"/>
      <c r="C2090" s="1" t="s">
        <v>167</v>
      </c>
      <c r="D2090" s="2" t="s">
        <v>429</v>
      </c>
      <c r="E2090" s="1" t="s">
        <v>17</v>
      </c>
      <c r="F2090" s="1" t="s">
        <v>2921</v>
      </c>
      <c r="G2090" s="1" t="b">
        <v>1</v>
      </c>
      <c r="H2090" s="1" t="b">
        <v>1</v>
      </c>
      <c r="I2090" s="1" t="s">
        <v>2207</v>
      </c>
      <c r="J2090" s="5"/>
    </row>
    <row r="2091" hidden="1">
      <c r="A2091" s="1" t="s">
        <v>424</v>
      </c>
      <c r="B2091" s="14"/>
      <c r="C2091" s="1" t="s">
        <v>167</v>
      </c>
      <c r="D2091" s="2" t="s">
        <v>401</v>
      </c>
      <c r="E2091" s="1" t="s">
        <v>15</v>
      </c>
      <c r="F2091" s="1" t="s">
        <v>2333</v>
      </c>
      <c r="G2091" s="1" t="b">
        <v>1</v>
      </c>
      <c r="H2091" s="1" t="b">
        <v>1</v>
      </c>
      <c r="I2091" s="1" t="s">
        <v>2221</v>
      </c>
      <c r="J2091" s="5"/>
    </row>
    <row r="2092" hidden="1">
      <c r="A2092" s="1" t="s">
        <v>425</v>
      </c>
      <c r="B2092" s="14"/>
      <c r="C2092" s="1" t="s">
        <v>167</v>
      </c>
      <c r="D2092" s="1" t="s">
        <v>403</v>
      </c>
      <c r="E2092" s="1" t="s">
        <v>20</v>
      </c>
      <c r="F2092" s="4"/>
      <c r="G2092" s="1" t="b">
        <v>1</v>
      </c>
      <c r="H2092" s="1" t="b">
        <v>1</v>
      </c>
      <c r="I2092" s="1" t="s">
        <v>2207</v>
      </c>
      <c r="J2092" s="5"/>
    </row>
    <row r="2093" hidden="1">
      <c r="A2093" s="1" t="s">
        <v>425</v>
      </c>
      <c r="B2093" s="14"/>
      <c r="C2093" s="1" t="s">
        <v>167</v>
      </c>
      <c r="D2093" s="1" t="s">
        <v>403</v>
      </c>
      <c r="E2093" s="1" t="s">
        <v>20</v>
      </c>
      <c r="F2093" s="1" t="s">
        <v>2922</v>
      </c>
      <c r="G2093" s="1" t="b">
        <v>1</v>
      </c>
      <c r="H2093" s="1" t="b">
        <v>1</v>
      </c>
      <c r="I2093" s="1" t="s">
        <v>2207</v>
      </c>
      <c r="J2093" s="5"/>
    </row>
    <row r="2094" hidden="1">
      <c r="A2094" s="1" t="s">
        <v>425</v>
      </c>
      <c r="B2094" s="14"/>
      <c r="C2094" s="1" t="s">
        <v>167</v>
      </c>
      <c r="D2094" s="2" t="s">
        <v>401</v>
      </c>
      <c r="E2094" s="1" t="s">
        <v>15</v>
      </c>
      <c r="F2094" s="1" t="s">
        <v>2333</v>
      </c>
      <c r="G2094" s="1" t="b">
        <v>1</v>
      </c>
      <c r="H2094" s="1" t="b">
        <v>1</v>
      </c>
      <c r="I2094" s="1" t="s">
        <v>2221</v>
      </c>
      <c r="J2094" s="5"/>
    </row>
    <row r="2095" hidden="1">
      <c r="A2095" s="1" t="s">
        <v>426</v>
      </c>
      <c r="B2095" s="14"/>
      <c r="C2095" s="1" t="s">
        <v>167</v>
      </c>
      <c r="D2095" s="2" t="s">
        <v>433</v>
      </c>
      <c r="E2095" s="1" t="s">
        <v>17</v>
      </c>
      <c r="F2095" s="4"/>
      <c r="G2095" s="1" t="b">
        <v>1</v>
      </c>
      <c r="H2095" s="1" t="b">
        <v>1</v>
      </c>
      <c r="I2095" s="1" t="s">
        <v>2207</v>
      </c>
      <c r="J2095" s="5"/>
    </row>
    <row r="2096" hidden="1">
      <c r="A2096" s="1" t="s">
        <v>426</v>
      </c>
      <c r="B2096" s="14"/>
      <c r="C2096" s="1" t="s">
        <v>167</v>
      </c>
      <c r="D2096" s="2" t="s">
        <v>433</v>
      </c>
      <c r="E2096" s="1" t="s">
        <v>17</v>
      </c>
      <c r="F2096" s="1" t="s">
        <v>2919</v>
      </c>
      <c r="G2096" s="1" t="b">
        <v>1</v>
      </c>
      <c r="H2096" s="1" t="b">
        <v>1</v>
      </c>
      <c r="I2096" s="1" t="s">
        <v>2207</v>
      </c>
      <c r="J2096" s="5"/>
    </row>
    <row r="2097" hidden="1">
      <c r="A2097" s="1" t="s">
        <v>426</v>
      </c>
      <c r="B2097" s="14"/>
      <c r="C2097" s="1" t="s">
        <v>167</v>
      </c>
      <c r="D2097" s="2" t="s">
        <v>401</v>
      </c>
      <c r="E2097" s="1" t="s">
        <v>15</v>
      </c>
      <c r="F2097" s="1" t="s">
        <v>2923</v>
      </c>
      <c r="G2097" s="1" t="b">
        <v>1</v>
      </c>
      <c r="H2097" s="1" t="b">
        <v>1</v>
      </c>
      <c r="I2097" s="1" t="s">
        <v>2221</v>
      </c>
      <c r="J2097" s="5"/>
    </row>
    <row r="2098" hidden="1">
      <c r="A2098" s="1" t="s">
        <v>427</v>
      </c>
      <c r="B2098" s="14"/>
      <c r="C2098" s="1" t="s">
        <v>167</v>
      </c>
      <c r="D2098" s="2" t="s">
        <v>281</v>
      </c>
      <c r="E2098" s="1" t="s">
        <v>17</v>
      </c>
      <c r="F2098" s="4"/>
      <c r="G2098" s="1" t="b">
        <v>1</v>
      </c>
      <c r="H2098" s="1" t="b">
        <v>1</v>
      </c>
      <c r="I2098" s="1" t="s">
        <v>2207</v>
      </c>
      <c r="J2098" s="5"/>
    </row>
    <row r="2099" hidden="1">
      <c r="A2099" s="1" t="s">
        <v>427</v>
      </c>
      <c r="B2099" s="14"/>
      <c r="C2099" s="1" t="s">
        <v>167</v>
      </c>
      <c r="D2099" s="2" t="s">
        <v>281</v>
      </c>
      <c r="E2099" s="1" t="s">
        <v>17</v>
      </c>
      <c r="F2099" s="1" t="s">
        <v>2752</v>
      </c>
      <c r="G2099" s="1" t="b">
        <v>1</v>
      </c>
      <c r="H2099" s="1" t="b">
        <v>1</v>
      </c>
      <c r="I2099" s="1" t="s">
        <v>2207</v>
      </c>
      <c r="J2099" s="5"/>
    </row>
    <row r="2100" hidden="1">
      <c r="A2100" s="1" t="s">
        <v>427</v>
      </c>
      <c r="B2100" s="14"/>
      <c r="C2100" s="1" t="s">
        <v>167</v>
      </c>
      <c r="D2100" s="2" t="s">
        <v>401</v>
      </c>
      <c r="E2100" s="1" t="s">
        <v>15</v>
      </c>
      <c r="F2100" s="1" t="s">
        <v>2333</v>
      </c>
      <c r="G2100" s="1" t="b">
        <v>1</v>
      </c>
      <c r="H2100" s="1" t="b">
        <v>1</v>
      </c>
      <c r="I2100" s="1" t="s">
        <v>2221</v>
      </c>
      <c r="J2100" s="5"/>
    </row>
    <row r="2101" hidden="1">
      <c r="A2101" s="2" t="s">
        <v>428</v>
      </c>
      <c r="B2101" s="14"/>
      <c r="C2101" s="1" t="s">
        <v>17</v>
      </c>
      <c r="D2101" s="2" t="s">
        <v>405</v>
      </c>
      <c r="E2101" s="1" t="s">
        <v>17</v>
      </c>
      <c r="F2101" s="4"/>
      <c r="G2101" s="1" t="b">
        <v>1</v>
      </c>
      <c r="H2101" s="1" t="b">
        <v>1</v>
      </c>
      <c r="I2101" s="1" t="s">
        <v>2207</v>
      </c>
      <c r="J2101" s="5"/>
    </row>
    <row r="2102" hidden="1">
      <c r="A2102" s="2" t="s">
        <v>428</v>
      </c>
      <c r="B2102" s="14"/>
      <c r="C2102" s="1" t="s">
        <v>17</v>
      </c>
      <c r="D2102" s="2" t="s">
        <v>405</v>
      </c>
      <c r="E2102" s="1" t="s">
        <v>17</v>
      </c>
      <c r="F2102" s="1" t="s">
        <v>2783</v>
      </c>
      <c r="G2102" s="1" t="b">
        <v>1</v>
      </c>
      <c r="H2102" s="1" t="b">
        <v>1</v>
      </c>
      <c r="I2102" s="1" t="s">
        <v>2207</v>
      </c>
      <c r="J2102" s="5"/>
    </row>
    <row r="2103" hidden="1">
      <c r="A2103" s="2" t="s">
        <v>428</v>
      </c>
      <c r="B2103" s="14"/>
      <c r="C2103" s="1" t="s">
        <v>17</v>
      </c>
      <c r="D2103" s="2" t="s">
        <v>430</v>
      </c>
      <c r="E2103" s="1" t="s">
        <v>17</v>
      </c>
      <c r="F2103" s="4"/>
      <c r="G2103" s="1" t="b">
        <v>1</v>
      </c>
      <c r="H2103" s="1" t="b">
        <v>1</v>
      </c>
      <c r="I2103" s="1" t="s">
        <v>2221</v>
      </c>
      <c r="J2103" s="5"/>
    </row>
    <row r="2104" hidden="1">
      <c r="A2104" s="2" t="s">
        <v>429</v>
      </c>
      <c r="B2104" s="14"/>
      <c r="C2104" s="1" t="s">
        <v>17</v>
      </c>
      <c r="D2104" s="1" t="s">
        <v>403</v>
      </c>
      <c r="E2104" s="1" t="s">
        <v>20</v>
      </c>
      <c r="F2104" s="4"/>
      <c r="G2104" s="1" t="b">
        <v>1</v>
      </c>
      <c r="H2104" s="1" t="b">
        <v>1</v>
      </c>
      <c r="I2104" s="1" t="s">
        <v>2207</v>
      </c>
      <c r="J2104" s="5"/>
    </row>
    <row r="2105" hidden="1">
      <c r="A2105" s="2" t="s">
        <v>429</v>
      </c>
      <c r="B2105" s="14"/>
      <c r="C2105" s="1" t="s">
        <v>17</v>
      </c>
      <c r="D2105" s="1" t="s">
        <v>403</v>
      </c>
      <c r="E2105" s="1" t="s">
        <v>20</v>
      </c>
      <c r="F2105" s="1" t="s">
        <v>2922</v>
      </c>
      <c r="G2105" s="1" t="b">
        <v>1</v>
      </c>
      <c r="H2105" s="1" t="b">
        <v>1</v>
      </c>
      <c r="I2105" s="1" t="s">
        <v>2207</v>
      </c>
      <c r="J2105" s="5"/>
    </row>
    <row r="2106" hidden="1">
      <c r="A2106" s="2" t="s">
        <v>429</v>
      </c>
      <c r="B2106" s="14"/>
      <c r="C2106" s="1" t="s">
        <v>17</v>
      </c>
      <c r="D2106" s="2" t="s">
        <v>295</v>
      </c>
      <c r="E2106" s="1" t="s">
        <v>22</v>
      </c>
      <c r="F2106" s="1" t="s">
        <v>2924</v>
      </c>
      <c r="G2106" s="1" t="b">
        <v>1</v>
      </c>
      <c r="H2106" s="1" t="b">
        <v>1</v>
      </c>
      <c r="I2106" s="1" t="s">
        <v>2221</v>
      </c>
      <c r="J2106" s="5"/>
    </row>
    <row r="2107" hidden="1">
      <c r="A2107" s="2" t="s">
        <v>430</v>
      </c>
      <c r="B2107" s="14"/>
      <c r="C2107" s="1" t="s">
        <v>17</v>
      </c>
      <c r="D2107" s="2" t="s">
        <v>433</v>
      </c>
      <c r="E2107" s="1" t="s">
        <v>17</v>
      </c>
      <c r="F2107" s="4"/>
      <c r="G2107" s="1" t="b">
        <v>1</v>
      </c>
      <c r="H2107" s="1" t="b">
        <v>1</v>
      </c>
      <c r="I2107" s="1" t="s">
        <v>2207</v>
      </c>
      <c r="J2107" s="5"/>
    </row>
    <row r="2108" hidden="1">
      <c r="A2108" s="2" t="s">
        <v>430</v>
      </c>
      <c r="B2108" s="14"/>
      <c r="C2108" s="1" t="s">
        <v>17</v>
      </c>
      <c r="D2108" s="2" t="s">
        <v>433</v>
      </c>
      <c r="E2108" s="1" t="s">
        <v>17</v>
      </c>
      <c r="F2108" s="1" t="s">
        <v>2919</v>
      </c>
      <c r="G2108" s="1" t="b">
        <v>1</v>
      </c>
      <c r="H2108" s="1" t="b">
        <v>1</v>
      </c>
      <c r="I2108" s="1" t="s">
        <v>2207</v>
      </c>
      <c r="J2108" s="5"/>
    </row>
    <row r="2109" hidden="1">
      <c r="A2109" s="2" t="s">
        <v>430</v>
      </c>
      <c r="B2109" s="14"/>
      <c r="C2109" s="1" t="s">
        <v>17</v>
      </c>
      <c r="D2109" s="2" t="s">
        <v>279</v>
      </c>
      <c r="E2109" s="1" t="s">
        <v>13</v>
      </c>
      <c r="F2109" s="1" t="s">
        <v>2894</v>
      </c>
      <c r="G2109" s="1" t="b">
        <v>1</v>
      </c>
      <c r="H2109" s="1" t="b">
        <v>1</v>
      </c>
      <c r="I2109" s="1" t="s">
        <v>2221</v>
      </c>
      <c r="J2109" s="5"/>
    </row>
    <row r="2110" hidden="1">
      <c r="A2110" s="2" t="s">
        <v>430</v>
      </c>
      <c r="B2110" s="14"/>
      <c r="C2110" s="1" t="s">
        <v>17</v>
      </c>
      <c r="D2110" s="2" t="s">
        <v>432</v>
      </c>
      <c r="E2110" s="1" t="s">
        <v>17</v>
      </c>
      <c r="F2110" s="1" t="s">
        <v>2384</v>
      </c>
      <c r="G2110" s="1" t="b">
        <v>1</v>
      </c>
      <c r="H2110" s="1" t="b">
        <v>1</v>
      </c>
      <c r="I2110" s="1" t="s">
        <v>2221</v>
      </c>
      <c r="J2110" s="5"/>
    </row>
    <row r="2111" hidden="1">
      <c r="A2111" s="2" t="s">
        <v>430</v>
      </c>
      <c r="B2111" s="14"/>
      <c r="C2111" s="1" t="s">
        <v>17</v>
      </c>
      <c r="D2111" s="2" t="s">
        <v>428</v>
      </c>
      <c r="E2111" s="1" t="s">
        <v>17</v>
      </c>
      <c r="F2111" s="1" t="s">
        <v>2384</v>
      </c>
      <c r="G2111" s="1" t="b">
        <v>1</v>
      </c>
      <c r="H2111" s="1" t="b">
        <v>1</v>
      </c>
      <c r="I2111" s="1" t="s">
        <v>2221</v>
      </c>
      <c r="J2111" s="5"/>
    </row>
    <row r="2112" hidden="1">
      <c r="A2112" s="2" t="s">
        <v>430</v>
      </c>
      <c r="B2112" s="14"/>
      <c r="C2112" s="1" t="s">
        <v>17</v>
      </c>
      <c r="D2112" s="2" t="s">
        <v>281</v>
      </c>
      <c r="E2112" s="1" t="s">
        <v>17</v>
      </c>
      <c r="F2112" s="1" t="s">
        <v>2384</v>
      </c>
      <c r="G2112" s="1" t="b">
        <v>1</v>
      </c>
      <c r="H2112" s="1" t="b">
        <v>1</v>
      </c>
      <c r="I2112" s="1" t="s">
        <v>2221</v>
      </c>
      <c r="J2112" s="5"/>
    </row>
    <row r="2113" hidden="1">
      <c r="A2113" s="2" t="s">
        <v>430</v>
      </c>
      <c r="B2113" s="14"/>
      <c r="C2113" s="1" t="s">
        <v>17</v>
      </c>
      <c r="D2113" s="2" t="s">
        <v>433</v>
      </c>
      <c r="E2113" s="1" t="s">
        <v>17</v>
      </c>
      <c r="F2113" s="1" t="s">
        <v>2384</v>
      </c>
      <c r="G2113" s="1" t="b">
        <v>1</v>
      </c>
      <c r="H2113" s="1" t="b">
        <v>1</v>
      </c>
      <c r="I2113" s="1" t="s">
        <v>2221</v>
      </c>
      <c r="J2113" s="5"/>
    </row>
    <row r="2114" hidden="1">
      <c r="A2114" s="2" t="s">
        <v>430</v>
      </c>
      <c r="B2114" s="14"/>
      <c r="C2114" s="1" t="s">
        <v>17</v>
      </c>
      <c r="D2114" s="2" t="s">
        <v>405</v>
      </c>
      <c r="E2114" s="1" t="s">
        <v>17</v>
      </c>
      <c r="F2114" s="1" t="s">
        <v>2384</v>
      </c>
      <c r="G2114" s="1" t="b">
        <v>1</v>
      </c>
      <c r="H2114" s="1" t="b">
        <v>1</v>
      </c>
      <c r="I2114" s="1" t="s">
        <v>2221</v>
      </c>
      <c r="J2114" s="5"/>
    </row>
    <row r="2115" hidden="1">
      <c r="A2115" s="2" t="s">
        <v>430</v>
      </c>
      <c r="B2115" s="14"/>
      <c r="C2115" s="1" t="s">
        <v>17</v>
      </c>
      <c r="D2115" s="2" t="s">
        <v>429</v>
      </c>
      <c r="E2115" s="1" t="s">
        <v>17</v>
      </c>
      <c r="F2115" s="1" t="s">
        <v>2384</v>
      </c>
      <c r="G2115" s="1" t="b">
        <v>1</v>
      </c>
      <c r="H2115" s="1" t="b">
        <v>1</v>
      </c>
      <c r="I2115" s="1" t="s">
        <v>2221</v>
      </c>
      <c r="J2115" s="5"/>
    </row>
    <row r="2116" hidden="1">
      <c r="A2116" s="2" t="s">
        <v>431</v>
      </c>
      <c r="B2116" s="14"/>
      <c r="C2116" s="1" t="s">
        <v>15</v>
      </c>
      <c r="D2116" s="1" t="s">
        <v>403</v>
      </c>
      <c r="E2116" s="1" t="s">
        <v>20</v>
      </c>
      <c r="F2116" s="4"/>
      <c r="G2116" s="1" t="b">
        <v>1</v>
      </c>
      <c r="H2116" s="1" t="b">
        <v>1</v>
      </c>
      <c r="I2116" s="1" t="s">
        <v>2207</v>
      </c>
      <c r="J2116" s="5"/>
    </row>
    <row r="2117" hidden="1">
      <c r="A2117" s="2" t="s">
        <v>431</v>
      </c>
      <c r="B2117" s="14"/>
      <c r="C2117" s="1" t="s">
        <v>15</v>
      </c>
      <c r="D2117" s="1" t="s">
        <v>403</v>
      </c>
      <c r="E2117" s="1" t="s">
        <v>20</v>
      </c>
      <c r="F2117" s="1" t="s">
        <v>2922</v>
      </c>
      <c r="G2117" s="1" t="b">
        <v>1</v>
      </c>
      <c r="H2117" s="1" t="b">
        <v>1</v>
      </c>
      <c r="I2117" s="1" t="s">
        <v>2207</v>
      </c>
      <c r="J2117" s="5"/>
    </row>
    <row r="2118" hidden="1">
      <c r="A2118" s="2" t="s">
        <v>431</v>
      </c>
      <c r="B2118" s="14"/>
      <c r="C2118" s="1" t="s">
        <v>15</v>
      </c>
      <c r="D2118" s="2" t="s">
        <v>432</v>
      </c>
      <c r="E2118" s="1" t="s">
        <v>17</v>
      </c>
      <c r="F2118" s="1" t="s">
        <v>2925</v>
      </c>
      <c r="G2118" s="1" t="b">
        <v>1</v>
      </c>
      <c r="H2118" s="1" t="b">
        <v>1</v>
      </c>
      <c r="I2118" s="1" t="s">
        <v>2221</v>
      </c>
      <c r="J2118" s="5"/>
    </row>
    <row r="2119" hidden="1">
      <c r="A2119" s="2" t="s">
        <v>431</v>
      </c>
      <c r="B2119" s="14"/>
      <c r="C2119" s="1" t="s">
        <v>15</v>
      </c>
      <c r="D2119" s="2" t="s">
        <v>428</v>
      </c>
      <c r="E2119" s="1" t="s">
        <v>17</v>
      </c>
      <c r="F2119" s="1" t="s">
        <v>2926</v>
      </c>
      <c r="G2119" s="1" t="b">
        <v>1</v>
      </c>
      <c r="H2119" s="1" t="b">
        <v>1</v>
      </c>
      <c r="I2119" s="1" t="s">
        <v>2221</v>
      </c>
      <c r="J2119" s="5"/>
    </row>
    <row r="2120" hidden="1">
      <c r="A2120" s="2" t="s">
        <v>431</v>
      </c>
      <c r="B2120" s="14"/>
      <c r="C2120" s="1" t="s">
        <v>15</v>
      </c>
      <c r="D2120" s="2" t="s">
        <v>401</v>
      </c>
      <c r="E2120" s="1" t="s">
        <v>15</v>
      </c>
      <c r="F2120" s="1" t="s">
        <v>2405</v>
      </c>
      <c r="G2120" s="1" t="b">
        <v>1</v>
      </c>
      <c r="H2120" s="1" t="b">
        <v>1</v>
      </c>
      <c r="I2120" s="1" t="s">
        <v>2221</v>
      </c>
      <c r="J2120" s="5"/>
    </row>
    <row r="2121" hidden="1">
      <c r="A2121" s="2" t="s">
        <v>432</v>
      </c>
      <c r="B2121" s="14"/>
      <c r="C2121" s="1" t="s">
        <v>17</v>
      </c>
      <c r="D2121" s="2" t="s">
        <v>432</v>
      </c>
      <c r="E2121" s="1" t="s">
        <v>17</v>
      </c>
      <c r="F2121" s="4"/>
      <c r="G2121" s="1" t="b">
        <v>1</v>
      </c>
      <c r="H2121" s="1" t="b">
        <v>1</v>
      </c>
      <c r="I2121" s="1" t="s">
        <v>2207</v>
      </c>
      <c r="J2121" s="5"/>
    </row>
    <row r="2122" hidden="1">
      <c r="A2122" s="2" t="s">
        <v>432</v>
      </c>
      <c r="B2122" s="14"/>
      <c r="C2122" s="1" t="s">
        <v>17</v>
      </c>
      <c r="D2122" s="2" t="s">
        <v>432</v>
      </c>
      <c r="E2122" s="1" t="s">
        <v>17</v>
      </c>
      <c r="F2122" s="1" t="s">
        <v>2782</v>
      </c>
      <c r="G2122" s="1" t="b">
        <v>1</v>
      </c>
      <c r="H2122" s="1" t="b">
        <v>1</v>
      </c>
      <c r="I2122" s="1" t="s">
        <v>2207</v>
      </c>
      <c r="J2122" s="5"/>
    </row>
    <row r="2123" hidden="1">
      <c r="A2123" s="2" t="s">
        <v>432</v>
      </c>
      <c r="B2123" s="14"/>
      <c r="C2123" s="1" t="s">
        <v>17</v>
      </c>
      <c r="D2123" s="2" t="s">
        <v>430</v>
      </c>
      <c r="E2123" s="1" t="s">
        <v>17</v>
      </c>
      <c r="F2123" s="1" t="s">
        <v>2927</v>
      </c>
      <c r="G2123" s="1" t="b">
        <v>1</v>
      </c>
      <c r="H2123" s="1" t="b">
        <v>1</v>
      </c>
      <c r="I2123" s="1" t="s">
        <v>2221</v>
      </c>
      <c r="J2123" s="5"/>
    </row>
    <row r="2124" hidden="1">
      <c r="A2124" s="2" t="s">
        <v>433</v>
      </c>
      <c r="B2124" s="14"/>
      <c r="C2124" s="1" t="s">
        <v>17</v>
      </c>
      <c r="D2124" s="2" t="s">
        <v>405</v>
      </c>
      <c r="E2124" s="1" t="s">
        <v>17</v>
      </c>
      <c r="F2124" s="4"/>
      <c r="G2124" s="1" t="b">
        <v>1</v>
      </c>
      <c r="H2124" s="1" t="b">
        <v>1</v>
      </c>
      <c r="I2124" s="1" t="s">
        <v>2207</v>
      </c>
      <c r="J2124" s="5"/>
    </row>
    <row r="2125" hidden="1">
      <c r="A2125" s="2" t="s">
        <v>433</v>
      </c>
      <c r="B2125" s="14"/>
      <c r="C2125" s="1" t="s">
        <v>17</v>
      </c>
      <c r="D2125" s="2" t="s">
        <v>405</v>
      </c>
      <c r="E2125" s="1" t="s">
        <v>17</v>
      </c>
      <c r="F2125" s="1" t="s">
        <v>2783</v>
      </c>
      <c r="G2125" s="1" t="b">
        <v>1</v>
      </c>
      <c r="H2125" s="1" t="b">
        <v>1</v>
      </c>
      <c r="I2125" s="1" t="s">
        <v>2207</v>
      </c>
      <c r="J2125" s="5"/>
    </row>
    <row r="2126" hidden="1">
      <c r="A2126" s="2" t="s">
        <v>433</v>
      </c>
      <c r="B2126" s="14"/>
      <c r="C2126" s="1" t="s">
        <v>17</v>
      </c>
      <c r="D2126" s="2" t="s">
        <v>290</v>
      </c>
      <c r="E2126" s="1" t="s">
        <v>22</v>
      </c>
      <c r="F2126" s="1" t="s">
        <v>2928</v>
      </c>
      <c r="G2126" s="1" t="b">
        <v>1</v>
      </c>
      <c r="H2126" s="1" t="b">
        <v>1</v>
      </c>
      <c r="I2126" s="1" t="s">
        <v>2221</v>
      </c>
      <c r="J2126" s="5"/>
    </row>
    <row r="2127" hidden="1">
      <c r="A2127" s="2" t="s">
        <v>433</v>
      </c>
      <c r="B2127" s="14"/>
      <c r="C2127" s="1" t="s">
        <v>17</v>
      </c>
      <c r="D2127" s="2" t="s">
        <v>430</v>
      </c>
      <c r="E2127" s="1" t="s">
        <v>17</v>
      </c>
      <c r="F2127" s="4"/>
      <c r="G2127" s="1" t="b">
        <v>1</v>
      </c>
      <c r="H2127" s="1" t="b">
        <v>1</v>
      </c>
      <c r="I2127" s="1" t="s">
        <v>2221</v>
      </c>
      <c r="J2127" s="5"/>
    </row>
    <row r="2128" hidden="1">
      <c r="A2128" s="2" t="s">
        <v>434</v>
      </c>
      <c r="B2128" s="14"/>
      <c r="C2128" s="1" t="s">
        <v>13</v>
      </c>
      <c r="D2128" s="2" t="s">
        <v>574</v>
      </c>
      <c r="E2128" s="1" t="s">
        <v>17</v>
      </c>
      <c r="F2128" s="4"/>
      <c r="G2128" s="1" t="b">
        <v>1</v>
      </c>
      <c r="H2128" s="1" t="b">
        <v>1</v>
      </c>
      <c r="I2128" s="1" t="s">
        <v>2207</v>
      </c>
      <c r="J2128" s="5"/>
    </row>
    <row r="2129" hidden="1">
      <c r="A2129" s="2" t="s">
        <v>434</v>
      </c>
      <c r="B2129" s="14"/>
      <c r="C2129" s="1" t="s">
        <v>13</v>
      </c>
      <c r="D2129" s="2" t="s">
        <v>574</v>
      </c>
      <c r="E2129" s="1" t="s">
        <v>17</v>
      </c>
      <c r="F2129" s="1" t="s">
        <v>2929</v>
      </c>
      <c r="G2129" s="1" t="b">
        <v>1</v>
      </c>
      <c r="H2129" s="1" t="b">
        <v>1</v>
      </c>
      <c r="I2129" s="1" t="s">
        <v>2207</v>
      </c>
      <c r="J2129" s="5"/>
    </row>
    <row r="2130" hidden="1">
      <c r="A2130" s="2" t="s">
        <v>434</v>
      </c>
      <c r="B2130" s="14"/>
      <c r="C2130" s="1" t="s">
        <v>13</v>
      </c>
      <c r="D2130" s="2" t="s">
        <v>574</v>
      </c>
      <c r="E2130" s="1" t="s">
        <v>17</v>
      </c>
      <c r="F2130" s="4"/>
      <c r="G2130" s="1" t="b">
        <v>1</v>
      </c>
      <c r="H2130" s="1" t="b">
        <v>1</v>
      </c>
      <c r="I2130" s="1" t="s">
        <v>2207</v>
      </c>
      <c r="J2130" s="5"/>
    </row>
    <row r="2131" hidden="1">
      <c r="A2131" s="2" t="s">
        <v>434</v>
      </c>
      <c r="B2131" s="14"/>
      <c r="C2131" s="1" t="s">
        <v>13</v>
      </c>
      <c r="D2131" s="2" t="s">
        <v>574</v>
      </c>
      <c r="E2131" s="1" t="s">
        <v>17</v>
      </c>
      <c r="F2131" s="1" t="s">
        <v>2929</v>
      </c>
      <c r="G2131" s="1" t="b">
        <v>1</v>
      </c>
      <c r="H2131" s="1" t="b">
        <v>1</v>
      </c>
      <c r="I2131" s="1" t="s">
        <v>2207</v>
      </c>
      <c r="J2131" s="5"/>
    </row>
    <row r="2132" hidden="1">
      <c r="A2132" s="2" t="s">
        <v>434</v>
      </c>
      <c r="B2132" s="14"/>
      <c r="C2132" s="1" t="s">
        <v>13</v>
      </c>
      <c r="D2132" s="2" t="s">
        <v>573</v>
      </c>
      <c r="E2132" s="1" t="s">
        <v>15</v>
      </c>
      <c r="F2132" s="1" t="s">
        <v>2754</v>
      </c>
      <c r="G2132" s="1" t="b">
        <v>1</v>
      </c>
      <c r="H2132" s="1" t="b">
        <v>1</v>
      </c>
      <c r="I2132" s="1" t="s">
        <v>2236</v>
      </c>
      <c r="J2132" s="5"/>
    </row>
    <row r="2133" hidden="1">
      <c r="A2133" s="2" t="s">
        <v>434</v>
      </c>
      <c r="B2133" s="14"/>
      <c r="C2133" s="1" t="s">
        <v>13</v>
      </c>
      <c r="D2133" s="2" t="s">
        <v>574</v>
      </c>
      <c r="E2133" s="1" t="s">
        <v>17</v>
      </c>
      <c r="F2133" s="1" t="s">
        <v>2755</v>
      </c>
      <c r="G2133" s="1" t="b">
        <v>1</v>
      </c>
      <c r="H2133" s="1" t="b">
        <v>1</v>
      </c>
      <c r="I2133" s="1" t="s">
        <v>2236</v>
      </c>
      <c r="J2133" s="5"/>
    </row>
    <row r="2134" hidden="1">
      <c r="A2134" s="2" t="s">
        <v>434</v>
      </c>
      <c r="B2134" s="14"/>
      <c r="C2134" s="1" t="s">
        <v>13</v>
      </c>
      <c r="D2134" s="2" t="s">
        <v>575</v>
      </c>
      <c r="E2134" s="1" t="s">
        <v>22</v>
      </c>
      <c r="F2134" s="1" t="s">
        <v>2930</v>
      </c>
      <c r="G2134" s="1" t="b">
        <v>1</v>
      </c>
      <c r="H2134" s="1" t="b">
        <v>1</v>
      </c>
      <c r="I2134" s="1" t="s">
        <v>2221</v>
      </c>
      <c r="J2134" s="5"/>
    </row>
    <row r="2135" hidden="1">
      <c r="A2135" s="2" t="s">
        <v>434</v>
      </c>
      <c r="B2135" s="14"/>
      <c r="C2135" s="1" t="s">
        <v>13</v>
      </c>
      <c r="D2135" s="2" t="s">
        <v>574</v>
      </c>
      <c r="E2135" s="1" t="s">
        <v>17</v>
      </c>
      <c r="F2135" s="1" t="s">
        <v>2931</v>
      </c>
      <c r="G2135" s="1" t="b">
        <v>1</v>
      </c>
      <c r="H2135" s="1" t="b">
        <v>1</v>
      </c>
      <c r="I2135" s="1" t="s">
        <v>2221</v>
      </c>
      <c r="J2135" s="5"/>
    </row>
    <row r="2136" hidden="1">
      <c r="A2136" s="2" t="s">
        <v>434</v>
      </c>
      <c r="B2136" s="14"/>
      <c r="C2136" s="1" t="s">
        <v>13</v>
      </c>
      <c r="D2136" s="2" t="s">
        <v>575</v>
      </c>
      <c r="E2136" s="1" t="s">
        <v>22</v>
      </c>
      <c r="F2136" s="1" t="s">
        <v>2932</v>
      </c>
      <c r="G2136" s="1" t="b">
        <v>1</v>
      </c>
      <c r="H2136" s="1" t="b">
        <v>1</v>
      </c>
      <c r="I2136" s="1" t="s">
        <v>2236</v>
      </c>
      <c r="J2136" s="5"/>
    </row>
    <row r="2137" hidden="1">
      <c r="A2137" s="2" t="s">
        <v>434</v>
      </c>
      <c r="B2137" s="14"/>
      <c r="C2137" s="1" t="s">
        <v>13</v>
      </c>
      <c r="D2137" s="2" t="s">
        <v>573</v>
      </c>
      <c r="E2137" s="1" t="s">
        <v>15</v>
      </c>
      <c r="F2137" s="1" t="s">
        <v>2933</v>
      </c>
      <c r="G2137" s="1" t="b">
        <v>1</v>
      </c>
      <c r="H2137" s="1" t="b">
        <v>1</v>
      </c>
      <c r="I2137" s="1" t="s">
        <v>2236</v>
      </c>
      <c r="J2137" s="5"/>
    </row>
    <row r="2138" hidden="1">
      <c r="A2138" s="2" t="s">
        <v>434</v>
      </c>
      <c r="B2138" s="14"/>
      <c r="C2138" s="1" t="s">
        <v>13</v>
      </c>
      <c r="D2138" s="2" t="s">
        <v>479</v>
      </c>
      <c r="E2138" s="1" t="s">
        <v>22</v>
      </c>
      <c r="F2138" s="1" t="s">
        <v>2934</v>
      </c>
      <c r="G2138" s="1" t="b">
        <v>1</v>
      </c>
      <c r="H2138" s="1" t="b">
        <v>1</v>
      </c>
      <c r="I2138" s="1" t="s">
        <v>2221</v>
      </c>
      <c r="J2138" s="5"/>
    </row>
    <row r="2139" hidden="1">
      <c r="A2139" s="2" t="s">
        <v>434</v>
      </c>
      <c r="B2139" s="14"/>
      <c r="C2139" s="1" t="s">
        <v>13</v>
      </c>
      <c r="D2139" s="2" t="s">
        <v>481</v>
      </c>
      <c r="E2139" s="1" t="s">
        <v>22</v>
      </c>
      <c r="F2139" s="1" t="s">
        <v>2935</v>
      </c>
      <c r="G2139" s="1" t="b">
        <v>1</v>
      </c>
      <c r="H2139" s="1" t="b">
        <v>1</v>
      </c>
      <c r="I2139" s="1" t="s">
        <v>2221</v>
      </c>
      <c r="J2139" s="5"/>
    </row>
    <row r="2140" hidden="1">
      <c r="A2140" s="2" t="s">
        <v>434</v>
      </c>
      <c r="B2140" s="14"/>
      <c r="C2140" s="1" t="s">
        <v>13</v>
      </c>
      <c r="D2140" s="2" t="s">
        <v>480</v>
      </c>
      <c r="E2140" s="1" t="s">
        <v>22</v>
      </c>
      <c r="F2140" s="1" t="s">
        <v>2936</v>
      </c>
      <c r="G2140" s="1" t="b">
        <v>1</v>
      </c>
      <c r="H2140" s="1" t="b">
        <v>1</v>
      </c>
      <c r="I2140" s="1" t="s">
        <v>2221</v>
      </c>
      <c r="J2140" s="5"/>
    </row>
    <row r="2141" hidden="1">
      <c r="A2141" s="2" t="s">
        <v>434</v>
      </c>
      <c r="B2141" s="14"/>
      <c r="C2141" s="1" t="s">
        <v>13</v>
      </c>
      <c r="D2141" s="2" t="s">
        <v>527</v>
      </c>
      <c r="E2141" s="1" t="s">
        <v>22</v>
      </c>
      <c r="F2141" s="1" t="s">
        <v>2937</v>
      </c>
      <c r="G2141" s="1" t="b">
        <v>1</v>
      </c>
      <c r="H2141" s="1" t="b">
        <v>1</v>
      </c>
      <c r="I2141" s="1" t="s">
        <v>2221</v>
      </c>
      <c r="J2141" s="5"/>
    </row>
    <row r="2142" hidden="1">
      <c r="A2142" s="2" t="s">
        <v>434</v>
      </c>
      <c r="B2142" s="14"/>
      <c r="C2142" s="1" t="s">
        <v>13</v>
      </c>
      <c r="D2142" s="2" t="s">
        <v>482</v>
      </c>
      <c r="E2142" s="1" t="s">
        <v>22</v>
      </c>
      <c r="F2142" s="1" t="s">
        <v>2938</v>
      </c>
      <c r="G2142" s="1" t="b">
        <v>1</v>
      </c>
      <c r="H2142" s="1" t="b">
        <v>1</v>
      </c>
      <c r="I2142" s="1" t="s">
        <v>2221</v>
      </c>
      <c r="J2142" s="5"/>
    </row>
    <row r="2143" hidden="1">
      <c r="A2143" s="2" t="s">
        <v>434</v>
      </c>
      <c r="B2143" s="14"/>
      <c r="C2143" s="1" t="s">
        <v>13</v>
      </c>
      <c r="D2143" s="2" t="s">
        <v>574</v>
      </c>
      <c r="E2143" s="1" t="s">
        <v>17</v>
      </c>
      <c r="F2143" s="1" t="s">
        <v>2755</v>
      </c>
      <c r="G2143" s="1" t="b">
        <v>1</v>
      </c>
      <c r="H2143" s="1" t="b">
        <v>1</v>
      </c>
      <c r="I2143" s="1" t="s">
        <v>2236</v>
      </c>
      <c r="J2143" s="5"/>
    </row>
    <row r="2144" hidden="1">
      <c r="A2144" s="2" t="s">
        <v>434</v>
      </c>
      <c r="B2144" s="14"/>
      <c r="C2144" s="1" t="s">
        <v>13</v>
      </c>
      <c r="D2144" s="2" t="s">
        <v>573</v>
      </c>
      <c r="E2144" s="1" t="s">
        <v>15</v>
      </c>
      <c r="F2144" s="1" t="s">
        <v>2939</v>
      </c>
      <c r="G2144" s="1" t="b">
        <v>1</v>
      </c>
      <c r="H2144" s="1" t="b">
        <v>1</v>
      </c>
      <c r="I2144" s="1" t="s">
        <v>2236</v>
      </c>
      <c r="J2144" s="5"/>
    </row>
    <row r="2145" hidden="1">
      <c r="A2145" s="2" t="s">
        <v>434</v>
      </c>
      <c r="B2145" s="14"/>
      <c r="C2145" s="1" t="s">
        <v>13</v>
      </c>
      <c r="D2145" s="2" t="s">
        <v>527</v>
      </c>
      <c r="E2145" s="1" t="s">
        <v>22</v>
      </c>
      <c r="F2145" s="1" t="s">
        <v>2940</v>
      </c>
      <c r="G2145" s="1" t="b">
        <v>1</v>
      </c>
      <c r="H2145" s="1" t="b">
        <v>1</v>
      </c>
      <c r="I2145" s="1" t="s">
        <v>2221</v>
      </c>
      <c r="J2145" s="5"/>
    </row>
    <row r="2146" hidden="1">
      <c r="A2146" s="2" t="s">
        <v>434</v>
      </c>
      <c r="B2146" s="14"/>
      <c r="C2146" s="1" t="s">
        <v>13</v>
      </c>
      <c r="D2146" s="2" t="s">
        <v>482</v>
      </c>
      <c r="E2146" s="1" t="s">
        <v>22</v>
      </c>
      <c r="F2146" s="1" t="s">
        <v>2941</v>
      </c>
      <c r="G2146" s="1" t="b">
        <v>1</v>
      </c>
      <c r="H2146" s="1" t="b">
        <v>1</v>
      </c>
      <c r="I2146" s="1" t="s">
        <v>2221</v>
      </c>
      <c r="J2146" s="5"/>
    </row>
    <row r="2147" hidden="1">
      <c r="A2147" s="2" t="s">
        <v>434</v>
      </c>
      <c r="B2147" s="14"/>
      <c r="C2147" s="1" t="s">
        <v>13</v>
      </c>
      <c r="D2147" s="2" t="s">
        <v>479</v>
      </c>
      <c r="E2147" s="1" t="s">
        <v>22</v>
      </c>
      <c r="F2147" s="1" t="s">
        <v>2942</v>
      </c>
      <c r="G2147" s="1" t="b">
        <v>1</v>
      </c>
      <c r="H2147" s="1" t="b">
        <v>1</v>
      </c>
      <c r="I2147" s="1" t="s">
        <v>2221</v>
      </c>
      <c r="J2147" s="5"/>
    </row>
    <row r="2148" hidden="1">
      <c r="A2148" s="2" t="s">
        <v>434</v>
      </c>
      <c r="B2148" s="14"/>
      <c r="C2148" s="1" t="s">
        <v>13</v>
      </c>
      <c r="D2148" s="2" t="s">
        <v>481</v>
      </c>
      <c r="E2148" s="1" t="s">
        <v>22</v>
      </c>
      <c r="F2148" s="1" t="s">
        <v>2943</v>
      </c>
      <c r="G2148" s="1" t="b">
        <v>1</v>
      </c>
      <c r="H2148" s="1" t="b">
        <v>1</v>
      </c>
      <c r="I2148" s="1" t="s">
        <v>2221</v>
      </c>
      <c r="J2148" s="5"/>
    </row>
    <row r="2149" hidden="1">
      <c r="A2149" s="2" t="s">
        <v>434</v>
      </c>
      <c r="B2149" s="14"/>
      <c r="C2149" s="1" t="s">
        <v>13</v>
      </c>
      <c r="D2149" s="2" t="s">
        <v>480</v>
      </c>
      <c r="E2149" s="1" t="s">
        <v>22</v>
      </c>
      <c r="F2149" s="1" t="s">
        <v>2944</v>
      </c>
      <c r="G2149" s="1" t="b">
        <v>1</v>
      </c>
      <c r="H2149" s="1" t="b">
        <v>1</v>
      </c>
      <c r="I2149" s="1" t="s">
        <v>2221</v>
      </c>
      <c r="J2149" s="5"/>
    </row>
    <row r="2150" hidden="1">
      <c r="A2150" s="2" t="s">
        <v>434</v>
      </c>
      <c r="B2150" s="14"/>
      <c r="C2150" s="1" t="s">
        <v>13</v>
      </c>
      <c r="D2150" s="2" t="s">
        <v>574</v>
      </c>
      <c r="E2150" s="1" t="s">
        <v>17</v>
      </c>
      <c r="F2150" s="1" t="s">
        <v>2755</v>
      </c>
      <c r="G2150" s="1" t="b">
        <v>1</v>
      </c>
      <c r="H2150" s="1" t="b">
        <v>1</v>
      </c>
      <c r="I2150" s="1" t="s">
        <v>2236</v>
      </c>
      <c r="J2150" s="5"/>
    </row>
    <row r="2151" hidden="1">
      <c r="A2151" s="2" t="s">
        <v>434</v>
      </c>
      <c r="B2151" s="14"/>
      <c r="C2151" s="1" t="s">
        <v>13</v>
      </c>
      <c r="D2151" s="2" t="s">
        <v>573</v>
      </c>
      <c r="E2151" s="1" t="s">
        <v>15</v>
      </c>
      <c r="F2151" s="1" t="s">
        <v>2754</v>
      </c>
      <c r="G2151" s="1" t="b">
        <v>1</v>
      </c>
      <c r="H2151" s="1" t="b">
        <v>1</v>
      </c>
      <c r="I2151" s="1" t="s">
        <v>2236</v>
      </c>
      <c r="J2151" s="5"/>
    </row>
    <row r="2152" hidden="1">
      <c r="A2152" s="2" t="s">
        <v>434</v>
      </c>
      <c r="B2152" s="14"/>
      <c r="C2152" s="1" t="s">
        <v>13</v>
      </c>
      <c r="D2152" s="2" t="s">
        <v>552</v>
      </c>
      <c r="E2152" s="1" t="s">
        <v>15</v>
      </c>
      <c r="F2152" s="1" t="s">
        <v>2945</v>
      </c>
      <c r="G2152" s="1" t="b">
        <v>1</v>
      </c>
      <c r="H2152" s="1" t="b">
        <v>1</v>
      </c>
      <c r="I2152" s="1" t="s">
        <v>2236</v>
      </c>
      <c r="J2152" s="5"/>
    </row>
    <row r="2153" hidden="1">
      <c r="A2153" s="2" t="s">
        <v>434</v>
      </c>
      <c r="B2153" s="14"/>
      <c r="C2153" s="1" t="s">
        <v>13</v>
      </c>
      <c r="D2153" s="2" t="s">
        <v>573</v>
      </c>
      <c r="E2153" s="1" t="s">
        <v>15</v>
      </c>
      <c r="F2153" s="1" t="s">
        <v>2405</v>
      </c>
      <c r="G2153" s="1" t="b">
        <v>1</v>
      </c>
      <c r="H2153" s="1" t="b">
        <v>1</v>
      </c>
      <c r="I2153" s="1" t="s">
        <v>2236</v>
      </c>
      <c r="J2153" s="5"/>
    </row>
    <row r="2154" hidden="1">
      <c r="A2154" s="2" t="s">
        <v>434</v>
      </c>
      <c r="B2154" s="14"/>
      <c r="C2154" s="1" t="s">
        <v>13</v>
      </c>
      <c r="D2154" s="2" t="s">
        <v>573</v>
      </c>
      <c r="E2154" s="1" t="s">
        <v>15</v>
      </c>
      <c r="F2154" s="1" t="s">
        <v>2781</v>
      </c>
      <c r="G2154" s="1" t="b">
        <v>1</v>
      </c>
      <c r="H2154" s="1" t="b">
        <v>1</v>
      </c>
      <c r="I2154" s="1" t="s">
        <v>2236</v>
      </c>
      <c r="J2154" s="5"/>
    </row>
    <row r="2155" hidden="1">
      <c r="A2155" s="2" t="s">
        <v>434</v>
      </c>
      <c r="B2155" s="14"/>
      <c r="C2155" s="1" t="s">
        <v>13</v>
      </c>
      <c r="D2155" s="2" t="s">
        <v>574</v>
      </c>
      <c r="E2155" s="1" t="s">
        <v>17</v>
      </c>
      <c r="F2155" s="1" t="s">
        <v>2144</v>
      </c>
      <c r="G2155" s="1" t="b">
        <v>1</v>
      </c>
      <c r="H2155" s="1" t="b">
        <v>1</v>
      </c>
      <c r="I2155" s="1" t="s">
        <v>2236</v>
      </c>
      <c r="J2155" s="5"/>
    </row>
    <row r="2156" hidden="1">
      <c r="A2156" s="2" t="s">
        <v>435</v>
      </c>
      <c r="B2156" s="14"/>
      <c r="C2156" s="1" t="s">
        <v>15</v>
      </c>
      <c r="D2156" s="2" t="s">
        <v>574</v>
      </c>
      <c r="E2156" s="1" t="s">
        <v>17</v>
      </c>
      <c r="F2156" s="1" t="s">
        <v>2946</v>
      </c>
      <c r="G2156" s="1" t="b">
        <v>1</v>
      </c>
      <c r="H2156" s="1" t="b">
        <v>1</v>
      </c>
      <c r="I2156" s="1" t="s">
        <v>2207</v>
      </c>
      <c r="J2156" s="5"/>
    </row>
    <row r="2157" hidden="1">
      <c r="A2157" s="2" t="s">
        <v>437</v>
      </c>
      <c r="B2157" s="14"/>
      <c r="C2157" s="1" t="s">
        <v>22</v>
      </c>
      <c r="D2157" s="2" t="s">
        <v>574</v>
      </c>
      <c r="E2157" s="1" t="s">
        <v>17</v>
      </c>
      <c r="F2157" s="4"/>
      <c r="G2157" s="1" t="b">
        <v>1</v>
      </c>
      <c r="H2157" s="1" t="b">
        <v>1</v>
      </c>
      <c r="I2157" s="1" t="s">
        <v>2207</v>
      </c>
      <c r="J2157" s="5"/>
    </row>
    <row r="2158" hidden="1">
      <c r="A2158" s="2" t="s">
        <v>437</v>
      </c>
      <c r="B2158" s="14"/>
      <c r="C2158" s="1" t="s">
        <v>22</v>
      </c>
      <c r="D2158" s="2" t="s">
        <v>574</v>
      </c>
      <c r="E2158" s="1" t="s">
        <v>17</v>
      </c>
      <c r="F2158" s="1" t="s">
        <v>2929</v>
      </c>
      <c r="G2158" s="1" t="b">
        <v>1</v>
      </c>
      <c r="H2158" s="1" t="b">
        <v>1</v>
      </c>
      <c r="I2158" s="1" t="s">
        <v>2207</v>
      </c>
      <c r="J2158" s="5"/>
    </row>
    <row r="2159" hidden="1">
      <c r="A2159" s="2" t="s">
        <v>437</v>
      </c>
      <c r="B2159" s="14"/>
      <c r="C2159" s="1" t="s">
        <v>22</v>
      </c>
      <c r="D2159" s="2" t="s">
        <v>574</v>
      </c>
      <c r="E2159" s="1" t="s">
        <v>17</v>
      </c>
      <c r="F2159" s="1" t="s">
        <v>2335</v>
      </c>
      <c r="G2159" s="1" t="b">
        <v>1</v>
      </c>
      <c r="H2159" s="1" t="b">
        <v>1</v>
      </c>
      <c r="I2159" s="1" t="s">
        <v>2221</v>
      </c>
      <c r="J2159" s="5"/>
    </row>
    <row r="2160" hidden="1">
      <c r="A2160" s="2" t="s">
        <v>437</v>
      </c>
      <c r="B2160" s="14"/>
      <c r="C2160" s="1" t="s">
        <v>22</v>
      </c>
      <c r="D2160" s="2" t="s">
        <v>574</v>
      </c>
      <c r="E2160" s="1" t="s">
        <v>17</v>
      </c>
      <c r="F2160" s="1" t="s">
        <v>2335</v>
      </c>
      <c r="G2160" s="1" t="b">
        <v>1</v>
      </c>
      <c r="H2160" s="1" t="b">
        <v>1</v>
      </c>
      <c r="I2160" s="1" t="s">
        <v>2221</v>
      </c>
      <c r="J2160" s="5"/>
    </row>
    <row r="2161" hidden="1">
      <c r="A2161" s="2" t="s">
        <v>437</v>
      </c>
      <c r="B2161" s="14"/>
      <c r="C2161" s="1" t="s">
        <v>22</v>
      </c>
      <c r="D2161" s="2" t="s">
        <v>574</v>
      </c>
      <c r="E2161" s="1" t="s">
        <v>17</v>
      </c>
      <c r="F2161" s="1" t="s">
        <v>2335</v>
      </c>
      <c r="G2161" s="1" t="b">
        <v>1</v>
      </c>
      <c r="H2161" s="1" t="b">
        <v>1</v>
      </c>
      <c r="I2161" s="1" t="s">
        <v>2221</v>
      </c>
      <c r="J2161" s="5"/>
    </row>
    <row r="2162" hidden="1">
      <c r="A2162" s="2" t="s">
        <v>438</v>
      </c>
      <c r="B2162" s="14"/>
      <c r="C2162" s="1" t="s">
        <v>22</v>
      </c>
      <c r="D2162" s="2" t="s">
        <v>574</v>
      </c>
      <c r="E2162" s="1" t="s">
        <v>17</v>
      </c>
      <c r="F2162" s="4"/>
      <c r="G2162" s="1" t="b">
        <v>1</v>
      </c>
      <c r="H2162" s="1" t="b">
        <v>1</v>
      </c>
      <c r="I2162" s="1" t="s">
        <v>2207</v>
      </c>
      <c r="J2162" s="5"/>
    </row>
    <row r="2163" hidden="1">
      <c r="A2163" s="2" t="s">
        <v>438</v>
      </c>
      <c r="B2163" s="14"/>
      <c r="C2163" s="1" t="s">
        <v>22</v>
      </c>
      <c r="D2163" s="2" t="s">
        <v>574</v>
      </c>
      <c r="E2163" s="1" t="s">
        <v>17</v>
      </c>
      <c r="F2163" s="1" t="s">
        <v>2929</v>
      </c>
      <c r="G2163" s="1" t="b">
        <v>1</v>
      </c>
      <c r="H2163" s="1" t="b">
        <v>1</v>
      </c>
      <c r="I2163" s="1" t="s">
        <v>2207</v>
      </c>
      <c r="J2163" s="5"/>
    </row>
    <row r="2164" hidden="1">
      <c r="A2164" s="2" t="s">
        <v>438</v>
      </c>
      <c r="B2164" s="14"/>
      <c r="C2164" s="1" t="s">
        <v>22</v>
      </c>
      <c r="D2164" s="2" t="s">
        <v>574</v>
      </c>
      <c r="E2164" s="1" t="s">
        <v>17</v>
      </c>
      <c r="F2164" s="1" t="s">
        <v>2335</v>
      </c>
      <c r="G2164" s="1" t="b">
        <v>1</v>
      </c>
      <c r="H2164" s="1" t="b">
        <v>1</v>
      </c>
      <c r="I2164" s="1" t="s">
        <v>2221</v>
      </c>
      <c r="J2164" s="5"/>
    </row>
    <row r="2165" hidden="1">
      <c r="A2165" s="2" t="s">
        <v>438</v>
      </c>
      <c r="B2165" s="14"/>
      <c r="C2165" s="1" t="s">
        <v>22</v>
      </c>
      <c r="D2165" s="2" t="s">
        <v>574</v>
      </c>
      <c r="E2165" s="1" t="s">
        <v>17</v>
      </c>
      <c r="F2165" s="1" t="s">
        <v>2335</v>
      </c>
      <c r="G2165" s="1" t="b">
        <v>1</v>
      </c>
      <c r="H2165" s="1" t="b">
        <v>1</v>
      </c>
      <c r="I2165" s="1" t="s">
        <v>2221</v>
      </c>
      <c r="J2165" s="5"/>
    </row>
    <row r="2166" hidden="1">
      <c r="A2166" s="2" t="s">
        <v>438</v>
      </c>
      <c r="B2166" s="14"/>
      <c r="C2166" s="1" t="s">
        <v>22</v>
      </c>
      <c r="D2166" s="2" t="s">
        <v>574</v>
      </c>
      <c r="E2166" s="1" t="s">
        <v>17</v>
      </c>
      <c r="F2166" s="1" t="s">
        <v>2335</v>
      </c>
      <c r="G2166" s="1" t="b">
        <v>1</v>
      </c>
      <c r="H2166" s="1" t="b">
        <v>1</v>
      </c>
      <c r="I2166" s="1" t="s">
        <v>2221</v>
      </c>
      <c r="J2166" s="5"/>
    </row>
    <row r="2167" hidden="1">
      <c r="A2167" s="2" t="s">
        <v>439</v>
      </c>
      <c r="B2167" s="14"/>
      <c r="C2167" s="1" t="s">
        <v>22</v>
      </c>
      <c r="D2167" s="2" t="s">
        <v>436</v>
      </c>
      <c r="E2167" s="1" t="s">
        <v>20</v>
      </c>
      <c r="F2167" s="1" t="s">
        <v>2947</v>
      </c>
      <c r="G2167" s="1" t="b">
        <v>1</v>
      </c>
      <c r="H2167" s="1" t="b">
        <v>1</v>
      </c>
      <c r="I2167" s="1" t="s">
        <v>2207</v>
      </c>
      <c r="J2167" s="5"/>
    </row>
    <row r="2168" hidden="1">
      <c r="A2168" s="2" t="s">
        <v>439</v>
      </c>
      <c r="B2168" s="14"/>
      <c r="C2168" s="1" t="s">
        <v>22</v>
      </c>
      <c r="D2168" s="2" t="s">
        <v>574</v>
      </c>
      <c r="E2168" s="1" t="s">
        <v>17</v>
      </c>
      <c r="F2168" s="1" t="s">
        <v>2335</v>
      </c>
      <c r="G2168" s="1" t="b">
        <v>1</v>
      </c>
      <c r="H2168" s="1" t="b">
        <v>1</v>
      </c>
      <c r="I2168" s="1" t="s">
        <v>2221</v>
      </c>
      <c r="J2168" s="5"/>
    </row>
    <row r="2169" hidden="1">
      <c r="A2169" s="2" t="s">
        <v>439</v>
      </c>
      <c r="B2169" s="14"/>
      <c r="C2169" s="1" t="s">
        <v>22</v>
      </c>
      <c r="D2169" s="2" t="s">
        <v>574</v>
      </c>
      <c r="E2169" s="1" t="s">
        <v>17</v>
      </c>
      <c r="F2169" s="1" t="s">
        <v>2335</v>
      </c>
      <c r="G2169" s="1" t="b">
        <v>1</v>
      </c>
      <c r="H2169" s="1" t="b">
        <v>1</v>
      </c>
      <c r="I2169" s="1" t="s">
        <v>2221</v>
      </c>
      <c r="J2169" s="5"/>
    </row>
    <row r="2170" hidden="1">
      <c r="A2170" s="2" t="s">
        <v>439</v>
      </c>
      <c r="B2170" s="14"/>
      <c r="C2170" s="1" t="s">
        <v>22</v>
      </c>
      <c r="D2170" s="2" t="s">
        <v>574</v>
      </c>
      <c r="E2170" s="1" t="s">
        <v>17</v>
      </c>
      <c r="F2170" s="1" t="s">
        <v>2335</v>
      </c>
      <c r="G2170" s="1" t="b">
        <v>1</v>
      </c>
      <c r="H2170" s="1" t="b">
        <v>1</v>
      </c>
      <c r="I2170" s="1" t="s">
        <v>2221</v>
      </c>
      <c r="J2170" s="5"/>
    </row>
    <row r="2171" hidden="1">
      <c r="A2171" s="2" t="s">
        <v>440</v>
      </c>
      <c r="B2171" s="14"/>
      <c r="C2171" s="1" t="s">
        <v>22</v>
      </c>
      <c r="D2171" s="2" t="s">
        <v>574</v>
      </c>
      <c r="E2171" s="1" t="s">
        <v>17</v>
      </c>
      <c r="F2171" s="4"/>
      <c r="G2171" s="1" t="b">
        <v>1</v>
      </c>
      <c r="H2171" s="1" t="b">
        <v>1</v>
      </c>
      <c r="I2171" s="1" t="s">
        <v>2207</v>
      </c>
      <c r="J2171" s="5"/>
    </row>
    <row r="2172" hidden="1">
      <c r="A2172" s="2" t="s">
        <v>440</v>
      </c>
      <c r="B2172" s="14"/>
      <c r="C2172" s="1" t="s">
        <v>22</v>
      </c>
      <c r="D2172" s="2" t="s">
        <v>574</v>
      </c>
      <c r="E2172" s="1" t="s">
        <v>17</v>
      </c>
      <c r="F2172" s="1" t="s">
        <v>2929</v>
      </c>
      <c r="G2172" s="1" t="b">
        <v>1</v>
      </c>
      <c r="H2172" s="1" t="b">
        <v>1</v>
      </c>
      <c r="I2172" s="1" t="s">
        <v>2207</v>
      </c>
      <c r="J2172" s="5"/>
    </row>
    <row r="2173" hidden="1">
      <c r="A2173" s="2" t="s">
        <v>440</v>
      </c>
      <c r="B2173" s="14"/>
      <c r="C2173" s="1" t="s">
        <v>22</v>
      </c>
      <c r="D2173" s="2" t="s">
        <v>574</v>
      </c>
      <c r="E2173" s="1" t="s">
        <v>17</v>
      </c>
      <c r="F2173" s="1" t="s">
        <v>2946</v>
      </c>
      <c r="G2173" s="1" t="b">
        <v>1</v>
      </c>
      <c r="H2173" s="1" t="b">
        <v>1</v>
      </c>
      <c r="I2173" s="1" t="s">
        <v>2207</v>
      </c>
      <c r="J2173" s="5"/>
    </row>
    <row r="2174" hidden="1">
      <c r="A2174" s="2" t="s">
        <v>440</v>
      </c>
      <c r="B2174" s="14"/>
      <c r="C2174" s="1" t="s">
        <v>22</v>
      </c>
      <c r="D2174" s="2" t="s">
        <v>574</v>
      </c>
      <c r="E2174" s="1" t="s">
        <v>17</v>
      </c>
      <c r="F2174" s="4"/>
      <c r="G2174" s="1" t="b">
        <v>1</v>
      </c>
      <c r="H2174" s="1" t="b">
        <v>1</v>
      </c>
      <c r="I2174" s="1" t="s">
        <v>2207</v>
      </c>
      <c r="J2174" s="5"/>
    </row>
    <row r="2175" hidden="1">
      <c r="A2175" s="2" t="s">
        <v>440</v>
      </c>
      <c r="B2175" s="14"/>
      <c r="C2175" s="1" t="s">
        <v>22</v>
      </c>
      <c r="D2175" s="2" t="s">
        <v>574</v>
      </c>
      <c r="E2175" s="1" t="s">
        <v>17</v>
      </c>
      <c r="F2175" s="1" t="s">
        <v>2929</v>
      </c>
      <c r="G2175" s="1" t="b">
        <v>1</v>
      </c>
      <c r="H2175" s="1" t="b">
        <v>1</v>
      </c>
      <c r="I2175" s="1" t="s">
        <v>2207</v>
      </c>
      <c r="J2175" s="5"/>
    </row>
    <row r="2176" hidden="1">
      <c r="A2176" s="2" t="s">
        <v>441</v>
      </c>
      <c r="B2176" s="14"/>
      <c r="C2176" s="1" t="s">
        <v>22</v>
      </c>
      <c r="D2176" s="2" t="s">
        <v>436</v>
      </c>
      <c r="E2176" s="1" t="s">
        <v>20</v>
      </c>
      <c r="F2176" s="1" t="s">
        <v>2947</v>
      </c>
      <c r="G2176" s="1" t="b">
        <v>1</v>
      </c>
      <c r="H2176" s="1" t="b">
        <v>1</v>
      </c>
      <c r="I2176" s="1" t="s">
        <v>2207</v>
      </c>
      <c r="J2176" s="5"/>
    </row>
    <row r="2177" hidden="1">
      <c r="A2177" s="2" t="s">
        <v>441</v>
      </c>
      <c r="B2177" s="14"/>
      <c r="C2177" s="1" t="s">
        <v>22</v>
      </c>
      <c r="D2177" s="2" t="s">
        <v>574</v>
      </c>
      <c r="E2177" s="1" t="s">
        <v>17</v>
      </c>
      <c r="F2177" s="1" t="s">
        <v>2335</v>
      </c>
      <c r="G2177" s="1" t="b">
        <v>1</v>
      </c>
      <c r="H2177" s="1" t="b">
        <v>1</v>
      </c>
      <c r="I2177" s="1" t="s">
        <v>2221</v>
      </c>
      <c r="J2177" s="5"/>
    </row>
    <row r="2178" hidden="1">
      <c r="A2178" s="2" t="s">
        <v>441</v>
      </c>
      <c r="B2178" s="14"/>
      <c r="C2178" s="1" t="s">
        <v>22</v>
      </c>
      <c r="D2178" s="2" t="s">
        <v>574</v>
      </c>
      <c r="E2178" s="1" t="s">
        <v>17</v>
      </c>
      <c r="F2178" s="1" t="s">
        <v>2335</v>
      </c>
      <c r="G2178" s="1" t="b">
        <v>1</v>
      </c>
      <c r="H2178" s="1" t="b">
        <v>1</v>
      </c>
      <c r="I2178" s="1" t="s">
        <v>2221</v>
      </c>
      <c r="J2178" s="5"/>
    </row>
    <row r="2179" hidden="1">
      <c r="A2179" s="2" t="s">
        <v>441</v>
      </c>
      <c r="B2179" s="14"/>
      <c r="C2179" s="1" t="s">
        <v>22</v>
      </c>
      <c r="D2179" s="2" t="s">
        <v>574</v>
      </c>
      <c r="E2179" s="1" t="s">
        <v>17</v>
      </c>
      <c r="F2179" s="1" t="s">
        <v>2335</v>
      </c>
      <c r="G2179" s="1" t="b">
        <v>1</v>
      </c>
      <c r="H2179" s="1" t="b">
        <v>1</v>
      </c>
      <c r="I2179" s="1" t="s">
        <v>2221</v>
      </c>
      <c r="J2179" s="5"/>
    </row>
    <row r="2180" hidden="1">
      <c r="A2180" s="2" t="s">
        <v>442</v>
      </c>
      <c r="B2180" s="14"/>
      <c r="C2180" s="1" t="s">
        <v>22</v>
      </c>
      <c r="D2180" s="2" t="s">
        <v>574</v>
      </c>
      <c r="E2180" s="1" t="s">
        <v>17</v>
      </c>
      <c r="F2180" s="4"/>
      <c r="G2180" s="1" t="b">
        <v>1</v>
      </c>
      <c r="H2180" s="1" t="b">
        <v>1</v>
      </c>
      <c r="I2180" s="1" t="s">
        <v>2207</v>
      </c>
      <c r="J2180" s="5"/>
    </row>
    <row r="2181" hidden="1">
      <c r="A2181" s="2" t="s">
        <v>442</v>
      </c>
      <c r="B2181" s="14"/>
      <c r="C2181" s="1" t="s">
        <v>22</v>
      </c>
      <c r="D2181" s="2" t="s">
        <v>574</v>
      </c>
      <c r="E2181" s="1" t="s">
        <v>17</v>
      </c>
      <c r="F2181" s="1" t="s">
        <v>2929</v>
      </c>
      <c r="G2181" s="1" t="b">
        <v>1</v>
      </c>
      <c r="H2181" s="1" t="b">
        <v>1</v>
      </c>
      <c r="I2181" s="1" t="s">
        <v>2207</v>
      </c>
      <c r="J2181" s="5"/>
    </row>
    <row r="2182" hidden="1">
      <c r="A2182" s="2" t="s">
        <v>442</v>
      </c>
      <c r="B2182" s="14"/>
      <c r="C2182" s="1" t="s">
        <v>22</v>
      </c>
      <c r="D2182" s="2" t="s">
        <v>574</v>
      </c>
      <c r="E2182" s="1" t="s">
        <v>17</v>
      </c>
      <c r="F2182" s="1" t="s">
        <v>2335</v>
      </c>
      <c r="G2182" s="1" t="b">
        <v>1</v>
      </c>
      <c r="H2182" s="1" t="b">
        <v>1</v>
      </c>
      <c r="I2182" s="1" t="s">
        <v>2221</v>
      </c>
      <c r="J2182" s="5"/>
    </row>
    <row r="2183" hidden="1">
      <c r="A2183" s="2" t="s">
        <v>442</v>
      </c>
      <c r="B2183" s="14"/>
      <c r="C2183" s="1" t="s">
        <v>22</v>
      </c>
      <c r="D2183" s="2" t="s">
        <v>574</v>
      </c>
      <c r="E2183" s="1" t="s">
        <v>17</v>
      </c>
      <c r="F2183" s="1" t="s">
        <v>2335</v>
      </c>
      <c r="G2183" s="1" t="b">
        <v>1</v>
      </c>
      <c r="H2183" s="1" t="b">
        <v>1</v>
      </c>
      <c r="I2183" s="1" t="s">
        <v>2221</v>
      </c>
      <c r="J2183" s="5"/>
    </row>
    <row r="2184" hidden="1">
      <c r="A2184" s="2" t="s">
        <v>442</v>
      </c>
      <c r="B2184" s="14"/>
      <c r="C2184" s="1" t="s">
        <v>22</v>
      </c>
      <c r="D2184" s="2" t="s">
        <v>574</v>
      </c>
      <c r="E2184" s="1" t="s">
        <v>17</v>
      </c>
      <c r="F2184" s="1" t="s">
        <v>2335</v>
      </c>
      <c r="G2184" s="1" t="b">
        <v>1</v>
      </c>
      <c r="H2184" s="1" t="b">
        <v>1</v>
      </c>
      <c r="I2184" s="1" t="s">
        <v>2221</v>
      </c>
      <c r="J2184" s="5"/>
    </row>
    <row r="2185" hidden="1">
      <c r="A2185" s="2" t="s">
        <v>443</v>
      </c>
      <c r="B2185" s="14"/>
      <c r="C2185" s="1" t="s">
        <v>22</v>
      </c>
      <c r="D2185" s="2" t="s">
        <v>574</v>
      </c>
      <c r="E2185" s="1" t="s">
        <v>17</v>
      </c>
      <c r="F2185" s="4"/>
      <c r="G2185" s="1" t="b">
        <v>1</v>
      </c>
      <c r="H2185" s="1" t="b">
        <v>1</v>
      </c>
      <c r="I2185" s="1" t="s">
        <v>2207</v>
      </c>
      <c r="J2185" s="5"/>
    </row>
    <row r="2186" hidden="1">
      <c r="A2186" s="2" t="s">
        <v>443</v>
      </c>
      <c r="B2186" s="14"/>
      <c r="C2186" s="1" t="s">
        <v>22</v>
      </c>
      <c r="D2186" s="2" t="s">
        <v>574</v>
      </c>
      <c r="E2186" s="1" t="s">
        <v>17</v>
      </c>
      <c r="F2186" s="1" t="s">
        <v>2929</v>
      </c>
      <c r="G2186" s="1" t="b">
        <v>1</v>
      </c>
      <c r="H2186" s="1" t="b">
        <v>1</v>
      </c>
      <c r="I2186" s="1" t="s">
        <v>2207</v>
      </c>
      <c r="J2186" s="5"/>
    </row>
    <row r="2187" hidden="1">
      <c r="A2187" s="2" t="s">
        <v>443</v>
      </c>
      <c r="B2187" s="14"/>
      <c r="C2187" s="1" t="s">
        <v>22</v>
      </c>
      <c r="D2187" s="2" t="s">
        <v>574</v>
      </c>
      <c r="E2187" s="1" t="s">
        <v>17</v>
      </c>
      <c r="F2187" s="1" t="s">
        <v>2335</v>
      </c>
      <c r="G2187" s="1" t="b">
        <v>1</v>
      </c>
      <c r="H2187" s="1" t="b">
        <v>1</v>
      </c>
      <c r="I2187" s="1" t="s">
        <v>2221</v>
      </c>
      <c r="J2187" s="5"/>
    </row>
    <row r="2188" hidden="1">
      <c r="A2188" s="2" t="s">
        <v>443</v>
      </c>
      <c r="B2188" s="14"/>
      <c r="C2188" s="1" t="s">
        <v>22</v>
      </c>
      <c r="D2188" s="2" t="s">
        <v>574</v>
      </c>
      <c r="E2188" s="1" t="s">
        <v>17</v>
      </c>
      <c r="F2188" s="1" t="s">
        <v>2335</v>
      </c>
      <c r="G2188" s="1" t="b">
        <v>1</v>
      </c>
      <c r="H2188" s="1" t="b">
        <v>1</v>
      </c>
      <c r="I2188" s="1" t="s">
        <v>2221</v>
      </c>
      <c r="J2188" s="5"/>
    </row>
    <row r="2189" hidden="1">
      <c r="A2189" s="2" t="s">
        <v>444</v>
      </c>
      <c r="B2189" s="14"/>
      <c r="C2189" s="1" t="s">
        <v>22</v>
      </c>
      <c r="D2189" s="1" t="s">
        <v>551</v>
      </c>
      <c r="E2189" s="1" t="s">
        <v>20</v>
      </c>
      <c r="F2189" s="4"/>
      <c r="G2189" s="1" t="b">
        <v>1</v>
      </c>
      <c r="H2189" s="1" t="b">
        <v>1</v>
      </c>
      <c r="I2189" s="1" t="s">
        <v>2207</v>
      </c>
      <c r="J2189" s="5"/>
    </row>
    <row r="2190" hidden="1">
      <c r="A2190" s="2" t="s">
        <v>444</v>
      </c>
      <c r="B2190" s="14"/>
      <c r="C2190" s="1" t="s">
        <v>22</v>
      </c>
      <c r="D2190" s="1" t="s">
        <v>551</v>
      </c>
      <c r="E2190" s="1" t="s">
        <v>20</v>
      </c>
      <c r="F2190" s="1" t="s">
        <v>2948</v>
      </c>
      <c r="G2190" s="1" t="b">
        <v>1</v>
      </c>
      <c r="H2190" s="1" t="b">
        <v>1</v>
      </c>
      <c r="I2190" s="1" t="s">
        <v>2207</v>
      </c>
      <c r="J2190" s="5"/>
    </row>
    <row r="2191" hidden="1">
      <c r="A2191" s="2" t="s">
        <v>444</v>
      </c>
      <c r="B2191" s="14"/>
      <c r="C2191" s="1" t="s">
        <v>22</v>
      </c>
      <c r="D2191" s="2" t="s">
        <v>574</v>
      </c>
      <c r="E2191" s="1" t="s">
        <v>17</v>
      </c>
      <c r="F2191" s="1" t="s">
        <v>2335</v>
      </c>
      <c r="G2191" s="1" t="b">
        <v>1</v>
      </c>
      <c r="H2191" s="1" t="b">
        <v>1</v>
      </c>
      <c r="I2191" s="1" t="s">
        <v>2221</v>
      </c>
      <c r="J2191" s="5"/>
    </row>
    <row r="2192" hidden="1">
      <c r="A2192" s="2" t="s">
        <v>444</v>
      </c>
      <c r="B2192" s="14"/>
      <c r="C2192" s="1" t="s">
        <v>22</v>
      </c>
      <c r="D2192" s="2" t="s">
        <v>574</v>
      </c>
      <c r="E2192" s="1" t="s">
        <v>17</v>
      </c>
      <c r="F2192" s="1" t="s">
        <v>2335</v>
      </c>
      <c r="G2192" s="1" t="b">
        <v>1</v>
      </c>
      <c r="H2192" s="1" t="b">
        <v>1</v>
      </c>
      <c r="I2192" s="1" t="s">
        <v>2221</v>
      </c>
      <c r="J2192" s="5"/>
    </row>
    <row r="2193" hidden="1">
      <c r="A2193" s="2" t="s">
        <v>444</v>
      </c>
      <c r="B2193" s="14"/>
      <c r="C2193" s="1" t="s">
        <v>22</v>
      </c>
      <c r="D2193" s="2" t="s">
        <v>574</v>
      </c>
      <c r="E2193" s="1" t="s">
        <v>17</v>
      </c>
      <c r="F2193" s="1" t="s">
        <v>2335</v>
      </c>
      <c r="G2193" s="1" t="b">
        <v>1</v>
      </c>
      <c r="H2193" s="1" t="b">
        <v>1</v>
      </c>
      <c r="I2193" s="1" t="s">
        <v>2221</v>
      </c>
      <c r="J2193" s="5"/>
    </row>
    <row r="2194" hidden="1">
      <c r="A2194" s="2" t="s">
        <v>445</v>
      </c>
      <c r="B2194" s="14"/>
      <c r="C2194" s="1" t="s">
        <v>22</v>
      </c>
      <c r="D2194" s="2" t="s">
        <v>574</v>
      </c>
      <c r="E2194" s="1" t="s">
        <v>17</v>
      </c>
      <c r="F2194" s="1" t="s">
        <v>2946</v>
      </c>
      <c r="G2194" s="1" t="b">
        <v>1</v>
      </c>
      <c r="H2194" s="1" t="b">
        <v>1</v>
      </c>
      <c r="I2194" s="1" t="s">
        <v>2207</v>
      </c>
      <c r="J2194" s="5"/>
    </row>
    <row r="2195" hidden="1">
      <c r="A2195" s="2" t="s">
        <v>445</v>
      </c>
      <c r="B2195" s="14"/>
      <c r="C2195" s="1" t="s">
        <v>22</v>
      </c>
      <c r="D2195" s="2" t="s">
        <v>574</v>
      </c>
      <c r="E2195" s="1" t="s">
        <v>17</v>
      </c>
      <c r="F2195" s="1" t="s">
        <v>2335</v>
      </c>
      <c r="G2195" s="1" t="b">
        <v>1</v>
      </c>
      <c r="H2195" s="1" t="b">
        <v>1</v>
      </c>
      <c r="I2195" s="1" t="s">
        <v>2221</v>
      </c>
      <c r="J2195" s="5"/>
    </row>
    <row r="2196" hidden="1">
      <c r="A2196" s="2" t="s">
        <v>445</v>
      </c>
      <c r="B2196" s="14"/>
      <c r="C2196" s="1" t="s">
        <v>22</v>
      </c>
      <c r="D2196" s="2" t="s">
        <v>574</v>
      </c>
      <c r="E2196" s="1" t="s">
        <v>17</v>
      </c>
      <c r="F2196" s="1" t="s">
        <v>2335</v>
      </c>
      <c r="G2196" s="1" t="b">
        <v>1</v>
      </c>
      <c r="H2196" s="1" t="b">
        <v>1</v>
      </c>
      <c r="I2196" s="1" t="s">
        <v>2221</v>
      </c>
      <c r="J2196" s="5"/>
    </row>
    <row r="2197" hidden="1">
      <c r="A2197" s="2" t="s">
        <v>445</v>
      </c>
      <c r="B2197" s="14"/>
      <c r="C2197" s="1" t="s">
        <v>22</v>
      </c>
      <c r="D2197" s="2" t="s">
        <v>574</v>
      </c>
      <c r="E2197" s="1" t="s">
        <v>17</v>
      </c>
      <c r="F2197" s="1" t="s">
        <v>2335</v>
      </c>
      <c r="G2197" s="1" t="b">
        <v>1</v>
      </c>
      <c r="H2197" s="1" t="b">
        <v>1</v>
      </c>
      <c r="I2197" s="1" t="s">
        <v>2221</v>
      </c>
      <c r="J2197" s="5"/>
    </row>
    <row r="2198" hidden="1">
      <c r="A2198" s="2" t="s">
        <v>446</v>
      </c>
      <c r="B2198" s="14"/>
      <c r="C2198" s="1" t="s">
        <v>22</v>
      </c>
      <c r="D2198" s="2" t="s">
        <v>436</v>
      </c>
      <c r="E2198" s="1" t="s">
        <v>20</v>
      </c>
      <c r="F2198" s="1" t="s">
        <v>2947</v>
      </c>
      <c r="G2198" s="1" t="b">
        <v>1</v>
      </c>
      <c r="H2198" s="1" t="b">
        <v>1</v>
      </c>
      <c r="I2198" s="1" t="s">
        <v>2207</v>
      </c>
      <c r="J2198" s="5"/>
    </row>
    <row r="2199" hidden="1">
      <c r="A2199" s="2" t="s">
        <v>446</v>
      </c>
      <c r="B2199" s="14"/>
      <c r="C2199" s="1" t="s">
        <v>22</v>
      </c>
      <c r="D2199" s="2" t="s">
        <v>574</v>
      </c>
      <c r="E2199" s="1" t="s">
        <v>17</v>
      </c>
      <c r="F2199" s="1" t="s">
        <v>2335</v>
      </c>
      <c r="G2199" s="1" t="b">
        <v>1</v>
      </c>
      <c r="H2199" s="1" t="b">
        <v>1</v>
      </c>
      <c r="I2199" s="1" t="s">
        <v>2221</v>
      </c>
      <c r="J2199" s="5"/>
    </row>
    <row r="2200" hidden="1">
      <c r="A2200" s="2" t="s">
        <v>446</v>
      </c>
      <c r="B2200" s="14"/>
      <c r="C2200" s="1" t="s">
        <v>22</v>
      </c>
      <c r="D2200" s="2" t="s">
        <v>574</v>
      </c>
      <c r="E2200" s="1" t="s">
        <v>17</v>
      </c>
      <c r="F2200" s="1" t="s">
        <v>2335</v>
      </c>
      <c r="G2200" s="1" t="b">
        <v>1</v>
      </c>
      <c r="H2200" s="1" t="b">
        <v>1</v>
      </c>
      <c r="I2200" s="1" t="s">
        <v>2221</v>
      </c>
      <c r="J2200" s="5"/>
    </row>
    <row r="2201" hidden="1">
      <c r="A2201" s="2" t="s">
        <v>447</v>
      </c>
      <c r="B2201" s="14"/>
      <c r="C2201" s="1" t="s">
        <v>22</v>
      </c>
      <c r="D2201" s="2" t="s">
        <v>436</v>
      </c>
      <c r="E2201" s="1" t="s">
        <v>20</v>
      </c>
      <c r="F2201" s="1" t="s">
        <v>2947</v>
      </c>
      <c r="G2201" s="1" t="b">
        <v>1</v>
      </c>
      <c r="H2201" s="1" t="b">
        <v>1</v>
      </c>
      <c r="I2201" s="1" t="s">
        <v>2207</v>
      </c>
      <c r="J2201" s="5"/>
    </row>
    <row r="2202" hidden="1">
      <c r="A2202" s="2" t="s">
        <v>447</v>
      </c>
      <c r="B2202" s="14"/>
      <c r="C2202" s="1" t="s">
        <v>22</v>
      </c>
      <c r="D2202" s="2" t="s">
        <v>574</v>
      </c>
      <c r="E2202" s="1" t="s">
        <v>17</v>
      </c>
      <c r="F2202" s="1" t="s">
        <v>2335</v>
      </c>
      <c r="G2202" s="1" t="b">
        <v>1</v>
      </c>
      <c r="H2202" s="1" t="b">
        <v>1</v>
      </c>
      <c r="I2202" s="1" t="s">
        <v>2221</v>
      </c>
      <c r="J2202" s="5"/>
    </row>
    <row r="2203" hidden="1">
      <c r="A2203" s="2" t="s">
        <v>448</v>
      </c>
      <c r="B2203" s="14"/>
      <c r="C2203" s="1" t="s">
        <v>22</v>
      </c>
      <c r="D2203" s="2" t="s">
        <v>436</v>
      </c>
      <c r="E2203" s="1" t="s">
        <v>20</v>
      </c>
      <c r="F2203" s="1" t="s">
        <v>2947</v>
      </c>
      <c r="G2203" s="1" t="b">
        <v>1</v>
      </c>
      <c r="H2203" s="1" t="b">
        <v>1</v>
      </c>
      <c r="I2203" s="1" t="s">
        <v>2207</v>
      </c>
      <c r="J2203" s="5"/>
    </row>
    <row r="2204" hidden="1">
      <c r="A2204" s="2" t="s">
        <v>448</v>
      </c>
      <c r="B2204" s="14"/>
      <c r="C2204" s="1" t="s">
        <v>22</v>
      </c>
      <c r="D2204" s="2" t="s">
        <v>574</v>
      </c>
      <c r="E2204" s="1" t="s">
        <v>17</v>
      </c>
      <c r="F2204" s="1" t="s">
        <v>2335</v>
      </c>
      <c r="G2204" s="1" t="b">
        <v>1</v>
      </c>
      <c r="H2204" s="1" t="b">
        <v>1</v>
      </c>
      <c r="I2204" s="1" t="s">
        <v>2221</v>
      </c>
      <c r="J2204" s="5"/>
    </row>
    <row r="2205" hidden="1">
      <c r="A2205" s="2" t="s">
        <v>448</v>
      </c>
      <c r="B2205" s="14"/>
      <c r="C2205" s="1" t="s">
        <v>22</v>
      </c>
      <c r="D2205" s="2" t="s">
        <v>574</v>
      </c>
      <c r="E2205" s="1" t="s">
        <v>17</v>
      </c>
      <c r="F2205" s="1" t="s">
        <v>2335</v>
      </c>
      <c r="G2205" s="1" t="b">
        <v>1</v>
      </c>
      <c r="H2205" s="1" t="b">
        <v>1</v>
      </c>
      <c r="I2205" s="1" t="s">
        <v>2221</v>
      </c>
      <c r="J2205" s="5"/>
    </row>
    <row r="2206" hidden="1">
      <c r="A2206" s="2" t="s">
        <v>448</v>
      </c>
      <c r="B2206" s="14"/>
      <c r="C2206" s="1" t="s">
        <v>22</v>
      </c>
      <c r="D2206" s="2" t="s">
        <v>574</v>
      </c>
      <c r="E2206" s="1" t="s">
        <v>17</v>
      </c>
      <c r="F2206" s="1" t="s">
        <v>2335</v>
      </c>
      <c r="G2206" s="1" t="b">
        <v>1</v>
      </c>
      <c r="H2206" s="1" t="b">
        <v>1</v>
      </c>
      <c r="I2206" s="1" t="s">
        <v>2221</v>
      </c>
      <c r="J2206" s="5"/>
    </row>
    <row r="2207" hidden="1">
      <c r="A2207" s="2" t="s">
        <v>449</v>
      </c>
      <c r="B2207" s="14"/>
      <c r="C2207" s="1" t="s">
        <v>22</v>
      </c>
      <c r="D2207" s="2" t="s">
        <v>574</v>
      </c>
      <c r="E2207" s="1" t="s">
        <v>17</v>
      </c>
      <c r="F2207" s="1" t="s">
        <v>2946</v>
      </c>
      <c r="G2207" s="1" t="b">
        <v>1</v>
      </c>
      <c r="H2207" s="1" t="b">
        <v>1</v>
      </c>
      <c r="I2207" s="1" t="s">
        <v>2207</v>
      </c>
      <c r="J2207" s="5"/>
    </row>
    <row r="2208" hidden="1">
      <c r="A2208" s="2" t="s">
        <v>449</v>
      </c>
      <c r="B2208" s="14"/>
      <c r="C2208" s="1" t="s">
        <v>22</v>
      </c>
      <c r="D2208" s="2" t="s">
        <v>574</v>
      </c>
      <c r="E2208" s="1" t="s">
        <v>17</v>
      </c>
      <c r="F2208" s="1" t="s">
        <v>2335</v>
      </c>
      <c r="G2208" s="1" t="b">
        <v>1</v>
      </c>
      <c r="H2208" s="1" t="b">
        <v>1</v>
      </c>
      <c r="I2208" s="1" t="s">
        <v>2221</v>
      </c>
      <c r="J2208" s="5"/>
    </row>
    <row r="2209" hidden="1">
      <c r="A2209" s="2" t="s">
        <v>449</v>
      </c>
      <c r="B2209" s="14"/>
      <c r="C2209" s="1" t="s">
        <v>22</v>
      </c>
      <c r="D2209" s="2" t="s">
        <v>574</v>
      </c>
      <c r="E2209" s="1" t="s">
        <v>17</v>
      </c>
      <c r="F2209" s="1" t="s">
        <v>2335</v>
      </c>
      <c r="G2209" s="1" t="b">
        <v>1</v>
      </c>
      <c r="H2209" s="1" t="b">
        <v>1</v>
      </c>
      <c r="I2209" s="1" t="s">
        <v>2221</v>
      </c>
      <c r="J2209" s="5"/>
    </row>
    <row r="2210" hidden="1">
      <c r="A2210" s="2" t="s">
        <v>449</v>
      </c>
      <c r="B2210" s="14"/>
      <c r="C2210" s="1" t="s">
        <v>22</v>
      </c>
      <c r="D2210" s="2" t="s">
        <v>574</v>
      </c>
      <c r="E2210" s="1" t="s">
        <v>17</v>
      </c>
      <c r="F2210" s="1" t="s">
        <v>2335</v>
      </c>
      <c r="G2210" s="1" t="b">
        <v>1</v>
      </c>
      <c r="H2210" s="1" t="b">
        <v>1</v>
      </c>
      <c r="I2210" s="1" t="s">
        <v>2221</v>
      </c>
      <c r="J2210" s="5"/>
    </row>
    <row r="2211" hidden="1">
      <c r="A2211" s="2" t="s">
        <v>450</v>
      </c>
      <c r="B2211" s="14"/>
      <c r="C2211" s="1" t="s">
        <v>22</v>
      </c>
      <c r="D2211" s="2" t="s">
        <v>436</v>
      </c>
      <c r="E2211" s="1" t="s">
        <v>20</v>
      </c>
      <c r="F2211" s="1" t="s">
        <v>2947</v>
      </c>
      <c r="G2211" s="1" t="b">
        <v>1</v>
      </c>
      <c r="H2211" s="1" t="b">
        <v>1</v>
      </c>
      <c r="I2211" s="1" t="s">
        <v>2207</v>
      </c>
      <c r="J2211" s="5"/>
    </row>
    <row r="2212" hidden="1">
      <c r="A2212" s="2" t="s">
        <v>450</v>
      </c>
      <c r="B2212" s="14"/>
      <c r="C2212" s="1" t="s">
        <v>22</v>
      </c>
      <c r="D2212" s="2" t="s">
        <v>574</v>
      </c>
      <c r="E2212" s="1" t="s">
        <v>17</v>
      </c>
      <c r="F2212" s="1" t="s">
        <v>2335</v>
      </c>
      <c r="G2212" s="1" t="b">
        <v>1</v>
      </c>
      <c r="H2212" s="1" t="b">
        <v>1</v>
      </c>
      <c r="I2212" s="1" t="s">
        <v>2221</v>
      </c>
      <c r="J2212" s="5"/>
    </row>
    <row r="2213" hidden="1">
      <c r="A2213" s="2" t="s">
        <v>450</v>
      </c>
      <c r="B2213" s="14"/>
      <c r="C2213" s="1" t="s">
        <v>22</v>
      </c>
      <c r="D2213" s="2" t="s">
        <v>574</v>
      </c>
      <c r="E2213" s="1" t="s">
        <v>17</v>
      </c>
      <c r="F2213" s="1" t="s">
        <v>2335</v>
      </c>
      <c r="G2213" s="1" t="b">
        <v>1</v>
      </c>
      <c r="H2213" s="1" t="b">
        <v>1</v>
      </c>
      <c r="I2213" s="1" t="s">
        <v>2221</v>
      </c>
      <c r="J2213" s="5"/>
    </row>
    <row r="2214" hidden="1">
      <c r="A2214" s="2" t="s">
        <v>450</v>
      </c>
      <c r="B2214" s="14"/>
      <c r="C2214" s="1" t="s">
        <v>22</v>
      </c>
      <c r="D2214" s="2" t="s">
        <v>574</v>
      </c>
      <c r="E2214" s="1" t="s">
        <v>17</v>
      </c>
      <c r="F2214" s="1" t="s">
        <v>2335</v>
      </c>
      <c r="G2214" s="1" t="b">
        <v>1</v>
      </c>
      <c r="H2214" s="1" t="b">
        <v>1</v>
      </c>
      <c r="I2214" s="1" t="s">
        <v>2221</v>
      </c>
      <c r="J2214" s="5"/>
    </row>
    <row r="2215" hidden="1">
      <c r="A2215" s="2" t="s">
        <v>451</v>
      </c>
      <c r="B2215" s="14"/>
      <c r="C2215" s="1" t="s">
        <v>22</v>
      </c>
      <c r="D2215" s="1" t="s">
        <v>551</v>
      </c>
      <c r="E2215" s="1" t="s">
        <v>20</v>
      </c>
      <c r="F2215" s="4"/>
      <c r="G2215" s="1" t="b">
        <v>1</v>
      </c>
      <c r="H2215" s="1" t="b">
        <v>1</v>
      </c>
      <c r="I2215" s="1" t="s">
        <v>2207</v>
      </c>
      <c r="J2215" s="5"/>
    </row>
    <row r="2216" hidden="1">
      <c r="A2216" s="2" t="s">
        <v>451</v>
      </c>
      <c r="B2216" s="14"/>
      <c r="C2216" s="1" t="s">
        <v>22</v>
      </c>
      <c r="D2216" s="1" t="s">
        <v>551</v>
      </c>
      <c r="E2216" s="1" t="s">
        <v>20</v>
      </c>
      <c r="F2216" s="1" t="s">
        <v>2948</v>
      </c>
      <c r="G2216" s="1" t="b">
        <v>1</v>
      </c>
      <c r="H2216" s="1" t="b">
        <v>1</v>
      </c>
      <c r="I2216" s="1" t="s">
        <v>2207</v>
      </c>
      <c r="J2216" s="5"/>
    </row>
    <row r="2217" hidden="1">
      <c r="A2217" s="2" t="s">
        <v>451</v>
      </c>
      <c r="B2217" s="14"/>
      <c r="C2217" s="1" t="s">
        <v>22</v>
      </c>
      <c r="D2217" s="2" t="s">
        <v>574</v>
      </c>
      <c r="E2217" s="1" t="s">
        <v>17</v>
      </c>
      <c r="F2217" s="1" t="s">
        <v>2335</v>
      </c>
      <c r="G2217" s="1" t="b">
        <v>1</v>
      </c>
      <c r="H2217" s="1" t="b">
        <v>1</v>
      </c>
      <c r="I2217" s="1" t="s">
        <v>2221</v>
      </c>
      <c r="J2217" s="5"/>
    </row>
    <row r="2218" hidden="1">
      <c r="A2218" s="2" t="s">
        <v>451</v>
      </c>
      <c r="B2218" s="14"/>
      <c r="C2218" s="1" t="s">
        <v>22</v>
      </c>
      <c r="D2218" s="2" t="s">
        <v>574</v>
      </c>
      <c r="E2218" s="1" t="s">
        <v>17</v>
      </c>
      <c r="F2218" s="1" t="s">
        <v>2335</v>
      </c>
      <c r="G2218" s="1" t="b">
        <v>1</v>
      </c>
      <c r="H2218" s="1" t="b">
        <v>1</v>
      </c>
      <c r="I2218" s="1" t="s">
        <v>2221</v>
      </c>
      <c r="J2218" s="5"/>
    </row>
    <row r="2219" hidden="1">
      <c r="A2219" s="2" t="s">
        <v>451</v>
      </c>
      <c r="B2219" s="14"/>
      <c r="C2219" s="1" t="s">
        <v>22</v>
      </c>
      <c r="D2219" s="2" t="s">
        <v>574</v>
      </c>
      <c r="E2219" s="1" t="s">
        <v>17</v>
      </c>
      <c r="F2219" s="1" t="s">
        <v>2335</v>
      </c>
      <c r="G2219" s="1" t="b">
        <v>1</v>
      </c>
      <c r="H2219" s="1" t="b">
        <v>1</v>
      </c>
      <c r="I2219" s="1" t="s">
        <v>2221</v>
      </c>
      <c r="J2219" s="5"/>
    </row>
    <row r="2220" hidden="1">
      <c r="A2220" s="2" t="s">
        <v>452</v>
      </c>
      <c r="B2220" s="14"/>
      <c r="C2220" s="1" t="s">
        <v>22</v>
      </c>
      <c r="D2220" s="2" t="s">
        <v>574</v>
      </c>
      <c r="E2220" s="1" t="s">
        <v>17</v>
      </c>
      <c r="F2220" s="1" t="s">
        <v>2946</v>
      </c>
      <c r="G2220" s="1" t="b">
        <v>1</v>
      </c>
      <c r="H2220" s="1" t="b">
        <v>1</v>
      </c>
      <c r="I2220" s="1" t="s">
        <v>2207</v>
      </c>
      <c r="J2220" s="5"/>
    </row>
    <row r="2221" hidden="1">
      <c r="A2221" s="2" t="s">
        <v>452</v>
      </c>
      <c r="B2221" s="14"/>
      <c r="C2221" s="1" t="s">
        <v>22</v>
      </c>
      <c r="D2221" s="2" t="s">
        <v>574</v>
      </c>
      <c r="E2221" s="1" t="s">
        <v>17</v>
      </c>
      <c r="F2221" s="1" t="s">
        <v>2335</v>
      </c>
      <c r="G2221" s="1" t="b">
        <v>1</v>
      </c>
      <c r="H2221" s="1" t="b">
        <v>1</v>
      </c>
      <c r="I2221" s="1" t="s">
        <v>2221</v>
      </c>
      <c r="J2221" s="5"/>
    </row>
    <row r="2222" hidden="1">
      <c r="A2222" s="2" t="s">
        <v>452</v>
      </c>
      <c r="B2222" s="14"/>
      <c r="C2222" s="1" t="s">
        <v>22</v>
      </c>
      <c r="D2222" s="2" t="s">
        <v>574</v>
      </c>
      <c r="E2222" s="1" t="s">
        <v>17</v>
      </c>
      <c r="F2222" s="1" t="s">
        <v>2335</v>
      </c>
      <c r="G2222" s="1" t="b">
        <v>1</v>
      </c>
      <c r="H2222" s="1" t="b">
        <v>1</v>
      </c>
      <c r="I2222" s="1" t="s">
        <v>2221</v>
      </c>
      <c r="J2222" s="5"/>
    </row>
    <row r="2223" hidden="1">
      <c r="A2223" s="2" t="s">
        <v>452</v>
      </c>
      <c r="B2223" s="14"/>
      <c r="C2223" s="1" t="s">
        <v>22</v>
      </c>
      <c r="D2223" s="2" t="s">
        <v>574</v>
      </c>
      <c r="E2223" s="1" t="s">
        <v>17</v>
      </c>
      <c r="F2223" s="1" t="s">
        <v>2335</v>
      </c>
      <c r="G2223" s="1" t="b">
        <v>1</v>
      </c>
      <c r="H2223" s="1" t="b">
        <v>1</v>
      </c>
      <c r="I2223" s="1" t="s">
        <v>2221</v>
      </c>
      <c r="J2223" s="5"/>
    </row>
    <row r="2224" hidden="1">
      <c r="A2224" s="2" t="s">
        <v>453</v>
      </c>
      <c r="B2224" s="14"/>
      <c r="C2224" s="1" t="s">
        <v>22</v>
      </c>
      <c r="D2224" s="1" t="s">
        <v>551</v>
      </c>
      <c r="E2224" s="1" t="s">
        <v>20</v>
      </c>
      <c r="F2224" s="4"/>
      <c r="G2224" s="1" t="b">
        <v>1</v>
      </c>
      <c r="H2224" s="1" t="b">
        <v>1</v>
      </c>
      <c r="I2224" s="1" t="s">
        <v>2207</v>
      </c>
      <c r="J2224" s="5"/>
    </row>
    <row r="2225" hidden="1">
      <c r="A2225" s="2" t="s">
        <v>453</v>
      </c>
      <c r="B2225" s="14"/>
      <c r="C2225" s="1" t="s">
        <v>22</v>
      </c>
      <c r="D2225" s="1" t="s">
        <v>551</v>
      </c>
      <c r="E2225" s="1" t="s">
        <v>20</v>
      </c>
      <c r="F2225" s="1" t="s">
        <v>2948</v>
      </c>
      <c r="G2225" s="1" t="b">
        <v>1</v>
      </c>
      <c r="H2225" s="1" t="b">
        <v>1</v>
      </c>
      <c r="I2225" s="1" t="s">
        <v>2207</v>
      </c>
      <c r="J2225" s="5"/>
    </row>
    <row r="2226" hidden="1">
      <c r="A2226" s="2" t="s">
        <v>453</v>
      </c>
      <c r="B2226" s="14"/>
      <c r="C2226" s="1" t="s">
        <v>22</v>
      </c>
      <c r="D2226" s="2" t="s">
        <v>574</v>
      </c>
      <c r="E2226" s="1" t="s">
        <v>17</v>
      </c>
      <c r="F2226" s="1" t="s">
        <v>2335</v>
      </c>
      <c r="G2226" s="1" t="b">
        <v>1</v>
      </c>
      <c r="H2226" s="1" t="b">
        <v>1</v>
      </c>
      <c r="I2226" s="1" t="s">
        <v>2221</v>
      </c>
      <c r="J2226" s="5"/>
    </row>
    <row r="2227" hidden="1">
      <c r="A2227" s="2" t="s">
        <v>453</v>
      </c>
      <c r="B2227" s="14"/>
      <c r="C2227" s="1" t="s">
        <v>22</v>
      </c>
      <c r="D2227" s="2" t="s">
        <v>574</v>
      </c>
      <c r="E2227" s="1" t="s">
        <v>17</v>
      </c>
      <c r="F2227" s="1" t="s">
        <v>2335</v>
      </c>
      <c r="G2227" s="1" t="b">
        <v>1</v>
      </c>
      <c r="H2227" s="1" t="b">
        <v>1</v>
      </c>
      <c r="I2227" s="1" t="s">
        <v>2221</v>
      </c>
      <c r="J2227" s="5"/>
    </row>
    <row r="2228" hidden="1">
      <c r="A2228" s="2" t="s">
        <v>453</v>
      </c>
      <c r="B2228" s="14"/>
      <c r="C2228" s="1" t="s">
        <v>22</v>
      </c>
      <c r="D2228" s="2" t="s">
        <v>574</v>
      </c>
      <c r="E2228" s="1" t="s">
        <v>17</v>
      </c>
      <c r="F2228" s="1" t="s">
        <v>2335</v>
      </c>
      <c r="G2228" s="1" t="b">
        <v>1</v>
      </c>
      <c r="H2228" s="1" t="b">
        <v>1</v>
      </c>
      <c r="I2228" s="1" t="s">
        <v>2221</v>
      </c>
      <c r="J2228" s="5"/>
    </row>
    <row r="2229" hidden="1">
      <c r="A2229" s="2" t="s">
        <v>454</v>
      </c>
      <c r="B2229" s="14"/>
      <c r="C2229" s="1" t="s">
        <v>22</v>
      </c>
      <c r="D2229" s="2" t="s">
        <v>574</v>
      </c>
      <c r="E2229" s="1" t="s">
        <v>17</v>
      </c>
      <c r="F2229" s="1" t="s">
        <v>2946</v>
      </c>
      <c r="G2229" s="1" t="b">
        <v>1</v>
      </c>
      <c r="H2229" s="1" t="b">
        <v>1</v>
      </c>
      <c r="I2229" s="1" t="s">
        <v>2207</v>
      </c>
      <c r="J2229" s="5"/>
    </row>
    <row r="2230" hidden="1">
      <c r="A2230" s="2" t="s">
        <v>454</v>
      </c>
      <c r="B2230" s="14"/>
      <c r="C2230" s="1" t="s">
        <v>22</v>
      </c>
      <c r="D2230" s="2" t="s">
        <v>574</v>
      </c>
      <c r="E2230" s="1" t="s">
        <v>17</v>
      </c>
      <c r="F2230" s="1" t="s">
        <v>2335</v>
      </c>
      <c r="G2230" s="1" t="b">
        <v>1</v>
      </c>
      <c r="H2230" s="1" t="b">
        <v>1</v>
      </c>
      <c r="I2230" s="1" t="s">
        <v>2221</v>
      </c>
      <c r="J2230" s="5"/>
    </row>
    <row r="2231" hidden="1">
      <c r="A2231" s="2" t="s">
        <v>454</v>
      </c>
      <c r="B2231" s="14"/>
      <c r="C2231" s="1" t="s">
        <v>22</v>
      </c>
      <c r="D2231" s="2" t="s">
        <v>574</v>
      </c>
      <c r="E2231" s="1" t="s">
        <v>17</v>
      </c>
      <c r="F2231" s="1" t="s">
        <v>2335</v>
      </c>
      <c r="G2231" s="1" t="b">
        <v>1</v>
      </c>
      <c r="H2231" s="1" t="b">
        <v>1</v>
      </c>
      <c r="I2231" s="1" t="s">
        <v>2221</v>
      </c>
      <c r="J2231" s="5"/>
    </row>
    <row r="2232" hidden="1">
      <c r="A2232" s="2" t="s">
        <v>454</v>
      </c>
      <c r="B2232" s="14"/>
      <c r="C2232" s="1" t="s">
        <v>22</v>
      </c>
      <c r="D2232" s="2" t="s">
        <v>574</v>
      </c>
      <c r="E2232" s="1" t="s">
        <v>17</v>
      </c>
      <c r="F2232" s="1" t="s">
        <v>2335</v>
      </c>
      <c r="G2232" s="1" t="b">
        <v>1</v>
      </c>
      <c r="H2232" s="1" t="b">
        <v>1</v>
      </c>
      <c r="I2232" s="1" t="s">
        <v>2221</v>
      </c>
      <c r="J2232" s="5"/>
    </row>
    <row r="2233" hidden="1">
      <c r="A2233" s="2" t="s">
        <v>455</v>
      </c>
      <c r="B2233" s="14"/>
      <c r="C2233" s="1" t="s">
        <v>22</v>
      </c>
      <c r="D2233" s="2" t="s">
        <v>574</v>
      </c>
      <c r="E2233" s="1" t="s">
        <v>17</v>
      </c>
      <c r="F2233" s="1" t="s">
        <v>2946</v>
      </c>
      <c r="G2233" s="1" t="b">
        <v>1</v>
      </c>
      <c r="H2233" s="1" t="b">
        <v>1</v>
      </c>
      <c r="I2233" s="1" t="s">
        <v>2207</v>
      </c>
      <c r="J2233" s="5"/>
    </row>
    <row r="2234" hidden="1">
      <c r="A2234" s="2" t="s">
        <v>455</v>
      </c>
      <c r="B2234" s="14"/>
      <c r="C2234" s="1" t="s">
        <v>22</v>
      </c>
      <c r="D2234" s="2" t="s">
        <v>574</v>
      </c>
      <c r="E2234" s="1" t="s">
        <v>17</v>
      </c>
      <c r="F2234" s="1" t="s">
        <v>2335</v>
      </c>
      <c r="G2234" s="1" t="b">
        <v>1</v>
      </c>
      <c r="H2234" s="1" t="b">
        <v>1</v>
      </c>
      <c r="I2234" s="1" t="s">
        <v>2221</v>
      </c>
      <c r="J2234" s="5"/>
    </row>
    <row r="2235" hidden="1">
      <c r="A2235" s="2" t="s">
        <v>455</v>
      </c>
      <c r="B2235" s="14"/>
      <c r="C2235" s="1" t="s">
        <v>22</v>
      </c>
      <c r="D2235" s="2" t="s">
        <v>574</v>
      </c>
      <c r="E2235" s="1" t="s">
        <v>17</v>
      </c>
      <c r="F2235" s="1" t="s">
        <v>2335</v>
      </c>
      <c r="G2235" s="1" t="b">
        <v>1</v>
      </c>
      <c r="H2235" s="1" t="b">
        <v>1</v>
      </c>
      <c r="I2235" s="1" t="s">
        <v>2221</v>
      </c>
      <c r="J2235" s="5"/>
    </row>
    <row r="2236" hidden="1">
      <c r="A2236" s="2" t="s">
        <v>456</v>
      </c>
      <c r="B2236" s="14"/>
      <c r="C2236" s="1" t="s">
        <v>22</v>
      </c>
      <c r="D2236" s="1" t="s">
        <v>551</v>
      </c>
      <c r="E2236" s="1" t="s">
        <v>20</v>
      </c>
      <c r="F2236" s="4"/>
      <c r="G2236" s="1" t="b">
        <v>1</v>
      </c>
      <c r="H2236" s="1" t="b">
        <v>1</v>
      </c>
      <c r="I2236" s="1" t="s">
        <v>2207</v>
      </c>
      <c r="J2236" s="5"/>
    </row>
    <row r="2237" hidden="1">
      <c r="A2237" s="2" t="s">
        <v>456</v>
      </c>
      <c r="B2237" s="14"/>
      <c r="C2237" s="1" t="s">
        <v>22</v>
      </c>
      <c r="D2237" s="1" t="s">
        <v>551</v>
      </c>
      <c r="E2237" s="1" t="s">
        <v>20</v>
      </c>
      <c r="F2237" s="1" t="s">
        <v>2948</v>
      </c>
      <c r="G2237" s="1" t="b">
        <v>1</v>
      </c>
      <c r="H2237" s="1" t="b">
        <v>1</v>
      </c>
      <c r="I2237" s="1" t="s">
        <v>2207</v>
      </c>
      <c r="J2237" s="5"/>
    </row>
    <row r="2238" hidden="1">
      <c r="A2238" s="2" t="s">
        <v>456</v>
      </c>
      <c r="B2238" s="14"/>
      <c r="C2238" s="1" t="s">
        <v>22</v>
      </c>
      <c r="D2238" s="2" t="s">
        <v>574</v>
      </c>
      <c r="E2238" s="1" t="s">
        <v>17</v>
      </c>
      <c r="F2238" s="1" t="s">
        <v>2335</v>
      </c>
      <c r="G2238" s="1" t="b">
        <v>1</v>
      </c>
      <c r="H2238" s="1" t="b">
        <v>1</v>
      </c>
      <c r="I2238" s="1" t="s">
        <v>2221</v>
      </c>
      <c r="J2238" s="5"/>
    </row>
    <row r="2239" hidden="1">
      <c r="A2239" s="2" t="s">
        <v>456</v>
      </c>
      <c r="B2239" s="14"/>
      <c r="C2239" s="1" t="s">
        <v>22</v>
      </c>
      <c r="D2239" s="2" t="s">
        <v>574</v>
      </c>
      <c r="E2239" s="1" t="s">
        <v>17</v>
      </c>
      <c r="F2239" s="1" t="s">
        <v>2335</v>
      </c>
      <c r="G2239" s="1" t="b">
        <v>1</v>
      </c>
      <c r="H2239" s="1" t="b">
        <v>1</v>
      </c>
      <c r="I2239" s="1" t="s">
        <v>2221</v>
      </c>
      <c r="J2239" s="5"/>
    </row>
    <row r="2240" hidden="1">
      <c r="A2240" s="2" t="s">
        <v>456</v>
      </c>
      <c r="B2240" s="14"/>
      <c r="C2240" s="1" t="s">
        <v>22</v>
      </c>
      <c r="D2240" s="2" t="s">
        <v>574</v>
      </c>
      <c r="E2240" s="1" t="s">
        <v>17</v>
      </c>
      <c r="F2240" s="1" t="s">
        <v>2335</v>
      </c>
      <c r="G2240" s="1" t="b">
        <v>1</v>
      </c>
      <c r="H2240" s="1" t="b">
        <v>1</v>
      </c>
      <c r="I2240" s="1" t="s">
        <v>2221</v>
      </c>
      <c r="J2240" s="5"/>
    </row>
    <row r="2241" hidden="1">
      <c r="A2241" s="2" t="s">
        <v>457</v>
      </c>
      <c r="B2241" s="14"/>
      <c r="C2241" s="1" t="s">
        <v>22</v>
      </c>
      <c r="D2241" s="1" t="s">
        <v>551</v>
      </c>
      <c r="E2241" s="1" t="s">
        <v>20</v>
      </c>
      <c r="F2241" s="4"/>
      <c r="G2241" s="1" t="b">
        <v>1</v>
      </c>
      <c r="H2241" s="1" t="b">
        <v>1</v>
      </c>
      <c r="I2241" s="1" t="s">
        <v>2207</v>
      </c>
      <c r="J2241" s="5"/>
    </row>
    <row r="2242" hidden="1">
      <c r="A2242" s="2" t="s">
        <v>457</v>
      </c>
      <c r="B2242" s="14"/>
      <c r="C2242" s="1" t="s">
        <v>22</v>
      </c>
      <c r="D2242" s="1" t="s">
        <v>551</v>
      </c>
      <c r="E2242" s="1" t="s">
        <v>20</v>
      </c>
      <c r="F2242" s="1" t="s">
        <v>2948</v>
      </c>
      <c r="G2242" s="1" t="b">
        <v>1</v>
      </c>
      <c r="H2242" s="1" t="b">
        <v>1</v>
      </c>
      <c r="I2242" s="1" t="s">
        <v>2207</v>
      </c>
      <c r="J2242" s="5"/>
    </row>
    <row r="2243" hidden="1">
      <c r="A2243" s="2" t="s">
        <v>457</v>
      </c>
      <c r="B2243" s="14"/>
      <c r="C2243" s="1" t="s">
        <v>22</v>
      </c>
      <c r="D2243" s="2" t="s">
        <v>574</v>
      </c>
      <c r="E2243" s="1" t="s">
        <v>17</v>
      </c>
      <c r="F2243" s="1" t="s">
        <v>2335</v>
      </c>
      <c r="G2243" s="1" t="b">
        <v>1</v>
      </c>
      <c r="H2243" s="1" t="b">
        <v>1</v>
      </c>
      <c r="I2243" s="1" t="s">
        <v>2221</v>
      </c>
      <c r="J2243" s="5"/>
    </row>
    <row r="2244" hidden="1">
      <c r="A2244" s="2" t="s">
        <v>457</v>
      </c>
      <c r="B2244" s="14"/>
      <c r="C2244" s="1" t="s">
        <v>22</v>
      </c>
      <c r="D2244" s="2" t="s">
        <v>574</v>
      </c>
      <c r="E2244" s="1" t="s">
        <v>17</v>
      </c>
      <c r="F2244" s="1" t="s">
        <v>2335</v>
      </c>
      <c r="G2244" s="1" t="b">
        <v>1</v>
      </c>
      <c r="H2244" s="1" t="b">
        <v>1</v>
      </c>
      <c r="I2244" s="1" t="s">
        <v>2221</v>
      </c>
      <c r="J2244" s="5"/>
    </row>
    <row r="2245" hidden="1">
      <c r="A2245" s="2" t="s">
        <v>457</v>
      </c>
      <c r="B2245" s="14"/>
      <c r="C2245" s="1" t="s">
        <v>22</v>
      </c>
      <c r="D2245" s="2" t="s">
        <v>574</v>
      </c>
      <c r="E2245" s="1" t="s">
        <v>17</v>
      </c>
      <c r="F2245" s="1" t="s">
        <v>2335</v>
      </c>
      <c r="G2245" s="1" t="b">
        <v>1</v>
      </c>
      <c r="H2245" s="1" t="b">
        <v>1</v>
      </c>
      <c r="I2245" s="1" t="s">
        <v>2221</v>
      </c>
      <c r="J2245" s="5"/>
    </row>
    <row r="2246" hidden="1">
      <c r="A2246" s="2" t="s">
        <v>458</v>
      </c>
      <c r="B2246" s="14"/>
      <c r="C2246" s="1" t="s">
        <v>22</v>
      </c>
      <c r="D2246" s="2" t="s">
        <v>436</v>
      </c>
      <c r="E2246" s="1" t="s">
        <v>20</v>
      </c>
      <c r="F2246" s="1" t="s">
        <v>2947</v>
      </c>
      <c r="G2246" s="1" t="b">
        <v>1</v>
      </c>
      <c r="H2246" s="1" t="b">
        <v>1</v>
      </c>
      <c r="I2246" s="1" t="s">
        <v>2207</v>
      </c>
      <c r="J2246" s="5"/>
    </row>
    <row r="2247" hidden="1">
      <c r="A2247" s="2" t="s">
        <v>458</v>
      </c>
      <c r="B2247" s="14"/>
      <c r="C2247" s="1" t="s">
        <v>22</v>
      </c>
      <c r="D2247" s="2" t="s">
        <v>574</v>
      </c>
      <c r="E2247" s="1" t="s">
        <v>17</v>
      </c>
      <c r="F2247" s="1" t="s">
        <v>2949</v>
      </c>
      <c r="G2247" s="1" t="b">
        <v>1</v>
      </c>
      <c r="H2247" s="1" t="b">
        <v>1</v>
      </c>
      <c r="I2247" s="1" t="s">
        <v>2236</v>
      </c>
      <c r="J2247" s="5"/>
    </row>
    <row r="2248" hidden="1">
      <c r="A2248" s="2" t="s">
        <v>458</v>
      </c>
      <c r="B2248" s="14"/>
      <c r="C2248" s="1" t="s">
        <v>22</v>
      </c>
      <c r="D2248" s="2" t="s">
        <v>574</v>
      </c>
      <c r="E2248" s="1" t="s">
        <v>17</v>
      </c>
      <c r="F2248" s="1" t="s">
        <v>2335</v>
      </c>
      <c r="G2248" s="1" t="b">
        <v>1</v>
      </c>
      <c r="H2248" s="1" t="b">
        <v>1</v>
      </c>
      <c r="I2248" s="1" t="s">
        <v>2236</v>
      </c>
      <c r="J2248" s="5"/>
    </row>
    <row r="2249" hidden="1">
      <c r="A2249" s="2" t="s">
        <v>458</v>
      </c>
      <c r="B2249" s="14"/>
      <c r="C2249" s="1" t="s">
        <v>22</v>
      </c>
      <c r="D2249" s="2" t="s">
        <v>574</v>
      </c>
      <c r="E2249" s="1" t="s">
        <v>17</v>
      </c>
      <c r="F2249" s="1" t="s">
        <v>2335</v>
      </c>
      <c r="G2249" s="1" t="b">
        <v>1</v>
      </c>
      <c r="H2249" s="1" t="b">
        <v>1</v>
      </c>
      <c r="I2249" s="1" t="s">
        <v>2236</v>
      </c>
      <c r="J2249" s="5"/>
    </row>
    <row r="2250" hidden="1">
      <c r="A2250" s="2" t="s">
        <v>458</v>
      </c>
      <c r="B2250" s="14"/>
      <c r="C2250" s="1" t="s">
        <v>22</v>
      </c>
      <c r="D2250" s="2" t="s">
        <v>574</v>
      </c>
      <c r="E2250" s="1" t="s">
        <v>17</v>
      </c>
      <c r="F2250" s="1" t="s">
        <v>2335</v>
      </c>
      <c r="G2250" s="1" t="b">
        <v>1</v>
      </c>
      <c r="H2250" s="1" t="b">
        <v>1</v>
      </c>
      <c r="I2250" s="1" t="s">
        <v>2236</v>
      </c>
      <c r="J2250" s="5"/>
    </row>
    <row r="2251" hidden="1">
      <c r="A2251" s="2" t="s">
        <v>458</v>
      </c>
      <c r="B2251" s="14"/>
      <c r="C2251" s="1" t="s">
        <v>22</v>
      </c>
      <c r="D2251" s="2" t="s">
        <v>574</v>
      </c>
      <c r="E2251" s="1" t="s">
        <v>17</v>
      </c>
      <c r="F2251" s="1" t="s">
        <v>2755</v>
      </c>
      <c r="G2251" s="1" t="b">
        <v>1</v>
      </c>
      <c r="H2251" s="1" t="b">
        <v>1</v>
      </c>
      <c r="I2251" s="1" t="s">
        <v>2236</v>
      </c>
      <c r="J2251" s="5"/>
    </row>
    <row r="2252" hidden="1">
      <c r="A2252" s="2" t="s">
        <v>458</v>
      </c>
      <c r="B2252" s="14"/>
      <c r="C2252" s="1" t="s">
        <v>22</v>
      </c>
      <c r="D2252" s="2" t="s">
        <v>574</v>
      </c>
      <c r="E2252" s="1" t="s">
        <v>17</v>
      </c>
      <c r="F2252" s="1" t="s">
        <v>2950</v>
      </c>
      <c r="G2252" s="1" t="b">
        <v>1</v>
      </c>
      <c r="H2252" s="1" t="b">
        <v>1</v>
      </c>
      <c r="I2252" s="1" t="s">
        <v>2236</v>
      </c>
      <c r="J2252" s="5"/>
    </row>
    <row r="2253" hidden="1">
      <c r="A2253" s="2" t="s">
        <v>459</v>
      </c>
      <c r="B2253" s="14"/>
      <c r="C2253" s="1" t="s">
        <v>22</v>
      </c>
      <c r="D2253" s="1" t="s">
        <v>551</v>
      </c>
      <c r="E2253" s="1" t="s">
        <v>20</v>
      </c>
      <c r="F2253" s="4"/>
      <c r="G2253" s="1" t="b">
        <v>1</v>
      </c>
      <c r="H2253" s="1" t="b">
        <v>1</v>
      </c>
      <c r="I2253" s="1" t="s">
        <v>2207</v>
      </c>
      <c r="J2253" s="5"/>
    </row>
    <row r="2254" hidden="1">
      <c r="A2254" s="2" t="s">
        <v>459</v>
      </c>
      <c r="B2254" s="14"/>
      <c r="C2254" s="1" t="s">
        <v>22</v>
      </c>
      <c r="D2254" s="1" t="s">
        <v>551</v>
      </c>
      <c r="E2254" s="1" t="s">
        <v>20</v>
      </c>
      <c r="F2254" s="1" t="s">
        <v>2948</v>
      </c>
      <c r="G2254" s="1" t="b">
        <v>1</v>
      </c>
      <c r="H2254" s="1" t="b">
        <v>1</v>
      </c>
      <c r="I2254" s="1" t="s">
        <v>2207</v>
      </c>
      <c r="J2254" s="5"/>
    </row>
    <row r="2255" hidden="1">
      <c r="A2255" s="2" t="s">
        <v>459</v>
      </c>
      <c r="B2255" s="14"/>
      <c r="C2255" s="1" t="s">
        <v>22</v>
      </c>
      <c r="D2255" s="2" t="s">
        <v>574</v>
      </c>
      <c r="E2255" s="1" t="s">
        <v>17</v>
      </c>
      <c r="F2255" s="1" t="s">
        <v>2335</v>
      </c>
      <c r="G2255" s="1" t="b">
        <v>1</v>
      </c>
      <c r="H2255" s="1" t="b">
        <v>1</v>
      </c>
      <c r="I2255" s="1" t="s">
        <v>2221</v>
      </c>
      <c r="J2255" s="5"/>
    </row>
    <row r="2256" hidden="1">
      <c r="A2256" s="2" t="s">
        <v>459</v>
      </c>
      <c r="B2256" s="14"/>
      <c r="C2256" s="1" t="s">
        <v>22</v>
      </c>
      <c r="D2256" s="2" t="s">
        <v>574</v>
      </c>
      <c r="E2256" s="1" t="s">
        <v>17</v>
      </c>
      <c r="F2256" s="1" t="s">
        <v>2335</v>
      </c>
      <c r="G2256" s="1" t="b">
        <v>1</v>
      </c>
      <c r="H2256" s="1" t="b">
        <v>1</v>
      </c>
      <c r="I2256" s="1" t="s">
        <v>2221</v>
      </c>
      <c r="J2256" s="5"/>
    </row>
    <row r="2257" hidden="1">
      <c r="A2257" s="2" t="s">
        <v>459</v>
      </c>
      <c r="B2257" s="14"/>
      <c r="C2257" s="1" t="s">
        <v>22</v>
      </c>
      <c r="D2257" s="2" t="s">
        <v>574</v>
      </c>
      <c r="E2257" s="1" t="s">
        <v>17</v>
      </c>
      <c r="F2257" s="1" t="s">
        <v>2335</v>
      </c>
      <c r="G2257" s="1" t="b">
        <v>1</v>
      </c>
      <c r="H2257" s="1" t="b">
        <v>1</v>
      </c>
      <c r="I2257" s="1" t="s">
        <v>2221</v>
      </c>
      <c r="J2257" s="5"/>
    </row>
    <row r="2258" hidden="1">
      <c r="A2258" s="2" t="s">
        <v>460</v>
      </c>
      <c r="B2258" s="14"/>
      <c r="C2258" s="1" t="s">
        <v>22</v>
      </c>
      <c r="D2258" s="2" t="s">
        <v>436</v>
      </c>
      <c r="E2258" s="1" t="s">
        <v>20</v>
      </c>
      <c r="F2258" s="1" t="s">
        <v>2947</v>
      </c>
      <c r="G2258" s="1" t="b">
        <v>1</v>
      </c>
      <c r="H2258" s="1" t="b">
        <v>1</v>
      </c>
      <c r="I2258" s="1" t="s">
        <v>2207</v>
      </c>
      <c r="J2258" s="5"/>
    </row>
    <row r="2259" hidden="1">
      <c r="A2259" s="2" t="s">
        <v>460</v>
      </c>
      <c r="B2259" s="14"/>
      <c r="C2259" s="1" t="s">
        <v>22</v>
      </c>
      <c r="D2259" s="2" t="s">
        <v>574</v>
      </c>
      <c r="E2259" s="1" t="s">
        <v>17</v>
      </c>
      <c r="F2259" s="1" t="s">
        <v>2755</v>
      </c>
      <c r="G2259" s="1" t="b">
        <v>1</v>
      </c>
      <c r="H2259" s="1" t="b">
        <v>1</v>
      </c>
      <c r="I2259" s="1" t="s">
        <v>2236</v>
      </c>
      <c r="J2259" s="5"/>
    </row>
    <row r="2260" hidden="1">
      <c r="A2260" s="2" t="s">
        <v>460</v>
      </c>
      <c r="B2260" s="14"/>
      <c r="C2260" s="1" t="s">
        <v>22</v>
      </c>
      <c r="D2260" s="2" t="s">
        <v>574</v>
      </c>
      <c r="E2260" s="1" t="s">
        <v>17</v>
      </c>
      <c r="F2260" s="1" t="s">
        <v>2335</v>
      </c>
      <c r="G2260" s="1" t="b">
        <v>1</v>
      </c>
      <c r="H2260" s="1" t="b">
        <v>1</v>
      </c>
      <c r="I2260" s="1" t="s">
        <v>2236</v>
      </c>
      <c r="J2260" s="5"/>
    </row>
    <row r="2261" hidden="1">
      <c r="A2261" s="2" t="s">
        <v>460</v>
      </c>
      <c r="B2261" s="14"/>
      <c r="C2261" s="1" t="s">
        <v>22</v>
      </c>
      <c r="D2261" s="2" t="s">
        <v>574</v>
      </c>
      <c r="E2261" s="1" t="s">
        <v>17</v>
      </c>
      <c r="F2261" s="1" t="s">
        <v>2335</v>
      </c>
      <c r="G2261" s="1" t="b">
        <v>1</v>
      </c>
      <c r="H2261" s="1" t="b">
        <v>1</v>
      </c>
      <c r="I2261" s="1" t="s">
        <v>2236</v>
      </c>
      <c r="J2261" s="5"/>
    </row>
    <row r="2262" hidden="1">
      <c r="A2262" s="2" t="s">
        <v>460</v>
      </c>
      <c r="B2262" s="14"/>
      <c r="C2262" s="1" t="s">
        <v>22</v>
      </c>
      <c r="D2262" s="2" t="s">
        <v>574</v>
      </c>
      <c r="E2262" s="1" t="s">
        <v>17</v>
      </c>
      <c r="F2262" s="1" t="s">
        <v>2335</v>
      </c>
      <c r="G2262" s="1" t="b">
        <v>1</v>
      </c>
      <c r="H2262" s="1" t="b">
        <v>1</v>
      </c>
      <c r="I2262" s="1" t="s">
        <v>2236</v>
      </c>
      <c r="J2262" s="5"/>
    </row>
    <row r="2263" hidden="1">
      <c r="A2263" s="2" t="s">
        <v>460</v>
      </c>
      <c r="B2263" s="14"/>
      <c r="C2263" s="1" t="s">
        <v>22</v>
      </c>
      <c r="D2263" s="2" t="s">
        <v>574</v>
      </c>
      <c r="E2263" s="1" t="s">
        <v>17</v>
      </c>
      <c r="F2263" s="1" t="s">
        <v>2755</v>
      </c>
      <c r="G2263" s="1" t="b">
        <v>1</v>
      </c>
      <c r="H2263" s="1" t="b">
        <v>1</v>
      </c>
      <c r="I2263" s="1" t="s">
        <v>2236</v>
      </c>
      <c r="J2263" s="5"/>
    </row>
    <row r="2264" hidden="1">
      <c r="A2264" s="2" t="s">
        <v>460</v>
      </c>
      <c r="B2264" s="14"/>
      <c r="C2264" s="1" t="s">
        <v>22</v>
      </c>
      <c r="D2264" s="2" t="s">
        <v>574</v>
      </c>
      <c r="E2264" s="1" t="s">
        <v>17</v>
      </c>
      <c r="F2264" s="1" t="s">
        <v>2951</v>
      </c>
      <c r="G2264" s="1" t="b">
        <v>1</v>
      </c>
      <c r="H2264" s="1" t="b">
        <v>1</v>
      </c>
      <c r="I2264" s="1" t="s">
        <v>2236</v>
      </c>
      <c r="J2264" s="5"/>
    </row>
    <row r="2265" hidden="1">
      <c r="A2265" s="2" t="s">
        <v>461</v>
      </c>
      <c r="B2265" s="14"/>
      <c r="C2265" s="1" t="s">
        <v>22</v>
      </c>
      <c r="D2265" s="2" t="s">
        <v>436</v>
      </c>
      <c r="E2265" s="1" t="s">
        <v>20</v>
      </c>
      <c r="F2265" s="1" t="s">
        <v>2947</v>
      </c>
      <c r="G2265" s="1" t="b">
        <v>1</v>
      </c>
      <c r="H2265" s="1" t="b">
        <v>1</v>
      </c>
      <c r="I2265" s="1" t="s">
        <v>2207</v>
      </c>
      <c r="J2265" s="5"/>
    </row>
    <row r="2266" hidden="1">
      <c r="A2266" s="2" t="s">
        <v>461</v>
      </c>
      <c r="B2266" s="14"/>
      <c r="C2266" s="1" t="s">
        <v>22</v>
      </c>
      <c r="D2266" s="2" t="s">
        <v>574</v>
      </c>
      <c r="E2266" s="1" t="s">
        <v>17</v>
      </c>
      <c r="F2266" s="1" t="s">
        <v>2335</v>
      </c>
      <c r="G2266" s="1" t="b">
        <v>1</v>
      </c>
      <c r="H2266" s="1" t="b">
        <v>1</v>
      </c>
      <c r="I2266" s="1" t="s">
        <v>2221</v>
      </c>
      <c r="J2266" s="5"/>
    </row>
    <row r="2267" hidden="1">
      <c r="A2267" s="2" t="s">
        <v>461</v>
      </c>
      <c r="B2267" s="14"/>
      <c r="C2267" s="1" t="s">
        <v>22</v>
      </c>
      <c r="D2267" s="2" t="s">
        <v>574</v>
      </c>
      <c r="E2267" s="1" t="s">
        <v>17</v>
      </c>
      <c r="F2267" s="1" t="s">
        <v>2335</v>
      </c>
      <c r="G2267" s="1" t="b">
        <v>1</v>
      </c>
      <c r="H2267" s="1" t="b">
        <v>1</v>
      </c>
      <c r="I2267" s="1" t="s">
        <v>2221</v>
      </c>
      <c r="J2267" s="5"/>
    </row>
    <row r="2268" hidden="1">
      <c r="A2268" s="2" t="s">
        <v>461</v>
      </c>
      <c r="B2268" s="14"/>
      <c r="C2268" s="1" t="s">
        <v>22</v>
      </c>
      <c r="D2268" s="2" t="s">
        <v>574</v>
      </c>
      <c r="E2268" s="1" t="s">
        <v>17</v>
      </c>
      <c r="F2268" s="1" t="s">
        <v>2335</v>
      </c>
      <c r="G2268" s="1" t="b">
        <v>1</v>
      </c>
      <c r="H2268" s="1" t="b">
        <v>1</v>
      </c>
      <c r="I2268" s="1" t="s">
        <v>2221</v>
      </c>
      <c r="J2268" s="5"/>
    </row>
    <row r="2269" hidden="1">
      <c r="A2269" s="2" t="s">
        <v>462</v>
      </c>
      <c r="B2269" s="14"/>
      <c r="C2269" s="1" t="s">
        <v>22</v>
      </c>
      <c r="D2269" s="2" t="s">
        <v>574</v>
      </c>
      <c r="E2269" s="1" t="s">
        <v>17</v>
      </c>
      <c r="F2269" s="4"/>
      <c r="G2269" s="1" t="b">
        <v>1</v>
      </c>
      <c r="H2269" s="1" t="b">
        <v>1</v>
      </c>
      <c r="I2269" s="1" t="s">
        <v>2207</v>
      </c>
      <c r="J2269" s="5"/>
    </row>
    <row r="2270" hidden="1">
      <c r="A2270" s="2" t="s">
        <v>462</v>
      </c>
      <c r="B2270" s="14"/>
      <c r="C2270" s="1" t="s">
        <v>22</v>
      </c>
      <c r="D2270" s="2" t="s">
        <v>574</v>
      </c>
      <c r="E2270" s="1" t="s">
        <v>17</v>
      </c>
      <c r="F2270" s="1" t="s">
        <v>2929</v>
      </c>
      <c r="G2270" s="1" t="b">
        <v>1</v>
      </c>
      <c r="H2270" s="1" t="b">
        <v>1</v>
      </c>
      <c r="I2270" s="1" t="s">
        <v>2207</v>
      </c>
      <c r="J2270" s="5"/>
    </row>
    <row r="2271" hidden="1">
      <c r="A2271" s="2" t="s">
        <v>462</v>
      </c>
      <c r="B2271" s="14"/>
      <c r="C2271" s="1" t="s">
        <v>22</v>
      </c>
      <c r="D2271" s="2" t="s">
        <v>574</v>
      </c>
      <c r="E2271" s="1" t="s">
        <v>17</v>
      </c>
      <c r="F2271" s="1" t="s">
        <v>2335</v>
      </c>
      <c r="G2271" s="1" t="b">
        <v>1</v>
      </c>
      <c r="H2271" s="1" t="b">
        <v>1</v>
      </c>
      <c r="I2271" s="1" t="s">
        <v>2221</v>
      </c>
      <c r="J2271" s="5"/>
    </row>
    <row r="2272" hidden="1">
      <c r="A2272" s="2" t="s">
        <v>462</v>
      </c>
      <c r="B2272" s="14"/>
      <c r="C2272" s="1" t="s">
        <v>22</v>
      </c>
      <c r="D2272" s="2" t="s">
        <v>574</v>
      </c>
      <c r="E2272" s="1" t="s">
        <v>17</v>
      </c>
      <c r="F2272" s="1" t="s">
        <v>2335</v>
      </c>
      <c r="G2272" s="1" t="b">
        <v>1</v>
      </c>
      <c r="H2272" s="1" t="b">
        <v>1</v>
      </c>
      <c r="I2272" s="1" t="s">
        <v>2221</v>
      </c>
      <c r="J2272" s="5"/>
    </row>
    <row r="2273" hidden="1">
      <c r="A2273" s="2" t="s">
        <v>462</v>
      </c>
      <c r="B2273" s="14"/>
      <c r="C2273" s="1" t="s">
        <v>22</v>
      </c>
      <c r="D2273" s="2" t="s">
        <v>574</v>
      </c>
      <c r="E2273" s="1" t="s">
        <v>17</v>
      </c>
      <c r="F2273" s="1" t="s">
        <v>2335</v>
      </c>
      <c r="G2273" s="1" t="b">
        <v>1</v>
      </c>
      <c r="H2273" s="1" t="b">
        <v>1</v>
      </c>
      <c r="I2273" s="1" t="s">
        <v>2221</v>
      </c>
      <c r="J2273" s="5"/>
    </row>
    <row r="2274" hidden="1">
      <c r="A2274" s="2" t="s">
        <v>463</v>
      </c>
      <c r="B2274" s="14"/>
      <c r="C2274" s="1" t="s">
        <v>22</v>
      </c>
      <c r="D2274" s="1" t="s">
        <v>551</v>
      </c>
      <c r="E2274" s="1" t="s">
        <v>20</v>
      </c>
      <c r="F2274" s="4"/>
      <c r="G2274" s="1" t="b">
        <v>1</v>
      </c>
      <c r="H2274" s="1" t="b">
        <v>1</v>
      </c>
      <c r="I2274" s="1" t="s">
        <v>2207</v>
      </c>
      <c r="J2274" s="5"/>
    </row>
    <row r="2275" hidden="1">
      <c r="A2275" s="2" t="s">
        <v>463</v>
      </c>
      <c r="B2275" s="14"/>
      <c r="C2275" s="1" t="s">
        <v>22</v>
      </c>
      <c r="D2275" s="1" t="s">
        <v>551</v>
      </c>
      <c r="E2275" s="1" t="s">
        <v>20</v>
      </c>
      <c r="F2275" s="1" t="s">
        <v>2948</v>
      </c>
      <c r="G2275" s="1" t="b">
        <v>1</v>
      </c>
      <c r="H2275" s="1" t="b">
        <v>1</v>
      </c>
      <c r="I2275" s="1" t="s">
        <v>2207</v>
      </c>
      <c r="J2275" s="5"/>
    </row>
    <row r="2276" hidden="1">
      <c r="A2276" s="2" t="s">
        <v>463</v>
      </c>
      <c r="B2276" s="14"/>
      <c r="C2276" s="1" t="s">
        <v>22</v>
      </c>
      <c r="D2276" s="2" t="s">
        <v>574</v>
      </c>
      <c r="E2276" s="1" t="s">
        <v>17</v>
      </c>
      <c r="F2276" s="1" t="s">
        <v>2335</v>
      </c>
      <c r="G2276" s="1" t="b">
        <v>1</v>
      </c>
      <c r="H2276" s="1" t="b">
        <v>1</v>
      </c>
      <c r="I2276" s="1" t="s">
        <v>2221</v>
      </c>
      <c r="J2276" s="5"/>
    </row>
    <row r="2277" hidden="1">
      <c r="A2277" s="2" t="s">
        <v>463</v>
      </c>
      <c r="B2277" s="14"/>
      <c r="C2277" s="1" t="s">
        <v>22</v>
      </c>
      <c r="D2277" s="2" t="s">
        <v>574</v>
      </c>
      <c r="E2277" s="1" t="s">
        <v>17</v>
      </c>
      <c r="F2277" s="1" t="s">
        <v>2335</v>
      </c>
      <c r="G2277" s="1" t="b">
        <v>1</v>
      </c>
      <c r="H2277" s="1" t="b">
        <v>1</v>
      </c>
      <c r="I2277" s="1" t="s">
        <v>2221</v>
      </c>
      <c r="J2277" s="5"/>
    </row>
    <row r="2278" hidden="1">
      <c r="A2278" s="2" t="s">
        <v>463</v>
      </c>
      <c r="B2278" s="14"/>
      <c r="C2278" s="1" t="s">
        <v>22</v>
      </c>
      <c r="D2278" s="2" t="s">
        <v>574</v>
      </c>
      <c r="E2278" s="1" t="s">
        <v>17</v>
      </c>
      <c r="F2278" s="1" t="s">
        <v>2335</v>
      </c>
      <c r="G2278" s="1" t="b">
        <v>1</v>
      </c>
      <c r="H2278" s="1" t="b">
        <v>1</v>
      </c>
      <c r="I2278" s="1" t="s">
        <v>2221</v>
      </c>
      <c r="J2278" s="5"/>
    </row>
    <row r="2279" hidden="1">
      <c r="A2279" s="2" t="s">
        <v>464</v>
      </c>
      <c r="B2279" s="14"/>
      <c r="C2279" s="1" t="s">
        <v>22</v>
      </c>
      <c r="D2279" s="1" t="s">
        <v>551</v>
      </c>
      <c r="E2279" s="1" t="s">
        <v>20</v>
      </c>
      <c r="F2279" s="4"/>
      <c r="G2279" s="1" t="b">
        <v>1</v>
      </c>
      <c r="H2279" s="1" t="b">
        <v>1</v>
      </c>
      <c r="I2279" s="1" t="s">
        <v>2207</v>
      </c>
      <c r="J2279" s="5"/>
    </row>
    <row r="2280" hidden="1">
      <c r="A2280" s="2" t="s">
        <v>464</v>
      </c>
      <c r="B2280" s="14"/>
      <c r="C2280" s="1" t="s">
        <v>22</v>
      </c>
      <c r="D2280" s="1" t="s">
        <v>551</v>
      </c>
      <c r="E2280" s="1" t="s">
        <v>20</v>
      </c>
      <c r="F2280" s="1" t="s">
        <v>2948</v>
      </c>
      <c r="G2280" s="1" t="b">
        <v>1</v>
      </c>
      <c r="H2280" s="1" t="b">
        <v>1</v>
      </c>
      <c r="I2280" s="1" t="s">
        <v>2207</v>
      </c>
      <c r="J2280" s="5"/>
    </row>
    <row r="2281" hidden="1">
      <c r="A2281" s="2" t="s">
        <v>464</v>
      </c>
      <c r="B2281" s="14"/>
      <c r="C2281" s="1" t="s">
        <v>22</v>
      </c>
      <c r="D2281" s="2" t="s">
        <v>574</v>
      </c>
      <c r="E2281" s="1" t="s">
        <v>17</v>
      </c>
      <c r="F2281" s="1" t="s">
        <v>2335</v>
      </c>
      <c r="G2281" s="1" t="b">
        <v>1</v>
      </c>
      <c r="H2281" s="1" t="b">
        <v>1</v>
      </c>
      <c r="I2281" s="1" t="s">
        <v>2221</v>
      </c>
      <c r="J2281" s="5"/>
    </row>
    <row r="2282" hidden="1">
      <c r="A2282" s="2" t="s">
        <v>464</v>
      </c>
      <c r="B2282" s="14"/>
      <c r="C2282" s="1" t="s">
        <v>22</v>
      </c>
      <c r="D2282" s="2" t="s">
        <v>574</v>
      </c>
      <c r="E2282" s="1" t="s">
        <v>17</v>
      </c>
      <c r="F2282" s="1" t="s">
        <v>2335</v>
      </c>
      <c r="G2282" s="1" t="b">
        <v>1</v>
      </c>
      <c r="H2282" s="1" t="b">
        <v>1</v>
      </c>
      <c r="I2282" s="1" t="s">
        <v>2221</v>
      </c>
      <c r="J2282" s="5"/>
    </row>
    <row r="2283" hidden="1">
      <c r="A2283" s="2" t="s">
        <v>464</v>
      </c>
      <c r="B2283" s="14"/>
      <c r="C2283" s="1" t="s">
        <v>22</v>
      </c>
      <c r="D2283" s="2" t="s">
        <v>574</v>
      </c>
      <c r="E2283" s="1" t="s">
        <v>17</v>
      </c>
      <c r="F2283" s="1" t="s">
        <v>2335</v>
      </c>
      <c r="G2283" s="1" t="b">
        <v>1</v>
      </c>
      <c r="H2283" s="1" t="b">
        <v>1</v>
      </c>
      <c r="I2283" s="1" t="s">
        <v>2221</v>
      </c>
      <c r="J2283" s="5"/>
    </row>
    <row r="2284" hidden="1">
      <c r="A2284" s="2" t="s">
        <v>465</v>
      </c>
      <c r="B2284" s="14"/>
      <c r="C2284" s="1" t="s">
        <v>22</v>
      </c>
      <c r="D2284" s="2" t="s">
        <v>574</v>
      </c>
      <c r="E2284" s="1" t="s">
        <v>17</v>
      </c>
      <c r="F2284" s="4"/>
      <c r="G2284" s="1" t="b">
        <v>1</v>
      </c>
      <c r="H2284" s="1" t="b">
        <v>1</v>
      </c>
      <c r="I2284" s="1" t="s">
        <v>2207</v>
      </c>
      <c r="J2284" s="5"/>
    </row>
    <row r="2285" hidden="1">
      <c r="A2285" s="2" t="s">
        <v>465</v>
      </c>
      <c r="B2285" s="14"/>
      <c r="C2285" s="1" t="s">
        <v>22</v>
      </c>
      <c r="D2285" s="2" t="s">
        <v>574</v>
      </c>
      <c r="E2285" s="1" t="s">
        <v>17</v>
      </c>
      <c r="F2285" s="1" t="s">
        <v>2929</v>
      </c>
      <c r="G2285" s="1" t="b">
        <v>1</v>
      </c>
      <c r="H2285" s="1" t="b">
        <v>1</v>
      </c>
      <c r="I2285" s="1" t="s">
        <v>2207</v>
      </c>
      <c r="J2285" s="5"/>
    </row>
    <row r="2286" hidden="1">
      <c r="A2286" s="2" t="s">
        <v>465</v>
      </c>
      <c r="B2286" s="14"/>
      <c r="C2286" s="1" t="s">
        <v>22</v>
      </c>
      <c r="D2286" s="2" t="s">
        <v>574</v>
      </c>
      <c r="E2286" s="1" t="s">
        <v>17</v>
      </c>
      <c r="F2286" s="1" t="s">
        <v>2335</v>
      </c>
      <c r="G2286" s="1" t="b">
        <v>1</v>
      </c>
      <c r="H2286" s="1" t="b">
        <v>1</v>
      </c>
      <c r="I2286" s="1" t="s">
        <v>2221</v>
      </c>
      <c r="J2286" s="5"/>
    </row>
    <row r="2287" hidden="1">
      <c r="A2287" s="2" t="s">
        <v>465</v>
      </c>
      <c r="B2287" s="14"/>
      <c r="C2287" s="1" t="s">
        <v>22</v>
      </c>
      <c r="D2287" s="2" t="s">
        <v>574</v>
      </c>
      <c r="E2287" s="1" t="s">
        <v>17</v>
      </c>
      <c r="F2287" s="1" t="s">
        <v>2335</v>
      </c>
      <c r="G2287" s="1" t="b">
        <v>1</v>
      </c>
      <c r="H2287" s="1" t="b">
        <v>1</v>
      </c>
      <c r="I2287" s="1" t="s">
        <v>2221</v>
      </c>
      <c r="J2287" s="5"/>
    </row>
    <row r="2288" hidden="1">
      <c r="A2288" s="2" t="s">
        <v>465</v>
      </c>
      <c r="B2288" s="14"/>
      <c r="C2288" s="1" t="s">
        <v>22</v>
      </c>
      <c r="D2288" s="2" t="s">
        <v>574</v>
      </c>
      <c r="E2288" s="1" t="s">
        <v>17</v>
      </c>
      <c r="F2288" s="1" t="s">
        <v>2335</v>
      </c>
      <c r="G2288" s="1" t="b">
        <v>1</v>
      </c>
      <c r="H2288" s="1" t="b">
        <v>1</v>
      </c>
      <c r="I2288" s="1" t="s">
        <v>2221</v>
      </c>
      <c r="J2288" s="5"/>
    </row>
    <row r="2289" hidden="1">
      <c r="A2289" s="2" t="s">
        <v>466</v>
      </c>
      <c r="B2289" s="14"/>
      <c r="C2289" s="1" t="s">
        <v>22</v>
      </c>
      <c r="D2289" s="2" t="s">
        <v>436</v>
      </c>
      <c r="E2289" s="1" t="s">
        <v>20</v>
      </c>
      <c r="F2289" s="1" t="s">
        <v>2947</v>
      </c>
      <c r="G2289" s="1" t="b">
        <v>1</v>
      </c>
      <c r="H2289" s="1" t="b">
        <v>1</v>
      </c>
      <c r="I2289" s="1" t="s">
        <v>2207</v>
      </c>
      <c r="J2289" s="5"/>
    </row>
    <row r="2290" hidden="1">
      <c r="A2290" s="2" t="s">
        <v>466</v>
      </c>
      <c r="B2290" s="14"/>
      <c r="C2290" s="1" t="s">
        <v>22</v>
      </c>
      <c r="D2290" s="2" t="s">
        <v>574</v>
      </c>
      <c r="E2290" s="1" t="s">
        <v>17</v>
      </c>
      <c r="F2290" s="1" t="s">
        <v>2335</v>
      </c>
      <c r="G2290" s="1" t="b">
        <v>1</v>
      </c>
      <c r="H2290" s="1" t="b">
        <v>1</v>
      </c>
      <c r="I2290" s="1" t="s">
        <v>2221</v>
      </c>
      <c r="J2290" s="5"/>
    </row>
    <row r="2291" hidden="1">
      <c r="A2291" s="2" t="s">
        <v>466</v>
      </c>
      <c r="B2291" s="14"/>
      <c r="C2291" s="1" t="s">
        <v>22</v>
      </c>
      <c r="D2291" s="2" t="s">
        <v>574</v>
      </c>
      <c r="E2291" s="1" t="s">
        <v>17</v>
      </c>
      <c r="F2291" s="1" t="s">
        <v>2335</v>
      </c>
      <c r="G2291" s="1" t="b">
        <v>1</v>
      </c>
      <c r="H2291" s="1" t="b">
        <v>1</v>
      </c>
      <c r="I2291" s="1" t="s">
        <v>2221</v>
      </c>
      <c r="J2291" s="5"/>
    </row>
    <row r="2292" hidden="1">
      <c r="A2292" s="2" t="s">
        <v>466</v>
      </c>
      <c r="B2292" s="14"/>
      <c r="C2292" s="1" t="s">
        <v>22</v>
      </c>
      <c r="D2292" s="2" t="s">
        <v>574</v>
      </c>
      <c r="E2292" s="1" t="s">
        <v>17</v>
      </c>
      <c r="F2292" s="1" t="s">
        <v>2335</v>
      </c>
      <c r="G2292" s="1" t="b">
        <v>1</v>
      </c>
      <c r="H2292" s="1" t="b">
        <v>1</v>
      </c>
      <c r="I2292" s="1" t="s">
        <v>2221</v>
      </c>
      <c r="J2292" s="5"/>
    </row>
    <row r="2293" hidden="1">
      <c r="A2293" s="2" t="s">
        <v>467</v>
      </c>
      <c r="B2293" s="14"/>
      <c r="C2293" s="1" t="s">
        <v>22</v>
      </c>
      <c r="D2293" s="1" t="s">
        <v>551</v>
      </c>
      <c r="E2293" s="1" t="s">
        <v>20</v>
      </c>
      <c r="F2293" s="4"/>
      <c r="G2293" s="1" t="b">
        <v>1</v>
      </c>
      <c r="H2293" s="1" t="b">
        <v>1</v>
      </c>
      <c r="I2293" s="1" t="s">
        <v>2207</v>
      </c>
      <c r="J2293" s="5"/>
    </row>
    <row r="2294" hidden="1">
      <c r="A2294" s="2" t="s">
        <v>467</v>
      </c>
      <c r="B2294" s="14"/>
      <c r="C2294" s="1" t="s">
        <v>22</v>
      </c>
      <c r="D2294" s="1" t="s">
        <v>551</v>
      </c>
      <c r="E2294" s="1" t="s">
        <v>20</v>
      </c>
      <c r="F2294" s="1" t="s">
        <v>2948</v>
      </c>
      <c r="G2294" s="1" t="b">
        <v>1</v>
      </c>
      <c r="H2294" s="1" t="b">
        <v>1</v>
      </c>
      <c r="I2294" s="1" t="s">
        <v>2207</v>
      </c>
      <c r="J2294" s="5"/>
    </row>
    <row r="2295" hidden="1">
      <c r="A2295" s="2" t="s">
        <v>467</v>
      </c>
      <c r="B2295" s="14"/>
      <c r="C2295" s="1" t="s">
        <v>22</v>
      </c>
      <c r="D2295" s="2" t="s">
        <v>574</v>
      </c>
      <c r="E2295" s="1" t="s">
        <v>17</v>
      </c>
      <c r="F2295" s="1" t="s">
        <v>2335</v>
      </c>
      <c r="G2295" s="1" t="b">
        <v>1</v>
      </c>
      <c r="H2295" s="1" t="b">
        <v>1</v>
      </c>
      <c r="I2295" s="1" t="s">
        <v>2221</v>
      </c>
      <c r="J2295" s="5"/>
    </row>
    <row r="2296" hidden="1">
      <c r="A2296" s="2" t="s">
        <v>467</v>
      </c>
      <c r="B2296" s="14"/>
      <c r="C2296" s="1" t="s">
        <v>22</v>
      </c>
      <c r="D2296" s="2" t="s">
        <v>574</v>
      </c>
      <c r="E2296" s="1" t="s">
        <v>17</v>
      </c>
      <c r="F2296" s="1" t="s">
        <v>2335</v>
      </c>
      <c r="G2296" s="1" t="b">
        <v>1</v>
      </c>
      <c r="H2296" s="1" t="b">
        <v>1</v>
      </c>
      <c r="I2296" s="1" t="s">
        <v>2221</v>
      </c>
      <c r="J2296" s="5"/>
    </row>
    <row r="2297" hidden="1">
      <c r="A2297" s="2" t="s">
        <v>467</v>
      </c>
      <c r="B2297" s="14"/>
      <c r="C2297" s="1" t="s">
        <v>22</v>
      </c>
      <c r="D2297" s="2" t="s">
        <v>574</v>
      </c>
      <c r="E2297" s="1" t="s">
        <v>17</v>
      </c>
      <c r="F2297" s="1" t="s">
        <v>2335</v>
      </c>
      <c r="G2297" s="1" t="b">
        <v>1</v>
      </c>
      <c r="H2297" s="1" t="b">
        <v>1</v>
      </c>
      <c r="I2297" s="1" t="s">
        <v>2221</v>
      </c>
      <c r="J2297" s="5"/>
    </row>
    <row r="2298" hidden="1">
      <c r="A2298" s="2" t="s">
        <v>468</v>
      </c>
      <c r="B2298" s="14"/>
      <c r="C2298" s="1" t="s">
        <v>22</v>
      </c>
      <c r="D2298" s="2" t="s">
        <v>574</v>
      </c>
      <c r="E2298" s="1" t="s">
        <v>17</v>
      </c>
      <c r="F2298" s="1" t="s">
        <v>2946</v>
      </c>
      <c r="G2298" s="1" t="b">
        <v>1</v>
      </c>
      <c r="H2298" s="1" t="b">
        <v>1</v>
      </c>
      <c r="I2298" s="1" t="s">
        <v>2207</v>
      </c>
      <c r="J2298" s="5"/>
    </row>
    <row r="2299" hidden="1">
      <c r="A2299" s="2" t="s">
        <v>468</v>
      </c>
      <c r="B2299" s="14"/>
      <c r="C2299" s="1" t="s">
        <v>22</v>
      </c>
      <c r="D2299" s="2" t="s">
        <v>574</v>
      </c>
      <c r="E2299" s="1" t="s">
        <v>17</v>
      </c>
      <c r="F2299" s="1" t="s">
        <v>2335</v>
      </c>
      <c r="G2299" s="1" t="b">
        <v>1</v>
      </c>
      <c r="H2299" s="1" t="b">
        <v>1</v>
      </c>
      <c r="I2299" s="1" t="s">
        <v>2221</v>
      </c>
      <c r="J2299" s="5"/>
    </row>
    <row r="2300" hidden="1">
      <c r="A2300" s="2" t="s">
        <v>468</v>
      </c>
      <c r="B2300" s="14"/>
      <c r="C2300" s="1" t="s">
        <v>22</v>
      </c>
      <c r="D2300" s="2" t="s">
        <v>574</v>
      </c>
      <c r="E2300" s="1" t="s">
        <v>17</v>
      </c>
      <c r="F2300" s="1" t="s">
        <v>2335</v>
      </c>
      <c r="G2300" s="1" t="b">
        <v>1</v>
      </c>
      <c r="H2300" s="1" t="b">
        <v>1</v>
      </c>
      <c r="I2300" s="1" t="s">
        <v>2221</v>
      </c>
      <c r="J2300" s="5"/>
    </row>
    <row r="2301" hidden="1">
      <c r="A2301" s="2" t="s">
        <v>468</v>
      </c>
      <c r="B2301" s="14"/>
      <c r="C2301" s="1" t="s">
        <v>22</v>
      </c>
      <c r="D2301" s="2" t="s">
        <v>574</v>
      </c>
      <c r="E2301" s="1" t="s">
        <v>17</v>
      </c>
      <c r="F2301" s="1" t="s">
        <v>2335</v>
      </c>
      <c r="G2301" s="1" t="b">
        <v>1</v>
      </c>
      <c r="H2301" s="1" t="b">
        <v>1</v>
      </c>
      <c r="I2301" s="1" t="s">
        <v>2221</v>
      </c>
      <c r="J2301" s="5"/>
    </row>
    <row r="2302" hidden="1">
      <c r="A2302" s="2" t="s">
        <v>469</v>
      </c>
      <c r="B2302" s="14"/>
      <c r="C2302" s="1" t="s">
        <v>22</v>
      </c>
      <c r="D2302" s="2" t="s">
        <v>436</v>
      </c>
      <c r="E2302" s="1" t="s">
        <v>20</v>
      </c>
      <c r="F2302" s="1" t="s">
        <v>2947</v>
      </c>
      <c r="G2302" s="1" t="b">
        <v>1</v>
      </c>
      <c r="H2302" s="1" t="b">
        <v>1</v>
      </c>
      <c r="I2302" s="1" t="s">
        <v>2207</v>
      </c>
      <c r="J2302" s="5"/>
    </row>
    <row r="2303" hidden="1">
      <c r="A2303" s="2" t="s">
        <v>469</v>
      </c>
      <c r="B2303" s="14"/>
      <c r="C2303" s="1" t="s">
        <v>22</v>
      </c>
      <c r="D2303" s="2" t="s">
        <v>574</v>
      </c>
      <c r="E2303" s="1" t="s">
        <v>17</v>
      </c>
      <c r="F2303" s="1" t="s">
        <v>2335</v>
      </c>
      <c r="G2303" s="1" t="b">
        <v>1</v>
      </c>
      <c r="H2303" s="1" t="b">
        <v>1</v>
      </c>
      <c r="I2303" s="1" t="s">
        <v>2221</v>
      </c>
      <c r="J2303" s="5"/>
    </row>
    <row r="2304" hidden="1">
      <c r="A2304" s="2" t="s">
        <v>469</v>
      </c>
      <c r="B2304" s="14"/>
      <c r="C2304" s="1" t="s">
        <v>22</v>
      </c>
      <c r="D2304" s="2" t="s">
        <v>574</v>
      </c>
      <c r="E2304" s="1" t="s">
        <v>17</v>
      </c>
      <c r="F2304" s="1" t="s">
        <v>2335</v>
      </c>
      <c r="G2304" s="1" t="b">
        <v>1</v>
      </c>
      <c r="H2304" s="1" t="b">
        <v>1</v>
      </c>
      <c r="I2304" s="1" t="s">
        <v>2221</v>
      </c>
      <c r="J2304" s="5"/>
    </row>
    <row r="2305" hidden="1">
      <c r="A2305" s="2" t="s">
        <v>469</v>
      </c>
      <c r="B2305" s="14"/>
      <c r="C2305" s="1" t="s">
        <v>22</v>
      </c>
      <c r="D2305" s="2" t="s">
        <v>574</v>
      </c>
      <c r="E2305" s="1" t="s">
        <v>17</v>
      </c>
      <c r="F2305" s="1" t="s">
        <v>2335</v>
      </c>
      <c r="G2305" s="1" t="b">
        <v>1</v>
      </c>
      <c r="H2305" s="1" t="b">
        <v>1</v>
      </c>
      <c r="I2305" s="1" t="s">
        <v>2221</v>
      </c>
      <c r="J2305" s="5"/>
    </row>
    <row r="2306" hidden="1">
      <c r="A2306" s="2" t="s">
        <v>470</v>
      </c>
      <c r="B2306" s="14"/>
      <c r="C2306" s="1" t="s">
        <v>22</v>
      </c>
      <c r="D2306" s="2" t="s">
        <v>574</v>
      </c>
      <c r="E2306" s="1" t="s">
        <v>17</v>
      </c>
      <c r="F2306" s="1" t="s">
        <v>2946</v>
      </c>
      <c r="G2306" s="1" t="b">
        <v>1</v>
      </c>
      <c r="H2306" s="1" t="b">
        <v>1</v>
      </c>
      <c r="I2306" s="1" t="s">
        <v>2207</v>
      </c>
      <c r="J2306" s="5"/>
    </row>
    <row r="2307" hidden="1">
      <c r="A2307" s="2" t="s">
        <v>470</v>
      </c>
      <c r="B2307" s="14"/>
      <c r="C2307" s="1" t="s">
        <v>22</v>
      </c>
      <c r="D2307" s="2" t="s">
        <v>574</v>
      </c>
      <c r="E2307" s="1" t="s">
        <v>17</v>
      </c>
      <c r="F2307" s="1" t="s">
        <v>2335</v>
      </c>
      <c r="G2307" s="1" t="b">
        <v>1</v>
      </c>
      <c r="H2307" s="1" t="b">
        <v>1</v>
      </c>
      <c r="I2307" s="1" t="s">
        <v>2221</v>
      </c>
      <c r="J2307" s="5"/>
    </row>
    <row r="2308" hidden="1">
      <c r="A2308" s="2" t="s">
        <v>470</v>
      </c>
      <c r="B2308" s="14"/>
      <c r="C2308" s="1" t="s">
        <v>22</v>
      </c>
      <c r="D2308" s="2" t="s">
        <v>574</v>
      </c>
      <c r="E2308" s="1" t="s">
        <v>17</v>
      </c>
      <c r="F2308" s="1" t="s">
        <v>2335</v>
      </c>
      <c r="G2308" s="1" t="b">
        <v>1</v>
      </c>
      <c r="H2308" s="1" t="b">
        <v>1</v>
      </c>
      <c r="I2308" s="1" t="s">
        <v>2221</v>
      </c>
      <c r="J2308" s="5"/>
    </row>
    <row r="2309" hidden="1">
      <c r="A2309" s="2" t="s">
        <v>470</v>
      </c>
      <c r="B2309" s="14"/>
      <c r="C2309" s="1" t="s">
        <v>22</v>
      </c>
      <c r="D2309" s="2" t="s">
        <v>574</v>
      </c>
      <c r="E2309" s="1" t="s">
        <v>17</v>
      </c>
      <c r="F2309" s="1" t="s">
        <v>2335</v>
      </c>
      <c r="G2309" s="1" t="b">
        <v>1</v>
      </c>
      <c r="H2309" s="1" t="b">
        <v>1</v>
      </c>
      <c r="I2309" s="1" t="s">
        <v>2221</v>
      </c>
      <c r="J2309" s="5"/>
    </row>
    <row r="2310" hidden="1">
      <c r="A2310" s="2" t="s">
        <v>471</v>
      </c>
      <c r="B2310" s="14"/>
      <c r="C2310" s="1" t="s">
        <v>22</v>
      </c>
      <c r="D2310" s="2" t="s">
        <v>574</v>
      </c>
      <c r="E2310" s="1" t="s">
        <v>17</v>
      </c>
      <c r="F2310" s="1" t="s">
        <v>2946</v>
      </c>
      <c r="G2310" s="1" t="b">
        <v>1</v>
      </c>
      <c r="H2310" s="1" t="b">
        <v>1</v>
      </c>
      <c r="I2310" s="1" t="s">
        <v>2207</v>
      </c>
      <c r="J2310" s="5"/>
    </row>
    <row r="2311" hidden="1">
      <c r="A2311" s="2" t="s">
        <v>471</v>
      </c>
      <c r="B2311" s="14"/>
      <c r="C2311" s="1" t="s">
        <v>22</v>
      </c>
      <c r="D2311" s="2" t="s">
        <v>574</v>
      </c>
      <c r="E2311" s="1" t="s">
        <v>17</v>
      </c>
      <c r="F2311" s="1" t="s">
        <v>2335</v>
      </c>
      <c r="G2311" s="1" t="b">
        <v>1</v>
      </c>
      <c r="H2311" s="1" t="b">
        <v>1</v>
      </c>
      <c r="I2311" s="1" t="s">
        <v>2221</v>
      </c>
      <c r="J2311" s="5"/>
    </row>
    <row r="2312" hidden="1">
      <c r="A2312" s="2" t="s">
        <v>471</v>
      </c>
      <c r="B2312" s="14"/>
      <c r="C2312" s="1" t="s">
        <v>22</v>
      </c>
      <c r="D2312" s="2" t="s">
        <v>574</v>
      </c>
      <c r="E2312" s="1" t="s">
        <v>17</v>
      </c>
      <c r="F2312" s="1" t="s">
        <v>2335</v>
      </c>
      <c r="G2312" s="1" t="b">
        <v>1</v>
      </c>
      <c r="H2312" s="1" t="b">
        <v>1</v>
      </c>
      <c r="I2312" s="1" t="s">
        <v>2221</v>
      </c>
      <c r="J2312" s="5"/>
    </row>
    <row r="2313" hidden="1">
      <c r="A2313" s="2" t="s">
        <v>471</v>
      </c>
      <c r="B2313" s="14"/>
      <c r="C2313" s="1" t="s">
        <v>22</v>
      </c>
      <c r="D2313" s="2" t="s">
        <v>574</v>
      </c>
      <c r="E2313" s="1" t="s">
        <v>17</v>
      </c>
      <c r="F2313" s="1" t="s">
        <v>2335</v>
      </c>
      <c r="G2313" s="1" t="b">
        <v>1</v>
      </c>
      <c r="H2313" s="1" t="b">
        <v>1</v>
      </c>
      <c r="I2313" s="1" t="s">
        <v>2221</v>
      </c>
      <c r="J2313" s="5"/>
    </row>
    <row r="2314" hidden="1">
      <c r="A2314" s="2" t="s">
        <v>472</v>
      </c>
      <c r="B2314" s="14"/>
      <c r="C2314" s="1" t="s">
        <v>22</v>
      </c>
      <c r="D2314" s="2" t="s">
        <v>436</v>
      </c>
      <c r="E2314" s="1" t="s">
        <v>20</v>
      </c>
      <c r="F2314" s="1" t="s">
        <v>2947</v>
      </c>
      <c r="G2314" s="1" t="b">
        <v>1</v>
      </c>
      <c r="H2314" s="1" t="b">
        <v>1</v>
      </c>
      <c r="I2314" s="1" t="s">
        <v>2207</v>
      </c>
      <c r="J2314" s="5"/>
    </row>
    <row r="2315" hidden="1">
      <c r="A2315" s="2" t="s">
        <v>472</v>
      </c>
      <c r="B2315" s="14"/>
      <c r="C2315" s="1" t="s">
        <v>22</v>
      </c>
      <c r="D2315" s="2" t="s">
        <v>574</v>
      </c>
      <c r="E2315" s="1" t="s">
        <v>17</v>
      </c>
      <c r="F2315" s="1" t="s">
        <v>2949</v>
      </c>
      <c r="G2315" s="1" t="b">
        <v>1</v>
      </c>
      <c r="H2315" s="1" t="b">
        <v>1</v>
      </c>
      <c r="I2315" s="1" t="s">
        <v>2236</v>
      </c>
      <c r="J2315" s="5"/>
    </row>
    <row r="2316" hidden="1">
      <c r="A2316" s="2" t="s">
        <v>472</v>
      </c>
      <c r="B2316" s="14"/>
      <c r="C2316" s="1" t="s">
        <v>22</v>
      </c>
      <c r="D2316" s="2" t="s">
        <v>574</v>
      </c>
      <c r="E2316" s="1" t="s">
        <v>17</v>
      </c>
      <c r="F2316" s="1" t="s">
        <v>2335</v>
      </c>
      <c r="G2316" s="1" t="b">
        <v>1</v>
      </c>
      <c r="H2316" s="1" t="b">
        <v>1</v>
      </c>
      <c r="I2316" s="1" t="s">
        <v>2236</v>
      </c>
      <c r="J2316" s="5"/>
    </row>
    <row r="2317" hidden="1">
      <c r="A2317" s="2" t="s">
        <v>472</v>
      </c>
      <c r="B2317" s="14"/>
      <c r="C2317" s="1" t="s">
        <v>22</v>
      </c>
      <c r="D2317" s="2" t="s">
        <v>574</v>
      </c>
      <c r="E2317" s="1" t="s">
        <v>17</v>
      </c>
      <c r="F2317" s="1" t="s">
        <v>2335</v>
      </c>
      <c r="G2317" s="1" t="b">
        <v>1</v>
      </c>
      <c r="H2317" s="1" t="b">
        <v>1</v>
      </c>
      <c r="I2317" s="1" t="s">
        <v>2236</v>
      </c>
      <c r="J2317" s="5"/>
    </row>
    <row r="2318" hidden="1">
      <c r="A2318" s="2" t="s">
        <v>472</v>
      </c>
      <c r="B2318" s="14"/>
      <c r="C2318" s="1" t="s">
        <v>22</v>
      </c>
      <c r="D2318" s="2" t="s">
        <v>574</v>
      </c>
      <c r="E2318" s="1" t="s">
        <v>17</v>
      </c>
      <c r="F2318" s="1" t="s">
        <v>2755</v>
      </c>
      <c r="G2318" s="1" t="b">
        <v>1</v>
      </c>
      <c r="H2318" s="1" t="b">
        <v>1</v>
      </c>
      <c r="I2318" s="1" t="s">
        <v>2236</v>
      </c>
      <c r="J2318" s="5"/>
    </row>
    <row r="2319" hidden="1">
      <c r="A2319" s="2" t="s">
        <v>472</v>
      </c>
      <c r="B2319" s="14"/>
      <c r="C2319" s="1" t="s">
        <v>22</v>
      </c>
      <c r="D2319" s="2" t="s">
        <v>574</v>
      </c>
      <c r="E2319" s="1" t="s">
        <v>17</v>
      </c>
      <c r="F2319" s="1" t="s">
        <v>2951</v>
      </c>
      <c r="G2319" s="1" t="b">
        <v>1</v>
      </c>
      <c r="H2319" s="1" t="b">
        <v>1</v>
      </c>
      <c r="I2319" s="1" t="s">
        <v>2236</v>
      </c>
      <c r="J2319" s="5"/>
    </row>
    <row r="2320" hidden="1">
      <c r="A2320" s="2" t="s">
        <v>473</v>
      </c>
      <c r="B2320" s="14"/>
      <c r="C2320" s="1" t="s">
        <v>22</v>
      </c>
      <c r="D2320" s="2" t="s">
        <v>574</v>
      </c>
      <c r="E2320" s="1" t="s">
        <v>17</v>
      </c>
      <c r="F2320" s="1" t="s">
        <v>2946</v>
      </c>
      <c r="G2320" s="1" t="b">
        <v>1</v>
      </c>
      <c r="H2320" s="1" t="b">
        <v>1</v>
      </c>
      <c r="I2320" s="1" t="s">
        <v>2207</v>
      </c>
      <c r="J2320" s="5"/>
    </row>
    <row r="2321" hidden="1">
      <c r="A2321" s="2" t="s">
        <v>473</v>
      </c>
      <c r="B2321" s="14"/>
      <c r="C2321" s="1" t="s">
        <v>22</v>
      </c>
      <c r="D2321" s="2" t="s">
        <v>574</v>
      </c>
      <c r="E2321" s="1" t="s">
        <v>17</v>
      </c>
      <c r="F2321" s="1" t="s">
        <v>2335</v>
      </c>
      <c r="G2321" s="1" t="b">
        <v>1</v>
      </c>
      <c r="H2321" s="1" t="b">
        <v>1</v>
      </c>
      <c r="I2321" s="1" t="s">
        <v>2221</v>
      </c>
      <c r="J2321" s="5"/>
    </row>
    <row r="2322" hidden="1">
      <c r="A2322" s="2" t="s">
        <v>473</v>
      </c>
      <c r="B2322" s="14"/>
      <c r="C2322" s="1" t="s">
        <v>22</v>
      </c>
      <c r="D2322" s="2" t="s">
        <v>574</v>
      </c>
      <c r="E2322" s="1" t="s">
        <v>17</v>
      </c>
      <c r="F2322" s="1" t="s">
        <v>2335</v>
      </c>
      <c r="G2322" s="1" t="b">
        <v>1</v>
      </c>
      <c r="H2322" s="1" t="b">
        <v>1</v>
      </c>
      <c r="I2322" s="1" t="s">
        <v>2221</v>
      </c>
      <c r="J2322" s="5"/>
    </row>
    <row r="2323" hidden="1">
      <c r="A2323" s="2" t="s">
        <v>473</v>
      </c>
      <c r="B2323" s="14"/>
      <c r="C2323" s="1" t="s">
        <v>22</v>
      </c>
      <c r="D2323" s="2" t="s">
        <v>574</v>
      </c>
      <c r="E2323" s="1" t="s">
        <v>17</v>
      </c>
      <c r="F2323" s="1" t="s">
        <v>2335</v>
      </c>
      <c r="G2323" s="1" t="b">
        <v>1</v>
      </c>
      <c r="H2323" s="1" t="b">
        <v>1</v>
      </c>
      <c r="I2323" s="1" t="s">
        <v>2221</v>
      </c>
      <c r="J2323" s="5"/>
    </row>
    <row r="2324" hidden="1">
      <c r="A2324" s="2" t="s">
        <v>474</v>
      </c>
      <c r="B2324" s="14"/>
      <c r="C2324" s="1" t="s">
        <v>22</v>
      </c>
      <c r="D2324" s="2" t="s">
        <v>574</v>
      </c>
      <c r="E2324" s="1" t="s">
        <v>17</v>
      </c>
      <c r="F2324" s="4"/>
      <c r="G2324" s="1" t="b">
        <v>1</v>
      </c>
      <c r="H2324" s="1" t="b">
        <v>1</v>
      </c>
      <c r="I2324" s="1" t="s">
        <v>2207</v>
      </c>
      <c r="J2324" s="5"/>
    </row>
    <row r="2325" hidden="1">
      <c r="A2325" s="2" t="s">
        <v>474</v>
      </c>
      <c r="B2325" s="14"/>
      <c r="C2325" s="1" t="s">
        <v>22</v>
      </c>
      <c r="D2325" s="2" t="s">
        <v>574</v>
      </c>
      <c r="E2325" s="1" t="s">
        <v>17</v>
      </c>
      <c r="F2325" s="1" t="s">
        <v>2929</v>
      </c>
      <c r="G2325" s="1" t="b">
        <v>1</v>
      </c>
      <c r="H2325" s="1" t="b">
        <v>1</v>
      </c>
      <c r="I2325" s="1" t="s">
        <v>2207</v>
      </c>
      <c r="J2325" s="5"/>
    </row>
    <row r="2326" hidden="1">
      <c r="A2326" s="2" t="s">
        <v>474</v>
      </c>
      <c r="B2326" s="14"/>
      <c r="C2326" s="1" t="s">
        <v>22</v>
      </c>
      <c r="D2326" s="2" t="s">
        <v>574</v>
      </c>
      <c r="E2326" s="1" t="s">
        <v>17</v>
      </c>
      <c r="F2326" s="1" t="s">
        <v>2335</v>
      </c>
      <c r="G2326" s="1" t="b">
        <v>1</v>
      </c>
      <c r="H2326" s="1" t="b">
        <v>1</v>
      </c>
      <c r="I2326" s="1" t="s">
        <v>2221</v>
      </c>
      <c r="J2326" s="5"/>
    </row>
    <row r="2327" hidden="1">
      <c r="A2327" s="2" t="s">
        <v>474</v>
      </c>
      <c r="B2327" s="14"/>
      <c r="C2327" s="1" t="s">
        <v>22</v>
      </c>
      <c r="D2327" s="2" t="s">
        <v>574</v>
      </c>
      <c r="E2327" s="1" t="s">
        <v>17</v>
      </c>
      <c r="F2327" s="1" t="s">
        <v>2335</v>
      </c>
      <c r="G2327" s="1" t="b">
        <v>1</v>
      </c>
      <c r="H2327" s="1" t="b">
        <v>1</v>
      </c>
      <c r="I2327" s="1" t="s">
        <v>2221</v>
      </c>
      <c r="J2327" s="5"/>
    </row>
    <row r="2328" hidden="1">
      <c r="A2328" s="2" t="s">
        <v>475</v>
      </c>
      <c r="B2328" s="14"/>
      <c r="C2328" s="1" t="s">
        <v>22</v>
      </c>
      <c r="D2328" s="2" t="s">
        <v>436</v>
      </c>
      <c r="E2328" s="1" t="s">
        <v>20</v>
      </c>
      <c r="F2328" s="1" t="s">
        <v>2947</v>
      </c>
      <c r="G2328" s="1" t="b">
        <v>1</v>
      </c>
      <c r="H2328" s="1" t="b">
        <v>1</v>
      </c>
      <c r="I2328" s="1" t="s">
        <v>2207</v>
      </c>
      <c r="J2328" s="5"/>
    </row>
    <row r="2329" hidden="1">
      <c r="A2329" s="2" t="s">
        <v>475</v>
      </c>
      <c r="B2329" s="14"/>
      <c r="C2329" s="1" t="s">
        <v>22</v>
      </c>
      <c r="D2329" s="2" t="s">
        <v>574</v>
      </c>
      <c r="E2329" s="1" t="s">
        <v>17</v>
      </c>
      <c r="F2329" s="1" t="s">
        <v>2755</v>
      </c>
      <c r="G2329" s="1" t="b">
        <v>1</v>
      </c>
      <c r="H2329" s="1" t="b">
        <v>1</v>
      </c>
      <c r="I2329" s="1" t="s">
        <v>2236</v>
      </c>
      <c r="J2329" s="5"/>
    </row>
    <row r="2330" hidden="1">
      <c r="A2330" s="2" t="s">
        <v>475</v>
      </c>
      <c r="B2330" s="14"/>
      <c r="C2330" s="1" t="s">
        <v>22</v>
      </c>
      <c r="D2330" s="2" t="s">
        <v>574</v>
      </c>
      <c r="E2330" s="1" t="s">
        <v>17</v>
      </c>
      <c r="F2330" s="1" t="s">
        <v>2335</v>
      </c>
      <c r="G2330" s="1" t="b">
        <v>1</v>
      </c>
      <c r="H2330" s="1" t="b">
        <v>1</v>
      </c>
      <c r="I2330" s="1" t="s">
        <v>2236</v>
      </c>
      <c r="J2330" s="5"/>
    </row>
    <row r="2331" hidden="1">
      <c r="A2331" s="2" t="s">
        <v>475</v>
      </c>
      <c r="B2331" s="14"/>
      <c r="C2331" s="1" t="s">
        <v>22</v>
      </c>
      <c r="D2331" s="2" t="s">
        <v>574</v>
      </c>
      <c r="E2331" s="1" t="s">
        <v>17</v>
      </c>
      <c r="F2331" s="1" t="s">
        <v>2335</v>
      </c>
      <c r="G2331" s="1" t="b">
        <v>1</v>
      </c>
      <c r="H2331" s="1" t="b">
        <v>1</v>
      </c>
      <c r="I2331" s="1" t="s">
        <v>2236</v>
      </c>
      <c r="J2331" s="5"/>
    </row>
    <row r="2332" hidden="1">
      <c r="A2332" s="2" t="s">
        <v>475</v>
      </c>
      <c r="B2332" s="14"/>
      <c r="C2332" s="1" t="s">
        <v>22</v>
      </c>
      <c r="D2332" s="2" t="s">
        <v>574</v>
      </c>
      <c r="E2332" s="1" t="s">
        <v>17</v>
      </c>
      <c r="F2332" s="1" t="s">
        <v>2335</v>
      </c>
      <c r="G2332" s="1" t="b">
        <v>1</v>
      </c>
      <c r="H2332" s="1" t="b">
        <v>1</v>
      </c>
      <c r="I2332" s="1" t="s">
        <v>2236</v>
      </c>
      <c r="J2332" s="5"/>
    </row>
    <row r="2333" hidden="1">
      <c r="A2333" s="2" t="s">
        <v>475</v>
      </c>
      <c r="B2333" s="14"/>
      <c r="C2333" s="1" t="s">
        <v>22</v>
      </c>
      <c r="D2333" s="2" t="s">
        <v>574</v>
      </c>
      <c r="E2333" s="1" t="s">
        <v>17</v>
      </c>
      <c r="F2333" s="1" t="s">
        <v>2755</v>
      </c>
      <c r="G2333" s="1" t="b">
        <v>1</v>
      </c>
      <c r="H2333" s="1" t="b">
        <v>1</v>
      </c>
      <c r="I2333" s="1" t="s">
        <v>2236</v>
      </c>
      <c r="J2333" s="5"/>
    </row>
    <row r="2334" hidden="1">
      <c r="A2334" s="2" t="s">
        <v>475</v>
      </c>
      <c r="B2334" s="14"/>
      <c r="C2334" s="1" t="s">
        <v>22</v>
      </c>
      <c r="D2334" s="2" t="s">
        <v>574</v>
      </c>
      <c r="E2334" s="1" t="s">
        <v>17</v>
      </c>
      <c r="F2334" s="1" t="s">
        <v>2949</v>
      </c>
      <c r="G2334" s="1" t="b">
        <v>1</v>
      </c>
      <c r="H2334" s="1" t="b">
        <v>1</v>
      </c>
      <c r="I2334" s="1" t="s">
        <v>2236</v>
      </c>
      <c r="J2334" s="5"/>
    </row>
    <row r="2335" hidden="1">
      <c r="A2335" s="2" t="s">
        <v>476</v>
      </c>
      <c r="B2335" s="14"/>
      <c r="C2335" s="1" t="s">
        <v>22</v>
      </c>
      <c r="D2335" s="2" t="s">
        <v>574</v>
      </c>
      <c r="E2335" s="1" t="s">
        <v>17</v>
      </c>
      <c r="F2335" s="4"/>
      <c r="G2335" s="1" t="b">
        <v>1</v>
      </c>
      <c r="H2335" s="1" t="b">
        <v>1</v>
      </c>
      <c r="I2335" s="1" t="s">
        <v>2207</v>
      </c>
      <c r="J2335" s="5"/>
    </row>
    <row r="2336" hidden="1">
      <c r="A2336" s="2" t="s">
        <v>476</v>
      </c>
      <c r="B2336" s="14"/>
      <c r="C2336" s="1" t="s">
        <v>22</v>
      </c>
      <c r="D2336" s="2" t="s">
        <v>574</v>
      </c>
      <c r="E2336" s="1" t="s">
        <v>17</v>
      </c>
      <c r="F2336" s="1" t="s">
        <v>2929</v>
      </c>
      <c r="G2336" s="1" t="b">
        <v>1</v>
      </c>
      <c r="H2336" s="1" t="b">
        <v>1</v>
      </c>
      <c r="I2336" s="1" t="s">
        <v>2207</v>
      </c>
      <c r="J2336" s="5"/>
    </row>
    <row r="2337" hidden="1">
      <c r="A2337" s="2" t="s">
        <v>476</v>
      </c>
      <c r="B2337" s="14"/>
      <c r="C2337" s="1" t="s">
        <v>22</v>
      </c>
      <c r="D2337" s="2" t="s">
        <v>574</v>
      </c>
      <c r="E2337" s="1" t="s">
        <v>17</v>
      </c>
      <c r="F2337" s="1" t="s">
        <v>2335</v>
      </c>
      <c r="G2337" s="1" t="b">
        <v>1</v>
      </c>
      <c r="H2337" s="1" t="b">
        <v>1</v>
      </c>
      <c r="I2337" s="1" t="s">
        <v>2221</v>
      </c>
      <c r="J2337" s="5"/>
    </row>
    <row r="2338" hidden="1">
      <c r="A2338" s="2" t="s">
        <v>476</v>
      </c>
      <c r="B2338" s="14"/>
      <c r="C2338" s="1" t="s">
        <v>22</v>
      </c>
      <c r="D2338" s="2" t="s">
        <v>574</v>
      </c>
      <c r="E2338" s="1" t="s">
        <v>17</v>
      </c>
      <c r="F2338" s="1" t="s">
        <v>2335</v>
      </c>
      <c r="G2338" s="1" t="b">
        <v>1</v>
      </c>
      <c r="H2338" s="1" t="b">
        <v>1</v>
      </c>
      <c r="I2338" s="1" t="s">
        <v>2221</v>
      </c>
      <c r="J2338" s="5"/>
    </row>
    <row r="2339" hidden="1">
      <c r="A2339" s="2" t="s">
        <v>476</v>
      </c>
      <c r="B2339" s="14"/>
      <c r="C2339" s="1" t="s">
        <v>22</v>
      </c>
      <c r="D2339" s="2" t="s">
        <v>574</v>
      </c>
      <c r="E2339" s="1" t="s">
        <v>17</v>
      </c>
      <c r="F2339" s="1" t="s">
        <v>2335</v>
      </c>
      <c r="G2339" s="1" t="b">
        <v>1</v>
      </c>
      <c r="H2339" s="1" t="b">
        <v>1</v>
      </c>
      <c r="I2339" s="1" t="s">
        <v>2221</v>
      </c>
      <c r="J2339" s="5"/>
    </row>
    <row r="2340" hidden="1">
      <c r="A2340" s="2" t="s">
        <v>477</v>
      </c>
      <c r="B2340" s="14"/>
      <c r="C2340" s="1" t="s">
        <v>22</v>
      </c>
      <c r="D2340" s="1" t="s">
        <v>551</v>
      </c>
      <c r="E2340" s="1" t="s">
        <v>20</v>
      </c>
      <c r="F2340" s="4"/>
      <c r="G2340" s="1" t="b">
        <v>1</v>
      </c>
      <c r="H2340" s="1" t="b">
        <v>1</v>
      </c>
      <c r="I2340" s="1" t="s">
        <v>2207</v>
      </c>
      <c r="J2340" s="5"/>
    </row>
    <row r="2341" hidden="1">
      <c r="A2341" s="2" t="s">
        <v>477</v>
      </c>
      <c r="B2341" s="14"/>
      <c r="C2341" s="1" t="s">
        <v>22</v>
      </c>
      <c r="D2341" s="1" t="s">
        <v>551</v>
      </c>
      <c r="E2341" s="1" t="s">
        <v>20</v>
      </c>
      <c r="F2341" s="1" t="s">
        <v>2948</v>
      </c>
      <c r="G2341" s="1" t="b">
        <v>1</v>
      </c>
      <c r="H2341" s="1" t="b">
        <v>1</v>
      </c>
      <c r="I2341" s="1" t="s">
        <v>2207</v>
      </c>
      <c r="J2341" s="5"/>
    </row>
    <row r="2342" hidden="1">
      <c r="A2342" s="2" t="s">
        <v>477</v>
      </c>
      <c r="B2342" s="14"/>
      <c r="C2342" s="1" t="s">
        <v>22</v>
      </c>
      <c r="D2342" s="2" t="s">
        <v>574</v>
      </c>
      <c r="E2342" s="1" t="s">
        <v>17</v>
      </c>
      <c r="F2342" s="1" t="s">
        <v>2755</v>
      </c>
      <c r="G2342" s="1" t="b">
        <v>1</v>
      </c>
      <c r="H2342" s="1" t="b">
        <v>1</v>
      </c>
      <c r="I2342" s="1" t="s">
        <v>2236</v>
      </c>
      <c r="J2342" s="5"/>
    </row>
    <row r="2343" hidden="1">
      <c r="A2343" s="2" t="s">
        <v>477</v>
      </c>
      <c r="B2343" s="14"/>
      <c r="C2343" s="1" t="s">
        <v>22</v>
      </c>
      <c r="D2343" s="2" t="s">
        <v>574</v>
      </c>
      <c r="E2343" s="1" t="s">
        <v>17</v>
      </c>
      <c r="F2343" s="1" t="s">
        <v>2335</v>
      </c>
      <c r="G2343" s="1" t="b">
        <v>1</v>
      </c>
      <c r="H2343" s="1" t="b">
        <v>1</v>
      </c>
      <c r="I2343" s="1" t="s">
        <v>2236</v>
      </c>
      <c r="J2343" s="5"/>
    </row>
    <row r="2344" hidden="1">
      <c r="A2344" s="2" t="s">
        <v>477</v>
      </c>
      <c r="B2344" s="14"/>
      <c r="C2344" s="1" t="s">
        <v>22</v>
      </c>
      <c r="D2344" s="2" t="s">
        <v>574</v>
      </c>
      <c r="E2344" s="1" t="s">
        <v>17</v>
      </c>
      <c r="F2344" s="1" t="s">
        <v>2335</v>
      </c>
      <c r="G2344" s="1" t="b">
        <v>1</v>
      </c>
      <c r="H2344" s="1" t="b">
        <v>1</v>
      </c>
      <c r="I2344" s="1" t="s">
        <v>2236</v>
      </c>
      <c r="J2344" s="5"/>
    </row>
    <row r="2345" hidden="1">
      <c r="A2345" s="2" t="s">
        <v>477</v>
      </c>
      <c r="B2345" s="14"/>
      <c r="C2345" s="1" t="s">
        <v>22</v>
      </c>
      <c r="D2345" s="2" t="s">
        <v>574</v>
      </c>
      <c r="E2345" s="1" t="s">
        <v>17</v>
      </c>
      <c r="F2345" s="1" t="s">
        <v>2335</v>
      </c>
      <c r="G2345" s="1" t="b">
        <v>1</v>
      </c>
      <c r="H2345" s="1" t="b">
        <v>1</v>
      </c>
      <c r="I2345" s="1" t="s">
        <v>2236</v>
      </c>
      <c r="J2345" s="5"/>
    </row>
    <row r="2346" hidden="1">
      <c r="A2346" s="2" t="s">
        <v>477</v>
      </c>
      <c r="B2346" s="14"/>
      <c r="C2346" s="1" t="s">
        <v>22</v>
      </c>
      <c r="D2346" s="2" t="s">
        <v>574</v>
      </c>
      <c r="E2346" s="1" t="s">
        <v>17</v>
      </c>
      <c r="F2346" s="1" t="s">
        <v>2755</v>
      </c>
      <c r="G2346" s="1" t="b">
        <v>1</v>
      </c>
      <c r="H2346" s="1" t="b">
        <v>1</v>
      </c>
      <c r="I2346" s="1" t="s">
        <v>2236</v>
      </c>
      <c r="J2346" s="5"/>
    </row>
    <row r="2347" hidden="1">
      <c r="A2347" s="2" t="s">
        <v>477</v>
      </c>
      <c r="B2347" s="14"/>
      <c r="C2347" s="1" t="s">
        <v>22</v>
      </c>
      <c r="D2347" s="2" t="s">
        <v>574</v>
      </c>
      <c r="E2347" s="1" t="s">
        <v>17</v>
      </c>
      <c r="F2347" s="1" t="s">
        <v>2951</v>
      </c>
      <c r="G2347" s="1" t="b">
        <v>1</v>
      </c>
      <c r="H2347" s="1" t="b">
        <v>1</v>
      </c>
      <c r="I2347" s="1" t="s">
        <v>2236</v>
      </c>
      <c r="J2347" s="5"/>
    </row>
    <row r="2348" hidden="1">
      <c r="A2348" s="2" t="s">
        <v>478</v>
      </c>
      <c r="B2348" s="14"/>
      <c r="C2348" s="1" t="s">
        <v>22</v>
      </c>
      <c r="D2348" s="2" t="s">
        <v>574</v>
      </c>
      <c r="E2348" s="1" t="s">
        <v>17</v>
      </c>
      <c r="F2348" s="1" t="s">
        <v>2946</v>
      </c>
      <c r="G2348" s="1" t="b">
        <v>1</v>
      </c>
      <c r="H2348" s="1" t="b">
        <v>1</v>
      </c>
      <c r="I2348" s="1" t="s">
        <v>2207</v>
      </c>
      <c r="J2348" s="5"/>
    </row>
    <row r="2349" hidden="1">
      <c r="A2349" s="2" t="s">
        <v>478</v>
      </c>
      <c r="B2349" s="14"/>
      <c r="C2349" s="1" t="s">
        <v>22</v>
      </c>
      <c r="D2349" s="2" t="s">
        <v>574</v>
      </c>
      <c r="E2349" s="1" t="s">
        <v>17</v>
      </c>
      <c r="F2349" s="1" t="s">
        <v>2335</v>
      </c>
      <c r="G2349" s="1" t="b">
        <v>1</v>
      </c>
      <c r="H2349" s="1" t="b">
        <v>1</v>
      </c>
      <c r="I2349" s="1" t="s">
        <v>2221</v>
      </c>
      <c r="J2349" s="5"/>
    </row>
    <row r="2350" hidden="1">
      <c r="A2350" s="2" t="s">
        <v>478</v>
      </c>
      <c r="B2350" s="14"/>
      <c r="C2350" s="1" t="s">
        <v>22</v>
      </c>
      <c r="D2350" s="2" t="s">
        <v>574</v>
      </c>
      <c r="E2350" s="1" t="s">
        <v>17</v>
      </c>
      <c r="F2350" s="1" t="s">
        <v>2335</v>
      </c>
      <c r="G2350" s="1" t="b">
        <v>1</v>
      </c>
      <c r="H2350" s="1" t="b">
        <v>1</v>
      </c>
      <c r="I2350" s="1" t="s">
        <v>2221</v>
      </c>
      <c r="J2350" s="5"/>
    </row>
    <row r="2351" hidden="1">
      <c r="A2351" s="2" t="s">
        <v>478</v>
      </c>
      <c r="B2351" s="14"/>
      <c r="C2351" s="1" t="s">
        <v>22</v>
      </c>
      <c r="D2351" s="2" t="s">
        <v>574</v>
      </c>
      <c r="E2351" s="1" t="s">
        <v>17</v>
      </c>
      <c r="F2351" s="1" t="s">
        <v>2335</v>
      </c>
      <c r="G2351" s="1" t="b">
        <v>1</v>
      </c>
      <c r="H2351" s="1" t="b">
        <v>1</v>
      </c>
      <c r="I2351" s="1" t="s">
        <v>2221</v>
      </c>
      <c r="J2351" s="5"/>
    </row>
    <row r="2352" hidden="1">
      <c r="A2352" s="2" t="s">
        <v>479</v>
      </c>
      <c r="B2352" s="14"/>
      <c r="C2352" s="1" t="s">
        <v>22</v>
      </c>
      <c r="D2352" s="2" t="s">
        <v>574</v>
      </c>
      <c r="E2352" s="1" t="s">
        <v>17</v>
      </c>
      <c r="F2352" s="4"/>
      <c r="G2352" s="1" t="b">
        <v>1</v>
      </c>
      <c r="H2352" s="1" t="b">
        <v>1</v>
      </c>
      <c r="I2352" s="1" t="s">
        <v>2207</v>
      </c>
      <c r="J2352" s="5"/>
    </row>
    <row r="2353" hidden="1">
      <c r="A2353" s="2" t="s">
        <v>479</v>
      </c>
      <c r="B2353" s="14"/>
      <c r="C2353" s="1" t="s">
        <v>22</v>
      </c>
      <c r="D2353" s="2" t="s">
        <v>574</v>
      </c>
      <c r="E2353" s="1" t="s">
        <v>17</v>
      </c>
      <c r="F2353" s="1" t="s">
        <v>2929</v>
      </c>
      <c r="G2353" s="1" t="b">
        <v>1</v>
      </c>
      <c r="H2353" s="1" t="b">
        <v>1</v>
      </c>
      <c r="I2353" s="1" t="s">
        <v>2207</v>
      </c>
      <c r="J2353" s="5"/>
    </row>
    <row r="2354" hidden="1">
      <c r="A2354" s="2" t="s">
        <v>479</v>
      </c>
      <c r="B2354" s="14"/>
      <c r="C2354" s="1" t="s">
        <v>22</v>
      </c>
      <c r="D2354" s="2" t="s">
        <v>2952</v>
      </c>
      <c r="E2354" s="4"/>
      <c r="F2354" s="2" t="s">
        <v>2952</v>
      </c>
      <c r="G2354" s="1" t="b">
        <v>0</v>
      </c>
      <c r="H2354" s="1" t="b">
        <v>0</v>
      </c>
      <c r="I2354" s="1" t="s">
        <v>2221</v>
      </c>
      <c r="J2354" s="5"/>
    </row>
    <row r="2355" hidden="1">
      <c r="A2355" s="2" t="s">
        <v>479</v>
      </c>
      <c r="B2355" s="14"/>
      <c r="C2355" s="1" t="s">
        <v>22</v>
      </c>
      <c r="D2355" s="2" t="s">
        <v>574</v>
      </c>
      <c r="E2355" s="1" t="s">
        <v>17</v>
      </c>
      <c r="F2355" s="1" t="s">
        <v>2335</v>
      </c>
      <c r="G2355" s="1" t="b">
        <v>1</v>
      </c>
      <c r="H2355" s="1" t="b">
        <v>1</v>
      </c>
      <c r="I2355" s="1" t="s">
        <v>2221</v>
      </c>
      <c r="J2355" s="5"/>
    </row>
    <row r="2356" hidden="1">
      <c r="A2356" s="2" t="s">
        <v>479</v>
      </c>
      <c r="B2356" s="14"/>
      <c r="C2356" s="1" t="s">
        <v>22</v>
      </c>
      <c r="D2356" s="2" t="s">
        <v>2953</v>
      </c>
      <c r="E2356" s="4"/>
      <c r="F2356" s="2" t="s">
        <v>2953</v>
      </c>
      <c r="G2356" s="1" t="b">
        <v>0</v>
      </c>
      <c r="H2356" s="1" t="b">
        <v>0</v>
      </c>
      <c r="I2356" s="1" t="s">
        <v>2221</v>
      </c>
      <c r="J2356" s="5"/>
    </row>
    <row r="2357" hidden="1">
      <c r="A2357" s="2" t="s">
        <v>479</v>
      </c>
      <c r="B2357" s="14"/>
      <c r="C2357" s="1" t="s">
        <v>22</v>
      </c>
      <c r="D2357" s="2" t="s">
        <v>574</v>
      </c>
      <c r="E2357" s="1" t="s">
        <v>17</v>
      </c>
      <c r="F2357" s="1" t="s">
        <v>2946</v>
      </c>
      <c r="G2357" s="1" t="b">
        <v>1</v>
      </c>
      <c r="H2357" s="1" t="b">
        <v>1</v>
      </c>
      <c r="I2357" s="1" t="s">
        <v>2221</v>
      </c>
      <c r="J2357" s="5"/>
    </row>
    <row r="2358" hidden="1">
      <c r="A2358" s="2" t="s">
        <v>479</v>
      </c>
      <c r="B2358" s="14"/>
      <c r="C2358" s="1" t="s">
        <v>22</v>
      </c>
      <c r="D2358" s="2" t="s">
        <v>435</v>
      </c>
      <c r="E2358" s="1" t="s">
        <v>15</v>
      </c>
      <c r="F2358" s="1" t="s">
        <v>2348</v>
      </c>
      <c r="G2358" s="1" t="b">
        <v>1</v>
      </c>
      <c r="H2358" s="1" t="b">
        <v>1</v>
      </c>
      <c r="I2358" s="1" t="s">
        <v>2221</v>
      </c>
      <c r="J2358" s="5"/>
    </row>
    <row r="2359" hidden="1">
      <c r="A2359" s="2" t="s">
        <v>479</v>
      </c>
      <c r="B2359" s="14"/>
      <c r="C2359" s="1" t="s">
        <v>22</v>
      </c>
      <c r="D2359" s="2" t="s">
        <v>552</v>
      </c>
      <c r="E2359" s="1" t="s">
        <v>15</v>
      </c>
      <c r="F2359" s="1" t="s">
        <v>2945</v>
      </c>
      <c r="G2359" s="1" t="b">
        <v>1</v>
      </c>
      <c r="H2359" s="1" t="b">
        <v>1</v>
      </c>
      <c r="I2359" s="1" t="s">
        <v>2221</v>
      </c>
      <c r="J2359" s="5"/>
    </row>
    <row r="2360" hidden="1">
      <c r="A2360" s="2" t="s">
        <v>479</v>
      </c>
      <c r="B2360" s="14"/>
      <c r="C2360" s="1" t="s">
        <v>22</v>
      </c>
      <c r="D2360" s="2" t="s">
        <v>574</v>
      </c>
      <c r="E2360" s="1" t="s">
        <v>17</v>
      </c>
      <c r="F2360" s="1" t="s">
        <v>2799</v>
      </c>
      <c r="G2360" s="1" t="b">
        <v>1</v>
      </c>
      <c r="H2360" s="1" t="b">
        <v>1</v>
      </c>
      <c r="I2360" s="1" t="s">
        <v>2221</v>
      </c>
      <c r="J2360" s="5"/>
    </row>
    <row r="2361" hidden="1">
      <c r="A2361" s="2" t="s">
        <v>479</v>
      </c>
      <c r="B2361" s="14"/>
      <c r="C2361" s="1" t="s">
        <v>22</v>
      </c>
      <c r="D2361" s="2" t="s">
        <v>435</v>
      </c>
      <c r="E2361" s="1" t="s">
        <v>15</v>
      </c>
      <c r="F2361" s="1" t="s">
        <v>2954</v>
      </c>
      <c r="G2361" s="1" t="b">
        <v>1</v>
      </c>
      <c r="H2361" s="1" t="b">
        <v>1</v>
      </c>
      <c r="I2361" s="1" t="s">
        <v>2221</v>
      </c>
      <c r="J2361" s="5"/>
    </row>
    <row r="2362" hidden="1">
      <c r="A2362" s="2" t="s">
        <v>479</v>
      </c>
      <c r="B2362" s="14"/>
      <c r="C2362" s="1" t="s">
        <v>22</v>
      </c>
      <c r="D2362" s="2" t="s">
        <v>434</v>
      </c>
      <c r="E2362" s="1" t="s">
        <v>13</v>
      </c>
      <c r="F2362" s="1" t="s">
        <v>2955</v>
      </c>
      <c r="G2362" s="1" t="b">
        <v>1</v>
      </c>
      <c r="H2362" s="1" t="b">
        <v>1</v>
      </c>
      <c r="I2362" s="1" t="s">
        <v>2221</v>
      </c>
      <c r="J2362" s="5"/>
    </row>
    <row r="2363" hidden="1">
      <c r="A2363" s="2" t="s">
        <v>479</v>
      </c>
      <c r="B2363" s="14"/>
      <c r="C2363" s="1" t="s">
        <v>22</v>
      </c>
      <c r="D2363" s="2" t="s">
        <v>574</v>
      </c>
      <c r="E2363" s="1" t="s">
        <v>17</v>
      </c>
      <c r="F2363" s="1" t="s">
        <v>2335</v>
      </c>
      <c r="G2363" s="1" t="b">
        <v>1</v>
      </c>
      <c r="H2363" s="1" t="b">
        <v>1</v>
      </c>
      <c r="I2363" s="1" t="s">
        <v>2221</v>
      </c>
      <c r="J2363" s="5"/>
    </row>
    <row r="2364" hidden="1">
      <c r="A2364" s="2" t="s">
        <v>479</v>
      </c>
      <c r="B2364" s="14"/>
      <c r="C2364" s="1" t="s">
        <v>22</v>
      </c>
      <c r="D2364" s="2" t="s">
        <v>574</v>
      </c>
      <c r="E2364" s="1" t="s">
        <v>17</v>
      </c>
      <c r="F2364" s="1" t="s">
        <v>2946</v>
      </c>
      <c r="G2364" s="1" t="b">
        <v>1</v>
      </c>
      <c r="H2364" s="1" t="b">
        <v>1</v>
      </c>
      <c r="I2364" s="1" t="s">
        <v>2221</v>
      </c>
      <c r="J2364" s="5"/>
    </row>
    <row r="2365" hidden="1">
      <c r="A2365" s="2" t="s">
        <v>479</v>
      </c>
      <c r="B2365" s="14"/>
      <c r="C2365" s="1" t="s">
        <v>22</v>
      </c>
      <c r="D2365" s="2" t="s">
        <v>435</v>
      </c>
      <c r="E2365" s="1" t="s">
        <v>15</v>
      </c>
      <c r="F2365" s="1" t="s">
        <v>2348</v>
      </c>
      <c r="G2365" s="1" t="b">
        <v>1</v>
      </c>
      <c r="H2365" s="1" t="b">
        <v>1</v>
      </c>
      <c r="I2365" s="1" t="s">
        <v>2221</v>
      </c>
      <c r="J2365" s="5"/>
    </row>
    <row r="2366" hidden="1">
      <c r="A2366" s="2" t="s">
        <v>479</v>
      </c>
      <c r="B2366" s="14"/>
      <c r="C2366" s="1" t="s">
        <v>22</v>
      </c>
      <c r="D2366" s="2" t="s">
        <v>552</v>
      </c>
      <c r="E2366" s="1" t="s">
        <v>15</v>
      </c>
      <c r="F2366" s="1" t="s">
        <v>2945</v>
      </c>
      <c r="G2366" s="1" t="b">
        <v>1</v>
      </c>
      <c r="H2366" s="1" t="b">
        <v>1</v>
      </c>
      <c r="I2366" s="1" t="s">
        <v>2221</v>
      </c>
      <c r="J2366" s="5"/>
    </row>
    <row r="2367" hidden="1">
      <c r="A2367" s="2" t="s">
        <v>479</v>
      </c>
      <c r="B2367" s="14"/>
      <c r="C2367" s="1" t="s">
        <v>22</v>
      </c>
      <c r="D2367" s="2" t="s">
        <v>574</v>
      </c>
      <c r="E2367" s="1" t="s">
        <v>17</v>
      </c>
      <c r="F2367" s="1" t="s">
        <v>2799</v>
      </c>
      <c r="G2367" s="1" t="b">
        <v>1</v>
      </c>
      <c r="H2367" s="1" t="b">
        <v>1</v>
      </c>
      <c r="I2367" s="1" t="s">
        <v>2221</v>
      </c>
      <c r="J2367" s="5"/>
    </row>
    <row r="2368" hidden="1">
      <c r="A2368" s="2" t="s">
        <v>479</v>
      </c>
      <c r="B2368" s="14"/>
      <c r="C2368" s="1" t="s">
        <v>22</v>
      </c>
      <c r="D2368" s="2" t="s">
        <v>435</v>
      </c>
      <c r="E2368" s="1" t="s">
        <v>15</v>
      </c>
      <c r="F2368" s="1" t="s">
        <v>2954</v>
      </c>
      <c r="G2368" s="1" t="b">
        <v>1</v>
      </c>
      <c r="H2368" s="1" t="b">
        <v>1</v>
      </c>
      <c r="I2368" s="1" t="s">
        <v>2221</v>
      </c>
      <c r="J2368" s="5"/>
    </row>
    <row r="2369" hidden="1">
      <c r="A2369" s="2" t="s">
        <v>479</v>
      </c>
      <c r="B2369" s="14"/>
      <c r="C2369" s="1" t="s">
        <v>22</v>
      </c>
      <c r="D2369" s="2" t="s">
        <v>552</v>
      </c>
      <c r="E2369" s="1" t="s">
        <v>15</v>
      </c>
      <c r="F2369" s="1" t="s">
        <v>2956</v>
      </c>
      <c r="G2369" s="1" t="b">
        <v>1</v>
      </c>
      <c r="H2369" s="1" t="b">
        <v>1</v>
      </c>
      <c r="I2369" s="1" t="s">
        <v>2221</v>
      </c>
      <c r="J2369" s="5"/>
    </row>
    <row r="2370" hidden="1">
      <c r="A2370" s="2" t="s">
        <v>479</v>
      </c>
      <c r="B2370" s="14"/>
      <c r="C2370" s="1" t="s">
        <v>22</v>
      </c>
      <c r="D2370" s="2" t="s">
        <v>434</v>
      </c>
      <c r="E2370" s="1" t="s">
        <v>13</v>
      </c>
      <c r="F2370" s="1" t="s">
        <v>2955</v>
      </c>
      <c r="G2370" s="1" t="b">
        <v>1</v>
      </c>
      <c r="H2370" s="1" t="b">
        <v>1</v>
      </c>
      <c r="I2370" s="1" t="s">
        <v>2221</v>
      </c>
      <c r="J2370" s="5"/>
    </row>
    <row r="2371" hidden="1">
      <c r="A2371" s="2" t="s">
        <v>480</v>
      </c>
      <c r="B2371" s="14"/>
      <c r="C2371" s="1" t="s">
        <v>22</v>
      </c>
      <c r="D2371" s="1" t="s">
        <v>551</v>
      </c>
      <c r="E2371" s="1" t="s">
        <v>20</v>
      </c>
      <c r="F2371" s="4"/>
      <c r="G2371" s="1" t="b">
        <v>1</v>
      </c>
      <c r="H2371" s="1" t="b">
        <v>1</v>
      </c>
      <c r="I2371" s="1" t="s">
        <v>2207</v>
      </c>
      <c r="J2371" s="5"/>
    </row>
    <row r="2372" hidden="1">
      <c r="A2372" s="2" t="s">
        <v>480</v>
      </c>
      <c r="B2372" s="14"/>
      <c r="C2372" s="1" t="s">
        <v>22</v>
      </c>
      <c r="D2372" s="1" t="s">
        <v>551</v>
      </c>
      <c r="E2372" s="1" t="s">
        <v>20</v>
      </c>
      <c r="F2372" s="1" t="s">
        <v>2948</v>
      </c>
      <c r="G2372" s="1" t="b">
        <v>1</v>
      </c>
      <c r="H2372" s="1" t="b">
        <v>1</v>
      </c>
      <c r="I2372" s="1" t="s">
        <v>2207</v>
      </c>
      <c r="J2372" s="5"/>
    </row>
    <row r="2373" hidden="1">
      <c r="A2373" s="2" t="s">
        <v>480</v>
      </c>
      <c r="B2373" s="14"/>
      <c r="C2373" s="1" t="s">
        <v>22</v>
      </c>
      <c r="D2373" s="2" t="s">
        <v>574</v>
      </c>
      <c r="E2373" s="1" t="s">
        <v>17</v>
      </c>
      <c r="F2373" s="1" t="s">
        <v>2335</v>
      </c>
      <c r="G2373" s="1" t="b">
        <v>1</v>
      </c>
      <c r="H2373" s="1" t="b">
        <v>1</v>
      </c>
      <c r="I2373" s="1" t="s">
        <v>2221</v>
      </c>
      <c r="J2373" s="5"/>
    </row>
    <row r="2374" hidden="1">
      <c r="A2374" s="2" t="s">
        <v>480</v>
      </c>
      <c r="B2374" s="14"/>
      <c r="C2374" s="1" t="s">
        <v>22</v>
      </c>
      <c r="D2374" s="2" t="s">
        <v>574</v>
      </c>
      <c r="E2374" s="1" t="s">
        <v>17</v>
      </c>
      <c r="F2374" s="1" t="s">
        <v>2335</v>
      </c>
      <c r="G2374" s="1" t="b">
        <v>1</v>
      </c>
      <c r="H2374" s="1" t="b">
        <v>1</v>
      </c>
      <c r="I2374" s="1" t="s">
        <v>2221</v>
      </c>
      <c r="J2374" s="5"/>
    </row>
    <row r="2375" hidden="1">
      <c r="A2375" s="2" t="s">
        <v>480</v>
      </c>
      <c r="B2375" s="14"/>
      <c r="C2375" s="1" t="s">
        <v>22</v>
      </c>
      <c r="D2375" s="2" t="s">
        <v>574</v>
      </c>
      <c r="E2375" s="1" t="s">
        <v>17</v>
      </c>
      <c r="F2375" s="1" t="s">
        <v>2335</v>
      </c>
      <c r="G2375" s="1" t="b">
        <v>1</v>
      </c>
      <c r="H2375" s="1" t="b">
        <v>1</v>
      </c>
      <c r="I2375" s="1" t="s">
        <v>2221</v>
      </c>
      <c r="J2375" s="5"/>
    </row>
    <row r="2376" hidden="1">
      <c r="A2376" s="2" t="s">
        <v>481</v>
      </c>
      <c r="B2376" s="14"/>
      <c r="C2376" s="1" t="s">
        <v>22</v>
      </c>
      <c r="D2376" s="2" t="s">
        <v>574</v>
      </c>
      <c r="E2376" s="1" t="s">
        <v>17</v>
      </c>
      <c r="F2376" s="1" t="s">
        <v>2946</v>
      </c>
      <c r="G2376" s="1" t="b">
        <v>1</v>
      </c>
      <c r="H2376" s="1" t="b">
        <v>1</v>
      </c>
      <c r="I2376" s="1" t="s">
        <v>2207</v>
      </c>
      <c r="J2376" s="5"/>
    </row>
    <row r="2377" hidden="1">
      <c r="A2377" s="2" t="s">
        <v>482</v>
      </c>
      <c r="B2377" s="14"/>
      <c r="C2377" s="1" t="s">
        <v>22</v>
      </c>
      <c r="D2377" s="2" t="s">
        <v>574</v>
      </c>
      <c r="E2377" s="1" t="s">
        <v>17</v>
      </c>
      <c r="F2377" s="1" t="s">
        <v>2946</v>
      </c>
      <c r="G2377" s="1" t="b">
        <v>1</v>
      </c>
      <c r="H2377" s="1" t="b">
        <v>1</v>
      </c>
      <c r="I2377" s="1" t="s">
        <v>2207</v>
      </c>
      <c r="J2377" s="5"/>
    </row>
    <row r="2378" hidden="1">
      <c r="A2378" s="2" t="s">
        <v>482</v>
      </c>
      <c r="B2378" s="14"/>
      <c r="C2378" s="1" t="s">
        <v>22</v>
      </c>
      <c r="D2378" s="2" t="s">
        <v>863</v>
      </c>
      <c r="E2378" s="1" t="s">
        <v>13</v>
      </c>
      <c r="F2378" s="1" t="s">
        <v>2447</v>
      </c>
      <c r="G2378" s="1" t="b">
        <v>0</v>
      </c>
      <c r="H2378" s="1" t="b">
        <v>1</v>
      </c>
      <c r="I2378" s="1" t="s">
        <v>2221</v>
      </c>
      <c r="J2378" s="5"/>
    </row>
    <row r="2379" hidden="1">
      <c r="A2379" s="2" t="s">
        <v>482</v>
      </c>
      <c r="B2379" s="14"/>
      <c r="C2379" s="1" t="s">
        <v>22</v>
      </c>
      <c r="D2379" s="2" t="s">
        <v>574</v>
      </c>
      <c r="E2379" s="1" t="s">
        <v>17</v>
      </c>
      <c r="F2379" s="1" t="s">
        <v>2335</v>
      </c>
      <c r="G2379" s="1" t="b">
        <v>1</v>
      </c>
      <c r="H2379" s="1" t="b">
        <v>1</v>
      </c>
      <c r="I2379" s="1" t="s">
        <v>2221</v>
      </c>
      <c r="J2379" s="5"/>
    </row>
    <row r="2380" hidden="1">
      <c r="A2380" s="2" t="s">
        <v>482</v>
      </c>
      <c r="B2380" s="14"/>
      <c r="C2380" s="1" t="s">
        <v>22</v>
      </c>
      <c r="D2380" s="2" t="s">
        <v>574</v>
      </c>
      <c r="E2380" s="1" t="s">
        <v>17</v>
      </c>
      <c r="F2380" s="1" t="s">
        <v>2335</v>
      </c>
      <c r="G2380" s="1" t="b">
        <v>1</v>
      </c>
      <c r="H2380" s="1" t="b">
        <v>1</v>
      </c>
      <c r="I2380" s="1" t="s">
        <v>2221</v>
      </c>
      <c r="J2380" s="5"/>
    </row>
    <row r="2381" hidden="1">
      <c r="A2381" s="2" t="s">
        <v>482</v>
      </c>
      <c r="B2381" s="14"/>
      <c r="C2381" s="1" t="s">
        <v>22</v>
      </c>
      <c r="D2381" s="2" t="s">
        <v>574</v>
      </c>
      <c r="E2381" s="1" t="s">
        <v>17</v>
      </c>
      <c r="F2381" s="1" t="s">
        <v>2335</v>
      </c>
      <c r="G2381" s="1" t="b">
        <v>1</v>
      </c>
      <c r="H2381" s="1" t="b">
        <v>1</v>
      </c>
      <c r="I2381" s="1" t="s">
        <v>2221</v>
      </c>
      <c r="J2381" s="5"/>
    </row>
    <row r="2382" hidden="1">
      <c r="A2382" s="2" t="s">
        <v>483</v>
      </c>
      <c r="B2382" s="14"/>
      <c r="C2382" s="1" t="s">
        <v>22</v>
      </c>
      <c r="D2382" s="2" t="s">
        <v>574</v>
      </c>
      <c r="E2382" s="1" t="s">
        <v>17</v>
      </c>
      <c r="F2382" s="1" t="s">
        <v>2946</v>
      </c>
      <c r="G2382" s="1" t="b">
        <v>1</v>
      </c>
      <c r="H2382" s="1" t="b">
        <v>1</v>
      </c>
      <c r="I2382" s="1" t="s">
        <v>2207</v>
      </c>
      <c r="J2382" s="5"/>
    </row>
    <row r="2383" hidden="1">
      <c r="A2383" s="2" t="s">
        <v>483</v>
      </c>
      <c r="B2383" s="14"/>
      <c r="C2383" s="1" t="s">
        <v>22</v>
      </c>
      <c r="D2383" s="2" t="s">
        <v>574</v>
      </c>
      <c r="E2383" s="1" t="s">
        <v>17</v>
      </c>
      <c r="F2383" s="1" t="s">
        <v>2335</v>
      </c>
      <c r="G2383" s="1" t="b">
        <v>1</v>
      </c>
      <c r="H2383" s="1" t="b">
        <v>1</v>
      </c>
      <c r="I2383" s="1" t="s">
        <v>2221</v>
      </c>
      <c r="J2383" s="5"/>
    </row>
    <row r="2384" hidden="1">
      <c r="A2384" s="2" t="s">
        <v>483</v>
      </c>
      <c r="B2384" s="14"/>
      <c r="C2384" s="1" t="s">
        <v>22</v>
      </c>
      <c r="D2384" s="2" t="s">
        <v>574</v>
      </c>
      <c r="E2384" s="1" t="s">
        <v>17</v>
      </c>
      <c r="F2384" s="1" t="s">
        <v>2335</v>
      </c>
      <c r="G2384" s="1" t="b">
        <v>1</v>
      </c>
      <c r="H2384" s="1" t="b">
        <v>1</v>
      </c>
      <c r="I2384" s="1" t="s">
        <v>2221</v>
      </c>
      <c r="J2384" s="5"/>
    </row>
    <row r="2385" hidden="1">
      <c r="A2385" s="2" t="s">
        <v>483</v>
      </c>
      <c r="B2385" s="14"/>
      <c r="C2385" s="1" t="s">
        <v>22</v>
      </c>
      <c r="D2385" s="2" t="s">
        <v>574</v>
      </c>
      <c r="E2385" s="1" t="s">
        <v>17</v>
      </c>
      <c r="F2385" s="1" t="s">
        <v>2335</v>
      </c>
      <c r="G2385" s="1" t="b">
        <v>1</v>
      </c>
      <c r="H2385" s="1" t="b">
        <v>1</v>
      </c>
      <c r="I2385" s="1" t="s">
        <v>2221</v>
      </c>
      <c r="J2385" s="5"/>
    </row>
    <row r="2386" hidden="1">
      <c r="A2386" s="2" t="s">
        <v>484</v>
      </c>
      <c r="B2386" s="14"/>
      <c r="C2386" s="1" t="s">
        <v>22</v>
      </c>
      <c r="D2386" s="1" t="s">
        <v>551</v>
      </c>
      <c r="E2386" s="1" t="s">
        <v>20</v>
      </c>
      <c r="F2386" s="4"/>
      <c r="G2386" s="1" t="b">
        <v>1</v>
      </c>
      <c r="H2386" s="1" t="b">
        <v>1</v>
      </c>
      <c r="I2386" s="1" t="s">
        <v>2207</v>
      </c>
      <c r="J2386" s="5"/>
    </row>
    <row r="2387" hidden="1">
      <c r="A2387" s="2" t="s">
        <v>484</v>
      </c>
      <c r="B2387" s="14"/>
      <c r="C2387" s="1" t="s">
        <v>22</v>
      </c>
      <c r="D2387" s="1" t="s">
        <v>551</v>
      </c>
      <c r="E2387" s="1" t="s">
        <v>20</v>
      </c>
      <c r="F2387" s="1" t="s">
        <v>2948</v>
      </c>
      <c r="G2387" s="1" t="b">
        <v>1</v>
      </c>
      <c r="H2387" s="1" t="b">
        <v>1</v>
      </c>
      <c r="I2387" s="1" t="s">
        <v>2207</v>
      </c>
      <c r="J2387" s="5"/>
    </row>
    <row r="2388" hidden="1">
      <c r="A2388" s="2" t="s">
        <v>484</v>
      </c>
      <c r="B2388" s="14"/>
      <c r="C2388" s="1" t="s">
        <v>22</v>
      </c>
      <c r="D2388" s="2" t="s">
        <v>574</v>
      </c>
      <c r="E2388" s="1" t="s">
        <v>17</v>
      </c>
      <c r="F2388" s="1" t="s">
        <v>2335</v>
      </c>
      <c r="G2388" s="1" t="b">
        <v>1</v>
      </c>
      <c r="H2388" s="1" t="b">
        <v>1</v>
      </c>
      <c r="I2388" s="1" t="s">
        <v>2221</v>
      </c>
      <c r="J2388" s="5"/>
    </row>
    <row r="2389" hidden="1">
      <c r="A2389" s="2" t="s">
        <v>484</v>
      </c>
      <c r="B2389" s="14"/>
      <c r="C2389" s="1" t="s">
        <v>22</v>
      </c>
      <c r="D2389" s="2" t="s">
        <v>574</v>
      </c>
      <c r="E2389" s="1" t="s">
        <v>17</v>
      </c>
      <c r="F2389" s="1" t="s">
        <v>2335</v>
      </c>
      <c r="G2389" s="1" t="b">
        <v>1</v>
      </c>
      <c r="H2389" s="1" t="b">
        <v>1</v>
      </c>
      <c r="I2389" s="1" t="s">
        <v>2221</v>
      </c>
      <c r="J2389" s="5"/>
    </row>
    <row r="2390" hidden="1">
      <c r="A2390" s="2" t="s">
        <v>485</v>
      </c>
      <c r="B2390" s="14"/>
      <c r="C2390" s="1" t="s">
        <v>22</v>
      </c>
      <c r="D2390" s="2" t="s">
        <v>574</v>
      </c>
      <c r="E2390" s="1" t="s">
        <v>17</v>
      </c>
      <c r="F2390" s="4"/>
      <c r="G2390" s="1" t="b">
        <v>1</v>
      </c>
      <c r="H2390" s="1" t="b">
        <v>1</v>
      </c>
      <c r="I2390" s="1" t="s">
        <v>2207</v>
      </c>
      <c r="J2390" s="5"/>
    </row>
    <row r="2391" hidden="1">
      <c r="A2391" s="2" t="s">
        <v>485</v>
      </c>
      <c r="B2391" s="14"/>
      <c r="C2391" s="1" t="s">
        <v>22</v>
      </c>
      <c r="D2391" s="2" t="s">
        <v>574</v>
      </c>
      <c r="E2391" s="1" t="s">
        <v>17</v>
      </c>
      <c r="F2391" s="1" t="s">
        <v>2929</v>
      </c>
      <c r="G2391" s="1" t="b">
        <v>1</v>
      </c>
      <c r="H2391" s="1" t="b">
        <v>1</v>
      </c>
      <c r="I2391" s="1" t="s">
        <v>2207</v>
      </c>
      <c r="J2391" s="5"/>
    </row>
    <row r="2392" hidden="1">
      <c r="A2392" s="2" t="s">
        <v>485</v>
      </c>
      <c r="B2392" s="14"/>
      <c r="C2392" s="1" t="s">
        <v>22</v>
      </c>
      <c r="D2392" s="2" t="s">
        <v>574</v>
      </c>
      <c r="E2392" s="1" t="s">
        <v>17</v>
      </c>
      <c r="F2392" s="1" t="s">
        <v>2335</v>
      </c>
      <c r="G2392" s="1" t="b">
        <v>1</v>
      </c>
      <c r="H2392" s="1" t="b">
        <v>1</v>
      </c>
      <c r="I2392" s="1" t="s">
        <v>2221</v>
      </c>
      <c r="J2392" s="5"/>
    </row>
    <row r="2393" hidden="1">
      <c r="A2393" s="2" t="s">
        <v>485</v>
      </c>
      <c r="B2393" s="14"/>
      <c r="C2393" s="1" t="s">
        <v>22</v>
      </c>
      <c r="D2393" s="2" t="s">
        <v>574</v>
      </c>
      <c r="E2393" s="1" t="s">
        <v>17</v>
      </c>
      <c r="F2393" s="1" t="s">
        <v>2335</v>
      </c>
      <c r="G2393" s="1" t="b">
        <v>1</v>
      </c>
      <c r="H2393" s="1" t="b">
        <v>1</v>
      </c>
      <c r="I2393" s="1" t="s">
        <v>2221</v>
      </c>
      <c r="J2393" s="5"/>
    </row>
    <row r="2394" hidden="1">
      <c r="A2394" s="2" t="s">
        <v>485</v>
      </c>
      <c r="B2394" s="14"/>
      <c r="C2394" s="1" t="s">
        <v>22</v>
      </c>
      <c r="D2394" s="2" t="s">
        <v>574</v>
      </c>
      <c r="E2394" s="1" t="s">
        <v>17</v>
      </c>
      <c r="F2394" s="1" t="s">
        <v>2335</v>
      </c>
      <c r="G2394" s="1" t="b">
        <v>1</v>
      </c>
      <c r="H2394" s="1" t="b">
        <v>1</v>
      </c>
      <c r="I2394" s="1" t="s">
        <v>2221</v>
      </c>
      <c r="J2394" s="5"/>
    </row>
    <row r="2395" hidden="1">
      <c r="A2395" s="2" t="s">
        <v>486</v>
      </c>
      <c r="B2395" s="14"/>
      <c r="C2395" s="1" t="s">
        <v>22</v>
      </c>
      <c r="D2395" s="2" t="s">
        <v>574</v>
      </c>
      <c r="E2395" s="1" t="s">
        <v>17</v>
      </c>
      <c r="F2395" s="1" t="s">
        <v>2946</v>
      </c>
      <c r="G2395" s="1" t="b">
        <v>1</v>
      </c>
      <c r="H2395" s="1" t="b">
        <v>1</v>
      </c>
      <c r="I2395" s="1" t="s">
        <v>2207</v>
      </c>
      <c r="J2395" s="5"/>
    </row>
    <row r="2396" hidden="1">
      <c r="A2396" s="2" t="s">
        <v>486</v>
      </c>
      <c r="B2396" s="14"/>
      <c r="C2396" s="1" t="s">
        <v>22</v>
      </c>
      <c r="D2396" s="2" t="s">
        <v>574</v>
      </c>
      <c r="E2396" s="1" t="s">
        <v>17</v>
      </c>
      <c r="F2396" s="1" t="s">
        <v>2335</v>
      </c>
      <c r="G2396" s="1" t="b">
        <v>1</v>
      </c>
      <c r="H2396" s="1" t="b">
        <v>1</v>
      </c>
      <c r="I2396" s="1" t="s">
        <v>2221</v>
      </c>
      <c r="J2396" s="5"/>
    </row>
    <row r="2397" hidden="1">
      <c r="A2397" s="2" t="s">
        <v>486</v>
      </c>
      <c r="B2397" s="14"/>
      <c r="C2397" s="1" t="s">
        <v>22</v>
      </c>
      <c r="D2397" s="2" t="s">
        <v>574</v>
      </c>
      <c r="E2397" s="1" t="s">
        <v>17</v>
      </c>
      <c r="F2397" s="1" t="s">
        <v>2335</v>
      </c>
      <c r="G2397" s="1" t="b">
        <v>1</v>
      </c>
      <c r="H2397" s="1" t="b">
        <v>1</v>
      </c>
      <c r="I2397" s="1" t="s">
        <v>2221</v>
      </c>
      <c r="J2397" s="5"/>
    </row>
    <row r="2398" hidden="1">
      <c r="A2398" s="2" t="s">
        <v>486</v>
      </c>
      <c r="B2398" s="14"/>
      <c r="C2398" s="1" t="s">
        <v>22</v>
      </c>
      <c r="D2398" s="2" t="s">
        <v>574</v>
      </c>
      <c r="E2398" s="1" t="s">
        <v>17</v>
      </c>
      <c r="F2398" s="1" t="s">
        <v>2335</v>
      </c>
      <c r="G2398" s="1" t="b">
        <v>1</v>
      </c>
      <c r="H2398" s="1" t="b">
        <v>1</v>
      </c>
      <c r="I2398" s="1" t="s">
        <v>2221</v>
      </c>
      <c r="J2398" s="5"/>
    </row>
    <row r="2399" hidden="1">
      <c r="A2399" s="2" t="s">
        <v>487</v>
      </c>
      <c r="B2399" s="14"/>
      <c r="C2399" s="1" t="s">
        <v>22</v>
      </c>
      <c r="D2399" s="2" t="s">
        <v>574</v>
      </c>
      <c r="E2399" s="1" t="s">
        <v>17</v>
      </c>
      <c r="F2399" s="4"/>
      <c r="G2399" s="1" t="b">
        <v>1</v>
      </c>
      <c r="H2399" s="1" t="b">
        <v>1</v>
      </c>
      <c r="I2399" s="1" t="s">
        <v>2207</v>
      </c>
      <c r="J2399" s="5"/>
    </row>
    <row r="2400" hidden="1">
      <c r="A2400" s="2" t="s">
        <v>487</v>
      </c>
      <c r="B2400" s="14"/>
      <c r="C2400" s="1" t="s">
        <v>22</v>
      </c>
      <c r="D2400" s="2" t="s">
        <v>574</v>
      </c>
      <c r="E2400" s="1" t="s">
        <v>17</v>
      </c>
      <c r="F2400" s="1" t="s">
        <v>2929</v>
      </c>
      <c r="G2400" s="1" t="b">
        <v>1</v>
      </c>
      <c r="H2400" s="1" t="b">
        <v>1</v>
      </c>
      <c r="I2400" s="1" t="s">
        <v>2207</v>
      </c>
      <c r="J2400" s="5"/>
    </row>
    <row r="2401" hidden="1">
      <c r="A2401" s="2" t="s">
        <v>487</v>
      </c>
      <c r="B2401" s="14"/>
      <c r="C2401" s="1" t="s">
        <v>22</v>
      </c>
      <c r="D2401" s="2" t="s">
        <v>574</v>
      </c>
      <c r="E2401" s="1" t="s">
        <v>17</v>
      </c>
      <c r="F2401" s="1" t="s">
        <v>2335</v>
      </c>
      <c r="G2401" s="1" t="b">
        <v>1</v>
      </c>
      <c r="H2401" s="1" t="b">
        <v>1</v>
      </c>
      <c r="I2401" s="1" t="s">
        <v>2221</v>
      </c>
      <c r="J2401" s="5"/>
    </row>
    <row r="2402" hidden="1">
      <c r="A2402" s="2" t="s">
        <v>487</v>
      </c>
      <c r="B2402" s="14"/>
      <c r="C2402" s="1" t="s">
        <v>22</v>
      </c>
      <c r="D2402" s="2" t="s">
        <v>574</v>
      </c>
      <c r="E2402" s="1" t="s">
        <v>17</v>
      </c>
      <c r="F2402" s="1" t="s">
        <v>2335</v>
      </c>
      <c r="G2402" s="1" t="b">
        <v>1</v>
      </c>
      <c r="H2402" s="1" t="b">
        <v>1</v>
      </c>
      <c r="I2402" s="1" t="s">
        <v>2221</v>
      </c>
      <c r="J2402" s="5"/>
    </row>
    <row r="2403" hidden="1">
      <c r="A2403" s="2" t="s">
        <v>487</v>
      </c>
      <c r="B2403" s="14"/>
      <c r="C2403" s="1" t="s">
        <v>22</v>
      </c>
      <c r="D2403" s="2" t="s">
        <v>574</v>
      </c>
      <c r="E2403" s="1" t="s">
        <v>17</v>
      </c>
      <c r="F2403" s="1" t="s">
        <v>2335</v>
      </c>
      <c r="G2403" s="1" t="b">
        <v>1</v>
      </c>
      <c r="H2403" s="1" t="b">
        <v>1</v>
      </c>
      <c r="I2403" s="1" t="s">
        <v>2221</v>
      </c>
      <c r="J2403" s="5"/>
    </row>
    <row r="2404" hidden="1">
      <c r="A2404" s="2" t="s">
        <v>488</v>
      </c>
      <c r="B2404" s="14"/>
      <c r="C2404" s="1" t="s">
        <v>22</v>
      </c>
      <c r="D2404" s="2" t="s">
        <v>436</v>
      </c>
      <c r="E2404" s="1" t="s">
        <v>20</v>
      </c>
      <c r="F2404" s="1" t="s">
        <v>2947</v>
      </c>
      <c r="G2404" s="1" t="b">
        <v>1</v>
      </c>
      <c r="H2404" s="1" t="b">
        <v>1</v>
      </c>
      <c r="I2404" s="1" t="s">
        <v>2207</v>
      </c>
      <c r="J2404" s="5"/>
    </row>
    <row r="2405" hidden="1">
      <c r="A2405" s="2" t="s">
        <v>488</v>
      </c>
      <c r="B2405" s="14"/>
      <c r="C2405" s="1" t="s">
        <v>22</v>
      </c>
      <c r="D2405" s="2" t="s">
        <v>574</v>
      </c>
      <c r="E2405" s="1" t="s">
        <v>17</v>
      </c>
      <c r="F2405" s="1" t="s">
        <v>2335</v>
      </c>
      <c r="G2405" s="1" t="b">
        <v>1</v>
      </c>
      <c r="H2405" s="1" t="b">
        <v>1</v>
      </c>
      <c r="I2405" s="1" t="s">
        <v>2221</v>
      </c>
      <c r="J2405" s="5"/>
    </row>
    <row r="2406" hidden="1">
      <c r="A2406" s="2" t="s">
        <v>488</v>
      </c>
      <c r="B2406" s="14"/>
      <c r="C2406" s="1" t="s">
        <v>22</v>
      </c>
      <c r="D2406" s="2" t="s">
        <v>574</v>
      </c>
      <c r="E2406" s="1" t="s">
        <v>17</v>
      </c>
      <c r="F2406" s="1" t="s">
        <v>2799</v>
      </c>
      <c r="G2406" s="1" t="b">
        <v>1</v>
      </c>
      <c r="H2406" s="1" t="b">
        <v>1</v>
      </c>
      <c r="I2406" s="1" t="s">
        <v>2221</v>
      </c>
      <c r="J2406" s="5"/>
    </row>
    <row r="2407" hidden="1">
      <c r="A2407" s="2" t="s">
        <v>488</v>
      </c>
      <c r="B2407" s="14"/>
      <c r="C2407" s="1" t="s">
        <v>22</v>
      </c>
      <c r="D2407" s="2" t="s">
        <v>435</v>
      </c>
      <c r="E2407" s="1" t="s">
        <v>15</v>
      </c>
      <c r="F2407" s="1" t="s">
        <v>2957</v>
      </c>
      <c r="G2407" s="1" t="b">
        <v>1</v>
      </c>
      <c r="H2407" s="1" t="b">
        <v>1</v>
      </c>
      <c r="I2407" s="1" t="s">
        <v>2221</v>
      </c>
      <c r="J2407" s="5"/>
    </row>
    <row r="2408" hidden="1">
      <c r="A2408" s="2" t="s">
        <v>488</v>
      </c>
      <c r="B2408" s="14"/>
      <c r="C2408" s="1" t="s">
        <v>22</v>
      </c>
      <c r="D2408" s="2" t="s">
        <v>574</v>
      </c>
      <c r="E2408" s="1" t="s">
        <v>17</v>
      </c>
      <c r="F2408" s="1" t="s">
        <v>2335</v>
      </c>
      <c r="G2408" s="1" t="b">
        <v>1</v>
      </c>
      <c r="H2408" s="1" t="b">
        <v>1</v>
      </c>
      <c r="I2408" s="1" t="s">
        <v>2221</v>
      </c>
      <c r="J2408" s="5"/>
    </row>
    <row r="2409" hidden="1">
      <c r="A2409" s="2" t="s">
        <v>488</v>
      </c>
      <c r="B2409" s="14"/>
      <c r="C2409" s="1" t="s">
        <v>22</v>
      </c>
      <c r="D2409" s="2" t="s">
        <v>574</v>
      </c>
      <c r="E2409" s="1" t="s">
        <v>17</v>
      </c>
      <c r="F2409" s="1" t="s">
        <v>2335</v>
      </c>
      <c r="G2409" s="1" t="b">
        <v>1</v>
      </c>
      <c r="H2409" s="1" t="b">
        <v>1</v>
      </c>
      <c r="I2409" s="1" t="s">
        <v>2221</v>
      </c>
      <c r="J2409" s="5"/>
    </row>
    <row r="2410" hidden="1">
      <c r="A2410" s="2" t="s">
        <v>488</v>
      </c>
      <c r="B2410" s="14"/>
      <c r="C2410" s="1" t="s">
        <v>22</v>
      </c>
      <c r="D2410" s="2" t="s">
        <v>435</v>
      </c>
      <c r="E2410" s="1" t="s">
        <v>15</v>
      </c>
      <c r="F2410" s="1" t="s">
        <v>2348</v>
      </c>
      <c r="G2410" s="1" t="b">
        <v>1</v>
      </c>
      <c r="H2410" s="1" t="b">
        <v>1</v>
      </c>
      <c r="I2410" s="1" t="s">
        <v>2221</v>
      </c>
      <c r="J2410" s="5"/>
    </row>
    <row r="2411" hidden="1">
      <c r="A2411" s="2" t="s">
        <v>488</v>
      </c>
      <c r="B2411" s="14"/>
      <c r="C2411" s="1" t="s">
        <v>22</v>
      </c>
      <c r="D2411" s="2" t="s">
        <v>574</v>
      </c>
      <c r="E2411" s="1" t="s">
        <v>17</v>
      </c>
      <c r="F2411" s="1" t="s">
        <v>2946</v>
      </c>
      <c r="G2411" s="1" t="b">
        <v>1</v>
      </c>
      <c r="H2411" s="1" t="b">
        <v>1</v>
      </c>
      <c r="I2411" s="1" t="s">
        <v>2221</v>
      </c>
      <c r="J2411" s="5"/>
    </row>
    <row r="2412" hidden="1">
      <c r="A2412" s="2" t="s">
        <v>488</v>
      </c>
      <c r="B2412" s="14"/>
      <c r="C2412" s="1" t="s">
        <v>22</v>
      </c>
      <c r="D2412" s="2" t="s">
        <v>552</v>
      </c>
      <c r="E2412" s="1" t="s">
        <v>15</v>
      </c>
      <c r="F2412" s="1" t="s">
        <v>2945</v>
      </c>
      <c r="G2412" s="1" t="b">
        <v>1</v>
      </c>
      <c r="H2412" s="1" t="b">
        <v>1</v>
      </c>
      <c r="I2412" s="1" t="s">
        <v>2221</v>
      </c>
      <c r="J2412" s="5"/>
    </row>
    <row r="2413" hidden="1">
      <c r="A2413" s="2" t="s">
        <v>488</v>
      </c>
      <c r="B2413" s="14"/>
      <c r="C2413" s="1" t="s">
        <v>22</v>
      </c>
      <c r="D2413" s="2" t="s">
        <v>434</v>
      </c>
      <c r="E2413" s="1" t="s">
        <v>13</v>
      </c>
      <c r="F2413" s="1" t="s">
        <v>2406</v>
      </c>
      <c r="G2413" s="1" t="b">
        <v>1</v>
      </c>
      <c r="H2413" s="1" t="b">
        <v>1</v>
      </c>
      <c r="I2413" s="1" t="s">
        <v>2221</v>
      </c>
      <c r="J2413" s="5"/>
    </row>
    <row r="2414" hidden="1">
      <c r="A2414" s="2" t="s">
        <v>488</v>
      </c>
      <c r="B2414" s="14"/>
      <c r="C2414" s="1" t="s">
        <v>22</v>
      </c>
      <c r="D2414" s="2" t="s">
        <v>435</v>
      </c>
      <c r="E2414" s="1" t="s">
        <v>15</v>
      </c>
      <c r="F2414" s="1" t="s">
        <v>2348</v>
      </c>
      <c r="G2414" s="1" t="b">
        <v>1</v>
      </c>
      <c r="H2414" s="1" t="b">
        <v>1</v>
      </c>
      <c r="I2414" s="1" t="s">
        <v>2221</v>
      </c>
      <c r="J2414" s="5"/>
    </row>
    <row r="2415" hidden="1">
      <c r="A2415" s="2" t="s">
        <v>488</v>
      </c>
      <c r="B2415" s="14"/>
      <c r="C2415" s="1" t="s">
        <v>22</v>
      </c>
      <c r="D2415" s="2" t="s">
        <v>574</v>
      </c>
      <c r="E2415" s="1" t="s">
        <v>17</v>
      </c>
      <c r="F2415" s="1" t="s">
        <v>2946</v>
      </c>
      <c r="G2415" s="1" t="b">
        <v>1</v>
      </c>
      <c r="H2415" s="1" t="b">
        <v>1</v>
      </c>
      <c r="I2415" s="1" t="s">
        <v>2221</v>
      </c>
      <c r="J2415" s="5"/>
    </row>
    <row r="2416" hidden="1">
      <c r="A2416" s="2" t="s">
        <v>488</v>
      </c>
      <c r="B2416" s="14"/>
      <c r="C2416" s="1" t="s">
        <v>22</v>
      </c>
      <c r="D2416" s="2" t="s">
        <v>552</v>
      </c>
      <c r="E2416" s="1" t="s">
        <v>15</v>
      </c>
      <c r="F2416" s="1" t="s">
        <v>2945</v>
      </c>
      <c r="G2416" s="1" t="b">
        <v>1</v>
      </c>
      <c r="H2416" s="1" t="b">
        <v>1</v>
      </c>
      <c r="I2416" s="1" t="s">
        <v>2221</v>
      </c>
      <c r="J2416" s="5"/>
    </row>
    <row r="2417" hidden="1">
      <c r="A2417" s="2" t="s">
        <v>489</v>
      </c>
      <c r="B2417" s="14"/>
      <c r="C2417" s="1" t="s">
        <v>22</v>
      </c>
      <c r="D2417" s="2" t="s">
        <v>574</v>
      </c>
      <c r="E2417" s="1" t="s">
        <v>17</v>
      </c>
      <c r="F2417" s="4"/>
      <c r="G2417" s="1" t="b">
        <v>1</v>
      </c>
      <c r="H2417" s="1" t="b">
        <v>1</v>
      </c>
      <c r="I2417" s="1" t="s">
        <v>2207</v>
      </c>
      <c r="J2417" s="5"/>
    </row>
    <row r="2418" hidden="1">
      <c r="A2418" s="2" t="s">
        <v>489</v>
      </c>
      <c r="B2418" s="14"/>
      <c r="C2418" s="1" t="s">
        <v>22</v>
      </c>
      <c r="D2418" s="2" t="s">
        <v>574</v>
      </c>
      <c r="E2418" s="1" t="s">
        <v>17</v>
      </c>
      <c r="F2418" s="1" t="s">
        <v>2929</v>
      </c>
      <c r="G2418" s="1" t="b">
        <v>1</v>
      </c>
      <c r="H2418" s="1" t="b">
        <v>1</v>
      </c>
      <c r="I2418" s="1" t="s">
        <v>2207</v>
      </c>
      <c r="J2418" s="5"/>
    </row>
    <row r="2419" hidden="1">
      <c r="A2419" s="2" t="s">
        <v>489</v>
      </c>
      <c r="B2419" s="14"/>
      <c r="C2419" s="1" t="s">
        <v>22</v>
      </c>
      <c r="D2419" s="2" t="s">
        <v>574</v>
      </c>
      <c r="E2419" s="1" t="s">
        <v>17</v>
      </c>
      <c r="F2419" s="1" t="s">
        <v>2335</v>
      </c>
      <c r="G2419" s="1" t="b">
        <v>1</v>
      </c>
      <c r="H2419" s="1" t="b">
        <v>1</v>
      </c>
      <c r="I2419" s="1" t="s">
        <v>2221</v>
      </c>
      <c r="J2419" s="5"/>
    </row>
    <row r="2420" hidden="1">
      <c r="A2420" s="2" t="s">
        <v>490</v>
      </c>
      <c r="B2420" s="14"/>
      <c r="C2420" s="1" t="s">
        <v>22</v>
      </c>
      <c r="D2420" s="1" t="s">
        <v>551</v>
      </c>
      <c r="E2420" s="1" t="s">
        <v>20</v>
      </c>
      <c r="F2420" s="4"/>
      <c r="G2420" s="1" t="b">
        <v>1</v>
      </c>
      <c r="H2420" s="1" t="b">
        <v>1</v>
      </c>
      <c r="I2420" s="1" t="s">
        <v>2207</v>
      </c>
      <c r="J2420" s="5"/>
    </row>
    <row r="2421" hidden="1">
      <c r="A2421" s="2" t="s">
        <v>490</v>
      </c>
      <c r="B2421" s="14"/>
      <c r="C2421" s="1" t="s">
        <v>22</v>
      </c>
      <c r="D2421" s="1" t="s">
        <v>551</v>
      </c>
      <c r="E2421" s="1" t="s">
        <v>20</v>
      </c>
      <c r="F2421" s="1" t="s">
        <v>2948</v>
      </c>
      <c r="G2421" s="1" t="b">
        <v>1</v>
      </c>
      <c r="H2421" s="1" t="b">
        <v>1</v>
      </c>
      <c r="I2421" s="1" t="s">
        <v>2207</v>
      </c>
      <c r="J2421" s="5"/>
    </row>
    <row r="2422" hidden="1">
      <c r="A2422" s="2" t="s">
        <v>490</v>
      </c>
      <c r="B2422" s="14"/>
      <c r="C2422" s="1" t="s">
        <v>22</v>
      </c>
      <c r="D2422" s="2" t="s">
        <v>574</v>
      </c>
      <c r="E2422" s="1" t="s">
        <v>17</v>
      </c>
      <c r="F2422" s="1" t="s">
        <v>2335</v>
      </c>
      <c r="G2422" s="1" t="b">
        <v>1</v>
      </c>
      <c r="H2422" s="1" t="b">
        <v>1</v>
      </c>
      <c r="I2422" s="1" t="s">
        <v>2221</v>
      </c>
      <c r="J2422" s="5"/>
    </row>
    <row r="2423" hidden="1">
      <c r="A2423" s="2" t="s">
        <v>490</v>
      </c>
      <c r="B2423" s="14"/>
      <c r="C2423" s="1" t="s">
        <v>22</v>
      </c>
      <c r="D2423" s="2" t="s">
        <v>574</v>
      </c>
      <c r="E2423" s="1" t="s">
        <v>17</v>
      </c>
      <c r="F2423" s="1" t="s">
        <v>2335</v>
      </c>
      <c r="G2423" s="1" t="b">
        <v>1</v>
      </c>
      <c r="H2423" s="1" t="b">
        <v>1</v>
      </c>
      <c r="I2423" s="1" t="s">
        <v>2221</v>
      </c>
      <c r="J2423" s="5"/>
    </row>
    <row r="2424" hidden="1">
      <c r="A2424" s="2" t="s">
        <v>490</v>
      </c>
      <c r="B2424" s="14"/>
      <c r="C2424" s="1" t="s">
        <v>22</v>
      </c>
      <c r="D2424" s="2" t="s">
        <v>574</v>
      </c>
      <c r="E2424" s="1" t="s">
        <v>17</v>
      </c>
      <c r="F2424" s="1" t="s">
        <v>2335</v>
      </c>
      <c r="G2424" s="1" t="b">
        <v>1</v>
      </c>
      <c r="H2424" s="1" t="b">
        <v>1</v>
      </c>
      <c r="I2424" s="1" t="s">
        <v>2221</v>
      </c>
      <c r="J2424" s="5"/>
    </row>
    <row r="2425" hidden="1">
      <c r="A2425" s="2" t="s">
        <v>491</v>
      </c>
      <c r="B2425" s="14"/>
      <c r="C2425" s="1" t="s">
        <v>22</v>
      </c>
      <c r="D2425" s="2" t="s">
        <v>574</v>
      </c>
      <c r="E2425" s="1" t="s">
        <v>17</v>
      </c>
      <c r="F2425" s="4"/>
      <c r="G2425" s="1" t="b">
        <v>1</v>
      </c>
      <c r="H2425" s="1" t="b">
        <v>1</v>
      </c>
      <c r="I2425" s="1" t="s">
        <v>2207</v>
      </c>
      <c r="J2425" s="5"/>
    </row>
    <row r="2426" hidden="1">
      <c r="A2426" s="2" t="s">
        <v>491</v>
      </c>
      <c r="B2426" s="14"/>
      <c r="C2426" s="1" t="s">
        <v>22</v>
      </c>
      <c r="D2426" s="2" t="s">
        <v>574</v>
      </c>
      <c r="E2426" s="1" t="s">
        <v>17</v>
      </c>
      <c r="F2426" s="1" t="s">
        <v>2929</v>
      </c>
      <c r="G2426" s="1" t="b">
        <v>1</v>
      </c>
      <c r="H2426" s="1" t="b">
        <v>1</v>
      </c>
      <c r="I2426" s="1" t="s">
        <v>2207</v>
      </c>
      <c r="J2426" s="5"/>
    </row>
    <row r="2427" hidden="1">
      <c r="A2427" s="2" t="s">
        <v>492</v>
      </c>
      <c r="B2427" s="14"/>
      <c r="C2427" s="1" t="s">
        <v>22</v>
      </c>
      <c r="D2427" s="1" t="s">
        <v>551</v>
      </c>
      <c r="E2427" s="1" t="s">
        <v>20</v>
      </c>
      <c r="F2427" s="4"/>
      <c r="G2427" s="1" t="b">
        <v>1</v>
      </c>
      <c r="H2427" s="1" t="b">
        <v>1</v>
      </c>
      <c r="I2427" s="1" t="s">
        <v>2207</v>
      </c>
      <c r="J2427" s="5"/>
    </row>
    <row r="2428" hidden="1">
      <c r="A2428" s="2" t="s">
        <v>492</v>
      </c>
      <c r="B2428" s="14"/>
      <c r="C2428" s="1" t="s">
        <v>22</v>
      </c>
      <c r="D2428" s="1" t="s">
        <v>551</v>
      </c>
      <c r="E2428" s="1" t="s">
        <v>20</v>
      </c>
      <c r="F2428" s="1" t="s">
        <v>2948</v>
      </c>
      <c r="G2428" s="1" t="b">
        <v>1</v>
      </c>
      <c r="H2428" s="1" t="b">
        <v>1</v>
      </c>
      <c r="I2428" s="1" t="s">
        <v>2207</v>
      </c>
      <c r="J2428" s="5"/>
    </row>
    <row r="2429" hidden="1">
      <c r="A2429" s="2" t="s">
        <v>492</v>
      </c>
      <c r="B2429" s="14"/>
      <c r="C2429" s="1" t="s">
        <v>22</v>
      </c>
      <c r="D2429" s="2" t="s">
        <v>574</v>
      </c>
      <c r="E2429" s="1" t="s">
        <v>17</v>
      </c>
      <c r="F2429" s="1" t="s">
        <v>2335</v>
      </c>
      <c r="G2429" s="1" t="b">
        <v>1</v>
      </c>
      <c r="H2429" s="1" t="b">
        <v>1</v>
      </c>
      <c r="I2429" s="1" t="s">
        <v>2221</v>
      </c>
      <c r="J2429" s="5"/>
    </row>
    <row r="2430" hidden="1">
      <c r="A2430" s="2" t="s">
        <v>492</v>
      </c>
      <c r="B2430" s="14"/>
      <c r="C2430" s="1" t="s">
        <v>22</v>
      </c>
      <c r="D2430" s="2" t="s">
        <v>574</v>
      </c>
      <c r="E2430" s="1" t="s">
        <v>17</v>
      </c>
      <c r="F2430" s="1" t="s">
        <v>2335</v>
      </c>
      <c r="G2430" s="1" t="b">
        <v>1</v>
      </c>
      <c r="H2430" s="1" t="b">
        <v>1</v>
      </c>
      <c r="I2430" s="1" t="s">
        <v>2221</v>
      </c>
      <c r="J2430" s="5"/>
    </row>
    <row r="2431" hidden="1">
      <c r="A2431" s="2" t="s">
        <v>492</v>
      </c>
      <c r="B2431" s="14"/>
      <c r="C2431" s="1" t="s">
        <v>22</v>
      </c>
      <c r="D2431" s="2" t="s">
        <v>574</v>
      </c>
      <c r="E2431" s="1" t="s">
        <v>17</v>
      </c>
      <c r="F2431" s="1" t="s">
        <v>2335</v>
      </c>
      <c r="G2431" s="1" t="b">
        <v>1</v>
      </c>
      <c r="H2431" s="1" t="b">
        <v>1</v>
      </c>
      <c r="I2431" s="1" t="s">
        <v>2221</v>
      </c>
      <c r="J2431" s="5"/>
    </row>
    <row r="2432" hidden="1">
      <c r="A2432" s="2" t="s">
        <v>493</v>
      </c>
      <c r="B2432" s="14"/>
      <c r="C2432" s="1" t="s">
        <v>22</v>
      </c>
      <c r="D2432" s="2" t="s">
        <v>436</v>
      </c>
      <c r="E2432" s="1" t="s">
        <v>20</v>
      </c>
      <c r="F2432" s="1" t="s">
        <v>2947</v>
      </c>
      <c r="G2432" s="1" t="b">
        <v>1</v>
      </c>
      <c r="H2432" s="1" t="b">
        <v>1</v>
      </c>
      <c r="I2432" s="1" t="s">
        <v>2207</v>
      </c>
      <c r="J2432" s="5"/>
    </row>
    <row r="2433" hidden="1">
      <c r="A2433" s="2" t="s">
        <v>494</v>
      </c>
      <c r="B2433" s="14"/>
      <c r="C2433" s="1" t="s">
        <v>22</v>
      </c>
      <c r="D2433" s="2" t="s">
        <v>574</v>
      </c>
      <c r="E2433" s="1" t="s">
        <v>17</v>
      </c>
      <c r="F2433" s="1" t="s">
        <v>2946</v>
      </c>
      <c r="G2433" s="1" t="b">
        <v>1</v>
      </c>
      <c r="H2433" s="1" t="b">
        <v>1</v>
      </c>
      <c r="I2433" s="1" t="s">
        <v>2207</v>
      </c>
      <c r="J2433" s="5"/>
    </row>
    <row r="2434" hidden="1">
      <c r="A2434" s="2" t="s">
        <v>495</v>
      </c>
      <c r="B2434" s="14"/>
      <c r="C2434" s="1" t="s">
        <v>22</v>
      </c>
      <c r="D2434" s="1" t="s">
        <v>551</v>
      </c>
      <c r="E2434" s="1" t="s">
        <v>20</v>
      </c>
      <c r="F2434" s="4"/>
      <c r="G2434" s="1" t="b">
        <v>1</v>
      </c>
      <c r="H2434" s="1" t="b">
        <v>1</v>
      </c>
      <c r="I2434" s="1" t="s">
        <v>2207</v>
      </c>
      <c r="J2434" s="5"/>
    </row>
    <row r="2435" hidden="1">
      <c r="A2435" s="2" t="s">
        <v>495</v>
      </c>
      <c r="B2435" s="14"/>
      <c r="C2435" s="1" t="s">
        <v>22</v>
      </c>
      <c r="D2435" s="1" t="s">
        <v>551</v>
      </c>
      <c r="E2435" s="1" t="s">
        <v>20</v>
      </c>
      <c r="F2435" s="1" t="s">
        <v>2948</v>
      </c>
      <c r="G2435" s="1" t="b">
        <v>1</v>
      </c>
      <c r="H2435" s="1" t="b">
        <v>1</v>
      </c>
      <c r="I2435" s="1" t="s">
        <v>2207</v>
      </c>
      <c r="J2435" s="5"/>
    </row>
    <row r="2436" hidden="1">
      <c r="A2436" s="2" t="s">
        <v>496</v>
      </c>
      <c r="B2436" s="14"/>
      <c r="C2436" s="1" t="s">
        <v>22</v>
      </c>
      <c r="D2436" s="2" t="s">
        <v>574</v>
      </c>
      <c r="E2436" s="1" t="s">
        <v>17</v>
      </c>
      <c r="F2436" s="1" t="s">
        <v>2946</v>
      </c>
      <c r="G2436" s="1" t="b">
        <v>1</v>
      </c>
      <c r="H2436" s="1" t="b">
        <v>1</v>
      </c>
      <c r="I2436" s="1" t="s">
        <v>2207</v>
      </c>
      <c r="J2436" s="5"/>
    </row>
    <row r="2437" hidden="1">
      <c r="A2437" s="2" t="s">
        <v>496</v>
      </c>
      <c r="B2437" s="14"/>
      <c r="C2437" s="1" t="s">
        <v>22</v>
      </c>
      <c r="D2437" s="2" t="s">
        <v>574</v>
      </c>
      <c r="E2437" s="1" t="s">
        <v>17</v>
      </c>
      <c r="F2437" s="1" t="s">
        <v>2335</v>
      </c>
      <c r="G2437" s="1" t="b">
        <v>1</v>
      </c>
      <c r="H2437" s="1" t="b">
        <v>1</v>
      </c>
      <c r="I2437" s="1" t="s">
        <v>2221</v>
      </c>
      <c r="J2437" s="5"/>
    </row>
    <row r="2438" hidden="1">
      <c r="A2438" s="2" t="s">
        <v>496</v>
      </c>
      <c r="B2438" s="14"/>
      <c r="C2438" s="1" t="s">
        <v>22</v>
      </c>
      <c r="D2438" s="2" t="s">
        <v>574</v>
      </c>
      <c r="E2438" s="1" t="s">
        <v>17</v>
      </c>
      <c r="F2438" s="1" t="s">
        <v>2335</v>
      </c>
      <c r="G2438" s="1" t="b">
        <v>1</v>
      </c>
      <c r="H2438" s="1" t="b">
        <v>1</v>
      </c>
      <c r="I2438" s="1" t="s">
        <v>2221</v>
      </c>
      <c r="J2438" s="5"/>
    </row>
    <row r="2439" hidden="1">
      <c r="A2439" s="2" t="s">
        <v>496</v>
      </c>
      <c r="B2439" s="14"/>
      <c r="C2439" s="1" t="s">
        <v>22</v>
      </c>
      <c r="D2439" s="2" t="s">
        <v>574</v>
      </c>
      <c r="E2439" s="1" t="s">
        <v>17</v>
      </c>
      <c r="F2439" s="1" t="s">
        <v>2335</v>
      </c>
      <c r="G2439" s="1" t="b">
        <v>1</v>
      </c>
      <c r="H2439" s="1" t="b">
        <v>1</v>
      </c>
      <c r="I2439" s="1" t="s">
        <v>2221</v>
      </c>
      <c r="J2439" s="5"/>
    </row>
    <row r="2440" hidden="1">
      <c r="A2440" s="2" t="s">
        <v>497</v>
      </c>
      <c r="B2440" s="14"/>
      <c r="C2440" s="1" t="s">
        <v>22</v>
      </c>
      <c r="D2440" s="1" t="s">
        <v>551</v>
      </c>
      <c r="E2440" s="1" t="s">
        <v>20</v>
      </c>
      <c r="F2440" s="4"/>
      <c r="G2440" s="1" t="b">
        <v>1</v>
      </c>
      <c r="H2440" s="1" t="b">
        <v>1</v>
      </c>
      <c r="I2440" s="1" t="s">
        <v>2207</v>
      </c>
      <c r="J2440" s="5"/>
    </row>
    <row r="2441" hidden="1">
      <c r="A2441" s="2" t="s">
        <v>497</v>
      </c>
      <c r="B2441" s="14"/>
      <c r="C2441" s="1" t="s">
        <v>22</v>
      </c>
      <c r="D2441" s="1" t="s">
        <v>551</v>
      </c>
      <c r="E2441" s="1" t="s">
        <v>20</v>
      </c>
      <c r="F2441" s="1" t="s">
        <v>2948</v>
      </c>
      <c r="G2441" s="1" t="b">
        <v>1</v>
      </c>
      <c r="H2441" s="1" t="b">
        <v>1</v>
      </c>
      <c r="I2441" s="1" t="s">
        <v>2207</v>
      </c>
      <c r="J2441" s="5"/>
    </row>
    <row r="2442" hidden="1">
      <c r="A2442" s="2" t="s">
        <v>497</v>
      </c>
      <c r="B2442" s="14"/>
      <c r="C2442" s="1" t="s">
        <v>22</v>
      </c>
      <c r="D2442" s="2" t="s">
        <v>574</v>
      </c>
      <c r="E2442" s="1" t="s">
        <v>17</v>
      </c>
      <c r="F2442" s="1" t="s">
        <v>2335</v>
      </c>
      <c r="G2442" s="1" t="b">
        <v>1</v>
      </c>
      <c r="H2442" s="1" t="b">
        <v>1</v>
      </c>
      <c r="I2442" s="1" t="s">
        <v>2221</v>
      </c>
      <c r="J2442" s="5"/>
    </row>
    <row r="2443" hidden="1">
      <c r="A2443" s="2" t="s">
        <v>497</v>
      </c>
      <c r="B2443" s="14"/>
      <c r="C2443" s="1" t="s">
        <v>22</v>
      </c>
      <c r="D2443" s="2" t="s">
        <v>574</v>
      </c>
      <c r="E2443" s="1" t="s">
        <v>17</v>
      </c>
      <c r="F2443" s="1" t="s">
        <v>2335</v>
      </c>
      <c r="G2443" s="1" t="b">
        <v>1</v>
      </c>
      <c r="H2443" s="1" t="b">
        <v>1</v>
      </c>
      <c r="I2443" s="1" t="s">
        <v>2221</v>
      </c>
      <c r="J2443" s="5"/>
    </row>
    <row r="2444" hidden="1">
      <c r="A2444" s="2" t="s">
        <v>497</v>
      </c>
      <c r="B2444" s="14"/>
      <c r="C2444" s="1" t="s">
        <v>22</v>
      </c>
      <c r="D2444" s="2" t="s">
        <v>574</v>
      </c>
      <c r="E2444" s="1" t="s">
        <v>17</v>
      </c>
      <c r="F2444" s="1" t="s">
        <v>2335</v>
      </c>
      <c r="G2444" s="1" t="b">
        <v>1</v>
      </c>
      <c r="H2444" s="1" t="b">
        <v>1</v>
      </c>
      <c r="I2444" s="1" t="s">
        <v>2221</v>
      </c>
      <c r="J2444" s="5"/>
    </row>
    <row r="2445" hidden="1">
      <c r="A2445" s="2" t="s">
        <v>498</v>
      </c>
      <c r="B2445" s="14"/>
      <c r="C2445" s="1" t="s">
        <v>22</v>
      </c>
      <c r="D2445" s="2" t="s">
        <v>436</v>
      </c>
      <c r="E2445" s="1" t="s">
        <v>20</v>
      </c>
      <c r="F2445" s="1" t="s">
        <v>2947</v>
      </c>
      <c r="G2445" s="1" t="b">
        <v>1</v>
      </c>
      <c r="H2445" s="1" t="b">
        <v>1</v>
      </c>
      <c r="I2445" s="1" t="s">
        <v>2207</v>
      </c>
      <c r="J2445" s="5"/>
    </row>
    <row r="2446" hidden="1">
      <c r="A2446" s="2" t="s">
        <v>499</v>
      </c>
      <c r="B2446" s="14"/>
      <c r="C2446" s="1" t="s">
        <v>22</v>
      </c>
      <c r="D2446" s="1" t="s">
        <v>551</v>
      </c>
      <c r="E2446" s="1" t="s">
        <v>20</v>
      </c>
      <c r="F2446" s="4"/>
      <c r="G2446" s="1" t="b">
        <v>1</v>
      </c>
      <c r="H2446" s="1" t="b">
        <v>1</v>
      </c>
      <c r="I2446" s="1" t="s">
        <v>2207</v>
      </c>
      <c r="J2446" s="5"/>
    </row>
    <row r="2447" hidden="1">
      <c r="A2447" s="2" t="s">
        <v>499</v>
      </c>
      <c r="B2447" s="14"/>
      <c r="C2447" s="1" t="s">
        <v>22</v>
      </c>
      <c r="D2447" s="1" t="s">
        <v>551</v>
      </c>
      <c r="E2447" s="1" t="s">
        <v>20</v>
      </c>
      <c r="F2447" s="1" t="s">
        <v>2948</v>
      </c>
      <c r="G2447" s="1" t="b">
        <v>1</v>
      </c>
      <c r="H2447" s="1" t="b">
        <v>1</v>
      </c>
      <c r="I2447" s="1" t="s">
        <v>2207</v>
      </c>
      <c r="J2447" s="5"/>
    </row>
    <row r="2448" hidden="1">
      <c r="A2448" s="2" t="s">
        <v>499</v>
      </c>
      <c r="B2448" s="14"/>
      <c r="C2448" s="1" t="s">
        <v>22</v>
      </c>
      <c r="D2448" s="2" t="s">
        <v>574</v>
      </c>
      <c r="E2448" s="1" t="s">
        <v>17</v>
      </c>
      <c r="F2448" s="1" t="s">
        <v>2335</v>
      </c>
      <c r="G2448" s="1" t="b">
        <v>1</v>
      </c>
      <c r="H2448" s="1" t="b">
        <v>1</v>
      </c>
      <c r="I2448" s="1" t="s">
        <v>2221</v>
      </c>
      <c r="J2448" s="5"/>
    </row>
    <row r="2449" hidden="1">
      <c r="A2449" s="2" t="s">
        <v>499</v>
      </c>
      <c r="B2449" s="14"/>
      <c r="C2449" s="1" t="s">
        <v>22</v>
      </c>
      <c r="D2449" s="2" t="s">
        <v>574</v>
      </c>
      <c r="E2449" s="1" t="s">
        <v>17</v>
      </c>
      <c r="F2449" s="1" t="s">
        <v>2335</v>
      </c>
      <c r="G2449" s="1" t="b">
        <v>1</v>
      </c>
      <c r="H2449" s="1" t="b">
        <v>1</v>
      </c>
      <c r="I2449" s="1" t="s">
        <v>2221</v>
      </c>
      <c r="J2449" s="5"/>
    </row>
    <row r="2450" hidden="1">
      <c r="A2450" s="2" t="s">
        <v>499</v>
      </c>
      <c r="B2450" s="14"/>
      <c r="C2450" s="1" t="s">
        <v>22</v>
      </c>
      <c r="D2450" s="2" t="s">
        <v>574</v>
      </c>
      <c r="E2450" s="1" t="s">
        <v>17</v>
      </c>
      <c r="F2450" s="1" t="s">
        <v>2335</v>
      </c>
      <c r="G2450" s="1" t="b">
        <v>1</v>
      </c>
      <c r="H2450" s="1" t="b">
        <v>1</v>
      </c>
      <c r="I2450" s="1" t="s">
        <v>2221</v>
      </c>
      <c r="J2450" s="5"/>
    </row>
    <row r="2451" hidden="1">
      <c r="A2451" s="2" t="s">
        <v>500</v>
      </c>
      <c r="B2451" s="14"/>
      <c r="C2451" s="1" t="s">
        <v>22</v>
      </c>
      <c r="D2451" s="2" t="s">
        <v>574</v>
      </c>
      <c r="E2451" s="1" t="s">
        <v>17</v>
      </c>
      <c r="F2451" s="1" t="s">
        <v>2946</v>
      </c>
      <c r="G2451" s="1" t="b">
        <v>1</v>
      </c>
      <c r="H2451" s="1" t="b">
        <v>1</v>
      </c>
      <c r="I2451" s="1" t="s">
        <v>2207</v>
      </c>
      <c r="J2451" s="5"/>
    </row>
    <row r="2452" hidden="1">
      <c r="A2452" s="2" t="s">
        <v>500</v>
      </c>
      <c r="B2452" s="14"/>
      <c r="C2452" s="1" t="s">
        <v>22</v>
      </c>
      <c r="D2452" s="2" t="s">
        <v>574</v>
      </c>
      <c r="E2452" s="1" t="s">
        <v>17</v>
      </c>
      <c r="F2452" s="1" t="s">
        <v>2335</v>
      </c>
      <c r="G2452" s="1" t="b">
        <v>1</v>
      </c>
      <c r="H2452" s="1" t="b">
        <v>1</v>
      </c>
      <c r="I2452" s="1" t="s">
        <v>2221</v>
      </c>
      <c r="J2452" s="5"/>
    </row>
    <row r="2453" hidden="1">
      <c r="A2453" s="2" t="s">
        <v>500</v>
      </c>
      <c r="B2453" s="14"/>
      <c r="C2453" s="1" t="s">
        <v>22</v>
      </c>
      <c r="D2453" s="2" t="s">
        <v>574</v>
      </c>
      <c r="E2453" s="1" t="s">
        <v>17</v>
      </c>
      <c r="F2453" s="1" t="s">
        <v>2335</v>
      </c>
      <c r="G2453" s="1" t="b">
        <v>1</v>
      </c>
      <c r="H2453" s="1" t="b">
        <v>1</v>
      </c>
      <c r="I2453" s="1" t="s">
        <v>2221</v>
      </c>
      <c r="J2453" s="5"/>
    </row>
    <row r="2454" hidden="1">
      <c r="A2454" s="2" t="s">
        <v>500</v>
      </c>
      <c r="B2454" s="14"/>
      <c r="C2454" s="1" t="s">
        <v>22</v>
      </c>
      <c r="D2454" s="2" t="s">
        <v>574</v>
      </c>
      <c r="E2454" s="1" t="s">
        <v>17</v>
      </c>
      <c r="F2454" s="1" t="s">
        <v>2335</v>
      </c>
      <c r="G2454" s="1" t="b">
        <v>1</v>
      </c>
      <c r="H2454" s="1" t="b">
        <v>1</v>
      </c>
      <c r="I2454" s="1" t="s">
        <v>2221</v>
      </c>
      <c r="J2454" s="5"/>
    </row>
    <row r="2455" hidden="1">
      <c r="A2455" s="2" t="s">
        <v>501</v>
      </c>
      <c r="B2455" s="14"/>
      <c r="C2455" s="1" t="s">
        <v>22</v>
      </c>
      <c r="D2455" s="2" t="s">
        <v>436</v>
      </c>
      <c r="E2455" s="1" t="s">
        <v>20</v>
      </c>
      <c r="F2455" s="1" t="s">
        <v>2947</v>
      </c>
      <c r="G2455" s="1" t="b">
        <v>1</v>
      </c>
      <c r="H2455" s="1" t="b">
        <v>1</v>
      </c>
      <c r="I2455" s="1" t="s">
        <v>2207</v>
      </c>
      <c r="J2455" s="5"/>
    </row>
    <row r="2456" hidden="1">
      <c r="A2456" s="2" t="s">
        <v>501</v>
      </c>
      <c r="B2456" s="14"/>
      <c r="C2456" s="1" t="s">
        <v>22</v>
      </c>
      <c r="D2456" s="2" t="s">
        <v>574</v>
      </c>
      <c r="E2456" s="1" t="s">
        <v>17</v>
      </c>
      <c r="F2456" s="1" t="s">
        <v>2335</v>
      </c>
      <c r="G2456" s="1" t="b">
        <v>1</v>
      </c>
      <c r="H2456" s="1" t="b">
        <v>1</v>
      </c>
      <c r="I2456" s="1" t="s">
        <v>2221</v>
      </c>
      <c r="J2456" s="5"/>
    </row>
    <row r="2457" hidden="1">
      <c r="A2457" s="2" t="s">
        <v>501</v>
      </c>
      <c r="B2457" s="14"/>
      <c r="C2457" s="1" t="s">
        <v>22</v>
      </c>
      <c r="D2457" s="2" t="s">
        <v>574</v>
      </c>
      <c r="E2457" s="1" t="s">
        <v>17</v>
      </c>
      <c r="F2457" s="1" t="s">
        <v>2335</v>
      </c>
      <c r="G2457" s="1" t="b">
        <v>1</v>
      </c>
      <c r="H2457" s="1" t="b">
        <v>1</v>
      </c>
      <c r="I2457" s="1" t="s">
        <v>2221</v>
      </c>
      <c r="J2457" s="5"/>
    </row>
    <row r="2458" hidden="1">
      <c r="A2458" s="2" t="s">
        <v>501</v>
      </c>
      <c r="B2458" s="14"/>
      <c r="C2458" s="1" t="s">
        <v>22</v>
      </c>
      <c r="D2458" s="2" t="s">
        <v>574</v>
      </c>
      <c r="E2458" s="1" t="s">
        <v>17</v>
      </c>
      <c r="F2458" s="1" t="s">
        <v>2335</v>
      </c>
      <c r="G2458" s="1" t="b">
        <v>1</v>
      </c>
      <c r="H2458" s="1" t="b">
        <v>1</v>
      </c>
      <c r="I2458" s="1" t="s">
        <v>2221</v>
      </c>
      <c r="J2458" s="5"/>
    </row>
    <row r="2459" hidden="1">
      <c r="A2459" s="2" t="s">
        <v>502</v>
      </c>
      <c r="B2459" s="14"/>
      <c r="C2459" s="1" t="s">
        <v>22</v>
      </c>
      <c r="D2459" s="2" t="s">
        <v>574</v>
      </c>
      <c r="E2459" s="1" t="s">
        <v>17</v>
      </c>
      <c r="F2459" s="4"/>
      <c r="G2459" s="1" t="b">
        <v>1</v>
      </c>
      <c r="H2459" s="1" t="b">
        <v>1</v>
      </c>
      <c r="I2459" s="1" t="s">
        <v>2207</v>
      </c>
      <c r="J2459" s="5"/>
    </row>
    <row r="2460" hidden="1">
      <c r="A2460" s="2" t="s">
        <v>502</v>
      </c>
      <c r="B2460" s="14"/>
      <c r="C2460" s="1" t="s">
        <v>22</v>
      </c>
      <c r="D2460" s="2" t="s">
        <v>574</v>
      </c>
      <c r="E2460" s="1" t="s">
        <v>17</v>
      </c>
      <c r="F2460" s="1" t="s">
        <v>2929</v>
      </c>
      <c r="G2460" s="1" t="b">
        <v>1</v>
      </c>
      <c r="H2460" s="1" t="b">
        <v>1</v>
      </c>
      <c r="I2460" s="1" t="s">
        <v>2207</v>
      </c>
      <c r="J2460" s="5"/>
    </row>
    <row r="2461" hidden="1">
      <c r="A2461" s="2" t="s">
        <v>502</v>
      </c>
      <c r="B2461" s="14"/>
      <c r="C2461" s="1" t="s">
        <v>22</v>
      </c>
      <c r="D2461" s="2" t="s">
        <v>574</v>
      </c>
      <c r="E2461" s="1" t="s">
        <v>17</v>
      </c>
      <c r="F2461" s="1" t="s">
        <v>2335</v>
      </c>
      <c r="G2461" s="1" t="b">
        <v>1</v>
      </c>
      <c r="H2461" s="1" t="b">
        <v>1</v>
      </c>
      <c r="I2461" s="1" t="s">
        <v>2221</v>
      </c>
      <c r="J2461" s="5"/>
    </row>
    <row r="2462" hidden="1">
      <c r="A2462" s="2" t="s">
        <v>502</v>
      </c>
      <c r="B2462" s="14"/>
      <c r="C2462" s="1" t="s">
        <v>22</v>
      </c>
      <c r="D2462" s="2" t="s">
        <v>574</v>
      </c>
      <c r="E2462" s="1" t="s">
        <v>17</v>
      </c>
      <c r="F2462" s="1" t="s">
        <v>2335</v>
      </c>
      <c r="G2462" s="1" t="b">
        <v>1</v>
      </c>
      <c r="H2462" s="1" t="b">
        <v>1</v>
      </c>
      <c r="I2462" s="1" t="s">
        <v>2221</v>
      </c>
      <c r="J2462" s="5"/>
    </row>
    <row r="2463" hidden="1">
      <c r="A2463" s="2" t="s">
        <v>502</v>
      </c>
      <c r="B2463" s="14"/>
      <c r="C2463" s="1" t="s">
        <v>22</v>
      </c>
      <c r="D2463" s="2" t="s">
        <v>574</v>
      </c>
      <c r="E2463" s="1" t="s">
        <v>17</v>
      </c>
      <c r="F2463" s="1" t="s">
        <v>2335</v>
      </c>
      <c r="G2463" s="1" t="b">
        <v>1</v>
      </c>
      <c r="H2463" s="1" t="b">
        <v>1</v>
      </c>
      <c r="I2463" s="1" t="s">
        <v>2221</v>
      </c>
      <c r="J2463" s="5"/>
    </row>
    <row r="2464" hidden="1">
      <c r="A2464" s="2" t="s">
        <v>503</v>
      </c>
      <c r="B2464" s="14"/>
      <c r="C2464" s="1" t="s">
        <v>22</v>
      </c>
      <c r="D2464" s="2" t="s">
        <v>436</v>
      </c>
      <c r="E2464" s="1" t="s">
        <v>20</v>
      </c>
      <c r="F2464" s="1" t="s">
        <v>2947</v>
      </c>
      <c r="G2464" s="1" t="b">
        <v>1</v>
      </c>
      <c r="H2464" s="1" t="b">
        <v>1</v>
      </c>
      <c r="I2464" s="1" t="s">
        <v>2207</v>
      </c>
      <c r="J2464" s="5"/>
    </row>
    <row r="2465" hidden="1">
      <c r="A2465" s="2" t="s">
        <v>503</v>
      </c>
      <c r="B2465" s="14"/>
      <c r="C2465" s="1" t="s">
        <v>22</v>
      </c>
      <c r="D2465" s="2" t="s">
        <v>574</v>
      </c>
      <c r="E2465" s="1" t="s">
        <v>17</v>
      </c>
      <c r="F2465" s="1" t="s">
        <v>2335</v>
      </c>
      <c r="G2465" s="1" t="b">
        <v>1</v>
      </c>
      <c r="H2465" s="1" t="b">
        <v>1</v>
      </c>
      <c r="I2465" s="1" t="s">
        <v>2221</v>
      </c>
      <c r="J2465" s="5"/>
    </row>
    <row r="2466" hidden="1">
      <c r="A2466" s="2" t="s">
        <v>503</v>
      </c>
      <c r="B2466" s="14"/>
      <c r="C2466" s="1" t="s">
        <v>22</v>
      </c>
      <c r="D2466" s="2" t="s">
        <v>574</v>
      </c>
      <c r="E2466" s="1" t="s">
        <v>17</v>
      </c>
      <c r="F2466" s="1" t="s">
        <v>2335</v>
      </c>
      <c r="G2466" s="1" t="b">
        <v>1</v>
      </c>
      <c r="H2466" s="1" t="b">
        <v>1</v>
      </c>
      <c r="I2466" s="1" t="s">
        <v>2221</v>
      </c>
      <c r="J2466" s="5"/>
    </row>
    <row r="2467" hidden="1">
      <c r="A2467" s="2" t="s">
        <v>503</v>
      </c>
      <c r="B2467" s="14"/>
      <c r="C2467" s="1" t="s">
        <v>22</v>
      </c>
      <c r="D2467" s="2" t="s">
        <v>574</v>
      </c>
      <c r="E2467" s="1" t="s">
        <v>17</v>
      </c>
      <c r="F2467" s="1" t="s">
        <v>2335</v>
      </c>
      <c r="G2467" s="1" t="b">
        <v>1</v>
      </c>
      <c r="H2467" s="1" t="b">
        <v>1</v>
      </c>
      <c r="I2467" s="1" t="s">
        <v>2221</v>
      </c>
      <c r="J2467" s="5"/>
    </row>
    <row r="2468" hidden="1">
      <c r="A2468" s="2" t="s">
        <v>504</v>
      </c>
      <c r="B2468" s="14"/>
      <c r="C2468" s="1" t="s">
        <v>22</v>
      </c>
      <c r="D2468" s="2" t="s">
        <v>574</v>
      </c>
      <c r="E2468" s="1" t="s">
        <v>17</v>
      </c>
      <c r="F2468" s="1" t="s">
        <v>2946</v>
      </c>
      <c r="G2468" s="1" t="b">
        <v>1</v>
      </c>
      <c r="H2468" s="1" t="b">
        <v>1</v>
      </c>
      <c r="I2468" s="1" t="s">
        <v>2207</v>
      </c>
      <c r="J2468" s="5"/>
    </row>
    <row r="2469" hidden="1">
      <c r="A2469" s="2" t="s">
        <v>504</v>
      </c>
      <c r="B2469" s="14"/>
      <c r="C2469" s="1" t="s">
        <v>22</v>
      </c>
      <c r="D2469" s="2" t="s">
        <v>574</v>
      </c>
      <c r="E2469" s="1" t="s">
        <v>17</v>
      </c>
      <c r="F2469" s="1" t="s">
        <v>2335</v>
      </c>
      <c r="G2469" s="1" t="b">
        <v>1</v>
      </c>
      <c r="H2469" s="1" t="b">
        <v>1</v>
      </c>
      <c r="I2469" s="1" t="s">
        <v>2221</v>
      </c>
      <c r="J2469" s="5"/>
    </row>
    <row r="2470" hidden="1">
      <c r="A2470" s="2" t="s">
        <v>504</v>
      </c>
      <c r="B2470" s="14"/>
      <c r="C2470" s="1" t="s">
        <v>22</v>
      </c>
      <c r="D2470" s="2" t="s">
        <v>574</v>
      </c>
      <c r="E2470" s="1" t="s">
        <v>17</v>
      </c>
      <c r="F2470" s="1" t="s">
        <v>2335</v>
      </c>
      <c r="G2470" s="1" t="b">
        <v>1</v>
      </c>
      <c r="H2470" s="1" t="b">
        <v>1</v>
      </c>
      <c r="I2470" s="1" t="s">
        <v>2221</v>
      </c>
      <c r="J2470" s="5"/>
    </row>
    <row r="2471" hidden="1">
      <c r="A2471" s="2" t="s">
        <v>504</v>
      </c>
      <c r="B2471" s="14"/>
      <c r="C2471" s="1" t="s">
        <v>22</v>
      </c>
      <c r="D2471" s="2" t="s">
        <v>574</v>
      </c>
      <c r="E2471" s="1" t="s">
        <v>17</v>
      </c>
      <c r="F2471" s="1" t="s">
        <v>2335</v>
      </c>
      <c r="G2471" s="1" t="b">
        <v>1</v>
      </c>
      <c r="H2471" s="1" t="b">
        <v>1</v>
      </c>
      <c r="I2471" s="1" t="s">
        <v>2221</v>
      </c>
      <c r="J2471" s="5"/>
    </row>
    <row r="2472" hidden="1">
      <c r="A2472" s="2" t="s">
        <v>505</v>
      </c>
      <c r="B2472" s="14"/>
      <c r="C2472" s="1" t="s">
        <v>22</v>
      </c>
      <c r="D2472" s="1" t="s">
        <v>551</v>
      </c>
      <c r="E2472" s="1" t="s">
        <v>20</v>
      </c>
      <c r="F2472" s="4"/>
      <c r="G2472" s="1" t="b">
        <v>1</v>
      </c>
      <c r="H2472" s="1" t="b">
        <v>1</v>
      </c>
      <c r="I2472" s="1" t="s">
        <v>2207</v>
      </c>
      <c r="J2472" s="5"/>
    </row>
    <row r="2473" hidden="1">
      <c r="A2473" s="2" t="s">
        <v>505</v>
      </c>
      <c r="B2473" s="14"/>
      <c r="C2473" s="1" t="s">
        <v>22</v>
      </c>
      <c r="D2473" s="1" t="s">
        <v>551</v>
      </c>
      <c r="E2473" s="1" t="s">
        <v>20</v>
      </c>
      <c r="F2473" s="1" t="s">
        <v>2948</v>
      </c>
      <c r="G2473" s="1" t="b">
        <v>1</v>
      </c>
      <c r="H2473" s="1" t="b">
        <v>1</v>
      </c>
      <c r="I2473" s="1" t="s">
        <v>2207</v>
      </c>
      <c r="J2473" s="5"/>
    </row>
    <row r="2474" hidden="1">
      <c r="A2474" s="2" t="s">
        <v>505</v>
      </c>
      <c r="B2474" s="14"/>
      <c r="C2474" s="1" t="s">
        <v>22</v>
      </c>
      <c r="D2474" s="2" t="s">
        <v>574</v>
      </c>
      <c r="E2474" s="1" t="s">
        <v>17</v>
      </c>
      <c r="F2474" s="1" t="s">
        <v>2335</v>
      </c>
      <c r="G2474" s="1" t="b">
        <v>1</v>
      </c>
      <c r="H2474" s="1" t="b">
        <v>1</v>
      </c>
      <c r="I2474" s="1" t="s">
        <v>2221</v>
      </c>
      <c r="J2474" s="5"/>
    </row>
    <row r="2475" hidden="1">
      <c r="A2475" s="2" t="s">
        <v>505</v>
      </c>
      <c r="B2475" s="14"/>
      <c r="C2475" s="1" t="s">
        <v>22</v>
      </c>
      <c r="D2475" s="2" t="s">
        <v>574</v>
      </c>
      <c r="E2475" s="1" t="s">
        <v>17</v>
      </c>
      <c r="F2475" s="1" t="s">
        <v>2335</v>
      </c>
      <c r="G2475" s="1" t="b">
        <v>1</v>
      </c>
      <c r="H2475" s="1" t="b">
        <v>1</v>
      </c>
      <c r="I2475" s="1" t="s">
        <v>2221</v>
      </c>
      <c r="J2475" s="5"/>
    </row>
    <row r="2476" hidden="1">
      <c r="A2476" s="2" t="s">
        <v>505</v>
      </c>
      <c r="B2476" s="14"/>
      <c r="C2476" s="1" t="s">
        <v>22</v>
      </c>
      <c r="D2476" s="2" t="s">
        <v>574</v>
      </c>
      <c r="E2476" s="1" t="s">
        <v>17</v>
      </c>
      <c r="F2476" s="1" t="s">
        <v>2335</v>
      </c>
      <c r="G2476" s="1" t="b">
        <v>1</v>
      </c>
      <c r="H2476" s="1" t="b">
        <v>1</v>
      </c>
      <c r="I2476" s="1" t="s">
        <v>2221</v>
      </c>
      <c r="J2476" s="5"/>
    </row>
    <row r="2477" hidden="1">
      <c r="A2477" s="2" t="s">
        <v>506</v>
      </c>
      <c r="B2477" s="14"/>
      <c r="C2477" s="1" t="s">
        <v>22</v>
      </c>
      <c r="D2477" s="2" t="s">
        <v>574</v>
      </c>
      <c r="E2477" s="1" t="s">
        <v>17</v>
      </c>
      <c r="F2477" s="4"/>
      <c r="G2477" s="1" t="b">
        <v>1</v>
      </c>
      <c r="H2477" s="1" t="b">
        <v>1</v>
      </c>
      <c r="I2477" s="1" t="s">
        <v>2207</v>
      </c>
      <c r="J2477" s="5"/>
    </row>
    <row r="2478" hidden="1">
      <c r="A2478" s="2" t="s">
        <v>506</v>
      </c>
      <c r="B2478" s="14"/>
      <c r="C2478" s="1" t="s">
        <v>22</v>
      </c>
      <c r="D2478" s="2" t="s">
        <v>574</v>
      </c>
      <c r="E2478" s="1" t="s">
        <v>17</v>
      </c>
      <c r="F2478" s="1" t="s">
        <v>2929</v>
      </c>
      <c r="G2478" s="1" t="b">
        <v>1</v>
      </c>
      <c r="H2478" s="1" t="b">
        <v>1</v>
      </c>
      <c r="I2478" s="1" t="s">
        <v>2207</v>
      </c>
      <c r="J2478" s="5"/>
    </row>
    <row r="2479" hidden="1">
      <c r="A2479" s="2" t="s">
        <v>506</v>
      </c>
      <c r="B2479" s="14"/>
      <c r="C2479" s="1" t="s">
        <v>22</v>
      </c>
      <c r="D2479" s="2" t="s">
        <v>574</v>
      </c>
      <c r="E2479" s="1" t="s">
        <v>17</v>
      </c>
      <c r="F2479" s="1" t="s">
        <v>2335</v>
      </c>
      <c r="G2479" s="1" t="b">
        <v>1</v>
      </c>
      <c r="H2479" s="1" t="b">
        <v>1</v>
      </c>
      <c r="I2479" s="1" t="s">
        <v>2221</v>
      </c>
      <c r="J2479" s="5"/>
    </row>
    <row r="2480" hidden="1">
      <c r="A2480" s="2" t="s">
        <v>506</v>
      </c>
      <c r="B2480" s="14"/>
      <c r="C2480" s="1" t="s">
        <v>22</v>
      </c>
      <c r="D2480" s="2" t="s">
        <v>574</v>
      </c>
      <c r="E2480" s="1" t="s">
        <v>17</v>
      </c>
      <c r="F2480" s="1" t="s">
        <v>2335</v>
      </c>
      <c r="G2480" s="1" t="b">
        <v>1</v>
      </c>
      <c r="H2480" s="1" t="b">
        <v>1</v>
      </c>
      <c r="I2480" s="1" t="s">
        <v>2221</v>
      </c>
      <c r="J2480" s="5"/>
    </row>
    <row r="2481" hidden="1">
      <c r="A2481" s="2" t="s">
        <v>506</v>
      </c>
      <c r="B2481" s="14"/>
      <c r="C2481" s="1" t="s">
        <v>22</v>
      </c>
      <c r="D2481" s="2" t="s">
        <v>574</v>
      </c>
      <c r="E2481" s="1" t="s">
        <v>17</v>
      </c>
      <c r="F2481" s="1" t="s">
        <v>2335</v>
      </c>
      <c r="G2481" s="1" t="b">
        <v>1</v>
      </c>
      <c r="H2481" s="1" t="b">
        <v>1</v>
      </c>
      <c r="I2481" s="1" t="s">
        <v>2221</v>
      </c>
      <c r="J2481" s="5"/>
    </row>
    <row r="2482" hidden="1">
      <c r="A2482" s="2" t="s">
        <v>507</v>
      </c>
      <c r="B2482" s="14"/>
      <c r="C2482" s="1" t="s">
        <v>22</v>
      </c>
      <c r="D2482" s="1" t="s">
        <v>551</v>
      </c>
      <c r="E2482" s="1" t="s">
        <v>20</v>
      </c>
      <c r="F2482" s="4"/>
      <c r="G2482" s="1" t="b">
        <v>1</v>
      </c>
      <c r="H2482" s="1" t="b">
        <v>1</v>
      </c>
      <c r="I2482" s="1" t="s">
        <v>2207</v>
      </c>
      <c r="J2482" s="5"/>
    </row>
    <row r="2483" hidden="1">
      <c r="A2483" s="2" t="s">
        <v>507</v>
      </c>
      <c r="B2483" s="14"/>
      <c r="C2483" s="1" t="s">
        <v>22</v>
      </c>
      <c r="D2483" s="1" t="s">
        <v>551</v>
      </c>
      <c r="E2483" s="1" t="s">
        <v>20</v>
      </c>
      <c r="F2483" s="1" t="s">
        <v>2948</v>
      </c>
      <c r="G2483" s="1" t="b">
        <v>1</v>
      </c>
      <c r="H2483" s="1" t="b">
        <v>1</v>
      </c>
      <c r="I2483" s="1" t="s">
        <v>2207</v>
      </c>
      <c r="J2483" s="5"/>
    </row>
    <row r="2484" hidden="1">
      <c r="A2484" s="2" t="s">
        <v>507</v>
      </c>
      <c r="B2484" s="14"/>
      <c r="C2484" s="1" t="s">
        <v>22</v>
      </c>
      <c r="D2484" s="2" t="s">
        <v>574</v>
      </c>
      <c r="E2484" s="1" t="s">
        <v>17</v>
      </c>
      <c r="F2484" s="1" t="s">
        <v>2335</v>
      </c>
      <c r="G2484" s="1" t="b">
        <v>1</v>
      </c>
      <c r="H2484" s="1" t="b">
        <v>1</v>
      </c>
      <c r="I2484" s="1" t="s">
        <v>2221</v>
      </c>
      <c r="J2484" s="5"/>
    </row>
    <row r="2485" hidden="1">
      <c r="A2485" s="2" t="s">
        <v>507</v>
      </c>
      <c r="B2485" s="14"/>
      <c r="C2485" s="1" t="s">
        <v>22</v>
      </c>
      <c r="D2485" s="2" t="s">
        <v>574</v>
      </c>
      <c r="E2485" s="1" t="s">
        <v>17</v>
      </c>
      <c r="F2485" s="1" t="s">
        <v>2335</v>
      </c>
      <c r="G2485" s="1" t="b">
        <v>1</v>
      </c>
      <c r="H2485" s="1" t="b">
        <v>1</v>
      </c>
      <c r="I2485" s="1" t="s">
        <v>2221</v>
      </c>
      <c r="J2485" s="5"/>
    </row>
    <row r="2486" hidden="1">
      <c r="A2486" s="2" t="s">
        <v>507</v>
      </c>
      <c r="B2486" s="14"/>
      <c r="C2486" s="1" t="s">
        <v>22</v>
      </c>
      <c r="D2486" s="2" t="s">
        <v>574</v>
      </c>
      <c r="E2486" s="1" t="s">
        <v>17</v>
      </c>
      <c r="F2486" s="1" t="s">
        <v>2335</v>
      </c>
      <c r="G2486" s="1" t="b">
        <v>1</v>
      </c>
      <c r="H2486" s="1" t="b">
        <v>1</v>
      </c>
      <c r="I2486" s="1" t="s">
        <v>2221</v>
      </c>
      <c r="J2486" s="5"/>
    </row>
    <row r="2487" hidden="1">
      <c r="A2487" s="2" t="s">
        <v>508</v>
      </c>
      <c r="B2487" s="14"/>
      <c r="C2487" s="1" t="s">
        <v>22</v>
      </c>
      <c r="D2487" s="2" t="s">
        <v>436</v>
      </c>
      <c r="E2487" s="1" t="s">
        <v>20</v>
      </c>
      <c r="F2487" s="1" t="s">
        <v>2947</v>
      </c>
      <c r="G2487" s="1" t="b">
        <v>1</v>
      </c>
      <c r="H2487" s="1" t="b">
        <v>1</v>
      </c>
      <c r="I2487" s="1" t="s">
        <v>2207</v>
      </c>
      <c r="J2487" s="5"/>
    </row>
    <row r="2488" hidden="1">
      <c r="A2488" s="2" t="s">
        <v>508</v>
      </c>
      <c r="B2488" s="14"/>
      <c r="C2488" s="1" t="s">
        <v>22</v>
      </c>
      <c r="D2488" s="2" t="s">
        <v>574</v>
      </c>
      <c r="E2488" s="1" t="s">
        <v>17</v>
      </c>
      <c r="F2488" s="1" t="s">
        <v>2335</v>
      </c>
      <c r="G2488" s="1" t="b">
        <v>1</v>
      </c>
      <c r="H2488" s="1" t="b">
        <v>1</v>
      </c>
      <c r="I2488" s="1" t="s">
        <v>2221</v>
      </c>
      <c r="J2488" s="5"/>
    </row>
    <row r="2489" hidden="1">
      <c r="A2489" s="2" t="s">
        <v>508</v>
      </c>
      <c r="B2489" s="14"/>
      <c r="C2489" s="1" t="s">
        <v>22</v>
      </c>
      <c r="D2489" s="2" t="s">
        <v>574</v>
      </c>
      <c r="E2489" s="1" t="s">
        <v>17</v>
      </c>
      <c r="F2489" s="1" t="s">
        <v>2335</v>
      </c>
      <c r="G2489" s="1" t="b">
        <v>1</v>
      </c>
      <c r="H2489" s="1" t="b">
        <v>1</v>
      </c>
      <c r="I2489" s="1" t="s">
        <v>2221</v>
      </c>
      <c r="J2489" s="5"/>
    </row>
    <row r="2490" hidden="1">
      <c r="A2490" s="2" t="s">
        <v>508</v>
      </c>
      <c r="B2490" s="14"/>
      <c r="C2490" s="1" t="s">
        <v>22</v>
      </c>
      <c r="D2490" s="2" t="s">
        <v>574</v>
      </c>
      <c r="E2490" s="1" t="s">
        <v>17</v>
      </c>
      <c r="F2490" s="1" t="s">
        <v>2335</v>
      </c>
      <c r="G2490" s="1" t="b">
        <v>1</v>
      </c>
      <c r="H2490" s="1" t="b">
        <v>1</v>
      </c>
      <c r="I2490" s="1" t="s">
        <v>2221</v>
      </c>
      <c r="J2490" s="5"/>
    </row>
    <row r="2491" hidden="1">
      <c r="A2491" s="2" t="s">
        <v>509</v>
      </c>
      <c r="B2491" s="14"/>
      <c r="C2491" s="1" t="s">
        <v>22</v>
      </c>
      <c r="D2491" s="2" t="s">
        <v>436</v>
      </c>
      <c r="E2491" s="1" t="s">
        <v>20</v>
      </c>
      <c r="F2491" s="1" t="s">
        <v>2947</v>
      </c>
      <c r="G2491" s="1" t="b">
        <v>1</v>
      </c>
      <c r="H2491" s="1" t="b">
        <v>1</v>
      </c>
      <c r="I2491" s="1" t="s">
        <v>2207</v>
      </c>
      <c r="J2491" s="5"/>
    </row>
    <row r="2492" hidden="1">
      <c r="A2492" s="2" t="s">
        <v>509</v>
      </c>
      <c r="B2492" s="14"/>
      <c r="C2492" s="1" t="s">
        <v>22</v>
      </c>
      <c r="D2492" s="2" t="s">
        <v>574</v>
      </c>
      <c r="E2492" s="1" t="s">
        <v>17</v>
      </c>
      <c r="F2492" s="1" t="s">
        <v>2335</v>
      </c>
      <c r="G2492" s="1" t="b">
        <v>1</v>
      </c>
      <c r="H2492" s="1" t="b">
        <v>1</v>
      </c>
      <c r="I2492" s="1" t="s">
        <v>2221</v>
      </c>
      <c r="J2492" s="5"/>
    </row>
    <row r="2493" hidden="1">
      <c r="A2493" s="2" t="s">
        <v>509</v>
      </c>
      <c r="B2493" s="14"/>
      <c r="C2493" s="1" t="s">
        <v>22</v>
      </c>
      <c r="D2493" s="2" t="s">
        <v>574</v>
      </c>
      <c r="E2493" s="1" t="s">
        <v>17</v>
      </c>
      <c r="F2493" s="1" t="s">
        <v>2335</v>
      </c>
      <c r="G2493" s="1" t="b">
        <v>1</v>
      </c>
      <c r="H2493" s="1" t="b">
        <v>1</v>
      </c>
      <c r="I2493" s="1" t="s">
        <v>2221</v>
      </c>
      <c r="J2493" s="5"/>
    </row>
    <row r="2494" hidden="1">
      <c r="A2494" s="2" t="s">
        <v>509</v>
      </c>
      <c r="B2494" s="14"/>
      <c r="C2494" s="1" t="s">
        <v>22</v>
      </c>
      <c r="D2494" s="2" t="s">
        <v>574</v>
      </c>
      <c r="E2494" s="1" t="s">
        <v>17</v>
      </c>
      <c r="F2494" s="1" t="s">
        <v>2335</v>
      </c>
      <c r="G2494" s="1" t="b">
        <v>1</v>
      </c>
      <c r="H2494" s="1" t="b">
        <v>1</v>
      </c>
      <c r="I2494" s="1" t="s">
        <v>2221</v>
      </c>
      <c r="J2494" s="5"/>
    </row>
    <row r="2495" hidden="1">
      <c r="A2495" s="2" t="s">
        <v>510</v>
      </c>
      <c r="B2495" s="14"/>
      <c r="C2495" s="1" t="s">
        <v>22</v>
      </c>
      <c r="D2495" s="1" t="s">
        <v>551</v>
      </c>
      <c r="E2495" s="1" t="s">
        <v>20</v>
      </c>
      <c r="F2495" s="4"/>
      <c r="G2495" s="1" t="b">
        <v>1</v>
      </c>
      <c r="H2495" s="1" t="b">
        <v>1</v>
      </c>
      <c r="I2495" s="1" t="s">
        <v>2207</v>
      </c>
      <c r="J2495" s="5"/>
    </row>
    <row r="2496" hidden="1">
      <c r="A2496" s="2" t="s">
        <v>510</v>
      </c>
      <c r="B2496" s="14"/>
      <c r="C2496" s="1" t="s">
        <v>22</v>
      </c>
      <c r="D2496" s="1" t="s">
        <v>551</v>
      </c>
      <c r="E2496" s="1" t="s">
        <v>20</v>
      </c>
      <c r="F2496" s="1" t="s">
        <v>2948</v>
      </c>
      <c r="G2496" s="1" t="b">
        <v>1</v>
      </c>
      <c r="H2496" s="1" t="b">
        <v>1</v>
      </c>
      <c r="I2496" s="1" t="s">
        <v>2207</v>
      </c>
      <c r="J2496" s="5"/>
    </row>
    <row r="2497" hidden="1">
      <c r="A2497" s="2" t="s">
        <v>510</v>
      </c>
      <c r="B2497" s="14"/>
      <c r="C2497" s="1" t="s">
        <v>22</v>
      </c>
      <c r="D2497" s="2" t="s">
        <v>574</v>
      </c>
      <c r="E2497" s="1" t="s">
        <v>17</v>
      </c>
      <c r="F2497" s="1" t="s">
        <v>2335</v>
      </c>
      <c r="G2497" s="1" t="b">
        <v>1</v>
      </c>
      <c r="H2497" s="1" t="b">
        <v>1</v>
      </c>
      <c r="I2497" s="1" t="s">
        <v>2221</v>
      </c>
      <c r="J2497" s="5"/>
    </row>
    <row r="2498" hidden="1">
      <c r="A2498" s="2" t="s">
        <v>510</v>
      </c>
      <c r="B2498" s="14"/>
      <c r="C2498" s="1" t="s">
        <v>22</v>
      </c>
      <c r="D2498" s="2" t="s">
        <v>574</v>
      </c>
      <c r="E2498" s="1" t="s">
        <v>17</v>
      </c>
      <c r="F2498" s="1" t="s">
        <v>2335</v>
      </c>
      <c r="G2498" s="1" t="b">
        <v>1</v>
      </c>
      <c r="H2498" s="1" t="b">
        <v>1</v>
      </c>
      <c r="I2498" s="1" t="s">
        <v>2221</v>
      </c>
      <c r="J2498" s="5"/>
    </row>
    <row r="2499" hidden="1">
      <c r="A2499" s="2" t="s">
        <v>510</v>
      </c>
      <c r="B2499" s="14"/>
      <c r="C2499" s="1" t="s">
        <v>22</v>
      </c>
      <c r="D2499" s="2" t="s">
        <v>574</v>
      </c>
      <c r="E2499" s="1" t="s">
        <v>17</v>
      </c>
      <c r="F2499" s="1" t="s">
        <v>2335</v>
      </c>
      <c r="G2499" s="1" t="b">
        <v>1</v>
      </c>
      <c r="H2499" s="1" t="b">
        <v>1</v>
      </c>
      <c r="I2499" s="1" t="s">
        <v>2221</v>
      </c>
      <c r="J2499" s="5"/>
    </row>
    <row r="2500" hidden="1">
      <c r="A2500" s="2" t="s">
        <v>511</v>
      </c>
      <c r="B2500" s="14"/>
      <c r="C2500" s="1" t="s">
        <v>22</v>
      </c>
      <c r="D2500" s="1" t="s">
        <v>551</v>
      </c>
      <c r="E2500" s="1" t="s">
        <v>20</v>
      </c>
      <c r="F2500" s="4"/>
      <c r="G2500" s="1" t="b">
        <v>1</v>
      </c>
      <c r="H2500" s="1" t="b">
        <v>1</v>
      </c>
      <c r="I2500" s="1" t="s">
        <v>2207</v>
      </c>
      <c r="J2500" s="5"/>
    </row>
    <row r="2501" hidden="1">
      <c r="A2501" s="2" t="s">
        <v>511</v>
      </c>
      <c r="B2501" s="14"/>
      <c r="C2501" s="1" t="s">
        <v>22</v>
      </c>
      <c r="D2501" s="1" t="s">
        <v>551</v>
      </c>
      <c r="E2501" s="1" t="s">
        <v>20</v>
      </c>
      <c r="F2501" s="1" t="s">
        <v>2948</v>
      </c>
      <c r="G2501" s="1" t="b">
        <v>1</v>
      </c>
      <c r="H2501" s="1" t="b">
        <v>1</v>
      </c>
      <c r="I2501" s="1" t="s">
        <v>2207</v>
      </c>
      <c r="J2501" s="5"/>
    </row>
    <row r="2502" hidden="1">
      <c r="A2502" s="2" t="s">
        <v>511</v>
      </c>
      <c r="B2502" s="14"/>
      <c r="C2502" s="1" t="s">
        <v>22</v>
      </c>
      <c r="D2502" s="2" t="s">
        <v>574</v>
      </c>
      <c r="E2502" s="1" t="s">
        <v>17</v>
      </c>
      <c r="F2502" s="1" t="s">
        <v>2335</v>
      </c>
      <c r="G2502" s="1" t="b">
        <v>1</v>
      </c>
      <c r="H2502" s="1" t="b">
        <v>1</v>
      </c>
      <c r="I2502" s="1" t="s">
        <v>2221</v>
      </c>
      <c r="J2502" s="5"/>
    </row>
    <row r="2503" hidden="1">
      <c r="A2503" s="2" t="s">
        <v>511</v>
      </c>
      <c r="B2503" s="14"/>
      <c r="C2503" s="1" t="s">
        <v>22</v>
      </c>
      <c r="D2503" s="2" t="s">
        <v>574</v>
      </c>
      <c r="E2503" s="1" t="s">
        <v>17</v>
      </c>
      <c r="F2503" s="1" t="s">
        <v>2335</v>
      </c>
      <c r="G2503" s="1" t="b">
        <v>1</v>
      </c>
      <c r="H2503" s="1" t="b">
        <v>1</v>
      </c>
      <c r="I2503" s="1" t="s">
        <v>2221</v>
      </c>
      <c r="J2503" s="5"/>
    </row>
    <row r="2504" hidden="1">
      <c r="A2504" s="2" t="s">
        <v>511</v>
      </c>
      <c r="B2504" s="14"/>
      <c r="C2504" s="1" t="s">
        <v>22</v>
      </c>
      <c r="D2504" s="2" t="s">
        <v>574</v>
      </c>
      <c r="E2504" s="1" t="s">
        <v>17</v>
      </c>
      <c r="F2504" s="1" t="s">
        <v>2335</v>
      </c>
      <c r="G2504" s="1" t="b">
        <v>1</v>
      </c>
      <c r="H2504" s="1" t="b">
        <v>1</v>
      </c>
      <c r="I2504" s="1" t="s">
        <v>2221</v>
      </c>
      <c r="J2504" s="5"/>
    </row>
    <row r="2505" hidden="1">
      <c r="A2505" s="2" t="s">
        <v>512</v>
      </c>
      <c r="B2505" s="14"/>
      <c r="C2505" s="1" t="s">
        <v>22</v>
      </c>
      <c r="D2505" s="1" t="s">
        <v>551</v>
      </c>
      <c r="E2505" s="1" t="s">
        <v>20</v>
      </c>
      <c r="F2505" s="4"/>
      <c r="G2505" s="1" t="b">
        <v>1</v>
      </c>
      <c r="H2505" s="1" t="b">
        <v>1</v>
      </c>
      <c r="I2505" s="1" t="s">
        <v>2207</v>
      </c>
      <c r="J2505" s="5"/>
    </row>
    <row r="2506" hidden="1">
      <c r="A2506" s="2" t="s">
        <v>512</v>
      </c>
      <c r="B2506" s="14"/>
      <c r="C2506" s="1" t="s">
        <v>22</v>
      </c>
      <c r="D2506" s="1" t="s">
        <v>551</v>
      </c>
      <c r="E2506" s="1" t="s">
        <v>20</v>
      </c>
      <c r="F2506" s="1" t="s">
        <v>2948</v>
      </c>
      <c r="G2506" s="1" t="b">
        <v>1</v>
      </c>
      <c r="H2506" s="1" t="b">
        <v>1</v>
      </c>
      <c r="I2506" s="1" t="s">
        <v>2207</v>
      </c>
      <c r="J2506" s="5"/>
    </row>
    <row r="2507" hidden="1">
      <c r="A2507" s="2" t="s">
        <v>512</v>
      </c>
      <c r="B2507" s="14"/>
      <c r="C2507" s="1" t="s">
        <v>22</v>
      </c>
      <c r="D2507" s="2" t="s">
        <v>574</v>
      </c>
      <c r="E2507" s="1" t="s">
        <v>17</v>
      </c>
      <c r="F2507" s="1" t="s">
        <v>2335</v>
      </c>
      <c r="G2507" s="1" t="b">
        <v>1</v>
      </c>
      <c r="H2507" s="1" t="b">
        <v>1</v>
      </c>
      <c r="I2507" s="1" t="s">
        <v>2221</v>
      </c>
      <c r="J2507" s="5"/>
    </row>
    <row r="2508" hidden="1">
      <c r="A2508" s="2" t="s">
        <v>512</v>
      </c>
      <c r="B2508" s="14"/>
      <c r="C2508" s="1" t="s">
        <v>22</v>
      </c>
      <c r="D2508" s="2" t="s">
        <v>574</v>
      </c>
      <c r="E2508" s="1" t="s">
        <v>17</v>
      </c>
      <c r="F2508" s="1" t="s">
        <v>2335</v>
      </c>
      <c r="G2508" s="1" t="b">
        <v>1</v>
      </c>
      <c r="H2508" s="1" t="b">
        <v>1</v>
      </c>
      <c r="I2508" s="1" t="s">
        <v>2221</v>
      </c>
      <c r="J2508" s="5"/>
    </row>
    <row r="2509" hidden="1">
      <c r="A2509" s="2" t="s">
        <v>512</v>
      </c>
      <c r="B2509" s="14"/>
      <c r="C2509" s="1" t="s">
        <v>22</v>
      </c>
      <c r="D2509" s="2" t="s">
        <v>574</v>
      </c>
      <c r="E2509" s="1" t="s">
        <v>17</v>
      </c>
      <c r="F2509" s="1" t="s">
        <v>2335</v>
      </c>
      <c r="G2509" s="1" t="b">
        <v>1</v>
      </c>
      <c r="H2509" s="1" t="b">
        <v>1</v>
      </c>
      <c r="I2509" s="1" t="s">
        <v>2221</v>
      </c>
      <c r="J2509" s="5"/>
    </row>
    <row r="2510" hidden="1">
      <c r="A2510" s="2" t="s">
        <v>513</v>
      </c>
      <c r="B2510" s="14"/>
      <c r="C2510" s="1" t="s">
        <v>22</v>
      </c>
      <c r="D2510" s="2" t="s">
        <v>574</v>
      </c>
      <c r="E2510" s="1" t="s">
        <v>17</v>
      </c>
      <c r="F2510" s="1" t="s">
        <v>2946</v>
      </c>
      <c r="G2510" s="1" t="b">
        <v>1</v>
      </c>
      <c r="H2510" s="1" t="b">
        <v>1</v>
      </c>
      <c r="I2510" s="1" t="s">
        <v>2207</v>
      </c>
      <c r="J2510" s="5"/>
    </row>
    <row r="2511" hidden="1">
      <c r="A2511" s="2" t="s">
        <v>513</v>
      </c>
      <c r="B2511" s="14"/>
      <c r="C2511" s="1" t="s">
        <v>22</v>
      </c>
      <c r="D2511" s="2" t="s">
        <v>574</v>
      </c>
      <c r="E2511" s="1" t="s">
        <v>17</v>
      </c>
      <c r="F2511" s="1" t="s">
        <v>2335</v>
      </c>
      <c r="G2511" s="1" t="b">
        <v>1</v>
      </c>
      <c r="H2511" s="1" t="b">
        <v>1</v>
      </c>
      <c r="I2511" s="1" t="s">
        <v>2221</v>
      </c>
      <c r="J2511" s="5"/>
    </row>
    <row r="2512" hidden="1">
      <c r="A2512" s="2" t="s">
        <v>513</v>
      </c>
      <c r="B2512" s="14"/>
      <c r="C2512" s="1" t="s">
        <v>22</v>
      </c>
      <c r="D2512" s="2" t="s">
        <v>574</v>
      </c>
      <c r="E2512" s="1" t="s">
        <v>17</v>
      </c>
      <c r="F2512" s="1" t="s">
        <v>2335</v>
      </c>
      <c r="G2512" s="1" t="b">
        <v>1</v>
      </c>
      <c r="H2512" s="1" t="b">
        <v>1</v>
      </c>
      <c r="I2512" s="1" t="s">
        <v>2221</v>
      </c>
      <c r="J2512" s="5"/>
    </row>
    <row r="2513" hidden="1">
      <c r="A2513" s="2" t="s">
        <v>513</v>
      </c>
      <c r="B2513" s="14"/>
      <c r="C2513" s="1" t="s">
        <v>22</v>
      </c>
      <c r="D2513" s="2" t="s">
        <v>574</v>
      </c>
      <c r="E2513" s="1" t="s">
        <v>17</v>
      </c>
      <c r="F2513" s="1" t="s">
        <v>2335</v>
      </c>
      <c r="G2513" s="1" t="b">
        <v>1</v>
      </c>
      <c r="H2513" s="1" t="b">
        <v>1</v>
      </c>
      <c r="I2513" s="1" t="s">
        <v>2221</v>
      </c>
      <c r="J2513" s="5"/>
    </row>
    <row r="2514" hidden="1">
      <c r="A2514" s="2" t="s">
        <v>514</v>
      </c>
      <c r="B2514" s="14"/>
      <c r="C2514" s="1" t="s">
        <v>22</v>
      </c>
      <c r="D2514" s="2" t="s">
        <v>574</v>
      </c>
      <c r="E2514" s="1" t="s">
        <v>17</v>
      </c>
      <c r="F2514" s="4"/>
      <c r="G2514" s="1" t="b">
        <v>1</v>
      </c>
      <c r="H2514" s="1" t="b">
        <v>1</v>
      </c>
      <c r="I2514" s="1" t="s">
        <v>2207</v>
      </c>
      <c r="J2514" s="5"/>
    </row>
    <row r="2515" hidden="1">
      <c r="A2515" s="2" t="s">
        <v>514</v>
      </c>
      <c r="B2515" s="14"/>
      <c r="C2515" s="1" t="s">
        <v>22</v>
      </c>
      <c r="D2515" s="2" t="s">
        <v>574</v>
      </c>
      <c r="E2515" s="1" t="s">
        <v>17</v>
      </c>
      <c r="F2515" s="1" t="s">
        <v>2929</v>
      </c>
      <c r="G2515" s="1" t="b">
        <v>1</v>
      </c>
      <c r="H2515" s="1" t="b">
        <v>1</v>
      </c>
      <c r="I2515" s="1" t="s">
        <v>2207</v>
      </c>
      <c r="J2515" s="5"/>
    </row>
    <row r="2516" hidden="1">
      <c r="A2516" s="2" t="s">
        <v>514</v>
      </c>
      <c r="B2516" s="14"/>
      <c r="C2516" s="1" t="s">
        <v>22</v>
      </c>
      <c r="D2516" s="2" t="s">
        <v>574</v>
      </c>
      <c r="E2516" s="1" t="s">
        <v>17</v>
      </c>
      <c r="F2516" s="1" t="s">
        <v>2335</v>
      </c>
      <c r="G2516" s="1" t="b">
        <v>1</v>
      </c>
      <c r="H2516" s="1" t="b">
        <v>1</v>
      </c>
      <c r="I2516" s="1" t="s">
        <v>2221</v>
      </c>
      <c r="J2516" s="5"/>
    </row>
    <row r="2517" hidden="1">
      <c r="A2517" s="2" t="s">
        <v>514</v>
      </c>
      <c r="B2517" s="14"/>
      <c r="C2517" s="1" t="s">
        <v>22</v>
      </c>
      <c r="D2517" s="2" t="s">
        <v>574</v>
      </c>
      <c r="E2517" s="1" t="s">
        <v>17</v>
      </c>
      <c r="F2517" s="1" t="s">
        <v>2335</v>
      </c>
      <c r="G2517" s="1" t="b">
        <v>1</v>
      </c>
      <c r="H2517" s="1" t="b">
        <v>1</v>
      </c>
      <c r="I2517" s="1" t="s">
        <v>2221</v>
      </c>
      <c r="J2517" s="5"/>
    </row>
    <row r="2518" hidden="1">
      <c r="A2518" s="2" t="s">
        <v>514</v>
      </c>
      <c r="B2518" s="14"/>
      <c r="C2518" s="1" t="s">
        <v>22</v>
      </c>
      <c r="D2518" s="2" t="s">
        <v>574</v>
      </c>
      <c r="E2518" s="1" t="s">
        <v>17</v>
      </c>
      <c r="F2518" s="1" t="s">
        <v>2335</v>
      </c>
      <c r="G2518" s="1" t="b">
        <v>1</v>
      </c>
      <c r="H2518" s="1" t="b">
        <v>1</v>
      </c>
      <c r="I2518" s="1" t="s">
        <v>2221</v>
      </c>
      <c r="J2518" s="5"/>
    </row>
    <row r="2519" hidden="1">
      <c r="A2519" s="2" t="s">
        <v>515</v>
      </c>
      <c r="B2519" s="14"/>
      <c r="C2519" s="1" t="s">
        <v>22</v>
      </c>
      <c r="D2519" s="2" t="s">
        <v>436</v>
      </c>
      <c r="E2519" s="1" t="s">
        <v>20</v>
      </c>
      <c r="F2519" s="1" t="s">
        <v>2947</v>
      </c>
      <c r="G2519" s="1" t="b">
        <v>1</v>
      </c>
      <c r="H2519" s="1" t="b">
        <v>1</v>
      </c>
      <c r="I2519" s="1" t="s">
        <v>2207</v>
      </c>
      <c r="J2519" s="5"/>
    </row>
    <row r="2520" hidden="1">
      <c r="A2520" s="2" t="s">
        <v>515</v>
      </c>
      <c r="B2520" s="14"/>
      <c r="C2520" s="1" t="s">
        <v>22</v>
      </c>
      <c r="D2520" s="2" t="s">
        <v>574</v>
      </c>
      <c r="E2520" s="1" t="s">
        <v>17</v>
      </c>
      <c r="F2520" s="1" t="s">
        <v>2335</v>
      </c>
      <c r="G2520" s="1" t="b">
        <v>1</v>
      </c>
      <c r="H2520" s="1" t="b">
        <v>1</v>
      </c>
      <c r="I2520" s="1" t="s">
        <v>2221</v>
      </c>
      <c r="J2520" s="5"/>
    </row>
    <row r="2521" hidden="1">
      <c r="A2521" s="2" t="s">
        <v>515</v>
      </c>
      <c r="B2521" s="14"/>
      <c r="C2521" s="1" t="s">
        <v>22</v>
      </c>
      <c r="D2521" s="2" t="s">
        <v>574</v>
      </c>
      <c r="E2521" s="1" t="s">
        <v>17</v>
      </c>
      <c r="F2521" s="1" t="s">
        <v>2335</v>
      </c>
      <c r="G2521" s="1" t="b">
        <v>1</v>
      </c>
      <c r="H2521" s="1" t="b">
        <v>1</v>
      </c>
      <c r="I2521" s="1" t="s">
        <v>2221</v>
      </c>
      <c r="J2521" s="5"/>
    </row>
    <row r="2522" hidden="1">
      <c r="A2522" s="2" t="s">
        <v>515</v>
      </c>
      <c r="B2522" s="14"/>
      <c r="C2522" s="1" t="s">
        <v>22</v>
      </c>
      <c r="D2522" s="2" t="s">
        <v>574</v>
      </c>
      <c r="E2522" s="1" t="s">
        <v>17</v>
      </c>
      <c r="F2522" s="1" t="s">
        <v>2335</v>
      </c>
      <c r="G2522" s="1" t="b">
        <v>1</v>
      </c>
      <c r="H2522" s="1" t="b">
        <v>1</v>
      </c>
      <c r="I2522" s="1" t="s">
        <v>2221</v>
      </c>
      <c r="J2522" s="5"/>
    </row>
    <row r="2523" hidden="1">
      <c r="A2523" s="2" t="s">
        <v>516</v>
      </c>
      <c r="B2523" s="14"/>
      <c r="C2523" s="1" t="s">
        <v>22</v>
      </c>
      <c r="D2523" s="2" t="s">
        <v>574</v>
      </c>
      <c r="E2523" s="1" t="s">
        <v>17</v>
      </c>
      <c r="F2523" s="1" t="s">
        <v>2946</v>
      </c>
      <c r="G2523" s="1" t="b">
        <v>1</v>
      </c>
      <c r="H2523" s="1" t="b">
        <v>1</v>
      </c>
      <c r="I2523" s="1" t="s">
        <v>2207</v>
      </c>
      <c r="J2523" s="5"/>
    </row>
    <row r="2524" hidden="1">
      <c r="A2524" s="2" t="s">
        <v>516</v>
      </c>
      <c r="B2524" s="14"/>
      <c r="C2524" s="1" t="s">
        <v>22</v>
      </c>
      <c r="D2524" s="2" t="s">
        <v>574</v>
      </c>
      <c r="E2524" s="1" t="s">
        <v>17</v>
      </c>
      <c r="F2524" s="1" t="s">
        <v>2335</v>
      </c>
      <c r="G2524" s="1" t="b">
        <v>1</v>
      </c>
      <c r="H2524" s="1" t="b">
        <v>1</v>
      </c>
      <c r="I2524" s="1" t="s">
        <v>2221</v>
      </c>
      <c r="J2524" s="5"/>
    </row>
    <row r="2525" hidden="1">
      <c r="A2525" s="2" t="s">
        <v>516</v>
      </c>
      <c r="B2525" s="14"/>
      <c r="C2525" s="1" t="s">
        <v>22</v>
      </c>
      <c r="D2525" s="2" t="s">
        <v>574</v>
      </c>
      <c r="E2525" s="1" t="s">
        <v>17</v>
      </c>
      <c r="F2525" s="1" t="s">
        <v>2335</v>
      </c>
      <c r="G2525" s="1" t="b">
        <v>1</v>
      </c>
      <c r="H2525" s="1" t="b">
        <v>1</v>
      </c>
      <c r="I2525" s="1" t="s">
        <v>2221</v>
      </c>
      <c r="J2525" s="5"/>
    </row>
    <row r="2526" hidden="1">
      <c r="A2526" s="2" t="s">
        <v>516</v>
      </c>
      <c r="B2526" s="14"/>
      <c r="C2526" s="1" t="s">
        <v>22</v>
      </c>
      <c r="D2526" s="2" t="s">
        <v>574</v>
      </c>
      <c r="E2526" s="1" t="s">
        <v>17</v>
      </c>
      <c r="F2526" s="1" t="s">
        <v>2335</v>
      </c>
      <c r="G2526" s="1" t="b">
        <v>1</v>
      </c>
      <c r="H2526" s="1" t="b">
        <v>1</v>
      </c>
      <c r="I2526" s="1" t="s">
        <v>2221</v>
      </c>
      <c r="J2526" s="5"/>
    </row>
    <row r="2527" hidden="1">
      <c r="A2527" s="2" t="s">
        <v>517</v>
      </c>
      <c r="B2527" s="14"/>
      <c r="C2527" s="1" t="s">
        <v>22</v>
      </c>
      <c r="D2527" s="2" t="s">
        <v>436</v>
      </c>
      <c r="E2527" s="1" t="s">
        <v>20</v>
      </c>
      <c r="F2527" s="1" t="s">
        <v>2947</v>
      </c>
      <c r="G2527" s="1" t="b">
        <v>1</v>
      </c>
      <c r="H2527" s="1" t="b">
        <v>1</v>
      </c>
      <c r="I2527" s="1" t="s">
        <v>2207</v>
      </c>
      <c r="J2527" s="5"/>
    </row>
    <row r="2528" hidden="1">
      <c r="A2528" s="2" t="s">
        <v>517</v>
      </c>
      <c r="B2528" s="14"/>
      <c r="C2528" s="1" t="s">
        <v>22</v>
      </c>
      <c r="D2528" s="2" t="s">
        <v>574</v>
      </c>
      <c r="E2528" s="1" t="s">
        <v>17</v>
      </c>
      <c r="F2528" s="1" t="s">
        <v>2335</v>
      </c>
      <c r="G2528" s="1" t="b">
        <v>1</v>
      </c>
      <c r="H2528" s="1" t="b">
        <v>1</v>
      </c>
      <c r="I2528" s="1" t="s">
        <v>2221</v>
      </c>
      <c r="J2528" s="5"/>
    </row>
    <row r="2529" hidden="1">
      <c r="A2529" s="2" t="s">
        <v>517</v>
      </c>
      <c r="B2529" s="14"/>
      <c r="C2529" s="1" t="s">
        <v>22</v>
      </c>
      <c r="D2529" s="2" t="s">
        <v>574</v>
      </c>
      <c r="E2529" s="1" t="s">
        <v>17</v>
      </c>
      <c r="F2529" s="1" t="s">
        <v>2335</v>
      </c>
      <c r="G2529" s="1" t="b">
        <v>1</v>
      </c>
      <c r="H2529" s="1" t="b">
        <v>1</v>
      </c>
      <c r="I2529" s="1" t="s">
        <v>2221</v>
      </c>
      <c r="J2529" s="5"/>
    </row>
    <row r="2530" hidden="1">
      <c r="A2530" s="2" t="s">
        <v>517</v>
      </c>
      <c r="B2530" s="14"/>
      <c r="C2530" s="1" t="s">
        <v>22</v>
      </c>
      <c r="D2530" s="2" t="s">
        <v>574</v>
      </c>
      <c r="E2530" s="1" t="s">
        <v>17</v>
      </c>
      <c r="F2530" s="1" t="s">
        <v>2335</v>
      </c>
      <c r="G2530" s="1" t="b">
        <v>1</v>
      </c>
      <c r="H2530" s="1" t="b">
        <v>1</v>
      </c>
      <c r="I2530" s="1" t="s">
        <v>2221</v>
      </c>
      <c r="J2530" s="5"/>
    </row>
    <row r="2531" hidden="1">
      <c r="A2531" s="2" t="s">
        <v>518</v>
      </c>
      <c r="B2531" s="14"/>
      <c r="C2531" s="1" t="s">
        <v>22</v>
      </c>
      <c r="D2531" s="2" t="s">
        <v>436</v>
      </c>
      <c r="E2531" s="1" t="s">
        <v>20</v>
      </c>
      <c r="F2531" s="1" t="s">
        <v>2947</v>
      </c>
      <c r="G2531" s="1" t="b">
        <v>1</v>
      </c>
      <c r="H2531" s="1" t="b">
        <v>1</v>
      </c>
      <c r="I2531" s="1" t="s">
        <v>2207</v>
      </c>
      <c r="J2531" s="5"/>
    </row>
    <row r="2532" hidden="1">
      <c r="A2532" s="2" t="s">
        <v>518</v>
      </c>
      <c r="B2532" s="14"/>
      <c r="C2532" s="1" t="s">
        <v>22</v>
      </c>
      <c r="D2532" s="2" t="s">
        <v>436</v>
      </c>
      <c r="E2532" s="1" t="s">
        <v>20</v>
      </c>
      <c r="F2532" s="1" t="s">
        <v>2947</v>
      </c>
      <c r="G2532" s="1" t="b">
        <v>1</v>
      </c>
      <c r="H2532" s="1" t="b">
        <v>1</v>
      </c>
      <c r="I2532" s="1" t="s">
        <v>2207</v>
      </c>
      <c r="J2532" s="5"/>
    </row>
    <row r="2533" hidden="1">
      <c r="A2533" s="2" t="s">
        <v>518</v>
      </c>
      <c r="B2533" s="14"/>
      <c r="C2533" s="1" t="s">
        <v>22</v>
      </c>
      <c r="D2533" s="1" t="s">
        <v>551</v>
      </c>
      <c r="E2533" s="1" t="s">
        <v>20</v>
      </c>
      <c r="F2533" s="4"/>
      <c r="G2533" s="1" t="b">
        <v>1</v>
      </c>
      <c r="H2533" s="1" t="b">
        <v>1</v>
      </c>
      <c r="I2533" s="1" t="s">
        <v>2207</v>
      </c>
      <c r="J2533" s="5"/>
    </row>
    <row r="2534" hidden="1">
      <c r="A2534" s="2" t="s">
        <v>518</v>
      </c>
      <c r="B2534" s="14"/>
      <c r="C2534" s="1" t="s">
        <v>22</v>
      </c>
      <c r="D2534" s="1" t="s">
        <v>551</v>
      </c>
      <c r="E2534" s="1" t="s">
        <v>20</v>
      </c>
      <c r="F2534" s="1" t="s">
        <v>2948</v>
      </c>
      <c r="G2534" s="1" t="b">
        <v>1</v>
      </c>
      <c r="H2534" s="1" t="b">
        <v>1</v>
      </c>
      <c r="I2534" s="1" t="s">
        <v>2207</v>
      </c>
      <c r="J2534" s="5"/>
    </row>
    <row r="2535" hidden="1">
      <c r="A2535" s="2" t="s">
        <v>518</v>
      </c>
      <c r="B2535" s="14"/>
      <c r="C2535" s="1" t="s">
        <v>22</v>
      </c>
      <c r="D2535" s="2" t="s">
        <v>574</v>
      </c>
      <c r="E2535" s="1" t="s">
        <v>17</v>
      </c>
      <c r="F2535" s="1" t="s">
        <v>2335</v>
      </c>
      <c r="G2535" s="1" t="b">
        <v>1</v>
      </c>
      <c r="H2535" s="1" t="b">
        <v>1</v>
      </c>
      <c r="I2535" s="1" t="s">
        <v>2221</v>
      </c>
      <c r="J2535" s="5"/>
    </row>
    <row r="2536" hidden="1">
      <c r="A2536" s="2" t="s">
        <v>518</v>
      </c>
      <c r="B2536" s="14"/>
      <c r="C2536" s="1" t="s">
        <v>22</v>
      </c>
      <c r="D2536" s="2" t="s">
        <v>574</v>
      </c>
      <c r="E2536" s="1" t="s">
        <v>17</v>
      </c>
      <c r="F2536" s="1" t="s">
        <v>2335</v>
      </c>
      <c r="G2536" s="1" t="b">
        <v>1</v>
      </c>
      <c r="H2536" s="1" t="b">
        <v>1</v>
      </c>
      <c r="I2536" s="1" t="s">
        <v>2221</v>
      </c>
      <c r="J2536" s="5"/>
    </row>
    <row r="2537" hidden="1">
      <c r="A2537" s="2" t="s">
        <v>518</v>
      </c>
      <c r="B2537" s="14"/>
      <c r="C2537" s="1" t="s">
        <v>22</v>
      </c>
      <c r="D2537" s="2" t="s">
        <v>574</v>
      </c>
      <c r="E2537" s="1" t="s">
        <v>17</v>
      </c>
      <c r="F2537" s="1" t="s">
        <v>2335</v>
      </c>
      <c r="G2537" s="1" t="b">
        <v>1</v>
      </c>
      <c r="H2537" s="1" t="b">
        <v>1</v>
      </c>
      <c r="I2537" s="1" t="s">
        <v>2221</v>
      </c>
      <c r="J2537" s="5"/>
    </row>
    <row r="2538" hidden="1">
      <c r="A2538" s="2" t="s">
        <v>519</v>
      </c>
      <c r="B2538" s="14"/>
      <c r="C2538" s="1" t="s">
        <v>22</v>
      </c>
      <c r="D2538" s="2" t="s">
        <v>574</v>
      </c>
      <c r="E2538" s="1" t="s">
        <v>17</v>
      </c>
      <c r="F2538" s="4"/>
      <c r="G2538" s="1" t="b">
        <v>1</v>
      </c>
      <c r="H2538" s="1" t="b">
        <v>1</v>
      </c>
      <c r="I2538" s="1" t="s">
        <v>2207</v>
      </c>
      <c r="J2538" s="5"/>
    </row>
    <row r="2539" hidden="1">
      <c r="A2539" s="2" t="s">
        <v>519</v>
      </c>
      <c r="B2539" s="14"/>
      <c r="C2539" s="1" t="s">
        <v>22</v>
      </c>
      <c r="D2539" s="2" t="s">
        <v>574</v>
      </c>
      <c r="E2539" s="1" t="s">
        <v>17</v>
      </c>
      <c r="F2539" s="1" t="s">
        <v>2929</v>
      </c>
      <c r="G2539" s="1" t="b">
        <v>1</v>
      </c>
      <c r="H2539" s="1" t="b">
        <v>1</v>
      </c>
      <c r="I2539" s="1" t="s">
        <v>2207</v>
      </c>
      <c r="J2539" s="5"/>
    </row>
    <row r="2540" hidden="1">
      <c r="A2540" s="2" t="s">
        <v>519</v>
      </c>
      <c r="B2540" s="14"/>
      <c r="C2540" s="1" t="s">
        <v>22</v>
      </c>
      <c r="D2540" s="2" t="s">
        <v>574</v>
      </c>
      <c r="E2540" s="1" t="s">
        <v>17</v>
      </c>
      <c r="F2540" s="1" t="s">
        <v>2335</v>
      </c>
      <c r="G2540" s="1" t="b">
        <v>1</v>
      </c>
      <c r="H2540" s="1" t="b">
        <v>1</v>
      </c>
      <c r="I2540" s="1" t="s">
        <v>2221</v>
      </c>
      <c r="J2540" s="5"/>
    </row>
    <row r="2541" hidden="1">
      <c r="A2541" s="2" t="s">
        <v>519</v>
      </c>
      <c r="B2541" s="14"/>
      <c r="C2541" s="1" t="s">
        <v>22</v>
      </c>
      <c r="D2541" s="2" t="s">
        <v>574</v>
      </c>
      <c r="E2541" s="1" t="s">
        <v>17</v>
      </c>
      <c r="F2541" s="1" t="s">
        <v>2335</v>
      </c>
      <c r="G2541" s="1" t="b">
        <v>1</v>
      </c>
      <c r="H2541" s="1" t="b">
        <v>1</v>
      </c>
      <c r="I2541" s="1" t="s">
        <v>2221</v>
      </c>
      <c r="J2541" s="5"/>
    </row>
    <row r="2542" hidden="1">
      <c r="A2542" s="2" t="s">
        <v>519</v>
      </c>
      <c r="B2542" s="14"/>
      <c r="C2542" s="1" t="s">
        <v>22</v>
      </c>
      <c r="D2542" s="2" t="s">
        <v>574</v>
      </c>
      <c r="E2542" s="1" t="s">
        <v>17</v>
      </c>
      <c r="F2542" s="1" t="s">
        <v>2335</v>
      </c>
      <c r="G2542" s="1" t="b">
        <v>1</v>
      </c>
      <c r="H2542" s="1" t="b">
        <v>1</v>
      </c>
      <c r="I2542" s="1" t="s">
        <v>2221</v>
      </c>
      <c r="J2542" s="5"/>
    </row>
    <row r="2543" hidden="1">
      <c r="A2543" s="2" t="s">
        <v>520</v>
      </c>
      <c r="B2543" s="14"/>
      <c r="C2543" s="1" t="s">
        <v>22</v>
      </c>
      <c r="D2543" s="1" t="s">
        <v>551</v>
      </c>
      <c r="E2543" s="1" t="s">
        <v>20</v>
      </c>
      <c r="F2543" s="4"/>
      <c r="G2543" s="1" t="b">
        <v>1</v>
      </c>
      <c r="H2543" s="1" t="b">
        <v>1</v>
      </c>
      <c r="I2543" s="1" t="s">
        <v>2207</v>
      </c>
      <c r="J2543" s="5"/>
    </row>
    <row r="2544" hidden="1">
      <c r="A2544" s="2" t="s">
        <v>520</v>
      </c>
      <c r="B2544" s="14"/>
      <c r="C2544" s="1" t="s">
        <v>22</v>
      </c>
      <c r="D2544" s="1" t="s">
        <v>551</v>
      </c>
      <c r="E2544" s="1" t="s">
        <v>20</v>
      </c>
      <c r="F2544" s="1" t="s">
        <v>2948</v>
      </c>
      <c r="G2544" s="1" t="b">
        <v>1</v>
      </c>
      <c r="H2544" s="1" t="b">
        <v>1</v>
      </c>
      <c r="I2544" s="1" t="s">
        <v>2207</v>
      </c>
      <c r="J2544" s="5"/>
    </row>
    <row r="2545" hidden="1">
      <c r="A2545" s="2" t="s">
        <v>520</v>
      </c>
      <c r="B2545" s="14"/>
      <c r="C2545" s="1" t="s">
        <v>22</v>
      </c>
      <c r="D2545" s="2" t="s">
        <v>574</v>
      </c>
      <c r="E2545" s="1" t="s">
        <v>17</v>
      </c>
      <c r="F2545" s="1" t="s">
        <v>2335</v>
      </c>
      <c r="G2545" s="1" t="b">
        <v>1</v>
      </c>
      <c r="H2545" s="1" t="b">
        <v>1</v>
      </c>
      <c r="I2545" s="1" t="s">
        <v>2221</v>
      </c>
      <c r="J2545" s="5"/>
    </row>
    <row r="2546" hidden="1">
      <c r="A2546" s="2" t="s">
        <v>520</v>
      </c>
      <c r="B2546" s="14"/>
      <c r="C2546" s="1" t="s">
        <v>22</v>
      </c>
      <c r="D2546" s="2" t="s">
        <v>574</v>
      </c>
      <c r="E2546" s="1" t="s">
        <v>17</v>
      </c>
      <c r="F2546" s="1" t="s">
        <v>2335</v>
      </c>
      <c r="G2546" s="1" t="b">
        <v>1</v>
      </c>
      <c r="H2546" s="1" t="b">
        <v>1</v>
      </c>
      <c r="I2546" s="1" t="s">
        <v>2221</v>
      </c>
      <c r="J2546" s="5"/>
    </row>
    <row r="2547" hidden="1">
      <c r="A2547" s="2" t="s">
        <v>520</v>
      </c>
      <c r="B2547" s="14"/>
      <c r="C2547" s="1" t="s">
        <v>22</v>
      </c>
      <c r="D2547" s="2" t="s">
        <v>574</v>
      </c>
      <c r="E2547" s="1" t="s">
        <v>17</v>
      </c>
      <c r="F2547" s="1" t="s">
        <v>2335</v>
      </c>
      <c r="G2547" s="1" t="b">
        <v>1</v>
      </c>
      <c r="H2547" s="1" t="b">
        <v>1</v>
      </c>
      <c r="I2547" s="1" t="s">
        <v>2221</v>
      </c>
      <c r="J2547" s="5"/>
    </row>
    <row r="2548" hidden="1">
      <c r="A2548" s="2" t="s">
        <v>521</v>
      </c>
      <c r="B2548" s="14"/>
      <c r="C2548" s="1" t="s">
        <v>22</v>
      </c>
      <c r="D2548" s="2" t="s">
        <v>574</v>
      </c>
      <c r="E2548" s="1" t="s">
        <v>17</v>
      </c>
      <c r="F2548" s="1" t="s">
        <v>2946</v>
      </c>
      <c r="G2548" s="1" t="b">
        <v>1</v>
      </c>
      <c r="H2548" s="1" t="b">
        <v>1</v>
      </c>
      <c r="I2548" s="1" t="s">
        <v>2207</v>
      </c>
      <c r="J2548" s="5"/>
    </row>
    <row r="2549" hidden="1">
      <c r="A2549" s="2" t="s">
        <v>521</v>
      </c>
      <c r="B2549" s="14"/>
      <c r="C2549" s="1" t="s">
        <v>22</v>
      </c>
      <c r="D2549" s="2" t="s">
        <v>574</v>
      </c>
      <c r="E2549" s="1" t="s">
        <v>17</v>
      </c>
      <c r="F2549" s="1" t="s">
        <v>2335</v>
      </c>
      <c r="G2549" s="1" t="b">
        <v>1</v>
      </c>
      <c r="H2549" s="1" t="b">
        <v>1</v>
      </c>
      <c r="I2549" s="1" t="s">
        <v>2221</v>
      </c>
      <c r="J2549" s="5"/>
    </row>
    <row r="2550" hidden="1">
      <c r="A2550" s="2" t="s">
        <v>521</v>
      </c>
      <c r="B2550" s="14"/>
      <c r="C2550" s="1" t="s">
        <v>22</v>
      </c>
      <c r="D2550" s="2" t="s">
        <v>574</v>
      </c>
      <c r="E2550" s="1" t="s">
        <v>17</v>
      </c>
      <c r="F2550" s="1" t="s">
        <v>2335</v>
      </c>
      <c r="G2550" s="1" t="b">
        <v>1</v>
      </c>
      <c r="H2550" s="1" t="b">
        <v>1</v>
      </c>
      <c r="I2550" s="1" t="s">
        <v>2221</v>
      </c>
      <c r="J2550" s="5"/>
    </row>
    <row r="2551" hidden="1">
      <c r="A2551" s="2" t="s">
        <v>521</v>
      </c>
      <c r="B2551" s="14"/>
      <c r="C2551" s="1" t="s">
        <v>22</v>
      </c>
      <c r="D2551" s="2" t="s">
        <v>574</v>
      </c>
      <c r="E2551" s="1" t="s">
        <v>17</v>
      </c>
      <c r="F2551" s="1" t="s">
        <v>2335</v>
      </c>
      <c r="G2551" s="1" t="b">
        <v>1</v>
      </c>
      <c r="H2551" s="1" t="b">
        <v>1</v>
      </c>
      <c r="I2551" s="1" t="s">
        <v>2221</v>
      </c>
      <c r="J2551" s="5"/>
    </row>
    <row r="2552" hidden="1">
      <c r="A2552" s="2" t="s">
        <v>522</v>
      </c>
      <c r="B2552" s="14"/>
      <c r="C2552" s="1" t="s">
        <v>22</v>
      </c>
      <c r="D2552" s="1" t="s">
        <v>551</v>
      </c>
      <c r="E2552" s="1" t="s">
        <v>20</v>
      </c>
      <c r="F2552" s="4"/>
      <c r="G2552" s="1" t="b">
        <v>1</v>
      </c>
      <c r="H2552" s="1" t="b">
        <v>1</v>
      </c>
      <c r="I2552" s="1" t="s">
        <v>2207</v>
      </c>
      <c r="J2552" s="5"/>
    </row>
    <row r="2553" hidden="1">
      <c r="A2553" s="2" t="s">
        <v>522</v>
      </c>
      <c r="B2553" s="14"/>
      <c r="C2553" s="1" t="s">
        <v>22</v>
      </c>
      <c r="D2553" s="1" t="s">
        <v>551</v>
      </c>
      <c r="E2553" s="1" t="s">
        <v>20</v>
      </c>
      <c r="F2553" s="1" t="s">
        <v>2948</v>
      </c>
      <c r="G2553" s="1" t="b">
        <v>1</v>
      </c>
      <c r="H2553" s="1" t="b">
        <v>1</v>
      </c>
      <c r="I2553" s="1" t="s">
        <v>2207</v>
      </c>
      <c r="J2553" s="5"/>
    </row>
    <row r="2554" hidden="1">
      <c r="A2554" s="2" t="s">
        <v>522</v>
      </c>
      <c r="B2554" s="14"/>
      <c r="C2554" s="1" t="s">
        <v>22</v>
      </c>
      <c r="D2554" s="2" t="s">
        <v>574</v>
      </c>
      <c r="E2554" s="1" t="s">
        <v>17</v>
      </c>
      <c r="F2554" s="1" t="s">
        <v>2335</v>
      </c>
      <c r="G2554" s="1" t="b">
        <v>1</v>
      </c>
      <c r="H2554" s="1" t="b">
        <v>1</v>
      </c>
      <c r="I2554" s="1" t="s">
        <v>2221</v>
      </c>
      <c r="J2554" s="5"/>
    </row>
    <row r="2555" hidden="1">
      <c r="A2555" s="2" t="s">
        <v>522</v>
      </c>
      <c r="B2555" s="14"/>
      <c r="C2555" s="1" t="s">
        <v>22</v>
      </c>
      <c r="D2555" s="2" t="s">
        <v>574</v>
      </c>
      <c r="E2555" s="1" t="s">
        <v>17</v>
      </c>
      <c r="F2555" s="1" t="s">
        <v>2335</v>
      </c>
      <c r="G2555" s="1" t="b">
        <v>1</v>
      </c>
      <c r="H2555" s="1" t="b">
        <v>1</v>
      </c>
      <c r="I2555" s="1" t="s">
        <v>2221</v>
      </c>
      <c r="J2555" s="5"/>
    </row>
    <row r="2556" hidden="1">
      <c r="A2556" s="2" t="s">
        <v>522</v>
      </c>
      <c r="B2556" s="14"/>
      <c r="C2556" s="1" t="s">
        <v>22</v>
      </c>
      <c r="D2556" s="2" t="s">
        <v>574</v>
      </c>
      <c r="E2556" s="1" t="s">
        <v>17</v>
      </c>
      <c r="F2556" s="1" t="s">
        <v>2335</v>
      </c>
      <c r="G2556" s="1" t="b">
        <v>1</v>
      </c>
      <c r="H2556" s="1" t="b">
        <v>1</v>
      </c>
      <c r="I2556" s="1" t="s">
        <v>2221</v>
      </c>
      <c r="J2556" s="5"/>
    </row>
    <row r="2557" hidden="1">
      <c r="A2557" s="2" t="s">
        <v>523</v>
      </c>
      <c r="B2557" s="14"/>
      <c r="C2557" s="1" t="s">
        <v>22</v>
      </c>
      <c r="D2557" s="2" t="s">
        <v>436</v>
      </c>
      <c r="E2557" s="1" t="s">
        <v>20</v>
      </c>
      <c r="F2557" s="1" t="s">
        <v>2947</v>
      </c>
      <c r="G2557" s="1" t="b">
        <v>1</v>
      </c>
      <c r="H2557" s="1" t="b">
        <v>1</v>
      </c>
      <c r="I2557" s="1" t="s">
        <v>2207</v>
      </c>
      <c r="J2557" s="5"/>
    </row>
    <row r="2558" hidden="1">
      <c r="A2558" s="2" t="s">
        <v>523</v>
      </c>
      <c r="B2558" s="14"/>
      <c r="C2558" s="1" t="s">
        <v>22</v>
      </c>
      <c r="D2558" s="2" t="s">
        <v>574</v>
      </c>
      <c r="E2558" s="1" t="s">
        <v>17</v>
      </c>
      <c r="F2558" s="1" t="s">
        <v>2335</v>
      </c>
      <c r="G2558" s="1" t="b">
        <v>1</v>
      </c>
      <c r="H2558" s="1" t="b">
        <v>1</v>
      </c>
      <c r="I2558" s="1" t="s">
        <v>2221</v>
      </c>
      <c r="J2558" s="5"/>
    </row>
    <row r="2559" hidden="1">
      <c r="A2559" s="2" t="s">
        <v>523</v>
      </c>
      <c r="B2559" s="14"/>
      <c r="C2559" s="1" t="s">
        <v>22</v>
      </c>
      <c r="D2559" s="2" t="s">
        <v>574</v>
      </c>
      <c r="E2559" s="1" t="s">
        <v>17</v>
      </c>
      <c r="F2559" s="1" t="s">
        <v>2335</v>
      </c>
      <c r="G2559" s="1" t="b">
        <v>1</v>
      </c>
      <c r="H2559" s="1" t="b">
        <v>1</v>
      </c>
      <c r="I2559" s="1" t="s">
        <v>2221</v>
      </c>
      <c r="J2559" s="5"/>
    </row>
    <row r="2560" hidden="1">
      <c r="A2560" s="2" t="s">
        <v>523</v>
      </c>
      <c r="B2560" s="14"/>
      <c r="C2560" s="1" t="s">
        <v>22</v>
      </c>
      <c r="D2560" s="2" t="s">
        <v>574</v>
      </c>
      <c r="E2560" s="1" t="s">
        <v>17</v>
      </c>
      <c r="F2560" s="1" t="s">
        <v>2335</v>
      </c>
      <c r="G2560" s="1" t="b">
        <v>1</v>
      </c>
      <c r="H2560" s="1" t="b">
        <v>1</v>
      </c>
      <c r="I2560" s="1" t="s">
        <v>2221</v>
      </c>
      <c r="J2560" s="5"/>
    </row>
    <row r="2561" hidden="1">
      <c r="A2561" s="2" t="s">
        <v>524</v>
      </c>
      <c r="B2561" s="14"/>
      <c r="C2561" s="1" t="s">
        <v>22</v>
      </c>
      <c r="D2561" s="2" t="s">
        <v>574</v>
      </c>
      <c r="E2561" s="1" t="s">
        <v>17</v>
      </c>
      <c r="F2561" s="1" t="s">
        <v>2946</v>
      </c>
      <c r="G2561" s="1" t="b">
        <v>1</v>
      </c>
      <c r="H2561" s="1" t="b">
        <v>1</v>
      </c>
      <c r="I2561" s="1" t="s">
        <v>2207</v>
      </c>
      <c r="J2561" s="5"/>
    </row>
    <row r="2562" hidden="1">
      <c r="A2562" s="2" t="s">
        <v>524</v>
      </c>
      <c r="B2562" s="14"/>
      <c r="C2562" s="1" t="s">
        <v>22</v>
      </c>
      <c r="D2562" s="2" t="s">
        <v>574</v>
      </c>
      <c r="E2562" s="1" t="s">
        <v>17</v>
      </c>
      <c r="F2562" s="1" t="s">
        <v>2335</v>
      </c>
      <c r="G2562" s="1" t="b">
        <v>1</v>
      </c>
      <c r="H2562" s="1" t="b">
        <v>1</v>
      </c>
      <c r="I2562" s="1" t="s">
        <v>2221</v>
      </c>
      <c r="J2562" s="5"/>
    </row>
    <row r="2563" hidden="1">
      <c r="A2563" s="2" t="s">
        <v>524</v>
      </c>
      <c r="B2563" s="14"/>
      <c r="C2563" s="1" t="s">
        <v>22</v>
      </c>
      <c r="D2563" s="2" t="s">
        <v>574</v>
      </c>
      <c r="E2563" s="1" t="s">
        <v>17</v>
      </c>
      <c r="F2563" s="1" t="s">
        <v>2335</v>
      </c>
      <c r="G2563" s="1" t="b">
        <v>1</v>
      </c>
      <c r="H2563" s="1" t="b">
        <v>1</v>
      </c>
      <c r="I2563" s="1" t="s">
        <v>2221</v>
      </c>
      <c r="J2563" s="5"/>
    </row>
    <row r="2564" hidden="1">
      <c r="A2564" s="2" t="s">
        <v>524</v>
      </c>
      <c r="B2564" s="14"/>
      <c r="C2564" s="1" t="s">
        <v>22</v>
      </c>
      <c r="D2564" s="2" t="s">
        <v>574</v>
      </c>
      <c r="E2564" s="1" t="s">
        <v>17</v>
      </c>
      <c r="F2564" s="1" t="s">
        <v>2335</v>
      </c>
      <c r="G2564" s="1" t="b">
        <v>1</v>
      </c>
      <c r="H2564" s="1" t="b">
        <v>1</v>
      </c>
      <c r="I2564" s="1" t="s">
        <v>2221</v>
      </c>
      <c r="J2564" s="5"/>
    </row>
    <row r="2565" hidden="1">
      <c r="A2565" s="2" t="s">
        <v>525</v>
      </c>
      <c r="B2565" s="14"/>
      <c r="C2565" s="1" t="s">
        <v>22</v>
      </c>
      <c r="D2565" s="2" t="s">
        <v>574</v>
      </c>
      <c r="E2565" s="1" t="s">
        <v>17</v>
      </c>
      <c r="F2565" s="1" t="s">
        <v>2946</v>
      </c>
      <c r="G2565" s="1" t="b">
        <v>1</v>
      </c>
      <c r="H2565" s="1" t="b">
        <v>1</v>
      </c>
      <c r="I2565" s="1" t="s">
        <v>2207</v>
      </c>
      <c r="J2565" s="5"/>
    </row>
    <row r="2566" hidden="1">
      <c r="A2566" s="2" t="s">
        <v>525</v>
      </c>
      <c r="B2566" s="14"/>
      <c r="C2566" s="1" t="s">
        <v>22</v>
      </c>
      <c r="D2566" s="2" t="s">
        <v>574</v>
      </c>
      <c r="E2566" s="1" t="s">
        <v>17</v>
      </c>
      <c r="F2566" s="1" t="s">
        <v>2335</v>
      </c>
      <c r="G2566" s="1" t="b">
        <v>1</v>
      </c>
      <c r="H2566" s="1" t="b">
        <v>1</v>
      </c>
      <c r="I2566" s="1" t="s">
        <v>2221</v>
      </c>
      <c r="J2566" s="5"/>
    </row>
    <row r="2567" hidden="1">
      <c r="A2567" s="2" t="s">
        <v>525</v>
      </c>
      <c r="B2567" s="14"/>
      <c r="C2567" s="1" t="s">
        <v>22</v>
      </c>
      <c r="D2567" s="2" t="s">
        <v>574</v>
      </c>
      <c r="E2567" s="1" t="s">
        <v>17</v>
      </c>
      <c r="F2567" s="1" t="s">
        <v>2335</v>
      </c>
      <c r="G2567" s="1" t="b">
        <v>1</v>
      </c>
      <c r="H2567" s="1" t="b">
        <v>1</v>
      </c>
      <c r="I2567" s="1" t="s">
        <v>2221</v>
      </c>
      <c r="J2567" s="5"/>
    </row>
    <row r="2568" hidden="1">
      <c r="A2568" s="2" t="s">
        <v>526</v>
      </c>
      <c r="B2568" s="14"/>
      <c r="C2568" s="1" t="s">
        <v>22</v>
      </c>
      <c r="D2568" s="2" t="s">
        <v>574</v>
      </c>
      <c r="E2568" s="1" t="s">
        <v>17</v>
      </c>
      <c r="F2568" s="4"/>
      <c r="G2568" s="1" t="b">
        <v>1</v>
      </c>
      <c r="H2568" s="1" t="b">
        <v>1</v>
      </c>
      <c r="I2568" s="1" t="s">
        <v>2207</v>
      </c>
      <c r="J2568" s="5"/>
    </row>
    <row r="2569" hidden="1">
      <c r="A2569" s="2" t="s">
        <v>526</v>
      </c>
      <c r="B2569" s="14"/>
      <c r="C2569" s="1" t="s">
        <v>22</v>
      </c>
      <c r="D2569" s="2" t="s">
        <v>574</v>
      </c>
      <c r="E2569" s="1" t="s">
        <v>17</v>
      </c>
      <c r="F2569" s="1" t="s">
        <v>2929</v>
      </c>
      <c r="G2569" s="1" t="b">
        <v>1</v>
      </c>
      <c r="H2569" s="1" t="b">
        <v>1</v>
      </c>
      <c r="I2569" s="1" t="s">
        <v>2207</v>
      </c>
      <c r="J2569" s="5"/>
    </row>
    <row r="2570" hidden="1">
      <c r="A2570" s="2" t="s">
        <v>526</v>
      </c>
      <c r="B2570" s="14"/>
      <c r="C2570" s="1" t="s">
        <v>22</v>
      </c>
      <c r="D2570" s="2" t="s">
        <v>436</v>
      </c>
      <c r="E2570" s="1" t="s">
        <v>20</v>
      </c>
      <c r="F2570" s="1" t="s">
        <v>2947</v>
      </c>
      <c r="G2570" s="1" t="b">
        <v>1</v>
      </c>
      <c r="H2570" s="1" t="b">
        <v>1</v>
      </c>
      <c r="I2570" s="1" t="s">
        <v>2207</v>
      </c>
      <c r="J2570" s="5"/>
    </row>
    <row r="2571" hidden="1">
      <c r="A2571" s="2" t="s">
        <v>526</v>
      </c>
      <c r="B2571" s="14"/>
      <c r="C2571" s="1" t="s">
        <v>22</v>
      </c>
      <c r="D2571" s="2" t="s">
        <v>574</v>
      </c>
      <c r="E2571" s="1" t="s">
        <v>17</v>
      </c>
      <c r="F2571" s="1" t="s">
        <v>2335</v>
      </c>
      <c r="G2571" s="1" t="b">
        <v>1</v>
      </c>
      <c r="H2571" s="1" t="b">
        <v>1</v>
      </c>
      <c r="I2571" s="1" t="s">
        <v>2221</v>
      </c>
      <c r="J2571" s="5"/>
    </row>
    <row r="2572" hidden="1">
      <c r="A2572" s="2" t="s">
        <v>526</v>
      </c>
      <c r="B2572" s="14"/>
      <c r="C2572" s="1" t="s">
        <v>22</v>
      </c>
      <c r="D2572" s="2" t="s">
        <v>574</v>
      </c>
      <c r="E2572" s="1" t="s">
        <v>17</v>
      </c>
      <c r="F2572" s="1" t="s">
        <v>2335</v>
      </c>
      <c r="G2572" s="1" t="b">
        <v>1</v>
      </c>
      <c r="H2572" s="1" t="b">
        <v>1</v>
      </c>
      <c r="I2572" s="1" t="s">
        <v>2221</v>
      </c>
      <c r="J2572" s="5"/>
    </row>
    <row r="2573" hidden="1">
      <c r="A2573" s="2" t="s">
        <v>526</v>
      </c>
      <c r="B2573" s="14"/>
      <c r="C2573" s="1" t="s">
        <v>22</v>
      </c>
      <c r="D2573" s="2" t="s">
        <v>574</v>
      </c>
      <c r="E2573" s="1" t="s">
        <v>17</v>
      </c>
      <c r="F2573" s="1" t="s">
        <v>2335</v>
      </c>
      <c r="G2573" s="1" t="b">
        <v>1</v>
      </c>
      <c r="H2573" s="1" t="b">
        <v>1</v>
      </c>
      <c r="I2573" s="1" t="s">
        <v>2221</v>
      </c>
      <c r="J2573" s="5"/>
    </row>
    <row r="2574" hidden="1">
      <c r="A2574" s="2" t="s">
        <v>527</v>
      </c>
      <c r="B2574" s="14"/>
      <c r="C2574" s="1" t="s">
        <v>22</v>
      </c>
      <c r="D2574" s="1" t="s">
        <v>551</v>
      </c>
      <c r="E2574" s="1" t="s">
        <v>20</v>
      </c>
      <c r="F2574" s="4"/>
      <c r="G2574" s="1" t="b">
        <v>1</v>
      </c>
      <c r="H2574" s="1" t="b">
        <v>1</v>
      </c>
      <c r="I2574" s="1" t="s">
        <v>2207</v>
      </c>
      <c r="J2574" s="5"/>
    </row>
    <row r="2575" hidden="1">
      <c r="A2575" s="2" t="s">
        <v>527</v>
      </c>
      <c r="B2575" s="14"/>
      <c r="C2575" s="1" t="s">
        <v>22</v>
      </c>
      <c r="D2575" s="1" t="s">
        <v>551</v>
      </c>
      <c r="E2575" s="1" t="s">
        <v>20</v>
      </c>
      <c r="F2575" s="1" t="s">
        <v>2948</v>
      </c>
      <c r="G2575" s="1" t="b">
        <v>1</v>
      </c>
      <c r="H2575" s="1" t="b">
        <v>1</v>
      </c>
      <c r="I2575" s="1" t="s">
        <v>2207</v>
      </c>
      <c r="J2575" s="5"/>
    </row>
    <row r="2576" hidden="1">
      <c r="A2576" s="2" t="s">
        <v>527</v>
      </c>
      <c r="B2576" s="14"/>
      <c r="C2576" s="1" t="s">
        <v>22</v>
      </c>
      <c r="D2576" s="2" t="s">
        <v>863</v>
      </c>
      <c r="E2576" s="1" t="s">
        <v>13</v>
      </c>
      <c r="F2576" s="1" t="s">
        <v>2447</v>
      </c>
      <c r="G2576" s="1" t="b">
        <v>0</v>
      </c>
      <c r="H2576" s="1" t="b">
        <v>1</v>
      </c>
      <c r="I2576" s="1" t="s">
        <v>2221</v>
      </c>
      <c r="J2576" s="5"/>
    </row>
    <row r="2577" hidden="1">
      <c r="A2577" s="2" t="s">
        <v>527</v>
      </c>
      <c r="B2577" s="14"/>
      <c r="C2577" s="1" t="s">
        <v>22</v>
      </c>
      <c r="D2577" s="2" t="s">
        <v>574</v>
      </c>
      <c r="E2577" s="1" t="s">
        <v>17</v>
      </c>
      <c r="F2577" s="1" t="s">
        <v>2335</v>
      </c>
      <c r="G2577" s="1" t="b">
        <v>1</v>
      </c>
      <c r="H2577" s="1" t="b">
        <v>1</v>
      </c>
      <c r="I2577" s="1" t="s">
        <v>2221</v>
      </c>
      <c r="J2577" s="5"/>
    </row>
    <row r="2578" hidden="1">
      <c r="A2578" s="2" t="s">
        <v>527</v>
      </c>
      <c r="B2578" s="14"/>
      <c r="C2578" s="1" t="s">
        <v>22</v>
      </c>
      <c r="D2578" s="2" t="s">
        <v>574</v>
      </c>
      <c r="E2578" s="1" t="s">
        <v>17</v>
      </c>
      <c r="F2578" s="1" t="s">
        <v>2335</v>
      </c>
      <c r="G2578" s="1" t="b">
        <v>1</v>
      </c>
      <c r="H2578" s="1" t="b">
        <v>1</v>
      </c>
      <c r="I2578" s="1" t="s">
        <v>2221</v>
      </c>
      <c r="J2578" s="5"/>
    </row>
    <row r="2579" hidden="1">
      <c r="A2579" s="2" t="s">
        <v>527</v>
      </c>
      <c r="B2579" s="14"/>
      <c r="C2579" s="1" t="s">
        <v>22</v>
      </c>
      <c r="D2579" s="2" t="s">
        <v>574</v>
      </c>
      <c r="E2579" s="1" t="s">
        <v>17</v>
      </c>
      <c r="F2579" s="1" t="s">
        <v>2335</v>
      </c>
      <c r="G2579" s="1" t="b">
        <v>1</v>
      </c>
      <c r="H2579" s="1" t="b">
        <v>1</v>
      </c>
      <c r="I2579" s="1" t="s">
        <v>2221</v>
      </c>
      <c r="J2579" s="5"/>
    </row>
    <row r="2580" hidden="1">
      <c r="A2580" s="2" t="s">
        <v>528</v>
      </c>
      <c r="B2580" s="14"/>
      <c r="C2580" s="1" t="s">
        <v>22</v>
      </c>
      <c r="D2580" s="2" t="s">
        <v>574</v>
      </c>
      <c r="E2580" s="1" t="s">
        <v>17</v>
      </c>
      <c r="F2580" s="4"/>
      <c r="G2580" s="1" t="b">
        <v>1</v>
      </c>
      <c r="H2580" s="1" t="b">
        <v>1</v>
      </c>
      <c r="I2580" s="1" t="s">
        <v>2207</v>
      </c>
      <c r="J2580" s="5"/>
    </row>
    <row r="2581" hidden="1">
      <c r="A2581" s="2" t="s">
        <v>528</v>
      </c>
      <c r="B2581" s="14"/>
      <c r="C2581" s="1" t="s">
        <v>22</v>
      </c>
      <c r="D2581" s="2" t="s">
        <v>574</v>
      </c>
      <c r="E2581" s="1" t="s">
        <v>17</v>
      </c>
      <c r="F2581" s="1" t="s">
        <v>2929</v>
      </c>
      <c r="G2581" s="1" t="b">
        <v>1</v>
      </c>
      <c r="H2581" s="1" t="b">
        <v>1</v>
      </c>
      <c r="I2581" s="1" t="s">
        <v>2207</v>
      </c>
      <c r="J2581" s="5"/>
    </row>
    <row r="2582" hidden="1">
      <c r="A2582" s="2" t="s">
        <v>528</v>
      </c>
      <c r="B2582" s="14"/>
      <c r="C2582" s="1" t="s">
        <v>22</v>
      </c>
      <c r="D2582" s="2" t="s">
        <v>574</v>
      </c>
      <c r="E2582" s="1" t="s">
        <v>17</v>
      </c>
      <c r="F2582" s="1" t="s">
        <v>2335</v>
      </c>
      <c r="G2582" s="1" t="b">
        <v>1</v>
      </c>
      <c r="H2582" s="1" t="b">
        <v>1</v>
      </c>
      <c r="I2582" s="1" t="s">
        <v>2221</v>
      </c>
      <c r="J2582" s="5"/>
    </row>
    <row r="2583" hidden="1">
      <c r="A2583" s="2" t="s">
        <v>528</v>
      </c>
      <c r="B2583" s="14"/>
      <c r="C2583" s="1" t="s">
        <v>22</v>
      </c>
      <c r="D2583" s="2" t="s">
        <v>574</v>
      </c>
      <c r="E2583" s="1" t="s">
        <v>17</v>
      </c>
      <c r="F2583" s="1" t="s">
        <v>2335</v>
      </c>
      <c r="G2583" s="1" t="b">
        <v>1</v>
      </c>
      <c r="H2583" s="1" t="b">
        <v>1</v>
      </c>
      <c r="I2583" s="1" t="s">
        <v>2221</v>
      </c>
      <c r="J2583" s="5"/>
    </row>
    <row r="2584" hidden="1">
      <c r="A2584" s="2" t="s">
        <v>528</v>
      </c>
      <c r="B2584" s="14"/>
      <c r="C2584" s="1" t="s">
        <v>22</v>
      </c>
      <c r="D2584" s="2" t="s">
        <v>574</v>
      </c>
      <c r="E2584" s="1" t="s">
        <v>17</v>
      </c>
      <c r="F2584" s="1" t="s">
        <v>2335</v>
      </c>
      <c r="G2584" s="1" t="b">
        <v>1</v>
      </c>
      <c r="H2584" s="1" t="b">
        <v>1</v>
      </c>
      <c r="I2584" s="1" t="s">
        <v>2221</v>
      </c>
      <c r="J2584" s="5"/>
    </row>
    <row r="2585" hidden="1">
      <c r="A2585" s="2" t="s">
        <v>529</v>
      </c>
      <c r="B2585" s="14"/>
      <c r="C2585" s="1" t="s">
        <v>22</v>
      </c>
      <c r="D2585" s="2" t="s">
        <v>574</v>
      </c>
      <c r="E2585" s="1" t="s">
        <v>17</v>
      </c>
      <c r="F2585" s="4"/>
      <c r="G2585" s="1" t="b">
        <v>1</v>
      </c>
      <c r="H2585" s="1" t="b">
        <v>1</v>
      </c>
      <c r="I2585" s="1" t="s">
        <v>2207</v>
      </c>
      <c r="J2585" s="5"/>
    </row>
    <row r="2586" hidden="1">
      <c r="A2586" s="2" t="s">
        <v>529</v>
      </c>
      <c r="B2586" s="14"/>
      <c r="C2586" s="1" t="s">
        <v>22</v>
      </c>
      <c r="D2586" s="2" t="s">
        <v>574</v>
      </c>
      <c r="E2586" s="1" t="s">
        <v>17</v>
      </c>
      <c r="F2586" s="1" t="s">
        <v>2929</v>
      </c>
      <c r="G2586" s="1" t="b">
        <v>1</v>
      </c>
      <c r="H2586" s="1" t="b">
        <v>1</v>
      </c>
      <c r="I2586" s="1" t="s">
        <v>2207</v>
      </c>
      <c r="J2586" s="5"/>
    </row>
    <row r="2587" hidden="1">
      <c r="A2587" s="2" t="s">
        <v>529</v>
      </c>
      <c r="B2587" s="14"/>
      <c r="C2587" s="1" t="s">
        <v>22</v>
      </c>
      <c r="D2587" s="2" t="s">
        <v>574</v>
      </c>
      <c r="E2587" s="1" t="s">
        <v>17</v>
      </c>
      <c r="F2587" s="1" t="s">
        <v>2335</v>
      </c>
      <c r="G2587" s="1" t="b">
        <v>1</v>
      </c>
      <c r="H2587" s="1" t="b">
        <v>1</v>
      </c>
      <c r="I2587" s="1" t="s">
        <v>2221</v>
      </c>
      <c r="J2587" s="5"/>
    </row>
    <row r="2588" hidden="1">
      <c r="A2588" s="2" t="s">
        <v>529</v>
      </c>
      <c r="B2588" s="14"/>
      <c r="C2588" s="1" t="s">
        <v>22</v>
      </c>
      <c r="D2588" s="2" t="s">
        <v>574</v>
      </c>
      <c r="E2588" s="1" t="s">
        <v>17</v>
      </c>
      <c r="F2588" s="1" t="s">
        <v>2335</v>
      </c>
      <c r="G2588" s="1" t="b">
        <v>1</v>
      </c>
      <c r="H2588" s="1" t="b">
        <v>1</v>
      </c>
      <c r="I2588" s="1" t="s">
        <v>2221</v>
      </c>
      <c r="J2588" s="5"/>
    </row>
    <row r="2589" hidden="1">
      <c r="A2589" s="2" t="s">
        <v>529</v>
      </c>
      <c r="B2589" s="14"/>
      <c r="C2589" s="1" t="s">
        <v>22</v>
      </c>
      <c r="D2589" s="2" t="s">
        <v>574</v>
      </c>
      <c r="E2589" s="1" t="s">
        <v>17</v>
      </c>
      <c r="F2589" s="1" t="s">
        <v>2335</v>
      </c>
      <c r="G2589" s="1" t="b">
        <v>1</v>
      </c>
      <c r="H2589" s="1" t="b">
        <v>1</v>
      </c>
      <c r="I2589" s="1" t="s">
        <v>2221</v>
      </c>
      <c r="J2589" s="5"/>
    </row>
    <row r="2590" hidden="1">
      <c r="A2590" s="2" t="s">
        <v>530</v>
      </c>
      <c r="B2590" s="14"/>
      <c r="C2590" s="1" t="s">
        <v>22</v>
      </c>
      <c r="D2590" s="2" t="s">
        <v>436</v>
      </c>
      <c r="E2590" s="1" t="s">
        <v>20</v>
      </c>
      <c r="F2590" s="1" t="s">
        <v>2947</v>
      </c>
      <c r="G2590" s="1" t="b">
        <v>1</v>
      </c>
      <c r="H2590" s="1" t="b">
        <v>1</v>
      </c>
      <c r="I2590" s="1" t="s">
        <v>2207</v>
      </c>
      <c r="J2590" s="5"/>
    </row>
    <row r="2591" hidden="1">
      <c r="A2591" s="2" t="s">
        <v>530</v>
      </c>
      <c r="B2591" s="14"/>
      <c r="C2591" s="1" t="s">
        <v>22</v>
      </c>
      <c r="D2591" s="2" t="s">
        <v>574</v>
      </c>
      <c r="E2591" s="1" t="s">
        <v>17</v>
      </c>
      <c r="F2591" s="1" t="s">
        <v>2335</v>
      </c>
      <c r="G2591" s="1" t="b">
        <v>1</v>
      </c>
      <c r="H2591" s="1" t="b">
        <v>1</v>
      </c>
      <c r="I2591" s="1" t="s">
        <v>2221</v>
      </c>
      <c r="J2591" s="5"/>
    </row>
    <row r="2592" hidden="1">
      <c r="A2592" s="2" t="s">
        <v>530</v>
      </c>
      <c r="B2592" s="14"/>
      <c r="C2592" s="1" t="s">
        <v>22</v>
      </c>
      <c r="D2592" s="2" t="s">
        <v>574</v>
      </c>
      <c r="E2592" s="1" t="s">
        <v>17</v>
      </c>
      <c r="F2592" s="1" t="s">
        <v>2335</v>
      </c>
      <c r="G2592" s="1" t="b">
        <v>1</v>
      </c>
      <c r="H2592" s="1" t="b">
        <v>1</v>
      </c>
      <c r="I2592" s="1" t="s">
        <v>2221</v>
      </c>
      <c r="J2592" s="5"/>
    </row>
    <row r="2593" hidden="1">
      <c r="A2593" s="2" t="s">
        <v>530</v>
      </c>
      <c r="B2593" s="14"/>
      <c r="C2593" s="1" t="s">
        <v>22</v>
      </c>
      <c r="D2593" s="2" t="s">
        <v>574</v>
      </c>
      <c r="E2593" s="1" t="s">
        <v>17</v>
      </c>
      <c r="F2593" s="1" t="s">
        <v>2335</v>
      </c>
      <c r="G2593" s="1" t="b">
        <v>1</v>
      </c>
      <c r="H2593" s="1" t="b">
        <v>1</v>
      </c>
      <c r="I2593" s="1" t="s">
        <v>2221</v>
      </c>
      <c r="J2593" s="5"/>
    </row>
    <row r="2594" hidden="1">
      <c r="A2594" s="2" t="s">
        <v>531</v>
      </c>
      <c r="B2594" s="14"/>
      <c r="C2594" s="1" t="s">
        <v>22</v>
      </c>
      <c r="D2594" s="1" t="s">
        <v>551</v>
      </c>
      <c r="E2594" s="1" t="s">
        <v>20</v>
      </c>
      <c r="F2594" s="4"/>
      <c r="G2594" s="1" t="b">
        <v>1</v>
      </c>
      <c r="H2594" s="1" t="b">
        <v>1</v>
      </c>
      <c r="I2594" s="1" t="s">
        <v>2207</v>
      </c>
      <c r="J2594" s="5"/>
    </row>
    <row r="2595" hidden="1">
      <c r="A2595" s="2" t="s">
        <v>531</v>
      </c>
      <c r="B2595" s="14"/>
      <c r="C2595" s="1" t="s">
        <v>22</v>
      </c>
      <c r="D2595" s="1" t="s">
        <v>551</v>
      </c>
      <c r="E2595" s="1" t="s">
        <v>20</v>
      </c>
      <c r="F2595" s="1" t="s">
        <v>2948</v>
      </c>
      <c r="G2595" s="1" t="b">
        <v>1</v>
      </c>
      <c r="H2595" s="1" t="b">
        <v>1</v>
      </c>
      <c r="I2595" s="1" t="s">
        <v>2207</v>
      </c>
      <c r="J2595" s="5"/>
    </row>
    <row r="2596" hidden="1">
      <c r="A2596" s="2" t="s">
        <v>531</v>
      </c>
      <c r="B2596" s="14"/>
      <c r="C2596" s="1" t="s">
        <v>22</v>
      </c>
      <c r="D2596" s="2" t="s">
        <v>574</v>
      </c>
      <c r="E2596" s="1" t="s">
        <v>17</v>
      </c>
      <c r="F2596" s="1" t="s">
        <v>2335</v>
      </c>
      <c r="G2596" s="1" t="b">
        <v>1</v>
      </c>
      <c r="H2596" s="1" t="b">
        <v>1</v>
      </c>
      <c r="I2596" s="1" t="s">
        <v>2221</v>
      </c>
      <c r="J2596" s="5"/>
    </row>
    <row r="2597" hidden="1">
      <c r="A2597" s="2" t="s">
        <v>531</v>
      </c>
      <c r="B2597" s="14"/>
      <c r="C2597" s="1" t="s">
        <v>22</v>
      </c>
      <c r="D2597" s="2" t="s">
        <v>574</v>
      </c>
      <c r="E2597" s="1" t="s">
        <v>17</v>
      </c>
      <c r="F2597" s="1" t="s">
        <v>2335</v>
      </c>
      <c r="G2597" s="1" t="b">
        <v>1</v>
      </c>
      <c r="H2597" s="1" t="b">
        <v>1</v>
      </c>
      <c r="I2597" s="1" t="s">
        <v>2221</v>
      </c>
      <c r="J2597" s="5"/>
    </row>
    <row r="2598" hidden="1">
      <c r="A2598" s="2" t="s">
        <v>531</v>
      </c>
      <c r="B2598" s="14"/>
      <c r="C2598" s="1" t="s">
        <v>22</v>
      </c>
      <c r="D2598" s="2" t="s">
        <v>574</v>
      </c>
      <c r="E2598" s="1" t="s">
        <v>17</v>
      </c>
      <c r="F2598" s="1" t="s">
        <v>2335</v>
      </c>
      <c r="G2598" s="1" t="b">
        <v>1</v>
      </c>
      <c r="H2598" s="1" t="b">
        <v>1</v>
      </c>
      <c r="I2598" s="1" t="s">
        <v>2221</v>
      </c>
      <c r="J2598" s="5"/>
    </row>
    <row r="2599" hidden="1">
      <c r="A2599" s="2" t="s">
        <v>532</v>
      </c>
      <c r="B2599" s="14"/>
      <c r="C2599" s="1" t="s">
        <v>22</v>
      </c>
      <c r="D2599" s="2" t="s">
        <v>436</v>
      </c>
      <c r="E2599" s="1" t="s">
        <v>20</v>
      </c>
      <c r="F2599" s="1" t="s">
        <v>2947</v>
      </c>
      <c r="G2599" s="1" t="b">
        <v>1</v>
      </c>
      <c r="H2599" s="1" t="b">
        <v>1</v>
      </c>
      <c r="I2599" s="1" t="s">
        <v>2207</v>
      </c>
      <c r="J2599" s="5"/>
    </row>
    <row r="2600" hidden="1">
      <c r="A2600" s="2" t="s">
        <v>532</v>
      </c>
      <c r="B2600" s="14"/>
      <c r="C2600" s="1" t="s">
        <v>22</v>
      </c>
      <c r="D2600" s="2" t="s">
        <v>574</v>
      </c>
      <c r="E2600" s="1" t="s">
        <v>17</v>
      </c>
      <c r="F2600" s="1" t="s">
        <v>2335</v>
      </c>
      <c r="G2600" s="1" t="b">
        <v>1</v>
      </c>
      <c r="H2600" s="1" t="b">
        <v>1</v>
      </c>
      <c r="I2600" s="1" t="s">
        <v>2221</v>
      </c>
      <c r="J2600" s="5"/>
    </row>
    <row r="2601" hidden="1">
      <c r="A2601" s="2" t="s">
        <v>532</v>
      </c>
      <c r="B2601" s="14"/>
      <c r="C2601" s="1" t="s">
        <v>22</v>
      </c>
      <c r="D2601" s="2" t="s">
        <v>574</v>
      </c>
      <c r="E2601" s="1" t="s">
        <v>17</v>
      </c>
      <c r="F2601" s="1" t="s">
        <v>2335</v>
      </c>
      <c r="G2601" s="1" t="b">
        <v>1</v>
      </c>
      <c r="H2601" s="1" t="b">
        <v>1</v>
      </c>
      <c r="I2601" s="1" t="s">
        <v>2221</v>
      </c>
      <c r="J2601" s="5"/>
    </row>
    <row r="2602" hidden="1">
      <c r="A2602" s="2" t="s">
        <v>532</v>
      </c>
      <c r="B2602" s="14"/>
      <c r="C2602" s="1" t="s">
        <v>22</v>
      </c>
      <c r="D2602" s="2" t="s">
        <v>574</v>
      </c>
      <c r="E2602" s="1" t="s">
        <v>17</v>
      </c>
      <c r="F2602" s="1" t="s">
        <v>2335</v>
      </c>
      <c r="G2602" s="1" t="b">
        <v>1</v>
      </c>
      <c r="H2602" s="1" t="b">
        <v>1</v>
      </c>
      <c r="I2602" s="1" t="s">
        <v>2221</v>
      </c>
      <c r="J2602" s="5"/>
    </row>
    <row r="2603" hidden="1">
      <c r="A2603" s="2" t="s">
        <v>533</v>
      </c>
      <c r="B2603" s="14"/>
      <c r="C2603" s="1" t="s">
        <v>22</v>
      </c>
      <c r="D2603" s="2" t="s">
        <v>574</v>
      </c>
      <c r="E2603" s="1" t="s">
        <v>17</v>
      </c>
      <c r="F2603" s="1" t="s">
        <v>2946</v>
      </c>
      <c r="G2603" s="1" t="b">
        <v>1</v>
      </c>
      <c r="H2603" s="1" t="b">
        <v>1</v>
      </c>
      <c r="I2603" s="1" t="s">
        <v>2207</v>
      </c>
      <c r="J2603" s="5"/>
    </row>
    <row r="2604" hidden="1">
      <c r="A2604" s="2" t="s">
        <v>533</v>
      </c>
      <c r="B2604" s="14"/>
      <c r="C2604" s="1" t="s">
        <v>22</v>
      </c>
      <c r="D2604" s="2" t="s">
        <v>574</v>
      </c>
      <c r="E2604" s="1" t="s">
        <v>17</v>
      </c>
      <c r="F2604" s="1" t="s">
        <v>2335</v>
      </c>
      <c r="G2604" s="1" t="b">
        <v>1</v>
      </c>
      <c r="H2604" s="1" t="b">
        <v>1</v>
      </c>
      <c r="I2604" s="1" t="s">
        <v>2221</v>
      </c>
      <c r="J2604" s="5"/>
    </row>
    <row r="2605" hidden="1">
      <c r="A2605" s="2" t="s">
        <v>533</v>
      </c>
      <c r="B2605" s="14"/>
      <c r="C2605" s="1" t="s">
        <v>22</v>
      </c>
      <c r="D2605" s="2" t="s">
        <v>574</v>
      </c>
      <c r="E2605" s="1" t="s">
        <v>17</v>
      </c>
      <c r="F2605" s="1" t="s">
        <v>2335</v>
      </c>
      <c r="G2605" s="1" t="b">
        <v>1</v>
      </c>
      <c r="H2605" s="1" t="b">
        <v>1</v>
      </c>
      <c r="I2605" s="1" t="s">
        <v>2221</v>
      </c>
      <c r="J2605" s="5"/>
    </row>
    <row r="2606" hidden="1">
      <c r="A2606" s="2" t="s">
        <v>533</v>
      </c>
      <c r="B2606" s="14"/>
      <c r="C2606" s="1" t="s">
        <v>22</v>
      </c>
      <c r="D2606" s="2" t="s">
        <v>574</v>
      </c>
      <c r="E2606" s="1" t="s">
        <v>17</v>
      </c>
      <c r="F2606" s="1" t="s">
        <v>2335</v>
      </c>
      <c r="G2606" s="1" t="b">
        <v>1</v>
      </c>
      <c r="H2606" s="1" t="b">
        <v>1</v>
      </c>
      <c r="I2606" s="1" t="s">
        <v>2221</v>
      </c>
      <c r="J2606" s="5"/>
    </row>
    <row r="2607" hidden="1">
      <c r="A2607" s="2" t="s">
        <v>534</v>
      </c>
      <c r="B2607" s="14"/>
      <c r="C2607" s="1" t="s">
        <v>22</v>
      </c>
      <c r="D2607" s="2" t="s">
        <v>574</v>
      </c>
      <c r="E2607" s="1" t="s">
        <v>17</v>
      </c>
      <c r="F2607" s="4"/>
      <c r="G2607" s="1" t="b">
        <v>1</v>
      </c>
      <c r="H2607" s="1" t="b">
        <v>1</v>
      </c>
      <c r="I2607" s="1" t="s">
        <v>2207</v>
      </c>
      <c r="J2607" s="5"/>
    </row>
    <row r="2608" hidden="1">
      <c r="A2608" s="2" t="s">
        <v>534</v>
      </c>
      <c r="B2608" s="14"/>
      <c r="C2608" s="1" t="s">
        <v>22</v>
      </c>
      <c r="D2608" s="2" t="s">
        <v>574</v>
      </c>
      <c r="E2608" s="1" t="s">
        <v>17</v>
      </c>
      <c r="F2608" s="1" t="s">
        <v>2929</v>
      </c>
      <c r="G2608" s="1" t="b">
        <v>1</v>
      </c>
      <c r="H2608" s="1" t="b">
        <v>1</v>
      </c>
      <c r="I2608" s="1" t="s">
        <v>2207</v>
      </c>
      <c r="J2608" s="5"/>
    </row>
    <row r="2609" hidden="1">
      <c r="A2609" s="2" t="s">
        <v>534</v>
      </c>
      <c r="B2609" s="14"/>
      <c r="C2609" s="1" t="s">
        <v>22</v>
      </c>
      <c r="D2609" s="2" t="s">
        <v>574</v>
      </c>
      <c r="E2609" s="1" t="s">
        <v>17</v>
      </c>
      <c r="F2609" s="1" t="s">
        <v>2335</v>
      </c>
      <c r="G2609" s="1" t="b">
        <v>1</v>
      </c>
      <c r="H2609" s="1" t="b">
        <v>1</v>
      </c>
      <c r="I2609" s="1" t="s">
        <v>2221</v>
      </c>
      <c r="J2609" s="5"/>
    </row>
    <row r="2610" hidden="1">
      <c r="A2610" s="2" t="s">
        <v>534</v>
      </c>
      <c r="B2610" s="14"/>
      <c r="C2610" s="1" t="s">
        <v>22</v>
      </c>
      <c r="D2610" s="2" t="s">
        <v>574</v>
      </c>
      <c r="E2610" s="1" t="s">
        <v>17</v>
      </c>
      <c r="F2610" s="1" t="s">
        <v>2335</v>
      </c>
      <c r="G2610" s="1" t="b">
        <v>1</v>
      </c>
      <c r="H2610" s="1" t="b">
        <v>1</v>
      </c>
      <c r="I2610" s="1" t="s">
        <v>2221</v>
      </c>
      <c r="J2610" s="5"/>
    </row>
    <row r="2611" hidden="1">
      <c r="A2611" s="2" t="s">
        <v>534</v>
      </c>
      <c r="B2611" s="14"/>
      <c r="C2611" s="1" t="s">
        <v>22</v>
      </c>
      <c r="D2611" s="2" t="s">
        <v>574</v>
      </c>
      <c r="E2611" s="1" t="s">
        <v>17</v>
      </c>
      <c r="F2611" s="1" t="s">
        <v>2335</v>
      </c>
      <c r="G2611" s="1" t="b">
        <v>1</v>
      </c>
      <c r="H2611" s="1" t="b">
        <v>1</v>
      </c>
      <c r="I2611" s="1" t="s">
        <v>2221</v>
      </c>
      <c r="J2611" s="5"/>
    </row>
    <row r="2612" hidden="1">
      <c r="A2612" s="2" t="s">
        <v>535</v>
      </c>
      <c r="B2612" s="14"/>
      <c r="C2612" s="1" t="s">
        <v>22</v>
      </c>
      <c r="D2612" s="2" t="s">
        <v>436</v>
      </c>
      <c r="E2612" s="1" t="s">
        <v>20</v>
      </c>
      <c r="F2612" s="1" t="s">
        <v>2947</v>
      </c>
      <c r="G2612" s="1" t="b">
        <v>1</v>
      </c>
      <c r="H2612" s="1" t="b">
        <v>1</v>
      </c>
      <c r="I2612" s="1" t="s">
        <v>2207</v>
      </c>
      <c r="J2612" s="5"/>
    </row>
    <row r="2613" hidden="1">
      <c r="A2613" s="2" t="s">
        <v>535</v>
      </c>
      <c r="B2613" s="14"/>
      <c r="C2613" s="1" t="s">
        <v>22</v>
      </c>
      <c r="D2613" s="2" t="s">
        <v>574</v>
      </c>
      <c r="E2613" s="1" t="s">
        <v>17</v>
      </c>
      <c r="F2613" s="1" t="s">
        <v>2335</v>
      </c>
      <c r="G2613" s="1" t="b">
        <v>1</v>
      </c>
      <c r="H2613" s="1" t="b">
        <v>1</v>
      </c>
      <c r="I2613" s="1" t="s">
        <v>2221</v>
      </c>
      <c r="J2613" s="5"/>
    </row>
    <row r="2614" hidden="1">
      <c r="A2614" s="2" t="s">
        <v>535</v>
      </c>
      <c r="B2614" s="14"/>
      <c r="C2614" s="1" t="s">
        <v>22</v>
      </c>
      <c r="D2614" s="2" t="s">
        <v>574</v>
      </c>
      <c r="E2614" s="1" t="s">
        <v>17</v>
      </c>
      <c r="F2614" s="1" t="s">
        <v>2335</v>
      </c>
      <c r="G2614" s="1" t="b">
        <v>1</v>
      </c>
      <c r="H2614" s="1" t="b">
        <v>1</v>
      </c>
      <c r="I2614" s="1" t="s">
        <v>2221</v>
      </c>
      <c r="J2614" s="5"/>
    </row>
    <row r="2615" hidden="1">
      <c r="A2615" s="2" t="s">
        <v>535</v>
      </c>
      <c r="B2615" s="14"/>
      <c r="C2615" s="1" t="s">
        <v>22</v>
      </c>
      <c r="D2615" s="2" t="s">
        <v>574</v>
      </c>
      <c r="E2615" s="1" t="s">
        <v>17</v>
      </c>
      <c r="F2615" s="1" t="s">
        <v>2335</v>
      </c>
      <c r="G2615" s="1" t="b">
        <v>1</v>
      </c>
      <c r="H2615" s="1" t="b">
        <v>1</v>
      </c>
      <c r="I2615" s="1" t="s">
        <v>2221</v>
      </c>
      <c r="J2615" s="5"/>
    </row>
    <row r="2616" hidden="1">
      <c r="A2616" s="2" t="s">
        <v>536</v>
      </c>
      <c r="B2616" s="14"/>
      <c r="C2616" s="1" t="s">
        <v>22</v>
      </c>
      <c r="D2616" s="1" t="s">
        <v>551</v>
      </c>
      <c r="E2616" s="1" t="s">
        <v>20</v>
      </c>
      <c r="F2616" s="4"/>
      <c r="G2616" s="1" t="b">
        <v>1</v>
      </c>
      <c r="H2616" s="1" t="b">
        <v>1</v>
      </c>
      <c r="I2616" s="1" t="s">
        <v>2207</v>
      </c>
      <c r="J2616" s="5"/>
    </row>
    <row r="2617" hidden="1">
      <c r="A2617" s="2" t="s">
        <v>536</v>
      </c>
      <c r="B2617" s="14"/>
      <c r="C2617" s="1" t="s">
        <v>22</v>
      </c>
      <c r="D2617" s="1" t="s">
        <v>551</v>
      </c>
      <c r="E2617" s="1" t="s">
        <v>20</v>
      </c>
      <c r="F2617" s="1" t="s">
        <v>2948</v>
      </c>
      <c r="G2617" s="1" t="b">
        <v>1</v>
      </c>
      <c r="H2617" s="1" t="b">
        <v>1</v>
      </c>
      <c r="I2617" s="1" t="s">
        <v>2207</v>
      </c>
      <c r="J2617" s="5"/>
    </row>
    <row r="2618" hidden="1">
      <c r="A2618" s="2" t="s">
        <v>536</v>
      </c>
      <c r="B2618" s="14"/>
      <c r="C2618" s="1" t="s">
        <v>22</v>
      </c>
      <c r="D2618" s="2" t="s">
        <v>574</v>
      </c>
      <c r="E2618" s="1" t="s">
        <v>17</v>
      </c>
      <c r="F2618" s="1" t="s">
        <v>2335</v>
      </c>
      <c r="G2618" s="1" t="b">
        <v>1</v>
      </c>
      <c r="H2618" s="1" t="b">
        <v>1</v>
      </c>
      <c r="I2618" s="1" t="s">
        <v>2221</v>
      </c>
      <c r="J2618" s="5"/>
    </row>
    <row r="2619" hidden="1">
      <c r="A2619" s="2" t="s">
        <v>536</v>
      </c>
      <c r="B2619" s="14"/>
      <c r="C2619" s="1" t="s">
        <v>22</v>
      </c>
      <c r="D2619" s="2" t="s">
        <v>574</v>
      </c>
      <c r="E2619" s="1" t="s">
        <v>17</v>
      </c>
      <c r="F2619" s="1" t="s">
        <v>2335</v>
      </c>
      <c r="G2619" s="1" t="b">
        <v>1</v>
      </c>
      <c r="H2619" s="1" t="b">
        <v>1</v>
      </c>
      <c r="I2619" s="1" t="s">
        <v>2221</v>
      </c>
      <c r="J2619" s="5"/>
    </row>
    <row r="2620" hidden="1">
      <c r="A2620" s="2" t="s">
        <v>536</v>
      </c>
      <c r="B2620" s="14"/>
      <c r="C2620" s="1" t="s">
        <v>22</v>
      </c>
      <c r="D2620" s="2" t="s">
        <v>574</v>
      </c>
      <c r="E2620" s="1" t="s">
        <v>17</v>
      </c>
      <c r="F2620" s="1" t="s">
        <v>2335</v>
      </c>
      <c r="G2620" s="1" t="b">
        <v>1</v>
      </c>
      <c r="H2620" s="1" t="b">
        <v>1</v>
      </c>
      <c r="I2620" s="1" t="s">
        <v>2221</v>
      </c>
      <c r="J2620" s="5"/>
    </row>
    <row r="2621" hidden="1">
      <c r="A2621" s="2" t="s">
        <v>537</v>
      </c>
      <c r="B2621" s="14"/>
      <c r="C2621" s="1" t="s">
        <v>22</v>
      </c>
      <c r="D2621" s="1" t="s">
        <v>551</v>
      </c>
      <c r="E2621" s="1" t="s">
        <v>20</v>
      </c>
      <c r="F2621" s="4"/>
      <c r="G2621" s="1" t="b">
        <v>1</v>
      </c>
      <c r="H2621" s="1" t="b">
        <v>1</v>
      </c>
      <c r="I2621" s="1" t="s">
        <v>2207</v>
      </c>
      <c r="J2621" s="5"/>
    </row>
    <row r="2622" hidden="1">
      <c r="A2622" s="2" t="s">
        <v>537</v>
      </c>
      <c r="B2622" s="14"/>
      <c r="C2622" s="1" t="s">
        <v>22</v>
      </c>
      <c r="D2622" s="1" t="s">
        <v>551</v>
      </c>
      <c r="E2622" s="1" t="s">
        <v>20</v>
      </c>
      <c r="F2622" s="1" t="s">
        <v>2948</v>
      </c>
      <c r="G2622" s="1" t="b">
        <v>1</v>
      </c>
      <c r="H2622" s="1" t="b">
        <v>1</v>
      </c>
      <c r="I2622" s="1" t="s">
        <v>2207</v>
      </c>
      <c r="J2622" s="5"/>
    </row>
    <row r="2623" hidden="1">
      <c r="A2623" s="2" t="s">
        <v>537</v>
      </c>
      <c r="B2623" s="14"/>
      <c r="C2623" s="1" t="s">
        <v>22</v>
      </c>
      <c r="D2623" s="2" t="s">
        <v>574</v>
      </c>
      <c r="E2623" s="1" t="s">
        <v>17</v>
      </c>
      <c r="F2623" s="1" t="s">
        <v>2335</v>
      </c>
      <c r="G2623" s="1" t="b">
        <v>1</v>
      </c>
      <c r="H2623" s="1" t="b">
        <v>1</v>
      </c>
      <c r="I2623" s="1" t="s">
        <v>2221</v>
      </c>
      <c r="J2623" s="5"/>
    </row>
    <row r="2624" hidden="1">
      <c r="A2624" s="2" t="s">
        <v>537</v>
      </c>
      <c r="B2624" s="14"/>
      <c r="C2624" s="1" t="s">
        <v>22</v>
      </c>
      <c r="D2624" s="2" t="s">
        <v>574</v>
      </c>
      <c r="E2624" s="1" t="s">
        <v>17</v>
      </c>
      <c r="F2624" s="1" t="s">
        <v>2335</v>
      </c>
      <c r="G2624" s="1" t="b">
        <v>1</v>
      </c>
      <c r="H2624" s="1" t="b">
        <v>1</v>
      </c>
      <c r="I2624" s="1" t="s">
        <v>2221</v>
      </c>
      <c r="J2624" s="5"/>
    </row>
    <row r="2625" hidden="1">
      <c r="A2625" s="2" t="s">
        <v>538</v>
      </c>
      <c r="B2625" s="14"/>
      <c r="C2625" s="1" t="s">
        <v>22</v>
      </c>
      <c r="D2625" s="2" t="s">
        <v>436</v>
      </c>
      <c r="E2625" s="1" t="s">
        <v>20</v>
      </c>
      <c r="F2625" s="1" t="s">
        <v>2947</v>
      </c>
      <c r="G2625" s="1" t="b">
        <v>1</v>
      </c>
      <c r="H2625" s="1" t="b">
        <v>1</v>
      </c>
      <c r="I2625" s="1" t="s">
        <v>2207</v>
      </c>
      <c r="J2625" s="5"/>
    </row>
    <row r="2626" hidden="1">
      <c r="A2626" s="2" t="s">
        <v>538</v>
      </c>
      <c r="B2626" s="14"/>
      <c r="C2626" s="1" t="s">
        <v>22</v>
      </c>
      <c r="D2626" s="2" t="s">
        <v>574</v>
      </c>
      <c r="E2626" s="1" t="s">
        <v>17</v>
      </c>
      <c r="F2626" s="1" t="s">
        <v>2335</v>
      </c>
      <c r="G2626" s="1" t="b">
        <v>1</v>
      </c>
      <c r="H2626" s="1" t="b">
        <v>1</v>
      </c>
      <c r="I2626" s="1" t="s">
        <v>2221</v>
      </c>
      <c r="J2626" s="5"/>
    </row>
    <row r="2627" hidden="1">
      <c r="A2627" s="2" t="s">
        <v>538</v>
      </c>
      <c r="B2627" s="14"/>
      <c r="C2627" s="1" t="s">
        <v>22</v>
      </c>
      <c r="D2627" s="2" t="s">
        <v>574</v>
      </c>
      <c r="E2627" s="1" t="s">
        <v>17</v>
      </c>
      <c r="F2627" s="1" t="s">
        <v>2335</v>
      </c>
      <c r="G2627" s="1" t="b">
        <v>1</v>
      </c>
      <c r="H2627" s="1" t="b">
        <v>1</v>
      </c>
      <c r="I2627" s="1" t="s">
        <v>2221</v>
      </c>
      <c r="J2627" s="5"/>
    </row>
    <row r="2628" hidden="1">
      <c r="A2628" s="2" t="s">
        <v>538</v>
      </c>
      <c r="B2628" s="14"/>
      <c r="C2628" s="1" t="s">
        <v>22</v>
      </c>
      <c r="D2628" s="2" t="s">
        <v>574</v>
      </c>
      <c r="E2628" s="1" t="s">
        <v>17</v>
      </c>
      <c r="F2628" s="1" t="s">
        <v>2335</v>
      </c>
      <c r="G2628" s="1" t="b">
        <v>1</v>
      </c>
      <c r="H2628" s="1" t="b">
        <v>1</v>
      </c>
      <c r="I2628" s="1" t="s">
        <v>2221</v>
      </c>
      <c r="J2628" s="5"/>
    </row>
    <row r="2629" hidden="1">
      <c r="A2629" s="2" t="s">
        <v>539</v>
      </c>
      <c r="B2629" s="14"/>
      <c r="C2629" s="1" t="s">
        <v>22</v>
      </c>
      <c r="D2629" s="1" t="s">
        <v>551</v>
      </c>
      <c r="E2629" s="1" t="s">
        <v>20</v>
      </c>
      <c r="F2629" s="4"/>
      <c r="G2629" s="1" t="b">
        <v>1</v>
      </c>
      <c r="H2629" s="1" t="b">
        <v>1</v>
      </c>
      <c r="I2629" s="1" t="s">
        <v>2207</v>
      </c>
      <c r="J2629" s="5"/>
    </row>
    <row r="2630" hidden="1">
      <c r="A2630" s="2" t="s">
        <v>539</v>
      </c>
      <c r="B2630" s="14"/>
      <c r="C2630" s="1" t="s">
        <v>22</v>
      </c>
      <c r="D2630" s="1" t="s">
        <v>551</v>
      </c>
      <c r="E2630" s="1" t="s">
        <v>20</v>
      </c>
      <c r="F2630" s="1" t="s">
        <v>2948</v>
      </c>
      <c r="G2630" s="1" t="b">
        <v>1</v>
      </c>
      <c r="H2630" s="1" t="b">
        <v>1</v>
      </c>
      <c r="I2630" s="1" t="s">
        <v>2207</v>
      </c>
      <c r="J2630" s="5"/>
    </row>
    <row r="2631" hidden="1">
      <c r="A2631" s="2" t="s">
        <v>539</v>
      </c>
      <c r="B2631" s="14"/>
      <c r="C2631" s="1" t="s">
        <v>22</v>
      </c>
      <c r="D2631" s="2" t="s">
        <v>574</v>
      </c>
      <c r="E2631" s="1" t="s">
        <v>17</v>
      </c>
      <c r="F2631" s="1" t="s">
        <v>2335</v>
      </c>
      <c r="G2631" s="1" t="b">
        <v>1</v>
      </c>
      <c r="H2631" s="1" t="b">
        <v>1</v>
      </c>
      <c r="I2631" s="1" t="s">
        <v>2221</v>
      </c>
      <c r="J2631" s="5"/>
    </row>
    <row r="2632" hidden="1">
      <c r="A2632" s="2" t="s">
        <v>539</v>
      </c>
      <c r="B2632" s="14"/>
      <c r="C2632" s="1" t="s">
        <v>22</v>
      </c>
      <c r="D2632" s="2" t="s">
        <v>574</v>
      </c>
      <c r="E2632" s="1" t="s">
        <v>17</v>
      </c>
      <c r="F2632" s="1" t="s">
        <v>2335</v>
      </c>
      <c r="G2632" s="1" t="b">
        <v>1</v>
      </c>
      <c r="H2632" s="1" t="b">
        <v>1</v>
      </c>
      <c r="I2632" s="1" t="s">
        <v>2221</v>
      </c>
      <c r="J2632" s="5"/>
    </row>
    <row r="2633" hidden="1">
      <c r="A2633" s="2" t="s">
        <v>539</v>
      </c>
      <c r="B2633" s="14"/>
      <c r="C2633" s="1" t="s">
        <v>22</v>
      </c>
      <c r="D2633" s="2" t="s">
        <v>574</v>
      </c>
      <c r="E2633" s="1" t="s">
        <v>17</v>
      </c>
      <c r="F2633" s="1" t="s">
        <v>2335</v>
      </c>
      <c r="G2633" s="1" t="b">
        <v>1</v>
      </c>
      <c r="H2633" s="1" t="b">
        <v>1</v>
      </c>
      <c r="I2633" s="1" t="s">
        <v>2221</v>
      </c>
      <c r="J2633" s="5"/>
    </row>
    <row r="2634" hidden="1">
      <c r="A2634" s="2" t="s">
        <v>540</v>
      </c>
      <c r="B2634" s="14"/>
      <c r="C2634" s="1" t="s">
        <v>22</v>
      </c>
      <c r="D2634" s="2" t="s">
        <v>436</v>
      </c>
      <c r="E2634" s="1" t="s">
        <v>20</v>
      </c>
      <c r="F2634" s="1" t="s">
        <v>2947</v>
      </c>
      <c r="G2634" s="1" t="b">
        <v>1</v>
      </c>
      <c r="H2634" s="1" t="b">
        <v>1</v>
      </c>
      <c r="I2634" s="1" t="s">
        <v>2207</v>
      </c>
      <c r="J2634" s="5"/>
    </row>
    <row r="2635" hidden="1">
      <c r="A2635" s="2" t="s">
        <v>540</v>
      </c>
      <c r="B2635" s="14"/>
      <c r="C2635" s="1" t="s">
        <v>22</v>
      </c>
      <c r="D2635" s="2" t="s">
        <v>574</v>
      </c>
      <c r="E2635" s="1" t="s">
        <v>17</v>
      </c>
      <c r="F2635" s="1" t="s">
        <v>2335</v>
      </c>
      <c r="G2635" s="1" t="b">
        <v>1</v>
      </c>
      <c r="H2635" s="1" t="b">
        <v>1</v>
      </c>
      <c r="I2635" s="1" t="s">
        <v>2221</v>
      </c>
      <c r="J2635" s="5"/>
    </row>
    <row r="2636" hidden="1">
      <c r="A2636" s="2" t="s">
        <v>540</v>
      </c>
      <c r="B2636" s="14"/>
      <c r="C2636" s="1" t="s">
        <v>22</v>
      </c>
      <c r="D2636" s="2" t="s">
        <v>574</v>
      </c>
      <c r="E2636" s="1" t="s">
        <v>17</v>
      </c>
      <c r="F2636" s="1" t="s">
        <v>2335</v>
      </c>
      <c r="G2636" s="1" t="b">
        <v>1</v>
      </c>
      <c r="H2636" s="1" t="b">
        <v>1</v>
      </c>
      <c r="I2636" s="1" t="s">
        <v>2221</v>
      </c>
      <c r="J2636" s="5"/>
    </row>
    <row r="2637" hidden="1">
      <c r="A2637" s="2" t="s">
        <v>540</v>
      </c>
      <c r="B2637" s="14"/>
      <c r="C2637" s="1" t="s">
        <v>22</v>
      </c>
      <c r="D2637" s="2" t="s">
        <v>574</v>
      </c>
      <c r="E2637" s="1" t="s">
        <v>17</v>
      </c>
      <c r="F2637" s="1" t="s">
        <v>2335</v>
      </c>
      <c r="G2637" s="1" t="b">
        <v>1</v>
      </c>
      <c r="H2637" s="1" t="b">
        <v>1</v>
      </c>
      <c r="I2637" s="1" t="s">
        <v>2221</v>
      </c>
      <c r="J2637" s="5"/>
    </row>
    <row r="2638" hidden="1">
      <c r="A2638" s="2" t="s">
        <v>541</v>
      </c>
      <c r="B2638" s="14"/>
      <c r="C2638" s="1" t="s">
        <v>22</v>
      </c>
      <c r="D2638" s="1" t="s">
        <v>551</v>
      </c>
      <c r="E2638" s="1" t="s">
        <v>20</v>
      </c>
      <c r="F2638" s="4"/>
      <c r="G2638" s="1" t="b">
        <v>1</v>
      </c>
      <c r="H2638" s="1" t="b">
        <v>1</v>
      </c>
      <c r="I2638" s="1" t="s">
        <v>2207</v>
      </c>
      <c r="J2638" s="5"/>
    </row>
    <row r="2639" hidden="1">
      <c r="A2639" s="2" t="s">
        <v>541</v>
      </c>
      <c r="B2639" s="14"/>
      <c r="C2639" s="1" t="s">
        <v>22</v>
      </c>
      <c r="D2639" s="1" t="s">
        <v>551</v>
      </c>
      <c r="E2639" s="1" t="s">
        <v>20</v>
      </c>
      <c r="F2639" s="1" t="s">
        <v>2948</v>
      </c>
      <c r="G2639" s="1" t="b">
        <v>1</v>
      </c>
      <c r="H2639" s="1" t="b">
        <v>1</v>
      </c>
      <c r="I2639" s="1" t="s">
        <v>2207</v>
      </c>
      <c r="J2639" s="5"/>
    </row>
    <row r="2640" hidden="1">
      <c r="A2640" s="2" t="s">
        <v>541</v>
      </c>
      <c r="B2640" s="14"/>
      <c r="C2640" s="1" t="s">
        <v>22</v>
      </c>
      <c r="D2640" s="2" t="s">
        <v>574</v>
      </c>
      <c r="E2640" s="1" t="s">
        <v>17</v>
      </c>
      <c r="F2640" s="1" t="s">
        <v>2335</v>
      </c>
      <c r="G2640" s="1" t="b">
        <v>1</v>
      </c>
      <c r="H2640" s="1" t="b">
        <v>1</v>
      </c>
      <c r="I2640" s="1" t="s">
        <v>2221</v>
      </c>
      <c r="J2640" s="5"/>
    </row>
    <row r="2641" hidden="1">
      <c r="A2641" s="2" t="s">
        <v>541</v>
      </c>
      <c r="B2641" s="14"/>
      <c r="C2641" s="1" t="s">
        <v>22</v>
      </c>
      <c r="D2641" s="2" t="s">
        <v>574</v>
      </c>
      <c r="E2641" s="1" t="s">
        <v>17</v>
      </c>
      <c r="F2641" s="1" t="s">
        <v>2335</v>
      </c>
      <c r="G2641" s="1" t="b">
        <v>1</v>
      </c>
      <c r="H2641" s="1" t="b">
        <v>1</v>
      </c>
      <c r="I2641" s="1" t="s">
        <v>2221</v>
      </c>
      <c r="J2641" s="5"/>
    </row>
    <row r="2642" hidden="1">
      <c r="A2642" s="2" t="s">
        <v>541</v>
      </c>
      <c r="B2642" s="14"/>
      <c r="C2642" s="1" t="s">
        <v>22</v>
      </c>
      <c r="D2642" s="2" t="s">
        <v>574</v>
      </c>
      <c r="E2642" s="1" t="s">
        <v>17</v>
      </c>
      <c r="F2642" s="1" t="s">
        <v>2335</v>
      </c>
      <c r="G2642" s="1" t="b">
        <v>1</v>
      </c>
      <c r="H2642" s="1" t="b">
        <v>1</v>
      </c>
      <c r="I2642" s="1" t="s">
        <v>2221</v>
      </c>
      <c r="J2642" s="5"/>
    </row>
    <row r="2643" hidden="1">
      <c r="A2643" s="2" t="s">
        <v>542</v>
      </c>
      <c r="B2643" s="14"/>
      <c r="C2643" s="1" t="s">
        <v>22</v>
      </c>
      <c r="D2643" s="2" t="s">
        <v>436</v>
      </c>
      <c r="E2643" s="1" t="s">
        <v>20</v>
      </c>
      <c r="F2643" s="1" t="s">
        <v>2947</v>
      </c>
      <c r="G2643" s="1" t="b">
        <v>1</v>
      </c>
      <c r="H2643" s="1" t="b">
        <v>1</v>
      </c>
      <c r="I2643" s="1" t="s">
        <v>2207</v>
      </c>
      <c r="J2643" s="5"/>
    </row>
    <row r="2644" hidden="1">
      <c r="A2644" s="2" t="s">
        <v>542</v>
      </c>
      <c r="B2644" s="14"/>
      <c r="C2644" s="1" t="s">
        <v>22</v>
      </c>
      <c r="D2644" s="2" t="s">
        <v>574</v>
      </c>
      <c r="E2644" s="1" t="s">
        <v>17</v>
      </c>
      <c r="F2644" s="1" t="s">
        <v>2335</v>
      </c>
      <c r="G2644" s="1" t="b">
        <v>1</v>
      </c>
      <c r="H2644" s="1" t="b">
        <v>1</v>
      </c>
      <c r="I2644" s="1" t="s">
        <v>2221</v>
      </c>
      <c r="J2644" s="5"/>
    </row>
    <row r="2645" hidden="1">
      <c r="A2645" s="2" t="s">
        <v>542</v>
      </c>
      <c r="B2645" s="14"/>
      <c r="C2645" s="1" t="s">
        <v>22</v>
      </c>
      <c r="D2645" s="2" t="s">
        <v>574</v>
      </c>
      <c r="E2645" s="1" t="s">
        <v>17</v>
      </c>
      <c r="F2645" s="1" t="s">
        <v>2335</v>
      </c>
      <c r="G2645" s="1" t="b">
        <v>1</v>
      </c>
      <c r="H2645" s="1" t="b">
        <v>1</v>
      </c>
      <c r="I2645" s="1" t="s">
        <v>2221</v>
      </c>
      <c r="J2645" s="5"/>
    </row>
    <row r="2646" hidden="1">
      <c r="A2646" s="2" t="s">
        <v>542</v>
      </c>
      <c r="B2646" s="14"/>
      <c r="C2646" s="1" t="s">
        <v>22</v>
      </c>
      <c r="D2646" s="2" t="s">
        <v>574</v>
      </c>
      <c r="E2646" s="1" t="s">
        <v>17</v>
      </c>
      <c r="F2646" s="1" t="s">
        <v>2335</v>
      </c>
      <c r="G2646" s="1" t="b">
        <v>1</v>
      </c>
      <c r="H2646" s="1" t="b">
        <v>1</v>
      </c>
      <c r="I2646" s="1" t="s">
        <v>2221</v>
      </c>
      <c r="J2646" s="5"/>
    </row>
    <row r="2647" hidden="1">
      <c r="A2647" s="2" t="s">
        <v>543</v>
      </c>
      <c r="B2647" s="14"/>
      <c r="C2647" s="1" t="s">
        <v>22</v>
      </c>
      <c r="D2647" s="2" t="s">
        <v>436</v>
      </c>
      <c r="E2647" s="1" t="s">
        <v>20</v>
      </c>
      <c r="F2647" s="1" t="s">
        <v>2947</v>
      </c>
      <c r="G2647" s="1" t="b">
        <v>1</v>
      </c>
      <c r="H2647" s="1" t="b">
        <v>1</v>
      </c>
      <c r="I2647" s="1" t="s">
        <v>2207</v>
      </c>
      <c r="J2647" s="5"/>
    </row>
    <row r="2648" hidden="1">
      <c r="A2648" s="2" t="s">
        <v>543</v>
      </c>
      <c r="B2648" s="14"/>
      <c r="C2648" s="1" t="s">
        <v>22</v>
      </c>
      <c r="D2648" s="2" t="s">
        <v>574</v>
      </c>
      <c r="E2648" s="1" t="s">
        <v>17</v>
      </c>
      <c r="F2648" s="1" t="s">
        <v>2335</v>
      </c>
      <c r="G2648" s="1" t="b">
        <v>1</v>
      </c>
      <c r="H2648" s="1" t="b">
        <v>1</v>
      </c>
      <c r="I2648" s="1" t="s">
        <v>2221</v>
      </c>
      <c r="J2648" s="5"/>
    </row>
    <row r="2649" hidden="1">
      <c r="A2649" s="2" t="s">
        <v>543</v>
      </c>
      <c r="B2649" s="14"/>
      <c r="C2649" s="1" t="s">
        <v>22</v>
      </c>
      <c r="D2649" s="2" t="s">
        <v>574</v>
      </c>
      <c r="E2649" s="1" t="s">
        <v>17</v>
      </c>
      <c r="F2649" s="1" t="s">
        <v>2335</v>
      </c>
      <c r="G2649" s="1" t="b">
        <v>1</v>
      </c>
      <c r="H2649" s="1" t="b">
        <v>1</v>
      </c>
      <c r="I2649" s="1" t="s">
        <v>2221</v>
      </c>
      <c r="J2649" s="5"/>
    </row>
    <row r="2650" hidden="1">
      <c r="A2650" s="2" t="s">
        <v>543</v>
      </c>
      <c r="B2650" s="14"/>
      <c r="C2650" s="1" t="s">
        <v>22</v>
      </c>
      <c r="D2650" s="2" t="s">
        <v>574</v>
      </c>
      <c r="E2650" s="1" t="s">
        <v>17</v>
      </c>
      <c r="F2650" s="1" t="s">
        <v>2335</v>
      </c>
      <c r="G2650" s="1" t="b">
        <v>1</v>
      </c>
      <c r="H2650" s="1" t="b">
        <v>1</v>
      </c>
      <c r="I2650" s="1" t="s">
        <v>2221</v>
      </c>
      <c r="J2650" s="5"/>
    </row>
    <row r="2651" hidden="1">
      <c r="A2651" s="2" t="s">
        <v>544</v>
      </c>
      <c r="B2651" s="14"/>
      <c r="C2651" s="1" t="s">
        <v>22</v>
      </c>
      <c r="D2651" s="1" t="s">
        <v>551</v>
      </c>
      <c r="E2651" s="1" t="s">
        <v>20</v>
      </c>
      <c r="F2651" s="4"/>
      <c r="G2651" s="1" t="b">
        <v>1</v>
      </c>
      <c r="H2651" s="1" t="b">
        <v>1</v>
      </c>
      <c r="I2651" s="1" t="s">
        <v>2207</v>
      </c>
      <c r="J2651" s="5"/>
    </row>
    <row r="2652" hidden="1">
      <c r="A2652" s="2" t="s">
        <v>544</v>
      </c>
      <c r="B2652" s="14"/>
      <c r="C2652" s="1" t="s">
        <v>22</v>
      </c>
      <c r="D2652" s="1" t="s">
        <v>551</v>
      </c>
      <c r="E2652" s="1" t="s">
        <v>20</v>
      </c>
      <c r="F2652" s="1" t="s">
        <v>2948</v>
      </c>
      <c r="G2652" s="1" t="b">
        <v>1</v>
      </c>
      <c r="H2652" s="1" t="b">
        <v>1</v>
      </c>
      <c r="I2652" s="1" t="s">
        <v>2207</v>
      </c>
      <c r="J2652" s="5"/>
    </row>
    <row r="2653" hidden="1">
      <c r="A2653" s="2" t="s">
        <v>544</v>
      </c>
      <c r="B2653" s="14"/>
      <c r="C2653" s="1" t="s">
        <v>22</v>
      </c>
      <c r="D2653" s="2" t="s">
        <v>574</v>
      </c>
      <c r="E2653" s="1" t="s">
        <v>17</v>
      </c>
      <c r="F2653" s="1" t="s">
        <v>2335</v>
      </c>
      <c r="G2653" s="1" t="b">
        <v>1</v>
      </c>
      <c r="H2653" s="1" t="b">
        <v>1</v>
      </c>
      <c r="I2653" s="1" t="s">
        <v>2221</v>
      </c>
      <c r="J2653" s="5"/>
    </row>
    <row r="2654" hidden="1">
      <c r="A2654" s="2" t="s">
        <v>544</v>
      </c>
      <c r="B2654" s="14"/>
      <c r="C2654" s="1" t="s">
        <v>22</v>
      </c>
      <c r="D2654" s="2" t="s">
        <v>574</v>
      </c>
      <c r="E2654" s="1" t="s">
        <v>17</v>
      </c>
      <c r="F2654" s="1" t="s">
        <v>2335</v>
      </c>
      <c r="G2654" s="1" t="b">
        <v>1</v>
      </c>
      <c r="H2654" s="1" t="b">
        <v>1</v>
      </c>
      <c r="I2654" s="1" t="s">
        <v>2221</v>
      </c>
      <c r="J2654" s="5"/>
    </row>
    <row r="2655" hidden="1">
      <c r="A2655" s="2" t="s">
        <v>544</v>
      </c>
      <c r="B2655" s="14"/>
      <c r="C2655" s="1" t="s">
        <v>22</v>
      </c>
      <c r="D2655" s="2" t="s">
        <v>574</v>
      </c>
      <c r="E2655" s="1" t="s">
        <v>17</v>
      </c>
      <c r="F2655" s="1" t="s">
        <v>2335</v>
      </c>
      <c r="G2655" s="1" t="b">
        <v>1</v>
      </c>
      <c r="H2655" s="1" t="b">
        <v>1</v>
      </c>
      <c r="I2655" s="1" t="s">
        <v>2221</v>
      </c>
      <c r="J2655" s="5"/>
    </row>
    <row r="2656" hidden="1">
      <c r="A2656" s="2" t="s">
        <v>545</v>
      </c>
      <c r="B2656" s="14"/>
      <c r="C2656" s="1" t="s">
        <v>22</v>
      </c>
      <c r="D2656" s="2" t="s">
        <v>436</v>
      </c>
      <c r="E2656" s="1" t="s">
        <v>20</v>
      </c>
      <c r="F2656" s="1" t="s">
        <v>2947</v>
      </c>
      <c r="G2656" s="1" t="b">
        <v>1</v>
      </c>
      <c r="H2656" s="1" t="b">
        <v>1</v>
      </c>
      <c r="I2656" s="1" t="s">
        <v>2207</v>
      </c>
      <c r="J2656" s="5"/>
    </row>
    <row r="2657" hidden="1">
      <c r="A2657" s="2" t="s">
        <v>545</v>
      </c>
      <c r="B2657" s="14"/>
      <c r="C2657" s="1" t="s">
        <v>22</v>
      </c>
      <c r="D2657" s="2" t="s">
        <v>574</v>
      </c>
      <c r="E2657" s="1" t="s">
        <v>17</v>
      </c>
      <c r="F2657" s="1" t="s">
        <v>2335</v>
      </c>
      <c r="G2657" s="1" t="b">
        <v>1</v>
      </c>
      <c r="H2657" s="1" t="b">
        <v>1</v>
      </c>
      <c r="I2657" s="1" t="s">
        <v>2221</v>
      </c>
      <c r="J2657" s="5"/>
    </row>
    <row r="2658" hidden="1">
      <c r="A2658" s="2" t="s">
        <v>545</v>
      </c>
      <c r="B2658" s="14"/>
      <c r="C2658" s="1" t="s">
        <v>22</v>
      </c>
      <c r="D2658" s="2" t="s">
        <v>574</v>
      </c>
      <c r="E2658" s="1" t="s">
        <v>17</v>
      </c>
      <c r="F2658" s="1" t="s">
        <v>2335</v>
      </c>
      <c r="G2658" s="1" t="b">
        <v>1</v>
      </c>
      <c r="H2658" s="1" t="b">
        <v>1</v>
      </c>
      <c r="I2658" s="1" t="s">
        <v>2221</v>
      </c>
      <c r="J2658" s="5"/>
    </row>
    <row r="2659" hidden="1">
      <c r="A2659" s="2" t="s">
        <v>545</v>
      </c>
      <c r="B2659" s="14"/>
      <c r="C2659" s="1" t="s">
        <v>22</v>
      </c>
      <c r="D2659" s="2" t="s">
        <v>574</v>
      </c>
      <c r="E2659" s="1" t="s">
        <v>17</v>
      </c>
      <c r="F2659" s="1" t="s">
        <v>2335</v>
      </c>
      <c r="G2659" s="1" t="b">
        <v>1</v>
      </c>
      <c r="H2659" s="1" t="b">
        <v>1</v>
      </c>
      <c r="I2659" s="1" t="s">
        <v>2221</v>
      </c>
      <c r="J2659" s="5"/>
    </row>
    <row r="2660" hidden="1">
      <c r="A2660" s="2" t="s">
        <v>546</v>
      </c>
      <c r="B2660" s="14"/>
      <c r="C2660" s="1" t="s">
        <v>22</v>
      </c>
      <c r="D2660" s="1" t="s">
        <v>551</v>
      </c>
      <c r="E2660" s="1" t="s">
        <v>20</v>
      </c>
      <c r="F2660" s="4"/>
      <c r="G2660" s="1" t="b">
        <v>1</v>
      </c>
      <c r="H2660" s="1" t="b">
        <v>1</v>
      </c>
      <c r="I2660" s="1" t="s">
        <v>2207</v>
      </c>
      <c r="J2660" s="5"/>
    </row>
    <row r="2661" hidden="1">
      <c r="A2661" s="2" t="s">
        <v>546</v>
      </c>
      <c r="B2661" s="14"/>
      <c r="C2661" s="1" t="s">
        <v>22</v>
      </c>
      <c r="D2661" s="1" t="s">
        <v>551</v>
      </c>
      <c r="E2661" s="1" t="s">
        <v>20</v>
      </c>
      <c r="F2661" s="1" t="s">
        <v>2948</v>
      </c>
      <c r="G2661" s="1" t="b">
        <v>1</v>
      </c>
      <c r="H2661" s="1" t="b">
        <v>1</v>
      </c>
      <c r="I2661" s="1" t="s">
        <v>2207</v>
      </c>
      <c r="J2661" s="5"/>
    </row>
    <row r="2662" hidden="1">
      <c r="A2662" s="2" t="s">
        <v>546</v>
      </c>
      <c r="B2662" s="14"/>
      <c r="C2662" s="1" t="s">
        <v>22</v>
      </c>
      <c r="D2662" s="2" t="s">
        <v>574</v>
      </c>
      <c r="E2662" s="1" t="s">
        <v>17</v>
      </c>
      <c r="F2662" s="1" t="s">
        <v>2335</v>
      </c>
      <c r="G2662" s="1" t="b">
        <v>1</v>
      </c>
      <c r="H2662" s="1" t="b">
        <v>1</v>
      </c>
      <c r="I2662" s="1" t="s">
        <v>2221</v>
      </c>
      <c r="J2662" s="5"/>
    </row>
    <row r="2663" hidden="1">
      <c r="A2663" s="2" t="s">
        <v>546</v>
      </c>
      <c r="B2663" s="14"/>
      <c r="C2663" s="1" t="s">
        <v>22</v>
      </c>
      <c r="D2663" s="2" t="s">
        <v>574</v>
      </c>
      <c r="E2663" s="1" t="s">
        <v>17</v>
      </c>
      <c r="F2663" s="1" t="s">
        <v>2335</v>
      </c>
      <c r="G2663" s="1" t="b">
        <v>1</v>
      </c>
      <c r="H2663" s="1" t="b">
        <v>1</v>
      </c>
      <c r="I2663" s="1" t="s">
        <v>2221</v>
      </c>
      <c r="J2663" s="5"/>
    </row>
    <row r="2664" hidden="1">
      <c r="A2664" s="2" t="s">
        <v>546</v>
      </c>
      <c r="B2664" s="14"/>
      <c r="C2664" s="1" t="s">
        <v>22</v>
      </c>
      <c r="D2664" s="2" t="s">
        <v>574</v>
      </c>
      <c r="E2664" s="1" t="s">
        <v>17</v>
      </c>
      <c r="F2664" s="1" t="s">
        <v>2335</v>
      </c>
      <c r="G2664" s="1" t="b">
        <v>1</v>
      </c>
      <c r="H2664" s="1" t="b">
        <v>1</v>
      </c>
      <c r="I2664" s="1" t="s">
        <v>2221</v>
      </c>
      <c r="J2664" s="5"/>
    </row>
    <row r="2665" hidden="1">
      <c r="A2665" s="2" t="s">
        <v>547</v>
      </c>
      <c r="B2665" s="14"/>
      <c r="C2665" s="1" t="s">
        <v>22</v>
      </c>
      <c r="D2665" s="2" t="s">
        <v>574</v>
      </c>
      <c r="E2665" s="1" t="s">
        <v>17</v>
      </c>
      <c r="F2665" s="1" t="s">
        <v>2946</v>
      </c>
      <c r="G2665" s="1" t="b">
        <v>1</v>
      </c>
      <c r="H2665" s="1" t="b">
        <v>1</v>
      </c>
      <c r="I2665" s="1" t="s">
        <v>2207</v>
      </c>
      <c r="J2665" s="5"/>
    </row>
    <row r="2666" hidden="1">
      <c r="A2666" s="2" t="s">
        <v>547</v>
      </c>
      <c r="B2666" s="14"/>
      <c r="C2666" s="1" t="s">
        <v>22</v>
      </c>
      <c r="D2666" s="2" t="s">
        <v>574</v>
      </c>
      <c r="E2666" s="1" t="s">
        <v>17</v>
      </c>
      <c r="F2666" s="1" t="s">
        <v>2335</v>
      </c>
      <c r="G2666" s="1" t="b">
        <v>1</v>
      </c>
      <c r="H2666" s="1" t="b">
        <v>1</v>
      </c>
      <c r="I2666" s="1" t="s">
        <v>2221</v>
      </c>
      <c r="J2666" s="5"/>
    </row>
    <row r="2667" hidden="1">
      <c r="A2667" s="2" t="s">
        <v>547</v>
      </c>
      <c r="B2667" s="14"/>
      <c r="C2667" s="1" t="s">
        <v>22</v>
      </c>
      <c r="D2667" s="2" t="s">
        <v>574</v>
      </c>
      <c r="E2667" s="1" t="s">
        <v>17</v>
      </c>
      <c r="F2667" s="1" t="s">
        <v>2335</v>
      </c>
      <c r="G2667" s="1" t="b">
        <v>1</v>
      </c>
      <c r="H2667" s="1" t="b">
        <v>1</v>
      </c>
      <c r="I2667" s="1" t="s">
        <v>2221</v>
      </c>
      <c r="J2667" s="5"/>
    </row>
    <row r="2668" hidden="1">
      <c r="A2668" s="2" t="s">
        <v>547</v>
      </c>
      <c r="B2668" s="14"/>
      <c r="C2668" s="1" t="s">
        <v>22</v>
      </c>
      <c r="D2668" s="2" t="s">
        <v>574</v>
      </c>
      <c r="E2668" s="1" t="s">
        <v>17</v>
      </c>
      <c r="F2668" s="1" t="s">
        <v>2335</v>
      </c>
      <c r="G2668" s="1" t="b">
        <v>1</v>
      </c>
      <c r="H2668" s="1" t="b">
        <v>1</v>
      </c>
      <c r="I2668" s="1" t="s">
        <v>2221</v>
      </c>
      <c r="J2668" s="5"/>
    </row>
    <row r="2669" hidden="1">
      <c r="A2669" s="2" t="s">
        <v>548</v>
      </c>
      <c r="B2669" s="14"/>
      <c r="C2669" s="1" t="s">
        <v>22</v>
      </c>
      <c r="D2669" s="2" t="s">
        <v>574</v>
      </c>
      <c r="E2669" s="1" t="s">
        <v>17</v>
      </c>
      <c r="F2669" s="4"/>
      <c r="G2669" s="1" t="b">
        <v>1</v>
      </c>
      <c r="H2669" s="1" t="b">
        <v>1</v>
      </c>
      <c r="I2669" s="1" t="s">
        <v>2207</v>
      </c>
      <c r="J2669" s="5"/>
    </row>
    <row r="2670" hidden="1">
      <c r="A2670" s="2" t="s">
        <v>548</v>
      </c>
      <c r="B2670" s="14"/>
      <c r="C2670" s="1" t="s">
        <v>22</v>
      </c>
      <c r="D2670" s="2" t="s">
        <v>574</v>
      </c>
      <c r="E2670" s="1" t="s">
        <v>17</v>
      </c>
      <c r="F2670" s="1" t="s">
        <v>2929</v>
      </c>
      <c r="G2670" s="1" t="b">
        <v>1</v>
      </c>
      <c r="H2670" s="1" t="b">
        <v>1</v>
      </c>
      <c r="I2670" s="1" t="s">
        <v>2207</v>
      </c>
      <c r="J2670" s="5"/>
    </row>
    <row r="2671" hidden="1">
      <c r="A2671" s="2" t="s">
        <v>548</v>
      </c>
      <c r="B2671" s="14"/>
      <c r="C2671" s="1" t="s">
        <v>22</v>
      </c>
      <c r="D2671" s="2" t="s">
        <v>574</v>
      </c>
      <c r="E2671" s="1" t="s">
        <v>17</v>
      </c>
      <c r="F2671" s="1" t="s">
        <v>2335</v>
      </c>
      <c r="G2671" s="1" t="b">
        <v>1</v>
      </c>
      <c r="H2671" s="1" t="b">
        <v>1</v>
      </c>
      <c r="I2671" s="1" t="s">
        <v>2221</v>
      </c>
      <c r="J2671" s="5"/>
    </row>
    <row r="2672" hidden="1">
      <c r="A2672" s="2" t="s">
        <v>548</v>
      </c>
      <c r="B2672" s="14"/>
      <c r="C2672" s="1" t="s">
        <v>22</v>
      </c>
      <c r="D2672" s="2" t="s">
        <v>574</v>
      </c>
      <c r="E2672" s="1" t="s">
        <v>17</v>
      </c>
      <c r="F2672" s="1" t="s">
        <v>2335</v>
      </c>
      <c r="G2672" s="1" t="b">
        <v>1</v>
      </c>
      <c r="H2672" s="1" t="b">
        <v>1</v>
      </c>
      <c r="I2672" s="1" t="s">
        <v>2221</v>
      </c>
      <c r="J2672" s="5"/>
    </row>
    <row r="2673" hidden="1">
      <c r="A2673" s="2" t="s">
        <v>548</v>
      </c>
      <c r="B2673" s="14"/>
      <c r="C2673" s="1" t="s">
        <v>22</v>
      </c>
      <c r="D2673" s="2" t="s">
        <v>574</v>
      </c>
      <c r="E2673" s="1" t="s">
        <v>17</v>
      </c>
      <c r="F2673" s="1" t="s">
        <v>2335</v>
      </c>
      <c r="G2673" s="1" t="b">
        <v>1</v>
      </c>
      <c r="H2673" s="1" t="b">
        <v>1</v>
      </c>
      <c r="I2673" s="1" t="s">
        <v>2221</v>
      </c>
      <c r="J2673" s="5"/>
    </row>
    <row r="2674" hidden="1">
      <c r="A2674" s="2" t="s">
        <v>549</v>
      </c>
      <c r="B2674" s="14"/>
      <c r="C2674" s="1" t="s">
        <v>22</v>
      </c>
      <c r="D2674" s="1" t="s">
        <v>551</v>
      </c>
      <c r="E2674" s="1" t="s">
        <v>20</v>
      </c>
      <c r="F2674" s="4"/>
      <c r="G2674" s="1" t="b">
        <v>1</v>
      </c>
      <c r="H2674" s="1" t="b">
        <v>1</v>
      </c>
      <c r="I2674" s="1" t="s">
        <v>2207</v>
      </c>
      <c r="J2674" s="5"/>
    </row>
    <row r="2675" hidden="1">
      <c r="A2675" s="2" t="s">
        <v>549</v>
      </c>
      <c r="B2675" s="14"/>
      <c r="C2675" s="1" t="s">
        <v>22</v>
      </c>
      <c r="D2675" s="1" t="s">
        <v>551</v>
      </c>
      <c r="E2675" s="1" t="s">
        <v>20</v>
      </c>
      <c r="F2675" s="1" t="s">
        <v>2948</v>
      </c>
      <c r="G2675" s="1" t="b">
        <v>1</v>
      </c>
      <c r="H2675" s="1" t="b">
        <v>1</v>
      </c>
      <c r="I2675" s="1" t="s">
        <v>2207</v>
      </c>
      <c r="J2675" s="5"/>
    </row>
    <row r="2676" hidden="1">
      <c r="A2676" s="2" t="s">
        <v>549</v>
      </c>
      <c r="B2676" s="14"/>
      <c r="C2676" s="1" t="s">
        <v>22</v>
      </c>
      <c r="D2676" s="2" t="s">
        <v>574</v>
      </c>
      <c r="E2676" s="1" t="s">
        <v>17</v>
      </c>
      <c r="F2676" s="1" t="s">
        <v>2335</v>
      </c>
      <c r="G2676" s="1" t="b">
        <v>1</v>
      </c>
      <c r="H2676" s="1" t="b">
        <v>1</v>
      </c>
      <c r="I2676" s="1" t="s">
        <v>2221</v>
      </c>
      <c r="J2676" s="5"/>
    </row>
    <row r="2677" hidden="1">
      <c r="A2677" s="2" t="s">
        <v>549</v>
      </c>
      <c r="B2677" s="14"/>
      <c r="C2677" s="1" t="s">
        <v>22</v>
      </c>
      <c r="D2677" s="2" t="s">
        <v>574</v>
      </c>
      <c r="E2677" s="1" t="s">
        <v>17</v>
      </c>
      <c r="F2677" s="1" t="s">
        <v>2335</v>
      </c>
      <c r="G2677" s="1" t="b">
        <v>1</v>
      </c>
      <c r="H2677" s="1" t="b">
        <v>1</v>
      </c>
      <c r="I2677" s="1" t="s">
        <v>2221</v>
      </c>
      <c r="J2677" s="5"/>
    </row>
    <row r="2678" hidden="1">
      <c r="A2678" s="2" t="s">
        <v>549</v>
      </c>
      <c r="B2678" s="14"/>
      <c r="C2678" s="1" t="s">
        <v>22</v>
      </c>
      <c r="D2678" s="2" t="s">
        <v>574</v>
      </c>
      <c r="E2678" s="1" t="s">
        <v>17</v>
      </c>
      <c r="F2678" s="1" t="s">
        <v>2335</v>
      </c>
      <c r="G2678" s="1" t="b">
        <v>1</v>
      </c>
      <c r="H2678" s="1" t="b">
        <v>1</v>
      </c>
      <c r="I2678" s="1" t="s">
        <v>2221</v>
      </c>
      <c r="J2678" s="5"/>
    </row>
    <row r="2679" hidden="1">
      <c r="A2679" s="2" t="s">
        <v>550</v>
      </c>
      <c r="B2679" s="14"/>
      <c r="C2679" s="1" t="s">
        <v>15</v>
      </c>
      <c r="D2679" s="2" t="s">
        <v>574</v>
      </c>
      <c r="E2679" s="1" t="s">
        <v>17</v>
      </c>
      <c r="F2679" s="4"/>
      <c r="G2679" s="1" t="b">
        <v>1</v>
      </c>
      <c r="H2679" s="1" t="b">
        <v>1</v>
      </c>
      <c r="I2679" s="1" t="s">
        <v>2207</v>
      </c>
      <c r="J2679" s="5"/>
    </row>
    <row r="2680" hidden="1">
      <c r="A2680" s="2" t="s">
        <v>550</v>
      </c>
      <c r="B2680" s="14"/>
      <c r="C2680" s="1" t="s">
        <v>15</v>
      </c>
      <c r="D2680" s="2" t="s">
        <v>574</v>
      </c>
      <c r="E2680" s="1" t="s">
        <v>17</v>
      </c>
      <c r="F2680" s="1" t="s">
        <v>2929</v>
      </c>
      <c r="G2680" s="1" t="b">
        <v>1</v>
      </c>
      <c r="H2680" s="1" t="b">
        <v>1</v>
      </c>
      <c r="I2680" s="1" t="s">
        <v>2207</v>
      </c>
      <c r="J2680" s="5"/>
    </row>
    <row r="2681" hidden="1">
      <c r="A2681" s="2" t="s">
        <v>550</v>
      </c>
      <c r="B2681" s="14"/>
      <c r="C2681" s="1" t="s">
        <v>15</v>
      </c>
      <c r="D2681" s="2" t="s">
        <v>2651</v>
      </c>
      <c r="E2681" s="4"/>
      <c r="F2681" s="4"/>
      <c r="G2681" s="1" t="b">
        <v>0</v>
      </c>
      <c r="H2681" s="1" t="b">
        <v>0</v>
      </c>
      <c r="I2681" s="1" t="s">
        <v>2221</v>
      </c>
      <c r="J2681" s="5"/>
    </row>
    <row r="2682" hidden="1">
      <c r="A2682" s="2" t="s">
        <v>550</v>
      </c>
      <c r="B2682" s="14"/>
      <c r="C2682" s="1" t="s">
        <v>15</v>
      </c>
      <c r="D2682" s="2" t="s">
        <v>863</v>
      </c>
      <c r="E2682" s="1" t="s">
        <v>13</v>
      </c>
      <c r="F2682" s="4"/>
      <c r="G2682" s="1" t="b">
        <v>0</v>
      </c>
      <c r="H2682" s="1" t="b">
        <v>1</v>
      </c>
      <c r="I2682" s="1" t="s">
        <v>2221</v>
      </c>
      <c r="J2682" s="5"/>
    </row>
    <row r="2683" hidden="1">
      <c r="A2683" s="2" t="s">
        <v>550</v>
      </c>
      <c r="B2683" s="14"/>
      <c r="C2683" s="1" t="s">
        <v>15</v>
      </c>
      <c r="D2683" s="2" t="s">
        <v>12</v>
      </c>
      <c r="E2683" s="1" t="s">
        <v>13</v>
      </c>
      <c r="F2683" s="4"/>
      <c r="G2683" s="1" t="b">
        <v>0</v>
      </c>
      <c r="H2683" s="1" t="b">
        <v>1</v>
      </c>
      <c r="I2683" s="1" t="s">
        <v>2221</v>
      </c>
      <c r="J2683" s="5"/>
    </row>
    <row r="2684" hidden="1">
      <c r="A2684" s="2" t="s">
        <v>550</v>
      </c>
      <c r="B2684" s="14"/>
      <c r="C2684" s="1" t="s">
        <v>15</v>
      </c>
      <c r="D2684" s="2" t="s">
        <v>577</v>
      </c>
      <c r="E2684" s="1" t="s">
        <v>13</v>
      </c>
      <c r="F2684" s="4"/>
      <c r="G2684" s="1" t="b">
        <v>0</v>
      </c>
      <c r="H2684" s="1" t="b">
        <v>1</v>
      </c>
      <c r="I2684" s="1" t="s">
        <v>2221</v>
      </c>
      <c r="J2684" s="5"/>
    </row>
    <row r="2685" hidden="1">
      <c r="A2685" s="2" t="s">
        <v>550</v>
      </c>
      <c r="B2685" s="14"/>
      <c r="C2685" s="1" t="s">
        <v>15</v>
      </c>
      <c r="D2685" s="2" t="s">
        <v>723</v>
      </c>
      <c r="E2685" s="1" t="s">
        <v>13</v>
      </c>
      <c r="F2685" s="4"/>
      <c r="G2685" s="1" t="b">
        <v>0</v>
      </c>
      <c r="H2685" s="1" t="b">
        <v>1</v>
      </c>
      <c r="I2685" s="1" t="s">
        <v>2221</v>
      </c>
      <c r="J2685" s="5"/>
    </row>
    <row r="2686" hidden="1">
      <c r="A2686" s="2" t="s">
        <v>550</v>
      </c>
      <c r="B2686" s="14"/>
      <c r="C2686" s="1" t="s">
        <v>15</v>
      </c>
      <c r="D2686" s="2" t="s">
        <v>800</v>
      </c>
      <c r="E2686" s="1" t="s">
        <v>13</v>
      </c>
      <c r="F2686" s="4"/>
      <c r="G2686" s="1" t="b">
        <v>0</v>
      </c>
      <c r="H2686" s="1" t="b">
        <v>1</v>
      </c>
      <c r="I2686" s="1" t="s">
        <v>2221</v>
      </c>
      <c r="J2686" s="5"/>
    </row>
    <row r="2687" hidden="1">
      <c r="A2687" s="2" t="s">
        <v>550</v>
      </c>
      <c r="B2687" s="14"/>
      <c r="C2687" s="1" t="s">
        <v>15</v>
      </c>
      <c r="D2687" s="2" t="s">
        <v>279</v>
      </c>
      <c r="E2687" s="1" t="s">
        <v>13</v>
      </c>
      <c r="F2687" s="4"/>
      <c r="G2687" s="1" t="b">
        <v>0</v>
      </c>
      <c r="H2687" s="1" t="b">
        <v>1</v>
      </c>
      <c r="I2687" s="1" t="s">
        <v>2221</v>
      </c>
      <c r="J2687" s="5"/>
    </row>
    <row r="2688" hidden="1">
      <c r="A2688" s="2" t="s">
        <v>550</v>
      </c>
      <c r="B2688" s="14"/>
      <c r="C2688" s="1" t="s">
        <v>15</v>
      </c>
      <c r="D2688" s="2" t="s">
        <v>1160</v>
      </c>
      <c r="E2688" s="1" t="s">
        <v>13</v>
      </c>
      <c r="F2688" s="4"/>
      <c r="G2688" s="1" t="b">
        <v>0</v>
      </c>
      <c r="H2688" s="1" t="b">
        <v>1</v>
      </c>
      <c r="I2688" s="1" t="s">
        <v>2221</v>
      </c>
      <c r="J2688" s="5"/>
    </row>
    <row r="2689" hidden="1">
      <c r="A2689" s="2" t="s">
        <v>550</v>
      </c>
      <c r="B2689" s="14"/>
      <c r="C2689" s="1" t="s">
        <v>15</v>
      </c>
      <c r="D2689" s="2" t="s">
        <v>1060</v>
      </c>
      <c r="E2689" s="1" t="s">
        <v>13</v>
      </c>
      <c r="F2689" s="4"/>
      <c r="G2689" s="1" t="b">
        <v>0</v>
      </c>
      <c r="H2689" s="1" t="b">
        <v>1</v>
      </c>
      <c r="I2689" s="1" t="s">
        <v>2221</v>
      </c>
      <c r="J2689" s="5"/>
    </row>
    <row r="2690" hidden="1">
      <c r="A2690" s="2" t="s">
        <v>550</v>
      </c>
      <c r="B2690" s="14"/>
      <c r="C2690" s="1" t="s">
        <v>15</v>
      </c>
      <c r="D2690" s="2" t="s">
        <v>2652</v>
      </c>
      <c r="E2690" s="4"/>
      <c r="F2690" s="4"/>
      <c r="G2690" s="1" t="b">
        <v>0</v>
      </c>
      <c r="H2690" s="1" t="b">
        <v>0</v>
      </c>
      <c r="I2690" s="1" t="s">
        <v>2221</v>
      </c>
      <c r="J2690" s="5"/>
    </row>
    <row r="2691" hidden="1">
      <c r="A2691" s="2" t="s">
        <v>550</v>
      </c>
      <c r="B2691" s="14"/>
      <c r="C2691" s="1" t="s">
        <v>15</v>
      </c>
      <c r="D2691" s="2" t="s">
        <v>2653</v>
      </c>
      <c r="E2691" s="4"/>
      <c r="F2691" s="1" t="s">
        <v>2654</v>
      </c>
      <c r="G2691" s="1" t="b">
        <v>0</v>
      </c>
      <c r="H2691" s="1" t="b">
        <v>0</v>
      </c>
      <c r="I2691" s="1" t="s">
        <v>2221</v>
      </c>
      <c r="J2691" s="5"/>
    </row>
    <row r="2692" hidden="1">
      <c r="A2692" s="2" t="s">
        <v>552</v>
      </c>
      <c r="B2692" s="14"/>
      <c r="C2692" s="1" t="s">
        <v>15</v>
      </c>
      <c r="D2692" s="2" t="s">
        <v>436</v>
      </c>
      <c r="E2692" s="1" t="s">
        <v>20</v>
      </c>
      <c r="F2692" s="1" t="s">
        <v>2947</v>
      </c>
      <c r="G2692" s="1" t="b">
        <v>1</v>
      </c>
      <c r="H2692" s="1" t="b">
        <v>1</v>
      </c>
      <c r="I2692" s="1" t="s">
        <v>2207</v>
      </c>
      <c r="J2692" s="5"/>
    </row>
    <row r="2693" hidden="1">
      <c r="A2693" s="2" t="s">
        <v>555</v>
      </c>
      <c r="B2693" s="14"/>
      <c r="C2693" s="1" t="s">
        <v>167</v>
      </c>
      <c r="D2693" s="2" t="s">
        <v>573</v>
      </c>
      <c r="E2693" s="1" t="s">
        <v>15</v>
      </c>
      <c r="F2693" s="1" t="s">
        <v>2333</v>
      </c>
      <c r="G2693" s="1" t="b">
        <v>1</v>
      </c>
      <c r="H2693" s="1" t="b">
        <v>1</v>
      </c>
      <c r="I2693" s="1" t="s">
        <v>2221</v>
      </c>
      <c r="J2693" s="5"/>
    </row>
    <row r="2694" hidden="1">
      <c r="A2694" s="2" t="s">
        <v>556</v>
      </c>
      <c r="B2694" s="14"/>
      <c r="C2694" s="1" t="s">
        <v>167</v>
      </c>
      <c r="D2694" s="2" t="s">
        <v>1060</v>
      </c>
      <c r="E2694" s="1" t="s">
        <v>13</v>
      </c>
      <c r="F2694" s="1" t="s">
        <v>2669</v>
      </c>
      <c r="G2694" s="1" t="b">
        <v>0</v>
      </c>
      <c r="H2694" s="1" t="b">
        <v>1</v>
      </c>
      <c r="I2694" s="1" t="s">
        <v>2221</v>
      </c>
      <c r="J2694" s="5"/>
    </row>
    <row r="2695" hidden="1">
      <c r="A2695" s="1" t="s">
        <v>557</v>
      </c>
      <c r="B2695" s="14"/>
      <c r="C2695" s="1" t="s">
        <v>167</v>
      </c>
      <c r="D2695" s="2" t="s">
        <v>573</v>
      </c>
      <c r="E2695" s="1" t="s">
        <v>15</v>
      </c>
      <c r="F2695" s="1" t="s">
        <v>2333</v>
      </c>
      <c r="G2695" s="1" t="b">
        <v>1</v>
      </c>
      <c r="H2695" s="1" t="b">
        <v>1</v>
      </c>
      <c r="I2695" s="1" t="s">
        <v>2221</v>
      </c>
      <c r="J2695" s="5"/>
    </row>
    <row r="2696" hidden="1">
      <c r="A2696" s="1" t="s">
        <v>558</v>
      </c>
      <c r="B2696" s="14"/>
      <c r="C2696" s="1" t="s">
        <v>167</v>
      </c>
      <c r="D2696" s="2" t="s">
        <v>573</v>
      </c>
      <c r="E2696" s="1" t="s">
        <v>15</v>
      </c>
      <c r="F2696" s="1" t="s">
        <v>2333</v>
      </c>
      <c r="G2696" s="1" t="b">
        <v>1</v>
      </c>
      <c r="H2696" s="1" t="b">
        <v>1</v>
      </c>
      <c r="I2696" s="1" t="s">
        <v>2221</v>
      </c>
      <c r="J2696" s="5"/>
    </row>
    <row r="2697" hidden="1">
      <c r="A2697" s="1" t="s">
        <v>559</v>
      </c>
      <c r="B2697" s="14"/>
      <c r="C2697" s="1" t="s">
        <v>167</v>
      </c>
      <c r="D2697" s="2" t="s">
        <v>574</v>
      </c>
      <c r="E2697" s="1" t="s">
        <v>17</v>
      </c>
      <c r="F2697" s="1" t="s">
        <v>2946</v>
      </c>
      <c r="G2697" s="1" t="b">
        <v>1</v>
      </c>
      <c r="H2697" s="1" t="b">
        <v>1</v>
      </c>
      <c r="I2697" s="1" t="s">
        <v>2221</v>
      </c>
      <c r="J2697" s="5"/>
    </row>
    <row r="2698" hidden="1">
      <c r="A2698" s="1" t="s">
        <v>559</v>
      </c>
      <c r="B2698" s="14"/>
      <c r="C2698" s="1" t="s">
        <v>167</v>
      </c>
      <c r="D2698" s="2" t="s">
        <v>573</v>
      </c>
      <c r="E2698" s="1" t="s">
        <v>15</v>
      </c>
      <c r="F2698" s="1" t="s">
        <v>2333</v>
      </c>
      <c r="G2698" s="1" t="b">
        <v>1</v>
      </c>
      <c r="H2698" s="1" t="b">
        <v>1</v>
      </c>
      <c r="I2698" s="1" t="s">
        <v>2221</v>
      </c>
      <c r="J2698" s="5"/>
    </row>
    <row r="2699" hidden="1">
      <c r="A2699" s="1" t="s">
        <v>560</v>
      </c>
      <c r="B2699" s="14"/>
      <c r="C2699" s="1" t="s">
        <v>167</v>
      </c>
      <c r="D2699" s="2" t="s">
        <v>574</v>
      </c>
      <c r="E2699" s="1" t="s">
        <v>17</v>
      </c>
      <c r="F2699" s="1" t="s">
        <v>2946</v>
      </c>
      <c r="G2699" s="1" t="b">
        <v>1</v>
      </c>
      <c r="H2699" s="1" t="b">
        <v>1</v>
      </c>
      <c r="I2699" s="1" t="s">
        <v>2221</v>
      </c>
      <c r="J2699" s="5"/>
    </row>
    <row r="2700" hidden="1">
      <c r="A2700" s="1" t="s">
        <v>560</v>
      </c>
      <c r="B2700" s="14"/>
      <c r="C2700" s="1" t="s">
        <v>167</v>
      </c>
      <c r="D2700" s="2" t="s">
        <v>573</v>
      </c>
      <c r="E2700" s="1" t="s">
        <v>15</v>
      </c>
      <c r="F2700" s="1" t="s">
        <v>2333</v>
      </c>
      <c r="G2700" s="1" t="b">
        <v>1</v>
      </c>
      <c r="H2700" s="1" t="b">
        <v>1</v>
      </c>
      <c r="I2700" s="1" t="s">
        <v>2221</v>
      </c>
      <c r="J2700" s="5"/>
    </row>
    <row r="2701" hidden="1">
      <c r="A2701" s="1" t="s">
        <v>561</v>
      </c>
      <c r="B2701" s="14"/>
      <c r="C2701" s="1" t="s">
        <v>167</v>
      </c>
      <c r="D2701" s="2" t="s">
        <v>574</v>
      </c>
      <c r="E2701" s="1" t="s">
        <v>17</v>
      </c>
      <c r="F2701" s="1" t="s">
        <v>2946</v>
      </c>
      <c r="G2701" s="1" t="b">
        <v>1</v>
      </c>
      <c r="H2701" s="1" t="b">
        <v>1</v>
      </c>
      <c r="I2701" s="1" t="s">
        <v>2221</v>
      </c>
      <c r="J2701" s="5"/>
    </row>
    <row r="2702" hidden="1">
      <c r="A2702" s="1" t="s">
        <v>561</v>
      </c>
      <c r="B2702" s="14"/>
      <c r="C2702" s="1" t="s">
        <v>167</v>
      </c>
      <c r="D2702" s="2" t="s">
        <v>573</v>
      </c>
      <c r="E2702" s="1" t="s">
        <v>15</v>
      </c>
      <c r="F2702" s="1" t="s">
        <v>2333</v>
      </c>
      <c r="G2702" s="1" t="b">
        <v>1</v>
      </c>
      <c r="H2702" s="1" t="b">
        <v>1</v>
      </c>
      <c r="I2702" s="1" t="s">
        <v>2221</v>
      </c>
      <c r="J2702" s="5"/>
    </row>
    <row r="2703" hidden="1">
      <c r="A2703" s="1" t="s">
        <v>562</v>
      </c>
      <c r="B2703" s="14"/>
      <c r="C2703" s="1" t="s">
        <v>167</v>
      </c>
      <c r="D2703" s="2" t="s">
        <v>573</v>
      </c>
      <c r="E2703" s="1" t="s">
        <v>15</v>
      </c>
      <c r="F2703" s="1" t="s">
        <v>2333</v>
      </c>
      <c r="G2703" s="1" t="b">
        <v>1</v>
      </c>
      <c r="H2703" s="1" t="b">
        <v>1</v>
      </c>
      <c r="I2703" s="1" t="s">
        <v>2221</v>
      </c>
      <c r="J2703" s="5"/>
    </row>
    <row r="2704" hidden="1">
      <c r="A2704" s="1" t="s">
        <v>563</v>
      </c>
      <c r="B2704" s="14"/>
      <c r="C2704" s="1" t="s">
        <v>167</v>
      </c>
      <c r="D2704" s="2" t="s">
        <v>574</v>
      </c>
      <c r="E2704" s="1" t="s">
        <v>17</v>
      </c>
      <c r="F2704" s="1" t="s">
        <v>2946</v>
      </c>
      <c r="G2704" s="1" t="b">
        <v>1</v>
      </c>
      <c r="H2704" s="1" t="b">
        <v>1</v>
      </c>
      <c r="I2704" s="1" t="s">
        <v>2221</v>
      </c>
      <c r="J2704" s="5"/>
    </row>
    <row r="2705" hidden="1">
      <c r="A2705" s="1" t="s">
        <v>563</v>
      </c>
      <c r="B2705" s="14"/>
      <c r="C2705" s="1" t="s">
        <v>167</v>
      </c>
      <c r="D2705" s="2" t="s">
        <v>573</v>
      </c>
      <c r="E2705" s="1" t="s">
        <v>15</v>
      </c>
      <c r="F2705" s="1" t="s">
        <v>2333</v>
      </c>
      <c r="G2705" s="1" t="b">
        <v>1</v>
      </c>
      <c r="H2705" s="1" t="b">
        <v>1</v>
      </c>
      <c r="I2705" s="1" t="s">
        <v>2221</v>
      </c>
      <c r="J2705" s="5"/>
    </row>
    <row r="2706" hidden="1">
      <c r="A2706" s="1" t="s">
        <v>564</v>
      </c>
      <c r="B2706" s="14"/>
      <c r="C2706" s="1" t="s">
        <v>167</v>
      </c>
      <c r="D2706" s="2" t="s">
        <v>574</v>
      </c>
      <c r="E2706" s="1" t="s">
        <v>17</v>
      </c>
      <c r="F2706" s="1" t="s">
        <v>2946</v>
      </c>
      <c r="G2706" s="1" t="b">
        <v>1</v>
      </c>
      <c r="H2706" s="1" t="b">
        <v>1</v>
      </c>
      <c r="I2706" s="1" t="s">
        <v>2221</v>
      </c>
      <c r="J2706" s="5"/>
    </row>
    <row r="2707" hidden="1">
      <c r="A2707" s="1" t="s">
        <v>564</v>
      </c>
      <c r="B2707" s="14"/>
      <c r="C2707" s="1" t="s">
        <v>167</v>
      </c>
      <c r="D2707" s="2" t="s">
        <v>573</v>
      </c>
      <c r="E2707" s="1" t="s">
        <v>15</v>
      </c>
      <c r="F2707" s="1" t="s">
        <v>2333</v>
      </c>
      <c r="G2707" s="1" t="b">
        <v>1</v>
      </c>
      <c r="H2707" s="1" t="b">
        <v>1</v>
      </c>
      <c r="I2707" s="1" t="s">
        <v>2221</v>
      </c>
      <c r="J2707" s="5"/>
    </row>
    <row r="2708" hidden="1">
      <c r="A2708" s="1" t="s">
        <v>565</v>
      </c>
      <c r="B2708" s="14"/>
      <c r="C2708" s="1" t="s">
        <v>167</v>
      </c>
      <c r="D2708" s="2" t="s">
        <v>574</v>
      </c>
      <c r="E2708" s="1" t="s">
        <v>17</v>
      </c>
      <c r="F2708" s="1" t="s">
        <v>2946</v>
      </c>
      <c r="G2708" s="1" t="b">
        <v>1</v>
      </c>
      <c r="H2708" s="1" t="b">
        <v>1</v>
      </c>
      <c r="I2708" s="1" t="s">
        <v>2221</v>
      </c>
      <c r="J2708" s="5"/>
    </row>
    <row r="2709" hidden="1">
      <c r="A2709" s="1" t="s">
        <v>565</v>
      </c>
      <c r="B2709" s="14"/>
      <c r="C2709" s="1" t="s">
        <v>167</v>
      </c>
      <c r="D2709" s="2" t="s">
        <v>573</v>
      </c>
      <c r="E2709" s="1" t="s">
        <v>15</v>
      </c>
      <c r="F2709" s="1" t="s">
        <v>2333</v>
      </c>
      <c r="G2709" s="1" t="b">
        <v>1</v>
      </c>
      <c r="H2709" s="1" t="b">
        <v>1</v>
      </c>
      <c r="I2709" s="1" t="s">
        <v>2221</v>
      </c>
      <c r="J2709" s="5"/>
    </row>
    <row r="2710" hidden="1">
      <c r="A2710" s="1" t="s">
        <v>566</v>
      </c>
      <c r="B2710" s="14"/>
      <c r="C2710" s="1" t="s">
        <v>167</v>
      </c>
      <c r="D2710" s="2" t="s">
        <v>573</v>
      </c>
      <c r="E2710" s="1" t="s">
        <v>15</v>
      </c>
      <c r="F2710" s="1" t="s">
        <v>2333</v>
      </c>
      <c r="G2710" s="1" t="b">
        <v>1</v>
      </c>
      <c r="H2710" s="1" t="b">
        <v>1</v>
      </c>
      <c r="I2710" s="1" t="s">
        <v>2221</v>
      </c>
      <c r="J2710" s="5"/>
    </row>
    <row r="2711" hidden="1">
      <c r="A2711" s="1" t="s">
        <v>567</v>
      </c>
      <c r="B2711" s="14"/>
      <c r="C2711" s="1" t="s">
        <v>167</v>
      </c>
      <c r="D2711" s="2" t="s">
        <v>574</v>
      </c>
      <c r="E2711" s="1" t="s">
        <v>17</v>
      </c>
      <c r="F2711" s="1" t="s">
        <v>2946</v>
      </c>
      <c r="G2711" s="1" t="b">
        <v>1</v>
      </c>
      <c r="H2711" s="1" t="b">
        <v>1</v>
      </c>
      <c r="I2711" s="1" t="s">
        <v>2221</v>
      </c>
      <c r="J2711" s="5"/>
    </row>
    <row r="2712" hidden="1">
      <c r="A2712" s="1" t="s">
        <v>567</v>
      </c>
      <c r="B2712" s="14"/>
      <c r="C2712" s="1" t="s">
        <v>167</v>
      </c>
      <c r="D2712" s="2" t="s">
        <v>573</v>
      </c>
      <c r="E2712" s="1" t="s">
        <v>15</v>
      </c>
      <c r="F2712" s="1" t="s">
        <v>2333</v>
      </c>
      <c r="G2712" s="1" t="b">
        <v>1</v>
      </c>
      <c r="H2712" s="1" t="b">
        <v>1</v>
      </c>
      <c r="I2712" s="1" t="s">
        <v>2221</v>
      </c>
      <c r="J2712" s="5"/>
    </row>
    <row r="2713" hidden="1">
      <c r="A2713" s="1" t="s">
        <v>568</v>
      </c>
      <c r="B2713" s="14"/>
      <c r="C2713" s="1" t="s">
        <v>167</v>
      </c>
      <c r="D2713" s="2" t="s">
        <v>574</v>
      </c>
      <c r="E2713" s="1" t="s">
        <v>17</v>
      </c>
      <c r="F2713" s="1" t="s">
        <v>2946</v>
      </c>
      <c r="G2713" s="1" t="b">
        <v>1</v>
      </c>
      <c r="H2713" s="1" t="b">
        <v>1</v>
      </c>
      <c r="I2713" s="1" t="s">
        <v>2221</v>
      </c>
      <c r="J2713" s="5"/>
    </row>
    <row r="2714" hidden="1">
      <c r="A2714" s="1" t="s">
        <v>568</v>
      </c>
      <c r="B2714" s="14"/>
      <c r="C2714" s="1" t="s">
        <v>167</v>
      </c>
      <c r="D2714" s="2" t="s">
        <v>573</v>
      </c>
      <c r="E2714" s="1" t="s">
        <v>15</v>
      </c>
      <c r="F2714" s="1" t="s">
        <v>2333</v>
      </c>
      <c r="G2714" s="1" t="b">
        <v>1</v>
      </c>
      <c r="H2714" s="1" t="b">
        <v>1</v>
      </c>
      <c r="I2714" s="1" t="s">
        <v>2221</v>
      </c>
      <c r="J2714" s="5"/>
    </row>
    <row r="2715" hidden="1">
      <c r="A2715" s="1" t="s">
        <v>569</v>
      </c>
      <c r="B2715" s="14"/>
      <c r="C2715" s="1" t="s">
        <v>167</v>
      </c>
      <c r="D2715" s="2" t="s">
        <v>573</v>
      </c>
      <c r="E2715" s="1" t="s">
        <v>15</v>
      </c>
      <c r="F2715" s="1" t="s">
        <v>2333</v>
      </c>
      <c r="G2715" s="1" t="b">
        <v>1</v>
      </c>
      <c r="H2715" s="1" t="b">
        <v>1</v>
      </c>
      <c r="I2715" s="1" t="s">
        <v>2221</v>
      </c>
      <c r="J2715" s="5"/>
    </row>
    <row r="2716" hidden="1">
      <c r="A2716" s="1" t="s">
        <v>570</v>
      </c>
      <c r="B2716" s="14"/>
      <c r="C2716" s="1" t="s">
        <v>167</v>
      </c>
      <c r="D2716" s="2" t="s">
        <v>573</v>
      </c>
      <c r="E2716" s="1" t="s">
        <v>15</v>
      </c>
      <c r="F2716" s="1" t="s">
        <v>2333</v>
      </c>
      <c r="G2716" s="1" t="b">
        <v>1</v>
      </c>
      <c r="H2716" s="1" t="b">
        <v>1</v>
      </c>
      <c r="I2716" s="1" t="s">
        <v>2221</v>
      </c>
      <c r="J2716" s="5"/>
    </row>
    <row r="2717" hidden="1">
      <c r="A2717" s="1" t="s">
        <v>571</v>
      </c>
      <c r="B2717" s="14"/>
      <c r="C2717" s="1" t="s">
        <v>167</v>
      </c>
      <c r="D2717" s="2" t="s">
        <v>574</v>
      </c>
      <c r="E2717" s="1" t="s">
        <v>17</v>
      </c>
      <c r="F2717" s="1" t="s">
        <v>2946</v>
      </c>
      <c r="G2717" s="1" t="b">
        <v>1</v>
      </c>
      <c r="H2717" s="1" t="b">
        <v>1</v>
      </c>
      <c r="I2717" s="1" t="s">
        <v>2221</v>
      </c>
      <c r="J2717" s="5"/>
    </row>
    <row r="2718" hidden="1">
      <c r="A2718" s="1" t="s">
        <v>571</v>
      </c>
      <c r="B2718" s="14"/>
      <c r="C2718" s="1" t="s">
        <v>167</v>
      </c>
      <c r="D2718" s="2" t="s">
        <v>573</v>
      </c>
      <c r="E2718" s="1" t="s">
        <v>15</v>
      </c>
      <c r="F2718" s="1" t="s">
        <v>2333</v>
      </c>
      <c r="G2718" s="1" t="b">
        <v>1</v>
      </c>
      <c r="H2718" s="1" t="b">
        <v>1</v>
      </c>
      <c r="I2718" s="1" t="s">
        <v>2221</v>
      </c>
      <c r="J2718" s="5"/>
    </row>
    <row r="2719" hidden="1">
      <c r="A2719" s="2" t="s">
        <v>572</v>
      </c>
      <c r="B2719" s="14"/>
      <c r="C2719" s="1" t="s">
        <v>167</v>
      </c>
      <c r="D2719" s="2" t="s">
        <v>574</v>
      </c>
      <c r="E2719" s="1" t="s">
        <v>17</v>
      </c>
      <c r="F2719" s="1" t="s">
        <v>2946</v>
      </c>
      <c r="G2719" s="1" t="b">
        <v>1</v>
      </c>
      <c r="H2719" s="1" t="b">
        <v>1</v>
      </c>
      <c r="I2719" s="1" t="s">
        <v>2221</v>
      </c>
      <c r="J2719" s="5"/>
    </row>
    <row r="2720" hidden="1">
      <c r="A2720" s="2" t="s">
        <v>572</v>
      </c>
      <c r="B2720" s="14"/>
      <c r="C2720" s="1" t="s">
        <v>167</v>
      </c>
      <c r="D2720" s="2" t="s">
        <v>573</v>
      </c>
      <c r="E2720" s="1" t="s">
        <v>15</v>
      </c>
      <c r="F2720" s="1" t="s">
        <v>2333</v>
      </c>
      <c r="G2720" s="1" t="b">
        <v>1</v>
      </c>
      <c r="H2720" s="1" t="b">
        <v>1</v>
      </c>
      <c r="I2720" s="1" t="s">
        <v>2221</v>
      </c>
      <c r="J2720" s="5"/>
    </row>
    <row r="2721" hidden="1">
      <c r="A2721" s="2" t="s">
        <v>573</v>
      </c>
      <c r="B2721" s="14"/>
      <c r="C2721" s="1" t="s">
        <v>15</v>
      </c>
      <c r="D2721" s="2" t="s">
        <v>574</v>
      </c>
      <c r="E2721" s="1" t="s">
        <v>17</v>
      </c>
      <c r="F2721" s="1" t="s">
        <v>2946</v>
      </c>
      <c r="G2721" s="1" t="b">
        <v>1</v>
      </c>
      <c r="H2721" s="1" t="b">
        <v>1</v>
      </c>
      <c r="I2721" s="1" t="s">
        <v>2207</v>
      </c>
      <c r="J2721" s="5"/>
    </row>
    <row r="2722" hidden="1">
      <c r="A2722" s="2" t="s">
        <v>574</v>
      </c>
      <c r="B2722" s="14"/>
      <c r="C2722" s="1" t="s">
        <v>17</v>
      </c>
      <c r="D2722" s="2" t="s">
        <v>574</v>
      </c>
      <c r="E2722" s="1" t="s">
        <v>17</v>
      </c>
      <c r="F2722" s="4"/>
      <c r="G2722" s="1" t="b">
        <v>1</v>
      </c>
      <c r="H2722" s="1" t="b">
        <v>1</v>
      </c>
      <c r="I2722" s="1" t="s">
        <v>2207</v>
      </c>
      <c r="J2722" s="5"/>
    </row>
    <row r="2723" hidden="1">
      <c r="A2723" s="2" t="s">
        <v>574</v>
      </c>
      <c r="B2723" s="14"/>
      <c r="C2723" s="1" t="s">
        <v>17</v>
      </c>
      <c r="D2723" s="2" t="s">
        <v>574</v>
      </c>
      <c r="E2723" s="1" t="s">
        <v>17</v>
      </c>
      <c r="F2723" s="1" t="s">
        <v>2929</v>
      </c>
      <c r="G2723" s="1" t="b">
        <v>1</v>
      </c>
      <c r="H2723" s="1" t="b">
        <v>1</v>
      </c>
      <c r="I2723" s="1" t="s">
        <v>2207</v>
      </c>
      <c r="J2723" s="5"/>
    </row>
    <row r="2724" hidden="1">
      <c r="A2724" s="2" t="s">
        <v>575</v>
      </c>
      <c r="B2724" s="14"/>
      <c r="C2724" s="1" t="s">
        <v>22</v>
      </c>
      <c r="D2724" s="1" t="s">
        <v>551</v>
      </c>
      <c r="E2724" s="1" t="s">
        <v>20</v>
      </c>
      <c r="F2724" s="4"/>
      <c r="G2724" s="1" t="b">
        <v>1</v>
      </c>
      <c r="H2724" s="1" t="b">
        <v>1</v>
      </c>
      <c r="I2724" s="1" t="s">
        <v>2207</v>
      </c>
      <c r="J2724" s="5"/>
    </row>
    <row r="2725" hidden="1">
      <c r="A2725" s="2" t="s">
        <v>575</v>
      </c>
      <c r="B2725" s="14"/>
      <c r="C2725" s="1" t="s">
        <v>22</v>
      </c>
      <c r="D2725" s="1" t="s">
        <v>551</v>
      </c>
      <c r="E2725" s="1" t="s">
        <v>20</v>
      </c>
      <c r="F2725" s="1" t="s">
        <v>2948</v>
      </c>
      <c r="G2725" s="1" t="b">
        <v>1</v>
      </c>
      <c r="H2725" s="1" t="b">
        <v>1</v>
      </c>
      <c r="I2725" s="1" t="s">
        <v>2207</v>
      </c>
      <c r="J2725" s="5"/>
    </row>
    <row r="2726" hidden="1">
      <c r="A2726" s="2" t="s">
        <v>575</v>
      </c>
      <c r="B2726" s="14"/>
      <c r="C2726" s="1" t="s">
        <v>22</v>
      </c>
      <c r="D2726" s="2" t="s">
        <v>574</v>
      </c>
      <c r="E2726" s="1" t="s">
        <v>17</v>
      </c>
      <c r="F2726" s="1" t="s">
        <v>2755</v>
      </c>
      <c r="G2726" s="1" t="b">
        <v>1</v>
      </c>
      <c r="H2726" s="1" t="b">
        <v>1</v>
      </c>
      <c r="I2726" s="1" t="s">
        <v>2221</v>
      </c>
      <c r="J2726" s="5"/>
    </row>
    <row r="2727" hidden="1">
      <c r="A2727" s="1" t="s">
        <v>576</v>
      </c>
      <c r="B2727" s="14"/>
      <c r="C2727" s="1" t="s">
        <v>15</v>
      </c>
      <c r="D2727" s="1" t="s">
        <v>551</v>
      </c>
      <c r="E2727" s="1" t="s">
        <v>20</v>
      </c>
      <c r="F2727" s="4"/>
      <c r="G2727" s="1" t="b">
        <v>1</v>
      </c>
      <c r="H2727" s="1" t="b">
        <v>1</v>
      </c>
      <c r="I2727" s="1" t="s">
        <v>2207</v>
      </c>
      <c r="J2727" s="5"/>
    </row>
    <row r="2728" hidden="1">
      <c r="A2728" s="1" t="s">
        <v>576</v>
      </c>
      <c r="B2728" s="14"/>
      <c r="C2728" s="1" t="s">
        <v>15</v>
      </c>
      <c r="D2728" s="1" t="s">
        <v>551</v>
      </c>
      <c r="E2728" s="1" t="s">
        <v>20</v>
      </c>
      <c r="F2728" s="1" t="s">
        <v>2948</v>
      </c>
      <c r="G2728" s="1" t="b">
        <v>1</v>
      </c>
      <c r="H2728" s="1" t="b">
        <v>1</v>
      </c>
      <c r="I2728" s="1" t="s">
        <v>2207</v>
      </c>
      <c r="J2728" s="5"/>
    </row>
    <row r="2729" hidden="1">
      <c r="A2729" s="2" t="s">
        <v>577</v>
      </c>
      <c r="B2729" s="14"/>
      <c r="C2729" s="1" t="s">
        <v>13</v>
      </c>
      <c r="D2729" s="2" t="s">
        <v>707</v>
      </c>
      <c r="E2729" s="1" t="s">
        <v>22</v>
      </c>
      <c r="F2729" s="1" t="s">
        <v>2958</v>
      </c>
      <c r="G2729" s="1" t="b">
        <v>1</v>
      </c>
      <c r="H2729" s="1" t="b">
        <v>1</v>
      </c>
      <c r="I2729" s="1" t="s">
        <v>2236</v>
      </c>
      <c r="J2729" s="5"/>
    </row>
    <row r="2730" hidden="1">
      <c r="A2730" s="2" t="s">
        <v>577</v>
      </c>
      <c r="B2730" s="14"/>
      <c r="C2730" s="1" t="s">
        <v>13</v>
      </c>
      <c r="D2730" s="2" t="s">
        <v>703</v>
      </c>
      <c r="E2730" s="1" t="s">
        <v>22</v>
      </c>
      <c r="F2730" s="1" t="s">
        <v>2959</v>
      </c>
      <c r="G2730" s="1" t="b">
        <v>1</v>
      </c>
      <c r="H2730" s="1" t="b">
        <v>1</v>
      </c>
      <c r="I2730" s="1" t="s">
        <v>2236</v>
      </c>
      <c r="J2730" s="5"/>
    </row>
    <row r="2731" hidden="1">
      <c r="A2731" s="2" t="s">
        <v>577</v>
      </c>
      <c r="B2731" s="14"/>
      <c r="C2731" s="1" t="s">
        <v>13</v>
      </c>
      <c r="D2731" s="2" t="s">
        <v>580</v>
      </c>
      <c r="E2731" s="1" t="s">
        <v>22</v>
      </c>
      <c r="F2731" s="1" t="s">
        <v>2960</v>
      </c>
      <c r="G2731" s="1" t="b">
        <v>1</v>
      </c>
      <c r="H2731" s="1" t="b">
        <v>1</v>
      </c>
      <c r="I2731" s="1" t="s">
        <v>2236</v>
      </c>
      <c r="J2731" s="5"/>
    </row>
    <row r="2732" hidden="1">
      <c r="A2732" s="2" t="s">
        <v>577</v>
      </c>
      <c r="B2732" s="14"/>
      <c r="C2732" s="1" t="s">
        <v>13</v>
      </c>
      <c r="D2732" s="2" t="s">
        <v>717</v>
      </c>
      <c r="E2732" s="1" t="s">
        <v>22</v>
      </c>
      <c r="F2732" s="1" t="s">
        <v>2961</v>
      </c>
      <c r="G2732" s="1" t="b">
        <v>1</v>
      </c>
      <c r="H2732" s="1" t="b">
        <v>1</v>
      </c>
      <c r="I2732" s="1" t="s">
        <v>2236</v>
      </c>
      <c r="J2732" s="5"/>
    </row>
    <row r="2733" hidden="1">
      <c r="A2733" s="2" t="s">
        <v>577</v>
      </c>
      <c r="B2733" s="14"/>
      <c r="C2733" s="1" t="s">
        <v>13</v>
      </c>
      <c r="D2733" s="2" t="s">
        <v>689</v>
      </c>
      <c r="E2733" s="1" t="s">
        <v>20</v>
      </c>
      <c r="F2733" s="1" t="s">
        <v>2962</v>
      </c>
      <c r="G2733" s="1" t="b">
        <v>1</v>
      </c>
      <c r="H2733" s="1" t="b">
        <v>1</v>
      </c>
      <c r="I2733" s="1" t="s">
        <v>2236</v>
      </c>
      <c r="J2733" s="5"/>
    </row>
    <row r="2734" hidden="1">
      <c r="A2734" s="2" t="s">
        <v>577</v>
      </c>
      <c r="B2734" s="14"/>
      <c r="C2734" s="1" t="s">
        <v>13</v>
      </c>
      <c r="D2734" s="2" t="s">
        <v>648</v>
      </c>
      <c r="E2734" s="1" t="s">
        <v>17</v>
      </c>
      <c r="F2734" s="1" t="s">
        <v>2963</v>
      </c>
      <c r="G2734" s="1" t="b">
        <v>1</v>
      </c>
      <c r="H2734" s="1" t="b">
        <v>1</v>
      </c>
      <c r="I2734" s="1" t="s">
        <v>2221</v>
      </c>
      <c r="J2734" s="5"/>
    </row>
    <row r="2735" hidden="1">
      <c r="A2735" s="2" t="s">
        <v>577</v>
      </c>
      <c r="B2735" s="14"/>
      <c r="C2735" s="1" t="s">
        <v>13</v>
      </c>
      <c r="D2735" s="2" t="s">
        <v>702</v>
      </c>
      <c r="E2735" s="1" t="s">
        <v>17</v>
      </c>
      <c r="F2735" s="1" t="s">
        <v>2964</v>
      </c>
      <c r="G2735" s="1" t="b">
        <v>1</v>
      </c>
      <c r="H2735" s="1" t="b">
        <v>1</v>
      </c>
      <c r="I2735" s="1" t="s">
        <v>2221</v>
      </c>
      <c r="J2735" s="5"/>
    </row>
    <row r="2736" hidden="1">
      <c r="A2736" s="2" t="s">
        <v>577</v>
      </c>
      <c r="B2736" s="14"/>
      <c r="C2736" s="1" t="s">
        <v>13</v>
      </c>
      <c r="D2736" s="2" t="s">
        <v>688</v>
      </c>
      <c r="E2736" s="1" t="s">
        <v>17</v>
      </c>
      <c r="F2736" s="1" t="s">
        <v>2965</v>
      </c>
      <c r="G2736" s="1" t="b">
        <v>1</v>
      </c>
      <c r="H2736" s="1" t="b">
        <v>1</v>
      </c>
      <c r="I2736" s="1" t="s">
        <v>2221</v>
      </c>
      <c r="J2736" s="5"/>
    </row>
    <row r="2737" hidden="1">
      <c r="A2737" s="2" t="s">
        <v>577</v>
      </c>
      <c r="B2737" s="14"/>
      <c r="C2737" s="1" t="s">
        <v>13</v>
      </c>
      <c r="D2737" s="2" t="s">
        <v>714</v>
      </c>
      <c r="E2737" s="1" t="s">
        <v>20</v>
      </c>
      <c r="F2737" s="1" t="s">
        <v>2092</v>
      </c>
      <c r="G2737" s="1" t="b">
        <v>1</v>
      </c>
      <c r="H2737" s="1" t="b">
        <v>1</v>
      </c>
      <c r="I2737" s="1" t="s">
        <v>2221</v>
      </c>
      <c r="J2737" s="5"/>
    </row>
    <row r="2738" hidden="1">
      <c r="A2738" s="2" t="s">
        <v>577</v>
      </c>
      <c r="B2738" s="14"/>
      <c r="C2738" s="1" t="s">
        <v>13</v>
      </c>
      <c r="D2738" s="2" t="s">
        <v>716</v>
      </c>
      <c r="E2738" s="1" t="s">
        <v>20</v>
      </c>
      <c r="F2738" s="1" t="s">
        <v>2097</v>
      </c>
      <c r="G2738" s="1" t="b">
        <v>1</v>
      </c>
      <c r="H2738" s="1" t="b">
        <v>1</v>
      </c>
      <c r="I2738" s="1" t="s">
        <v>2221</v>
      </c>
      <c r="J2738" s="5"/>
    </row>
    <row r="2739" hidden="1">
      <c r="A2739" s="2" t="s">
        <v>577</v>
      </c>
      <c r="B2739" s="14"/>
      <c r="C2739" s="1" t="s">
        <v>13</v>
      </c>
      <c r="D2739" s="2" t="s">
        <v>715</v>
      </c>
      <c r="E2739" s="1" t="s">
        <v>20</v>
      </c>
      <c r="F2739" s="1" t="s">
        <v>2966</v>
      </c>
      <c r="G2739" s="1" t="b">
        <v>1</v>
      </c>
      <c r="H2739" s="1" t="b">
        <v>1</v>
      </c>
      <c r="I2739" s="1" t="s">
        <v>2221</v>
      </c>
      <c r="J2739" s="5"/>
    </row>
    <row r="2740" hidden="1">
      <c r="A2740" s="2" t="s">
        <v>577</v>
      </c>
      <c r="B2740" s="14"/>
      <c r="C2740" s="1" t="s">
        <v>13</v>
      </c>
      <c r="D2740" s="2" t="s">
        <v>692</v>
      </c>
      <c r="E2740" s="1" t="s">
        <v>17</v>
      </c>
      <c r="F2740" s="1" t="s">
        <v>2967</v>
      </c>
      <c r="G2740" s="1" t="b">
        <v>1</v>
      </c>
      <c r="H2740" s="1" t="b">
        <v>1</v>
      </c>
      <c r="I2740" s="1" t="s">
        <v>2221</v>
      </c>
      <c r="J2740" s="5"/>
    </row>
    <row r="2741" hidden="1">
      <c r="A2741" s="2" t="s">
        <v>577</v>
      </c>
      <c r="B2741" s="14"/>
      <c r="C2741" s="1" t="s">
        <v>13</v>
      </c>
      <c r="D2741" s="2" t="s">
        <v>693</v>
      </c>
      <c r="E2741" s="1" t="s">
        <v>17</v>
      </c>
      <c r="F2741" s="1" t="s">
        <v>2968</v>
      </c>
      <c r="G2741" s="1" t="b">
        <v>1</v>
      </c>
      <c r="H2741" s="1" t="b">
        <v>1</v>
      </c>
      <c r="I2741" s="1" t="s">
        <v>2221</v>
      </c>
      <c r="J2741" s="5"/>
    </row>
    <row r="2742" hidden="1">
      <c r="A2742" s="2" t="s">
        <v>577</v>
      </c>
      <c r="B2742" s="14"/>
      <c r="C2742" s="1" t="s">
        <v>13</v>
      </c>
      <c r="D2742" s="2" t="s">
        <v>694</v>
      </c>
      <c r="E2742" s="1" t="s">
        <v>17</v>
      </c>
      <c r="F2742" s="1" t="s">
        <v>2969</v>
      </c>
      <c r="G2742" s="1" t="b">
        <v>1</v>
      </c>
      <c r="H2742" s="1" t="b">
        <v>1</v>
      </c>
      <c r="I2742" s="1" t="s">
        <v>2221</v>
      </c>
      <c r="J2742" s="5"/>
    </row>
    <row r="2743" hidden="1">
      <c r="A2743" s="2" t="s">
        <v>577</v>
      </c>
      <c r="B2743" s="14"/>
      <c r="C2743" s="1" t="s">
        <v>13</v>
      </c>
      <c r="D2743" s="2" t="s">
        <v>695</v>
      </c>
      <c r="E2743" s="1" t="s">
        <v>17</v>
      </c>
      <c r="F2743" s="1" t="s">
        <v>2970</v>
      </c>
      <c r="G2743" s="1" t="b">
        <v>1</v>
      </c>
      <c r="H2743" s="1" t="b">
        <v>1</v>
      </c>
      <c r="I2743" s="1" t="s">
        <v>2221</v>
      </c>
      <c r="J2743" s="5"/>
    </row>
    <row r="2744" hidden="1">
      <c r="A2744" s="2" t="s">
        <v>577</v>
      </c>
      <c r="B2744" s="14"/>
      <c r="C2744" s="1" t="s">
        <v>13</v>
      </c>
      <c r="D2744" s="2" t="s">
        <v>696</v>
      </c>
      <c r="E2744" s="1" t="s">
        <v>17</v>
      </c>
      <c r="F2744" s="1" t="s">
        <v>2971</v>
      </c>
      <c r="G2744" s="1" t="b">
        <v>1</v>
      </c>
      <c r="H2744" s="1" t="b">
        <v>1</v>
      </c>
      <c r="I2744" s="1" t="s">
        <v>2221</v>
      </c>
      <c r="J2744" s="5"/>
    </row>
    <row r="2745" hidden="1">
      <c r="A2745" s="2" t="s">
        <v>577</v>
      </c>
      <c r="B2745" s="14"/>
      <c r="C2745" s="1" t="s">
        <v>13</v>
      </c>
      <c r="D2745" s="2" t="s">
        <v>697</v>
      </c>
      <c r="E2745" s="1" t="s">
        <v>17</v>
      </c>
      <c r="F2745" s="1" t="s">
        <v>2972</v>
      </c>
      <c r="G2745" s="1" t="b">
        <v>1</v>
      </c>
      <c r="H2745" s="1" t="b">
        <v>1</v>
      </c>
      <c r="I2745" s="1" t="s">
        <v>2221</v>
      </c>
      <c r="J2745" s="5"/>
    </row>
    <row r="2746" hidden="1">
      <c r="A2746" s="2" t="s">
        <v>577</v>
      </c>
      <c r="B2746" s="14"/>
      <c r="C2746" s="1" t="s">
        <v>13</v>
      </c>
      <c r="D2746" s="2" t="s">
        <v>690</v>
      </c>
      <c r="E2746" s="1" t="s">
        <v>17</v>
      </c>
      <c r="F2746" s="1" t="s">
        <v>2973</v>
      </c>
      <c r="G2746" s="1" t="b">
        <v>1</v>
      </c>
      <c r="H2746" s="1" t="b">
        <v>1</v>
      </c>
      <c r="I2746" s="1" t="s">
        <v>2221</v>
      </c>
      <c r="J2746" s="5"/>
    </row>
    <row r="2747" hidden="1">
      <c r="A2747" s="2" t="s">
        <v>577</v>
      </c>
      <c r="B2747" s="14"/>
      <c r="C2747" s="1" t="s">
        <v>13</v>
      </c>
      <c r="D2747" s="2" t="s">
        <v>691</v>
      </c>
      <c r="E2747" s="1" t="s">
        <v>17</v>
      </c>
      <c r="F2747" s="1" t="s">
        <v>2974</v>
      </c>
      <c r="G2747" s="1" t="b">
        <v>1</v>
      </c>
      <c r="H2747" s="1" t="b">
        <v>1</v>
      </c>
      <c r="I2747" s="1" t="s">
        <v>2221</v>
      </c>
      <c r="J2747" s="5"/>
    </row>
    <row r="2748" hidden="1">
      <c r="A2748" s="2" t="s">
        <v>577</v>
      </c>
      <c r="B2748" s="14"/>
      <c r="C2748" s="1" t="s">
        <v>13</v>
      </c>
      <c r="D2748" s="2" t="s">
        <v>698</v>
      </c>
      <c r="E2748" s="1" t="s">
        <v>17</v>
      </c>
      <c r="F2748" s="1" t="s">
        <v>2975</v>
      </c>
      <c r="G2748" s="1" t="b">
        <v>1</v>
      </c>
      <c r="H2748" s="1" t="b">
        <v>1</v>
      </c>
      <c r="I2748" s="1" t="s">
        <v>2221</v>
      </c>
      <c r="J2748" s="5"/>
    </row>
    <row r="2749" hidden="1">
      <c r="A2749" s="2" t="s">
        <v>577</v>
      </c>
      <c r="B2749" s="14"/>
      <c r="C2749" s="1" t="s">
        <v>13</v>
      </c>
      <c r="D2749" s="2" t="s">
        <v>700</v>
      </c>
      <c r="E2749" s="1" t="s">
        <v>17</v>
      </c>
      <c r="F2749" s="1" t="s">
        <v>2976</v>
      </c>
      <c r="G2749" s="1" t="b">
        <v>1</v>
      </c>
      <c r="H2749" s="1" t="b">
        <v>1</v>
      </c>
      <c r="I2749" s="1" t="s">
        <v>2221</v>
      </c>
      <c r="J2749" s="5"/>
    </row>
    <row r="2750" hidden="1">
      <c r="A2750" s="2" t="s">
        <v>577</v>
      </c>
      <c r="B2750" s="14"/>
      <c r="C2750" s="1" t="s">
        <v>13</v>
      </c>
      <c r="D2750" s="2" t="s">
        <v>699</v>
      </c>
      <c r="E2750" s="1" t="s">
        <v>17</v>
      </c>
      <c r="F2750" s="1" t="s">
        <v>2977</v>
      </c>
      <c r="G2750" s="1" t="b">
        <v>1</v>
      </c>
      <c r="H2750" s="1" t="b">
        <v>1</v>
      </c>
      <c r="I2750" s="1" t="s">
        <v>2221</v>
      </c>
      <c r="J2750" s="5"/>
    </row>
    <row r="2751" hidden="1">
      <c r="A2751" s="2" t="s">
        <v>577</v>
      </c>
      <c r="B2751" s="14"/>
      <c r="C2751" s="1" t="s">
        <v>13</v>
      </c>
      <c r="D2751" s="2" t="s">
        <v>689</v>
      </c>
      <c r="E2751" s="1" t="s">
        <v>20</v>
      </c>
      <c r="F2751" s="1" t="s">
        <v>2978</v>
      </c>
      <c r="G2751" s="1" t="b">
        <v>1</v>
      </c>
      <c r="H2751" s="1" t="b">
        <v>1</v>
      </c>
      <c r="I2751" s="1" t="s">
        <v>2221</v>
      </c>
      <c r="J2751" s="5"/>
    </row>
    <row r="2752" hidden="1">
      <c r="A2752" s="2" t="s">
        <v>577</v>
      </c>
      <c r="B2752" s="14"/>
      <c r="C2752" s="1" t="s">
        <v>13</v>
      </c>
      <c r="D2752" s="2" t="s">
        <v>701</v>
      </c>
      <c r="E2752" s="1" t="s">
        <v>20</v>
      </c>
      <c r="F2752" s="1" t="s">
        <v>2979</v>
      </c>
      <c r="G2752" s="1" t="b">
        <v>1</v>
      </c>
      <c r="H2752" s="1" t="b">
        <v>1</v>
      </c>
      <c r="I2752" s="1" t="s">
        <v>2221</v>
      </c>
      <c r="J2752" s="5"/>
    </row>
    <row r="2753" hidden="1">
      <c r="A2753" s="2" t="s">
        <v>577</v>
      </c>
      <c r="B2753" s="14"/>
      <c r="C2753" s="1" t="s">
        <v>13</v>
      </c>
      <c r="D2753" s="2" t="s">
        <v>707</v>
      </c>
      <c r="E2753" s="1" t="s">
        <v>22</v>
      </c>
      <c r="F2753" s="1" t="s">
        <v>2980</v>
      </c>
      <c r="G2753" s="1" t="b">
        <v>1</v>
      </c>
      <c r="H2753" s="1" t="b">
        <v>1</v>
      </c>
      <c r="I2753" s="1" t="s">
        <v>2221</v>
      </c>
      <c r="J2753" s="5"/>
    </row>
    <row r="2754" hidden="1">
      <c r="A2754" s="2" t="s">
        <v>577</v>
      </c>
      <c r="B2754" s="14"/>
      <c r="C2754" s="1" t="s">
        <v>13</v>
      </c>
      <c r="D2754" s="2" t="s">
        <v>703</v>
      </c>
      <c r="E2754" s="1" t="s">
        <v>22</v>
      </c>
      <c r="F2754" s="1" t="s">
        <v>2981</v>
      </c>
      <c r="G2754" s="1" t="b">
        <v>1</v>
      </c>
      <c r="H2754" s="1" t="b">
        <v>1</v>
      </c>
      <c r="I2754" s="1" t="s">
        <v>2221</v>
      </c>
      <c r="J2754" s="5"/>
    </row>
    <row r="2755" hidden="1">
      <c r="A2755" s="2" t="s">
        <v>577</v>
      </c>
      <c r="B2755" s="14"/>
      <c r="C2755" s="1" t="s">
        <v>13</v>
      </c>
      <c r="D2755" s="2" t="s">
        <v>580</v>
      </c>
      <c r="E2755" s="1" t="s">
        <v>22</v>
      </c>
      <c r="F2755" s="1" t="s">
        <v>2982</v>
      </c>
      <c r="G2755" s="1" t="b">
        <v>1</v>
      </c>
      <c r="H2755" s="1" t="b">
        <v>1</v>
      </c>
      <c r="I2755" s="1" t="s">
        <v>2221</v>
      </c>
      <c r="J2755" s="5"/>
    </row>
    <row r="2756" hidden="1">
      <c r="A2756" s="2" t="s">
        <v>577</v>
      </c>
      <c r="B2756" s="14"/>
      <c r="C2756" s="1" t="s">
        <v>13</v>
      </c>
      <c r="D2756" s="2" t="s">
        <v>717</v>
      </c>
      <c r="E2756" s="1" t="s">
        <v>22</v>
      </c>
      <c r="F2756" s="1" t="s">
        <v>2983</v>
      </c>
      <c r="G2756" s="1" t="b">
        <v>1</v>
      </c>
      <c r="H2756" s="1" t="b">
        <v>1</v>
      </c>
      <c r="I2756" s="1" t="s">
        <v>2221</v>
      </c>
      <c r="J2756" s="5"/>
    </row>
    <row r="2757" hidden="1">
      <c r="A2757" s="2" t="s">
        <v>577</v>
      </c>
      <c r="B2757" s="14"/>
      <c r="C2757" s="1" t="s">
        <v>13</v>
      </c>
      <c r="D2757" s="2" t="s">
        <v>713</v>
      </c>
      <c r="E2757" s="1" t="s">
        <v>17</v>
      </c>
      <c r="F2757" s="1" t="s">
        <v>2984</v>
      </c>
      <c r="G2757" s="1" t="b">
        <v>1</v>
      </c>
      <c r="H2757" s="1" t="b">
        <v>1</v>
      </c>
      <c r="I2757" s="1" t="s">
        <v>2221</v>
      </c>
      <c r="J2757" s="5"/>
    </row>
    <row r="2758" hidden="1">
      <c r="A2758" s="2" t="s">
        <v>577</v>
      </c>
      <c r="B2758" s="14"/>
      <c r="C2758" s="1" t="s">
        <v>13</v>
      </c>
      <c r="D2758" s="2" t="s">
        <v>711</v>
      </c>
      <c r="E2758" s="1" t="s">
        <v>17</v>
      </c>
      <c r="F2758" s="1" t="s">
        <v>2985</v>
      </c>
      <c r="G2758" s="1" t="b">
        <v>1</v>
      </c>
      <c r="H2758" s="1" t="b">
        <v>1</v>
      </c>
      <c r="I2758" s="1" t="s">
        <v>2221</v>
      </c>
      <c r="J2758" s="5"/>
    </row>
    <row r="2759" hidden="1">
      <c r="A2759" s="2" t="s">
        <v>577</v>
      </c>
      <c r="B2759" s="14"/>
      <c r="C2759" s="1" t="s">
        <v>13</v>
      </c>
      <c r="D2759" s="2" t="s">
        <v>712</v>
      </c>
      <c r="E2759" s="1" t="s">
        <v>17</v>
      </c>
      <c r="F2759" s="1" t="s">
        <v>2986</v>
      </c>
      <c r="G2759" s="1" t="b">
        <v>1</v>
      </c>
      <c r="H2759" s="1" t="b">
        <v>1</v>
      </c>
      <c r="I2759" s="1" t="s">
        <v>2221</v>
      </c>
      <c r="J2759" s="5"/>
    </row>
    <row r="2760" hidden="1">
      <c r="A2760" s="2" t="s">
        <v>577</v>
      </c>
      <c r="B2760" s="14"/>
      <c r="C2760" s="1" t="s">
        <v>13</v>
      </c>
      <c r="D2760" s="2" t="s">
        <v>704</v>
      </c>
      <c r="E2760" s="1" t="s">
        <v>17</v>
      </c>
      <c r="F2760" s="1" t="s">
        <v>2987</v>
      </c>
      <c r="G2760" s="1" t="b">
        <v>1</v>
      </c>
      <c r="H2760" s="1" t="b">
        <v>1</v>
      </c>
      <c r="I2760" s="1" t="s">
        <v>2221</v>
      </c>
      <c r="J2760" s="5"/>
    </row>
    <row r="2761" hidden="1">
      <c r="A2761" s="2" t="s">
        <v>577</v>
      </c>
      <c r="B2761" s="14"/>
      <c r="C2761" s="1" t="s">
        <v>13</v>
      </c>
      <c r="D2761" s="2" t="s">
        <v>687</v>
      </c>
      <c r="E2761" s="1" t="s">
        <v>15</v>
      </c>
      <c r="F2761" s="1" t="s">
        <v>2333</v>
      </c>
      <c r="G2761" s="1" t="b">
        <v>1</v>
      </c>
      <c r="H2761" s="1" t="b">
        <v>1</v>
      </c>
      <c r="I2761" s="1" t="s">
        <v>2221</v>
      </c>
      <c r="J2761" s="5"/>
    </row>
    <row r="2762" hidden="1">
      <c r="A2762" s="2" t="s">
        <v>577</v>
      </c>
      <c r="B2762" s="14"/>
      <c r="C2762" s="1" t="s">
        <v>13</v>
      </c>
      <c r="D2762" s="2" t="s">
        <v>616</v>
      </c>
      <c r="E2762" s="1" t="s">
        <v>20</v>
      </c>
      <c r="F2762" s="1" t="s">
        <v>2988</v>
      </c>
      <c r="G2762" s="1" t="b">
        <v>1</v>
      </c>
      <c r="H2762" s="1" t="b">
        <v>1</v>
      </c>
      <c r="I2762" s="1" t="s">
        <v>2221</v>
      </c>
      <c r="J2762" s="5"/>
    </row>
    <row r="2763" hidden="1">
      <c r="A2763" s="2" t="s">
        <v>577</v>
      </c>
      <c r="B2763" s="14"/>
      <c r="C2763" s="1" t="s">
        <v>13</v>
      </c>
      <c r="D2763" s="2" t="s">
        <v>708</v>
      </c>
      <c r="E2763" s="1" t="s">
        <v>17</v>
      </c>
      <c r="F2763" s="1" t="s">
        <v>2989</v>
      </c>
      <c r="G2763" s="1" t="b">
        <v>1</v>
      </c>
      <c r="H2763" s="1" t="b">
        <v>1</v>
      </c>
      <c r="I2763" s="1" t="s">
        <v>2221</v>
      </c>
      <c r="J2763" s="5"/>
    </row>
    <row r="2764" hidden="1">
      <c r="A2764" s="2" t="s">
        <v>577</v>
      </c>
      <c r="B2764" s="14"/>
      <c r="C2764" s="1" t="s">
        <v>13</v>
      </c>
      <c r="D2764" s="2" t="s">
        <v>709</v>
      </c>
      <c r="E2764" s="1" t="s">
        <v>15</v>
      </c>
      <c r="F2764" s="1" t="s">
        <v>2990</v>
      </c>
      <c r="G2764" s="1" t="b">
        <v>1</v>
      </c>
      <c r="H2764" s="1" t="b">
        <v>1</v>
      </c>
      <c r="I2764" s="1" t="s">
        <v>2221</v>
      </c>
      <c r="J2764" s="5"/>
    </row>
    <row r="2765" hidden="1">
      <c r="A2765" s="2" t="s">
        <v>577</v>
      </c>
      <c r="B2765" s="14"/>
      <c r="C2765" s="1" t="s">
        <v>13</v>
      </c>
      <c r="D2765" s="2" t="s">
        <v>706</v>
      </c>
      <c r="E2765" s="1" t="s">
        <v>15</v>
      </c>
      <c r="F2765" s="1" t="s">
        <v>2780</v>
      </c>
      <c r="G2765" s="1" t="b">
        <v>1</v>
      </c>
      <c r="H2765" s="1" t="b">
        <v>1</v>
      </c>
      <c r="I2765" s="1" t="s">
        <v>2221</v>
      </c>
      <c r="J2765" s="5"/>
    </row>
    <row r="2766" hidden="1">
      <c r="A2766" s="2" t="s">
        <v>577</v>
      </c>
      <c r="B2766" s="14"/>
      <c r="C2766" s="1" t="s">
        <v>13</v>
      </c>
      <c r="D2766" s="2" t="s">
        <v>579</v>
      </c>
      <c r="E2766" s="1" t="s">
        <v>15</v>
      </c>
      <c r="F2766" s="1" t="s">
        <v>2326</v>
      </c>
      <c r="G2766" s="1" t="b">
        <v>1</v>
      </c>
      <c r="H2766" s="1" t="b">
        <v>1</v>
      </c>
      <c r="I2766" s="1" t="s">
        <v>2221</v>
      </c>
      <c r="J2766" s="5"/>
    </row>
    <row r="2767" hidden="1">
      <c r="A2767" s="2" t="s">
        <v>577</v>
      </c>
      <c r="B2767" s="14"/>
      <c r="C2767" s="1" t="s">
        <v>13</v>
      </c>
      <c r="D2767" s="2" t="s">
        <v>687</v>
      </c>
      <c r="E2767" s="1" t="s">
        <v>15</v>
      </c>
      <c r="F2767" s="1" t="s">
        <v>2991</v>
      </c>
      <c r="G2767" s="1" t="b">
        <v>1</v>
      </c>
      <c r="H2767" s="1" t="b">
        <v>1</v>
      </c>
      <c r="I2767" s="1" t="s">
        <v>2236</v>
      </c>
      <c r="J2767" s="5"/>
    </row>
    <row r="2768" hidden="1">
      <c r="A2768" s="2" t="s">
        <v>578</v>
      </c>
      <c r="B2768" s="14"/>
      <c r="C2768" s="1" t="s">
        <v>22</v>
      </c>
      <c r="D2768" s="2" t="s">
        <v>704</v>
      </c>
      <c r="E2768" s="1" t="s">
        <v>17</v>
      </c>
      <c r="F2768" s="4"/>
      <c r="G2768" s="1" t="b">
        <v>1</v>
      </c>
      <c r="H2768" s="1" t="b">
        <v>1</v>
      </c>
      <c r="I2768" s="1" t="s">
        <v>2207</v>
      </c>
      <c r="J2768" s="5"/>
    </row>
    <row r="2769" hidden="1">
      <c r="A2769" s="2" t="s">
        <v>578</v>
      </c>
      <c r="B2769" s="14"/>
      <c r="C2769" s="1" t="s">
        <v>22</v>
      </c>
      <c r="D2769" s="2" t="s">
        <v>704</v>
      </c>
      <c r="E2769" s="1" t="s">
        <v>17</v>
      </c>
      <c r="F2769" s="1" t="s">
        <v>2992</v>
      </c>
      <c r="G2769" s="1" t="b">
        <v>1</v>
      </c>
      <c r="H2769" s="1" t="b">
        <v>1</v>
      </c>
      <c r="I2769" s="1" t="s">
        <v>2207</v>
      </c>
      <c r="J2769" s="5"/>
    </row>
    <row r="2770" hidden="1">
      <c r="A2770" s="2" t="s">
        <v>579</v>
      </c>
      <c r="B2770" s="14"/>
      <c r="C2770" s="1" t="s">
        <v>15</v>
      </c>
      <c r="D2770" s="2" t="s">
        <v>649</v>
      </c>
      <c r="E2770" s="1" t="s">
        <v>17</v>
      </c>
      <c r="F2770" s="4"/>
      <c r="G2770" s="1" t="b">
        <v>1</v>
      </c>
      <c r="H2770" s="1" t="b">
        <v>1</v>
      </c>
      <c r="I2770" s="1" t="s">
        <v>2207</v>
      </c>
      <c r="J2770" s="5"/>
    </row>
    <row r="2771" hidden="1">
      <c r="A2771" s="2" t="s">
        <v>579</v>
      </c>
      <c r="B2771" s="14"/>
      <c r="C2771" s="1" t="s">
        <v>15</v>
      </c>
      <c r="D2771" s="2" t="s">
        <v>649</v>
      </c>
      <c r="E2771" s="1" t="s">
        <v>17</v>
      </c>
      <c r="F2771" s="1" t="s">
        <v>2993</v>
      </c>
      <c r="G2771" s="1" t="b">
        <v>1</v>
      </c>
      <c r="H2771" s="1" t="b">
        <v>1</v>
      </c>
      <c r="I2771" s="1" t="s">
        <v>2207</v>
      </c>
      <c r="J2771" s="5"/>
    </row>
    <row r="2772" hidden="1">
      <c r="A2772" s="2" t="s">
        <v>580</v>
      </c>
      <c r="B2772" s="14"/>
      <c r="C2772" s="1" t="s">
        <v>22</v>
      </c>
      <c r="D2772" s="2" t="s">
        <v>649</v>
      </c>
      <c r="E2772" s="1" t="s">
        <v>17</v>
      </c>
      <c r="F2772" s="4"/>
      <c r="G2772" s="1" t="b">
        <v>1</v>
      </c>
      <c r="H2772" s="1" t="b">
        <v>1</v>
      </c>
      <c r="I2772" s="1" t="s">
        <v>2207</v>
      </c>
      <c r="J2772" s="5"/>
    </row>
    <row r="2773" hidden="1">
      <c r="A2773" s="2" t="s">
        <v>580</v>
      </c>
      <c r="B2773" s="14"/>
      <c r="C2773" s="1" t="s">
        <v>22</v>
      </c>
      <c r="D2773" s="2" t="s">
        <v>649</v>
      </c>
      <c r="E2773" s="1" t="s">
        <v>17</v>
      </c>
      <c r="F2773" s="1" t="s">
        <v>2994</v>
      </c>
      <c r="G2773" s="1" t="b">
        <v>1</v>
      </c>
      <c r="H2773" s="1" t="b">
        <v>1</v>
      </c>
      <c r="I2773" s="1" t="s">
        <v>2207</v>
      </c>
      <c r="J2773" s="5"/>
    </row>
    <row r="2774" hidden="1">
      <c r="A2774" s="2" t="s">
        <v>580</v>
      </c>
      <c r="B2774" s="14"/>
      <c r="C2774" s="1" t="s">
        <v>22</v>
      </c>
      <c r="D2774" s="2" t="s">
        <v>707</v>
      </c>
      <c r="E2774" s="1" t="s">
        <v>22</v>
      </c>
      <c r="F2774" s="1" t="s">
        <v>2412</v>
      </c>
      <c r="G2774" s="1" t="b">
        <v>1</v>
      </c>
      <c r="H2774" s="1" t="b">
        <v>1</v>
      </c>
      <c r="I2774" s="1" t="s">
        <v>2221</v>
      </c>
      <c r="J2774" s="5"/>
    </row>
    <row r="2775" hidden="1">
      <c r="A2775" s="2" t="s">
        <v>580</v>
      </c>
      <c r="B2775" s="14"/>
      <c r="C2775" s="1" t="s">
        <v>22</v>
      </c>
      <c r="D2775" s="2" t="s">
        <v>692</v>
      </c>
      <c r="E2775" s="1" t="s">
        <v>17</v>
      </c>
      <c r="F2775" s="1" t="s">
        <v>2995</v>
      </c>
      <c r="G2775" s="1" t="b">
        <v>1</v>
      </c>
      <c r="H2775" s="1" t="b">
        <v>1</v>
      </c>
      <c r="I2775" s="1" t="s">
        <v>2221</v>
      </c>
      <c r="J2775" s="5"/>
    </row>
    <row r="2776" hidden="1">
      <c r="A2776" s="2" t="s">
        <v>580</v>
      </c>
      <c r="B2776" s="14"/>
      <c r="C2776" s="1" t="s">
        <v>22</v>
      </c>
      <c r="D2776" s="2" t="s">
        <v>694</v>
      </c>
      <c r="E2776" s="1" t="s">
        <v>17</v>
      </c>
      <c r="F2776" s="1" t="s">
        <v>2996</v>
      </c>
      <c r="G2776" s="1" t="b">
        <v>1</v>
      </c>
      <c r="H2776" s="1" t="b">
        <v>1</v>
      </c>
      <c r="I2776" s="1" t="s">
        <v>2221</v>
      </c>
      <c r="J2776" s="5"/>
    </row>
    <row r="2777" hidden="1">
      <c r="A2777" s="2" t="s">
        <v>580</v>
      </c>
      <c r="B2777" s="14"/>
      <c r="C2777" s="1" t="s">
        <v>22</v>
      </c>
      <c r="D2777" s="2" t="s">
        <v>696</v>
      </c>
      <c r="E2777" s="1" t="s">
        <v>17</v>
      </c>
      <c r="F2777" s="1" t="s">
        <v>2997</v>
      </c>
      <c r="G2777" s="1" t="b">
        <v>1</v>
      </c>
      <c r="H2777" s="1" t="b">
        <v>1</v>
      </c>
      <c r="I2777" s="1" t="s">
        <v>2221</v>
      </c>
      <c r="J2777" s="5"/>
    </row>
    <row r="2778" hidden="1">
      <c r="A2778" s="2" t="s">
        <v>580</v>
      </c>
      <c r="B2778" s="14"/>
      <c r="C2778" s="1" t="s">
        <v>22</v>
      </c>
      <c r="D2778" s="2" t="s">
        <v>690</v>
      </c>
      <c r="E2778" s="1" t="s">
        <v>17</v>
      </c>
      <c r="F2778" s="1" t="s">
        <v>2998</v>
      </c>
      <c r="G2778" s="1" t="b">
        <v>1</v>
      </c>
      <c r="H2778" s="1" t="b">
        <v>1</v>
      </c>
      <c r="I2778" s="1" t="s">
        <v>2221</v>
      </c>
      <c r="J2778" s="5"/>
    </row>
    <row r="2779" hidden="1">
      <c r="A2779" s="2" t="s">
        <v>580</v>
      </c>
      <c r="B2779" s="14"/>
      <c r="C2779" s="1" t="s">
        <v>22</v>
      </c>
      <c r="D2779" s="2" t="s">
        <v>705</v>
      </c>
      <c r="E2779" s="1" t="s">
        <v>17</v>
      </c>
      <c r="F2779" s="1" t="s">
        <v>2384</v>
      </c>
      <c r="G2779" s="1" t="b">
        <v>1</v>
      </c>
      <c r="H2779" s="1" t="b">
        <v>1</v>
      </c>
      <c r="I2779" s="1" t="s">
        <v>2221</v>
      </c>
      <c r="J2779" s="5"/>
    </row>
    <row r="2780" hidden="1">
      <c r="A2780" s="2" t="s">
        <v>580</v>
      </c>
      <c r="B2780" s="14"/>
      <c r="C2780" s="1" t="s">
        <v>22</v>
      </c>
      <c r="D2780" s="2" t="s">
        <v>687</v>
      </c>
      <c r="E2780" s="1" t="s">
        <v>15</v>
      </c>
      <c r="F2780" s="4"/>
      <c r="G2780" s="1" t="b">
        <v>1</v>
      </c>
      <c r="H2780" s="1" t="b">
        <v>1</v>
      </c>
      <c r="I2780" s="1" t="s">
        <v>2221</v>
      </c>
      <c r="J2780" s="5"/>
    </row>
    <row r="2781" hidden="1">
      <c r="A2781" s="2" t="s">
        <v>580</v>
      </c>
      <c r="B2781" s="14"/>
      <c r="C2781" s="1" t="s">
        <v>22</v>
      </c>
      <c r="D2781" s="2" t="s">
        <v>703</v>
      </c>
      <c r="E2781" s="1" t="s">
        <v>22</v>
      </c>
      <c r="F2781" s="1" t="s">
        <v>2083</v>
      </c>
      <c r="G2781" s="1" t="b">
        <v>1</v>
      </c>
      <c r="H2781" s="1" t="b">
        <v>1</v>
      </c>
      <c r="I2781" s="1" t="s">
        <v>2221</v>
      </c>
      <c r="J2781" s="5"/>
    </row>
    <row r="2782" hidden="1">
      <c r="A2782" s="2" t="s">
        <v>580</v>
      </c>
      <c r="B2782" s="14"/>
      <c r="C2782" s="1" t="s">
        <v>22</v>
      </c>
      <c r="D2782" s="2" t="s">
        <v>707</v>
      </c>
      <c r="E2782" s="1" t="s">
        <v>22</v>
      </c>
      <c r="F2782" s="1" t="s">
        <v>2085</v>
      </c>
      <c r="G2782" s="1" t="b">
        <v>1</v>
      </c>
      <c r="H2782" s="1" t="b">
        <v>1</v>
      </c>
      <c r="I2782" s="1" t="s">
        <v>2221</v>
      </c>
      <c r="J2782" s="5"/>
    </row>
    <row r="2783" hidden="1">
      <c r="A2783" s="2" t="s">
        <v>580</v>
      </c>
      <c r="B2783" s="14"/>
      <c r="C2783" s="1" t="s">
        <v>22</v>
      </c>
      <c r="D2783" s="2" t="s">
        <v>621</v>
      </c>
      <c r="E2783" s="1" t="s">
        <v>22</v>
      </c>
      <c r="F2783" s="1" t="s">
        <v>2999</v>
      </c>
      <c r="G2783" s="1" t="b">
        <v>1</v>
      </c>
      <c r="H2783" s="1" t="b">
        <v>1</v>
      </c>
      <c r="I2783" s="1" t="s">
        <v>2221</v>
      </c>
      <c r="J2783" s="5"/>
    </row>
    <row r="2784" hidden="1">
      <c r="A2784" s="2" t="s">
        <v>580</v>
      </c>
      <c r="B2784" s="14"/>
      <c r="C2784" s="1" t="s">
        <v>22</v>
      </c>
      <c r="D2784" s="2" t="s">
        <v>629</v>
      </c>
      <c r="E2784" s="1" t="s">
        <v>22</v>
      </c>
      <c r="F2784" s="1" t="s">
        <v>3000</v>
      </c>
      <c r="G2784" s="1" t="b">
        <v>1</v>
      </c>
      <c r="H2784" s="1" t="b">
        <v>1</v>
      </c>
      <c r="I2784" s="1" t="s">
        <v>2221</v>
      </c>
      <c r="J2784" s="5"/>
    </row>
    <row r="2785" hidden="1">
      <c r="A2785" s="2" t="s">
        <v>580</v>
      </c>
      <c r="B2785" s="14"/>
      <c r="C2785" s="1" t="s">
        <v>22</v>
      </c>
      <c r="D2785" s="2" t="s">
        <v>692</v>
      </c>
      <c r="E2785" s="1" t="s">
        <v>17</v>
      </c>
      <c r="F2785" s="1" t="s">
        <v>3001</v>
      </c>
      <c r="G2785" s="1" t="b">
        <v>1</v>
      </c>
      <c r="H2785" s="1" t="b">
        <v>1</v>
      </c>
      <c r="I2785" s="1" t="s">
        <v>2236</v>
      </c>
      <c r="J2785" s="5"/>
    </row>
    <row r="2786" hidden="1">
      <c r="A2786" s="2" t="s">
        <v>580</v>
      </c>
      <c r="B2786" s="14"/>
      <c r="C2786" s="1" t="s">
        <v>22</v>
      </c>
      <c r="D2786" s="2" t="s">
        <v>694</v>
      </c>
      <c r="E2786" s="1" t="s">
        <v>17</v>
      </c>
      <c r="F2786" s="1" t="s">
        <v>3002</v>
      </c>
      <c r="G2786" s="1" t="b">
        <v>1</v>
      </c>
      <c r="H2786" s="1" t="b">
        <v>1</v>
      </c>
      <c r="I2786" s="1" t="s">
        <v>2236</v>
      </c>
      <c r="J2786" s="5"/>
    </row>
    <row r="2787" hidden="1">
      <c r="A2787" s="2" t="s">
        <v>580</v>
      </c>
      <c r="B2787" s="14"/>
      <c r="C2787" s="1" t="s">
        <v>22</v>
      </c>
      <c r="D2787" s="2" t="s">
        <v>696</v>
      </c>
      <c r="E2787" s="1" t="s">
        <v>17</v>
      </c>
      <c r="F2787" s="1" t="s">
        <v>3003</v>
      </c>
      <c r="G2787" s="1" t="b">
        <v>1</v>
      </c>
      <c r="H2787" s="1" t="b">
        <v>1</v>
      </c>
      <c r="I2787" s="1" t="s">
        <v>2236</v>
      </c>
      <c r="J2787" s="5"/>
    </row>
    <row r="2788" hidden="1">
      <c r="A2788" s="2" t="s">
        <v>582</v>
      </c>
      <c r="B2788" s="14"/>
      <c r="C2788" s="1" t="s">
        <v>117</v>
      </c>
      <c r="D2788" s="2" t="s">
        <v>617</v>
      </c>
      <c r="E2788" s="1" t="s">
        <v>22</v>
      </c>
      <c r="F2788" s="1" t="s">
        <v>3004</v>
      </c>
      <c r="G2788" s="1" t="b">
        <v>1</v>
      </c>
      <c r="H2788" s="1" t="b">
        <v>1</v>
      </c>
      <c r="I2788" s="1" t="s">
        <v>2221</v>
      </c>
      <c r="J2788" s="5"/>
    </row>
    <row r="2789" hidden="1">
      <c r="A2789" s="2" t="s">
        <v>582</v>
      </c>
      <c r="B2789" s="14"/>
      <c r="C2789" s="1" t="s">
        <v>117</v>
      </c>
      <c r="D2789" s="2" t="s">
        <v>649</v>
      </c>
      <c r="E2789" s="1" t="s">
        <v>17</v>
      </c>
      <c r="F2789" s="1" t="s">
        <v>3005</v>
      </c>
      <c r="G2789" s="1" t="b">
        <v>1</v>
      </c>
      <c r="H2789" s="1" t="b">
        <v>1</v>
      </c>
      <c r="I2789" s="1" t="s">
        <v>2236</v>
      </c>
      <c r="J2789" s="5"/>
    </row>
    <row r="2790" hidden="1">
      <c r="A2790" s="2" t="s">
        <v>582</v>
      </c>
      <c r="B2790" s="14"/>
      <c r="C2790" s="1" t="s">
        <v>117</v>
      </c>
      <c r="D2790" s="2" t="s">
        <v>704</v>
      </c>
      <c r="E2790" s="1" t="s">
        <v>17</v>
      </c>
      <c r="F2790" s="1" t="s">
        <v>3006</v>
      </c>
      <c r="G2790" s="1" t="b">
        <v>1</v>
      </c>
      <c r="H2790" s="1" t="b">
        <v>1</v>
      </c>
      <c r="I2790" s="1" t="s">
        <v>2236</v>
      </c>
      <c r="J2790" s="5"/>
    </row>
    <row r="2791" hidden="1">
      <c r="A2791" s="2" t="s">
        <v>582</v>
      </c>
      <c r="B2791" s="14"/>
      <c r="C2791" s="1" t="s">
        <v>117</v>
      </c>
      <c r="D2791" s="2" t="s">
        <v>713</v>
      </c>
      <c r="E2791" s="1" t="s">
        <v>17</v>
      </c>
      <c r="F2791" s="1" t="s">
        <v>3007</v>
      </c>
      <c r="G2791" s="1" t="b">
        <v>1</v>
      </c>
      <c r="H2791" s="1" t="b">
        <v>1</v>
      </c>
      <c r="I2791" s="1" t="s">
        <v>2221</v>
      </c>
      <c r="J2791" s="5"/>
    </row>
    <row r="2792" hidden="1">
      <c r="A2792" s="2" t="s">
        <v>582</v>
      </c>
      <c r="B2792" s="14"/>
      <c r="C2792" s="1" t="s">
        <v>117</v>
      </c>
      <c r="D2792" s="2" t="s">
        <v>704</v>
      </c>
      <c r="E2792" s="1" t="s">
        <v>17</v>
      </c>
      <c r="F2792" s="1" t="s">
        <v>3008</v>
      </c>
      <c r="G2792" s="1" t="b">
        <v>1</v>
      </c>
      <c r="H2792" s="1" t="b">
        <v>1</v>
      </c>
      <c r="I2792" s="1" t="s">
        <v>2221</v>
      </c>
      <c r="J2792" s="5"/>
    </row>
    <row r="2793" hidden="1">
      <c r="A2793" s="2" t="s">
        <v>582</v>
      </c>
      <c r="B2793" s="14"/>
      <c r="C2793" s="1" t="s">
        <v>117</v>
      </c>
      <c r="D2793" s="2" t="s">
        <v>649</v>
      </c>
      <c r="E2793" s="1" t="s">
        <v>17</v>
      </c>
      <c r="F2793" s="1" t="s">
        <v>3009</v>
      </c>
      <c r="G2793" s="1" t="b">
        <v>1</v>
      </c>
      <c r="H2793" s="1" t="b">
        <v>1</v>
      </c>
      <c r="I2793" s="1" t="s">
        <v>2221</v>
      </c>
      <c r="J2793" s="5"/>
    </row>
    <row r="2794" hidden="1">
      <c r="A2794" s="2" t="s">
        <v>582</v>
      </c>
      <c r="B2794" s="14"/>
      <c r="C2794" s="1" t="s">
        <v>117</v>
      </c>
      <c r="D2794" s="2" t="s">
        <v>687</v>
      </c>
      <c r="E2794" s="1" t="s">
        <v>15</v>
      </c>
      <c r="F2794" s="1" t="s">
        <v>3010</v>
      </c>
      <c r="G2794" s="1" t="b">
        <v>1</v>
      </c>
      <c r="H2794" s="1" t="b">
        <v>1</v>
      </c>
      <c r="I2794" s="1" t="s">
        <v>2221</v>
      </c>
      <c r="J2794" s="5"/>
    </row>
    <row r="2795" hidden="1">
      <c r="A2795" s="2" t="s">
        <v>583</v>
      </c>
      <c r="B2795" s="14"/>
      <c r="C2795" s="1" t="s">
        <v>117</v>
      </c>
      <c r="D2795" s="2" t="s">
        <v>629</v>
      </c>
      <c r="E2795" s="1" t="s">
        <v>22</v>
      </c>
      <c r="F2795" s="1" t="s">
        <v>3011</v>
      </c>
      <c r="G2795" s="1" t="b">
        <v>1</v>
      </c>
      <c r="H2795" s="1" t="b">
        <v>1</v>
      </c>
      <c r="I2795" s="1" t="s">
        <v>2221</v>
      </c>
      <c r="J2795" s="5"/>
    </row>
    <row r="2796" hidden="1">
      <c r="A2796" s="2" t="s">
        <v>583</v>
      </c>
      <c r="B2796" s="14"/>
      <c r="C2796" s="1" t="s">
        <v>117</v>
      </c>
      <c r="D2796" s="2" t="s">
        <v>589</v>
      </c>
      <c r="E2796" s="1" t="s">
        <v>117</v>
      </c>
      <c r="F2796" s="1" t="s">
        <v>3012</v>
      </c>
      <c r="G2796" s="1" t="b">
        <v>1</v>
      </c>
      <c r="H2796" s="1" t="b">
        <v>1</v>
      </c>
      <c r="I2796" s="1" t="s">
        <v>2221</v>
      </c>
      <c r="J2796" s="5"/>
    </row>
    <row r="2797" hidden="1">
      <c r="A2797" s="2" t="s">
        <v>583</v>
      </c>
      <c r="B2797" s="14"/>
      <c r="C2797" s="1" t="s">
        <v>117</v>
      </c>
      <c r="D2797" s="2" t="s">
        <v>595</v>
      </c>
      <c r="E2797" s="1" t="s">
        <v>117</v>
      </c>
      <c r="F2797" s="1" t="s">
        <v>3013</v>
      </c>
      <c r="G2797" s="1" t="b">
        <v>1</v>
      </c>
      <c r="H2797" s="1" t="b">
        <v>1</v>
      </c>
      <c r="I2797" s="1" t="s">
        <v>2221</v>
      </c>
      <c r="J2797" s="5"/>
    </row>
    <row r="2798" hidden="1">
      <c r="A2798" s="2" t="s">
        <v>583</v>
      </c>
      <c r="B2798" s="14"/>
      <c r="C2798" s="1" t="s">
        <v>117</v>
      </c>
      <c r="D2798" s="2" t="s">
        <v>617</v>
      </c>
      <c r="E2798" s="1" t="s">
        <v>22</v>
      </c>
      <c r="F2798" s="1" t="s">
        <v>3004</v>
      </c>
      <c r="G2798" s="1" t="b">
        <v>1</v>
      </c>
      <c r="H2798" s="1" t="b">
        <v>1</v>
      </c>
      <c r="I2798" s="1" t="s">
        <v>2221</v>
      </c>
      <c r="J2798" s="5"/>
    </row>
    <row r="2799" hidden="1">
      <c r="A2799" s="2" t="s">
        <v>583</v>
      </c>
      <c r="B2799" s="14"/>
      <c r="C2799" s="1" t="s">
        <v>117</v>
      </c>
      <c r="D2799" s="2" t="s">
        <v>705</v>
      </c>
      <c r="E2799" s="1" t="s">
        <v>17</v>
      </c>
      <c r="F2799" s="1" t="s">
        <v>2132</v>
      </c>
      <c r="G2799" s="1" t="b">
        <v>1</v>
      </c>
      <c r="H2799" s="1" t="b">
        <v>1</v>
      </c>
      <c r="I2799" s="1" t="s">
        <v>2221</v>
      </c>
      <c r="J2799" s="5"/>
    </row>
    <row r="2800" hidden="1">
      <c r="A2800" s="2" t="s">
        <v>583</v>
      </c>
      <c r="B2800" s="14"/>
      <c r="C2800" s="1" t="s">
        <v>117</v>
      </c>
      <c r="D2800" s="2" t="s">
        <v>687</v>
      </c>
      <c r="E2800" s="1" t="s">
        <v>15</v>
      </c>
      <c r="F2800" s="1" t="s">
        <v>2405</v>
      </c>
      <c r="G2800" s="1" t="b">
        <v>1</v>
      </c>
      <c r="H2800" s="1" t="b">
        <v>1</v>
      </c>
      <c r="I2800" s="1" t="s">
        <v>2221</v>
      </c>
      <c r="J2800" s="5"/>
    </row>
    <row r="2801" hidden="1">
      <c r="A2801" s="2" t="s">
        <v>583</v>
      </c>
      <c r="B2801" s="14"/>
      <c r="C2801" s="1" t="s">
        <v>117</v>
      </c>
      <c r="D2801" s="2" t="s">
        <v>704</v>
      </c>
      <c r="E2801" s="1" t="s">
        <v>17</v>
      </c>
      <c r="F2801" s="1" t="s">
        <v>3014</v>
      </c>
      <c r="G2801" s="1" t="b">
        <v>1</v>
      </c>
      <c r="H2801" s="1" t="b">
        <v>1</v>
      </c>
      <c r="I2801" s="1" t="s">
        <v>2236</v>
      </c>
      <c r="J2801" s="5"/>
    </row>
    <row r="2802" hidden="1">
      <c r="A2802" s="2" t="s">
        <v>583</v>
      </c>
      <c r="B2802" s="14"/>
      <c r="C2802" s="1" t="s">
        <v>117</v>
      </c>
      <c r="D2802" s="2" t="s">
        <v>649</v>
      </c>
      <c r="E2802" s="1" t="s">
        <v>17</v>
      </c>
      <c r="F2802" s="1" t="s">
        <v>3015</v>
      </c>
      <c r="G2802" s="1" t="b">
        <v>1</v>
      </c>
      <c r="H2802" s="1" t="b">
        <v>1</v>
      </c>
      <c r="I2802" s="1" t="s">
        <v>2236</v>
      </c>
      <c r="J2802" s="5"/>
    </row>
    <row r="2803" hidden="1">
      <c r="A2803" s="2" t="s">
        <v>583</v>
      </c>
      <c r="B2803" s="14"/>
      <c r="C2803" s="1" t="s">
        <v>117</v>
      </c>
      <c r="D2803" s="2" t="s">
        <v>713</v>
      </c>
      <c r="E2803" s="1" t="s">
        <v>17</v>
      </c>
      <c r="F2803" s="1" t="s">
        <v>3007</v>
      </c>
      <c r="G2803" s="1" t="b">
        <v>1</v>
      </c>
      <c r="H2803" s="1" t="b">
        <v>1</v>
      </c>
      <c r="I2803" s="1" t="s">
        <v>2221</v>
      </c>
      <c r="J2803" s="5"/>
    </row>
    <row r="2804" hidden="1">
      <c r="A2804" s="2" t="s">
        <v>583</v>
      </c>
      <c r="B2804" s="14"/>
      <c r="C2804" s="1" t="s">
        <v>117</v>
      </c>
      <c r="D2804" s="2" t="s">
        <v>704</v>
      </c>
      <c r="E2804" s="1" t="s">
        <v>17</v>
      </c>
      <c r="F2804" s="1" t="s">
        <v>3008</v>
      </c>
      <c r="G2804" s="1" t="b">
        <v>1</v>
      </c>
      <c r="H2804" s="1" t="b">
        <v>1</v>
      </c>
      <c r="I2804" s="1" t="s">
        <v>2221</v>
      </c>
      <c r="J2804" s="5"/>
    </row>
    <row r="2805" hidden="1">
      <c r="A2805" s="2" t="s">
        <v>583</v>
      </c>
      <c r="B2805" s="14"/>
      <c r="C2805" s="1" t="s">
        <v>117</v>
      </c>
      <c r="D2805" s="2" t="s">
        <v>649</v>
      </c>
      <c r="E2805" s="1" t="s">
        <v>17</v>
      </c>
      <c r="F2805" s="1" t="s">
        <v>3009</v>
      </c>
      <c r="G2805" s="1" t="b">
        <v>1</v>
      </c>
      <c r="H2805" s="1" t="b">
        <v>1</v>
      </c>
      <c r="I2805" s="1" t="s">
        <v>2221</v>
      </c>
      <c r="J2805" s="5"/>
    </row>
    <row r="2806" hidden="1">
      <c r="A2806" s="2" t="s">
        <v>583</v>
      </c>
      <c r="B2806" s="14"/>
      <c r="C2806" s="1" t="s">
        <v>117</v>
      </c>
      <c r="D2806" s="2" t="s">
        <v>687</v>
      </c>
      <c r="E2806" s="1" t="s">
        <v>15</v>
      </c>
      <c r="F2806" s="1" t="s">
        <v>3016</v>
      </c>
      <c r="G2806" s="1" t="b">
        <v>1</v>
      </c>
      <c r="H2806" s="1" t="b">
        <v>1</v>
      </c>
      <c r="I2806" s="1" t="s">
        <v>2221</v>
      </c>
      <c r="J2806" s="5"/>
    </row>
    <row r="2807" hidden="1">
      <c r="A2807" s="2" t="s">
        <v>584</v>
      </c>
      <c r="B2807" s="14"/>
      <c r="C2807" s="1" t="s">
        <v>117</v>
      </c>
      <c r="D2807" s="2" t="s">
        <v>643</v>
      </c>
      <c r="E2807" s="1" t="s">
        <v>22</v>
      </c>
      <c r="F2807" s="1" t="s">
        <v>3017</v>
      </c>
      <c r="G2807" s="1" t="b">
        <v>1</v>
      </c>
      <c r="H2807" s="1" t="b">
        <v>1</v>
      </c>
      <c r="I2807" s="1" t="s">
        <v>2221</v>
      </c>
      <c r="J2807" s="5"/>
    </row>
    <row r="2808" hidden="1">
      <c r="A2808" s="2" t="s">
        <v>584</v>
      </c>
      <c r="B2808" s="14"/>
      <c r="C2808" s="1" t="s">
        <v>117</v>
      </c>
      <c r="D2808" s="2" t="s">
        <v>649</v>
      </c>
      <c r="E2808" s="1" t="s">
        <v>17</v>
      </c>
      <c r="F2808" s="1" t="s">
        <v>3018</v>
      </c>
      <c r="G2808" s="1" t="b">
        <v>1</v>
      </c>
      <c r="H2808" s="1" t="b">
        <v>1</v>
      </c>
      <c r="I2808" s="1" t="s">
        <v>2236</v>
      </c>
      <c r="J2808" s="5"/>
    </row>
    <row r="2809" hidden="1">
      <c r="A2809" s="2" t="s">
        <v>584</v>
      </c>
      <c r="B2809" s="14"/>
      <c r="C2809" s="1" t="s">
        <v>117</v>
      </c>
      <c r="D2809" s="2" t="s">
        <v>704</v>
      </c>
      <c r="E2809" s="1" t="s">
        <v>17</v>
      </c>
      <c r="F2809" s="1" t="s">
        <v>3019</v>
      </c>
      <c r="G2809" s="1" t="b">
        <v>1</v>
      </c>
      <c r="H2809" s="1" t="b">
        <v>1</v>
      </c>
      <c r="I2809" s="1" t="s">
        <v>2236</v>
      </c>
      <c r="J2809" s="5"/>
    </row>
    <row r="2810" hidden="1">
      <c r="A2810" s="2" t="s">
        <v>584</v>
      </c>
      <c r="B2810" s="14"/>
      <c r="C2810" s="1" t="s">
        <v>117</v>
      </c>
      <c r="D2810" s="2" t="s">
        <v>713</v>
      </c>
      <c r="E2810" s="1" t="s">
        <v>17</v>
      </c>
      <c r="F2810" s="1" t="s">
        <v>3007</v>
      </c>
      <c r="G2810" s="1" t="b">
        <v>1</v>
      </c>
      <c r="H2810" s="1" t="b">
        <v>1</v>
      </c>
      <c r="I2810" s="1" t="s">
        <v>2221</v>
      </c>
      <c r="J2810" s="5"/>
    </row>
    <row r="2811" hidden="1">
      <c r="A2811" s="2" t="s">
        <v>584</v>
      </c>
      <c r="B2811" s="14"/>
      <c r="C2811" s="1" t="s">
        <v>117</v>
      </c>
      <c r="D2811" s="2" t="s">
        <v>704</v>
      </c>
      <c r="E2811" s="1" t="s">
        <v>17</v>
      </c>
      <c r="F2811" s="1" t="s">
        <v>3008</v>
      </c>
      <c r="G2811" s="1" t="b">
        <v>1</v>
      </c>
      <c r="H2811" s="1" t="b">
        <v>1</v>
      </c>
      <c r="I2811" s="1" t="s">
        <v>2221</v>
      </c>
      <c r="J2811" s="5"/>
    </row>
    <row r="2812" hidden="1">
      <c r="A2812" s="2" t="s">
        <v>584</v>
      </c>
      <c r="B2812" s="14"/>
      <c r="C2812" s="1" t="s">
        <v>117</v>
      </c>
      <c r="D2812" s="2" t="s">
        <v>649</v>
      </c>
      <c r="E2812" s="1" t="s">
        <v>17</v>
      </c>
      <c r="F2812" s="1" t="s">
        <v>3009</v>
      </c>
      <c r="G2812" s="1" t="b">
        <v>1</v>
      </c>
      <c r="H2812" s="1" t="b">
        <v>1</v>
      </c>
      <c r="I2812" s="1" t="s">
        <v>2221</v>
      </c>
      <c r="J2812" s="5"/>
    </row>
    <row r="2813" hidden="1">
      <c r="A2813" s="2" t="s">
        <v>584</v>
      </c>
      <c r="B2813" s="14"/>
      <c r="C2813" s="1" t="s">
        <v>117</v>
      </c>
      <c r="D2813" s="2" t="s">
        <v>687</v>
      </c>
      <c r="E2813" s="1" t="s">
        <v>15</v>
      </c>
      <c r="F2813" s="1" t="s">
        <v>3020</v>
      </c>
      <c r="G2813" s="1" t="b">
        <v>1</v>
      </c>
      <c r="H2813" s="1" t="b">
        <v>1</v>
      </c>
      <c r="I2813" s="1" t="s">
        <v>2221</v>
      </c>
      <c r="J2813" s="5"/>
    </row>
    <row r="2814" hidden="1">
      <c r="A2814" s="2" t="s">
        <v>585</v>
      </c>
      <c r="B2814" s="14"/>
      <c r="C2814" s="1" t="s">
        <v>117</v>
      </c>
      <c r="D2814" s="2" t="s">
        <v>643</v>
      </c>
      <c r="E2814" s="1" t="s">
        <v>22</v>
      </c>
      <c r="F2814" s="1" t="s">
        <v>3017</v>
      </c>
      <c r="G2814" s="1" t="b">
        <v>1</v>
      </c>
      <c r="H2814" s="1" t="b">
        <v>1</v>
      </c>
      <c r="I2814" s="1" t="s">
        <v>2221</v>
      </c>
      <c r="J2814" s="5"/>
    </row>
    <row r="2815" hidden="1">
      <c r="A2815" s="2" t="s">
        <v>586</v>
      </c>
      <c r="B2815" s="14"/>
      <c r="C2815" s="1" t="s">
        <v>117</v>
      </c>
      <c r="D2815" s="2" t="s">
        <v>617</v>
      </c>
      <c r="E2815" s="1" t="s">
        <v>22</v>
      </c>
      <c r="F2815" s="1" t="s">
        <v>3004</v>
      </c>
      <c r="G2815" s="1" t="b">
        <v>1</v>
      </c>
      <c r="H2815" s="1" t="b">
        <v>1</v>
      </c>
      <c r="I2815" s="1" t="s">
        <v>2221</v>
      </c>
      <c r="J2815" s="5"/>
    </row>
    <row r="2816" hidden="1">
      <c r="A2816" s="2" t="s">
        <v>587</v>
      </c>
      <c r="B2816" s="14"/>
      <c r="C2816" s="1" t="s">
        <v>117</v>
      </c>
      <c r="D2816" s="2" t="s">
        <v>644</v>
      </c>
      <c r="E2816" s="1" t="s">
        <v>22</v>
      </c>
      <c r="F2816" s="1" t="s">
        <v>3021</v>
      </c>
      <c r="G2816" s="1" t="b">
        <v>1</v>
      </c>
      <c r="H2816" s="1" t="b">
        <v>1</v>
      </c>
      <c r="I2816" s="1" t="s">
        <v>2221</v>
      </c>
      <c r="J2816" s="5"/>
    </row>
    <row r="2817" hidden="1">
      <c r="A2817" s="2" t="s">
        <v>589</v>
      </c>
      <c r="B2817" s="14"/>
      <c r="C2817" s="1" t="s">
        <v>117</v>
      </c>
      <c r="D2817" s="2" t="s">
        <v>617</v>
      </c>
      <c r="E2817" s="1" t="s">
        <v>22</v>
      </c>
      <c r="F2817" s="1" t="s">
        <v>3004</v>
      </c>
      <c r="G2817" s="1" t="b">
        <v>1</v>
      </c>
      <c r="H2817" s="1" t="b">
        <v>1</v>
      </c>
      <c r="I2817" s="1" t="s">
        <v>2221</v>
      </c>
      <c r="J2817" s="5"/>
    </row>
    <row r="2818" hidden="1">
      <c r="A2818" s="2" t="s">
        <v>589</v>
      </c>
      <c r="B2818" s="14"/>
      <c r="C2818" s="1" t="s">
        <v>117</v>
      </c>
      <c r="D2818" s="2" t="s">
        <v>704</v>
      </c>
      <c r="E2818" s="1" t="s">
        <v>17</v>
      </c>
      <c r="F2818" s="1" t="s">
        <v>3022</v>
      </c>
      <c r="G2818" s="1" t="b">
        <v>1</v>
      </c>
      <c r="H2818" s="1" t="b">
        <v>1</v>
      </c>
      <c r="I2818" s="1" t="s">
        <v>2236</v>
      </c>
      <c r="J2818" s="5"/>
    </row>
    <row r="2819" hidden="1">
      <c r="A2819" s="2" t="s">
        <v>589</v>
      </c>
      <c r="B2819" s="14"/>
      <c r="C2819" s="1" t="s">
        <v>117</v>
      </c>
      <c r="D2819" s="2" t="s">
        <v>649</v>
      </c>
      <c r="E2819" s="1" t="s">
        <v>17</v>
      </c>
      <c r="F2819" s="1" t="s">
        <v>3005</v>
      </c>
      <c r="G2819" s="1" t="b">
        <v>1</v>
      </c>
      <c r="H2819" s="1" t="b">
        <v>1</v>
      </c>
      <c r="I2819" s="1" t="s">
        <v>2236</v>
      </c>
      <c r="J2819" s="5"/>
    </row>
    <row r="2820" hidden="1">
      <c r="A2820" s="2" t="s">
        <v>589</v>
      </c>
      <c r="B2820" s="14"/>
      <c r="C2820" s="1" t="s">
        <v>117</v>
      </c>
      <c r="D2820" s="2" t="s">
        <v>713</v>
      </c>
      <c r="E2820" s="1" t="s">
        <v>17</v>
      </c>
      <c r="F2820" s="1" t="s">
        <v>3007</v>
      </c>
      <c r="G2820" s="1" t="b">
        <v>1</v>
      </c>
      <c r="H2820" s="1" t="b">
        <v>1</v>
      </c>
      <c r="I2820" s="1" t="s">
        <v>2221</v>
      </c>
      <c r="J2820" s="5"/>
    </row>
    <row r="2821" hidden="1">
      <c r="A2821" s="2" t="s">
        <v>589</v>
      </c>
      <c r="B2821" s="14"/>
      <c r="C2821" s="1" t="s">
        <v>117</v>
      </c>
      <c r="D2821" s="2" t="s">
        <v>704</v>
      </c>
      <c r="E2821" s="1" t="s">
        <v>17</v>
      </c>
      <c r="F2821" s="1" t="s">
        <v>3008</v>
      </c>
      <c r="G2821" s="1" t="b">
        <v>1</v>
      </c>
      <c r="H2821" s="1" t="b">
        <v>1</v>
      </c>
      <c r="I2821" s="1" t="s">
        <v>2221</v>
      </c>
      <c r="J2821" s="5"/>
    </row>
    <row r="2822" hidden="1">
      <c r="A2822" s="2" t="s">
        <v>589</v>
      </c>
      <c r="B2822" s="14"/>
      <c r="C2822" s="1" t="s">
        <v>117</v>
      </c>
      <c r="D2822" s="2" t="s">
        <v>649</v>
      </c>
      <c r="E2822" s="1" t="s">
        <v>17</v>
      </c>
      <c r="F2822" s="1" t="s">
        <v>3009</v>
      </c>
      <c r="G2822" s="1" t="b">
        <v>1</v>
      </c>
      <c r="H2822" s="1" t="b">
        <v>1</v>
      </c>
      <c r="I2822" s="1" t="s">
        <v>2221</v>
      </c>
      <c r="J2822" s="5"/>
    </row>
    <row r="2823" hidden="1">
      <c r="A2823" s="2" t="s">
        <v>589</v>
      </c>
      <c r="B2823" s="14"/>
      <c r="C2823" s="1" t="s">
        <v>117</v>
      </c>
      <c r="D2823" s="2" t="s">
        <v>687</v>
      </c>
      <c r="E2823" s="1" t="s">
        <v>15</v>
      </c>
      <c r="F2823" s="1" t="s">
        <v>3023</v>
      </c>
      <c r="G2823" s="1" t="b">
        <v>1</v>
      </c>
      <c r="H2823" s="1" t="b">
        <v>1</v>
      </c>
      <c r="I2823" s="1" t="s">
        <v>2221</v>
      </c>
      <c r="J2823" s="5"/>
    </row>
    <row r="2824" hidden="1">
      <c r="A2824" s="2" t="s">
        <v>590</v>
      </c>
      <c r="B2824" s="14"/>
      <c r="C2824" s="1" t="s">
        <v>117</v>
      </c>
      <c r="D2824" s="2" t="s">
        <v>628</v>
      </c>
      <c r="E2824" s="1" t="s">
        <v>22</v>
      </c>
      <c r="F2824" s="1" t="s">
        <v>3024</v>
      </c>
      <c r="G2824" s="1" t="b">
        <v>1</v>
      </c>
      <c r="H2824" s="1" t="b">
        <v>1</v>
      </c>
      <c r="I2824" s="1" t="s">
        <v>2221</v>
      </c>
      <c r="J2824" s="5"/>
    </row>
    <row r="2825" hidden="1">
      <c r="A2825" s="2" t="s">
        <v>591</v>
      </c>
      <c r="B2825" s="14"/>
      <c r="C2825" s="1" t="s">
        <v>117</v>
      </c>
      <c r="D2825" s="2" t="s">
        <v>628</v>
      </c>
      <c r="E2825" s="1" t="s">
        <v>22</v>
      </c>
      <c r="F2825" s="1" t="s">
        <v>3024</v>
      </c>
      <c r="G2825" s="1" t="b">
        <v>1</v>
      </c>
      <c r="H2825" s="1" t="b">
        <v>1</v>
      </c>
      <c r="I2825" s="1" t="s">
        <v>2221</v>
      </c>
      <c r="J2825" s="5"/>
    </row>
    <row r="2826" hidden="1">
      <c r="A2826" s="2" t="s">
        <v>591</v>
      </c>
      <c r="B2826" s="14"/>
      <c r="C2826" s="1" t="s">
        <v>117</v>
      </c>
      <c r="D2826" s="2" t="s">
        <v>714</v>
      </c>
      <c r="E2826" s="1" t="s">
        <v>20</v>
      </c>
      <c r="F2826" s="1" t="s">
        <v>2384</v>
      </c>
      <c r="G2826" s="1" t="b">
        <v>1</v>
      </c>
      <c r="H2826" s="1" t="b">
        <v>1</v>
      </c>
      <c r="I2826" s="1" t="s">
        <v>2221</v>
      </c>
      <c r="J2826" s="5"/>
    </row>
    <row r="2827" hidden="1">
      <c r="A2827" s="2" t="s">
        <v>591</v>
      </c>
      <c r="B2827" s="14"/>
      <c r="C2827" s="1" t="s">
        <v>117</v>
      </c>
      <c r="D2827" s="2" t="s">
        <v>705</v>
      </c>
      <c r="E2827" s="1" t="s">
        <v>17</v>
      </c>
      <c r="F2827" s="1" t="s">
        <v>2132</v>
      </c>
      <c r="G2827" s="1" t="b">
        <v>1</v>
      </c>
      <c r="H2827" s="1" t="b">
        <v>1</v>
      </c>
      <c r="I2827" s="1" t="s">
        <v>2221</v>
      </c>
      <c r="J2827" s="5"/>
    </row>
    <row r="2828" hidden="1">
      <c r="A2828" s="2" t="s">
        <v>591</v>
      </c>
      <c r="B2828" s="14"/>
      <c r="C2828" s="1" t="s">
        <v>117</v>
      </c>
      <c r="D2828" s="2" t="s">
        <v>687</v>
      </c>
      <c r="E2828" s="1" t="s">
        <v>15</v>
      </c>
      <c r="F2828" s="1" t="s">
        <v>2333</v>
      </c>
      <c r="G2828" s="1" t="b">
        <v>1</v>
      </c>
      <c r="H2828" s="1" t="b">
        <v>1</v>
      </c>
      <c r="I2828" s="1" t="s">
        <v>2221</v>
      </c>
      <c r="J2828" s="5"/>
    </row>
    <row r="2829" hidden="1">
      <c r="A2829" s="2" t="s">
        <v>591</v>
      </c>
      <c r="B2829" s="14"/>
      <c r="C2829" s="1" t="s">
        <v>117</v>
      </c>
      <c r="D2829" s="2" t="s">
        <v>621</v>
      </c>
      <c r="E2829" s="1" t="s">
        <v>22</v>
      </c>
      <c r="F2829" s="1" t="s">
        <v>2999</v>
      </c>
      <c r="G2829" s="1" t="b">
        <v>1</v>
      </c>
      <c r="H2829" s="1" t="b">
        <v>1</v>
      </c>
      <c r="I2829" s="1" t="s">
        <v>2221</v>
      </c>
      <c r="J2829" s="5"/>
    </row>
    <row r="2830" hidden="1">
      <c r="A2830" s="2" t="s">
        <v>591</v>
      </c>
      <c r="B2830" s="14"/>
      <c r="C2830" s="1" t="s">
        <v>117</v>
      </c>
      <c r="D2830" s="2" t="s">
        <v>649</v>
      </c>
      <c r="E2830" s="1" t="s">
        <v>17</v>
      </c>
      <c r="F2830" s="1" t="s">
        <v>3025</v>
      </c>
      <c r="G2830" s="1" t="b">
        <v>1</v>
      </c>
      <c r="H2830" s="1" t="b">
        <v>1</v>
      </c>
      <c r="I2830" s="1" t="s">
        <v>2236</v>
      </c>
      <c r="J2830" s="5"/>
    </row>
    <row r="2831" hidden="1">
      <c r="A2831" s="2" t="s">
        <v>591</v>
      </c>
      <c r="B2831" s="14"/>
      <c r="C2831" s="1" t="s">
        <v>117</v>
      </c>
      <c r="D2831" s="2" t="s">
        <v>713</v>
      </c>
      <c r="E2831" s="1" t="s">
        <v>17</v>
      </c>
      <c r="F2831" s="1" t="s">
        <v>3026</v>
      </c>
      <c r="G2831" s="1" t="b">
        <v>1</v>
      </c>
      <c r="H2831" s="1" t="b">
        <v>1</v>
      </c>
      <c r="I2831" s="1" t="s">
        <v>2236</v>
      </c>
      <c r="J2831" s="5"/>
    </row>
    <row r="2832" hidden="1">
      <c r="A2832" s="2" t="s">
        <v>591</v>
      </c>
      <c r="B2832" s="14"/>
      <c r="C2832" s="1" t="s">
        <v>117</v>
      </c>
      <c r="D2832" s="2" t="s">
        <v>713</v>
      </c>
      <c r="E2832" s="1" t="s">
        <v>17</v>
      </c>
      <c r="F2832" s="1" t="s">
        <v>3007</v>
      </c>
      <c r="G2832" s="1" t="b">
        <v>1</v>
      </c>
      <c r="H2832" s="1" t="b">
        <v>1</v>
      </c>
      <c r="I2832" s="1" t="s">
        <v>2221</v>
      </c>
      <c r="J2832" s="5"/>
    </row>
    <row r="2833" hidden="1">
      <c r="A2833" s="2" t="s">
        <v>591</v>
      </c>
      <c r="B2833" s="14"/>
      <c r="C2833" s="1" t="s">
        <v>117</v>
      </c>
      <c r="D2833" s="2" t="s">
        <v>704</v>
      </c>
      <c r="E2833" s="1" t="s">
        <v>17</v>
      </c>
      <c r="F2833" s="1" t="s">
        <v>3008</v>
      </c>
      <c r="G2833" s="1" t="b">
        <v>1</v>
      </c>
      <c r="H2833" s="1" t="b">
        <v>1</v>
      </c>
      <c r="I2833" s="1" t="s">
        <v>2221</v>
      </c>
      <c r="J2833" s="5"/>
    </row>
    <row r="2834" hidden="1">
      <c r="A2834" s="2" t="s">
        <v>591</v>
      </c>
      <c r="B2834" s="14"/>
      <c r="C2834" s="1" t="s">
        <v>117</v>
      </c>
      <c r="D2834" s="2" t="s">
        <v>649</v>
      </c>
      <c r="E2834" s="1" t="s">
        <v>17</v>
      </c>
      <c r="F2834" s="1" t="s">
        <v>3009</v>
      </c>
      <c r="G2834" s="1" t="b">
        <v>1</v>
      </c>
      <c r="H2834" s="1" t="b">
        <v>1</v>
      </c>
      <c r="I2834" s="1" t="s">
        <v>2221</v>
      </c>
      <c r="J2834" s="5"/>
    </row>
    <row r="2835" hidden="1">
      <c r="A2835" s="2" t="s">
        <v>591</v>
      </c>
      <c r="B2835" s="14"/>
      <c r="C2835" s="1" t="s">
        <v>117</v>
      </c>
      <c r="D2835" s="2" t="s">
        <v>687</v>
      </c>
      <c r="E2835" s="1" t="s">
        <v>15</v>
      </c>
      <c r="F2835" s="1" t="s">
        <v>3010</v>
      </c>
      <c r="G2835" s="1" t="b">
        <v>1</v>
      </c>
      <c r="H2835" s="1" t="b">
        <v>1</v>
      </c>
      <c r="I2835" s="1" t="s">
        <v>2221</v>
      </c>
      <c r="J2835" s="5"/>
    </row>
    <row r="2836" hidden="1">
      <c r="A2836" s="2" t="s">
        <v>592</v>
      </c>
      <c r="B2836" s="14"/>
      <c r="C2836" s="1" t="s">
        <v>117</v>
      </c>
      <c r="D2836" s="2" t="s">
        <v>628</v>
      </c>
      <c r="E2836" s="1" t="s">
        <v>22</v>
      </c>
      <c r="F2836" s="1" t="s">
        <v>3024</v>
      </c>
      <c r="G2836" s="1" t="b">
        <v>1</v>
      </c>
      <c r="H2836" s="1" t="b">
        <v>1</v>
      </c>
      <c r="I2836" s="1" t="s">
        <v>2221</v>
      </c>
      <c r="J2836" s="5"/>
    </row>
    <row r="2837" hidden="1">
      <c r="A2837" s="2" t="s">
        <v>593</v>
      </c>
      <c r="B2837" s="14"/>
      <c r="C2837" s="1" t="s">
        <v>117</v>
      </c>
      <c r="D2837" s="2" t="s">
        <v>643</v>
      </c>
      <c r="E2837" s="1" t="s">
        <v>22</v>
      </c>
      <c r="F2837" s="1" t="s">
        <v>3017</v>
      </c>
      <c r="G2837" s="1" t="b">
        <v>1</v>
      </c>
      <c r="H2837" s="1" t="b">
        <v>1</v>
      </c>
      <c r="I2837" s="1" t="s">
        <v>2221</v>
      </c>
      <c r="J2837" s="5"/>
    </row>
    <row r="2838" hidden="1">
      <c r="A2838" s="2" t="s">
        <v>593</v>
      </c>
      <c r="B2838" s="14"/>
      <c r="C2838" s="1" t="s">
        <v>117</v>
      </c>
      <c r="D2838" s="2" t="s">
        <v>643</v>
      </c>
      <c r="E2838" s="1" t="s">
        <v>22</v>
      </c>
      <c r="F2838" s="1" t="s">
        <v>3027</v>
      </c>
      <c r="G2838" s="1" t="b">
        <v>1</v>
      </c>
      <c r="H2838" s="1" t="b">
        <v>1</v>
      </c>
      <c r="I2838" s="1" t="s">
        <v>2221</v>
      </c>
      <c r="J2838" s="5"/>
    </row>
    <row r="2839" hidden="1">
      <c r="A2839" s="2" t="s">
        <v>594</v>
      </c>
      <c r="B2839" s="14"/>
      <c r="C2839" s="1" t="s">
        <v>117</v>
      </c>
      <c r="D2839" s="2" t="s">
        <v>643</v>
      </c>
      <c r="E2839" s="1" t="s">
        <v>22</v>
      </c>
      <c r="F2839" s="1" t="s">
        <v>3017</v>
      </c>
      <c r="G2839" s="1" t="b">
        <v>1</v>
      </c>
      <c r="H2839" s="1" t="b">
        <v>1</v>
      </c>
      <c r="I2839" s="1" t="s">
        <v>2221</v>
      </c>
      <c r="J2839" s="5"/>
    </row>
    <row r="2840" hidden="1">
      <c r="A2840" s="2" t="s">
        <v>595</v>
      </c>
      <c r="B2840" s="14"/>
      <c r="C2840" s="1" t="s">
        <v>117</v>
      </c>
      <c r="D2840" s="2" t="s">
        <v>617</v>
      </c>
      <c r="E2840" s="1" t="s">
        <v>22</v>
      </c>
      <c r="F2840" s="1" t="s">
        <v>3004</v>
      </c>
      <c r="G2840" s="1" t="b">
        <v>1</v>
      </c>
      <c r="H2840" s="1" t="b">
        <v>1</v>
      </c>
      <c r="I2840" s="1" t="s">
        <v>2221</v>
      </c>
      <c r="J2840" s="5"/>
    </row>
    <row r="2841" hidden="1">
      <c r="A2841" s="2" t="s">
        <v>596</v>
      </c>
      <c r="B2841" s="14"/>
      <c r="C2841" s="1" t="s">
        <v>117</v>
      </c>
      <c r="D2841" s="2" t="s">
        <v>644</v>
      </c>
      <c r="E2841" s="1" t="s">
        <v>22</v>
      </c>
      <c r="F2841" s="1" t="s">
        <v>3021</v>
      </c>
      <c r="G2841" s="1" t="b">
        <v>1</v>
      </c>
      <c r="H2841" s="1" t="b">
        <v>1</v>
      </c>
      <c r="I2841" s="1" t="s">
        <v>2221</v>
      </c>
      <c r="J2841" s="5"/>
    </row>
    <row r="2842" hidden="1">
      <c r="A2842" s="2" t="s">
        <v>597</v>
      </c>
      <c r="B2842" s="14"/>
      <c r="C2842" s="1" t="s">
        <v>117</v>
      </c>
      <c r="D2842" s="2" t="s">
        <v>644</v>
      </c>
      <c r="E2842" s="1" t="s">
        <v>22</v>
      </c>
      <c r="F2842" s="1" t="s">
        <v>3021</v>
      </c>
      <c r="G2842" s="1" t="b">
        <v>1</v>
      </c>
      <c r="H2842" s="1" t="b">
        <v>1</v>
      </c>
      <c r="I2842" s="1" t="s">
        <v>2221</v>
      </c>
      <c r="J2842" s="5"/>
    </row>
    <row r="2843" hidden="1">
      <c r="A2843" s="2" t="s">
        <v>598</v>
      </c>
      <c r="B2843" s="14"/>
      <c r="C2843" s="1" t="s">
        <v>117</v>
      </c>
      <c r="D2843" s="2" t="s">
        <v>644</v>
      </c>
      <c r="E2843" s="1" t="s">
        <v>22</v>
      </c>
      <c r="F2843" s="1" t="s">
        <v>3021</v>
      </c>
      <c r="G2843" s="1" t="b">
        <v>1</v>
      </c>
      <c r="H2843" s="1" t="b">
        <v>1</v>
      </c>
      <c r="I2843" s="1" t="s">
        <v>2221</v>
      </c>
      <c r="J2843" s="5"/>
    </row>
    <row r="2844" hidden="1">
      <c r="A2844" s="2" t="s">
        <v>599</v>
      </c>
      <c r="B2844" s="14"/>
      <c r="C2844" s="1" t="s">
        <v>117</v>
      </c>
      <c r="D2844" s="2" t="s">
        <v>639</v>
      </c>
      <c r="E2844" s="1" t="s">
        <v>22</v>
      </c>
      <c r="F2844" s="1" t="s">
        <v>3028</v>
      </c>
      <c r="G2844" s="1" t="b">
        <v>1</v>
      </c>
      <c r="H2844" s="1" t="b">
        <v>1</v>
      </c>
      <c r="I2844" s="1" t="s">
        <v>2221</v>
      </c>
      <c r="J2844" s="5"/>
    </row>
    <row r="2845" hidden="1">
      <c r="A2845" s="2" t="s">
        <v>600</v>
      </c>
      <c r="B2845" s="14"/>
      <c r="C2845" s="1" t="s">
        <v>117</v>
      </c>
      <c r="D2845" s="2" t="s">
        <v>643</v>
      </c>
      <c r="E2845" s="1" t="s">
        <v>22</v>
      </c>
      <c r="F2845" s="1" t="s">
        <v>3017</v>
      </c>
      <c r="G2845" s="1" t="b">
        <v>1</v>
      </c>
      <c r="H2845" s="1" t="b">
        <v>1</v>
      </c>
      <c r="I2845" s="1" t="s">
        <v>2221</v>
      </c>
      <c r="J2845" s="5"/>
    </row>
    <row r="2846" hidden="1">
      <c r="A2846" s="2" t="s">
        <v>601</v>
      </c>
      <c r="B2846" s="14"/>
      <c r="C2846" s="1" t="s">
        <v>117</v>
      </c>
      <c r="D2846" s="2" t="s">
        <v>617</v>
      </c>
      <c r="E2846" s="1" t="s">
        <v>22</v>
      </c>
      <c r="F2846" s="1" t="s">
        <v>3004</v>
      </c>
      <c r="G2846" s="1" t="b">
        <v>1</v>
      </c>
      <c r="H2846" s="1" t="b">
        <v>1</v>
      </c>
      <c r="I2846" s="1" t="s">
        <v>2221</v>
      </c>
      <c r="J2846" s="5"/>
    </row>
    <row r="2847" hidden="1">
      <c r="A2847" s="2" t="s">
        <v>601</v>
      </c>
      <c r="B2847" s="14"/>
      <c r="C2847" s="1" t="s">
        <v>117</v>
      </c>
      <c r="D2847" s="2" t="s">
        <v>649</v>
      </c>
      <c r="E2847" s="1" t="s">
        <v>17</v>
      </c>
      <c r="F2847" s="1" t="s">
        <v>3029</v>
      </c>
      <c r="G2847" s="1" t="b">
        <v>1</v>
      </c>
      <c r="H2847" s="1" t="b">
        <v>1</v>
      </c>
      <c r="I2847" s="1" t="s">
        <v>2236</v>
      </c>
      <c r="J2847" s="5"/>
    </row>
    <row r="2848" hidden="1">
      <c r="A2848" s="2" t="s">
        <v>601</v>
      </c>
      <c r="B2848" s="14"/>
      <c r="C2848" s="1" t="s">
        <v>117</v>
      </c>
      <c r="D2848" s="2" t="s">
        <v>704</v>
      </c>
      <c r="E2848" s="1" t="s">
        <v>17</v>
      </c>
      <c r="F2848" s="1" t="s">
        <v>3030</v>
      </c>
      <c r="G2848" s="1" t="b">
        <v>1</v>
      </c>
      <c r="H2848" s="1" t="b">
        <v>1</v>
      </c>
      <c r="I2848" s="1" t="s">
        <v>2236</v>
      </c>
      <c r="J2848" s="5"/>
    </row>
    <row r="2849" hidden="1">
      <c r="A2849" s="2" t="s">
        <v>601</v>
      </c>
      <c r="B2849" s="14"/>
      <c r="C2849" s="1" t="s">
        <v>117</v>
      </c>
      <c r="D2849" s="2" t="s">
        <v>713</v>
      </c>
      <c r="E2849" s="1" t="s">
        <v>17</v>
      </c>
      <c r="F2849" s="1" t="s">
        <v>3007</v>
      </c>
      <c r="G2849" s="1" t="b">
        <v>1</v>
      </c>
      <c r="H2849" s="1" t="b">
        <v>1</v>
      </c>
      <c r="I2849" s="1" t="s">
        <v>2221</v>
      </c>
      <c r="J2849" s="5"/>
    </row>
    <row r="2850" hidden="1">
      <c r="A2850" s="2" t="s">
        <v>601</v>
      </c>
      <c r="B2850" s="14"/>
      <c r="C2850" s="1" t="s">
        <v>117</v>
      </c>
      <c r="D2850" s="2" t="s">
        <v>704</v>
      </c>
      <c r="E2850" s="1" t="s">
        <v>17</v>
      </c>
      <c r="F2850" s="1" t="s">
        <v>3008</v>
      </c>
      <c r="G2850" s="1" t="b">
        <v>1</v>
      </c>
      <c r="H2850" s="1" t="b">
        <v>1</v>
      </c>
      <c r="I2850" s="1" t="s">
        <v>2221</v>
      </c>
      <c r="J2850" s="5"/>
    </row>
    <row r="2851" hidden="1">
      <c r="A2851" s="2" t="s">
        <v>601</v>
      </c>
      <c r="B2851" s="14"/>
      <c r="C2851" s="1" t="s">
        <v>117</v>
      </c>
      <c r="D2851" s="2" t="s">
        <v>649</v>
      </c>
      <c r="E2851" s="1" t="s">
        <v>17</v>
      </c>
      <c r="F2851" s="1" t="s">
        <v>3009</v>
      </c>
      <c r="G2851" s="1" t="b">
        <v>1</v>
      </c>
      <c r="H2851" s="1" t="b">
        <v>1</v>
      </c>
      <c r="I2851" s="1" t="s">
        <v>2221</v>
      </c>
      <c r="J2851" s="5"/>
    </row>
    <row r="2852" hidden="1">
      <c r="A2852" s="2" t="s">
        <v>601</v>
      </c>
      <c r="B2852" s="14"/>
      <c r="C2852" s="1" t="s">
        <v>117</v>
      </c>
      <c r="D2852" s="2" t="s">
        <v>687</v>
      </c>
      <c r="E2852" s="1" t="s">
        <v>15</v>
      </c>
      <c r="F2852" s="1" t="s">
        <v>2387</v>
      </c>
      <c r="G2852" s="1" t="b">
        <v>1</v>
      </c>
      <c r="H2852" s="1" t="b">
        <v>1</v>
      </c>
      <c r="I2852" s="1" t="s">
        <v>2221</v>
      </c>
      <c r="J2852" s="5"/>
    </row>
    <row r="2853" hidden="1">
      <c r="A2853" s="2" t="s">
        <v>602</v>
      </c>
      <c r="B2853" s="14"/>
      <c r="C2853" s="1" t="s">
        <v>117</v>
      </c>
      <c r="D2853" s="2" t="s">
        <v>644</v>
      </c>
      <c r="E2853" s="1" t="s">
        <v>22</v>
      </c>
      <c r="F2853" s="1" t="s">
        <v>3021</v>
      </c>
      <c r="G2853" s="1" t="b">
        <v>1</v>
      </c>
      <c r="H2853" s="1" t="b">
        <v>1</v>
      </c>
      <c r="I2853" s="1" t="s">
        <v>2221</v>
      </c>
      <c r="J2853" s="5"/>
    </row>
    <row r="2854" hidden="1">
      <c r="A2854" s="2" t="s">
        <v>604</v>
      </c>
      <c r="B2854" s="14"/>
      <c r="C2854" s="1" t="s">
        <v>117</v>
      </c>
      <c r="D2854" s="2" t="s">
        <v>639</v>
      </c>
      <c r="E2854" s="1" t="s">
        <v>22</v>
      </c>
      <c r="F2854" s="1" t="s">
        <v>3028</v>
      </c>
      <c r="G2854" s="1" t="b">
        <v>1</v>
      </c>
      <c r="H2854" s="1" t="b">
        <v>1</v>
      </c>
      <c r="I2854" s="1" t="s">
        <v>2221</v>
      </c>
      <c r="J2854" s="5"/>
    </row>
    <row r="2855" hidden="1">
      <c r="A2855" s="2" t="s">
        <v>604</v>
      </c>
      <c r="B2855" s="14"/>
      <c r="C2855" s="1" t="s">
        <v>117</v>
      </c>
      <c r="D2855" s="2" t="s">
        <v>639</v>
      </c>
      <c r="E2855" s="1" t="s">
        <v>22</v>
      </c>
      <c r="F2855" s="1" t="s">
        <v>3028</v>
      </c>
      <c r="G2855" s="1" t="b">
        <v>1</v>
      </c>
      <c r="H2855" s="1" t="b">
        <v>1</v>
      </c>
      <c r="I2855" s="1" t="s">
        <v>2221</v>
      </c>
      <c r="J2855" s="5"/>
    </row>
    <row r="2856" hidden="1">
      <c r="A2856" s="2" t="s">
        <v>605</v>
      </c>
      <c r="B2856" s="14"/>
      <c r="C2856" s="1" t="s">
        <v>117</v>
      </c>
      <c r="D2856" s="2" t="s">
        <v>639</v>
      </c>
      <c r="E2856" s="1" t="s">
        <v>22</v>
      </c>
      <c r="F2856" s="1" t="s">
        <v>3028</v>
      </c>
      <c r="G2856" s="1" t="b">
        <v>1</v>
      </c>
      <c r="H2856" s="1" t="b">
        <v>1</v>
      </c>
      <c r="I2856" s="1" t="s">
        <v>2221</v>
      </c>
      <c r="J2856" s="5"/>
    </row>
    <row r="2857" hidden="1">
      <c r="A2857" s="2" t="s">
        <v>605</v>
      </c>
      <c r="B2857" s="14"/>
      <c r="C2857" s="1" t="s">
        <v>117</v>
      </c>
      <c r="D2857" s="2" t="s">
        <v>704</v>
      </c>
      <c r="E2857" s="1" t="s">
        <v>17</v>
      </c>
      <c r="F2857" s="1" t="s">
        <v>3031</v>
      </c>
      <c r="G2857" s="1" t="b">
        <v>1</v>
      </c>
      <c r="H2857" s="1" t="b">
        <v>1</v>
      </c>
      <c r="I2857" s="1" t="s">
        <v>2236</v>
      </c>
      <c r="J2857" s="5"/>
    </row>
    <row r="2858" hidden="1">
      <c r="A2858" s="2" t="s">
        <v>605</v>
      </c>
      <c r="B2858" s="14"/>
      <c r="C2858" s="1" t="s">
        <v>117</v>
      </c>
      <c r="D2858" s="2" t="s">
        <v>649</v>
      </c>
      <c r="E2858" s="1" t="s">
        <v>17</v>
      </c>
      <c r="F2858" s="1" t="s">
        <v>3032</v>
      </c>
      <c r="G2858" s="1" t="b">
        <v>1</v>
      </c>
      <c r="H2858" s="1" t="b">
        <v>1</v>
      </c>
      <c r="I2858" s="1" t="s">
        <v>2236</v>
      </c>
      <c r="J2858" s="5"/>
    </row>
    <row r="2859" hidden="1">
      <c r="A2859" s="2" t="s">
        <v>605</v>
      </c>
      <c r="B2859" s="14"/>
      <c r="C2859" s="1" t="s">
        <v>117</v>
      </c>
      <c r="D2859" s="2" t="s">
        <v>713</v>
      </c>
      <c r="E2859" s="1" t="s">
        <v>17</v>
      </c>
      <c r="F2859" s="1" t="s">
        <v>3007</v>
      </c>
      <c r="G2859" s="1" t="b">
        <v>1</v>
      </c>
      <c r="H2859" s="1" t="b">
        <v>1</v>
      </c>
      <c r="I2859" s="1" t="s">
        <v>2221</v>
      </c>
      <c r="J2859" s="5"/>
    </row>
    <row r="2860" hidden="1">
      <c r="A2860" s="2" t="s">
        <v>605</v>
      </c>
      <c r="B2860" s="14"/>
      <c r="C2860" s="1" t="s">
        <v>117</v>
      </c>
      <c r="D2860" s="2" t="s">
        <v>704</v>
      </c>
      <c r="E2860" s="1" t="s">
        <v>17</v>
      </c>
      <c r="F2860" s="1" t="s">
        <v>3008</v>
      </c>
      <c r="G2860" s="1" t="b">
        <v>1</v>
      </c>
      <c r="H2860" s="1" t="b">
        <v>1</v>
      </c>
      <c r="I2860" s="1" t="s">
        <v>2221</v>
      </c>
      <c r="J2860" s="5"/>
    </row>
    <row r="2861" hidden="1">
      <c r="A2861" s="2" t="s">
        <v>605</v>
      </c>
      <c r="B2861" s="14"/>
      <c r="C2861" s="1" t="s">
        <v>117</v>
      </c>
      <c r="D2861" s="2" t="s">
        <v>649</v>
      </c>
      <c r="E2861" s="1" t="s">
        <v>17</v>
      </c>
      <c r="F2861" s="1" t="s">
        <v>3009</v>
      </c>
      <c r="G2861" s="1" t="b">
        <v>1</v>
      </c>
      <c r="H2861" s="1" t="b">
        <v>1</v>
      </c>
      <c r="I2861" s="1" t="s">
        <v>2221</v>
      </c>
      <c r="J2861" s="5"/>
    </row>
    <row r="2862" hidden="1">
      <c r="A2862" s="2" t="s">
        <v>605</v>
      </c>
      <c r="B2862" s="14"/>
      <c r="C2862" s="1" t="s">
        <v>117</v>
      </c>
      <c r="D2862" s="2" t="s">
        <v>687</v>
      </c>
      <c r="E2862" s="1" t="s">
        <v>15</v>
      </c>
      <c r="F2862" s="1" t="s">
        <v>3023</v>
      </c>
      <c r="G2862" s="1" t="b">
        <v>1</v>
      </c>
      <c r="H2862" s="1" t="b">
        <v>1</v>
      </c>
      <c r="I2862" s="1" t="s">
        <v>2221</v>
      </c>
      <c r="J2862" s="5"/>
    </row>
    <row r="2863" hidden="1">
      <c r="A2863" s="2" t="s">
        <v>606</v>
      </c>
      <c r="B2863" s="14"/>
      <c r="C2863" s="1" t="s">
        <v>117</v>
      </c>
      <c r="D2863" s="2" t="s">
        <v>639</v>
      </c>
      <c r="E2863" s="1" t="s">
        <v>22</v>
      </c>
      <c r="F2863" s="1" t="s">
        <v>3028</v>
      </c>
      <c r="G2863" s="1" t="b">
        <v>1</v>
      </c>
      <c r="H2863" s="1" t="b">
        <v>1</v>
      </c>
      <c r="I2863" s="1" t="s">
        <v>2221</v>
      </c>
      <c r="J2863" s="5"/>
    </row>
    <row r="2864" hidden="1">
      <c r="A2864" s="2" t="s">
        <v>606</v>
      </c>
      <c r="B2864" s="14"/>
      <c r="C2864" s="1" t="s">
        <v>117</v>
      </c>
      <c r="D2864" s="2" t="s">
        <v>704</v>
      </c>
      <c r="E2864" s="1" t="s">
        <v>17</v>
      </c>
      <c r="F2864" s="1" t="s">
        <v>3033</v>
      </c>
      <c r="G2864" s="1" t="b">
        <v>1</v>
      </c>
      <c r="H2864" s="1" t="b">
        <v>1</v>
      </c>
      <c r="I2864" s="1" t="s">
        <v>2236</v>
      </c>
      <c r="J2864" s="5"/>
    </row>
    <row r="2865" hidden="1">
      <c r="A2865" s="2" t="s">
        <v>606</v>
      </c>
      <c r="B2865" s="14"/>
      <c r="C2865" s="1" t="s">
        <v>117</v>
      </c>
      <c r="D2865" s="2" t="s">
        <v>649</v>
      </c>
      <c r="E2865" s="1" t="s">
        <v>17</v>
      </c>
      <c r="F2865" s="1" t="s">
        <v>3034</v>
      </c>
      <c r="G2865" s="1" t="b">
        <v>1</v>
      </c>
      <c r="H2865" s="1" t="b">
        <v>1</v>
      </c>
      <c r="I2865" s="1" t="s">
        <v>2236</v>
      </c>
      <c r="J2865" s="5"/>
    </row>
    <row r="2866" hidden="1">
      <c r="A2866" s="2" t="s">
        <v>606</v>
      </c>
      <c r="B2866" s="14"/>
      <c r="C2866" s="1" t="s">
        <v>117</v>
      </c>
      <c r="D2866" s="2" t="s">
        <v>713</v>
      </c>
      <c r="E2866" s="1" t="s">
        <v>17</v>
      </c>
      <c r="F2866" s="1" t="s">
        <v>3007</v>
      </c>
      <c r="G2866" s="1" t="b">
        <v>1</v>
      </c>
      <c r="H2866" s="1" t="b">
        <v>1</v>
      </c>
      <c r="I2866" s="1" t="s">
        <v>2221</v>
      </c>
      <c r="J2866" s="5"/>
    </row>
    <row r="2867" hidden="1">
      <c r="A2867" s="2" t="s">
        <v>606</v>
      </c>
      <c r="B2867" s="14"/>
      <c r="C2867" s="1" t="s">
        <v>117</v>
      </c>
      <c r="D2867" s="2" t="s">
        <v>704</v>
      </c>
      <c r="E2867" s="1" t="s">
        <v>17</v>
      </c>
      <c r="F2867" s="1" t="s">
        <v>3008</v>
      </c>
      <c r="G2867" s="1" t="b">
        <v>1</v>
      </c>
      <c r="H2867" s="1" t="b">
        <v>1</v>
      </c>
      <c r="I2867" s="1" t="s">
        <v>2221</v>
      </c>
      <c r="J2867" s="5"/>
    </row>
    <row r="2868" hidden="1">
      <c r="A2868" s="2" t="s">
        <v>606</v>
      </c>
      <c r="B2868" s="14"/>
      <c r="C2868" s="1" t="s">
        <v>117</v>
      </c>
      <c r="D2868" s="2" t="s">
        <v>649</v>
      </c>
      <c r="E2868" s="1" t="s">
        <v>17</v>
      </c>
      <c r="F2868" s="1" t="s">
        <v>3009</v>
      </c>
      <c r="G2868" s="1" t="b">
        <v>1</v>
      </c>
      <c r="H2868" s="1" t="b">
        <v>1</v>
      </c>
      <c r="I2868" s="1" t="s">
        <v>2221</v>
      </c>
      <c r="J2868" s="5"/>
    </row>
    <row r="2869" hidden="1">
      <c r="A2869" s="2" t="s">
        <v>606</v>
      </c>
      <c r="B2869" s="14"/>
      <c r="C2869" s="1" t="s">
        <v>117</v>
      </c>
      <c r="D2869" s="2" t="s">
        <v>687</v>
      </c>
      <c r="E2869" s="1" t="s">
        <v>15</v>
      </c>
      <c r="F2869" s="1" t="s">
        <v>3023</v>
      </c>
      <c r="G2869" s="1" t="b">
        <v>1</v>
      </c>
      <c r="H2869" s="1" t="b">
        <v>1</v>
      </c>
      <c r="I2869" s="1" t="s">
        <v>2221</v>
      </c>
      <c r="J2869" s="5"/>
    </row>
    <row r="2870" hidden="1">
      <c r="A2870" s="2" t="s">
        <v>607</v>
      </c>
      <c r="B2870" s="14"/>
      <c r="C2870" s="1" t="s">
        <v>117</v>
      </c>
      <c r="D2870" s="2" t="s">
        <v>639</v>
      </c>
      <c r="E2870" s="1" t="s">
        <v>22</v>
      </c>
      <c r="F2870" s="1" t="s">
        <v>3028</v>
      </c>
      <c r="G2870" s="1" t="b">
        <v>1</v>
      </c>
      <c r="H2870" s="1" t="b">
        <v>1</v>
      </c>
      <c r="I2870" s="1" t="s">
        <v>2221</v>
      </c>
      <c r="J2870" s="5"/>
    </row>
    <row r="2871" hidden="1">
      <c r="A2871" s="2" t="s">
        <v>607</v>
      </c>
      <c r="B2871" s="14"/>
      <c r="C2871" s="1" t="s">
        <v>117</v>
      </c>
      <c r="D2871" s="2" t="s">
        <v>704</v>
      </c>
      <c r="E2871" s="1" t="s">
        <v>17</v>
      </c>
      <c r="F2871" s="1" t="s">
        <v>3035</v>
      </c>
      <c r="G2871" s="1" t="b">
        <v>1</v>
      </c>
      <c r="H2871" s="1" t="b">
        <v>1</v>
      </c>
      <c r="I2871" s="1" t="s">
        <v>2236</v>
      </c>
      <c r="J2871" s="5"/>
    </row>
    <row r="2872" hidden="1">
      <c r="A2872" s="2" t="s">
        <v>607</v>
      </c>
      <c r="B2872" s="14"/>
      <c r="C2872" s="1" t="s">
        <v>117</v>
      </c>
      <c r="D2872" s="2" t="s">
        <v>649</v>
      </c>
      <c r="E2872" s="1" t="s">
        <v>17</v>
      </c>
      <c r="F2872" s="1" t="s">
        <v>3005</v>
      </c>
      <c r="G2872" s="1" t="b">
        <v>1</v>
      </c>
      <c r="H2872" s="1" t="b">
        <v>1</v>
      </c>
      <c r="I2872" s="1" t="s">
        <v>2236</v>
      </c>
      <c r="J2872" s="5"/>
    </row>
    <row r="2873" hidden="1">
      <c r="A2873" s="2" t="s">
        <v>607</v>
      </c>
      <c r="B2873" s="14"/>
      <c r="C2873" s="1" t="s">
        <v>117</v>
      </c>
      <c r="D2873" s="2" t="s">
        <v>713</v>
      </c>
      <c r="E2873" s="1" t="s">
        <v>17</v>
      </c>
      <c r="F2873" s="1" t="s">
        <v>3007</v>
      </c>
      <c r="G2873" s="1" t="b">
        <v>1</v>
      </c>
      <c r="H2873" s="1" t="b">
        <v>1</v>
      </c>
      <c r="I2873" s="1" t="s">
        <v>2221</v>
      </c>
      <c r="J2873" s="5"/>
    </row>
    <row r="2874" hidden="1">
      <c r="A2874" s="2" t="s">
        <v>607</v>
      </c>
      <c r="B2874" s="14"/>
      <c r="C2874" s="1" t="s">
        <v>117</v>
      </c>
      <c r="D2874" s="2" t="s">
        <v>704</v>
      </c>
      <c r="E2874" s="1" t="s">
        <v>17</v>
      </c>
      <c r="F2874" s="1" t="s">
        <v>3008</v>
      </c>
      <c r="G2874" s="1" t="b">
        <v>1</v>
      </c>
      <c r="H2874" s="1" t="b">
        <v>1</v>
      </c>
      <c r="I2874" s="1" t="s">
        <v>2221</v>
      </c>
      <c r="J2874" s="5"/>
    </row>
    <row r="2875" hidden="1">
      <c r="A2875" s="2" t="s">
        <v>607</v>
      </c>
      <c r="B2875" s="14"/>
      <c r="C2875" s="1" t="s">
        <v>117</v>
      </c>
      <c r="D2875" s="2" t="s">
        <v>649</v>
      </c>
      <c r="E2875" s="1" t="s">
        <v>17</v>
      </c>
      <c r="F2875" s="1" t="s">
        <v>3009</v>
      </c>
      <c r="G2875" s="1" t="b">
        <v>1</v>
      </c>
      <c r="H2875" s="1" t="b">
        <v>1</v>
      </c>
      <c r="I2875" s="1" t="s">
        <v>2221</v>
      </c>
      <c r="J2875" s="5"/>
    </row>
    <row r="2876" hidden="1">
      <c r="A2876" s="2" t="s">
        <v>607</v>
      </c>
      <c r="B2876" s="14"/>
      <c r="C2876" s="1" t="s">
        <v>117</v>
      </c>
      <c r="D2876" s="2" t="s">
        <v>687</v>
      </c>
      <c r="E2876" s="1" t="s">
        <v>15</v>
      </c>
      <c r="F2876" s="1" t="s">
        <v>3023</v>
      </c>
      <c r="G2876" s="1" t="b">
        <v>1</v>
      </c>
      <c r="H2876" s="1" t="b">
        <v>1</v>
      </c>
      <c r="I2876" s="1" t="s">
        <v>2221</v>
      </c>
      <c r="J2876" s="5"/>
    </row>
    <row r="2877" hidden="1">
      <c r="A2877" s="2" t="s">
        <v>608</v>
      </c>
      <c r="B2877" s="14"/>
      <c r="C2877" s="1" t="s">
        <v>117</v>
      </c>
      <c r="D2877" s="2" t="s">
        <v>639</v>
      </c>
      <c r="E2877" s="1" t="s">
        <v>22</v>
      </c>
      <c r="F2877" s="1" t="s">
        <v>3028</v>
      </c>
      <c r="G2877" s="1" t="b">
        <v>1</v>
      </c>
      <c r="H2877" s="1" t="b">
        <v>1</v>
      </c>
      <c r="I2877" s="1" t="s">
        <v>2221</v>
      </c>
      <c r="J2877" s="5"/>
    </row>
    <row r="2878" hidden="1">
      <c r="A2878" s="2" t="s">
        <v>608</v>
      </c>
      <c r="B2878" s="14"/>
      <c r="C2878" s="1" t="s">
        <v>117</v>
      </c>
      <c r="D2878" s="2" t="s">
        <v>704</v>
      </c>
      <c r="E2878" s="1" t="s">
        <v>17</v>
      </c>
      <c r="F2878" s="1" t="s">
        <v>3036</v>
      </c>
      <c r="G2878" s="1" t="b">
        <v>1</v>
      </c>
      <c r="H2878" s="1" t="b">
        <v>1</v>
      </c>
      <c r="I2878" s="1" t="s">
        <v>2236</v>
      </c>
      <c r="J2878" s="5"/>
    </row>
    <row r="2879" hidden="1">
      <c r="A2879" s="2" t="s">
        <v>608</v>
      </c>
      <c r="B2879" s="14"/>
      <c r="C2879" s="1" t="s">
        <v>117</v>
      </c>
      <c r="D2879" s="2" t="s">
        <v>649</v>
      </c>
      <c r="E2879" s="1" t="s">
        <v>17</v>
      </c>
      <c r="F2879" s="1" t="s">
        <v>3037</v>
      </c>
      <c r="G2879" s="1" t="b">
        <v>1</v>
      </c>
      <c r="H2879" s="1" t="b">
        <v>1</v>
      </c>
      <c r="I2879" s="1" t="s">
        <v>2236</v>
      </c>
      <c r="J2879" s="5"/>
    </row>
    <row r="2880" hidden="1">
      <c r="A2880" s="2" t="s">
        <v>608</v>
      </c>
      <c r="B2880" s="14"/>
      <c r="C2880" s="1" t="s">
        <v>117</v>
      </c>
      <c r="D2880" s="2" t="s">
        <v>713</v>
      </c>
      <c r="E2880" s="1" t="s">
        <v>17</v>
      </c>
      <c r="F2880" s="1" t="s">
        <v>3007</v>
      </c>
      <c r="G2880" s="1" t="b">
        <v>1</v>
      </c>
      <c r="H2880" s="1" t="b">
        <v>1</v>
      </c>
      <c r="I2880" s="1" t="s">
        <v>2221</v>
      </c>
      <c r="J2880" s="5"/>
    </row>
    <row r="2881" hidden="1">
      <c r="A2881" s="2" t="s">
        <v>608</v>
      </c>
      <c r="B2881" s="14"/>
      <c r="C2881" s="1" t="s">
        <v>117</v>
      </c>
      <c r="D2881" s="2" t="s">
        <v>704</v>
      </c>
      <c r="E2881" s="1" t="s">
        <v>17</v>
      </c>
      <c r="F2881" s="1" t="s">
        <v>3008</v>
      </c>
      <c r="G2881" s="1" t="b">
        <v>1</v>
      </c>
      <c r="H2881" s="1" t="b">
        <v>1</v>
      </c>
      <c r="I2881" s="1" t="s">
        <v>2221</v>
      </c>
      <c r="J2881" s="5"/>
    </row>
    <row r="2882" hidden="1">
      <c r="A2882" s="2" t="s">
        <v>608</v>
      </c>
      <c r="B2882" s="14"/>
      <c r="C2882" s="1" t="s">
        <v>117</v>
      </c>
      <c r="D2882" s="2" t="s">
        <v>649</v>
      </c>
      <c r="E2882" s="1" t="s">
        <v>17</v>
      </c>
      <c r="F2882" s="1" t="s">
        <v>3009</v>
      </c>
      <c r="G2882" s="1" t="b">
        <v>1</v>
      </c>
      <c r="H2882" s="1" t="b">
        <v>1</v>
      </c>
      <c r="I2882" s="1" t="s">
        <v>2221</v>
      </c>
      <c r="J2882" s="5"/>
    </row>
    <row r="2883" hidden="1">
      <c r="A2883" s="2" t="s">
        <v>608</v>
      </c>
      <c r="B2883" s="14"/>
      <c r="C2883" s="1" t="s">
        <v>117</v>
      </c>
      <c r="D2883" s="2" t="s">
        <v>687</v>
      </c>
      <c r="E2883" s="1" t="s">
        <v>15</v>
      </c>
      <c r="F2883" s="1" t="s">
        <v>3023</v>
      </c>
      <c r="G2883" s="1" t="b">
        <v>1</v>
      </c>
      <c r="H2883" s="1" t="b">
        <v>1</v>
      </c>
      <c r="I2883" s="1" t="s">
        <v>2221</v>
      </c>
      <c r="J2883" s="5"/>
    </row>
    <row r="2884" hidden="1">
      <c r="A2884" s="2" t="s">
        <v>609</v>
      </c>
      <c r="B2884" s="14"/>
      <c r="C2884" s="1" t="s">
        <v>117</v>
      </c>
      <c r="D2884" s="2" t="s">
        <v>639</v>
      </c>
      <c r="E2884" s="1" t="s">
        <v>22</v>
      </c>
      <c r="F2884" s="1" t="s">
        <v>3028</v>
      </c>
      <c r="G2884" s="1" t="b">
        <v>1</v>
      </c>
      <c r="H2884" s="1" t="b">
        <v>1</v>
      </c>
      <c r="I2884" s="1" t="s">
        <v>2221</v>
      </c>
      <c r="J2884" s="5"/>
    </row>
    <row r="2885" hidden="1">
      <c r="A2885" s="2" t="s">
        <v>610</v>
      </c>
      <c r="B2885" s="14"/>
      <c r="C2885" s="1" t="s">
        <v>117</v>
      </c>
      <c r="D2885" s="2" t="s">
        <v>644</v>
      </c>
      <c r="E2885" s="1" t="s">
        <v>22</v>
      </c>
      <c r="F2885" s="1" t="s">
        <v>3021</v>
      </c>
      <c r="G2885" s="1" t="b">
        <v>1</v>
      </c>
      <c r="H2885" s="1" t="b">
        <v>1</v>
      </c>
      <c r="I2885" s="1" t="s">
        <v>2221</v>
      </c>
      <c r="J2885" s="5"/>
    </row>
    <row r="2886" hidden="1">
      <c r="A2886" s="2" t="s">
        <v>611</v>
      </c>
      <c r="B2886" s="14"/>
      <c r="C2886" s="1" t="s">
        <v>117</v>
      </c>
      <c r="D2886" s="2" t="s">
        <v>643</v>
      </c>
      <c r="E2886" s="1" t="s">
        <v>22</v>
      </c>
      <c r="F2886" s="1" t="s">
        <v>3017</v>
      </c>
      <c r="G2886" s="1" t="b">
        <v>1</v>
      </c>
      <c r="H2886" s="1" t="b">
        <v>1</v>
      </c>
      <c r="I2886" s="1" t="s">
        <v>2221</v>
      </c>
      <c r="J2886" s="5"/>
    </row>
    <row r="2887" hidden="1">
      <c r="A2887" s="2" t="s">
        <v>612</v>
      </c>
      <c r="B2887" s="14"/>
      <c r="C2887" s="1" t="s">
        <v>117</v>
      </c>
      <c r="D2887" s="2" t="s">
        <v>643</v>
      </c>
      <c r="E2887" s="1" t="s">
        <v>22</v>
      </c>
      <c r="F2887" s="1" t="s">
        <v>3017</v>
      </c>
      <c r="G2887" s="1" t="b">
        <v>1</v>
      </c>
      <c r="H2887" s="1" t="b">
        <v>1</v>
      </c>
      <c r="I2887" s="1" t="s">
        <v>2221</v>
      </c>
      <c r="J2887" s="5"/>
    </row>
    <row r="2888" hidden="1">
      <c r="A2888" s="2" t="s">
        <v>613</v>
      </c>
      <c r="B2888" s="14"/>
      <c r="C2888" s="1" t="s">
        <v>117</v>
      </c>
      <c r="D2888" s="2" t="s">
        <v>643</v>
      </c>
      <c r="E2888" s="1" t="s">
        <v>22</v>
      </c>
      <c r="F2888" s="1" t="s">
        <v>3017</v>
      </c>
      <c r="G2888" s="1" t="b">
        <v>1</v>
      </c>
      <c r="H2888" s="1" t="b">
        <v>1</v>
      </c>
      <c r="I2888" s="1" t="s">
        <v>2221</v>
      </c>
      <c r="J2888" s="5"/>
    </row>
    <row r="2889" hidden="1">
      <c r="A2889" s="2" t="s">
        <v>613</v>
      </c>
      <c r="B2889" s="14"/>
      <c r="C2889" s="1" t="s">
        <v>117</v>
      </c>
      <c r="D2889" s="2" t="s">
        <v>704</v>
      </c>
      <c r="E2889" s="1" t="s">
        <v>17</v>
      </c>
      <c r="F2889" s="1" t="s">
        <v>3038</v>
      </c>
      <c r="G2889" s="1" t="b">
        <v>1</v>
      </c>
      <c r="H2889" s="1" t="b">
        <v>1</v>
      </c>
      <c r="I2889" s="1" t="s">
        <v>2236</v>
      </c>
      <c r="J2889" s="5"/>
    </row>
    <row r="2890" hidden="1">
      <c r="A2890" s="2" t="s">
        <v>613</v>
      </c>
      <c r="B2890" s="14"/>
      <c r="C2890" s="1" t="s">
        <v>117</v>
      </c>
      <c r="D2890" s="2" t="s">
        <v>713</v>
      </c>
      <c r="E2890" s="1" t="s">
        <v>17</v>
      </c>
      <c r="F2890" s="1" t="s">
        <v>3039</v>
      </c>
      <c r="G2890" s="1" t="b">
        <v>1</v>
      </c>
      <c r="H2890" s="1" t="b">
        <v>1</v>
      </c>
      <c r="I2890" s="1" t="s">
        <v>2236</v>
      </c>
      <c r="J2890" s="5"/>
    </row>
    <row r="2891" hidden="1">
      <c r="A2891" s="2" t="s">
        <v>613</v>
      </c>
      <c r="B2891" s="14"/>
      <c r="C2891" s="1" t="s">
        <v>117</v>
      </c>
      <c r="D2891" s="2" t="s">
        <v>713</v>
      </c>
      <c r="E2891" s="1" t="s">
        <v>17</v>
      </c>
      <c r="F2891" s="1" t="s">
        <v>3007</v>
      </c>
      <c r="G2891" s="1" t="b">
        <v>1</v>
      </c>
      <c r="H2891" s="1" t="b">
        <v>1</v>
      </c>
      <c r="I2891" s="1" t="s">
        <v>2221</v>
      </c>
      <c r="J2891" s="5"/>
    </row>
    <row r="2892" hidden="1">
      <c r="A2892" s="2" t="s">
        <v>613</v>
      </c>
      <c r="B2892" s="14"/>
      <c r="C2892" s="1" t="s">
        <v>117</v>
      </c>
      <c r="D2892" s="2" t="s">
        <v>704</v>
      </c>
      <c r="E2892" s="1" t="s">
        <v>17</v>
      </c>
      <c r="F2892" s="1" t="s">
        <v>3008</v>
      </c>
      <c r="G2892" s="1" t="b">
        <v>1</v>
      </c>
      <c r="H2892" s="1" t="b">
        <v>1</v>
      </c>
      <c r="I2892" s="1" t="s">
        <v>2221</v>
      </c>
      <c r="J2892" s="5"/>
    </row>
    <row r="2893" hidden="1">
      <c r="A2893" s="2" t="s">
        <v>613</v>
      </c>
      <c r="B2893" s="14"/>
      <c r="C2893" s="1" t="s">
        <v>117</v>
      </c>
      <c r="D2893" s="2" t="s">
        <v>649</v>
      </c>
      <c r="E2893" s="1" t="s">
        <v>17</v>
      </c>
      <c r="F2893" s="1" t="s">
        <v>3009</v>
      </c>
      <c r="G2893" s="1" t="b">
        <v>1</v>
      </c>
      <c r="H2893" s="1" t="b">
        <v>1</v>
      </c>
      <c r="I2893" s="1" t="s">
        <v>2221</v>
      </c>
      <c r="J2893" s="5"/>
    </row>
    <row r="2894" hidden="1">
      <c r="A2894" s="2" t="s">
        <v>613</v>
      </c>
      <c r="B2894" s="14"/>
      <c r="C2894" s="1" t="s">
        <v>117</v>
      </c>
      <c r="D2894" s="2" t="s">
        <v>687</v>
      </c>
      <c r="E2894" s="1" t="s">
        <v>15</v>
      </c>
      <c r="F2894" s="1" t="s">
        <v>3010</v>
      </c>
      <c r="G2894" s="1" t="b">
        <v>1</v>
      </c>
      <c r="H2894" s="1" t="b">
        <v>1</v>
      </c>
      <c r="I2894" s="1" t="s">
        <v>2221</v>
      </c>
      <c r="J2894" s="5"/>
    </row>
    <row r="2895" hidden="1">
      <c r="A2895" s="2" t="s">
        <v>614</v>
      </c>
      <c r="B2895" s="14"/>
      <c r="C2895" s="1" t="s">
        <v>117</v>
      </c>
      <c r="D2895" s="2" t="s">
        <v>643</v>
      </c>
      <c r="E2895" s="1" t="s">
        <v>22</v>
      </c>
      <c r="F2895" s="1" t="s">
        <v>3017</v>
      </c>
      <c r="G2895" s="1" t="b">
        <v>1</v>
      </c>
      <c r="H2895" s="1" t="b">
        <v>1</v>
      </c>
      <c r="I2895" s="1" t="s">
        <v>2221</v>
      </c>
      <c r="J2895" s="5"/>
    </row>
    <row r="2896" hidden="1">
      <c r="A2896" s="2" t="s">
        <v>615</v>
      </c>
      <c r="B2896" s="14"/>
      <c r="C2896" s="1" t="s">
        <v>117</v>
      </c>
      <c r="D2896" s="2" t="s">
        <v>643</v>
      </c>
      <c r="E2896" s="1" t="s">
        <v>22</v>
      </c>
      <c r="F2896" s="1" t="s">
        <v>3017</v>
      </c>
      <c r="G2896" s="1" t="b">
        <v>1</v>
      </c>
      <c r="H2896" s="1" t="b">
        <v>1</v>
      </c>
      <c r="I2896" s="1" t="s">
        <v>2221</v>
      </c>
      <c r="J2896" s="5"/>
    </row>
    <row r="2897" hidden="1">
      <c r="A2897" s="2" t="s">
        <v>617</v>
      </c>
      <c r="B2897" s="14"/>
      <c r="C2897" s="1" t="s">
        <v>22</v>
      </c>
      <c r="D2897" s="2" t="s">
        <v>704</v>
      </c>
      <c r="E2897" s="1" t="s">
        <v>17</v>
      </c>
      <c r="F2897" s="4"/>
      <c r="G2897" s="1" t="b">
        <v>1</v>
      </c>
      <c r="H2897" s="1" t="b">
        <v>1</v>
      </c>
      <c r="I2897" s="1" t="s">
        <v>2207</v>
      </c>
      <c r="J2897" s="5"/>
    </row>
    <row r="2898" hidden="1">
      <c r="A2898" s="2" t="s">
        <v>617</v>
      </c>
      <c r="B2898" s="14"/>
      <c r="C2898" s="1" t="s">
        <v>22</v>
      </c>
      <c r="D2898" s="2" t="s">
        <v>704</v>
      </c>
      <c r="E2898" s="1" t="s">
        <v>17</v>
      </c>
      <c r="F2898" s="1" t="s">
        <v>3040</v>
      </c>
      <c r="G2898" s="1" t="b">
        <v>1</v>
      </c>
      <c r="H2898" s="1" t="b">
        <v>1</v>
      </c>
      <c r="I2898" s="1" t="s">
        <v>2207</v>
      </c>
      <c r="J2898" s="5"/>
    </row>
    <row r="2899" hidden="1">
      <c r="A2899" s="2" t="s">
        <v>617</v>
      </c>
      <c r="B2899" s="14"/>
      <c r="C2899" s="1" t="s">
        <v>22</v>
      </c>
      <c r="D2899" s="2" t="s">
        <v>632</v>
      </c>
      <c r="E2899" s="1" t="s">
        <v>22</v>
      </c>
      <c r="F2899" s="1" t="s">
        <v>3041</v>
      </c>
      <c r="G2899" s="1" t="b">
        <v>1</v>
      </c>
      <c r="H2899" s="1" t="b">
        <v>1</v>
      </c>
      <c r="I2899" s="1" t="s">
        <v>2221</v>
      </c>
      <c r="J2899" s="5"/>
    </row>
    <row r="2900" hidden="1">
      <c r="A2900" s="2" t="s">
        <v>617</v>
      </c>
      <c r="B2900" s="14"/>
      <c r="C2900" s="1" t="s">
        <v>22</v>
      </c>
      <c r="D2900" s="2" t="s">
        <v>644</v>
      </c>
      <c r="E2900" s="1" t="s">
        <v>22</v>
      </c>
      <c r="F2900" s="1" t="s">
        <v>3042</v>
      </c>
      <c r="G2900" s="1" t="b">
        <v>1</v>
      </c>
      <c r="H2900" s="1" t="b">
        <v>1</v>
      </c>
      <c r="I2900" s="1" t="s">
        <v>2221</v>
      </c>
      <c r="J2900" s="5"/>
    </row>
    <row r="2901" hidden="1">
      <c r="A2901" s="2" t="s">
        <v>617</v>
      </c>
      <c r="B2901" s="14"/>
      <c r="C2901" s="1" t="s">
        <v>22</v>
      </c>
      <c r="D2901" s="2" t="s">
        <v>704</v>
      </c>
      <c r="E2901" s="1" t="s">
        <v>17</v>
      </c>
      <c r="F2901" s="1" t="s">
        <v>2384</v>
      </c>
      <c r="G2901" s="1" t="b">
        <v>1</v>
      </c>
      <c r="H2901" s="1" t="b">
        <v>1</v>
      </c>
      <c r="I2901" s="1" t="s">
        <v>2221</v>
      </c>
      <c r="J2901" s="5"/>
    </row>
    <row r="2902" hidden="1">
      <c r="A2902" s="2" t="s">
        <v>617</v>
      </c>
      <c r="B2902" s="14"/>
      <c r="C2902" s="1" t="s">
        <v>22</v>
      </c>
      <c r="D2902" s="2" t="s">
        <v>705</v>
      </c>
      <c r="E2902" s="1" t="s">
        <v>17</v>
      </c>
      <c r="F2902" s="1" t="s">
        <v>2132</v>
      </c>
      <c r="G2902" s="1" t="b">
        <v>1</v>
      </c>
      <c r="H2902" s="1" t="b">
        <v>1</v>
      </c>
      <c r="I2902" s="1" t="s">
        <v>2221</v>
      </c>
      <c r="J2902" s="5"/>
    </row>
    <row r="2903" hidden="1">
      <c r="A2903" s="2" t="s">
        <v>617</v>
      </c>
      <c r="B2903" s="14"/>
      <c r="C2903" s="1" t="s">
        <v>22</v>
      </c>
      <c r="D2903" s="2" t="s">
        <v>689</v>
      </c>
      <c r="E2903" s="1" t="s">
        <v>20</v>
      </c>
      <c r="F2903" s="1" t="s">
        <v>2135</v>
      </c>
      <c r="G2903" s="1" t="b">
        <v>1</v>
      </c>
      <c r="H2903" s="1" t="b">
        <v>1</v>
      </c>
      <c r="I2903" s="1" t="s">
        <v>2221</v>
      </c>
      <c r="J2903" s="5"/>
    </row>
    <row r="2904" hidden="1">
      <c r="A2904" s="2" t="s">
        <v>617</v>
      </c>
      <c r="B2904" s="14"/>
      <c r="C2904" s="1" t="s">
        <v>22</v>
      </c>
      <c r="D2904" s="2" t="s">
        <v>619</v>
      </c>
      <c r="E2904" s="1" t="s">
        <v>22</v>
      </c>
      <c r="F2904" s="1" t="s">
        <v>3043</v>
      </c>
      <c r="G2904" s="1" t="b">
        <v>1</v>
      </c>
      <c r="H2904" s="1" t="b">
        <v>1</v>
      </c>
      <c r="I2904" s="1" t="s">
        <v>2221</v>
      </c>
      <c r="J2904" s="5"/>
    </row>
    <row r="2905" hidden="1">
      <c r="A2905" s="2" t="s">
        <v>618</v>
      </c>
      <c r="B2905" s="14"/>
      <c r="C2905" s="1" t="s">
        <v>22</v>
      </c>
      <c r="D2905" s="2" t="s">
        <v>713</v>
      </c>
      <c r="E2905" s="1" t="s">
        <v>17</v>
      </c>
      <c r="F2905" s="4"/>
      <c r="G2905" s="1" t="b">
        <v>1</v>
      </c>
      <c r="H2905" s="1" t="b">
        <v>1</v>
      </c>
      <c r="I2905" s="1" t="s">
        <v>2207</v>
      </c>
      <c r="J2905" s="5"/>
    </row>
    <row r="2906" hidden="1">
      <c r="A2906" s="2" t="s">
        <v>618</v>
      </c>
      <c r="B2906" s="14"/>
      <c r="C2906" s="1" t="s">
        <v>22</v>
      </c>
      <c r="D2906" s="2" t="s">
        <v>713</v>
      </c>
      <c r="E2906" s="1" t="s">
        <v>17</v>
      </c>
      <c r="F2906" s="1" t="s">
        <v>3044</v>
      </c>
      <c r="G2906" s="1" t="b">
        <v>1</v>
      </c>
      <c r="H2906" s="1" t="b">
        <v>1</v>
      </c>
      <c r="I2906" s="1" t="s">
        <v>2207</v>
      </c>
      <c r="J2906" s="5"/>
    </row>
    <row r="2907" hidden="1">
      <c r="A2907" s="2" t="s">
        <v>618</v>
      </c>
      <c r="B2907" s="14"/>
      <c r="C2907" s="1" t="s">
        <v>22</v>
      </c>
      <c r="D2907" s="2" t="s">
        <v>644</v>
      </c>
      <c r="E2907" s="1" t="s">
        <v>22</v>
      </c>
      <c r="F2907" s="1" t="s">
        <v>3021</v>
      </c>
      <c r="G2907" s="1" t="b">
        <v>1</v>
      </c>
      <c r="H2907" s="1" t="b">
        <v>1</v>
      </c>
      <c r="I2907" s="1" t="s">
        <v>2221</v>
      </c>
      <c r="J2907" s="5"/>
    </row>
    <row r="2908" hidden="1">
      <c r="A2908" s="2" t="s">
        <v>618</v>
      </c>
      <c r="B2908" s="14"/>
      <c r="C2908" s="1" t="s">
        <v>22</v>
      </c>
      <c r="D2908" s="2" t="s">
        <v>618</v>
      </c>
      <c r="E2908" s="1" t="s">
        <v>22</v>
      </c>
      <c r="F2908" s="1" t="s">
        <v>3000</v>
      </c>
      <c r="G2908" s="1" t="b">
        <v>1</v>
      </c>
      <c r="H2908" s="1" t="b">
        <v>1</v>
      </c>
      <c r="I2908" s="1" t="s">
        <v>2221</v>
      </c>
      <c r="J2908" s="5"/>
    </row>
    <row r="2909" hidden="1">
      <c r="A2909" s="2" t="s">
        <v>618</v>
      </c>
      <c r="B2909" s="14"/>
      <c r="C2909" s="1" t="s">
        <v>22</v>
      </c>
      <c r="D2909" s="2" t="s">
        <v>617</v>
      </c>
      <c r="E2909" s="1" t="s">
        <v>22</v>
      </c>
      <c r="F2909" s="1" t="s">
        <v>3004</v>
      </c>
      <c r="G2909" s="1" t="b">
        <v>1</v>
      </c>
      <c r="H2909" s="1" t="b">
        <v>1</v>
      </c>
      <c r="I2909" s="1" t="s">
        <v>2221</v>
      </c>
      <c r="J2909" s="5"/>
    </row>
    <row r="2910" hidden="1">
      <c r="A2910" s="2" t="s">
        <v>618</v>
      </c>
      <c r="B2910" s="14"/>
      <c r="C2910" s="1" t="s">
        <v>22</v>
      </c>
      <c r="D2910" s="2" t="s">
        <v>713</v>
      </c>
      <c r="E2910" s="1" t="s">
        <v>17</v>
      </c>
      <c r="F2910" s="1" t="s">
        <v>2384</v>
      </c>
      <c r="G2910" s="1" t="b">
        <v>1</v>
      </c>
      <c r="H2910" s="1" t="b">
        <v>1</v>
      </c>
      <c r="I2910" s="1" t="s">
        <v>2221</v>
      </c>
      <c r="J2910" s="5"/>
    </row>
    <row r="2911" hidden="1">
      <c r="A2911" s="2" t="s">
        <v>618</v>
      </c>
      <c r="B2911" s="14"/>
      <c r="C2911" s="1" t="s">
        <v>22</v>
      </c>
      <c r="D2911" s="2" t="s">
        <v>705</v>
      </c>
      <c r="E2911" s="1" t="s">
        <v>17</v>
      </c>
      <c r="F2911" s="1" t="s">
        <v>2132</v>
      </c>
      <c r="G2911" s="1" t="b">
        <v>1</v>
      </c>
      <c r="H2911" s="1" t="b">
        <v>1</v>
      </c>
      <c r="I2911" s="1" t="s">
        <v>2221</v>
      </c>
      <c r="J2911" s="5"/>
    </row>
    <row r="2912" hidden="1">
      <c r="A2912" s="2" t="s">
        <v>618</v>
      </c>
      <c r="B2912" s="14"/>
      <c r="C2912" s="1" t="s">
        <v>22</v>
      </c>
      <c r="D2912" s="2" t="s">
        <v>635</v>
      </c>
      <c r="E2912" s="1" t="s">
        <v>22</v>
      </c>
      <c r="F2912" s="1" t="s">
        <v>3045</v>
      </c>
      <c r="G2912" s="1" t="b">
        <v>1</v>
      </c>
      <c r="H2912" s="1" t="b">
        <v>1</v>
      </c>
      <c r="I2912" s="1" t="s">
        <v>2221</v>
      </c>
      <c r="J2912" s="5"/>
    </row>
    <row r="2913" hidden="1">
      <c r="A2913" s="2" t="s">
        <v>618</v>
      </c>
      <c r="B2913" s="14"/>
      <c r="C2913" s="1" t="s">
        <v>22</v>
      </c>
      <c r="D2913" s="2" t="s">
        <v>704</v>
      </c>
      <c r="E2913" s="1" t="s">
        <v>17</v>
      </c>
      <c r="F2913" s="1" t="s">
        <v>3046</v>
      </c>
      <c r="G2913" s="1" t="b">
        <v>1</v>
      </c>
      <c r="H2913" s="1" t="b">
        <v>1</v>
      </c>
      <c r="I2913" s="1" t="s">
        <v>2236</v>
      </c>
      <c r="J2913" s="5"/>
    </row>
    <row r="2914" hidden="1">
      <c r="A2914" s="2" t="s">
        <v>618</v>
      </c>
      <c r="B2914" s="14"/>
      <c r="C2914" s="1" t="s">
        <v>22</v>
      </c>
      <c r="D2914" s="2" t="s">
        <v>649</v>
      </c>
      <c r="E2914" s="1" t="s">
        <v>17</v>
      </c>
      <c r="F2914" s="1" t="s">
        <v>3047</v>
      </c>
      <c r="G2914" s="1" t="b">
        <v>1</v>
      </c>
      <c r="H2914" s="1" t="b">
        <v>1</v>
      </c>
      <c r="I2914" s="1" t="s">
        <v>2236</v>
      </c>
      <c r="J2914" s="5"/>
    </row>
    <row r="2915" hidden="1">
      <c r="A2915" s="2" t="s">
        <v>618</v>
      </c>
      <c r="B2915" s="14"/>
      <c r="C2915" s="1" t="s">
        <v>22</v>
      </c>
      <c r="D2915" s="2" t="s">
        <v>713</v>
      </c>
      <c r="E2915" s="1" t="s">
        <v>17</v>
      </c>
      <c r="F2915" s="1" t="s">
        <v>3007</v>
      </c>
      <c r="G2915" s="1" t="b">
        <v>1</v>
      </c>
      <c r="H2915" s="1" t="b">
        <v>1</v>
      </c>
      <c r="I2915" s="1" t="s">
        <v>2221</v>
      </c>
      <c r="J2915" s="5"/>
    </row>
    <row r="2916" hidden="1">
      <c r="A2916" s="2" t="s">
        <v>618</v>
      </c>
      <c r="B2916" s="14"/>
      <c r="C2916" s="1" t="s">
        <v>22</v>
      </c>
      <c r="D2916" s="2" t="s">
        <v>704</v>
      </c>
      <c r="E2916" s="1" t="s">
        <v>17</v>
      </c>
      <c r="F2916" s="1" t="s">
        <v>3008</v>
      </c>
      <c r="G2916" s="1" t="b">
        <v>1</v>
      </c>
      <c r="H2916" s="1" t="b">
        <v>1</v>
      </c>
      <c r="I2916" s="1" t="s">
        <v>2221</v>
      </c>
      <c r="J2916" s="5"/>
    </row>
    <row r="2917" hidden="1">
      <c r="A2917" s="2" t="s">
        <v>618</v>
      </c>
      <c r="B2917" s="14"/>
      <c r="C2917" s="1" t="s">
        <v>22</v>
      </c>
      <c r="D2917" s="2" t="s">
        <v>649</v>
      </c>
      <c r="E2917" s="1" t="s">
        <v>17</v>
      </c>
      <c r="F2917" s="1" t="s">
        <v>3009</v>
      </c>
      <c r="G2917" s="1" t="b">
        <v>1</v>
      </c>
      <c r="H2917" s="1" t="b">
        <v>1</v>
      </c>
      <c r="I2917" s="1" t="s">
        <v>2221</v>
      </c>
      <c r="J2917" s="5"/>
    </row>
    <row r="2918" hidden="1">
      <c r="A2918" s="2" t="s">
        <v>618</v>
      </c>
      <c r="B2918" s="14"/>
      <c r="C2918" s="1" t="s">
        <v>22</v>
      </c>
      <c r="D2918" s="2" t="s">
        <v>687</v>
      </c>
      <c r="E2918" s="1" t="s">
        <v>15</v>
      </c>
      <c r="F2918" s="1" t="s">
        <v>3023</v>
      </c>
      <c r="G2918" s="1" t="b">
        <v>1</v>
      </c>
      <c r="H2918" s="1" t="b">
        <v>1</v>
      </c>
      <c r="I2918" s="1" t="s">
        <v>2221</v>
      </c>
      <c r="J2918" s="5"/>
    </row>
    <row r="2919" hidden="1">
      <c r="A2919" s="2" t="s">
        <v>619</v>
      </c>
      <c r="B2919" s="14"/>
      <c r="C2919" s="1" t="s">
        <v>22</v>
      </c>
      <c r="D2919" s="2" t="s">
        <v>704</v>
      </c>
      <c r="E2919" s="1" t="s">
        <v>17</v>
      </c>
      <c r="F2919" s="4"/>
      <c r="G2919" s="1" t="b">
        <v>1</v>
      </c>
      <c r="H2919" s="1" t="b">
        <v>1</v>
      </c>
      <c r="I2919" s="1" t="s">
        <v>2207</v>
      </c>
      <c r="J2919" s="5"/>
    </row>
    <row r="2920" hidden="1">
      <c r="A2920" s="2" t="s">
        <v>619</v>
      </c>
      <c r="B2920" s="14"/>
      <c r="C2920" s="1" t="s">
        <v>22</v>
      </c>
      <c r="D2920" s="2" t="s">
        <v>704</v>
      </c>
      <c r="E2920" s="1" t="s">
        <v>17</v>
      </c>
      <c r="F2920" s="1" t="s">
        <v>3040</v>
      </c>
      <c r="G2920" s="1" t="b">
        <v>1</v>
      </c>
      <c r="H2920" s="1" t="b">
        <v>1</v>
      </c>
      <c r="I2920" s="1" t="s">
        <v>2207</v>
      </c>
      <c r="J2920" s="5"/>
    </row>
    <row r="2921" hidden="1">
      <c r="A2921" s="2" t="s">
        <v>619</v>
      </c>
      <c r="B2921" s="14"/>
      <c r="C2921" s="1" t="s">
        <v>22</v>
      </c>
      <c r="D2921" s="2" t="s">
        <v>644</v>
      </c>
      <c r="E2921" s="1" t="s">
        <v>22</v>
      </c>
      <c r="F2921" s="1" t="s">
        <v>3048</v>
      </c>
      <c r="G2921" s="1" t="b">
        <v>1</v>
      </c>
      <c r="H2921" s="1" t="b">
        <v>1</v>
      </c>
      <c r="I2921" s="1" t="s">
        <v>2221</v>
      </c>
      <c r="J2921" s="5"/>
    </row>
    <row r="2922" hidden="1">
      <c r="A2922" s="2" t="s">
        <v>619</v>
      </c>
      <c r="B2922" s="14"/>
      <c r="C2922" s="1" t="s">
        <v>22</v>
      </c>
      <c r="D2922" s="2" t="s">
        <v>617</v>
      </c>
      <c r="E2922" s="1" t="s">
        <v>22</v>
      </c>
      <c r="F2922" s="1" t="s">
        <v>3004</v>
      </c>
      <c r="G2922" s="1" t="b">
        <v>1</v>
      </c>
      <c r="H2922" s="1" t="b">
        <v>1</v>
      </c>
      <c r="I2922" s="1" t="s">
        <v>2221</v>
      </c>
      <c r="J2922" s="5"/>
    </row>
    <row r="2923" hidden="1">
      <c r="A2923" s="2" t="s">
        <v>619</v>
      </c>
      <c r="B2923" s="14"/>
      <c r="C2923" s="1" t="s">
        <v>22</v>
      </c>
      <c r="D2923" s="2" t="s">
        <v>626</v>
      </c>
      <c r="E2923" s="1" t="s">
        <v>22</v>
      </c>
      <c r="F2923" s="1" t="s">
        <v>3049</v>
      </c>
      <c r="G2923" s="1" t="b">
        <v>1</v>
      </c>
      <c r="H2923" s="1" t="b">
        <v>1</v>
      </c>
      <c r="I2923" s="1" t="s">
        <v>2221</v>
      </c>
      <c r="J2923" s="5"/>
    </row>
    <row r="2924" hidden="1">
      <c r="A2924" s="2" t="s">
        <v>619</v>
      </c>
      <c r="B2924" s="14"/>
      <c r="C2924" s="1" t="s">
        <v>22</v>
      </c>
      <c r="D2924" s="2" t="s">
        <v>624</v>
      </c>
      <c r="E2924" s="1" t="s">
        <v>22</v>
      </c>
      <c r="F2924" s="1" t="s">
        <v>3050</v>
      </c>
      <c r="G2924" s="1" t="b">
        <v>1</v>
      </c>
      <c r="H2924" s="1" t="b">
        <v>1</v>
      </c>
      <c r="I2924" s="1" t="s">
        <v>2221</v>
      </c>
      <c r="J2924" s="5"/>
    </row>
    <row r="2925" hidden="1">
      <c r="A2925" s="2" t="s">
        <v>619</v>
      </c>
      <c r="B2925" s="14"/>
      <c r="C2925" s="1" t="s">
        <v>22</v>
      </c>
      <c r="D2925" s="2" t="s">
        <v>704</v>
      </c>
      <c r="E2925" s="1" t="s">
        <v>17</v>
      </c>
      <c r="F2925" s="1" t="s">
        <v>2384</v>
      </c>
      <c r="G2925" s="1" t="b">
        <v>1</v>
      </c>
      <c r="H2925" s="1" t="b">
        <v>1</v>
      </c>
      <c r="I2925" s="1" t="s">
        <v>2221</v>
      </c>
      <c r="J2925" s="5"/>
    </row>
    <row r="2926" hidden="1">
      <c r="A2926" s="2" t="s">
        <v>619</v>
      </c>
      <c r="B2926" s="14"/>
      <c r="C2926" s="1" t="s">
        <v>22</v>
      </c>
      <c r="D2926" s="2" t="s">
        <v>705</v>
      </c>
      <c r="E2926" s="1" t="s">
        <v>17</v>
      </c>
      <c r="F2926" s="1" t="s">
        <v>2132</v>
      </c>
      <c r="G2926" s="1" t="b">
        <v>1</v>
      </c>
      <c r="H2926" s="1" t="b">
        <v>1</v>
      </c>
      <c r="I2926" s="1" t="s">
        <v>2221</v>
      </c>
      <c r="J2926" s="5"/>
    </row>
    <row r="2927" hidden="1">
      <c r="A2927" s="2" t="s">
        <v>619</v>
      </c>
      <c r="B2927" s="14"/>
      <c r="C2927" s="1" t="s">
        <v>22</v>
      </c>
      <c r="D2927" s="2" t="s">
        <v>1047</v>
      </c>
      <c r="E2927" s="1" t="s">
        <v>22</v>
      </c>
      <c r="F2927" s="1" t="s">
        <v>2384</v>
      </c>
      <c r="G2927" s="1" t="b">
        <v>0</v>
      </c>
      <c r="H2927" s="1" t="b">
        <v>1</v>
      </c>
      <c r="I2927" s="1" t="s">
        <v>2221</v>
      </c>
      <c r="J2927" s="5"/>
    </row>
    <row r="2928" hidden="1">
      <c r="A2928" s="2" t="s">
        <v>620</v>
      </c>
      <c r="B2928" s="14"/>
      <c r="C2928" s="1" t="s">
        <v>22</v>
      </c>
      <c r="D2928" s="2" t="s">
        <v>704</v>
      </c>
      <c r="E2928" s="1" t="s">
        <v>17</v>
      </c>
      <c r="F2928" s="4"/>
      <c r="G2928" s="1" t="b">
        <v>1</v>
      </c>
      <c r="H2928" s="1" t="b">
        <v>1</v>
      </c>
      <c r="I2928" s="1" t="s">
        <v>2207</v>
      </c>
      <c r="J2928" s="5"/>
    </row>
    <row r="2929" hidden="1">
      <c r="A2929" s="2" t="s">
        <v>620</v>
      </c>
      <c r="B2929" s="14"/>
      <c r="C2929" s="1" t="s">
        <v>22</v>
      </c>
      <c r="D2929" s="2" t="s">
        <v>704</v>
      </c>
      <c r="E2929" s="1" t="s">
        <v>17</v>
      </c>
      <c r="F2929" s="1" t="s">
        <v>3051</v>
      </c>
      <c r="G2929" s="1" t="b">
        <v>1</v>
      </c>
      <c r="H2929" s="1" t="b">
        <v>1</v>
      </c>
      <c r="I2929" s="1" t="s">
        <v>2207</v>
      </c>
      <c r="J2929" s="5"/>
    </row>
    <row r="2930" hidden="1">
      <c r="A2930" s="2" t="s">
        <v>620</v>
      </c>
      <c r="B2930" s="14"/>
      <c r="C2930" s="1" t="s">
        <v>22</v>
      </c>
      <c r="D2930" s="2" t="s">
        <v>702</v>
      </c>
      <c r="E2930" s="1" t="s">
        <v>17</v>
      </c>
      <c r="F2930" s="1" t="s">
        <v>2135</v>
      </c>
      <c r="G2930" s="1" t="b">
        <v>1</v>
      </c>
      <c r="H2930" s="1" t="b">
        <v>1</v>
      </c>
      <c r="I2930" s="1" t="s">
        <v>2221</v>
      </c>
      <c r="J2930" s="5"/>
    </row>
    <row r="2931" hidden="1">
      <c r="A2931" s="2" t="s">
        <v>620</v>
      </c>
      <c r="B2931" s="14"/>
      <c r="C2931" s="1" t="s">
        <v>22</v>
      </c>
      <c r="D2931" s="2" t="s">
        <v>717</v>
      </c>
      <c r="E2931" s="1" t="s">
        <v>22</v>
      </c>
      <c r="F2931" s="1" t="s">
        <v>3052</v>
      </c>
      <c r="G2931" s="1" t="b">
        <v>1</v>
      </c>
      <c r="H2931" s="1" t="b">
        <v>1</v>
      </c>
      <c r="I2931" s="1" t="s">
        <v>2221</v>
      </c>
      <c r="J2931" s="5"/>
    </row>
    <row r="2932" hidden="1">
      <c r="A2932" s="2" t="s">
        <v>620</v>
      </c>
      <c r="B2932" s="14"/>
      <c r="C2932" s="1" t="s">
        <v>22</v>
      </c>
      <c r="D2932" s="2" t="s">
        <v>705</v>
      </c>
      <c r="E2932" s="1" t="s">
        <v>17</v>
      </c>
      <c r="F2932" s="1" t="s">
        <v>2132</v>
      </c>
      <c r="G2932" s="1" t="b">
        <v>1</v>
      </c>
      <c r="H2932" s="1" t="b">
        <v>1</v>
      </c>
      <c r="I2932" s="1" t="s">
        <v>2221</v>
      </c>
      <c r="J2932" s="5"/>
    </row>
    <row r="2933" hidden="1">
      <c r="A2933" s="2" t="s">
        <v>620</v>
      </c>
      <c r="B2933" s="14"/>
      <c r="C2933" s="1" t="s">
        <v>22</v>
      </c>
      <c r="D2933" s="2" t="s">
        <v>640</v>
      </c>
      <c r="E2933" s="1" t="s">
        <v>22</v>
      </c>
      <c r="F2933" s="1" t="s">
        <v>3053</v>
      </c>
      <c r="G2933" s="1" t="b">
        <v>1</v>
      </c>
      <c r="H2933" s="1" t="b">
        <v>1</v>
      </c>
      <c r="I2933" s="1" t="s">
        <v>2221</v>
      </c>
      <c r="J2933" s="5"/>
    </row>
    <row r="2934" hidden="1">
      <c r="A2934" s="2" t="s">
        <v>620</v>
      </c>
      <c r="B2934" s="14"/>
      <c r="C2934" s="1" t="s">
        <v>22</v>
      </c>
      <c r="D2934" s="2" t="s">
        <v>704</v>
      </c>
      <c r="E2934" s="1" t="s">
        <v>17</v>
      </c>
      <c r="F2934" s="1" t="s">
        <v>3054</v>
      </c>
      <c r="G2934" s="1" t="b">
        <v>1</v>
      </c>
      <c r="H2934" s="1" t="b">
        <v>1</v>
      </c>
      <c r="I2934" s="1" t="s">
        <v>2236</v>
      </c>
      <c r="J2934" s="5"/>
    </row>
    <row r="2935" hidden="1">
      <c r="A2935" s="2" t="s">
        <v>620</v>
      </c>
      <c r="B2935" s="14"/>
      <c r="C2935" s="1" t="s">
        <v>22</v>
      </c>
      <c r="D2935" s="2" t="s">
        <v>649</v>
      </c>
      <c r="E2935" s="1" t="s">
        <v>17</v>
      </c>
      <c r="F2935" s="1" t="s">
        <v>3037</v>
      </c>
      <c r="G2935" s="1" t="b">
        <v>1</v>
      </c>
      <c r="H2935" s="1" t="b">
        <v>1</v>
      </c>
      <c r="I2935" s="1" t="s">
        <v>2236</v>
      </c>
      <c r="J2935" s="5"/>
    </row>
    <row r="2936" hidden="1">
      <c r="A2936" s="2" t="s">
        <v>620</v>
      </c>
      <c r="B2936" s="14"/>
      <c r="C2936" s="1" t="s">
        <v>22</v>
      </c>
      <c r="D2936" s="2" t="s">
        <v>713</v>
      </c>
      <c r="E2936" s="1" t="s">
        <v>17</v>
      </c>
      <c r="F2936" s="1" t="s">
        <v>3007</v>
      </c>
      <c r="G2936" s="1" t="b">
        <v>1</v>
      </c>
      <c r="H2936" s="1" t="b">
        <v>1</v>
      </c>
      <c r="I2936" s="1" t="s">
        <v>2221</v>
      </c>
      <c r="J2936" s="5"/>
    </row>
    <row r="2937" hidden="1">
      <c r="A2937" s="2" t="s">
        <v>620</v>
      </c>
      <c r="B2937" s="14"/>
      <c r="C2937" s="1" t="s">
        <v>22</v>
      </c>
      <c r="D2937" s="2" t="s">
        <v>704</v>
      </c>
      <c r="E2937" s="1" t="s">
        <v>17</v>
      </c>
      <c r="F2937" s="1" t="s">
        <v>3008</v>
      </c>
      <c r="G2937" s="1" t="b">
        <v>1</v>
      </c>
      <c r="H2937" s="1" t="b">
        <v>1</v>
      </c>
      <c r="I2937" s="1" t="s">
        <v>2221</v>
      </c>
      <c r="J2937" s="5"/>
    </row>
    <row r="2938" hidden="1">
      <c r="A2938" s="2" t="s">
        <v>620</v>
      </c>
      <c r="B2938" s="14"/>
      <c r="C2938" s="1" t="s">
        <v>22</v>
      </c>
      <c r="D2938" s="2" t="s">
        <v>649</v>
      </c>
      <c r="E2938" s="1" t="s">
        <v>17</v>
      </c>
      <c r="F2938" s="1" t="s">
        <v>3009</v>
      </c>
      <c r="G2938" s="1" t="b">
        <v>1</v>
      </c>
      <c r="H2938" s="1" t="b">
        <v>1</v>
      </c>
      <c r="I2938" s="1" t="s">
        <v>2221</v>
      </c>
      <c r="J2938" s="5"/>
    </row>
    <row r="2939" hidden="1">
      <c r="A2939" s="2" t="s">
        <v>620</v>
      </c>
      <c r="B2939" s="14"/>
      <c r="C2939" s="1" t="s">
        <v>22</v>
      </c>
      <c r="D2939" s="2" t="s">
        <v>687</v>
      </c>
      <c r="E2939" s="1" t="s">
        <v>15</v>
      </c>
      <c r="F2939" s="1" t="s">
        <v>3023</v>
      </c>
      <c r="G2939" s="1" t="b">
        <v>1</v>
      </c>
      <c r="H2939" s="1" t="b">
        <v>1</v>
      </c>
      <c r="I2939" s="1" t="s">
        <v>2221</v>
      </c>
      <c r="J2939" s="5"/>
    </row>
    <row r="2940" hidden="1">
      <c r="A2940" s="2" t="s">
        <v>621</v>
      </c>
      <c r="B2940" s="14"/>
      <c r="C2940" s="1" t="s">
        <v>22</v>
      </c>
      <c r="D2940" s="2" t="s">
        <v>649</v>
      </c>
      <c r="E2940" s="1" t="s">
        <v>17</v>
      </c>
      <c r="F2940" s="4"/>
      <c r="G2940" s="1" t="b">
        <v>1</v>
      </c>
      <c r="H2940" s="1" t="b">
        <v>1</v>
      </c>
      <c r="I2940" s="1" t="s">
        <v>2207</v>
      </c>
      <c r="J2940" s="5"/>
    </row>
    <row r="2941" hidden="1">
      <c r="A2941" s="2" t="s">
        <v>621</v>
      </c>
      <c r="B2941" s="14"/>
      <c r="C2941" s="1" t="s">
        <v>22</v>
      </c>
      <c r="D2941" s="2" t="s">
        <v>649</v>
      </c>
      <c r="E2941" s="1" t="s">
        <v>17</v>
      </c>
      <c r="F2941" s="1" t="s">
        <v>3055</v>
      </c>
      <c r="G2941" s="1" t="b">
        <v>1</v>
      </c>
      <c r="H2941" s="1" t="b">
        <v>1</v>
      </c>
      <c r="I2941" s="1" t="s">
        <v>2207</v>
      </c>
      <c r="J2941" s="5"/>
    </row>
    <row r="2942" hidden="1">
      <c r="A2942" s="2" t="s">
        <v>621</v>
      </c>
      <c r="B2942" s="14"/>
      <c r="C2942" s="1" t="s">
        <v>22</v>
      </c>
      <c r="D2942" s="2" t="s">
        <v>714</v>
      </c>
      <c r="E2942" s="1" t="s">
        <v>20</v>
      </c>
      <c r="F2942" s="1" t="s">
        <v>3056</v>
      </c>
      <c r="G2942" s="1" t="b">
        <v>1</v>
      </c>
      <c r="H2942" s="1" t="b">
        <v>1</v>
      </c>
      <c r="I2942" s="1" t="s">
        <v>2221</v>
      </c>
      <c r="J2942" s="5"/>
    </row>
    <row r="2943" hidden="1">
      <c r="A2943" s="2" t="s">
        <v>621</v>
      </c>
      <c r="B2943" s="14"/>
      <c r="C2943" s="1" t="s">
        <v>22</v>
      </c>
      <c r="D2943" s="2" t="s">
        <v>705</v>
      </c>
      <c r="E2943" s="1" t="s">
        <v>17</v>
      </c>
      <c r="F2943" s="1" t="s">
        <v>3057</v>
      </c>
      <c r="G2943" s="1" t="b">
        <v>1</v>
      </c>
      <c r="H2943" s="1" t="b">
        <v>1</v>
      </c>
      <c r="I2943" s="1" t="s">
        <v>2221</v>
      </c>
      <c r="J2943" s="5"/>
    </row>
    <row r="2944" hidden="1">
      <c r="A2944" s="2" t="s">
        <v>621</v>
      </c>
      <c r="B2944" s="14"/>
      <c r="C2944" s="1" t="s">
        <v>22</v>
      </c>
      <c r="D2944" s="2" t="s">
        <v>687</v>
      </c>
      <c r="E2944" s="1" t="s">
        <v>15</v>
      </c>
      <c r="F2944" s="1" t="s">
        <v>2405</v>
      </c>
      <c r="G2944" s="1" t="b">
        <v>1</v>
      </c>
      <c r="H2944" s="1" t="b">
        <v>1</v>
      </c>
      <c r="I2944" s="1" t="s">
        <v>2221</v>
      </c>
      <c r="J2944" s="5"/>
    </row>
    <row r="2945" hidden="1">
      <c r="A2945" s="2" t="s">
        <v>622</v>
      </c>
      <c r="B2945" s="14"/>
      <c r="C2945" s="1" t="s">
        <v>22</v>
      </c>
      <c r="D2945" s="2" t="s">
        <v>704</v>
      </c>
      <c r="E2945" s="1" t="s">
        <v>17</v>
      </c>
      <c r="F2945" s="4"/>
      <c r="G2945" s="1" t="b">
        <v>1</v>
      </c>
      <c r="H2945" s="1" t="b">
        <v>1</v>
      </c>
      <c r="I2945" s="1" t="s">
        <v>2207</v>
      </c>
      <c r="J2945" s="5"/>
    </row>
    <row r="2946" hidden="1">
      <c r="A2946" s="2" t="s">
        <v>622</v>
      </c>
      <c r="B2946" s="14"/>
      <c r="C2946" s="1" t="s">
        <v>22</v>
      </c>
      <c r="D2946" s="2" t="s">
        <v>704</v>
      </c>
      <c r="E2946" s="1" t="s">
        <v>17</v>
      </c>
      <c r="F2946" s="1" t="s">
        <v>3040</v>
      </c>
      <c r="G2946" s="1" t="b">
        <v>1</v>
      </c>
      <c r="H2946" s="1" t="b">
        <v>1</v>
      </c>
      <c r="I2946" s="1" t="s">
        <v>2207</v>
      </c>
      <c r="J2946" s="5"/>
    </row>
    <row r="2947" hidden="1">
      <c r="A2947" s="2" t="s">
        <v>622</v>
      </c>
      <c r="B2947" s="14"/>
      <c r="C2947" s="1" t="s">
        <v>22</v>
      </c>
      <c r="D2947" s="2" t="s">
        <v>704</v>
      </c>
      <c r="E2947" s="1" t="s">
        <v>17</v>
      </c>
      <c r="F2947" s="1" t="s">
        <v>2384</v>
      </c>
      <c r="G2947" s="1" t="b">
        <v>1</v>
      </c>
      <c r="H2947" s="1" t="b">
        <v>1</v>
      </c>
      <c r="I2947" s="1" t="s">
        <v>2221</v>
      </c>
      <c r="J2947" s="5"/>
    </row>
    <row r="2948" hidden="1">
      <c r="A2948" s="2" t="s">
        <v>623</v>
      </c>
      <c r="B2948" s="14"/>
      <c r="C2948" s="1" t="s">
        <v>22</v>
      </c>
      <c r="D2948" s="2" t="s">
        <v>713</v>
      </c>
      <c r="E2948" s="1" t="s">
        <v>17</v>
      </c>
      <c r="F2948" s="4"/>
      <c r="G2948" s="1" t="b">
        <v>1</v>
      </c>
      <c r="H2948" s="1" t="b">
        <v>1</v>
      </c>
      <c r="I2948" s="1" t="s">
        <v>2207</v>
      </c>
      <c r="J2948" s="5"/>
    </row>
    <row r="2949" hidden="1">
      <c r="A2949" s="2" t="s">
        <v>623</v>
      </c>
      <c r="B2949" s="14"/>
      <c r="C2949" s="1" t="s">
        <v>22</v>
      </c>
      <c r="D2949" s="2" t="s">
        <v>713</v>
      </c>
      <c r="E2949" s="1" t="s">
        <v>17</v>
      </c>
      <c r="F2949" s="1" t="s">
        <v>3044</v>
      </c>
      <c r="G2949" s="1" t="b">
        <v>1</v>
      </c>
      <c r="H2949" s="1" t="b">
        <v>1</v>
      </c>
      <c r="I2949" s="1" t="s">
        <v>2207</v>
      </c>
      <c r="J2949" s="5"/>
    </row>
    <row r="2950" hidden="1">
      <c r="A2950" s="2" t="s">
        <v>623</v>
      </c>
      <c r="B2950" s="14"/>
      <c r="C2950" s="1" t="s">
        <v>22</v>
      </c>
      <c r="D2950" s="2" t="s">
        <v>641</v>
      </c>
      <c r="E2950" s="1" t="s">
        <v>22</v>
      </c>
      <c r="F2950" s="1" t="s">
        <v>3058</v>
      </c>
      <c r="G2950" s="1" t="b">
        <v>1</v>
      </c>
      <c r="H2950" s="1" t="b">
        <v>1</v>
      </c>
      <c r="I2950" s="1" t="s">
        <v>2221</v>
      </c>
      <c r="J2950" s="5"/>
    </row>
    <row r="2951" hidden="1">
      <c r="A2951" s="2" t="s">
        <v>623</v>
      </c>
      <c r="B2951" s="14"/>
      <c r="C2951" s="1" t="s">
        <v>22</v>
      </c>
      <c r="D2951" s="2" t="s">
        <v>629</v>
      </c>
      <c r="E2951" s="1" t="s">
        <v>22</v>
      </c>
      <c r="F2951" s="1" t="s">
        <v>3000</v>
      </c>
      <c r="G2951" s="1" t="b">
        <v>1</v>
      </c>
      <c r="H2951" s="1" t="b">
        <v>1</v>
      </c>
      <c r="I2951" s="1" t="s">
        <v>2221</v>
      </c>
      <c r="J2951" s="5"/>
    </row>
    <row r="2952" hidden="1">
      <c r="A2952" s="2" t="s">
        <v>623</v>
      </c>
      <c r="B2952" s="14"/>
      <c r="C2952" s="1" t="s">
        <v>22</v>
      </c>
      <c r="D2952" s="2" t="s">
        <v>707</v>
      </c>
      <c r="E2952" s="1" t="s">
        <v>22</v>
      </c>
      <c r="F2952" s="1" t="s">
        <v>2085</v>
      </c>
      <c r="G2952" s="1" t="b">
        <v>1</v>
      </c>
      <c r="H2952" s="1" t="b">
        <v>1</v>
      </c>
      <c r="I2952" s="1" t="s">
        <v>2221</v>
      </c>
      <c r="J2952" s="5"/>
    </row>
    <row r="2953" hidden="1">
      <c r="A2953" s="2" t="s">
        <v>623</v>
      </c>
      <c r="B2953" s="14"/>
      <c r="C2953" s="1" t="s">
        <v>22</v>
      </c>
      <c r="D2953" s="2" t="s">
        <v>703</v>
      </c>
      <c r="E2953" s="1" t="s">
        <v>22</v>
      </c>
      <c r="F2953" s="1" t="s">
        <v>2083</v>
      </c>
      <c r="G2953" s="1" t="b">
        <v>1</v>
      </c>
      <c r="H2953" s="1" t="b">
        <v>1</v>
      </c>
      <c r="I2953" s="1" t="s">
        <v>2221</v>
      </c>
      <c r="J2953" s="5"/>
    </row>
    <row r="2954" hidden="1">
      <c r="A2954" s="2" t="s">
        <v>623</v>
      </c>
      <c r="B2954" s="14"/>
      <c r="C2954" s="1" t="s">
        <v>22</v>
      </c>
      <c r="D2954" s="2" t="s">
        <v>580</v>
      </c>
      <c r="E2954" s="1" t="s">
        <v>22</v>
      </c>
      <c r="F2954" s="1" t="s">
        <v>3059</v>
      </c>
      <c r="G2954" s="1" t="b">
        <v>1</v>
      </c>
      <c r="H2954" s="1" t="b">
        <v>1</v>
      </c>
      <c r="I2954" s="1" t="s">
        <v>2221</v>
      </c>
      <c r="J2954" s="5"/>
    </row>
    <row r="2955" hidden="1">
      <c r="A2955" s="2" t="s">
        <v>623</v>
      </c>
      <c r="B2955" s="14"/>
      <c r="C2955" s="1" t="s">
        <v>22</v>
      </c>
      <c r="D2955" s="2" t="s">
        <v>717</v>
      </c>
      <c r="E2955" s="1" t="s">
        <v>22</v>
      </c>
      <c r="F2955" s="1" t="s">
        <v>2136</v>
      </c>
      <c r="G2955" s="1" t="b">
        <v>1</v>
      </c>
      <c r="H2955" s="1" t="b">
        <v>1</v>
      </c>
      <c r="I2955" s="1" t="s">
        <v>2221</v>
      </c>
      <c r="J2955" s="5"/>
    </row>
    <row r="2956" hidden="1">
      <c r="A2956" s="2" t="s">
        <v>623</v>
      </c>
      <c r="B2956" s="14"/>
      <c r="C2956" s="1" t="s">
        <v>22</v>
      </c>
      <c r="D2956" s="2" t="s">
        <v>705</v>
      </c>
      <c r="E2956" s="1" t="s">
        <v>17</v>
      </c>
      <c r="F2956" s="1" t="s">
        <v>2132</v>
      </c>
      <c r="G2956" s="1" t="b">
        <v>1</v>
      </c>
      <c r="H2956" s="1" t="b">
        <v>1</v>
      </c>
      <c r="I2956" s="1" t="s">
        <v>2221</v>
      </c>
      <c r="J2956" s="5"/>
    </row>
    <row r="2957" hidden="1">
      <c r="A2957" s="2" t="s">
        <v>623</v>
      </c>
      <c r="B2957" s="14"/>
      <c r="C2957" s="1" t="s">
        <v>22</v>
      </c>
      <c r="D2957" s="2" t="s">
        <v>705</v>
      </c>
      <c r="E2957" s="1" t="s">
        <v>17</v>
      </c>
      <c r="F2957" s="1" t="s">
        <v>2384</v>
      </c>
      <c r="G2957" s="1" t="b">
        <v>1</v>
      </c>
      <c r="H2957" s="1" t="b">
        <v>1</v>
      </c>
      <c r="I2957" s="1" t="s">
        <v>2221</v>
      </c>
      <c r="J2957" s="5"/>
    </row>
    <row r="2958" hidden="1">
      <c r="A2958" s="2" t="s">
        <v>624</v>
      </c>
      <c r="B2958" s="14"/>
      <c r="C2958" s="1" t="s">
        <v>22</v>
      </c>
      <c r="D2958" s="2" t="s">
        <v>649</v>
      </c>
      <c r="E2958" s="1" t="s">
        <v>17</v>
      </c>
      <c r="F2958" s="4"/>
      <c r="G2958" s="1" t="b">
        <v>1</v>
      </c>
      <c r="H2958" s="1" t="b">
        <v>1</v>
      </c>
      <c r="I2958" s="1" t="s">
        <v>2207</v>
      </c>
      <c r="J2958" s="5"/>
    </row>
    <row r="2959" hidden="1">
      <c r="A2959" s="2" t="s">
        <v>624</v>
      </c>
      <c r="B2959" s="14"/>
      <c r="C2959" s="1" t="s">
        <v>22</v>
      </c>
      <c r="D2959" s="2" t="s">
        <v>649</v>
      </c>
      <c r="E2959" s="1" t="s">
        <v>17</v>
      </c>
      <c r="F2959" s="1" t="s">
        <v>2993</v>
      </c>
      <c r="G2959" s="1" t="b">
        <v>1</v>
      </c>
      <c r="H2959" s="1" t="b">
        <v>1</v>
      </c>
      <c r="I2959" s="1" t="s">
        <v>2207</v>
      </c>
      <c r="J2959" s="5"/>
    </row>
    <row r="2960" hidden="1">
      <c r="A2960" s="2" t="s">
        <v>624</v>
      </c>
      <c r="B2960" s="14"/>
      <c r="C2960" s="1" t="s">
        <v>22</v>
      </c>
      <c r="D2960" s="2" t="s">
        <v>713</v>
      </c>
      <c r="E2960" s="1" t="s">
        <v>17</v>
      </c>
      <c r="F2960" s="1" t="s">
        <v>3060</v>
      </c>
      <c r="G2960" s="1" t="b">
        <v>1</v>
      </c>
      <c r="H2960" s="1" t="b">
        <v>1</v>
      </c>
      <c r="I2960" s="1" t="s">
        <v>2221</v>
      </c>
      <c r="J2960" s="5"/>
    </row>
    <row r="2961" hidden="1">
      <c r="A2961" s="2" t="s">
        <v>624</v>
      </c>
      <c r="B2961" s="14"/>
      <c r="C2961" s="1" t="s">
        <v>22</v>
      </c>
      <c r="D2961" s="2" t="s">
        <v>717</v>
      </c>
      <c r="E2961" s="1" t="s">
        <v>22</v>
      </c>
      <c r="F2961" s="1" t="s">
        <v>3061</v>
      </c>
      <c r="G2961" s="1" t="b">
        <v>1</v>
      </c>
      <c r="H2961" s="1" t="b">
        <v>1</v>
      </c>
      <c r="I2961" s="1" t="s">
        <v>2221</v>
      </c>
      <c r="J2961" s="5"/>
    </row>
    <row r="2962" hidden="1">
      <c r="A2962" s="2" t="s">
        <v>624</v>
      </c>
      <c r="B2962" s="14"/>
      <c r="C2962" s="1" t="s">
        <v>22</v>
      </c>
      <c r="D2962" s="2" t="s">
        <v>580</v>
      </c>
      <c r="E2962" s="1" t="s">
        <v>22</v>
      </c>
      <c r="F2962" s="1" t="s">
        <v>3062</v>
      </c>
      <c r="G2962" s="1" t="b">
        <v>1</v>
      </c>
      <c r="H2962" s="1" t="b">
        <v>1</v>
      </c>
      <c r="I2962" s="1" t="s">
        <v>2221</v>
      </c>
      <c r="J2962" s="5"/>
    </row>
    <row r="2963" hidden="1">
      <c r="A2963" s="2" t="s">
        <v>624</v>
      </c>
      <c r="B2963" s="14"/>
      <c r="C2963" s="1" t="s">
        <v>22</v>
      </c>
      <c r="D2963" s="2" t="s">
        <v>577</v>
      </c>
      <c r="E2963" s="1" t="s">
        <v>13</v>
      </c>
      <c r="F2963" s="1" t="s">
        <v>2406</v>
      </c>
      <c r="G2963" s="1" t="b">
        <v>1</v>
      </c>
      <c r="H2963" s="1" t="b">
        <v>1</v>
      </c>
      <c r="I2963" s="1" t="s">
        <v>2221</v>
      </c>
      <c r="J2963" s="5"/>
    </row>
    <row r="2964" hidden="1">
      <c r="A2964" s="2" t="s">
        <v>624</v>
      </c>
      <c r="B2964" s="14"/>
      <c r="C2964" s="1" t="s">
        <v>22</v>
      </c>
      <c r="D2964" s="2" t="s">
        <v>713</v>
      </c>
      <c r="E2964" s="1" t="s">
        <v>17</v>
      </c>
      <c r="F2964" s="1" t="s">
        <v>3060</v>
      </c>
      <c r="G2964" s="1" t="b">
        <v>1</v>
      </c>
      <c r="H2964" s="1" t="b">
        <v>1</v>
      </c>
      <c r="I2964" s="1" t="s">
        <v>2221</v>
      </c>
      <c r="J2964" s="5"/>
    </row>
    <row r="2965" hidden="1">
      <c r="A2965" s="2" t="s">
        <v>624</v>
      </c>
      <c r="B2965" s="14"/>
      <c r="C2965" s="1" t="s">
        <v>22</v>
      </c>
      <c r="D2965" s="2" t="s">
        <v>649</v>
      </c>
      <c r="E2965" s="1" t="s">
        <v>17</v>
      </c>
      <c r="F2965" s="1" t="s">
        <v>3063</v>
      </c>
      <c r="G2965" s="1" t="b">
        <v>1</v>
      </c>
      <c r="H2965" s="1" t="b">
        <v>1</v>
      </c>
      <c r="I2965" s="1" t="s">
        <v>2236</v>
      </c>
      <c r="J2965" s="5"/>
    </row>
    <row r="2966" hidden="1">
      <c r="A2966" s="2" t="s">
        <v>624</v>
      </c>
      <c r="B2966" s="14"/>
      <c r="C2966" s="1" t="s">
        <v>22</v>
      </c>
      <c r="D2966" s="2" t="s">
        <v>713</v>
      </c>
      <c r="E2966" s="1" t="s">
        <v>17</v>
      </c>
      <c r="F2966" s="1" t="s">
        <v>3039</v>
      </c>
      <c r="G2966" s="1" t="b">
        <v>1</v>
      </c>
      <c r="H2966" s="1" t="b">
        <v>1</v>
      </c>
      <c r="I2966" s="1" t="s">
        <v>2236</v>
      </c>
      <c r="J2966" s="5"/>
    </row>
    <row r="2967" hidden="1">
      <c r="A2967" s="2" t="s">
        <v>624</v>
      </c>
      <c r="B2967" s="14"/>
      <c r="C2967" s="1" t="s">
        <v>22</v>
      </c>
      <c r="D2967" s="2" t="s">
        <v>713</v>
      </c>
      <c r="E2967" s="1" t="s">
        <v>17</v>
      </c>
      <c r="F2967" s="1" t="s">
        <v>3007</v>
      </c>
      <c r="G2967" s="1" t="b">
        <v>1</v>
      </c>
      <c r="H2967" s="1" t="b">
        <v>1</v>
      </c>
      <c r="I2967" s="1" t="s">
        <v>2221</v>
      </c>
      <c r="J2967" s="5"/>
    </row>
    <row r="2968" hidden="1">
      <c r="A2968" s="2" t="s">
        <v>624</v>
      </c>
      <c r="B2968" s="14"/>
      <c r="C2968" s="1" t="s">
        <v>22</v>
      </c>
      <c r="D2968" s="2" t="s">
        <v>704</v>
      </c>
      <c r="E2968" s="1" t="s">
        <v>17</v>
      </c>
      <c r="F2968" s="1" t="s">
        <v>3008</v>
      </c>
      <c r="G2968" s="1" t="b">
        <v>1</v>
      </c>
      <c r="H2968" s="1" t="b">
        <v>1</v>
      </c>
      <c r="I2968" s="1" t="s">
        <v>2221</v>
      </c>
      <c r="J2968" s="5"/>
    </row>
    <row r="2969" hidden="1">
      <c r="A2969" s="2" t="s">
        <v>624</v>
      </c>
      <c r="B2969" s="14"/>
      <c r="C2969" s="1" t="s">
        <v>22</v>
      </c>
      <c r="D2969" s="2" t="s">
        <v>649</v>
      </c>
      <c r="E2969" s="1" t="s">
        <v>17</v>
      </c>
      <c r="F2969" s="1" t="s">
        <v>3009</v>
      </c>
      <c r="G2969" s="1" t="b">
        <v>1</v>
      </c>
      <c r="H2969" s="1" t="b">
        <v>1</v>
      </c>
      <c r="I2969" s="1" t="s">
        <v>2221</v>
      </c>
      <c r="J2969" s="5"/>
    </row>
    <row r="2970" hidden="1">
      <c r="A2970" s="2" t="s">
        <v>624</v>
      </c>
      <c r="B2970" s="14"/>
      <c r="C2970" s="1" t="s">
        <v>22</v>
      </c>
      <c r="D2970" s="2" t="s">
        <v>687</v>
      </c>
      <c r="E2970" s="1" t="s">
        <v>15</v>
      </c>
      <c r="F2970" s="1" t="s">
        <v>3064</v>
      </c>
      <c r="G2970" s="1" t="b">
        <v>1</v>
      </c>
      <c r="H2970" s="1" t="b">
        <v>1</v>
      </c>
      <c r="I2970" s="1" t="s">
        <v>2221</v>
      </c>
      <c r="J2970" s="5"/>
    </row>
    <row r="2971" hidden="1">
      <c r="A2971" s="2" t="s">
        <v>625</v>
      </c>
      <c r="B2971" s="14"/>
      <c r="C2971" s="1" t="s">
        <v>22</v>
      </c>
      <c r="D2971" s="1" t="s">
        <v>647</v>
      </c>
      <c r="E2971" s="1" t="s">
        <v>20</v>
      </c>
      <c r="F2971" s="4"/>
      <c r="G2971" s="1" t="b">
        <v>1</v>
      </c>
      <c r="H2971" s="1" t="b">
        <v>1</v>
      </c>
      <c r="I2971" s="1" t="s">
        <v>2207</v>
      </c>
      <c r="J2971" s="5"/>
    </row>
    <row r="2972" hidden="1">
      <c r="A2972" s="2" t="s">
        <v>625</v>
      </c>
      <c r="B2972" s="14"/>
      <c r="C2972" s="1" t="s">
        <v>22</v>
      </c>
      <c r="D2972" s="1" t="s">
        <v>647</v>
      </c>
      <c r="E2972" s="1" t="s">
        <v>20</v>
      </c>
      <c r="F2972" s="1" t="s">
        <v>2411</v>
      </c>
      <c r="G2972" s="1" t="b">
        <v>1</v>
      </c>
      <c r="H2972" s="1" t="b">
        <v>1</v>
      </c>
      <c r="I2972" s="1" t="s">
        <v>2207</v>
      </c>
      <c r="J2972" s="5"/>
    </row>
    <row r="2973" hidden="1">
      <c r="A2973" s="2" t="s">
        <v>626</v>
      </c>
      <c r="B2973" s="14"/>
      <c r="C2973" s="1" t="s">
        <v>22</v>
      </c>
      <c r="D2973" s="2" t="s">
        <v>649</v>
      </c>
      <c r="E2973" s="1" t="s">
        <v>17</v>
      </c>
      <c r="F2973" s="4"/>
      <c r="G2973" s="1" t="b">
        <v>1</v>
      </c>
      <c r="H2973" s="1" t="b">
        <v>1</v>
      </c>
      <c r="I2973" s="1" t="s">
        <v>2207</v>
      </c>
      <c r="J2973" s="5"/>
    </row>
    <row r="2974" hidden="1">
      <c r="A2974" s="2" t="s">
        <v>626</v>
      </c>
      <c r="B2974" s="14"/>
      <c r="C2974" s="1" t="s">
        <v>22</v>
      </c>
      <c r="D2974" s="2" t="s">
        <v>649</v>
      </c>
      <c r="E2974" s="1" t="s">
        <v>17</v>
      </c>
      <c r="F2974" s="1" t="s">
        <v>3065</v>
      </c>
      <c r="G2974" s="1" t="b">
        <v>1</v>
      </c>
      <c r="H2974" s="1" t="b">
        <v>1</v>
      </c>
      <c r="I2974" s="1" t="s">
        <v>2207</v>
      </c>
      <c r="J2974" s="5"/>
    </row>
    <row r="2975" hidden="1">
      <c r="A2975" s="2" t="s">
        <v>626</v>
      </c>
      <c r="B2975" s="14"/>
      <c r="C2975" s="1" t="s">
        <v>22</v>
      </c>
      <c r="D2975" s="2" t="s">
        <v>629</v>
      </c>
      <c r="E2975" s="1" t="s">
        <v>22</v>
      </c>
      <c r="F2975" s="1" t="s">
        <v>2384</v>
      </c>
      <c r="G2975" s="1" t="b">
        <v>1</v>
      </c>
      <c r="H2975" s="1" t="b">
        <v>1</v>
      </c>
      <c r="I2975" s="1" t="s">
        <v>2221</v>
      </c>
      <c r="J2975" s="5"/>
    </row>
    <row r="2976" hidden="1">
      <c r="A2976" s="2" t="s">
        <v>626</v>
      </c>
      <c r="B2976" s="14"/>
      <c r="C2976" s="1" t="s">
        <v>22</v>
      </c>
      <c r="D2976" s="2" t="s">
        <v>707</v>
      </c>
      <c r="E2976" s="1" t="s">
        <v>22</v>
      </c>
      <c r="F2976" s="1" t="s">
        <v>2085</v>
      </c>
      <c r="G2976" s="1" t="b">
        <v>1</v>
      </c>
      <c r="H2976" s="1" t="b">
        <v>1</v>
      </c>
      <c r="I2976" s="1" t="s">
        <v>2221</v>
      </c>
      <c r="J2976" s="5"/>
    </row>
    <row r="2977" hidden="1">
      <c r="A2977" s="2" t="s">
        <v>626</v>
      </c>
      <c r="B2977" s="14"/>
      <c r="C2977" s="1" t="s">
        <v>22</v>
      </c>
      <c r="D2977" s="2" t="s">
        <v>703</v>
      </c>
      <c r="E2977" s="1" t="s">
        <v>22</v>
      </c>
      <c r="F2977" s="1" t="s">
        <v>2083</v>
      </c>
      <c r="G2977" s="1" t="b">
        <v>1</v>
      </c>
      <c r="H2977" s="1" t="b">
        <v>1</v>
      </c>
      <c r="I2977" s="1" t="s">
        <v>2221</v>
      </c>
      <c r="J2977" s="5"/>
    </row>
    <row r="2978" hidden="1">
      <c r="A2978" s="2" t="s">
        <v>626</v>
      </c>
      <c r="B2978" s="14"/>
      <c r="C2978" s="1" t="s">
        <v>22</v>
      </c>
      <c r="D2978" s="2" t="s">
        <v>580</v>
      </c>
      <c r="E2978" s="1" t="s">
        <v>22</v>
      </c>
      <c r="F2978" s="1" t="s">
        <v>3059</v>
      </c>
      <c r="G2978" s="1" t="b">
        <v>1</v>
      </c>
      <c r="H2978" s="1" t="b">
        <v>1</v>
      </c>
      <c r="I2978" s="1" t="s">
        <v>2221</v>
      </c>
      <c r="J2978" s="5"/>
    </row>
    <row r="2979" hidden="1">
      <c r="A2979" s="2" t="s">
        <v>626</v>
      </c>
      <c r="B2979" s="14"/>
      <c r="C2979" s="1" t="s">
        <v>22</v>
      </c>
      <c r="D2979" s="2" t="s">
        <v>717</v>
      </c>
      <c r="E2979" s="1" t="s">
        <v>22</v>
      </c>
      <c r="F2979" s="1" t="s">
        <v>2136</v>
      </c>
      <c r="G2979" s="1" t="b">
        <v>1</v>
      </c>
      <c r="H2979" s="1" t="b">
        <v>1</v>
      </c>
      <c r="I2979" s="1" t="s">
        <v>2221</v>
      </c>
      <c r="J2979" s="5"/>
    </row>
    <row r="2980" hidden="1">
      <c r="A2980" s="2" t="s">
        <v>626</v>
      </c>
      <c r="B2980" s="14"/>
      <c r="C2980" s="1" t="s">
        <v>22</v>
      </c>
      <c r="D2980" s="2" t="s">
        <v>705</v>
      </c>
      <c r="E2980" s="1" t="s">
        <v>17</v>
      </c>
      <c r="F2980" s="1" t="s">
        <v>2132</v>
      </c>
      <c r="G2980" s="1" t="b">
        <v>1</v>
      </c>
      <c r="H2980" s="1" t="b">
        <v>1</v>
      </c>
      <c r="I2980" s="1" t="s">
        <v>2221</v>
      </c>
      <c r="J2980" s="5"/>
    </row>
    <row r="2981" hidden="1">
      <c r="A2981" s="2" t="s">
        <v>626</v>
      </c>
      <c r="B2981" s="14"/>
      <c r="C2981" s="1" t="s">
        <v>22</v>
      </c>
      <c r="D2981" s="2" t="s">
        <v>705</v>
      </c>
      <c r="E2981" s="1" t="s">
        <v>17</v>
      </c>
      <c r="F2981" s="1" t="s">
        <v>2384</v>
      </c>
      <c r="G2981" s="1" t="b">
        <v>1</v>
      </c>
      <c r="H2981" s="1" t="b">
        <v>1</v>
      </c>
      <c r="I2981" s="1" t="s">
        <v>2221</v>
      </c>
      <c r="J2981" s="5"/>
    </row>
    <row r="2982" hidden="1">
      <c r="A2982" s="2" t="s">
        <v>626</v>
      </c>
      <c r="B2982" s="14"/>
      <c r="C2982" s="1" t="s">
        <v>22</v>
      </c>
      <c r="D2982" s="2" t="s">
        <v>649</v>
      </c>
      <c r="E2982" s="1" t="s">
        <v>17</v>
      </c>
      <c r="F2982" s="1" t="s">
        <v>3066</v>
      </c>
      <c r="G2982" s="1" t="b">
        <v>1</v>
      </c>
      <c r="H2982" s="1" t="b">
        <v>1</v>
      </c>
      <c r="I2982" s="1" t="s">
        <v>2236</v>
      </c>
      <c r="J2982" s="5"/>
    </row>
    <row r="2983" hidden="1">
      <c r="A2983" s="2" t="s">
        <v>626</v>
      </c>
      <c r="B2983" s="14"/>
      <c r="C2983" s="1" t="s">
        <v>22</v>
      </c>
      <c r="D2983" s="2" t="s">
        <v>704</v>
      </c>
      <c r="E2983" s="1" t="s">
        <v>17</v>
      </c>
      <c r="F2983" s="1" t="s">
        <v>3067</v>
      </c>
      <c r="G2983" s="1" t="b">
        <v>1</v>
      </c>
      <c r="H2983" s="1" t="b">
        <v>1</v>
      </c>
      <c r="I2983" s="1" t="s">
        <v>2236</v>
      </c>
      <c r="J2983" s="5"/>
    </row>
    <row r="2984" hidden="1">
      <c r="A2984" s="2" t="s">
        <v>626</v>
      </c>
      <c r="B2984" s="14"/>
      <c r="C2984" s="1" t="s">
        <v>22</v>
      </c>
      <c r="D2984" s="2" t="s">
        <v>713</v>
      </c>
      <c r="E2984" s="1" t="s">
        <v>17</v>
      </c>
      <c r="F2984" s="1" t="s">
        <v>3007</v>
      </c>
      <c r="G2984" s="1" t="b">
        <v>1</v>
      </c>
      <c r="H2984" s="1" t="b">
        <v>1</v>
      </c>
      <c r="I2984" s="1" t="s">
        <v>2221</v>
      </c>
      <c r="J2984" s="5"/>
    </row>
    <row r="2985" hidden="1">
      <c r="A2985" s="2" t="s">
        <v>626</v>
      </c>
      <c r="B2985" s="14"/>
      <c r="C2985" s="1" t="s">
        <v>22</v>
      </c>
      <c r="D2985" s="2" t="s">
        <v>704</v>
      </c>
      <c r="E2985" s="1" t="s">
        <v>17</v>
      </c>
      <c r="F2985" s="1" t="s">
        <v>3008</v>
      </c>
      <c r="G2985" s="1" t="b">
        <v>1</v>
      </c>
      <c r="H2985" s="1" t="b">
        <v>1</v>
      </c>
      <c r="I2985" s="1" t="s">
        <v>2221</v>
      </c>
      <c r="J2985" s="5"/>
    </row>
    <row r="2986" hidden="1">
      <c r="A2986" s="2" t="s">
        <v>626</v>
      </c>
      <c r="B2986" s="14"/>
      <c r="C2986" s="1" t="s">
        <v>22</v>
      </c>
      <c r="D2986" s="2" t="s">
        <v>649</v>
      </c>
      <c r="E2986" s="1" t="s">
        <v>17</v>
      </c>
      <c r="F2986" s="1" t="s">
        <v>3009</v>
      </c>
      <c r="G2986" s="1" t="b">
        <v>1</v>
      </c>
      <c r="H2986" s="1" t="b">
        <v>1</v>
      </c>
      <c r="I2986" s="1" t="s">
        <v>2221</v>
      </c>
      <c r="J2986" s="5"/>
    </row>
    <row r="2987" hidden="1">
      <c r="A2987" s="2" t="s">
        <v>626</v>
      </c>
      <c r="B2987" s="14"/>
      <c r="C2987" s="1" t="s">
        <v>22</v>
      </c>
      <c r="D2987" s="2" t="s">
        <v>687</v>
      </c>
      <c r="E2987" s="1" t="s">
        <v>15</v>
      </c>
      <c r="F2987" s="1" t="s">
        <v>3068</v>
      </c>
      <c r="G2987" s="1" t="b">
        <v>1</v>
      </c>
      <c r="H2987" s="1" t="b">
        <v>1</v>
      </c>
      <c r="I2987" s="1" t="s">
        <v>2221</v>
      </c>
      <c r="J2987" s="5"/>
    </row>
    <row r="2988" hidden="1">
      <c r="A2988" s="2" t="s">
        <v>627</v>
      </c>
      <c r="B2988" s="14"/>
      <c r="C2988" s="1" t="s">
        <v>22</v>
      </c>
      <c r="D2988" s="2" t="s">
        <v>713</v>
      </c>
      <c r="E2988" s="1" t="s">
        <v>17</v>
      </c>
      <c r="F2988" s="4"/>
      <c r="G2988" s="1" t="b">
        <v>1</v>
      </c>
      <c r="H2988" s="1" t="b">
        <v>1</v>
      </c>
      <c r="I2988" s="1" t="s">
        <v>2207</v>
      </c>
      <c r="J2988" s="5"/>
    </row>
    <row r="2989" hidden="1">
      <c r="A2989" s="2" t="s">
        <v>627</v>
      </c>
      <c r="B2989" s="14"/>
      <c r="C2989" s="1" t="s">
        <v>22</v>
      </c>
      <c r="D2989" s="2" t="s">
        <v>713</v>
      </c>
      <c r="E2989" s="1" t="s">
        <v>17</v>
      </c>
      <c r="F2989" s="1" t="s">
        <v>3044</v>
      </c>
      <c r="G2989" s="1" t="b">
        <v>1</v>
      </c>
      <c r="H2989" s="1" t="b">
        <v>1</v>
      </c>
      <c r="I2989" s="1" t="s">
        <v>2207</v>
      </c>
      <c r="J2989" s="5"/>
    </row>
    <row r="2990" hidden="1">
      <c r="A2990" s="2" t="s">
        <v>627</v>
      </c>
      <c r="B2990" s="14"/>
      <c r="C2990" s="1" t="s">
        <v>22</v>
      </c>
      <c r="D2990" s="2" t="s">
        <v>632</v>
      </c>
      <c r="E2990" s="1" t="s">
        <v>22</v>
      </c>
      <c r="F2990" s="1" t="s">
        <v>3069</v>
      </c>
      <c r="G2990" s="1" t="b">
        <v>1</v>
      </c>
      <c r="H2990" s="1" t="b">
        <v>1</v>
      </c>
      <c r="I2990" s="1" t="s">
        <v>2221</v>
      </c>
      <c r="J2990" s="5"/>
    </row>
    <row r="2991" hidden="1">
      <c r="A2991" s="2" t="s">
        <v>627</v>
      </c>
      <c r="B2991" s="14"/>
      <c r="C2991" s="1" t="s">
        <v>22</v>
      </c>
      <c r="D2991" s="2" t="s">
        <v>643</v>
      </c>
      <c r="E2991" s="1" t="s">
        <v>22</v>
      </c>
      <c r="F2991" s="1" t="s">
        <v>3070</v>
      </c>
      <c r="G2991" s="1" t="b">
        <v>1</v>
      </c>
      <c r="H2991" s="1" t="b">
        <v>1</v>
      </c>
      <c r="I2991" s="1" t="s">
        <v>2221</v>
      </c>
      <c r="J2991" s="5"/>
    </row>
    <row r="2992" hidden="1">
      <c r="A2992" s="2" t="s">
        <v>627</v>
      </c>
      <c r="B2992" s="14"/>
      <c r="C2992" s="1" t="s">
        <v>22</v>
      </c>
      <c r="D2992" s="2" t="s">
        <v>615</v>
      </c>
      <c r="E2992" s="1" t="s">
        <v>117</v>
      </c>
      <c r="F2992" s="1" t="s">
        <v>3071</v>
      </c>
      <c r="G2992" s="1" t="b">
        <v>1</v>
      </c>
      <c r="H2992" s="1" t="b">
        <v>1</v>
      </c>
      <c r="I2992" s="1" t="s">
        <v>2221</v>
      </c>
      <c r="J2992" s="5"/>
    </row>
    <row r="2993" hidden="1">
      <c r="A2993" s="2" t="s">
        <v>627</v>
      </c>
      <c r="B2993" s="14"/>
      <c r="C2993" s="1" t="s">
        <v>22</v>
      </c>
      <c r="D2993" s="2" t="s">
        <v>589</v>
      </c>
      <c r="E2993" s="1" t="s">
        <v>117</v>
      </c>
      <c r="F2993" s="1" t="s">
        <v>3072</v>
      </c>
      <c r="G2993" s="1" t="b">
        <v>1</v>
      </c>
      <c r="H2993" s="1" t="b">
        <v>1</v>
      </c>
      <c r="I2993" s="1" t="s">
        <v>2221</v>
      </c>
      <c r="J2993" s="5"/>
    </row>
    <row r="2994" hidden="1">
      <c r="A2994" s="2" t="s">
        <v>627</v>
      </c>
      <c r="B2994" s="14"/>
      <c r="C2994" s="1" t="s">
        <v>22</v>
      </c>
      <c r="D2994" s="2" t="s">
        <v>705</v>
      </c>
      <c r="E2994" s="1" t="s">
        <v>17</v>
      </c>
      <c r="F2994" s="1" t="s">
        <v>2132</v>
      </c>
      <c r="G2994" s="1" t="b">
        <v>1</v>
      </c>
      <c r="H2994" s="1" t="b">
        <v>1</v>
      </c>
      <c r="I2994" s="1" t="s">
        <v>2221</v>
      </c>
      <c r="J2994" s="5"/>
    </row>
    <row r="2995" hidden="1">
      <c r="A2995" s="2" t="s">
        <v>628</v>
      </c>
      <c r="B2995" s="14"/>
      <c r="C2995" s="1" t="s">
        <v>22</v>
      </c>
      <c r="D2995" s="2" t="s">
        <v>704</v>
      </c>
      <c r="E2995" s="1" t="s">
        <v>17</v>
      </c>
      <c r="F2995" s="4"/>
      <c r="G2995" s="1" t="b">
        <v>1</v>
      </c>
      <c r="H2995" s="1" t="b">
        <v>1</v>
      </c>
      <c r="I2995" s="1" t="s">
        <v>2207</v>
      </c>
      <c r="J2995" s="5"/>
    </row>
    <row r="2996" hidden="1">
      <c r="A2996" s="2" t="s">
        <v>628</v>
      </c>
      <c r="B2996" s="14"/>
      <c r="C2996" s="1" t="s">
        <v>22</v>
      </c>
      <c r="D2996" s="2" t="s">
        <v>704</v>
      </c>
      <c r="E2996" s="1" t="s">
        <v>17</v>
      </c>
      <c r="F2996" s="1" t="s">
        <v>3040</v>
      </c>
      <c r="G2996" s="1" t="b">
        <v>1</v>
      </c>
      <c r="H2996" s="1" t="b">
        <v>1</v>
      </c>
      <c r="I2996" s="1" t="s">
        <v>2207</v>
      </c>
      <c r="J2996" s="5"/>
    </row>
    <row r="2997" hidden="1">
      <c r="A2997" s="2" t="s">
        <v>628</v>
      </c>
      <c r="B2997" s="14"/>
      <c r="C2997" s="1" t="s">
        <v>22</v>
      </c>
      <c r="D2997" s="2" t="s">
        <v>644</v>
      </c>
      <c r="E2997" s="1" t="s">
        <v>22</v>
      </c>
      <c r="F2997" s="1" t="s">
        <v>3021</v>
      </c>
      <c r="G2997" s="1" t="b">
        <v>1</v>
      </c>
      <c r="H2997" s="1" t="b">
        <v>1</v>
      </c>
      <c r="I2997" s="1" t="s">
        <v>2221</v>
      </c>
      <c r="J2997" s="5"/>
    </row>
    <row r="2998" hidden="1">
      <c r="A2998" s="2" t="s">
        <v>628</v>
      </c>
      <c r="B2998" s="14"/>
      <c r="C2998" s="1" t="s">
        <v>22</v>
      </c>
      <c r="D2998" s="2" t="s">
        <v>704</v>
      </c>
      <c r="E2998" s="1" t="s">
        <v>17</v>
      </c>
      <c r="F2998" s="1" t="s">
        <v>2384</v>
      </c>
      <c r="G2998" s="1" t="b">
        <v>1</v>
      </c>
      <c r="H2998" s="1" t="b">
        <v>1</v>
      </c>
      <c r="I2998" s="1" t="s">
        <v>2221</v>
      </c>
      <c r="J2998" s="5"/>
    </row>
    <row r="2999" hidden="1">
      <c r="A2999" s="2" t="s">
        <v>628</v>
      </c>
      <c r="B2999" s="14"/>
      <c r="C2999" s="1" t="s">
        <v>22</v>
      </c>
      <c r="D2999" s="2" t="s">
        <v>705</v>
      </c>
      <c r="E2999" s="1" t="s">
        <v>17</v>
      </c>
      <c r="F2999" s="1" t="s">
        <v>2132</v>
      </c>
      <c r="G2999" s="1" t="b">
        <v>1</v>
      </c>
      <c r="H2999" s="1" t="b">
        <v>1</v>
      </c>
      <c r="I2999" s="1" t="s">
        <v>2221</v>
      </c>
      <c r="J2999" s="5"/>
    </row>
    <row r="3000" hidden="1">
      <c r="A3000" s="2" t="s">
        <v>628</v>
      </c>
      <c r="B3000" s="14"/>
      <c r="C3000" s="1" t="s">
        <v>22</v>
      </c>
      <c r="D3000" s="2" t="s">
        <v>707</v>
      </c>
      <c r="E3000" s="1" t="s">
        <v>22</v>
      </c>
      <c r="F3000" s="1" t="s">
        <v>2980</v>
      </c>
      <c r="G3000" s="1" t="b">
        <v>1</v>
      </c>
      <c r="H3000" s="1" t="b">
        <v>1</v>
      </c>
      <c r="I3000" s="1" t="s">
        <v>2221</v>
      </c>
      <c r="J3000" s="5"/>
    </row>
    <row r="3001" hidden="1">
      <c r="A3001" s="2" t="s">
        <v>628</v>
      </c>
      <c r="B3001" s="14"/>
      <c r="C3001" s="1" t="s">
        <v>22</v>
      </c>
      <c r="D3001" s="2" t="s">
        <v>703</v>
      </c>
      <c r="E3001" s="1" t="s">
        <v>22</v>
      </c>
      <c r="F3001" s="1" t="s">
        <v>2981</v>
      </c>
      <c r="G3001" s="1" t="b">
        <v>1</v>
      </c>
      <c r="H3001" s="1" t="b">
        <v>1</v>
      </c>
      <c r="I3001" s="1" t="s">
        <v>2221</v>
      </c>
      <c r="J3001" s="5"/>
    </row>
    <row r="3002" hidden="1">
      <c r="A3002" s="2" t="s">
        <v>628</v>
      </c>
      <c r="B3002" s="14"/>
      <c r="C3002" s="1" t="s">
        <v>22</v>
      </c>
      <c r="D3002" s="2" t="s">
        <v>580</v>
      </c>
      <c r="E3002" s="1" t="s">
        <v>22</v>
      </c>
      <c r="F3002" s="1" t="s">
        <v>3073</v>
      </c>
      <c r="G3002" s="1" t="b">
        <v>1</v>
      </c>
      <c r="H3002" s="1" t="b">
        <v>1</v>
      </c>
      <c r="I3002" s="1" t="s">
        <v>2221</v>
      </c>
      <c r="J3002" s="5"/>
    </row>
    <row r="3003" hidden="1">
      <c r="A3003" s="2" t="s">
        <v>628</v>
      </c>
      <c r="B3003" s="14"/>
      <c r="C3003" s="1" t="s">
        <v>22</v>
      </c>
      <c r="D3003" s="2" t="s">
        <v>622</v>
      </c>
      <c r="E3003" s="1" t="s">
        <v>22</v>
      </c>
      <c r="F3003" s="1" t="s">
        <v>3074</v>
      </c>
      <c r="G3003" s="1" t="b">
        <v>1</v>
      </c>
      <c r="H3003" s="1" t="b">
        <v>1</v>
      </c>
      <c r="I3003" s="1" t="s">
        <v>2221</v>
      </c>
      <c r="J3003" s="5"/>
    </row>
    <row r="3004" hidden="1">
      <c r="A3004" s="2" t="s">
        <v>628</v>
      </c>
      <c r="B3004" s="14"/>
      <c r="C3004" s="1" t="s">
        <v>22</v>
      </c>
      <c r="D3004" s="2" t="s">
        <v>590</v>
      </c>
      <c r="E3004" s="1" t="s">
        <v>117</v>
      </c>
      <c r="F3004" s="1" t="s">
        <v>3075</v>
      </c>
      <c r="G3004" s="1" t="b">
        <v>1</v>
      </c>
      <c r="H3004" s="1" t="b">
        <v>1</v>
      </c>
      <c r="I3004" s="1" t="s">
        <v>2221</v>
      </c>
      <c r="J3004" s="5"/>
    </row>
    <row r="3005" hidden="1">
      <c r="A3005" s="2" t="s">
        <v>628</v>
      </c>
      <c r="B3005" s="14"/>
      <c r="C3005" s="1" t="s">
        <v>22</v>
      </c>
      <c r="D3005" s="2" t="s">
        <v>592</v>
      </c>
      <c r="E3005" s="1" t="s">
        <v>117</v>
      </c>
      <c r="F3005" s="1" t="s">
        <v>3076</v>
      </c>
      <c r="G3005" s="1" t="b">
        <v>1</v>
      </c>
      <c r="H3005" s="1" t="b">
        <v>1</v>
      </c>
      <c r="I3005" s="1" t="s">
        <v>2221</v>
      </c>
      <c r="J3005" s="5"/>
    </row>
    <row r="3006" hidden="1">
      <c r="A3006" s="2" t="s">
        <v>628</v>
      </c>
      <c r="B3006" s="14"/>
      <c r="C3006" s="1" t="s">
        <v>22</v>
      </c>
      <c r="D3006" s="2" t="s">
        <v>591</v>
      </c>
      <c r="E3006" s="1" t="s">
        <v>117</v>
      </c>
      <c r="F3006" s="1" t="s">
        <v>3077</v>
      </c>
      <c r="G3006" s="1" t="b">
        <v>1</v>
      </c>
      <c r="H3006" s="1" t="b">
        <v>1</v>
      </c>
      <c r="I3006" s="1" t="s">
        <v>2221</v>
      </c>
      <c r="J3006" s="5"/>
    </row>
    <row r="3007" hidden="1">
      <c r="A3007" s="2" t="s">
        <v>628</v>
      </c>
      <c r="B3007" s="14"/>
      <c r="C3007" s="1" t="s">
        <v>22</v>
      </c>
      <c r="D3007" s="2" t="s">
        <v>649</v>
      </c>
      <c r="E3007" s="1" t="s">
        <v>17</v>
      </c>
      <c r="F3007" s="1" t="s">
        <v>3078</v>
      </c>
      <c r="G3007" s="1" t="b">
        <v>1</v>
      </c>
      <c r="H3007" s="1" t="b">
        <v>1</v>
      </c>
      <c r="I3007" s="1" t="s">
        <v>2236</v>
      </c>
      <c r="J3007" s="5"/>
    </row>
    <row r="3008" hidden="1">
      <c r="A3008" s="2" t="s">
        <v>628</v>
      </c>
      <c r="B3008" s="14"/>
      <c r="C3008" s="1" t="s">
        <v>22</v>
      </c>
      <c r="D3008" s="2" t="s">
        <v>704</v>
      </c>
      <c r="E3008" s="1" t="s">
        <v>17</v>
      </c>
      <c r="F3008" s="1" t="s">
        <v>3035</v>
      </c>
      <c r="G3008" s="1" t="b">
        <v>1</v>
      </c>
      <c r="H3008" s="1" t="b">
        <v>1</v>
      </c>
      <c r="I3008" s="1" t="s">
        <v>2236</v>
      </c>
      <c r="J3008" s="5"/>
    </row>
    <row r="3009" hidden="1">
      <c r="A3009" s="2" t="s">
        <v>628</v>
      </c>
      <c r="B3009" s="14"/>
      <c r="C3009" s="1" t="s">
        <v>22</v>
      </c>
      <c r="D3009" s="2" t="s">
        <v>713</v>
      </c>
      <c r="E3009" s="1" t="s">
        <v>17</v>
      </c>
      <c r="F3009" s="1" t="s">
        <v>3007</v>
      </c>
      <c r="G3009" s="1" t="b">
        <v>1</v>
      </c>
      <c r="H3009" s="1" t="b">
        <v>1</v>
      </c>
      <c r="I3009" s="1" t="s">
        <v>2221</v>
      </c>
      <c r="J3009" s="5"/>
    </row>
    <row r="3010" hidden="1">
      <c r="A3010" s="2" t="s">
        <v>628</v>
      </c>
      <c r="B3010" s="14"/>
      <c r="C3010" s="1" t="s">
        <v>22</v>
      </c>
      <c r="D3010" s="2" t="s">
        <v>704</v>
      </c>
      <c r="E3010" s="1" t="s">
        <v>17</v>
      </c>
      <c r="F3010" s="1" t="s">
        <v>3008</v>
      </c>
      <c r="G3010" s="1" t="b">
        <v>1</v>
      </c>
      <c r="H3010" s="1" t="b">
        <v>1</v>
      </c>
      <c r="I3010" s="1" t="s">
        <v>2221</v>
      </c>
      <c r="J3010" s="5"/>
    </row>
    <row r="3011" hidden="1">
      <c r="A3011" s="2" t="s">
        <v>628</v>
      </c>
      <c r="B3011" s="14"/>
      <c r="C3011" s="1" t="s">
        <v>22</v>
      </c>
      <c r="D3011" s="2" t="s">
        <v>649</v>
      </c>
      <c r="E3011" s="1" t="s">
        <v>17</v>
      </c>
      <c r="F3011" s="1" t="s">
        <v>3009</v>
      </c>
      <c r="G3011" s="1" t="b">
        <v>1</v>
      </c>
      <c r="H3011" s="1" t="b">
        <v>1</v>
      </c>
      <c r="I3011" s="1" t="s">
        <v>2221</v>
      </c>
      <c r="J3011" s="5"/>
    </row>
    <row r="3012" hidden="1">
      <c r="A3012" s="2" t="s">
        <v>628</v>
      </c>
      <c r="B3012" s="14"/>
      <c r="C3012" s="1" t="s">
        <v>22</v>
      </c>
      <c r="D3012" s="2" t="s">
        <v>687</v>
      </c>
      <c r="E3012" s="1" t="s">
        <v>15</v>
      </c>
      <c r="F3012" s="1" t="s">
        <v>3023</v>
      </c>
      <c r="G3012" s="1" t="b">
        <v>1</v>
      </c>
      <c r="H3012" s="1" t="b">
        <v>1</v>
      </c>
      <c r="I3012" s="1" t="s">
        <v>2221</v>
      </c>
      <c r="J3012" s="5"/>
    </row>
    <row r="3013" hidden="1">
      <c r="A3013" s="2" t="s">
        <v>629</v>
      </c>
      <c r="B3013" s="14"/>
      <c r="C3013" s="1" t="s">
        <v>22</v>
      </c>
      <c r="D3013" s="2" t="s">
        <v>649</v>
      </c>
      <c r="E3013" s="1" t="s">
        <v>17</v>
      </c>
      <c r="F3013" s="4"/>
      <c r="G3013" s="1" t="b">
        <v>1</v>
      </c>
      <c r="H3013" s="1" t="b">
        <v>1</v>
      </c>
      <c r="I3013" s="1" t="s">
        <v>2207</v>
      </c>
      <c r="J3013" s="5"/>
    </row>
    <row r="3014" hidden="1">
      <c r="A3014" s="2" t="s">
        <v>629</v>
      </c>
      <c r="B3014" s="14"/>
      <c r="C3014" s="1" t="s">
        <v>22</v>
      </c>
      <c r="D3014" s="2" t="s">
        <v>649</v>
      </c>
      <c r="E3014" s="1" t="s">
        <v>17</v>
      </c>
      <c r="F3014" s="1" t="s">
        <v>3079</v>
      </c>
      <c r="G3014" s="1" t="b">
        <v>1</v>
      </c>
      <c r="H3014" s="1" t="b">
        <v>1</v>
      </c>
      <c r="I3014" s="1" t="s">
        <v>2207</v>
      </c>
      <c r="J3014" s="5"/>
    </row>
    <row r="3015" hidden="1">
      <c r="A3015" s="2" t="s">
        <v>629</v>
      </c>
      <c r="B3015" s="14"/>
      <c r="C3015" s="1" t="s">
        <v>22</v>
      </c>
      <c r="D3015" s="2" t="s">
        <v>619</v>
      </c>
      <c r="E3015" s="1" t="s">
        <v>22</v>
      </c>
      <c r="F3015" s="1" t="s">
        <v>3043</v>
      </c>
      <c r="G3015" s="1" t="b">
        <v>1</v>
      </c>
      <c r="H3015" s="1" t="b">
        <v>1</v>
      </c>
      <c r="I3015" s="1" t="s">
        <v>2221</v>
      </c>
      <c r="J3015" s="5"/>
    </row>
    <row r="3016" hidden="1">
      <c r="A3016" s="2" t="s">
        <v>629</v>
      </c>
      <c r="B3016" s="14"/>
      <c r="C3016" s="1" t="s">
        <v>22</v>
      </c>
      <c r="D3016" s="2" t="s">
        <v>633</v>
      </c>
      <c r="E3016" s="1" t="s">
        <v>22</v>
      </c>
      <c r="F3016" s="1" t="s">
        <v>3080</v>
      </c>
      <c r="G3016" s="1" t="b">
        <v>1</v>
      </c>
      <c r="H3016" s="1" t="b">
        <v>1</v>
      </c>
      <c r="I3016" s="1" t="s">
        <v>2221</v>
      </c>
      <c r="J3016" s="5"/>
    </row>
    <row r="3017" hidden="1">
      <c r="A3017" s="2" t="s">
        <v>629</v>
      </c>
      <c r="B3017" s="14"/>
      <c r="C3017" s="1" t="s">
        <v>22</v>
      </c>
      <c r="D3017" s="2" t="s">
        <v>689</v>
      </c>
      <c r="E3017" s="1" t="s">
        <v>20</v>
      </c>
      <c r="F3017" s="1" t="s">
        <v>2384</v>
      </c>
      <c r="G3017" s="1" t="b">
        <v>1</v>
      </c>
      <c r="H3017" s="1" t="b">
        <v>1</v>
      </c>
      <c r="I3017" s="1" t="s">
        <v>2221</v>
      </c>
      <c r="J3017" s="5"/>
    </row>
    <row r="3018" hidden="1">
      <c r="A3018" s="2" t="s">
        <v>629</v>
      </c>
      <c r="B3018" s="14"/>
      <c r="C3018" s="1" t="s">
        <v>22</v>
      </c>
      <c r="D3018" s="2" t="s">
        <v>705</v>
      </c>
      <c r="E3018" s="1" t="s">
        <v>17</v>
      </c>
      <c r="F3018" s="1" t="s">
        <v>2132</v>
      </c>
      <c r="G3018" s="1" t="b">
        <v>1</v>
      </c>
      <c r="H3018" s="1" t="b">
        <v>1</v>
      </c>
      <c r="I3018" s="1" t="s">
        <v>2221</v>
      </c>
      <c r="J3018" s="5"/>
    </row>
    <row r="3019" hidden="1">
      <c r="A3019" s="2" t="s">
        <v>629</v>
      </c>
      <c r="B3019" s="14"/>
      <c r="C3019" s="1" t="s">
        <v>22</v>
      </c>
      <c r="D3019" s="2" t="s">
        <v>705</v>
      </c>
      <c r="E3019" s="1" t="s">
        <v>17</v>
      </c>
      <c r="F3019" s="1" t="s">
        <v>2384</v>
      </c>
      <c r="G3019" s="1" t="b">
        <v>1</v>
      </c>
      <c r="H3019" s="1" t="b">
        <v>1</v>
      </c>
      <c r="I3019" s="1" t="s">
        <v>2221</v>
      </c>
      <c r="J3019" s="5"/>
    </row>
    <row r="3020" hidden="1">
      <c r="A3020" s="2" t="s">
        <v>629</v>
      </c>
      <c r="B3020" s="14"/>
      <c r="C3020" s="1" t="s">
        <v>22</v>
      </c>
      <c r="D3020" s="2" t="s">
        <v>707</v>
      </c>
      <c r="E3020" s="1" t="s">
        <v>22</v>
      </c>
      <c r="F3020" s="1" t="s">
        <v>2980</v>
      </c>
      <c r="G3020" s="1" t="b">
        <v>1</v>
      </c>
      <c r="H3020" s="1" t="b">
        <v>1</v>
      </c>
      <c r="I3020" s="1" t="s">
        <v>2221</v>
      </c>
      <c r="J3020" s="5"/>
    </row>
    <row r="3021" hidden="1">
      <c r="A3021" s="2" t="s">
        <v>629</v>
      </c>
      <c r="B3021" s="14"/>
      <c r="C3021" s="1" t="s">
        <v>22</v>
      </c>
      <c r="D3021" s="2" t="s">
        <v>703</v>
      </c>
      <c r="E3021" s="1" t="s">
        <v>22</v>
      </c>
      <c r="F3021" s="1" t="s">
        <v>2981</v>
      </c>
      <c r="G3021" s="1" t="b">
        <v>1</v>
      </c>
      <c r="H3021" s="1" t="b">
        <v>1</v>
      </c>
      <c r="I3021" s="1" t="s">
        <v>2221</v>
      </c>
      <c r="J3021" s="5"/>
    </row>
    <row r="3022" hidden="1">
      <c r="A3022" s="2" t="s">
        <v>629</v>
      </c>
      <c r="B3022" s="14"/>
      <c r="C3022" s="1" t="s">
        <v>22</v>
      </c>
      <c r="D3022" s="2" t="s">
        <v>580</v>
      </c>
      <c r="E3022" s="1" t="s">
        <v>22</v>
      </c>
      <c r="F3022" s="1" t="s">
        <v>3073</v>
      </c>
      <c r="G3022" s="1" t="b">
        <v>1</v>
      </c>
      <c r="H3022" s="1" t="b">
        <v>1</v>
      </c>
      <c r="I3022" s="1" t="s">
        <v>2221</v>
      </c>
      <c r="J3022" s="5"/>
    </row>
    <row r="3023" hidden="1">
      <c r="A3023" s="2" t="s">
        <v>629</v>
      </c>
      <c r="B3023" s="14"/>
      <c r="C3023" s="1" t="s">
        <v>22</v>
      </c>
      <c r="D3023" s="2" t="s">
        <v>717</v>
      </c>
      <c r="E3023" s="1" t="s">
        <v>22</v>
      </c>
      <c r="F3023" s="1" t="s">
        <v>2983</v>
      </c>
      <c r="G3023" s="1" t="b">
        <v>1</v>
      </c>
      <c r="H3023" s="1" t="b">
        <v>1</v>
      </c>
      <c r="I3023" s="1" t="s">
        <v>2221</v>
      </c>
      <c r="J3023" s="5"/>
    </row>
    <row r="3024" hidden="1">
      <c r="A3024" s="2" t="s">
        <v>629</v>
      </c>
      <c r="B3024" s="14"/>
      <c r="C3024" s="1" t="s">
        <v>22</v>
      </c>
      <c r="D3024" s="2" t="s">
        <v>649</v>
      </c>
      <c r="E3024" s="1" t="s">
        <v>17</v>
      </c>
      <c r="F3024" s="1" t="s">
        <v>3081</v>
      </c>
      <c r="G3024" s="1" t="b">
        <v>1</v>
      </c>
      <c r="H3024" s="1" t="b">
        <v>1</v>
      </c>
      <c r="I3024" s="1" t="s">
        <v>2236</v>
      </c>
      <c r="J3024" s="5"/>
    </row>
    <row r="3025" hidden="1">
      <c r="A3025" s="2" t="s">
        <v>629</v>
      </c>
      <c r="B3025" s="14"/>
      <c r="C3025" s="1" t="s">
        <v>22</v>
      </c>
      <c r="D3025" s="2" t="s">
        <v>713</v>
      </c>
      <c r="E3025" s="1" t="s">
        <v>17</v>
      </c>
      <c r="F3025" s="1" t="s">
        <v>3082</v>
      </c>
      <c r="G3025" s="1" t="b">
        <v>1</v>
      </c>
      <c r="H3025" s="1" t="b">
        <v>1</v>
      </c>
      <c r="I3025" s="1" t="s">
        <v>2236</v>
      </c>
      <c r="J3025" s="5"/>
    </row>
    <row r="3026" hidden="1">
      <c r="A3026" s="2" t="s">
        <v>629</v>
      </c>
      <c r="B3026" s="14"/>
      <c r="C3026" s="1" t="s">
        <v>22</v>
      </c>
      <c r="D3026" s="2" t="s">
        <v>713</v>
      </c>
      <c r="E3026" s="1" t="s">
        <v>17</v>
      </c>
      <c r="F3026" s="1" t="s">
        <v>3007</v>
      </c>
      <c r="G3026" s="1" t="b">
        <v>1</v>
      </c>
      <c r="H3026" s="1" t="b">
        <v>1</v>
      </c>
      <c r="I3026" s="1" t="s">
        <v>2221</v>
      </c>
      <c r="J3026" s="5"/>
    </row>
    <row r="3027" hidden="1">
      <c r="A3027" s="2" t="s">
        <v>629</v>
      </c>
      <c r="B3027" s="14"/>
      <c r="C3027" s="1" t="s">
        <v>22</v>
      </c>
      <c r="D3027" s="2" t="s">
        <v>704</v>
      </c>
      <c r="E3027" s="1" t="s">
        <v>17</v>
      </c>
      <c r="F3027" s="1" t="s">
        <v>3008</v>
      </c>
      <c r="G3027" s="1" t="b">
        <v>1</v>
      </c>
      <c r="H3027" s="1" t="b">
        <v>1</v>
      </c>
      <c r="I3027" s="1" t="s">
        <v>2221</v>
      </c>
      <c r="J3027" s="5"/>
    </row>
    <row r="3028" hidden="1">
      <c r="A3028" s="2" t="s">
        <v>629</v>
      </c>
      <c r="B3028" s="14"/>
      <c r="C3028" s="1" t="s">
        <v>22</v>
      </c>
      <c r="D3028" s="2" t="s">
        <v>649</v>
      </c>
      <c r="E3028" s="1" t="s">
        <v>17</v>
      </c>
      <c r="F3028" s="1" t="s">
        <v>3009</v>
      </c>
      <c r="G3028" s="1" t="b">
        <v>1</v>
      </c>
      <c r="H3028" s="1" t="b">
        <v>1</v>
      </c>
      <c r="I3028" s="1" t="s">
        <v>2221</v>
      </c>
      <c r="J3028" s="5"/>
    </row>
    <row r="3029" hidden="1">
      <c r="A3029" s="2" t="s">
        <v>629</v>
      </c>
      <c r="B3029" s="14"/>
      <c r="C3029" s="1" t="s">
        <v>22</v>
      </c>
      <c r="D3029" s="2" t="s">
        <v>687</v>
      </c>
      <c r="E3029" s="1" t="s">
        <v>15</v>
      </c>
      <c r="F3029" s="1" t="s">
        <v>3023</v>
      </c>
      <c r="G3029" s="1" t="b">
        <v>1</v>
      </c>
      <c r="H3029" s="1" t="b">
        <v>1</v>
      </c>
      <c r="I3029" s="1" t="s">
        <v>2221</v>
      </c>
      <c r="J3029" s="5"/>
    </row>
    <row r="3030" hidden="1">
      <c r="A3030" s="2" t="s">
        <v>630</v>
      </c>
      <c r="B3030" s="14"/>
      <c r="C3030" s="1" t="s">
        <v>22</v>
      </c>
      <c r="D3030" s="2" t="s">
        <v>649</v>
      </c>
      <c r="E3030" s="1" t="s">
        <v>17</v>
      </c>
      <c r="F3030" s="4"/>
      <c r="G3030" s="1" t="b">
        <v>1</v>
      </c>
      <c r="H3030" s="1" t="b">
        <v>1</v>
      </c>
      <c r="I3030" s="1" t="s">
        <v>2207</v>
      </c>
      <c r="J3030" s="5"/>
    </row>
    <row r="3031" hidden="1">
      <c r="A3031" s="2" t="s">
        <v>630</v>
      </c>
      <c r="B3031" s="14"/>
      <c r="C3031" s="1" t="s">
        <v>22</v>
      </c>
      <c r="D3031" s="2" t="s">
        <v>649</v>
      </c>
      <c r="E3031" s="1" t="s">
        <v>17</v>
      </c>
      <c r="F3031" s="1" t="s">
        <v>3055</v>
      </c>
      <c r="G3031" s="1" t="b">
        <v>1</v>
      </c>
      <c r="H3031" s="1" t="b">
        <v>1</v>
      </c>
      <c r="I3031" s="1" t="s">
        <v>2207</v>
      </c>
      <c r="J3031" s="5"/>
    </row>
    <row r="3032" hidden="1">
      <c r="A3032" s="2" t="s">
        <v>630</v>
      </c>
      <c r="B3032" s="14"/>
      <c r="C3032" s="1" t="s">
        <v>22</v>
      </c>
      <c r="D3032" s="2" t="s">
        <v>707</v>
      </c>
      <c r="E3032" s="1" t="s">
        <v>22</v>
      </c>
      <c r="F3032" s="1" t="s">
        <v>2085</v>
      </c>
      <c r="G3032" s="1" t="b">
        <v>1</v>
      </c>
      <c r="H3032" s="1" t="b">
        <v>1</v>
      </c>
      <c r="I3032" s="1" t="s">
        <v>2221</v>
      </c>
      <c r="J3032" s="5"/>
    </row>
    <row r="3033" hidden="1">
      <c r="A3033" s="2" t="s">
        <v>630</v>
      </c>
      <c r="B3033" s="14"/>
      <c r="C3033" s="1" t="s">
        <v>22</v>
      </c>
      <c r="D3033" s="2" t="s">
        <v>703</v>
      </c>
      <c r="E3033" s="1" t="s">
        <v>22</v>
      </c>
      <c r="F3033" s="1" t="s">
        <v>2083</v>
      </c>
      <c r="G3033" s="1" t="b">
        <v>1</v>
      </c>
      <c r="H3033" s="1" t="b">
        <v>1</v>
      </c>
      <c r="I3033" s="1" t="s">
        <v>2221</v>
      </c>
      <c r="J3033" s="5"/>
    </row>
    <row r="3034" hidden="1">
      <c r="A3034" s="2" t="s">
        <v>630</v>
      </c>
      <c r="B3034" s="14"/>
      <c r="C3034" s="1" t="s">
        <v>22</v>
      </c>
      <c r="D3034" s="2" t="s">
        <v>580</v>
      </c>
      <c r="E3034" s="1" t="s">
        <v>22</v>
      </c>
      <c r="F3034" s="1" t="s">
        <v>3059</v>
      </c>
      <c r="G3034" s="1" t="b">
        <v>1</v>
      </c>
      <c r="H3034" s="1" t="b">
        <v>1</v>
      </c>
      <c r="I3034" s="1" t="s">
        <v>2221</v>
      </c>
      <c r="J3034" s="5"/>
    </row>
    <row r="3035" hidden="1">
      <c r="A3035" s="2" t="s">
        <v>630</v>
      </c>
      <c r="B3035" s="14"/>
      <c r="C3035" s="1" t="s">
        <v>22</v>
      </c>
      <c r="D3035" s="2" t="s">
        <v>717</v>
      </c>
      <c r="E3035" s="1" t="s">
        <v>22</v>
      </c>
      <c r="F3035" s="1" t="s">
        <v>2136</v>
      </c>
      <c r="G3035" s="1" t="b">
        <v>1</v>
      </c>
      <c r="H3035" s="1" t="b">
        <v>1</v>
      </c>
      <c r="I3035" s="1" t="s">
        <v>2221</v>
      </c>
      <c r="J3035" s="5"/>
    </row>
    <row r="3036" hidden="1">
      <c r="A3036" s="2" t="s">
        <v>630</v>
      </c>
      <c r="B3036" s="14"/>
      <c r="C3036" s="1" t="s">
        <v>22</v>
      </c>
      <c r="D3036" s="2" t="s">
        <v>705</v>
      </c>
      <c r="E3036" s="1" t="s">
        <v>17</v>
      </c>
      <c r="F3036" s="1" t="s">
        <v>2132</v>
      </c>
      <c r="G3036" s="1" t="b">
        <v>1</v>
      </c>
      <c r="H3036" s="1" t="b">
        <v>1</v>
      </c>
      <c r="I3036" s="1" t="s">
        <v>2221</v>
      </c>
      <c r="J3036" s="5"/>
    </row>
    <row r="3037" hidden="1">
      <c r="A3037" s="2" t="s">
        <v>631</v>
      </c>
      <c r="B3037" s="14"/>
      <c r="C3037" s="1" t="s">
        <v>22</v>
      </c>
      <c r="D3037" s="2" t="s">
        <v>704</v>
      </c>
      <c r="E3037" s="1" t="s">
        <v>17</v>
      </c>
      <c r="F3037" s="4"/>
      <c r="G3037" s="1" t="b">
        <v>1</v>
      </c>
      <c r="H3037" s="1" t="b">
        <v>1</v>
      </c>
      <c r="I3037" s="1" t="s">
        <v>2207</v>
      </c>
      <c r="J3037" s="5"/>
    </row>
    <row r="3038" hidden="1">
      <c r="A3038" s="2" t="s">
        <v>631</v>
      </c>
      <c r="B3038" s="14"/>
      <c r="C3038" s="1" t="s">
        <v>22</v>
      </c>
      <c r="D3038" s="2" t="s">
        <v>704</v>
      </c>
      <c r="E3038" s="1" t="s">
        <v>17</v>
      </c>
      <c r="F3038" s="1" t="s">
        <v>2992</v>
      </c>
      <c r="G3038" s="1" t="b">
        <v>1</v>
      </c>
      <c r="H3038" s="1" t="b">
        <v>1</v>
      </c>
      <c r="I3038" s="1" t="s">
        <v>2207</v>
      </c>
      <c r="J3038" s="5"/>
    </row>
    <row r="3039" hidden="1">
      <c r="A3039" s="2" t="s">
        <v>631</v>
      </c>
      <c r="B3039" s="14"/>
      <c r="C3039" s="1" t="s">
        <v>22</v>
      </c>
      <c r="D3039" s="2" t="s">
        <v>645</v>
      </c>
      <c r="E3039" s="1" t="s">
        <v>22</v>
      </c>
      <c r="F3039" s="1" t="s">
        <v>2384</v>
      </c>
      <c r="G3039" s="1" t="b">
        <v>1</v>
      </c>
      <c r="H3039" s="1" t="b">
        <v>1</v>
      </c>
      <c r="I3039" s="1" t="s">
        <v>2221</v>
      </c>
      <c r="J3039" s="5"/>
    </row>
    <row r="3040" hidden="1">
      <c r="A3040" s="2" t="s">
        <v>631</v>
      </c>
      <c r="B3040" s="14"/>
      <c r="C3040" s="1" t="s">
        <v>22</v>
      </c>
      <c r="D3040" s="2" t="s">
        <v>707</v>
      </c>
      <c r="E3040" s="1" t="s">
        <v>22</v>
      </c>
      <c r="F3040" s="1" t="s">
        <v>2085</v>
      </c>
      <c r="G3040" s="1" t="b">
        <v>1</v>
      </c>
      <c r="H3040" s="1" t="b">
        <v>1</v>
      </c>
      <c r="I3040" s="1" t="s">
        <v>2221</v>
      </c>
      <c r="J3040" s="5"/>
    </row>
    <row r="3041" hidden="1">
      <c r="A3041" s="2" t="s">
        <v>631</v>
      </c>
      <c r="B3041" s="14"/>
      <c r="C3041" s="1" t="s">
        <v>22</v>
      </c>
      <c r="D3041" s="2" t="s">
        <v>703</v>
      </c>
      <c r="E3041" s="1" t="s">
        <v>22</v>
      </c>
      <c r="F3041" s="1" t="s">
        <v>2083</v>
      </c>
      <c r="G3041" s="1" t="b">
        <v>1</v>
      </c>
      <c r="H3041" s="1" t="b">
        <v>1</v>
      </c>
      <c r="I3041" s="1" t="s">
        <v>2221</v>
      </c>
      <c r="J3041" s="5"/>
    </row>
    <row r="3042" hidden="1">
      <c r="A3042" s="2" t="s">
        <v>631</v>
      </c>
      <c r="B3042" s="14"/>
      <c r="C3042" s="1" t="s">
        <v>22</v>
      </c>
      <c r="D3042" s="2" t="s">
        <v>580</v>
      </c>
      <c r="E3042" s="1" t="s">
        <v>22</v>
      </c>
      <c r="F3042" s="1" t="s">
        <v>3059</v>
      </c>
      <c r="G3042" s="1" t="b">
        <v>1</v>
      </c>
      <c r="H3042" s="1" t="b">
        <v>1</v>
      </c>
      <c r="I3042" s="1" t="s">
        <v>2221</v>
      </c>
      <c r="J3042" s="5"/>
    </row>
    <row r="3043" hidden="1">
      <c r="A3043" s="2" t="s">
        <v>631</v>
      </c>
      <c r="B3043" s="14"/>
      <c r="C3043" s="1" t="s">
        <v>22</v>
      </c>
      <c r="D3043" s="2" t="s">
        <v>717</v>
      </c>
      <c r="E3043" s="1" t="s">
        <v>22</v>
      </c>
      <c r="F3043" s="1" t="s">
        <v>2136</v>
      </c>
      <c r="G3043" s="1" t="b">
        <v>1</v>
      </c>
      <c r="H3043" s="1" t="b">
        <v>1</v>
      </c>
      <c r="I3043" s="1" t="s">
        <v>2221</v>
      </c>
      <c r="J3043" s="5"/>
    </row>
    <row r="3044" hidden="1">
      <c r="A3044" s="2" t="s">
        <v>631</v>
      </c>
      <c r="B3044" s="14"/>
      <c r="C3044" s="1" t="s">
        <v>22</v>
      </c>
      <c r="D3044" s="2" t="s">
        <v>705</v>
      </c>
      <c r="E3044" s="1" t="s">
        <v>17</v>
      </c>
      <c r="F3044" s="1" t="s">
        <v>2132</v>
      </c>
      <c r="G3044" s="1" t="b">
        <v>1</v>
      </c>
      <c r="H3044" s="1" t="b">
        <v>1</v>
      </c>
      <c r="I3044" s="1" t="s">
        <v>2221</v>
      </c>
      <c r="J3044" s="5"/>
    </row>
    <row r="3045" hidden="1">
      <c r="A3045" s="2" t="s">
        <v>631</v>
      </c>
      <c r="B3045" s="14"/>
      <c r="C3045" s="1" t="s">
        <v>22</v>
      </c>
      <c r="D3045" s="2" t="s">
        <v>705</v>
      </c>
      <c r="E3045" s="1" t="s">
        <v>17</v>
      </c>
      <c r="F3045" s="1" t="s">
        <v>2384</v>
      </c>
      <c r="G3045" s="1" t="b">
        <v>1</v>
      </c>
      <c r="H3045" s="1" t="b">
        <v>1</v>
      </c>
      <c r="I3045" s="1" t="s">
        <v>2221</v>
      </c>
      <c r="J3045" s="5"/>
    </row>
    <row r="3046" hidden="1">
      <c r="A3046" s="2" t="s">
        <v>631</v>
      </c>
      <c r="B3046" s="14"/>
      <c r="C3046" s="1" t="s">
        <v>22</v>
      </c>
      <c r="D3046" s="2" t="s">
        <v>705</v>
      </c>
      <c r="E3046" s="1" t="s">
        <v>17</v>
      </c>
      <c r="F3046" s="1" t="s">
        <v>3083</v>
      </c>
      <c r="G3046" s="1" t="b">
        <v>1</v>
      </c>
      <c r="H3046" s="1" t="b">
        <v>1</v>
      </c>
      <c r="I3046" s="1" t="s">
        <v>2236</v>
      </c>
      <c r="J3046" s="5"/>
    </row>
    <row r="3047" hidden="1">
      <c r="A3047" s="2" t="s">
        <v>631</v>
      </c>
      <c r="B3047" s="14"/>
      <c r="C3047" s="1" t="s">
        <v>22</v>
      </c>
      <c r="D3047" s="2" t="s">
        <v>577</v>
      </c>
      <c r="E3047" s="1" t="s">
        <v>13</v>
      </c>
      <c r="F3047" s="1" t="s">
        <v>2405</v>
      </c>
      <c r="G3047" s="1" t="b">
        <v>1</v>
      </c>
      <c r="H3047" s="1" t="b">
        <v>1</v>
      </c>
      <c r="I3047" s="1" t="s">
        <v>2236</v>
      </c>
      <c r="J3047" s="5"/>
    </row>
    <row r="3048" hidden="1">
      <c r="A3048" s="2" t="s">
        <v>631</v>
      </c>
      <c r="B3048" s="14"/>
      <c r="C3048" s="1" t="s">
        <v>22</v>
      </c>
      <c r="D3048" s="2" t="s">
        <v>645</v>
      </c>
      <c r="E3048" s="1" t="s">
        <v>22</v>
      </c>
      <c r="F3048" s="1" t="s">
        <v>3084</v>
      </c>
      <c r="G3048" s="1" t="b">
        <v>1</v>
      </c>
      <c r="H3048" s="1" t="b">
        <v>1</v>
      </c>
      <c r="I3048" s="1" t="s">
        <v>2221</v>
      </c>
      <c r="J3048" s="5"/>
    </row>
    <row r="3049" hidden="1">
      <c r="A3049" s="2" t="s">
        <v>631</v>
      </c>
      <c r="B3049" s="14"/>
      <c r="C3049" s="1" t="s">
        <v>22</v>
      </c>
      <c r="D3049" s="2" t="s">
        <v>705</v>
      </c>
      <c r="E3049" s="1" t="s">
        <v>17</v>
      </c>
      <c r="F3049" s="1" t="s">
        <v>3085</v>
      </c>
      <c r="G3049" s="1" t="b">
        <v>1</v>
      </c>
      <c r="H3049" s="1" t="b">
        <v>1</v>
      </c>
      <c r="I3049" s="1" t="s">
        <v>2221</v>
      </c>
      <c r="J3049" s="5"/>
    </row>
    <row r="3050" hidden="1">
      <c r="A3050" s="2" t="s">
        <v>632</v>
      </c>
      <c r="B3050" s="14"/>
      <c r="C3050" s="1" t="s">
        <v>22</v>
      </c>
      <c r="D3050" s="2" t="s">
        <v>713</v>
      </c>
      <c r="E3050" s="1" t="s">
        <v>17</v>
      </c>
      <c r="F3050" s="4"/>
      <c r="G3050" s="1" t="b">
        <v>1</v>
      </c>
      <c r="H3050" s="1" t="b">
        <v>1</v>
      </c>
      <c r="I3050" s="1" t="s">
        <v>2207</v>
      </c>
      <c r="J3050" s="5"/>
    </row>
    <row r="3051" hidden="1">
      <c r="A3051" s="2" t="s">
        <v>632</v>
      </c>
      <c r="B3051" s="14"/>
      <c r="C3051" s="1" t="s">
        <v>22</v>
      </c>
      <c r="D3051" s="2" t="s">
        <v>713</v>
      </c>
      <c r="E3051" s="1" t="s">
        <v>17</v>
      </c>
      <c r="F3051" s="1" t="s">
        <v>3086</v>
      </c>
      <c r="G3051" s="1" t="b">
        <v>1</v>
      </c>
      <c r="H3051" s="1" t="b">
        <v>1</v>
      </c>
      <c r="I3051" s="1" t="s">
        <v>2207</v>
      </c>
      <c r="J3051" s="5"/>
    </row>
    <row r="3052" hidden="1">
      <c r="A3052" s="2" t="s">
        <v>632</v>
      </c>
      <c r="B3052" s="14"/>
      <c r="C3052" s="1" t="s">
        <v>22</v>
      </c>
      <c r="D3052" s="2" t="s">
        <v>634</v>
      </c>
      <c r="E3052" s="1" t="s">
        <v>22</v>
      </c>
      <c r="F3052" s="1" t="s">
        <v>3087</v>
      </c>
      <c r="G3052" s="1" t="b">
        <v>1</v>
      </c>
      <c r="H3052" s="1" t="b">
        <v>1</v>
      </c>
      <c r="I3052" s="1" t="s">
        <v>2221</v>
      </c>
      <c r="J3052" s="5"/>
    </row>
    <row r="3053" hidden="1">
      <c r="A3053" s="2" t="s">
        <v>632</v>
      </c>
      <c r="B3053" s="14"/>
      <c r="C3053" s="1" t="s">
        <v>22</v>
      </c>
      <c r="D3053" s="2" t="s">
        <v>633</v>
      </c>
      <c r="E3053" s="1" t="s">
        <v>22</v>
      </c>
      <c r="F3053" s="1" t="s">
        <v>3080</v>
      </c>
      <c r="G3053" s="1" t="b">
        <v>1</v>
      </c>
      <c r="H3053" s="1" t="b">
        <v>1</v>
      </c>
      <c r="I3053" s="1" t="s">
        <v>2221</v>
      </c>
      <c r="J3053" s="5"/>
    </row>
    <row r="3054" hidden="1">
      <c r="A3054" s="2" t="s">
        <v>632</v>
      </c>
      <c r="B3054" s="14"/>
      <c r="C3054" s="1" t="s">
        <v>22</v>
      </c>
      <c r="D3054" s="2" t="s">
        <v>629</v>
      </c>
      <c r="E3054" s="1" t="s">
        <v>22</v>
      </c>
      <c r="F3054" s="1" t="s">
        <v>3000</v>
      </c>
      <c r="G3054" s="1" t="b">
        <v>1</v>
      </c>
      <c r="H3054" s="1" t="b">
        <v>1</v>
      </c>
      <c r="I3054" s="1" t="s">
        <v>2221</v>
      </c>
      <c r="J3054" s="5"/>
    </row>
    <row r="3055" hidden="1">
      <c r="A3055" s="2" t="s">
        <v>632</v>
      </c>
      <c r="B3055" s="14"/>
      <c r="C3055" s="1" t="s">
        <v>22</v>
      </c>
      <c r="D3055" s="2" t="s">
        <v>687</v>
      </c>
      <c r="E3055" s="1" t="s">
        <v>15</v>
      </c>
      <c r="F3055" s="1" t="s">
        <v>2405</v>
      </c>
      <c r="G3055" s="1" t="b">
        <v>1</v>
      </c>
      <c r="H3055" s="1" t="b">
        <v>1</v>
      </c>
      <c r="I3055" s="1" t="s">
        <v>2221</v>
      </c>
      <c r="J3055" s="5"/>
    </row>
    <row r="3056" hidden="1">
      <c r="A3056" s="2" t="s">
        <v>632</v>
      </c>
      <c r="B3056" s="14"/>
      <c r="C3056" s="1" t="s">
        <v>22</v>
      </c>
      <c r="D3056" s="2" t="s">
        <v>645</v>
      </c>
      <c r="E3056" s="1" t="s">
        <v>22</v>
      </c>
      <c r="F3056" s="1" t="s">
        <v>3088</v>
      </c>
      <c r="G3056" s="1" t="b">
        <v>1</v>
      </c>
      <c r="H3056" s="1" t="b">
        <v>1</v>
      </c>
      <c r="I3056" s="1" t="s">
        <v>2221</v>
      </c>
      <c r="J3056" s="5"/>
    </row>
    <row r="3057" hidden="1">
      <c r="A3057" s="2" t="s">
        <v>632</v>
      </c>
      <c r="B3057" s="14"/>
      <c r="C3057" s="1" t="s">
        <v>22</v>
      </c>
      <c r="D3057" s="2" t="s">
        <v>689</v>
      </c>
      <c r="E3057" s="1" t="s">
        <v>20</v>
      </c>
      <c r="F3057" s="1" t="s">
        <v>3089</v>
      </c>
      <c r="G3057" s="1" t="b">
        <v>1</v>
      </c>
      <c r="H3057" s="1" t="b">
        <v>1</v>
      </c>
      <c r="I3057" s="1" t="s">
        <v>2221</v>
      </c>
      <c r="J3057" s="5"/>
    </row>
    <row r="3058" hidden="1">
      <c r="A3058" s="2" t="s">
        <v>632</v>
      </c>
      <c r="B3058" s="14"/>
      <c r="C3058" s="1" t="s">
        <v>22</v>
      </c>
      <c r="D3058" s="2" t="s">
        <v>705</v>
      </c>
      <c r="E3058" s="1" t="s">
        <v>17</v>
      </c>
      <c r="F3058" s="1" t="s">
        <v>2132</v>
      </c>
      <c r="G3058" s="1" t="b">
        <v>1</v>
      </c>
      <c r="H3058" s="1" t="b">
        <v>1</v>
      </c>
      <c r="I3058" s="1" t="s">
        <v>2221</v>
      </c>
      <c r="J3058" s="5"/>
    </row>
    <row r="3059" hidden="1">
      <c r="A3059" s="2" t="s">
        <v>632</v>
      </c>
      <c r="B3059" s="14"/>
      <c r="C3059" s="1" t="s">
        <v>22</v>
      </c>
      <c r="D3059" s="2" t="s">
        <v>649</v>
      </c>
      <c r="E3059" s="1" t="s">
        <v>17</v>
      </c>
      <c r="F3059" s="1" t="s">
        <v>3029</v>
      </c>
      <c r="G3059" s="1" t="b">
        <v>1</v>
      </c>
      <c r="H3059" s="1" t="b">
        <v>1</v>
      </c>
      <c r="I3059" s="1" t="s">
        <v>2236</v>
      </c>
      <c r="J3059" s="5"/>
    </row>
    <row r="3060" hidden="1">
      <c r="A3060" s="2" t="s">
        <v>632</v>
      </c>
      <c r="B3060" s="14"/>
      <c r="C3060" s="1" t="s">
        <v>22</v>
      </c>
      <c r="D3060" s="2" t="s">
        <v>704</v>
      </c>
      <c r="E3060" s="1" t="s">
        <v>17</v>
      </c>
      <c r="F3060" s="1" t="s">
        <v>3090</v>
      </c>
      <c r="G3060" s="1" t="b">
        <v>1</v>
      </c>
      <c r="H3060" s="1" t="b">
        <v>1</v>
      </c>
      <c r="I3060" s="1" t="s">
        <v>2236</v>
      </c>
      <c r="J3060" s="5"/>
    </row>
    <row r="3061" hidden="1">
      <c r="A3061" s="2" t="s">
        <v>632</v>
      </c>
      <c r="B3061" s="14"/>
      <c r="C3061" s="1" t="s">
        <v>22</v>
      </c>
      <c r="D3061" s="2" t="s">
        <v>713</v>
      </c>
      <c r="E3061" s="1" t="s">
        <v>17</v>
      </c>
      <c r="F3061" s="1" t="s">
        <v>3007</v>
      </c>
      <c r="G3061" s="1" t="b">
        <v>1</v>
      </c>
      <c r="H3061" s="1" t="b">
        <v>1</v>
      </c>
      <c r="I3061" s="1" t="s">
        <v>2221</v>
      </c>
      <c r="J3061" s="5"/>
    </row>
    <row r="3062" hidden="1">
      <c r="A3062" s="2" t="s">
        <v>632</v>
      </c>
      <c r="B3062" s="14"/>
      <c r="C3062" s="1" t="s">
        <v>22</v>
      </c>
      <c r="D3062" s="2" t="s">
        <v>704</v>
      </c>
      <c r="E3062" s="1" t="s">
        <v>17</v>
      </c>
      <c r="F3062" s="1" t="s">
        <v>3008</v>
      </c>
      <c r="G3062" s="1" t="b">
        <v>1</v>
      </c>
      <c r="H3062" s="1" t="b">
        <v>1</v>
      </c>
      <c r="I3062" s="1" t="s">
        <v>2221</v>
      </c>
      <c r="J3062" s="5"/>
    </row>
    <row r="3063" hidden="1">
      <c r="A3063" s="2" t="s">
        <v>632</v>
      </c>
      <c r="B3063" s="14"/>
      <c r="C3063" s="1" t="s">
        <v>22</v>
      </c>
      <c r="D3063" s="2" t="s">
        <v>649</v>
      </c>
      <c r="E3063" s="1" t="s">
        <v>17</v>
      </c>
      <c r="F3063" s="1" t="s">
        <v>3009</v>
      </c>
      <c r="G3063" s="1" t="b">
        <v>1</v>
      </c>
      <c r="H3063" s="1" t="b">
        <v>1</v>
      </c>
      <c r="I3063" s="1" t="s">
        <v>2221</v>
      </c>
      <c r="J3063" s="5"/>
    </row>
    <row r="3064" hidden="1">
      <c r="A3064" s="2" t="s">
        <v>632</v>
      </c>
      <c r="B3064" s="14"/>
      <c r="C3064" s="1" t="s">
        <v>22</v>
      </c>
      <c r="D3064" s="2" t="s">
        <v>687</v>
      </c>
      <c r="E3064" s="1" t="s">
        <v>15</v>
      </c>
      <c r="F3064" s="1" t="s">
        <v>2387</v>
      </c>
      <c r="G3064" s="1" t="b">
        <v>1</v>
      </c>
      <c r="H3064" s="1" t="b">
        <v>1</v>
      </c>
      <c r="I3064" s="1" t="s">
        <v>2221</v>
      </c>
      <c r="J3064" s="5"/>
    </row>
    <row r="3065" hidden="1">
      <c r="A3065" s="2" t="s">
        <v>633</v>
      </c>
      <c r="B3065" s="14"/>
      <c r="C3065" s="1" t="s">
        <v>22</v>
      </c>
      <c r="D3065" s="2" t="s">
        <v>649</v>
      </c>
      <c r="E3065" s="1" t="s">
        <v>17</v>
      </c>
      <c r="F3065" s="4"/>
      <c r="G3065" s="1" t="b">
        <v>1</v>
      </c>
      <c r="H3065" s="1" t="b">
        <v>1</v>
      </c>
      <c r="I3065" s="1" t="s">
        <v>2207</v>
      </c>
      <c r="J3065" s="5"/>
    </row>
    <row r="3066" hidden="1">
      <c r="A3066" s="2" t="s">
        <v>633</v>
      </c>
      <c r="B3066" s="14"/>
      <c r="C3066" s="1" t="s">
        <v>22</v>
      </c>
      <c r="D3066" s="2" t="s">
        <v>649</v>
      </c>
      <c r="E3066" s="1" t="s">
        <v>17</v>
      </c>
      <c r="F3066" s="1" t="s">
        <v>2993</v>
      </c>
      <c r="G3066" s="1" t="b">
        <v>1</v>
      </c>
      <c r="H3066" s="1" t="b">
        <v>1</v>
      </c>
      <c r="I3066" s="1" t="s">
        <v>2207</v>
      </c>
      <c r="J3066" s="5"/>
    </row>
    <row r="3067" hidden="1">
      <c r="A3067" s="2" t="s">
        <v>633</v>
      </c>
      <c r="B3067" s="14"/>
      <c r="C3067" s="1" t="s">
        <v>22</v>
      </c>
      <c r="D3067" s="2" t="s">
        <v>649</v>
      </c>
      <c r="E3067" s="1" t="s">
        <v>17</v>
      </c>
      <c r="F3067" s="1" t="s">
        <v>2384</v>
      </c>
      <c r="G3067" s="1" t="b">
        <v>1</v>
      </c>
      <c r="H3067" s="1" t="b">
        <v>1</v>
      </c>
      <c r="I3067" s="1" t="s">
        <v>2221</v>
      </c>
      <c r="J3067" s="5"/>
    </row>
    <row r="3068" hidden="1">
      <c r="A3068" s="2" t="s">
        <v>633</v>
      </c>
      <c r="B3068" s="14"/>
      <c r="C3068" s="1" t="s">
        <v>22</v>
      </c>
      <c r="D3068" s="2" t="s">
        <v>705</v>
      </c>
      <c r="E3068" s="1" t="s">
        <v>17</v>
      </c>
      <c r="F3068" s="1" t="s">
        <v>2132</v>
      </c>
      <c r="G3068" s="1" t="b">
        <v>1</v>
      </c>
      <c r="H3068" s="1" t="b">
        <v>1</v>
      </c>
      <c r="I3068" s="1" t="s">
        <v>2221</v>
      </c>
      <c r="J3068" s="5"/>
    </row>
    <row r="3069" hidden="1">
      <c r="A3069" s="2" t="s">
        <v>633</v>
      </c>
      <c r="B3069" s="14"/>
      <c r="C3069" s="1" t="s">
        <v>22</v>
      </c>
      <c r="D3069" s="2" t="s">
        <v>713</v>
      </c>
      <c r="E3069" s="1" t="s">
        <v>17</v>
      </c>
      <c r="F3069" s="1" t="s">
        <v>3091</v>
      </c>
      <c r="G3069" s="1" t="b">
        <v>1</v>
      </c>
      <c r="H3069" s="1" t="b">
        <v>1</v>
      </c>
      <c r="I3069" s="1" t="s">
        <v>2236</v>
      </c>
      <c r="J3069" s="5"/>
    </row>
    <row r="3070" hidden="1">
      <c r="A3070" s="2" t="s">
        <v>633</v>
      </c>
      <c r="B3070" s="14"/>
      <c r="C3070" s="1" t="s">
        <v>22</v>
      </c>
      <c r="D3070" s="2" t="s">
        <v>704</v>
      </c>
      <c r="E3070" s="1" t="s">
        <v>17</v>
      </c>
      <c r="F3070" s="1" t="s">
        <v>3092</v>
      </c>
      <c r="G3070" s="1" t="b">
        <v>1</v>
      </c>
      <c r="H3070" s="1" t="b">
        <v>1</v>
      </c>
      <c r="I3070" s="1" t="s">
        <v>2236</v>
      </c>
      <c r="J3070" s="5"/>
    </row>
    <row r="3071" hidden="1">
      <c r="A3071" s="2" t="s">
        <v>633</v>
      </c>
      <c r="B3071" s="14"/>
      <c r="C3071" s="1" t="s">
        <v>22</v>
      </c>
      <c r="D3071" s="2" t="s">
        <v>713</v>
      </c>
      <c r="E3071" s="1" t="s">
        <v>17</v>
      </c>
      <c r="F3071" s="1" t="s">
        <v>3007</v>
      </c>
      <c r="G3071" s="1" t="b">
        <v>1</v>
      </c>
      <c r="H3071" s="1" t="b">
        <v>1</v>
      </c>
      <c r="I3071" s="1" t="s">
        <v>2221</v>
      </c>
      <c r="J3071" s="5"/>
    </row>
    <row r="3072" hidden="1">
      <c r="A3072" s="2" t="s">
        <v>633</v>
      </c>
      <c r="B3072" s="14"/>
      <c r="C3072" s="1" t="s">
        <v>22</v>
      </c>
      <c r="D3072" s="2" t="s">
        <v>704</v>
      </c>
      <c r="E3072" s="1" t="s">
        <v>17</v>
      </c>
      <c r="F3072" s="1" t="s">
        <v>3008</v>
      </c>
      <c r="G3072" s="1" t="b">
        <v>1</v>
      </c>
      <c r="H3072" s="1" t="b">
        <v>1</v>
      </c>
      <c r="I3072" s="1" t="s">
        <v>2221</v>
      </c>
      <c r="J3072" s="5"/>
    </row>
    <row r="3073" hidden="1">
      <c r="A3073" s="2" t="s">
        <v>633</v>
      </c>
      <c r="B3073" s="14"/>
      <c r="C3073" s="1" t="s">
        <v>22</v>
      </c>
      <c r="D3073" s="2" t="s">
        <v>649</v>
      </c>
      <c r="E3073" s="1" t="s">
        <v>17</v>
      </c>
      <c r="F3073" s="1" t="s">
        <v>3009</v>
      </c>
      <c r="G3073" s="1" t="b">
        <v>1</v>
      </c>
      <c r="H3073" s="1" t="b">
        <v>1</v>
      </c>
      <c r="I3073" s="1" t="s">
        <v>2221</v>
      </c>
      <c r="J3073" s="5"/>
    </row>
    <row r="3074" hidden="1">
      <c r="A3074" s="2" t="s">
        <v>633</v>
      </c>
      <c r="B3074" s="14"/>
      <c r="C3074" s="1" t="s">
        <v>22</v>
      </c>
      <c r="D3074" s="2" t="s">
        <v>687</v>
      </c>
      <c r="E3074" s="1" t="s">
        <v>15</v>
      </c>
      <c r="F3074" s="1" t="s">
        <v>3023</v>
      </c>
      <c r="G3074" s="1" t="b">
        <v>1</v>
      </c>
      <c r="H3074" s="1" t="b">
        <v>1</v>
      </c>
      <c r="I3074" s="1" t="s">
        <v>2221</v>
      </c>
      <c r="J3074" s="5"/>
    </row>
    <row r="3075" hidden="1">
      <c r="A3075" s="2" t="s">
        <v>634</v>
      </c>
      <c r="B3075" s="14"/>
      <c r="C3075" s="1" t="s">
        <v>22</v>
      </c>
      <c r="D3075" s="1" t="s">
        <v>647</v>
      </c>
      <c r="E3075" s="1" t="s">
        <v>20</v>
      </c>
      <c r="F3075" s="4"/>
      <c r="G3075" s="1" t="b">
        <v>1</v>
      </c>
      <c r="H3075" s="1" t="b">
        <v>1</v>
      </c>
      <c r="I3075" s="1" t="s">
        <v>2207</v>
      </c>
      <c r="J3075" s="5"/>
    </row>
    <row r="3076" hidden="1">
      <c r="A3076" s="2" t="s">
        <v>634</v>
      </c>
      <c r="B3076" s="14"/>
      <c r="C3076" s="1" t="s">
        <v>22</v>
      </c>
      <c r="D3076" s="1" t="s">
        <v>647</v>
      </c>
      <c r="E3076" s="1" t="s">
        <v>20</v>
      </c>
      <c r="F3076" s="1" t="s">
        <v>2411</v>
      </c>
      <c r="G3076" s="1" t="b">
        <v>1</v>
      </c>
      <c r="H3076" s="1" t="b">
        <v>1</v>
      </c>
      <c r="I3076" s="1" t="s">
        <v>2207</v>
      </c>
      <c r="J3076" s="5"/>
    </row>
    <row r="3077" hidden="1">
      <c r="A3077" s="2" t="s">
        <v>634</v>
      </c>
      <c r="B3077" s="14"/>
      <c r="C3077" s="1" t="s">
        <v>22</v>
      </c>
      <c r="D3077" s="2" t="s">
        <v>632</v>
      </c>
      <c r="E3077" s="1" t="s">
        <v>22</v>
      </c>
      <c r="F3077" s="1" t="s">
        <v>3093</v>
      </c>
      <c r="G3077" s="1" t="b">
        <v>1</v>
      </c>
      <c r="H3077" s="1" t="b">
        <v>1</v>
      </c>
      <c r="I3077" s="1" t="s">
        <v>2221</v>
      </c>
      <c r="J3077" s="5"/>
    </row>
    <row r="3078" hidden="1">
      <c r="A3078" s="2" t="s">
        <v>634</v>
      </c>
      <c r="B3078" s="14"/>
      <c r="C3078" s="1" t="s">
        <v>22</v>
      </c>
      <c r="D3078" s="2" t="s">
        <v>707</v>
      </c>
      <c r="E3078" s="1" t="s">
        <v>22</v>
      </c>
      <c r="F3078" s="1" t="s">
        <v>2085</v>
      </c>
      <c r="G3078" s="1" t="b">
        <v>1</v>
      </c>
      <c r="H3078" s="1" t="b">
        <v>1</v>
      </c>
      <c r="I3078" s="1" t="s">
        <v>2221</v>
      </c>
      <c r="J3078" s="5"/>
    </row>
    <row r="3079" hidden="1">
      <c r="A3079" s="2" t="s">
        <v>634</v>
      </c>
      <c r="B3079" s="14"/>
      <c r="C3079" s="1" t="s">
        <v>22</v>
      </c>
      <c r="D3079" s="2" t="s">
        <v>703</v>
      </c>
      <c r="E3079" s="1" t="s">
        <v>22</v>
      </c>
      <c r="F3079" s="1" t="s">
        <v>2083</v>
      </c>
      <c r="G3079" s="1" t="b">
        <v>1</v>
      </c>
      <c r="H3079" s="1" t="b">
        <v>1</v>
      </c>
      <c r="I3079" s="1" t="s">
        <v>2221</v>
      </c>
      <c r="J3079" s="5"/>
    </row>
    <row r="3080" hidden="1">
      <c r="A3080" s="2" t="s">
        <v>634</v>
      </c>
      <c r="B3080" s="14"/>
      <c r="C3080" s="1" t="s">
        <v>22</v>
      </c>
      <c r="D3080" s="2" t="s">
        <v>580</v>
      </c>
      <c r="E3080" s="1" t="s">
        <v>22</v>
      </c>
      <c r="F3080" s="1" t="s">
        <v>3059</v>
      </c>
      <c r="G3080" s="1" t="b">
        <v>1</v>
      </c>
      <c r="H3080" s="1" t="b">
        <v>1</v>
      </c>
      <c r="I3080" s="1" t="s">
        <v>2221</v>
      </c>
      <c r="J3080" s="5"/>
    </row>
    <row r="3081" hidden="1">
      <c r="A3081" s="2" t="s">
        <v>634</v>
      </c>
      <c r="B3081" s="14"/>
      <c r="C3081" s="1" t="s">
        <v>22</v>
      </c>
      <c r="D3081" s="2" t="s">
        <v>717</v>
      </c>
      <c r="E3081" s="1" t="s">
        <v>22</v>
      </c>
      <c r="F3081" s="1" t="s">
        <v>2136</v>
      </c>
      <c r="G3081" s="1" t="b">
        <v>1</v>
      </c>
      <c r="H3081" s="1" t="b">
        <v>1</v>
      </c>
      <c r="I3081" s="1" t="s">
        <v>2221</v>
      </c>
      <c r="J3081" s="5"/>
    </row>
    <row r="3082" hidden="1">
      <c r="A3082" s="2" t="s">
        <v>634</v>
      </c>
      <c r="B3082" s="14"/>
      <c r="C3082" s="1" t="s">
        <v>22</v>
      </c>
      <c r="D3082" s="2" t="s">
        <v>699</v>
      </c>
      <c r="E3082" s="1" t="s">
        <v>17</v>
      </c>
      <c r="F3082" s="1" t="s">
        <v>3094</v>
      </c>
      <c r="G3082" s="1" t="b">
        <v>1</v>
      </c>
      <c r="H3082" s="1" t="b">
        <v>1</v>
      </c>
      <c r="I3082" s="1" t="s">
        <v>2221</v>
      </c>
      <c r="J3082" s="5"/>
    </row>
    <row r="3083" hidden="1">
      <c r="A3083" s="2" t="s">
        <v>634</v>
      </c>
      <c r="B3083" s="14"/>
      <c r="C3083" s="1" t="s">
        <v>22</v>
      </c>
      <c r="D3083" s="2" t="s">
        <v>705</v>
      </c>
      <c r="E3083" s="1" t="s">
        <v>17</v>
      </c>
      <c r="F3083" s="1" t="s">
        <v>2384</v>
      </c>
      <c r="G3083" s="1" t="b">
        <v>1</v>
      </c>
      <c r="H3083" s="1" t="b">
        <v>1</v>
      </c>
      <c r="I3083" s="1" t="s">
        <v>2221</v>
      </c>
      <c r="J3083" s="5"/>
    </row>
    <row r="3084" hidden="1">
      <c r="A3084" s="2" t="s">
        <v>635</v>
      </c>
      <c r="B3084" s="14"/>
      <c r="C3084" s="1" t="s">
        <v>22</v>
      </c>
      <c r="D3084" s="2" t="s">
        <v>704</v>
      </c>
      <c r="E3084" s="1" t="s">
        <v>17</v>
      </c>
      <c r="F3084" s="4"/>
      <c r="G3084" s="1" t="b">
        <v>1</v>
      </c>
      <c r="H3084" s="1" t="b">
        <v>1</v>
      </c>
      <c r="I3084" s="1" t="s">
        <v>2207</v>
      </c>
      <c r="J3084" s="5"/>
    </row>
    <row r="3085" hidden="1">
      <c r="A3085" s="2" t="s">
        <v>635</v>
      </c>
      <c r="B3085" s="14"/>
      <c r="C3085" s="1" t="s">
        <v>22</v>
      </c>
      <c r="D3085" s="2" t="s">
        <v>704</v>
      </c>
      <c r="E3085" s="1" t="s">
        <v>17</v>
      </c>
      <c r="F3085" s="1" t="s">
        <v>3095</v>
      </c>
      <c r="G3085" s="1" t="b">
        <v>1</v>
      </c>
      <c r="H3085" s="1" t="b">
        <v>1</v>
      </c>
      <c r="I3085" s="1" t="s">
        <v>2207</v>
      </c>
      <c r="J3085" s="5"/>
    </row>
    <row r="3086" hidden="1">
      <c r="A3086" s="2" t="s">
        <v>635</v>
      </c>
      <c r="B3086" s="14"/>
      <c r="C3086" s="1" t="s">
        <v>22</v>
      </c>
      <c r="D3086" s="2" t="s">
        <v>1047</v>
      </c>
      <c r="E3086" s="1" t="s">
        <v>22</v>
      </c>
      <c r="F3086" s="1" t="s">
        <v>3096</v>
      </c>
      <c r="G3086" s="1" t="b">
        <v>0</v>
      </c>
      <c r="H3086" s="1" t="b">
        <v>1</v>
      </c>
      <c r="I3086" s="1" t="s">
        <v>2221</v>
      </c>
      <c r="J3086" s="5"/>
    </row>
    <row r="3087" hidden="1">
      <c r="A3087" s="2" t="s">
        <v>635</v>
      </c>
      <c r="B3087" s="14"/>
      <c r="C3087" s="1" t="s">
        <v>22</v>
      </c>
      <c r="D3087" s="2" t="s">
        <v>705</v>
      </c>
      <c r="E3087" s="1" t="s">
        <v>17</v>
      </c>
      <c r="F3087" s="1" t="s">
        <v>2511</v>
      </c>
      <c r="G3087" s="1" t="b">
        <v>1</v>
      </c>
      <c r="H3087" s="1" t="b">
        <v>1</v>
      </c>
      <c r="I3087" s="1" t="s">
        <v>2221</v>
      </c>
      <c r="J3087" s="5"/>
    </row>
    <row r="3088" hidden="1">
      <c r="A3088" s="2" t="s">
        <v>635</v>
      </c>
      <c r="B3088" s="14"/>
      <c r="C3088" s="1" t="s">
        <v>22</v>
      </c>
      <c r="D3088" s="2" t="s">
        <v>717</v>
      </c>
      <c r="E3088" s="1" t="s">
        <v>22</v>
      </c>
      <c r="F3088" s="1" t="s">
        <v>3097</v>
      </c>
      <c r="G3088" s="1" t="b">
        <v>1</v>
      </c>
      <c r="H3088" s="1" t="b">
        <v>1</v>
      </c>
      <c r="I3088" s="1" t="s">
        <v>2221</v>
      </c>
      <c r="J3088" s="5"/>
    </row>
    <row r="3089" hidden="1">
      <c r="A3089" s="2" t="s">
        <v>636</v>
      </c>
      <c r="B3089" s="14"/>
      <c r="C3089" s="1" t="s">
        <v>22</v>
      </c>
      <c r="D3089" s="2" t="s">
        <v>713</v>
      </c>
      <c r="E3089" s="1" t="s">
        <v>17</v>
      </c>
      <c r="F3089" s="4"/>
      <c r="G3089" s="1" t="b">
        <v>1</v>
      </c>
      <c r="H3089" s="1" t="b">
        <v>1</v>
      </c>
      <c r="I3089" s="1" t="s">
        <v>2207</v>
      </c>
      <c r="J3089" s="5"/>
    </row>
    <row r="3090" hidden="1">
      <c r="A3090" s="2" t="s">
        <v>636</v>
      </c>
      <c r="B3090" s="14"/>
      <c r="C3090" s="1" t="s">
        <v>22</v>
      </c>
      <c r="D3090" s="2" t="s">
        <v>713</v>
      </c>
      <c r="E3090" s="1" t="s">
        <v>17</v>
      </c>
      <c r="F3090" s="1" t="s">
        <v>3044</v>
      </c>
      <c r="G3090" s="1" t="b">
        <v>1</v>
      </c>
      <c r="H3090" s="1" t="b">
        <v>1</v>
      </c>
      <c r="I3090" s="1" t="s">
        <v>2207</v>
      </c>
      <c r="J3090" s="5"/>
    </row>
    <row r="3091" hidden="1">
      <c r="A3091" s="2" t="s">
        <v>636</v>
      </c>
      <c r="B3091" s="14"/>
      <c r="C3091" s="1" t="s">
        <v>22</v>
      </c>
      <c r="D3091" s="2" t="s">
        <v>644</v>
      </c>
      <c r="E3091" s="1" t="s">
        <v>22</v>
      </c>
      <c r="F3091" s="1" t="s">
        <v>3021</v>
      </c>
      <c r="G3091" s="1" t="b">
        <v>1</v>
      </c>
      <c r="H3091" s="1" t="b">
        <v>1</v>
      </c>
      <c r="I3091" s="1" t="s">
        <v>2221</v>
      </c>
      <c r="J3091" s="5"/>
    </row>
    <row r="3092" hidden="1">
      <c r="A3092" s="2" t="s">
        <v>636</v>
      </c>
      <c r="B3092" s="14"/>
      <c r="C3092" s="1" t="s">
        <v>22</v>
      </c>
      <c r="D3092" s="2" t="s">
        <v>641</v>
      </c>
      <c r="E3092" s="1" t="s">
        <v>22</v>
      </c>
      <c r="F3092" s="1" t="s">
        <v>2384</v>
      </c>
      <c r="G3092" s="1" t="b">
        <v>1</v>
      </c>
      <c r="H3092" s="1" t="b">
        <v>1</v>
      </c>
      <c r="I3092" s="1" t="s">
        <v>2221</v>
      </c>
      <c r="J3092" s="5"/>
    </row>
    <row r="3093" hidden="1">
      <c r="A3093" s="2" t="s">
        <v>636</v>
      </c>
      <c r="B3093" s="14"/>
      <c r="C3093" s="1" t="s">
        <v>22</v>
      </c>
      <c r="D3093" s="2" t="s">
        <v>713</v>
      </c>
      <c r="E3093" s="1" t="s">
        <v>17</v>
      </c>
      <c r="F3093" s="1" t="s">
        <v>2384</v>
      </c>
      <c r="G3093" s="1" t="b">
        <v>1</v>
      </c>
      <c r="H3093" s="1" t="b">
        <v>1</v>
      </c>
      <c r="I3093" s="1" t="s">
        <v>2221</v>
      </c>
      <c r="J3093" s="5"/>
    </row>
    <row r="3094" hidden="1">
      <c r="A3094" s="2" t="s">
        <v>636</v>
      </c>
      <c r="B3094" s="14"/>
      <c r="C3094" s="1" t="s">
        <v>22</v>
      </c>
      <c r="D3094" s="2" t="s">
        <v>705</v>
      </c>
      <c r="E3094" s="1" t="s">
        <v>17</v>
      </c>
      <c r="F3094" s="1" t="s">
        <v>2132</v>
      </c>
      <c r="G3094" s="1" t="b">
        <v>1</v>
      </c>
      <c r="H3094" s="1" t="b">
        <v>1</v>
      </c>
      <c r="I3094" s="1" t="s">
        <v>2221</v>
      </c>
      <c r="J3094" s="5"/>
    </row>
    <row r="3095" hidden="1">
      <c r="A3095" s="2" t="s">
        <v>636</v>
      </c>
      <c r="B3095" s="14"/>
      <c r="C3095" s="1" t="s">
        <v>22</v>
      </c>
      <c r="D3095" s="2" t="s">
        <v>635</v>
      </c>
      <c r="E3095" s="1" t="s">
        <v>22</v>
      </c>
      <c r="F3095" s="1" t="s">
        <v>3045</v>
      </c>
      <c r="G3095" s="1" t="b">
        <v>1</v>
      </c>
      <c r="H3095" s="1" t="b">
        <v>1</v>
      </c>
      <c r="I3095" s="1" t="s">
        <v>2221</v>
      </c>
      <c r="J3095" s="5"/>
    </row>
    <row r="3096" hidden="1">
      <c r="A3096" s="2" t="s">
        <v>637</v>
      </c>
      <c r="B3096" s="14"/>
      <c r="C3096" s="1" t="s">
        <v>22</v>
      </c>
      <c r="D3096" s="2" t="s">
        <v>649</v>
      </c>
      <c r="E3096" s="1" t="s">
        <v>17</v>
      </c>
      <c r="F3096" s="4"/>
      <c r="G3096" s="1" t="b">
        <v>1</v>
      </c>
      <c r="H3096" s="1" t="b">
        <v>1</v>
      </c>
      <c r="I3096" s="1" t="s">
        <v>2207</v>
      </c>
      <c r="J3096" s="5"/>
    </row>
    <row r="3097" hidden="1">
      <c r="A3097" s="2" t="s">
        <v>637</v>
      </c>
      <c r="B3097" s="14"/>
      <c r="C3097" s="1" t="s">
        <v>22</v>
      </c>
      <c r="D3097" s="2" t="s">
        <v>649</v>
      </c>
      <c r="E3097" s="1" t="s">
        <v>17</v>
      </c>
      <c r="F3097" s="1" t="s">
        <v>3098</v>
      </c>
      <c r="G3097" s="1" t="b">
        <v>1</v>
      </c>
      <c r="H3097" s="1" t="b">
        <v>1</v>
      </c>
      <c r="I3097" s="1" t="s">
        <v>2207</v>
      </c>
      <c r="J3097" s="5"/>
    </row>
    <row r="3098" hidden="1">
      <c r="A3098" s="2" t="s">
        <v>637</v>
      </c>
      <c r="B3098" s="14"/>
      <c r="C3098" s="1" t="s">
        <v>22</v>
      </c>
      <c r="D3098" s="2" t="s">
        <v>644</v>
      </c>
      <c r="E3098" s="1" t="s">
        <v>22</v>
      </c>
      <c r="F3098" s="1" t="s">
        <v>2384</v>
      </c>
      <c r="G3098" s="1" t="b">
        <v>1</v>
      </c>
      <c r="H3098" s="1" t="b">
        <v>1</v>
      </c>
      <c r="I3098" s="1" t="s">
        <v>2221</v>
      </c>
      <c r="J3098" s="5"/>
    </row>
    <row r="3099" hidden="1">
      <c r="A3099" s="2" t="s">
        <v>637</v>
      </c>
      <c r="B3099" s="14"/>
      <c r="C3099" s="1" t="s">
        <v>22</v>
      </c>
      <c r="D3099" s="2" t="s">
        <v>639</v>
      </c>
      <c r="E3099" s="1" t="s">
        <v>22</v>
      </c>
      <c r="F3099" s="1" t="s">
        <v>3028</v>
      </c>
      <c r="G3099" s="1" t="b">
        <v>1</v>
      </c>
      <c r="H3099" s="1" t="b">
        <v>1</v>
      </c>
      <c r="I3099" s="1" t="s">
        <v>2221</v>
      </c>
      <c r="J3099" s="5"/>
    </row>
    <row r="3100" hidden="1">
      <c r="A3100" s="2" t="s">
        <v>637</v>
      </c>
      <c r="B3100" s="14"/>
      <c r="C3100" s="1" t="s">
        <v>22</v>
      </c>
      <c r="D3100" s="2" t="s">
        <v>640</v>
      </c>
      <c r="E3100" s="1" t="s">
        <v>22</v>
      </c>
      <c r="F3100" s="1" t="s">
        <v>3053</v>
      </c>
      <c r="G3100" s="1" t="b">
        <v>1</v>
      </c>
      <c r="H3100" s="1" t="b">
        <v>1</v>
      </c>
      <c r="I3100" s="1" t="s">
        <v>2221</v>
      </c>
      <c r="J3100" s="5"/>
    </row>
    <row r="3101" hidden="1">
      <c r="A3101" s="2" t="s">
        <v>637</v>
      </c>
      <c r="B3101" s="14"/>
      <c r="C3101" s="1" t="s">
        <v>22</v>
      </c>
      <c r="D3101" s="2" t="s">
        <v>620</v>
      </c>
      <c r="E3101" s="1" t="s">
        <v>22</v>
      </c>
      <c r="F3101" s="1" t="s">
        <v>3099</v>
      </c>
      <c r="G3101" s="1" t="b">
        <v>1</v>
      </c>
      <c r="H3101" s="1" t="b">
        <v>1</v>
      </c>
      <c r="I3101" s="1" t="s">
        <v>2221</v>
      </c>
      <c r="J3101" s="5"/>
    </row>
    <row r="3102" hidden="1">
      <c r="A3102" s="2" t="s">
        <v>638</v>
      </c>
      <c r="B3102" s="14"/>
      <c r="C3102" s="1" t="s">
        <v>22</v>
      </c>
      <c r="D3102" s="2" t="s">
        <v>649</v>
      </c>
      <c r="E3102" s="1" t="s">
        <v>17</v>
      </c>
      <c r="F3102" s="4"/>
      <c r="G3102" s="1" t="b">
        <v>1</v>
      </c>
      <c r="H3102" s="1" t="b">
        <v>1</v>
      </c>
      <c r="I3102" s="1" t="s">
        <v>2207</v>
      </c>
      <c r="J3102" s="5"/>
    </row>
    <row r="3103" hidden="1">
      <c r="A3103" s="2" t="s">
        <v>638</v>
      </c>
      <c r="B3103" s="14"/>
      <c r="C3103" s="1" t="s">
        <v>22</v>
      </c>
      <c r="D3103" s="2" t="s">
        <v>649</v>
      </c>
      <c r="E3103" s="1" t="s">
        <v>17</v>
      </c>
      <c r="F3103" s="1" t="s">
        <v>3065</v>
      </c>
      <c r="G3103" s="1" t="b">
        <v>1</v>
      </c>
      <c r="H3103" s="1" t="b">
        <v>1</v>
      </c>
      <c r="I3103" s="1" t="s">
        <v>2207</v>
      </c>
      <c r="J3103" s="5"/>
    </row>
    <row r="3104" hidden="1">
      <c r="A3104" s="2" t="s">
        <v>638</v>
      </c>
      <c r="B3104" s="14"/>
      <c r="C3104" s="1" t="s">
        <v>22</v>
      </c>
      <c r="D3104" s="2" t="s">
        <v>639</v>
      </c>
      <c r="E3104" s="1" t="s">
        <v>22</v>
      </c>
      <c r="F3104" s="1" t="s">
        <v>3028</v>
      </c>
      <c r="G3104" s="1" t="b">
        <v>1</v>
      </c>
      <c r="H3104" s="1" t="b">
        <v>1</v>
      </c>
      <c r="I3104" s="1" t="s">
        <v>2221</v>
      </c>
      <c r="J3104" s="5"/>
    </row>
    <row r="3105" hidden="1">
      <c r="A3105" s="2" t="s">
        <v>638</v>
      </c>
      <c r="B3105" s="14"/>
      <c r="C3105" s="1" t="s">
        <v>22</v>
      </c>
      <c r="D3105" s="2" t="s">
        <v>640</v>
      </c>
      <c r="E3105" s="1" t="s">
        <v>22</v>
      </c>
      <c r="F3105" s="1" t="s">
        <v>3053</v>
      </c>
      <c r="G3105" s="1" t="b">
        <v>1</v>
      </c>
      <c r="H3105" s="1" t="b">
        <v>1</v>
      </c>
      <c r="I3105" s="1" t="s">
        <v>2221</v>
      </c>
      <c r="J3105" s="5"/>
    </row>
    <row r="3106" hidden="1">
      <c r="A3106" s="2" t="s">
        <v>638</v>
      </c>
      <c r="B3106" s="14"/>
      <c r="C3106" s="1" t="s">
        <v>22</v>
      </c>
      <c r="D3106" s="2" t="s">
        <v>620</v>
      </c>
      <c r="E3106" s="1" t="s">
        <v>22</v>
      </c>
      <c r="F3106" s="1" t="s">
        <v>3099</v>
      </c>
      <c r="G3106" s="1" t="b">
        <v>1</v>
      </c>
      <c r="H3106" s="1" t="b">
        <v>1</v>
      </c>
      <c r="I3106" s="1" t="s">
        <v>2221</v>
      </c>
      <c r="J3106" s="5"/>
    </row>
    <row r="3107" hidden="1">
      <c r="A3107" s="2" t="s">
        <v>638</v>
      </c>
      <c r="B3107" s="14"/>
      <c r="C3107" s="1" t="s">
        <v>22</v>
      </c>
      <c r="D3107" s="2" t="s">
        <v>707</v>
      </c>
      <c r="E3107" s="1" t="s">
        <v>22</v>
      </c>
      <c r="F3107" s="1" t="s">
        <v>2085</v>
      </c>
      <c r="G3107" s="1" t="b">
        <v>1</v>
      </c>
      <c r="H3107" s="1" t="b">
        <v>1</v>
      </c>
      <c r="I3107" s="1" t="s">
        <v>2221</v>
      </c>
      <c r="J3107" s="5"/>
    </row>
    <row r="3108" hidden="1">
      <c r="A3108" s="2" t="s">
        <v>638</v>
      </c>
      <c r="B3108" s="14"/>
      <c r="C3108" s="1" t="s">
        <v>22</v>
      </c>
      <c r="D3108" s="2" t="s">
        <v>703</v>
      </c>
      <c r="E3108" s="1" t="s">
        <v>22</v>
      </c>
      <c r="F3108" s="1" t="s">
        <v>2083</v>
      </c>
      <c r="G3108" s="1" t="b">
        <v>1</v>
      </c>
      <c r="H3108" s="1" t="b">
        <v>1</v>
      </c>
      <c r="I3108" s="1" t="s">
        <v>2221</v>
      </c>
      <c r="J3108" s="5"/>
    </row>
    <row r="3109" hidden="1">
      <c r="A3109" s="2" t="s">
        <v>638</v>
      </c>
      <c r="B3109" s="14"/>
      <c r="C3109" s="1" t="s">
        <v>22</v>
      </c>
      <c r="D3109" s="2" t="s">
        <v>580</v>
      </c>
      <c r="E3109" s="1" t="s">
        <v>22</v>
      </c>
      <c r="F3109" s="1" t="s">
        <v>3059</v>
      </c>
      <c r="G3109" s="1" t="b">
        <v>1</v>
      </c>
      <c r="H3109" s="1" t="b">
        <v>1</v>
      </c>
      <c r="I3109" s="1" t="s">
        <v>2221</v>
      </c>
      <c r="J3109" s="5"/>
    </row>
    <row r="3110" hidden="1">
      <c r="A3110" s="2" t="s">
        <v>638</v>
      </c>
      <c r="B3110" s="14"/>
      <c r="C3110" s="1" t="s">
        <v>22</v>
      </c>
      <c r="D3110" s="2" t="s">
        <v>717</v>
      </c>
      <c r="E3110" s="1" t="s">
        <v>22</v>
      </c>
      <c r="F3110" s="1" t="s">
        <v>2136</v>
      </c>
      <c r="G3110" s="1" t="b">
        <v>1</v>
      </c>
      <c r="H3110" s="1" t="b">
        <v>1</v>
      </c>
      <c r="I3110" s="1" t="s">
        <v>2221</v>
      </c>
      <c r="J3110" s="5"/>
    </row>
    <row r="3111" hidden="1">
      <c r="A3111" s="2" t="s">
        <v>638</v>
      </c>
      <c r="B3111" s="14"/>
      <c r="C3111" s="1" t="s">
        <v>22</v>
      </c>
      <c r="D3111" s="2" t="s">
        <v>705</v>
      </c>
      <c r="E3111" s="1" t="s">
        <v>17</v>
      </c>
      <c r="F3111" s="1" t="s">
        <v>2132</v>
      </c>
      <c r="G3111" s="1" t="b">
        <v>1</v>
      </c>
      <c r="H3111" s="1" t="b">
        <v>1</v>
      </c>
      <c r="I3111" s="1" t="s">
        <v>2221</v>
      </c>
      <c r="J3111" s="5"/>
    </row>
    <row r="3112" hidden="1">
      <c r="A3112" s="2" t="s">
        <v>638</v>
      </c>
      <c r="B3112" s="14"/>
      <c r="C3112" s="1" t="s">
        <v>22</v>
      </c>
      <c r="D3112" s="2" t="s">
        <v>705</v>
      </c>
      <c r="E3112" s="1" t="s">
        <v>17</v>
      </c>
      <c r="F3112" s="1" t="s">
        <v>2384</v>
      </c>
      <c r="G3112" s="1" t="b">
        <v>1</v>
      </c>
      <c r="H3112" s="1" t="b">
        <v>1</v>
      </c>
      <c r="I3112" s="1" t="s">
        <v>2221</v>
      </c>
      <c r="J3112" s="5"/>
    </row>
    <row r="3113" hidden="1">
      <c r="A3113" s="2" t="s">
        <v>639</v>
      </c>
      <c r="B3113" s="14"/>
      <c r="C3113" s="1" t="s">
        <v>22</v>
      </c>
      <c r="D3113" s="2" t="s">
        <v>713</v>
      </c>
      <c r="E3113" s="1" t="s">
        <v>17</v>
      </c>
      <c r="F3113" s="4"/>
      <c r="G3113" s="1" t="b">
        <v>1</v>
      </c>
      <c r="H3113" s="1" t="b">
        <v>1</v>
      </c>
      <c r="I3113" s="1" t="s">
        <v>2207</v>
      </c>
      <c r="J3113" s="5"/>
    </row>
    <row r="3114" hidden="1">
      <c r="A3114" s="2" t="s">
        <v>639</v>
      </c>
      <c r="B3114" s="14"/>
      <c r="C3114" s="1" t="s">
        <v>22</v>
      </c>
      <c r="D3114" s="2" t="s">
        <v>713</v>
      </c>
      <c r="E3114" s="1" t="s">
        <v>17</v>
      </c>
      <c r="F3114" s="1" t="s">
        <v>3044</v>
      </c>
      <c r="G3114" s="1" t="b">
        <v>1</v>
      </c>
      <c r="H3114" s="1" t="b">
        <v>1</v>
      </c>
      <c r="I3114" s="1" t="s">
        <v>2207</v>
      </c>
      <c r="J3114" s="5"/>
    </row>
    <row r="3115" hidden="1">
      <c r="A3115" s="2" t="s">
        <v>639</v>
      </c>
      <c r="B3115" s="14"/>
      <c r="C3115" s="1" t="s">
        <v>22</v>
      </c>
      <c r="D3115" s="2" t="s">
        <v>644</v>
      </c>
      <c r="E3115" s="1" t="s">
        <v>22</v>
      </c>
      <c r="F3115" s="1" t="s">
        <v>3021</v>
      </c>
      <c r="G3115" s="1" t="b">
        <v>1</v>
      </c>
      <c r="H3115" s="1" t="b">
        <v>1</v>
      </c>
      <c r="I3115" s="1" t="s">
        <v>2221</v>
      </c>
      <c r="J3115" s="5"/>
    </row>
    <row r="3116" hidden="1">
      <c r="A3116" s="2" t="s">
        <v>639</v>
      </c>
      <c r="B3116" s="14"/>
      <c r="C3116" s="1" t="s">
        <v>22</v>
      </c>
      <c r="D3116" s="2" t="s">
        <v>640</v>
      </c>
      <c r="E3116" s="1" t="s">
        <v>22</v>
      </c>
      <c r="F3116" s="1" t="s">
        <v>3053</v>
      </c>
      <c r="G3116" s="1" t="b">
        <v>1</v>
      </c>
      <c r="H3116" s="1" t="b">
        <v>1</v>
      </c>
      <c r="I3116" s="1" t="s">
        <v>2221</v>
      </c>
      <c r="J3116" s="5"/>
    </row>
    <row r="3117" hidden="1">
      <c r="A3117" s="2" t="s">
        <v>639</v>
      </c>
      <c r="B3117" s="14"/>
      <c r="C3117" s="1" t="s">
        <v>22</v>
      </c>
      <c r="D3117" s="2" t="s">
        <v>620</v>
      </c>
      <c r="E3117" s="1" t="s">
        <v>22</v>
      </c>
      <c r="F3117" s="1" t="s">
        <v>3099</v>
      </c>
      <c r="G3117" s="1" t="b">
        <v>1</v>
      </c>
      <c r="H3117" s="1" t="b">
        <v>1</v>
      </c>
      <c r="I3117" s="1" t="s">
        <v>2221</v>
      </c>
      <c r="J3117" s="5"/>
    </row>
    <row r="3118" hidden="1">
      <c r="A3118" s="2" t="s">
        <v>639</v>
      </c>
      <c r="B3118" s="14"/>
      <c r="C3118" s="1" t="s">
        <v>22</v>
      </c>
      <c r="D3118" s="2" t="s">
        <v>637</v>
      </c>
      <c r="E3118" s="1" t="s">
        <v>22</v>
      </c>
      <c r="F3118" s="1" t="s">
        <v>3100</v>
      </c>
      <c r="G3118" s="1" t="b">
        <v>1</v>
      </c>
      <c r="H3118" s="1" t="b">
        <v>1</v>
      </c>
      <c r="I3118" s="1" t="s">
        <v>2221</v>
      </c>
      <c r="J3118" s="5"/>
    </row>
    <row r="3119" hidden="1">
      <c r="A3119" s="2" t="s">
        <v>639</v>
      </c>
      <c r="B3119" s="14"/>
      <c r="C3119" s="1" t="s">
        <v>22</v>
      </c>
      <c r="D3119" s="2" t="s">
        <v>702</v>
      </c>
      <c r="E3119" s="1" t="s">
        <v>17</v>
      </c>
      <c r="F3119" s="1" t="s">
        <v>3101</v>
      </c>
      <c r="G3119" s="1" t="b">
        <v>1</v>
      </c>
      <c r="H3119" s="1" t="b">
        <v>1</v>
      </c>
      <c r="I3119" s="1" t="s">
        <v>2221</v>
      </c>
      <c r="J3119" s="5"/>
    </row>
    <row r="3120" hidden="1">
      <c r="A3120" s="2" t="s">
        <v>639</v>
      </c>
      <c r="B3120" s="14"/>
      <c r="C3120" s="1" t="s">
        <v>22</v>
      </c>
      <c r="D3120" s="2" t="s">
        <v>717</v>
      </c>
      <c r="E3120" s="1" t="s">
        <v>22</v>
      </c>
      <c r="F3120" s="1" t="s">
        <v>2983</v>
      </c>
      <c r="G3120" s="1" t="b">
        <v>1</v>
      </c>
      <c r="H3120" s="1" t="b">
        <v>1</v>
      </c>
      <c r="I3120" s="1" t="s">
        <v>2221</v>
      </c>
      <c r="J3120" s="5"/>
    </row>
    <row r="3121" hidden="1">
      <c r="A3121" s="2" t="s">
        <v>639</v>
      </c>
      <c r="B3121" s="14"/>
      <c r="C3121" s="1" t="s">
        <v>22</v>
      </c>
      <c r="D3121" s="2" t="s">
        <v>713</v>
      </c>
      <c r="E3121" s="1" t="s">
        <v>17</v>
      </c>
      <c r="F3121" s="1" t="s">
        <v>2384</v>
      </c>
      <c r="G3121" s="1" t="b">
        <v>1</v>
      </c>
      <c r="H3121" s="1" t="b">
        <v>1</v>
      </c>
      <c r="I3121" s="1" t="s">
        <v>2221</v>
      </c>
      <c r="J3121" s="5"/>
    </row>
    <row r="3122" hidden="1">
      <c r="A3122" s="2" t="s">
        <v>639</v>
      </c>
      <c r="B3122" s="14"/>
      <c r="C3122" s="1" t="s">
        <v>22</v>
      </c>
      <c r="D3122" s="2" t="s">
        <v>705</v>
      </c>
      <c r="E3122" s="1" t="s">
        <v>17</v>
      </c>
      <c r="F3122" s="1" t="s">
        <v>2132</v>
      </c>
      <c r="G3122" s="1" t="b">
        <v>1</v>
      </c>
      <c r="H3122" s="1" t="b">
        <v>1</v>
      </c>
      <c r="I3122" s="1" t="s">
        <v>2221</v>
      </c>
      <c r="J3122" s="5"/>
    </row>
    <row r="3123" hidden="1">
      <c r="A3123" s="2" t="s">
        <v>639</v>
      </c>
      <c r="B3123" s="14"/>
      <c r="C3123" s="1" t="s">
        <v>22</v>
      </c>
      <c r="D3123" s="2" t="s">
        <v>609</v>
      </c>
      <c r="E3123" s="1" t="s">
        <v>117</v>
      </c>
      <c r="F3123" s="1" t="s">
        <v>3102</v>
      </c>
      <c r="G3123" s="1" t="b">
        <v>1</v>
      </c>
      <c r="H3123" s="1" t="b">
        <v>1</v>
      </c>
      <c r="I3123" s="1" t="s">
        <v>2221</v>
      </c>
      <c r="J3123" s="5"/>
    </row>
    <row r="3124" hidden="1">
      <c r="A3124" s="2" t="s">
        <v>639</v>
      </c>
      <c r="B3124" s="14"/>
      <c r="C3124" s="1" t="s">
        <v>22</v>
      </c>
      <c r="D3124" s="2" t="s">
        <v>605</v>
      </c>
      <c r="E3124" s="1" t="s">
        <v>117</v>
      </c>
      <c r="F3124" s="1" t="s">
        <v>3103</v>
      </c>
      <c r="G3124" s="1" t="b">
        <v>1</v>
      </c>
      <c r="H3124" s="1" t="b">
        <v>1</v>
      </c>
      <c r="I3124" s="1" t="s">
        <v>2221</v>
      </c>
      <c r="J3124" s="5"/>
    </row>
    <row r="3125" hidden="1">
      <c r="A3125" s="2" t="s">
        <v>639</v>
      </c>
      <c r="B3125" s="14"/>
      <c r="C3125" s="1" t="s">
        <v>22</v>
      </c>
      <c r="D3125" s="2" t="s">
        <v>608</v>
      </c>
      <c r="E3125" s="1" t="s">
        <v>117</v>
      </c>
      <c r="F3125" s="1" t="s">
        <v>3104</v>
      </c>
      <c r="G3125" s="1" t="b">
        <v>1</v>
      </c>
      <c r="H3125" s="1" t="b">
        <v>1</v>
      </c>
      <c r="I3125" s="1" t="s">
        <v>2221</v>
      </c>
      <c r="J3125" s="5"/>
    </row>
    <row r="3126" hidden="1">
      <c r="A3126" s="2" t="s">
        <v>640</v>
      </c>
      <c r="B3126" s="14"/>
      <c r="C3126" s="1" t="s">
        <v>22</v>
      </c>
      <c r="D3126" s="2" t="s">
        <v>704</v>
      </c>
      <c r="E3126" s="1" t="s">
        <v>17</v>
      </c>
      <c r="F3126" s="4"/>
      <c r="G3126" s="1" t="b">
        <v>1</v>
      </c>
      <c r="H3126" s="1" t="b">
        <v>1</v>
      </c>
      <c r="I3126" s="1" t="s">
        <v>2207</v>
      </c>
      <c r="J3126" s="5"/>
    </row>
    <row r="3127" hidden="1">
      <c r="A3127" s="2" t="s">
        <v>640</v>
      </c>
      <c r="B3127" s="14"/>
      <c r="C3127" s="1" t="s">
        <v>22</v>
      </c>
      <c r="D3127" s="2" t="s">
        <v>704</v>
      </c>
      <c r="E3127" s="1" t="s">
        <v>17</v>
      </c>
      <c r="F3127" s="1" t="s">
        <v>3051</v>
      </c>
      <c r="G3127" s="1" t="b">
        <v>1</v>
      </c>
      <c r="H3127" s="1" t="b">
        <v>1</v>
      </c>
      <c r="I3127" s="1" t="s">
        <v>2207</v>
      </c>
      <c r="J3127" s="5"/>
    </row>
    <row r="3128" hidden="1">
      <c r="A3128" s="2" t="s">
        <v>640</v>
      </c>
      <c r="B3128" s="14"/>
      <c r="C3128" s="1" t="s">
        <v>22</v>
      </c>
      <c r="D3128" s="2" t="s">
        <v>639</v>
      </c>
      <c r="E3128" s="1" t="s">
        <v>22</v>
      </c>
      <c r="F3128" s="1" t="s">
        <v>3028</v>
      </c>
      <c r="G3128" s="1" t="b">
        <v>1</v>
      </c>
      <c r="H3128" s="1" t="b">
        <v>1</v>
      </c>
      <c r="I3128" s="1" t="s">
        <v>2221</v>
      </c>
      <c r="J3128" s="5"/>
    </row>
    <row r="3129" hidden="1">
      <c r="A3129" s="2" t="s">
        <v>640</v>
      </c>
      <c r="B3129" s="14"/>
      <c r="C3129" s="1" t="s">
        <v>22</v>
      </c>
      <c r="D3129" s="2" t="s">
        <v>577</v>
      </c>
      <c r="E3129" s="1" t="s">
        <v>13</v>
      </c>
      <c r="F3129" s="1" t="s">
        <v>2147</v>
      </c>
      <c r="G3129" s="1" t="b">
        <v>1</v>
      </c>
      <c r="H3129" s="1" t="b">
        <v>1</v>
      </c>
      <c r="I3129" s="1" t="s">
        <v>2221</v>
      </c>
      <c r="J3129" s="5"/>
    </row>
    <row r="3130" hidden="1">
      <c r="A3130" s="2" t="s">
        <v>640</v>
      </c>
      <c r="B3130" s="14"/>
      <c r="C3130" s="1" t="s">
        <v>22</v>
      </c>
      <c r="D3130" s="2" t="s">
        <v>706</v>
      </c>
      <c r="E3130" s="1" t="s">
        <v>15</v>
      </c>
      <c r="F3130" s="1" t="s">
        <v>2780</v>
      </c>
      <c r="G3130" s="1" t="b">
        <v>1</v>
      </c>
      <c r="H3130" s="1" t="b">
        <v>1</v>
      </c>
      <c r="I3130" s="1" t="s">
        <v>2221</v>
      </c>
      <c r="J3130" s="5"/>
    </row>
    <row r="3131" hidden="1">
      <c r="A3131" s="2" t="s">
        <v>640</v>
      </c>
      <c r="B3131" s="14"/>
      <c r="C3131" s="1" t="s">
        <v>22</v>
      </c>
      <c r="D3131" s="2" t="s">
        <v>646</v>
      </c>
      <c r="E3131" s="1" t="s">
        <v>15</v>
      </c>
      <c r="F3131" s="1" t="s">
        <v>2319</v>
      </c>
      <c r="G3131" s="1" t="b">
        <v>1</v>
      </c>
      <c r="H3131" s="1" t="b">
        <v>1</v>
      </c>
      <c r="I3131" s="1" t="s">
        <v>2221</v>
      </c>
      <c r="J3131" s="5"/>
    </row>
    <row r="3132" hidden="1">
      <c r="A3132" s="2" t="s">
        <v>640</v>
      </c>
      <c r="B3132" s="14"/>
      <c r="C3132" s="1" t="s">
        <v>22</v>
      </c>
      <c r="D3132" s="2" t="s">
        <v>717</v>
      </c>
      <c r="E3132" s="1" t="s">
        <v>22</v>
      </c>
      <c r="F3132" s="1" t="s">
        <v>3052</v>
      </c>
      <c r="G3132" s="1" t="b">
        <v>1</v>
      </c>
      <c r="H3132" s="1" t="b">
        <v>1</v>
      </c>
      <c r="I3132" s="1" t="s">
        <v>2221</v>
      </c>
      <c r="J3132" s="5"/>
    </row>
    <row r="3133" hidden="1">
      <c r="A3133" s="2" t="s">
        <v>640</v>
      </c>
      <c r="B3133" s="14"/>
      <c r="C3133" s="1" t="s">
        <v>22</v>
      </c>
      <c r="D3133" s="2" t="s">
        <v>702</v>
      </c>
      <c r="E3133" s="1" t="s">
        <v>17</v>
      </c>
      <c r="F3133" s="1" t="s">
        <v>2135</v>
      </c>
      <c r="G3133" s="1" t="b">
        <v>1</v>
      </c>
      <c r="H3133" s="1" t="b">
        <v>1</v>
      </c>
      <c r="I3133" s="1" t="s">
        <v>2221</v>
      </c>
      <c r="J3133" s="5"/>
    </row>
    <row r="3134" hidden="1">
      <c r="A3134" s="2" t="s">
        <v>640</v>
      </c>
      <c r="B3134" s="14"/>
      <c r="C3134" s="1" t="s">
        <v>22</v>
      </c>
      <c r="D3134" s="2" t="s">
        <v>717</v>
      </c>
      <c r="E3134" s="1" t="s">
        <v>22</v>
      </c>
      <c r="F3134" s="1" t="s">
        <v>3052</v>
      </c>
      <c r="G3134" s="1" t="b">
        <v>1</v>
      </c>
      <c r="H3134" s="1" t="b">
        <v>1</v>
      </c>
      <c r="I3134" s="1" t="s">
        <v>2221</v>
      </c>
      <c r="J3134" s="5"/>
    </row>
    <row r="3135" hidden="1">
      <c r="A3135" s="2" t="s">
        <v>640</v>
      </c>
      <c r="B3135" s="14"/>
      <c r="C3135" s="1" t="s">
        <v>22</v>
      </c>
      <c r="D3135" s="2" t="s">
        <v>705</v>
      </c>
      <c r="E3135" s="1" t="s">
        <v>17</v>
      </c>
      <c r="F3135" s="1" t="s">
        <v>2132</v>
      </c>
      <c r="G3135" s="1" t="b">
        <v>1</v>
      </c>
      <c r="H3135" s="1" t="b">
        <v>1</v>
      </c>
      <c r="I3135" s="1" t="s">
        <v>2221</v>
      </c>
      <c r="J3135" s="5"/>
    </row>
    <row r="3136" hidden="1">
      <c r="A3136" s="2" t="s">
        <v>640</v>
      </c>
      <c r="B3136" s="14"/>
      <c r="C3136" s="1" t="s">
        <v>22</v>
      </c>
      <c r="D3136" s="2" t="s">
        <v>705</v>
      </c>
      <c r="E3136" s="1" t="s">
        <v>17</v>
      </c>
      <c r="F3136" s="1" t="s">
        <v>2384</v>
      </c>
      <c r="G3136" s="1" t="b">
        <v>1</v>
      </c>
      <c r="H3136" s="1" t="b">
        <v>1</v>
      </c>
      <c r="I3136" s="1" t="s">
        <v>2221</v>
      </c>
      <c r="J3136" s="5"/>
    </row>
    <row r="3137" hidden="1">
      <c r="A3137" s="2" t="s">
        <v>640</v>
      </c>
      <c r="B3137" s="14"/>
      <c r="C3137" s="1" t="s">
        <v>22</v>
      </c>
      <c r="D3137" s="2" t="s">
        <v>620</v>
      </c>
      <c r="E3137" s="1" t="s">
        <v>22</v>
      </c>
      <c r="F3137" s="1" t="s">
        <v>3099</v>
      </c>
      <c r="G3137" s="1" t="b">
        <v>1</v>
      </c>
      <c r="H3137" s="1" t="b">
        <v>1</v>
      </c>
      <c r="I3137" s="1" t="s">
        <v>2221</v>
      </c>
      <c r="J3137" s="5"/>
    </row>
    <row r="3138" hidden="1">
      <c r="A3138" s="2" t="s">
        <v>640</v>
      </c>
      <c r="B3138" s="14"/>
      <c r="C3138" s="1" t="s">
        <v>22</v>
      </c>
      <c r="D3138" s="2" t="s">
        <v>704</v>
      </c>
      <c r="E3138" s="1" t="s">
        <v>17</v>
      </c>
      <c r="F3138" s="1" t="s">
        <v>3105</v>
      </c>
      <c r="G3138" s="1" t="b">
        <v>1</v>
      </c>
      <c r="H3138" s="1" t="b">
        <v>1</v>
      </c>
      <c r="I3138" s="1" t="s">
        <v>2236</v>
      </c>
      <c r="J3138" s="5"/>
    </row>
    <row r="3139" hidden="1">
      <c r="A3139" s="2" t="s">
        <v>640</v>
      </c>
      <c r="B3139" s="14"/>
      <c r="C3139" s="1" t="s">
        <v>22</v>
      </c>
      <c r="D3139" s="2" t="s">
        <v>649</v>
      </c>
      <c r="E3139" s="1" t="s">
        <v>17</v>
      </c>
      <c r="F3139" s="1" t="s">
        <v>3037</v>
      </c>
      <c r="G3139" s="1" t="b">
        <v>1</v>
      </c>
      <c r="H3139" s="1" t="b">
        <v>1</v>
      </c>
      <c r="I3139" s="1" t="s">
        <v>2236</v>
      </c>
      <c r="J3139" s="5"/>
    </row>
    <row r="3140" hidden="1">
      <c r="A3140" s="2" t="s">
        <v>640</v>
      </c>
      <c r="B3140" s="14"/>
      <c r="C3140" s="1" t="s">
        <v>22</v>
      </c>
      <c r="D3140" s="2" t="s">
        <v>713</v>
      </c>
      <c r="E3140" s="1" t="s">
        <v>17</v>
      </c>
      <c r="F3140" s="1" t="s">
        <v>3007</v>
      </c>
      <c r="G3140" s="1" t="b">
        <v>1</v>
      </c>
      <c r="H3140" s="1" t="b">
        <v>1</v>
      </c>
      <c r="I3140" s="1" t="s">
        <v>2221</v>
      </c>
      <c r="J3140" s="5"/>
    </row>
    <row r="3141" hidden="1">
      <c r="A3141" s="2" t="s">
        <v>640</v>
      </c>
      <c r="B3141" s="14"/>
      <c r="C3141" s="1" t="s">
        <v>22</v>
      </c>
      <c r="D3141" s="2" t="s">
        <v>704</v>
      </c>
      <c r="E3141" s="1" t="s">
        <v>17</v>
      </c>
      <c r="F3141" s="1" t="s">
        <v>3008</v>
      </c>
      <c r="G3141" s="1" t="b">
        <v>1</v>
      </c>
      <c r="H3141" s="1" t="b">
        <v>1</v>
      </c>
      <c r="I3141" s="1" t="s">
        <v>2221</v>
      </c>
      <c r="J3141" s="5"/>
    </row>
    <row r="3142" hidden="1">
      <c r="A3142" s="2" t="s">
        <v>640</v>
      </c>
      <c r="B3142" s="14"/>
      <c r="C3142" s="1" t="s">
        <v>22</v>
      </c>
      <c r="D3142" s="2" t="s">
        <v>649</v>
      </c>
      <c r="E3142" s="1" t="s">
        <v>17</v>
      </c>
      <c r="F3142" s="1" t="s">
        <v>3009</v>
      </c>
      <c r="G3142" s="1" t="b">
        <v>1</v>
      </c>
      <c r="H3142" s="1" t="b">
        <v>1</v>
      </c>
      <c r="I3142" s="1" t="s">
        <v>2221</v>
      </c>
      <c r="J3142" s="5"/>
    </row>
    <row r="3143" hidden="1">
      <c r="A3143" s="2" t="s">
        <v>640</v>
      </c>
      <c r="B3143" s="14"/>
      <c r="C3143" s="1" t="s">
        <v>22</v>
      </c>
      <c r="D3143" s="2" t="s">
        <v>687</v>
      </c>
      <c r="E3143" s="1" t="s">
        <v>15</v>
      </c>
      <c r="F3143" s="1" t="s">
        <v>3010</v>
      </c>
      <c r="G3143" s="1" t="b">
        <v>1</v>
      </c>
      <c r="H3143" s="1" t="b">
        <v>1</v>
      </c>
      <c r="I3143" s="1" t="s">
        <v>2221</v>
      </c>
      <c r="J3143" s="5"/>
    </row>
    <row r="3144" hidden="1">
      <c r="A3144" s="2" t="s">
        <v>641</v>
      </c>
      <c r="B3144" s="14"/>
      <c r="C3144" s="1" t="s">
        <v>22</v>
      </c>
      <c r="D3144" s="2" t="s">
        <v>704</v>
      </c>
      <c r="E3144" s="1" t="s">
        <v>17</v>
      </c>
      <c r="F3144" s="4"/>
      <c r="G3144" s="1" t="b">
        <v>1</v>
      </c>
      <c r="H3144" s="1" t="b">
        <v>1</v>
      </c>
      <c r="I3144" s="1" t="s">
        <v>2207</v>
      </c>
      <c r="J3144" s="5"/>
    </row>
    <row r="3145" hidden="1">
      <c r="A3145" s="2" t="s">
        <v>641</v>
      </c>
      <c r="B3145" s="14"/>
      <c r="C3145" s="1" t="s">
        <v>22</v>
      </c>
      <c r="D3145" s="2" t="s">
        <v>704</v>
      </c>
      <c r="E3145" s="1" t="s">
        <v>17</v>
      </c>
      <c r="F3145" s="1" t="s">
        <v>2992</v>
      </c>
      <c r="G3145" s="1" t="b">
        <v>1</v>
      </c>
      <c r="H3145" s="1" t="b">
        <v>1</v>
      </c>
      <c r="I3145" s="1" t="s">
        <v>2207</v>
      </c>
      <c r="J3145" s="5"/>
    </row>
    <row r="3146" hidden="1">
      <c r="A3146" s="2" t="s">
        <v>641</v>
      </c>
      <c r="B3146" s="14"/>
      <c r="C3146" s="1" t="s">
        <v>22</v>
      </c>
      <c r="D3146" s="2" t="s">
        <v>707</v>
      </c>
      <c r="E3146" s="1" t="s">
        <v>22</v>
      </c>
      <c r="F3146" s="1" t="s">
        <v>2085</v>
      </c>
      <c r="G3146" s="1" t="b">
        <v>1</v>
      </c>
      <c r="H3146" s="1" t="b">
        <v>1</v>
      </c>
      <c r="I3146" s="1" t="s">
        <v>2221</v>
      </c>
      <c r="J3146" s="5"/>
    </row>
    <row r="3147" hidden="1">
      <c r="A3147" s="2" t="s">
        <v>641</v>
      </c>
      <c r="B3147" s="14"/>
      <c r="C3147" s="1" t="s">
        <v>22</v>
      </c>
      <c r="D3147" s="2" t="s">
        <v>703</v>
      </c>
      <c r="E3147" s="1" t="s">
        <v>22</v>
      </c>
      <c r="F3147" s="1" t="s">
        <v>2083</v>
      </c>
      <c r="G3147" s="1" t="b">
        <v>1</v>
      </c>
      <c r="H3147" s="1" t="b">
        <v>1</v>
      </c>
      <c r="I3147" s="1" t="s">
        <v>2221</v>
      </c>
      <c r="J3147" s="5"/>
    </row>
    <row r="3148" hidden="1">
      <c r="A3148" s="2" t="s">
        <v>641</v>
      </c>
      <c r="B3148" s="14"/>
      <c r="C3148" s="1" t="s">
        <v>22</v>
      </c>
      <c r="D3148" s="2" t="s">
        <v>580</v>
      </c>
      <c r="E3148" s="1" t="s">
        <v>22</v>
      </c>
      <c r="F3148" s="1" t="s">
        <v>3059</v>
      </c>
      <c r="G3148" s="1" t="b">
        <v>1</v>
      </c>
      <c r="H3148" s="1" t="b">
        <v>1</v>
      </c>
      <c r="I3148" s="1" t="s">
        <v>2221</v>
      </c>
      <c r="J3148" s="5"/>
    </row>
    <row r="3149" hidden="1">
      <c r="A3149" s="2" t="s">
        <v>641</v>
      </c>
      <c r="B3149" s="14"/>
      <c r="C3149" s="1" t="s">
        <v>22</v>
      </c>
      <c r="D3149" s="2" t="s">
        <v>717</v>
      </c>
      <c r="E3149" s="1" t="s">
        <v>22</v>
      </c>
      <c r="F3149" s="1" t="s">
        <v>2136</v>
      </c>
      <c r="G3149" s="1" t="b">
        <v>1</v>
      </c>
      <c r="H3149" s="1" t="b">
        <v>1</v>
      </c>
      <c r="I3149" s="1" t="s">
        <v>2221</v>
      </c>
      <c r="J3149" s="5"/>
    </row>
    <row r="3150" hidden="1">
      <c r="A3150" s="2" t="s">
        <v>641</v>
      </c>
      <c r="B3150" s="14"/>
      <c r="C3150" s="1" t="s">
        <v>22</v>
      </c>
      <c r="D3150" s="2" t="s">
        <v>705</v>
      </c>
      <c r="E3150" s="1" t="s">
        <v>17</v>
      </c>
      <c r="F3150" s="1" t="s">
        <v>2132</v>
      </c>
      <c r="G3150" s="1" t="b">
        <v>1</v>
      </c>
      <c r="H3150" s="1" t="b">
        <v>1</v>
      </c>
      <c r="I3150" s="1" t="s">
        <v>2221</v>
      </c>
      <c r="J3150" s="5"/>
    </row>
    <row r="3151" hidden="1">
      <c r="A3151" s="2" t="s">
        <v>641</v>
      </c>
      <c r="B3151" s="14"/>
      <c r="C3151" s="1" t="s">
        <v>22</v>
      </c>
      <c r="D3151" s="2" t="s">
        <v>705</v>
      </c>
      <c r="E3151" s="1" t="s">
        <v>17</v>
      </c>
      <c r="F3151" s="1" t="s">
        <v>2384</v>
      </c>
      <c r="G3151" s="1" t="b">
        <v>1</v>
      </c>
      <c r="H3151" s="1" t="b">
        <v>1</v>
      </c>
      <c r="I3151" s="1" t="s">
        <v>2221</v>
      </c>
      <c r="J3151" s="5"/>
    </row>
    <row r="3152" hidden="1">
      <c r="A3152" s="2" t="s">
        <v>641</v>
      </c>
      <c r="B3152" s="14"/>
      <c r="C3152" s="1" t="s">
        <v>22</v>
      </c>
      <c r="D3152" s="2" t="s">
        <v>705</v>
      </c>
      <c r="E3152" s="1" t="s">
        <v>17</v>
      </c>
      <c r="F3152" s="1" t="s">
        <v>3106</v>
      </c>
      <c r="G3152" s="1" t="b">
        <v>1</v>
      </c>
      <c r="H3152" s="1" t="b">
        <v>1</v>
      </c>
      <c r="I3152" s="1" t="s">
        <v>2236</v>
      </c>
      <c r="J3152" s="5"/>
    </row>
    <row r="3153" hidden="1">
      <c r="A3153" s="2" t="s">
        <v>641</v>
      </c>
      <c r="B3153" s="14"/>
      <c r="C3153" s="1" t="s">
        <v>22</v>
      </c>
      <c r="D3153" s="2" t="s">
        <v>577</v>
      </c>
      <c r="E3153" s="1" t="s">
        <v>13</v>
      </c>
      <c r="F3153" s="1" t="s">
        <v>2405</v>
      </c>
      <c r="G3153" s="1" t="b">
        <v>1</v>
      </c>
      <c r="H3153" s="1" t="b">
        <v>1</v>
      </c>
      <c r="I3153" s="1" t="s">
        <v>2236</v>
      </c>
      <c r="J3153" s="5"/>
    </row>
    <row r="3154" hidden="1">
      <c r="A3154" s="2" t="s">
        <v>642</v>
      </c>
      <c r="B3154" s="14"/>
      <c r="C3154" s="1" t="s">
        <v>22</v>
      </c>
      <c r="D3154" s="2" t="s">
        <v>649</v>
      </c>
      <c r="E3154" s="1" t="s">
        <v>17</v>
      </c>
      <c r="F3154" s="4"/>
      <c r="G3154" s="1" t="b">
        <v>1</v>
      </c>
      <c r="H3154" s="1" t="b">
        <v>1</v>
      </c>
      <c r="I3154" s="1" t="s">
        <v>2207</v>
      </c>
      <c r="J3154" s="5"/>
    </row>
    <row r="3155" hidden="1">
      <c r="A3155" s="2" t="s">
        <v>642</v>
      </c>
      <c r="B3155" s="14"/>
      <c r="C3155" s="1" t="s">
        <v>22</v>
      </c>
      <c r="D3155" s="2" t="s">
        <v>649</v>
      </c>
      <c r="E3155" s="1" t="s">
        <v>17</v>
      </c>
      <c r="F3155" s="1" t="s">
        <v>3107</v>
      </c>
      <c r="G3155" s="1" t="b">
        <v>1</v>
      </c>
      <c r="H3155" s="1" t="b">
        <v>1</v>
      </c>
      <c r="I3155" s="1" t="s">
        <v>2207</v>
      </c>
      <c r="J3155" s="5"/>
    </row>
    <row r="3156" hidden="1">
      <c r="A3156" s="2" t="s">
        <v>642</v>
      </c>
      <c r="B3156" s="14"/>
      <c r="C3156" s="1" t="s">
        <v>22</v>
      </c>
      <c r="D3156" s="2" t="s">
        <v>3108</v>
      </c>
      <c r="E3156" s="4"/>
      <c r="F3156" s="1" t="s">
        <v>2384</v>
      </c>
      <c r="G3156" s="1" t="b">
        <v>0</v>
      </c>
      <c r="H3156" s="1" t="b">
        <v>0</v>
      </c>
      <c r="I3156" s="1" t="s">
        <v>2221</v>
      </c>
      <c r="J3156" s="5"/>
    </row>
    <row r="3157" hidden="1">
      <c r="A3157" s="2" t="s">
        <v>642</v>
      </c>
      <c r="B3157" s="14"/>
      <c r="C3157" s="1" t="s">
        <v>22</v>
      </c>
      <c r="D3157" s="2" t="s">
        <v>3109</v>
      </c>
      <c r="E3157" s="4"/>
      <c r="F3157" s="1" t="s">
        <v>3110</v>
      </c>
      <c r="G3157" s="1" t="b">
        <v>0</v>
      </c>
      <c r="H3157" s="1" t="b">
        <v>0</v>
      </c>
      <c r="I3157" s="1" t="s">
        <v>2221</v>
      </c>
      <c r="J3157" s="5"/>
    </row>
    <row r="3158" hidden="1">
      <c r="A3158" s="2" t="s">
        <v>642</v>
      </c>
      <c r="B3158" s="14"/>
      <c r="C3158" s="1" t="s">
        <v>22</v>
      </c>
      <c r="D3158" s="2" t="s">
        <v>3111</v>
      </c>
      <c r="E3158" s="4"/>
      <c r="F3158" s="1" t="s">
        <v>3112</v>
      </c>
      <c r="G3158" s="1" t="b">
        <v>0</v>
      </c>
      <c r="H3158" s="1" t="b">
        <v>0</v>
      </c>
      <c r="I3158" s="1" t="s">
        <v>2221</v>
      </c>
      <c r="J3158" s="5"/>
    </row>
    <row r="3159" hidden="1">
      <c r="A3159" s="2" t="s">
        <v>643</v>
      </c>
      <c r="B3159" s="14"/>
      <c r="C3159" s="1" t="s">
        <v>22</v>
      </c>
      <c r="D3159" s="2" t="s">
        <v>649</v>
      </c>
      <c r="E3159" s="1" t="s">
        <v>17</v>
      </c>
      <c r="F3159" s="4"/>
      <c r="G3159" s="1" t="b">
        <v>1</v>
      </c>
      <c r="H3159" s="1" t="b">
        <v>1</v>
      </c>
      <c r="I3159" s="1" t="s">
        <v>2207</v>
      </c>
      <c r="J3159" s="5"/>
    </row>
    <row r="3160" hidden="1">
      <c r="A3160" s="2" t="s">
        <v>643</v>
      </c>
      <c r="B3160" s="14"/>
      <c r="C3160" s="1" t="s">
        <v>22</v>
      </c>
      <c r="D3160" s="2" t="s">
        <v>649</v>
      </c>
      <c r="E3160" s="1" t="s">
        <v>17</v>
      </c>
      <c r="F3160" s="1" t="s">
        <v>3079</v>
      </c>
      <c r="G3160" s="1" t="b">
        <v>1</v>
      </c>
      <c r="H3160" s="1" t="b">
        <v>1</v>
      </c>
      <c r="I3160" s="1" t="s">
        <v>2207</v>
      </c>
      <c r="J3160" s="5"/>
    </row>
    <row r="3161" hidden="1">
      <c r="A3161" s="2" t="s">
        <v>643</v>
      </c>
      <c r="B3161" s="14"/>
      <c r="C3161" s="1" t="s">
        <v>22</v>
      </c>
      <c r="D3161" s="2" t="s">
        <v>644</v>
      </c>
      <c r="E3161" s="1" t="s">
        <v>22</v>
      </c>
      <c r="F3161" s="1" t="s">
        <v>3042</v>
      </c>
      <c r="G3161" s="1" t="b">
        <v>1</v>
      </c>
      <c r="H3161" s="1" t="b">
        <v>1</v>
      </c>
      <c r="I3161" s="1" t="s">
        <v>2221</v>
      </c>
      <c r="J3161" s="5"/>
    </row>
    <row r="3162" hidden="1">
      <c r="A3162" s="2" t="s">
        <v>643</v>
      </c>
      <c r="B3162" s="14"/>
      <c r="C3162" s="1" t="s">
        <v>22</v>
      </c>
      <c r="D3162" s="2" t="s">
        <v>636</v>
      </c>
      <c r="E3162" s="1" t="s">
        <v>22</v>
      </c>
      <c r="F3162" s="1" t="s">
        <v>3113</v>
      </c>
      <c r="G3162" s="1" t="b">
        <v>1</v>
      </c>
      <c r="H3162" s="1" t="b">
        <v>1</v>
      </c>
      <c r="I3162" s="1" t="s">
        <v>2221</v>
      </c>
      <c r="J3162" s="5"/>
    </row>
    <row r="3163" hidden="1">
      <c r="A3163" s="2" t="s">
        <v>643</v>
      </c>
      <c r="B3163" s="14"/>
      <c r="C3163" s="1" t="s">
        <v>22</v>
      </c>
      <c r="D3163" s="2" t="s">
        <v>645</v>
      </c>
      <c r="E3163" s="1" t="s">
        <v>22</v>
      </c>
      <c r="F3163" s="1" t="s">
        <v>3114</v>
      </c>
      <c r="G3163" s="1" t="b">
        <v>1</v>
      </c>
      <c r="H3163" s="1" t="b">
        <v>1</v>
      </c>
      <c r="I3163" s="1" t="s">
        <v>2221</v>
      </c>
      <c r="J3163" s="5"/>
    </row>
    <row r="3164" hidden="1">
      <c r="A3164" s="2" t="s">
        <v>643</v>
      </c>
      <c r="B3164" s="14"/>
      <c r="C3164" s="1" t="s">
        <v>22</v>
      </c>
      <c r="D3164" s="2" t="s">
        <v>649</v>
      </c>
      <c r="E3164" s="1" t="s">
        <v>17</v>
      </c>
      <c r="F3164" s="1" t="s">
        <v>2384</v>
      </c>
      <c r="G3164" s="1" t="b">
        <v>1</v>
      </c>
      <c r="H3164" s="1" t="b">
        <v>1</v>
      </c>
      <c r="I3164" s="1" t="s">
        <v>2221</v>
      </c>
      <c r="J3164" s="5"/>
    </row>
    <row r="3165" hidden="1">
      <c r="A3165" s="2" t="s">
        <v>643</v>
      </c>
      <c r="B3165" s="14"/>
      <c r="C3165" s="1" t="s">
        <v>22</v>
      </c>
      <c r="D3165" s="2" t="s">
        <v>705</v>
      </c>
      <c r="E3165" s="1" t="s">
        <v>17</v>
      </c>
      <c r="F3165" s="1" t="s">
        <v>2132</v>
      </c>
      <c r="G3165" s="1" t="b">
        <v>1</v>
      </c>
      <c r="H3165" s="1" t="b">
        <v>1</v>
      </c>
      <c r="I3165" s="1" t="s">
        <v>2221</v>
      </c>
      <c r="J3165" s="5"/>
    </row>
    <row r="3166" hidden="1">
      <c r="A3166" s="2" t="s">
        <v>643</v>
      </c>
      <c r="B3166" s="14"/>
      <c r="C3166" s="1" t="s">
        <v>22</v>
      </c>
      <c r="D3166" s="2" t="s">
        <v>612</v>
      </c>
      <c r="E3166" s="1" t="s">
        <v>117</v>
      </c>
      <c r="F3166" s="1" t="s">
        <v>3115</v>
      </c>
      <c r="G3166" s="1" t="b">
        <v>1</v>
      </c>
      <c r="H3166" s="1" t="b">
        <v>1</v>
      </c>
      <c r="I3166" s="1" t="s">
        <v>2221</v>
      </c>
      <c r="J3166" s="5"/>
    </row>
    <row r="3167" hidden="1">
      <c r="A3167" s="2" t="s">
        <v>643</v>
      </c>
      <c r="B3167" s="14"/>
      <c r="C3167" s="1" t="s">
        <v>22</v>
      </c>
      <c r="D3167" s="2" t="s">
        <v>614</v>
      </c>
      <c r="E3167" s="1" t="s">
        <v>117</v>
      </c>
      <c r="F3167" s="1" t="s">
        <v>3116</v>
      </c>
      <c r="G3167" s="1" t="b">
        <v>1</v>
      </c>
      <c r="H3167" s="1" t="b">
        <v>1</v>
      </c>
      <c r="I3167" s="1" t="s">
        <v>2221</v>
      </c>
      <c r="J3167" s="5"/>
    </row>
    <row r="3168" hidden="1">
      <c r="A3168" s="2" t="s">
        <v>643</v>
      </c>
      <c r="B3168" s="14"/>
      <c r="C3168" s="1" t="s">
        <v>22</v>
      </c>
      <c r="D3168" s="2" t="s">
        <v>613</v>
      </c>
      <c r="E3168" s="1" t="s">
        <v>117</v>
      </c>
      <c r="F3168" s="1" t="s">
        <v>3117</v>
      </c>
      <c r="G3168" s="1" t="b">
        <v>1</v>
      </c>
      <c r="H3168" s="1" t="b">
        <v>1</v>
      </c>
      <c r="I3168" s="1" t="s">
        <v>2221</v>
      </c>
      <c r="J3168" s="5"/>
    </row>
    <row r="3169" hidden="1">
      <c r="A3169" s="2" t="s">
        <v>644</v>
      </c>
      <c r="B3169" s="14"/>
      <c r="C3169" s="1" t="s">
        <v>22</v>
      </c>
      <c r="D3169" s="2" t="s">
        <v>713</v>
      </c>
      <c r="E3169" s="1" t="s">
        <v>17</v>
      </c>
      <c r="F3169" s="4"/>
      <c r="G3169" s="1" t="b">
        <v>1</v>
      </c>
      <c r="H3169" s="1" t="b">
        <v>1</v>
      </c>
      <c r="I3169" s="1" t="s">
        <v>2207</v>
      </c>
      <c r="J3169" s="5"/>
    </row>
    <row r="3170" hidden="1">
      <c r="A3170" s="2" t="s">
        <v>644</v>
      </c>
      <c r="B3170" s="14"/>
      <c r="C3170" s="1" t="s">
        <v>22</v>
      </c>
      <c r="D3170" s="2" t="s">
        <v>713</v>
      </c>
      <c r="E3170" s="1" t="s">
        <v>17</v>
      </c>
      <c r="F3170" s="1" t="s">
        <v>3044</v>
      </c>
      <c r="G3170" s="1" t="b">
        <v>1</v>
      </c>
      <c r="H3170" s="1" t="b">
        <v>1</v>
      </c>
      <c r="I3170" s="1" t="s">
        <v>2207</v>
      </c>
      <c r="J3170" s="5"/>
    </row>
    <row r="3171" hidden="1">
      <c r="A3171" s="2" t="s">
        <v>644</v>
      </c>
      <c r="B3171" s="14"/>
      <c r="C3171" s="1" t="s">
        <v>22</v>
      </c>
      <c r="D3171" s="2" t="s">
        <v>617</v>
      </c>
      <c r="E3171" s="1" t="s">
        <v>22</v>
      </c>
      <c r="F3171" s="1" t="s">
        <v>3004</v>
      </c>
      <c r="G3171" s="1" t="b">
        <v>1</v>
      </c>
      <c r="H3171" s="1" t="b">
        <v>1</v>
      </c>
      <c r="I3171" s="1" t="s">
        <v>2221</v>
      </c>
      <c r="J3171" s="5"/>
    </row>
    <row r="3172" hidden="1">
      <c r="A3172" s="2" t="s">
        <v>644</v>
      </c>
      <c r="B3172" s="14"/>
      <c r="C3172" s="1" t="s">
        <v>22</v>
      </c>
      <c r="D3172" s="2" t="s">
        <v>619</v>
      </c>
      <c r="E3172" s="1" t="s">
        <v>22</v>
      </c>
      <c r="F3172" s="1" t="s">
        <v>3043</v>
      </c>
      <c r="G3172" s="1" t="b">
        <v>1</v>
      </c>
      <c r="H3172" s="1" t="b">
        <v>1</v>
      </c>
      <c r="I3172" s="1" t="s">
        <v>2221</v>
      </c>
      <c r="J3172" s="5"/>
    </row>
    <row r="3173" hidden="1">
      <c r="A3173" s="2" t="s">
        <v>644</v>
      </c>
      <c r="B3173" s="14"/>
      <c r="C3173" s="1" t="s">
        <v>22</v>
      </c>
      <c r="D3173" s="2" t="s">
        <v>713</v>
      </c>
      <c r="E3173" s="1" t="s">
        <v>17</v>
      </c>
      <c r="F3173" s="1" t="s">
        <v>2384</v>
      </c>
      <c r="G3173" s="1" t="b">
        <v>1</v>
      </c>
      <c r="H3173" s="1" t="b">
        <v>1</v>
      </c>
      <c r="I3173" s="1" t="s">
        <v>2221</v>
      </c>
      <c r="J3173" s="5"/>
    </row>
    <row r="3174" hidden="1">
      <c r="A3174" s="2" t="s">
        <v>644</v>
      </c>
      <c r="B3174" s="14"/>
      <c r="C3174" s="1" t="s">
        <v>22</v>
      </c>
      <c r="D3174" s="2" t="s">
        <v>705</v>
      </c>
      <c r="E3174" s="1" t="s">
        <v>17</v>
      </c>
      <c r="F3174" s="1" t="s">
        <v>2132</v>
      </c>
      <c r="G3174" s="1" t="b">
        <v>1</v>
      </c>
      <c r="H3174" s="1" t="b">
        <v>1</v>
      </c>
      <c r="I3174" s="1" t="s">
        <v>2221</v>
      </c>
      <c r="J3174" s="5"/>
    </row>
    <row r="3175" hidden="1">
      <c r="A3175" s="2" t="s">
        <v>644</v>
      </c>
      <c r="B3175" s="14"/>
      <c r="C3175" s="1" t="s">
        <v>22</v>
      </c>
      <c r="D3175" s="2" t="s">
        <v>713</v>
      </c>
      <c r="E3175" s="1" t="s">
        <v>17</v>
      </c>
      <c r="F3175" s="1" t="s">
        <v>3118</v>
      </c>
      <c r="G3175" s="1" t="b">
        <v>1</v>
      </c>
      <c r="H3175" s="1" t="b">
        <v>1</v>
      </c>
      <c r="I3175" s="1" t="s">
        <v>2236</v>
      </c>
      <c r="J3175" s="5"/>
    </row>
    <row r="3176">
      <c r="A3176" s="2" t="s">
        <v>644</v>
      </c>
      <c r="B3176" s="13">
        <v>46083.58868055556</v>
      </c>
      <c r="C3176" s="1" t="s">
        <v>22</v>
      </c>
      <c r="D3176" s="2" t="s">
        <v>705</v>
      </c>
      <c r="E3176" s="1" t="s">
        <v>17</v>
      </c>
      <c r="F3176" s="1" t="s">
        <v>3057</v>
      </c>
      <c r="G3176" s="1" t="b">
        <v>1</v>
      </c>
      <c r="H3176" s="1" t="b">
        <v>1</v>
      </c>
      <c r="I3176" s="1" t="s">
        <v>2236</v>
      </c>
      <c r="J3176" s="5"/>
    </row>
    <row r="3177" hidden="1">
      <c r="A3177" s="2" t="s">
        <v>644</v>
      </c>
      <c r="B3177" s="14"/>
      <c r="C3177" s="1" t="s">
        <v>22</v>
      </c>
      <c r="D3177" s="2" t="s">
        <v>636</v>
      </c>
      <c r="E3177" s="1" t="s">
        <v>22</v>
      </c>
      <c r="F3177" s="1" t="s">
        <v>3119</v>
      </c>
      <c r="G3177" s="1" t="b">
        <v>1</v>
      </c>
      <c r="H3177" s="1" t="b">
        <v>1</v>
      </c>
      <c r="I3177" s="1" t="s">
        <v>2221</v>
      </c>
      <c r="J3177" s="5"/>
    </row>
    <row r="3178" hidden="1">
      <c r="A3178" s="2" t="s">
        <v>644</v>
      </c>
      <c r="B3178" s="14"/>
      <c r="C3178" s="1" t="s">
        <v>22</v>
      </c>
      <c r="D3178" s="2" t="s">
        <v>587</v>
      </c>
      <c r="E3178" s="1" t="s">
        <v>117</v>
      </c>
      <c r="F3178" s="1" t="s">
        <v>3120</v>
      </c>
      <c r="G3178" s="1" t="b">
        <v>1</v>
      </c>
      <c r="H3178" s="1" t="b">
        <v>1</v>
      </c>
      <c r="I3178" s="1" t="s">
        <v>2221</v>
      </c>
      <c r="J3178" s="5"/>
    </row>
    <row r="3179" hidden="1">
      <c r="A3179" s="2" t="s">
        <v>644</v>
      </c>
      <c r="B3179" s="14"/>
      <c r="C3179" s="1" t="s">
        <v>22</v>
      </c>
      <c r="D3179" s="2" t="s">
        <v>602</v>
      </c>
      <c r="E3179" s="1" t="s">
        <v>117</v>
      </c>
      <c r="F3179" s="1" t="s">
        <v>3121</v>
      </c>
      <c r="G3179" s="1" t="b">
        <v>1</v>
      </c>
      <c r="H3179" s="1" t="b">
        <v>1</v>
      </c>
      <c r="I3179" s="1" t="s">
        <v>2221</v>
      </c>
      <c r="J3179" s="5"/>
    </row>
    <row r="3180" hidden="1">
      <c r="A3180" s="2" t="s">
        <v>644</v>
      </c>
      <c r="B3180" s="14"/>
      <c r="C3180" s="1" t="s">
        <v>22</v>
      </c>
      <c r="D3180" s="2" t="s">
        <v>610</v>
      </c>
      <c r="E3180" s="1" t="s">
        <v>117</v>
      </c>
      <c r="F3180" s="1" t="s">
        <v>3122</v>
      </c>
      <c r="G3180" s="1" t="b">
        <v>1</v>
      </c>
      <c r="H3180" s="1" t="b">
        <v>1</v>
      </c>
      <c r="I3180" s="1" t="s">
        <v>2221</v>
      </c>
      <c r="J3180" s="5"/>
    </row>
    <row r="3181" hidden="1">
      <c r="A3181" s="2" t="s">
        <v>645</v>
      </c>
      <c r="B3181" s="14"/>
      <c r="C3181" s="1" t="s">
        <v>22</v>
      </c>
      <c r="D3181" s="2" t="s">
        <v>704</v>
      </c>
      <c r="E3181" s="1" t="s">
        <v>17</v>
      </c>
      <c r="F3181" s="4"/>
      <c r="G3181" s="1" t="b">
        <v>1</v>
      </c>
      <c r="H3181" s="1" t="b">
        <v>1</v>
      </c>
      <c r="I3181" s="1" t="s">
        <v>2207</v>
      </c>
      <c r="J3181" s="5"/>
    </row>
    <row r="3182">
      <c r="A3182" s="2" t="s">
        <v>645</v>
      </c>
      <c r="B3182" s="13">
        <v>46084.54038194445</v>
      </c>
      <c r="C3182" s="1" t="s">
        <v>22</v>
      </c>
      <c r="D3182" s="2" t="s">
        <v>704</v>
      </c>
      <c r="E3182" s="1" t="s">
        <v>17</v>
      </c>
      <c r="F3182" s="1" t="s">
        <v>3051</v>
      </c>
      <c r="G3182" s="1" t="b">
        <v>1</v>
      </c>
      <c r="H3182" s="1" t="b">
        <v>1</v>
      </c>
      <c r="I3182" s="1" t="s">
        <v>2207</v>
      </c>
      <c r="J3182" s="5"/>
    </row>
    <row r="3183" hidden="1">
      <c r="A3183" s="2" t="s">
        <v>645</v>
      </c>
      <c r="B3183" s="14"/>
      <c r="C3183" s="1" t="s">
        <v>22</v>
      </c>
      <c r="D3183" s="2" t="s">
        <v>632</v>
      </c>
      <c r="E3183" s="1" t="s">
        <v>22</v>
      </c>
      <c r="F3183" s="1" t="s">
        <v>3041</v>
      </c>
      <c r="G3183" s="1" t="b">
        <v>1</v>
      </c>
      <c r="H3183" s="1" t="b">
        <v>1</v>
      </c>
      <c r="I3183" s="1" t="s">
        <v>2221</v>
      </c>
      <c r="J3183" s="5"/>
    </row>
    <row r="3184" hidden="1">
      <c r="A3184" s="2" t="s">
        <v>645</v>
      </c>
      <c r="B3184" s="14"/>
      <c r="C3184" s="1" t="s">
        <v>22</v>
      </c>
      <c r="D3184" s="2" t="s">
        <v>692</v>
      </c>
      <c r="E3184" s="1" t="s">
        <v>17</v>
      </c>
      <c r="F3184" s="1" t="s">
        <v>3123</v>
      </c>
      <c r="G3184" s="1" t="b">
        <v>1</v>
      </c>
      <c r="H3184" s="1" t="b">
        <v>1</v>
      </c>
      <c r="I3184" s="1" t="s">
        <v>2221</v>
      </c>
      <c r="J3184" s="5"/>
    </row>
    <row r="3185" hidden="1">
      <c r="A3185" s="2" t="s">
        <v>645</v>
      </c>
      <c r="B3185" s="14"/>
      <c r="C3185" s="1" t="s">
        <v>22</v>
      </c>
      <c r="D3185" s="2" t="s">
        <v>707</v>
      </c>
      <c r="E3185" s="1" t="s">
        <v>22</v>
      </c>
      <c r="F3185" s="1" t="s">
        <v>2085</v>
      </c>
      <c r="G3185" s="1" t="b">
        <v>1</v>
      </c>
      <c r="H3185" s="1" t="b">
        <v>1</v>
      </c>
      <c r="I3185" s="1" t="s">
        <v>2221</v>
      </c>
      <c r="J3185" s="5"/>
    </row>
    <row r="3186" hidden="1">
      <c r="A3186" s="2" t="s">
        <v>645</v>
      </c>
      <c r="B3186" s="14"/>
      <c r="C3186" s="1" t="s">
        <v>22</v>
      </c>
      <c r="D3186" s="2" t="s">
        <v>580</v>
      </c>
      <c r="E3186" s="1" t="s">
        <v>22</v>
      </c>
      <c r="F3186" s="1" t="s">
        <v>3059</v>
      </c>
      <c r="G3186" s="1" t="b">
        <v>1</v>
      </c>
      <c r="H3186" s="1" t="b">
        <v>1</v>
      </c>
      <c r="I3186" s="1" t="s">
        <v>2221</v>
      </c>
      <c r="J3186" s="5"/>
    </row>
    <row r="3187" hidden="1">
      <c r="A3187" s="2" t="s">
        <v>645</v>
      </c>
      <c r="B3187" s="14"/>
      <c r="C3187" s="1" t="s">
        <v>22</v>
      </c>
      <c r="D3187" s="2" t="s">
        <v>703</v>
      </c>
      <c r="E3187" s="1" t="s">
        <v>22</v>
      </c>
      <c r="F3187" s="1" t="s">
        <v>2083</v>
      </c>
      <c r="G3187" s="1" t="b">
        <v>1</v>
      </c>
      <c r="H3187" s="1" t="b">
        <v>1</v>
      </c>
      <c r="I3187" s="1" t="s">
        <v>2221</v>
      </c>
      <c r="J3187" s="5"/>
    </row>
    <row r="3188" hidden="1">
      <c r="A3188" s="2" t="s">
        <v>645</v>
      </c>
      <c r="B3188" s="14"/>
      <c r="C3188" s="1" t="s">
        <v>22</v>
      </c>
      <c r="D3188" s="2" t="s">
        <v>717</v>
      </c>
      <c r="E3188" s="1" t="s">
        <v>22</v>
      </c>
      <c r="F3188" s="1" t="s">
        <v>2136</v>
      </c>
      <c r="G3188" s="1" t="b">
        <v>1</v>
      </c>
      <c r="H3188" s="1" t="b">
        <v>1</v>
      </c>
      <c r="I3188" s="1" t="s">
        <v>2221</v>
      </c>
      <c r="J3188" s="5"/>
    </row>
    <row r="3189" hidden="1">
      <c r="A3189" s="2" t="s">
        <v>645</v>
      </c>
      <c r="B3189" s="14"/>
      <c r="C3189" s="1" t="s">
        <v>22</v>
      </c>
      <c r="D3189" s="2" t="s">
        <v>699</v>
      </c>
      <c r="E3189" s="1" t="s">
        <v>17</v>
      </c>
      <c r="F3189" s="1" t="s">
        <v>2966</v>
      </c>
      <c r="G3189" s="1" t="b">
        <v>1</v>
      </c>
      <c r="H3189" s="1" t="b">
        <v>1</v>
      </c>
      <c r="I3189" s="1" t="s">
        <v>2221</v>
      </c>
      <c r="J3189" s="5"/>
    </row>
    <row r="3190" hidden="1">
      <c r="A3190" s="2" t="s">
        <v>645</v>
      </c>
      <c r="B3190" s="14"/>
      <c r="C3190" s="1" t="s">
        <v>22</v>
      </c>
      <c r="D3190" s="2" t="s">
        <v>705</v>
      </c>
      <c r="E3190" s="1" t="s">
        <v>17</v>
      </c>
      <c r="F3190" s="1" t="s">
        <v>2132</v>
      </c>
      <c r="G3190" s="1" t="b">
        <v>1</v>
      </c>
      <c r="H3190" s="1" t="b">
        <v>1</v>
      </c>
      <c r="I3190" s="1" t="s">
        <v>2221</v>
      </c>
      <c r="J3190" s="5"/>
    </row>
    <row r="3191" hidden="1">
      <c r="A3191" s="2" t="s">
        <v>645</v>
      </c>
      <c r="B3191" s="14"/>
      <c r="C3191" s="1" t="s">
        <v>22</v>
      </c>
      <c r="D3191" s="2" t="s">
        <v>577</v>
      </c>
      <c r="E3191" s="1" t="s">
        <v>13</v>
      </c>
      <c r="F3191" s="1" t="s">
        <v>3124</v>
      </c>
      <c r="G3191" s="1" t="b">
        <v>1</v>
      </c>
      <c r="H3191" s="1" t="b">
        <v>1</v>
      </c>
      <c r="I3191" s="1" t="s">
        <v>2236</v>
      </c>
      <c r="J3191" s="5"/>
    </row>
    <row r="3192" hidden="1">
      <c r="A3192" s="2" t="s">
        <v>646</v>
      </c>
      <c r="B3192" s="14"/>
      <c r="C3192" s="1" t="s">
        <v>15</v>
      </c>
      <c r="D3192" s="2" t="s">
        <v>649</v>
      </c>
      <c r="E3192" s="1" t="s">
        <v>17</v>
      </c>
      <c r="F3192" s="4"/>
      <c r="G3192" s="1" t="b">
        <v>1</v>
      </c>
      <c r="H3192" s="1" t="b">
        <v>1</v>
      </c>
      <c r="I3192" s="1" t="s">
        <v>2207</v>
      </c>
      <c r="J3192" s="5"/>
    </row>
    <row r="3193" hidden="1">
      <c r="A3193" s="2" t="s">
        <v>646</v>
      </c>
      <c r="B3193" s="14"/>
      <c r="C3193" s="1" t="s">
        <v>15</v>
      </c>
      <c r="D3193" s="2" t="s">
        <v>649</v>
      </c>
      <c r="E3193" s="1" t="s">
        <v>17</v>
      </c>
      <c r="F3193" s="1" t="s">
        <v>2994</v>
      </c>
      <c r="G3193" s="1" t="b">
        <v>1</v>
      </c>
      <c r="H3193" s="1" t="b">
        <v>1</v>
      </c>
      <c r="I3193" s="1" t="s">
        <v>2207</v>
      </c>
      <c r="J3193" s="5"/>
    </row>
    <row r="3194" hidden="1">
      <c r="A3194" s="2" t="s">
        <v>646</v>
      </c>
      <c r="B3194" s="14"/>
      <c r="C3194" s="1" t="s">
        <v>15</v>
      </c>
      <c r="D3194" s="2" t="s">
        <v>2651</v>
      </c>
      <c r="E3194" s="4"/>
      <c r="F3194" s="4"/>
      <c r="G3194" s="1" t="b">
        <v>0</v>
      </c>
      <c r="H3194" s="1" t="b">
        <v>0</v>
      </c>
      <c r="I3194" s="1" t="s">
        <v>2221</v>
      </c>
      <c r="J3194" s="5"/>
    </row>
    <row r="3195" hidden="1">
      <c r="A3195" s="2" t="s">
        <v>646</v>
      </c>
      <c r="B3195" s="14"/>
      <c r="C3195" s="1" t="s">
        <v>15</v>
      </c>
      <c r="D3195" s="2" t="s">
        <v>863</v>
      </c>
      <c r="E3195" s="1" t="s">
        <v>13</v>
      </c>
      <c r="F3195" s="4"/>
      <c r="G3195" s="1" t="b">
        <v>0</v>
      </c>
      <c r="H3195" s="1" t="b">
        <v>1</v>
      </c>
      <c r="I3195" s="1" t="s">
        <v>2221</v>
      </c>
      <c r="J3195" s="5"/>
    </row>
    <row r="3196" hidden="1">
      <c r="A3196" s="2" t="s">
        <v>646</v>
      </c>
      <c r="B3196" s="14"/>
      <c r="C3196" s="1" t="s">
        <v>15</v>
      </c>
      <c r="D3196" s="2" t="s">
        <v>12</v>
      </c>
      <c r="E3196" s="1" t="s">
        <v>13</v>
      </c>
      <c r="F3196" s="4"/>
      <c r="G3196" s="1" t="b">
        <v>0</v>
      </c>
      <c r="H3196" s="1" t="b">
        <v>1</v>
      </c>
      <c r="I3196" s="1" t="s">
        <v>2221</v>
      </c>
      <c r="J3196" s="5"/>
    </row>
    <row r="3197" hidden="1">
      <c r="A3197" s="2" t="s">
        <v>646</v>
      </c>
      <c r="B3197" s="14"/>
      <c r="C3197" s="1" t="s">
        <v>15</v>
      </c>
      <c r="D3197" s="2" t="s">
        <v>577</v>
      </c>
      <c r="E3197" s="1" t="s">
        <v>13</v>
      </c>
      <c r="F3197" s="4"/>
      <c r="G3197" s="1" t="b">
        <v>1</v>
      </c>
      <c r="H3197" s="1" t="b">
        <v>1</v>
      </c>
      <c r="I3197" s="1" t="s">
        <v>2221</v>
      </c>
      <c r="J3197" s="5"/>
    </row>
    <row r="3198" hidden="1">
      <c r="A3198" s="2" t="s">
        <v>646</v>
      </c>
      <c r="B3198" s="14"/>
      <c r="C3198" s="1" t="s">
        <v>15</v>
      </c>
      <c r="D3198" s="2" t="s">
        <v>723</v>
      </c>
      <c r="E3198" s="1" t="s">
        <v>13</v>
      </c>
      <c r="F3198" s="4"/>
      <c r="G3198" s="1" t="b">
        <v>0</v>
      </c>
      <c r="H3198" s="1" t="b">
        <v>1</v>
      </c>
      <c r="I3198" s="1" t="s">
        <v>2221</v>
      </c>
      <c r="J3198" s="5"/>
    </row>
    <row r="3199" hidden="1">
      <c r="A3199" s="2" t="s">
        <v>646</v>
      </c>
      <c r="B3199" s="14"/>
      <c r="C3199" s="1" t="s">
        <v>15</v>
      </c>
      <c r="D3199" s="2" t="s">
        <v>800</v>
      </c>
      <c r="E3199" s="1" t="s">
        <v>13</v>
      </c>
      <c r="F3199" s="4"/>
      <c r="G3199" s="1" t="b">
        <v>0</v>
      </c>
      <c r="H3199" s="1" t="b">
        <v>1</v>
      </c>
      <c r="I3199" s="1" t="s">
        <v>2221</v>
      </c>
      <c r="J3199" s="5"/>
    </row>
    <row r="3200" hidden="1">
      <c r="A3200" s="2" t="s">
        <v>646</v>
      </c>
      <c r="B3200" s="14"/>
      <c r="C3200" s="1" t="s">
        <v>15</v>
      </c>
      <c r="D3200" s="2" t="s">
        <v>279</v>
      </c>
      <c r="E3200" s="1" t="s">
        <v>13</v>
      </c>
      <c r="F3200" s="4"/>
      <c r="G3200" s="1" t="b">
        <v>0</v>
      </c>
      <c r="H3200" s="1" t="b">
        <v>1</v>
      </c>
      <c r="I3200" s="1" t="s">
        <v>2221</v>
      </c>
      <c r="J3200" s="5"/>
    </row>
    <row r="3201" hidden="1">
      <c r="A3201" s="2" t="s">
        <v>646</v>
      </c>
      <c r="B3201" s="14"/>
      <c r="C3201" s="1" t="s">
        <v>15</v>
      </c>
      <c r="D3201" s="2" t="s">
        <v>434</v>
      </c>
      <c r="E3201" s="1" t="s">
        <v>13</v>
      </c>
      <c r="F3201" s="4"/>
      <c r="G3201" s="1" t="b">
        <v>0</v>
      </c>
      <c r="H3201" s="1" t="b">
        <v>1</v>
      </c>
      <c r="I3201" s="1" t="s">
        <v>2221</v>
      </c>
      <c r="J3201" s="5"/>
    </row>
    <row r="3202" hidden="1">
      <c r="A3202" s="2" t="s">
        <v>646</v>
      </c>
      <c r="B3202" s="14"/>
      <c r="C3202" s="1" t="s">
        <v>15</v>
      </c>
      <c r="D3202" s="2" t="s">
        <v>1160</v>
      </c>
      <c r="E3202" s="1" t="s">
        <v>13</v>
      </c>
      <c r="F3202" s="4"/>
      <c r="G3202" s="1" t="b">
        <v>0</v>
      </c>
      <c r="H3202" s="1" t="b">
        <v>1</v>
      </c>
      <c r="I3202" s="1" t="s">
        <v>2221</v>
      </c>
      <c r="J3202" s="5"/>
    </row>
    <row r="3203" hidden="1">
      <c r="A3203" s="2" t="s">
        <v>646</v>
      </c>
      <c r="B3203" s="14"/>
      <c r="C3203" s="1" t="s">
        <v>15</v>
      </c>
      <c r="D3203" s="2" t="s">
        <v>1060</v>
      </c>
      <c r="E3203" s="1" t="s">
        <v>13</v>
      </c>
      <c r="F3203" s="4"/>
      <c r="G3203" s="1" t="b">
        <v>0</v>
      </c>
      <c r="H3203" s="1" t="b">
        <v>1</v>
      </c>
      <c r="I3203" s="1" t="s">
        <v>2221</v>
      </c>
      <c r="J3203" s="5"/>
    </row>
    <row r="3204" hidden="1">
      <c r="A3204" s="2" t="s">
        <v>646</v>
      </c>
      <c r="B3204" s="14"/>
      <c r="C3204" s="1" t="s">
        <v>15</v>
      </c>
      <c r="D3204" s="2" t="s">
        <v>2652</v>
      </c>
      <c r="E3204" s="4"/>
      <c r="F3204" s="4"/>
      <c r="G3204" s="1" t="b">
        <v>0</v>
      </c>
      <c r="H3204" s="1" t="b">
        <v>0</v>
      </c>
      <c r="I3204" s="1" t="s">
        <v>2221</v>
      </c>
      <c r="J3204" s="5"/>
    </row>
    <row r="3205" hidden="1">
      <c r="A3205" s="2" t="s">
        <v>646</v>
      </c>
      <c r="B3205" s="14"/>
      <c r="C3205" s="1" t="s">
        <v>15</v>
      </c>
      <c r="D3205" s="2" t="s">
        <v>2653</v>
      </c>
      <c r="E3205" s="4"/>
      <c r="F3205" s="1" t="s">
        <v>2654</v>
      </c>
      <c r="G3205" s="1" t="b">
        <v>0</v>
      </c>
      <c r="H3205" s="1" t="b">
        <v>0</v>
      </c>
      <c r="I3205" s="1" t="s">
        <v>2221</v>
      </c>
      <c r="J3205" s="5"/>
    </row>
    <row r="3206" hidden="1">
      <c r="A3206" s="2" t="s">
        <v>648</v>
      </c>
      <c r="B3206" s="14"/>
      <c r="C3206" s="1" t="s">
        <v>17</v>
      </c>
      <c r="D3206" s="2" t="s">
        <v>713</v>
      </c>
      <c r="E3206" s="1" t="s">
        <v>17</v>
      </c>
      <c r="F3206" s="4"/>
      <c r="G3206" s="1" t="b">
        <v>1</v>
      </c>
      <c r="H3206" s="1" t="b">
        <v>1</v>
      </c>
      <c r="I3206" s="1" t="s">
        <v>2207</v>
      </c>
      <c r="J3206" s="5"/>
    </row>
    <row r="3207" hidden="1">
      <c r="A3207" s="2" t="s">
        <v>648</v>
      </c>
      <c r="B3207" s="14"/>
      <c r="C3207" s="1" t="s">
        <v>17</v>
      </c>
      <c r="D3207" s="2" t="s">
        <v>713</v>
      </c>
      <c r="E3207" s="1" t="s">
        <v>17</v>
      </c>
      <c r="F3207" s="1" t="s">
        <v>3044</v>
      </c>
      <c r="G3207" s="1" t="b">
        <v>1</v>
      </c>
      <c r="H3207" s="1" t="b">
        <v>1</v>
      </c>
      <c r="I3207" s="1" t="s">
        <v>2207</v>
      </c>
      <c r="J3207" s="5"/>
    </row>
    <row r="3208" hidden="1">
      <c r="A3208" s="2" t="s">
        <v>648</v>
      </c>
      <c r="B3208" s="14"/>
      <c r="C3208" s="1" t="s">
        <v>17</v>
      </c>
      <c r="D3208" s="2" t="s">
        <v>689</v>
      </c>
      <c r="E3208" s="1" t="s">
        <v>20</v>
      </c>
      <c r="F3208" s="1" t="s">
        <v>3125</v>
      </c>
      <c r="G3208" s="1" t="b">
        <v>1</v>
      </c>
      <c r="H3208" s="1" t="b">
        <v>1</v>
      </c>
      <c r="I3208" s="1" t="s">
        <v>2221</v>
      </c>
      <c r="J3208" s="5"/>
    </row>
    <row r="3209" hidden="1">
      <c r="A3209" s="2" t="s">
        <v>648</v>
      </c>
      <c r="B3209" s="14"/>
      <c r="C3209" s="1" t="s">
        <v>17</v>
      </c>
      <c r="D3209" s="2" t="s">
        <v>687</v>
      </c>
      <c r="E3209" s="1" t="s">
        <v>15</v>
      </c>
      <c r="F3209" s="1" t="s">
        <v>2733</v>
      </c>
      <c r="G3209" s="1" t="b">
        <v>1</v>
      </c>
      <c r="H3209" s="1" t="b">
        <v>1</v>
      </c>
      <c r="I3209" s="1" t="s">
        <v>2221</v>
      </c>
      <c r="J3209" s="5"/>
    </row>
    <row r="3210" hidden="1">
      <c r="A3210" s="2" t="s">
        <v>648</v>
      </c>
      <c r="B3210" s="14"/>
      <c r="C3210" s="1" t="s">
        <v>17</v>
      </c>
      <c r="D3210" s="2" t="s">
        <v>707</v>
      </c>
      <c r="E3210" s="1" t="s">
        <v>22</v>
      </c>
      <c r="F3210" s="4"/>
      <c r="G3210" s="1" t="b">
        <v>1</v>
      </c>
      <c r="H3210" s="1" t="b">
        <v>1</v>
      </c>
      <c r="I3210" s="1" t="s">
        <v>2221</v>
      </c>
      <c r="J3210" s="5"/>
    </row>
    <row r="3211" hidden="1">
      <c r="A3211" s="2" t="s">
        <v>648</v>
      </c>
      <c r="B3211" s="14"/>
      <c r="C3211" s="1" t="s">
        <v>17</v>
      </c>
      <c r="D3211" s="2" t="s">
        <v>703</v>
      </c>
      <c r="E3211" s="1" t="s">
        <v>22</v>
      </c>
      <c r="F3211" s="4"/>
      <c r="G3211" s="1" t="b">
        <v>1</v>
      </c>
      <c r="H3211" s="1" t="b">
        <v>1</v>
      </c>
      <c r="I3211" s="1" t="s">
        <v>2221</v>
      </c>
      <c r="J3211" s="5"/>
    </row>
    <row r="3212" hidden="1">
      <c r="A3212" s="2" t="s">
        <v>648</v>
      </c>
      <c r="B3212" s="14"/>
      <c r="C3212" s="1" t="s">
        <v>17</v>
      </c>
      <c r="D3212" s="2" t="s">
        <v>580</v>
      </c>
      <c r="E3212" s="1" t="s">
        <v>22</v>
      </c>
      <c r="F3212" s="4"/>
      <c r="G3212" s="1" t="b">
        <v>1</v>
      </c>
      <c r="H3212" s="1" t="b">
        <v>1</v>
      </c>
      <c r="I3212" s="1" t="s">
        <v>2221</v>
      </c>
      <c r="J3212" s="5"/>
    </row>
    <row r="3213" hidden="1">
      <c r="A3213" s="2" t="s">
        <v>648</v>
      </c>
      <c r="B3213" s="14"/>
      <c r="C3213" s="1" t="s">
        <v>17</v>
      </c>
      <c r="D3213" s="2" t="s">
        <v>706</v>
      </c>
      <c r="E3213" s="1" t="s">
        <v>15</v>
      </c>
      <c r="F3213" s="4"/>
      <c r="G3213" s="1" t="b">
        <v>1</v>
      </c>
      <c r="H3213" s="1" t="b">
        <v>1</v>
      </c>
      <c r="I3213" s="1" t="s">
        <v>2221</v>
      </c>
      <c r="J3213" s="5"/>
    </row>
    <row r="3214" hidden="1">
      <c r="A3214" s="2" t="s">
        <v>648</v>
      </c>
      <c r="B3214" s="14"/>
      <c r="C3214" s="1" t="s">
        <v>17</v>
      </c>
      <c r="D3214" s="2" t="s">
        <v>689</v>
      </c>
      <c r="E3214" s="1" t="s">
        <v>20</v>
      </c>
      <c r="F3214" s="4"/>
      <c r="G3214" s="1" t="b">
        <v>1</v>
      </c>
      <c r="H3214" s="1" t="b">
        <v>1</v>
      </c>
      <c r="I3214" s="1" t="s">
        <v>2221</v>
      </c>
      <c r="J3214" s="5"/>
    </row>
    <row r="3215" hidden="1">
      <c r="A3215" s="2" t="s">
        <v>648</v>
      </c>
      <c r="B3215" s="14"/>
      <c r="C3215" s="1" t="s">
        <v>17</v>
      </c>
      <c r="D3215" s="2" t="s">
        <v>687</v>
      </c>
      <c r="E3215" s="1" t="s">
        <v>15</v>
      </c>
      <c r="F3215" s="1" t="s">
        <v>2733</v>
      </c>
      <c r="G3215" s="1" t="b">
        <v>1</v>
      </c>
      <c r="H3215" s="1" t="b">
        <v>1</v>
      </c>
      <c r="I3215" s="1" t="s">
        <v>2221</v>
      </c>
      <c r="J3215" s="5"/>
    </row>
    <row r="3216" hidden="1">
      <c r="A3216" s="2" t="s">
        <v>649</v>
      </c>
      <c r="B3216" s="14"/>
      <c r="C3216" s="1" t="s">
        <v>17</v>
      </c>
      <c r="D3216" s="2" t="s">
        <v>649</v>
      </c>
      <c r="E3216" s="1" t="s">
        <v>17</v>
      </c>
      <c r="F3216" s="4"/>
      <c r="G3216" s="1" t="b">
        <v>1</v>
      </c>
      <c r="H3216" s="1" t="b">
        <v>1</v>
      </c>
      <c r="I3216" s="1" t="s">
        <v>2207</v>
      </c>
      <c r="J3216" s="5"/>
    </row>
    <row r="3217" hidden="1">
      <c r="A3217" s="2" t="s">
        <v>649</v>
      </c>
      <c r="B3217" s="14"/>
      <c r="C3217" s="1" t="s">
        <v>17</v>
      </c>
      <c r="D3217" s="2" t="s">
        <v>649</v>
      </c>
      <c r="E3217" s="1" t="s">
        <v>17</v>
      </c>
      <c r="F3217" s="1" t="s">
        <v>3107</v>
      </c>
      <c r="G3217" s="1" t="b">
        <v>1</v>
      </c>
      <c r="H3217" s="1" t="b">
        <v>1</v>
      </c>
      <c r="I3217" s="1" t="s">
        <v>2207</v>
      </c>
      <c r="J3217" s="5"/>
    </row>
    <row r="3218" hidden="1">
      <c r="A3218" s="2" t="s">
        <v>656</v>
      </c>
      <c r="B3218" s="14"/>
      <c r="C3218" s="1" t="s">
        <v>167</v>
      </c>
      <c r="D3218" s="2" t="s">
        <v>649</v>
      </c>
      <c r="E3218" s="1" t="s">
        <v>17</v>
      </c>
      <c r="F3218" s="4"/>
      <c r="G3218" s="1" t="b">
        <v>1</v>
      </c>
      <c r="H3218" s="1" t="b">
        <v>1</v>
      </c>
      <c r="I3218" s="1" t="s">
        <v>2207</v>
      </c>
      <c r="J3218" s="5"/>
    </row>
    <row r="3219" hidden="1">
      <c r="A3219" s="2" t="s">
        <v>656</v>
      </c>
      <c r="B3219" s="14"/>
      <c r="C3219" s="1" t="s">
        <v>167</v>
      </c>
      <c r="D3219" s="2" t="s">
        <v>649</v>
      </c>
      <c r="E3219" s="1" t="s">
        <v>17</v>
      </c>
      <c r="F3219" s="1" t="s">
        <v>3107</v>
      </c>
      <c r="G3219" s="1" t="b">
        <v>1</v>
      </c>
      <c r="H3219" s="1" t="b">
        <v>1</v>
      </c>
      <c r="I3219" s="1" t="s">
        <v>2207</v>
      </c>
      <c r="J3219" s="5"/>
    </row>
    <row r="3220" hidden="1">
      <c r="A3220" s="2" t="s">
        <v>657</v>
      </c>
      <c r="B3220" s="14"/>
      <c r="C3220" s="1" t="s">
        <v>167</v>
      </c>
      <c r="D3220" s="1" t="s">
        <v>647</v>
      </c>
      <c r="E3220" s="1" t="s">
        <v>20</v>
      </c>
      <c r="F3220" s="4"/>
      <c r="G3220" s="1" t="b">
        <v>1</v>
      </c>
      <c r="H3220" s="1" t="b">
        <v>1</v>
      </c>
      <c r="I3220" s="1" t="s">
        <v>2207</v>
      </c>
      <c r="J3220" s="5"/>
    </row>
    <row r="3221" hidden="1">
      <c r="A3221" s="2" t="s">
        <v>657</v>
      </c>
      <c r="B3221" s="14"/>
      <c r="C3221" s="1" t="s">
        <v>167</v>
      </c>
      <c r="D3221" s="1" t="s">
        <v>647</v>
      </c>
      <c r="E3221" s="1" t="s">
        <v>20</v>
      </c>
      <c r="F3221" s="1" t="s">
        <v>2411</v>
      </c>
      <c r="G3221" s="1" t="b">
        <v>1</v>
      </c>
      <c r="H3221" s="1" t="b">
        <v>1</v>
      </c>
      <c r="I3221" s="1" t="s">
        <v>2207</v>
      </c>
      <c r="J3221" s="5"/>
    </row>
    <row r="3222" hidden="1">
      <c r="A3222" s="2" t="s">
        <v>657</v>
      </c>
      <c r="B3222" s="14"/>
      <c r="C3222" s="1" t="s">
        <v>167</v>
      </c>
      <c r="D3222" s="2" t="s">
        <v>687</v>
      </c>
      <c r="E3222" s="1" t="s">
        <v>15</v>
      </c>
      <c r="F3222" s="1" t="s">
        <v>2333</v>
      </c>
      <c r="G3222" s="1" t="b">
        <v>1</v>
      </c>
      <c r="H3222" s="1" t="b">
        <v>1</v>
      </c>
      <c r="I3222" s="1" t="s">
        <v>2221</v>
      </c>
      <c r="J3222" s="5"/>
    </row>
    <row r="3223" hidden="1">
      <c r="A3223" s="2" t="s">
        <v>658</v>
      </c>
      <c r="B3223" s="14"/>
      <c r="C3223" s="1" t="s">
        <v>167</v>
      </c>
      <c r="D3223" s="2" t="s">
        <v>713</v>
      </c>
      <c r="E3223" s="1" t="s">
        <v>17</v>
      </c>
      <c r="F3223" s="4"/>
      <c r="G3223" s="1" t="b">
        <v>1</v>
      </c>
      <c r="H3223" s="1" t="b">
        <v>1</v>
      </c>
      <c r="I3223" s="1" t="s">
        <v>2207</v>
      </c>
      <c r="J3223" s="5"/>
    </row>
    <row r="3224" hidden="1">
      <c r="A3224" s="2" t="s">
        <v>658</v>
      </c>
      <c r="B3224" s="14"/>
      <c r="C3224" s="1" t="s">
        <v>167</v>
      </c>
      <c r="D3224" s="2" t="s">
        <v>713</v>
      </c>
      <c r="E3224" s="1" t="s">
        <v>17</v>
      </c>
      <c r="F3224" s="1" t="s">
        <v>3086</v>
      </c>
      <c r="G3224" s="1" t="b">
        <v>1</v>
      </c>
      <c r="H3224" s="1" t="b">
        <v>1</v>
      </c>
      <c r="I3224" s="1" t="s">
        <v>2207</v>
      </c>
      <c r="J3224" s="5"/>
    </row>
    <row r="3225" hidden="1">
      <c r="A3225" s="2" t="s">
        <v>658</v>
      </c>
      <c r="B3225" s="14"/>
      <c r="C3225" s="1" t="s">
        <v>167</v>
      </c>
      <c r="D3225" s="2" t="s">
        <v>687</v>
      </c>
      <c r="E3225" s="1" t="s">
        <v>15</v>
      </c>
      <c r="F3225" s="1" t="s">
        <v>2333</v>
      </c>
      <c r="G3225" s="1" t="b">
        <v>1</v>
      </c>
      <c r="H3225" s="1" t="b">
        <v>1</v>
      </c>
      <c r="I3225" s="1" t="s">
        <v>2221</v>
      </c>
      <c r="J3225" s="5"/>
    </row>
    <row r="3226" hidden="1">
      <c r="A3226" s="2" t="s">
        <v>659</v>
      </c>
      <c r="B3226" s="14"/>
      <c r="C3226" s="1" t="s">
        <v>167</v>
      </c>
      <c r="D3226" s="2" t="s">
        <v>704</v>
      </c>
      <c r="E3226" s="1" t="s">
        <v>17</v>
      </c>
      <c r="F3226" s="4"/>
      <c r="G3226" s="1" t="b">
        <v>1</v>
      </c>
      <c r="H3226" s="1" t="b">
        <v>1</v>
      </c>
      <c r="I3226" s="1" t="s">
        <v>2207</v>
      </c>
      <c r="J3226" s="5"/>
    </row>
    <row r="3227" hidden="1">
      <c r="A3227" s="2" t="s">
        <v>659</v>
      </c>
      <c r="B3227" s="14"/>
      <c r="C3227" s="1" t="s">
        <v>167</v>
      </c>
      <c r="D3227" s="2" t="s">
        <v>704</v>
      </c>
      <c r="E3227" s="1" t="s">
        <v>17</v>
      </c>
      <c r="F3227" s="1" t="s">
        <v>2992</v>
      </c>
      <c r="G3227" s="1" t="b">
        <v>1</v>
      </c>
      <c r="H3227" s="1" t="b">
        <v>1</v>
      </c>
      <c r="I3227" s="1" t="s">
        <v>2207</v>
      </c>
      <c r="J3227" s="5"/>
    </row>
    <row r="3228" hidden="1">
      <c r="A3228" s="2" t="s">
        <v>659</v>
      </c>
      <c r="B3228" s="14"/>
      <c r="C3228" s="1" t="s">
        <v>167</v>
      </c>
      <c r="D3228" s="2" t="s">
        <v>579</v>
      </c>
      <c r="E3228" s="1" t="s">
        <v>15</v>
      </c>
      <c r="F3228" s="1" t="s">
        <v>3126</v>
      </c>
      <c r="G3228" s="1" t="b">
        <v>1</v>
      </c>
      <c r="H3228" s="1" t="b">
        <v>1</v>
      </c>
      <c r="I3228" s="1" t="s">
        <v>2221</v>
      </c>
      <c r="J3228" s="5"/>
    </row>
    <row r="3229" hidden="1">
      <c r="A3229" s="2" t="s">
        <v>659</v>
      </c>
      <c r="B3229" s="14"/>
      <c r="C3229" s="1" t="s">
        <v>167</v>
      </c>
      <c r="D3229" s="2" t="s">
        <v>689</v>
      </c>
      <c r="E3229" s="1" t="s">
        <v>20</v>
      </c>
      <c r="F3229" s="1" t="s">
        <v>2247</v>
      </c>
      <c r="G3229" s="1" t="b">
        <v>1</v>
      </c>
      <c r="H3229" s="1" t="b">
        <v>1</v>
      </c>
      <c r="I3229" s="1" t="s">
        <v>2221</v>
      </c>
      <c r="J3229" s="5"/>
    </row>
    <row r="3230" hidden="1">
      <c r="A3230" s="2" t="s">
        <v>659</v>
      </c>
      <c r="B3230" s="14"/>
      <c r="C3230" s="1" t="s">
        <v>167</v>
      </c>
      <c r="D3230" s="2" t="s">
        <v>687</v>
      </c>
      <c r="E3230" s="1" t="s">
        <v>15</v>
      </c>
      <c r="F3230" s="1" t="s">
        <v>2333</v>
      </c>
      <c r="G3230" s="1" t="b">
        <v>1</v>
      </c>
      <c r="H3230" s="1" t="b">
        <v>1</v>
      </c>
      <c r="I3230" s="1" t="s">
        <v>2221</v>
      </c>
      <c r="J3230" s="5"/>
    </row>
    <row r="3231" hidden="1">
      <c r="A3231" s="2" t="s">
        <v>660</v>
      </c>
      <c r="B3231" s="14"/>
      <c r="C3231" s="1" t="s">
        <v>167</v>
      </c>
      <c r="D3231" s="2" t="s">
        <v>704</v>
      </c>
      <c r="E3231" s="1" t="s">
        <v>17</v>
      </c>
      <c r="F3231" s="4"/>
      <c r="G3231" s="1" t="b">
        <v>1</v>
      </c>
      <c r="H3231" s="1" t="b">
        <v>1</v>
      </c>
      <c r="I3231" s="1" t="s">
        <v>2207</v>
      </c>
      <c r="J3231" s="5"/>
    </row>
    <row r="3232" hidden="1">
      <c r="A3232" s="2" t="s">
        <v>660</v>
      </c>
      <c r="B3232" s="14"/>
      <c r="C3232" s="1" t="s">
        <v>167</v>
      </c>
      <c r="D3232" s="2" t="s">
        <v>704</v>
      </c>
      <c r="E3232" s="1" t="s">
        <v>17</v>
      </c>
      <c r="F3232" s="1" t="s">
        <v>3040</v>
      </c>
      <c r="G3232" s="1" t="b">
        <v>1</v>
      </c>
      <c r="H3232" s="1" t="b">
        <v>1</v>
      </c>
      <c r="I3232" s="1" t="s">
        <v>2207</v>
      </c>
      <c r="J3232" s="5"/>
    </row>
    <row r="3233" hidden="1">
      <c r="A3233" s="2" t="s">
        <v>660</v>
      </c>
      <c r="B3233" s="14"/>
      <c r="C3233" s="1" t="s">
        <v>167</v>
      </c>
      <c r="D3233" s="2" t="s">
        <v>800</v>
      </c>
      <c r="E3233" s="1" t="s">
        <v>13</v>
      </c>
      <c r="F3233" s="1" t="s">
        <v>2448</v>
      </c>
      <c r="G3233" s="1" t="b">
        <v>0</v>
      </c>
      <c r="H3233" s="1" t="b">
        <v>1</v>
      </c>
      <c r="I3233" s="1" t="s">
        <v>2221</v>
      </c>
      <c r="J3233" s="5"/>
    </row>
    <row r="3234" hidden="1">
      <c r="A3234" s="2" t="s">
        <v>661</v>
      </c>
      <c r="B3234" s="14"/>
      <c r="C3234" s="1" t="s">
        <v>167</v>
      </c>
      <c r="D3234" s="2" t="s">
        <v>649</v>
      </c>
      <c r="E3234" s="1" t="s">
        <v>17</v>
      </c>
      <c r="F3234" s="4"/>
      <c r="G3234" s="1" t="b">
        <v>1</v>
      </c>
      <c r="H3234" s="1" t="b">
        <v>1</v>
      </c>
      <c r="I3234" s="1" t="s">
        <v>2207</v>
      </c>
      <c r="J3234" s="5"/>
    </row>
    <row r="3235" hidden="1">
      <c r="A3235" s="2" t="s">
        <v>661</v>
      </c>
      <c r="B3235" s="14"/>
      <c r="C3235" s="1" t="s">
        <v>167</v>
      </c>
      <c r="D3235" s="2" t="s">
        <v>649</v>
      </c>
      <c r="E3235" s="1" t="s">
        <v>17</v>
      </c>
      <c r="F3235" s="1" t="s">
        <v>3107</v>
      </c>
      <c r="G3235" s="1" t="b">
        <v>1</v>
      </c>
      <c r="H3235" s="1" t="b">
        <v>1</v>
      </c>
      <c r="I3235" s="1" t="s">
        <v>2207</v>
      </c>
      <c r="J3235" s="5"/>
    </row>
    <row r="3236" hidden="1">
      <c r="A3236" s="2" t="s">
        <v>661</v>
      </c>
      <c r="B3236" s="14"/>
      <c r="C3236" s="1" t="s">
        <v>167</v>
      </c>
      <c r="D3236" s="2" t="s">
        <v>1047</v>
      </c>
      <c r="E3236" s="1" t="s">
        <v>22</v>
      </c>
      <c r="F3236" s="1" t="s">
        <v>3127</v>
      </c>
      <c r="G3236" s="1" t="b">
        <v>0</v>
      </c>
      <c r="H3236" s="1" t="b">
        <v>1</v>
      </c>
      <c r="I3236" s="1" t="s">
        <v>2221</v>
      </c>
      <c r="J3236" s="5"/>
    </row>
    <row r="3237" hidden="1">
      <c r="A3237" s="2" t="s">
        <v>661</v>
      </c>
      <c r="B3237" s="14"/>
      <c r="C3237" s="1" t="s">
        <v>167</v>
      </c>
      <c r="D3237" s="2" t="s">
        <v>863</v>
      </c>
      <c r="E3237" s="1" t="s">
        <v>13</v>
      </c>
      <c r="F3237" s="1" t="s">
        <v>3128</v>
      </c>
      <c r="G3237" s="1" t="b">
        <v>0</v>
      </c>
      <c r="H3237" s="1" t="b">
        <v>1</v>
      </c>
      <c r="I3237" s="1" t="s">
        <v>2221</v>
      </c>
      <c r="J3237" s="5"/>
    </row>
    <row r="3238" hidden="1">
      <c r="A3238" s="2" t="s">
        <v>662</v>
      </c>
      <c r="B3238" s="14"/>
      <c r="C3238" s="1" t="s">
        <v>167</v>
      </c>
      <c r="D3238" s="2" t="s">
        <v>649</v>
      </c>
      <c r="E3238" s="1" t="s">
        <v>17</v>
      </c>
      <c r="F3238" s="4"/>
      <c r="G3238" s="1" t="b">
        <v>1</v>
      </c>
      <c r="H3238" s="1" t="b">
        <v>1</v>
      </c>
      <c r="I3238" s="1" t="s">
        <v>2207</v>
      </c>
      <c r="J3238" s="5"/>
    </row>
    <row r="3239" hidden="1">
      <c r="A3239" s="2" t="s">
        <v>662</v>
      </c>
      <c r="B3239" s="14"/>
      <c r="C3239" s="1" t="s">
        <v>167</v>
      </c>
      <c r="D3239" s="2" t="s">
        <v>649</v>
      </c>
      <c r="E3239" s="1" t="s">
        <v>17</v>
      </c>
      <c r="F3239" s="1" t="s">
        <v>3098</v>
      </c>
      <c r="G3239" s="1" t="b">
        <v>1</v>
      </c>
      <c r="H3239" s="1" t="b">
        <v>1</v>
      </c>
      <c r="I3239" s="1" t="s">
        <v>2207</v>
      </c>
      <c r="J3239" s="5"/>
    </row>
    <row r="3240" hidden="1">
      <c r="A3240" s="2" t="s">
        <v>662</v>
      </c>
      <c r="B3240" s="14"/>
      <c r="C3240" s="1" t="s">
        <v>167</v>
      </c>
      <c r="D3240" s="2" t="s">
        <v>687</v>
      </c>
      <c r="E3240" s="1" t="s">
        <v>15</v>
      </c>
      <c r="F3240" s="1" t="s">
        <v>2333</v>
      </c>
      <c r="G3240" s="1" t="b">
        <v>1</v>
      </c>
      <c r="H3240" s="1" t="b">
        <v>1</v>
      </c>
      <c r="I3240" s="1" t="s">
        <v>2221</v>
      </c>
      <c r="J3240" s="5"/>
    </row>
    <row r="3241" hidden="1">
      <c r="A3241" s="2" t="s">
        <v>663</v>
      </c>
      <c r="B3241" s="14"/>
      <c r="C3241" s="1" t="s">
        <v>167</v>
      </c>
      <c r="D3241" s="2" t="s">
        <v>649</v>
      </c>
      <c r="E3241" s="1" t="s">
        <v>17</v>
      </c>
      <c r="F3241" s="4"/>
      <c r="G3241" s="1" t="b">
        <v>1</v>
      </c>
      <c r="H3241" s="1" t="b">
        <v>1</v>
      </c>
      <c r="I3241" s="1" t="s">
        <v>2207</v>
      </c>
      <c r="J3241" s="5"/>
    </row>
    <row r="3242" hidden="1">
      <c r="A3242" s="2" t="s">
        <v>663</v>
      </c>
      <c r="B3242" s="14"/>
      <c r="C3242" s="1" t="s">
        <v>167</v>
      </c>
      <c r="D3242" s="2" t="s">
        <v>649</v>
      </c>
      <c r="E3242" s="1" t="s">
        <v>17</v>
      </c>
      <c r="F3242" s="1" t="s">
        <v>3055</v>
      </c>
      <c r="G3242" s="1" t="b">
        <v>1</v>
      </c>
      <c r="H3242" s="1" t="b">
        <v>1</v>
      </c>
      <c r="I3242" s="1" t="s">
        <v>2207</v>
      </c>
      <c r="J3242" s="5"/>
    </row>
    <row r="3243" hidden="1">
      <c r="A3243" s="2" t="s">
        <v>664</v>
      </c>
      <c r="B3243" s="14"/>
      <c r="C3243" s="1" t="s">
        <v>167</v>
      </c>
      <c r="D3243" s="2" t="s">
        <v>713</v>
      </c>
      <c r="E3243" s="1" t="s">
        <v>17</v>
      </c>
      <c r="F3243" s="4"/>
      <c r="G3243" s="1" t="b">
        <v>1</v>
      </c>
      <c r="H3243" s="1" t="b">
        <v>1</v>
      </c>
      <c r="I3243" s="1" t="s">
        <v>2207</v>
      </c>
      <c r="J3243" s="5"/>
    </row>
    <row r="3244" hidden="1">
      <c r="A3244" s="2" t="s">
        <v>664</v>
      </c>
      <c r="B3244" s="14"/>
      <c r="C3244" s="1" t="s">
        <v>167</v>
      </c>
      <c r="D3244" s="2" t="s">
        <v>713</v>
      </c>
      <c r="E3244" s="1" t="s">
        <v>17</v>
      </c>
      <c r="F3244" s="1" t="s">
        <v>3044</v>
      </c>
      <c r="G3244" s="1" t="b">
        <v>1</v>
      </c>
      <c r="H3244" s="1" t="b">
        <v>1</v>
      </c>
      <c r="I3244" s="1" t="s">
        <v>2207</v>
      </c>
      <c r="J3244" s="5"/>
    </row>
    <row r="3245" hidden="1">
      <c r="A3245" s="2" t="s">
        <v>664</v>
      </c>
      <c r="B3245" s="14"/>
      <c r="C3245" s="1" t="s">
        <v>167</v>
      </c>
      <c r="D3245" s="2" t="s">
        <v>579</v>
      </c>
      <c r="E3245" s="1" t="s">
        <v>15</v>
      </c>
      <c r="F3245" s="1" t="s">
        <v>3126</v>
      </c>
      <c r="G3245" s="1" t="b">
        <v>1</v>
      </c>
      <c r="H3245" s="1" t="b">
        <v>1</v>
      </c>
      <c r="I3245" s="1" t="s">
        <v>2221</v>
      </c>
      <c r="J3245" s="5"/>
    </row>
    <row r="3246" hidden="1">
      <c r="A3246" s="2" t="s">
        <v>664</v>
      </c>
      <c r="B3246" s="14"/>
      <c r="C3246" s="1" t="s">
        <v>167</v>
      </c>
      <c r="D3246" s="2" t="s">
        <v>687</v>
      </c>
      <c r="E3246" s="1" t="s">
        <v>15</v>
      </c>
      <c r="F3246" s="1" t="s">
        <v>2333</v>
      </c>
      <c r="G3246" s="1" t="b">
        <v>1</v>
      </c>
      <c r="H3246" s="1" t="b">
        <v>1</v>
      </c>
      <c r="I3246" s="1" t="s">
        <v>2221</v>
      </c>
      <c r="J3246" s="5"/>
    </row>
    <row r="3247" hidden="1">
      <c r="A3247" s="2" t="s">
        <v>665</v>
      </c>
      <c r="B3247" s="14"/>
      <c r="C3247" s="1" t="s">
        <v>167</v>
      </c>
      <c r="D3247" s="1" t="s">
        <v>647</v>
      </c>
      <c r="E3247" s="1" t="s">
        <v>20</v>
      </c>
      <c r="F3247" s="4"/>
      <c r="G3247" s="1" t="b">
        <v>1</v>
      </c>
      <c r="H3247" s="1" t="b">
        <v>1</v>
      </c>
      <c r="I3247" s="1" t="s">
        <v>2207</v>
      </c>
      <c r="J3247" s="5"/>
    </row>
    <row r="3248" hidden="1">
      <c r="A3248" s="2" t="s">
        <v>665</v>
      </c>
      <c r="B3248" s="14"/>
      <c r="C3248" s="1" t="s">
        <v>167</v>
      </c>
      <c r="D3248" s="1" t="s">
        <v>647</v>
      </c>
      <c r="E3248" s="1" t="s">
        <v>20</v>
      </c>
      <c r="F3248" s="1" t="s">
        <v>2411</v>
      </c>
      <c r="G3248" s="1" t="b">
        <v>1</v>
      </c>
      <c r="H3248" s="1" t="b">
        <v>1</v>
      </c>
      <c r="I3248" s="1" t="s">
        <v>2207</v>
      </c>
      <c r="J3248" s="5"/>
    </row>
    <row r="3249" hidden="1">
      <c r="A3249" s="2" t="s">
        <v>665</v>
      </c>
      <c r="B3249" s="14"/>
      <c r="C3249" s="1" t="s">
        <v>167</v>
      </c>
      <c r="D3249" s="2" t="s">
        <v>687</v>
      </c>
      <c r="E3249" s="1" t="s">
        <v>15</v>
      </c>
      <c r="F3249" s="1" t="s">
        <v>2333</v>
      </c>
      <c r="G3249" s="1" t="b">
        <v>1</v>
      </c>
      <c r="H3249" s="1" t="b">
        <v>1</v>
      </c>
      <c r="I3249" s="1" t="s">
        <v>2221</v>
      </c>
      <c r="J3249" s="5"/>
    </row>
    <row r="3250" hidden="1">
      <c r="A3250" s="2" t="s">
        <v>666</v>
      </c>
      <c r="B3250" s="14"/>
      <c r="C3250" s="1" t="s">
        <v>167</v>
      </c>
      <c r="D3250" s="2" t="s">
        <v>649</v>
      </c>
      <c r="E3250" s="1" t="s">
        <v>17</v>
      </c>
      <c r="F3250" s="4"/>
      <c r="G3250" s="1" t="b">
        <v>1</v>
      </c>
      <c r="H3250" s="1" t="b">
        <v>1</v>
      </c>
      <c r="I3250" s="1" t="s">
        <v>2207</v>
      </c>
      <c r="J3250" s="5"/>
    </row>
    <row r="3251" hidden="1">
      <c r="A3251" s="2" t="s">
        <v>666</v>
      </c>
      <c r="B3251" s="14"/>
      <c r="C3251" s="1" t="s">
        <v>167</v>
      </c>
      <c r="D3251" s="2" t="s">
        <v>649</v>
      </c>
      <c r="E3251" s="1" t="s">
        <v>17</v>
      </c>
      <c r="F3251" s="1" t="s">
        <v>2993</v>
      </c>
      <c r="G3251" s="1" t="b">
        <v>1</v>
      </c>
      <c r="H3251" s="1" t="b">
        <v>1</v>
      </c>
      <c r="I3251" s="1" t="s">
        <v>2207</v>
      </c>
      <c r="J3251" s="5"/>
    </row>
    <row r="3252" hidden="1">
      <c r="A3252" s="2" t="s">
        <v>666</v>
      </c>
      <c r="B3252" s="14"/>
      <c r="C3252" s="1" t="s">
        <v>167</v>
      </c>
      <c r="D3252" s="2" t="s">
        <v>2666</v>
      </c>
      <c r="E3252" s="4"/>
      <c r="F3252" s="1" t="s">
        <v>2667</v>
      </c>
      <c r="G3252" s="1" t="b">
        <v>0</v>
      </c>
      <c r="H3252" s="1" t="b">
        <v>0</v>
      </c>
      <c r="I3252" s="1" t="s">
        <v>2221</v>
      </c>
      <c r="J3252" s="5"/>
    </row>
    <row r="3253" hidden="1">
      <c r="A3253" s="2" t="s">
        <v>667</v>
      </c>
      <c r="B3253" s="14"/>
      <c r="C3253" s="1" t="s">
        <v>167</v>
      </c>
      <c r="D3253" s="1" t="s">
        <v>647</v>
      </c>
      <c r="E3253" s="1" t="s">
        <v>20</v>
      </c>
      <c r="F3253" s="4"/>
      <c r="G3253" s="1" t="b">
        <v>1</v>
      </c>
      <c r="H3253" s="1" t="b">
        <v>1</v>
      </c>
      <c r="I3253" s="1" t="s">
        <v>2207</v>
      </c>
      <c r="J3253" s="5"/>
    </row>
    <row r="3254" hidden="1">
      <c r="A3254" s="2" t="s">
        <v>667</v>
      </c>
      <c r="B3254" s="14"/>
      <c r="C3254" s="1" t="s">
        <v>167</v>
      </c>
      <c r="D3254" s="1" t="s">
        <v>647</v>
      </c>
      <c r="E3254" s="1" t="s">
        <v>20</v>
      </c>
      <c r="F3254" s="1" t="s">
        <v>2411</v>
      </c>
      <c r="G3254" s="1" t="b">
        <v>1</v>
      </c>
      <c r="H3254" s="1" t="b">
        <v>1</v>
      </c>
      <c r="I3254" s="1" t="s">
        <v>2207</v>
      </c>
      <c r="J3254" s="5"/>
    </row>
    <row r="3255" hidden="1">
      <c r="A3255" s="2" t="s">
        <v>667</v>
      </c>
      <c r="B3255" s="14"/>
      <c r="C3255" s="1" t="s">
        <v>167</v>
      </c>
      <c r="D3255" s="2" t="s">
        <v>434</v>
      </c>
      <c r="E3255" s="1" t="s">
        <v>13</v>
      </c>
      <c r="F3255" s="1" t="s">
        <v>2668</v>
      </c>
      <c r="G3255" s="1" t="b">
        <v>0</v>
      </c>
      <c r="H3255" s="1" t="b">
        <v>1</v>
      </c>
      <c r="I3255" s="1" t="s">
        <v>2221</v>
      </c>
      <c r="J3255" s="5"/>
    </row>
    <row r="3256" hidden="1">
      <c r="A3256" s="2" t="s">
        <v>668</v>
      </c>
      <c r="B3256" s="14"/>
      <c r="C3256" s="1" t="s">
        <v>167</v>
      </c>
      <c r="D3256" s="2" t="s">
        <v>649</v>
      </c>
      <c r="E3256" s="1" t="s">
        <v>17</v>
      </c>
      <c r="F3256" s="4"/>
      <c r="G3256" s="1" t="b">
        <v>1</v>
      </c>
      <c r="H3256" s="1" t="b">
        <v>1</v>
      </c>
      <c r="I3256" s="1" t="s">
        <v>2207</v>
      </c>
      <c r="J3256" s="5"/>
    </row>
    <row r="3257" hidden="1">
      <c r="A3257" s="2" t="s">
        <v>668</v>
      </c>
      <c r="B3257" s="14"/>
      <c r="C3257" s="1" t="s">
        <v>167</v>
      </c>
      <c r="D3257" s="2" t="s">
        <v>649</v>
      </c>
      <c r="E3257" s="1" t="s">
        <v>17</v>
      </c>
      <c r="F3257" s="1" t="s">
        <v>3065</v>
      </c>
      <c r="G3257" s="1" t="b">
        <v>1</v>
      </c>
      <c r="H3257" s="1" t="b">
        <v>1</v>
      </c>
      <c r="I3257" s="1" t="s">
        <v>2207</v>
      </c>
      <c r="J3257" s="5"/>
    </row>
    <row r="3258" hidden="1">
      <c r="A3258" s="2" t="s">
        <v>668</v>
      </c>
      <c r="B3258" s="14"/>
      <c r="C3258" s="1" t="s">
        <v>167</v>
      </c>
      <c r="D3258" s="2" t="s">
        <v>687</v>
      </c>
      <c r="E3258" s="1" t="s">
        <v>15</v>
      </c>
      <c r="F3258" s="1" t="s">
        <v>2333</v>
      </c>
      <c r="G3258" s="1" t="b">
        <v>1</v>
      </c>
      <c r="H3258" s="1" t="b">
        <v>1</v>
      </c>
      <c r="I3258" s="1" t="s">
        <v>2221</v>
      </c>
      <c r="J3258" s="5"/>
    </row>
    <row r="3259" hidden="1">
      <c r="A3259" s="2" t="s">
        <v>669</v>
      </c>
      <c r="B3259" s="14"/>
      <c r="C3259" s="1" t="s">
        <v>167</v>
      </c>
      <c r="D3259" s="2" t="s">
        <v>649</v>
      </c>
      <c r="E3259" s="1" t="s">
        <v>17</v>
      </c>
      <c r="F3259" s="4"/>
      <c r="G3259" s="1" t="b">
        <v>1</v>
      </c>
      <c r="H3259" s="1" t="b">
        <v>1</v>
      </c>
      <c r="I3259" s="1" t="s">
        <v>2207</v>
      </c>
      <c r="J3259" s="5"/>
    </row>
    <row r="3260" hidden="1">
      <c r="A3260" s="2" t="s">
        <v>669</v>
      </c>
      <c r="B3260" s="14"/>
      <c r="C3260" s="1" t="s">
        <v>167</v>
      </c>
      <c r="D3260" s="2" t="s">
        <v>649</v>
      </c>
      <c r="E3260" s="1" t="s">
        <v>17</v>
      </c>
      <c r="F3260" s="1" t="s">
        <v>3098</v>
      </c>
      <c r="G3260" s="1" t="b">
        <v>1</v>
      </c>
      <c r="H3260" s="1" t="b">
        <v>1</v>
      </c>
      <c r="I3260" s="1" t="s">
        <v>2207</v>
      </c>
      <c r="J3260" s="5"/>
    </row>
    <row r="3261" hidden="1">
      <c r="A3261" s="2" t="s">
        <v>669</v>
      </c>
      <c r="B3261" s="14"/>
      <c r="C3261" s="1" t="s">
        <v>167</v>
      </c>
      <c r="D3261" s="2" t="s">
        <v>1060</v>
      </c>
      <c r="E3261" s="1" t="s">
        <v>13</v>
      </c>
      <c r="F3261" s="1" t="s">
        <v>2669</v>
      </c>
      <c r="G3261" s="1" t="b">
        <v>0</v>
      </c>
      <c r="H3261" s="1" t="b">
        <v>1</v>
      </c>
      <c r="I3261" s="1" t="s">
        <v>2221</v>
      </c>
      <c r="J3261" s="5"/>
    </row>
    <row r="3262" hidden="1">
      <c r="A3262" s="1" t="s">
        <v>670</v>
      </c>
      <c r="B3262" s="14"/>
      <c r="C3262" s="1" t="s">
        <v>167</v>
      </c>
      <c r="D3262" s="2" t="s">
        <v>649</v>
      </c>
      <c r="E3262" s="1" t="s">
        <v>17</v>
      </c>
      <c r="F3262" s="4"/>
      <c r="G3262" s="1" t="b">
        <v>1</v>
      </c>
      <c r="H3262" s="1" t="b">
        <v>1</v>
      </c>
      <c r="I3262" s="1" t="s">
        <v>2207</v>
      </c>
      <c r="J3262" s="5"/>
    </row>
    <row r="3263" hidden="1">
      <c r="A3263" s="1" t="s">
        <v>670</v>
      </c>
      <c r="B3263" s="14"/>
      <c r="C3263" s="1" t="s">
        <v>167</v>
      </c>
      <c r="D3263" s="2" t="s">
        <v>649</v>
      </c>
      <c r="E3263" s="1" t="s">
        <v>17</v>
      </c>
      <c r="F3263" s="1" t="s">
        <v>3065</v>
      </c>
      <c r="G3263" s="1" t="b">
        <v>1</v>
      </c>
      <c r="H3263" s="1" t="b">
        <v>1</v>
      </c>
      <c r="I3263" s="1" t="s">
        <v>2207</v>
      </c>
      <c r="J3263" s="5"/>
    </row>
    <row r="3264" hidden="1">
      <c r="A3264" s="1" t="s">
        <v>670</v>
      </c>
      <c r="B3264" s="14"/>
      <c r="C3264" s="1" t="s">
        <v>167</v>
      </c>
      <c r="D3264" s="2" t="s">
        <v>579</v>
      </c>
      <c r="E3264" s="1" t="s">
        <v>15</v>
      </c>
      <c r="F3264" s="1" t="s">
        <v>3126</v>
      </c>
      <c r="G3264" s="1" t="b">
        <v>1</v>
      </c>
      <c r="H3264" s="1" t="b">
        <v>1</v>
      </c>
      <c r="I3264" s="1" t="s">
        <v>2221</v>
      </c>
      <c r="J3264" s="5"/>
    </row>
    <row r="3265" hidden="1">
      <c r="A3265" s="1" t="s">
        <v>670</v>
      </c>
      <c r="B3265" s="14"/>
      <c r="C3265" s="1" t="s">
        <v>167</v>
      </c>
      <c r="D3265" s="2" t="s">
        <v>689</v>
      </c>
      <c r="E3265" s="1" t="s">
        <v>20</v>
      </c>
      <c r="F3265" s="1" t="s">
        <v>2247</v>
      </c>
      <c r="G3265" s="1" t="b">
        <v>1</v>
      </c>
      <c r="H3265" s="1" t="b">
        <v>1</v>
      </c>
      <c r="I3265" s="1" t="s">
        <v>2221</v>
      </c>
      <c r="J3265" s="5"/>
    </row>
    <row r="3266" hidden="1">
      <c r="A3266" s="1" t="s">
        <v>670</v>
      </c>
      <c r="B3266" s="14"/>
      <c r="C3266" s="1" t="s">
        <v>167</v>
      </c>
      <c r="D3266" s="2" t="s">
        <v>687</v>
      </c>
      <c r="E3266" s="1" t="s">
        <v>15</v>
      </c>
      <c r="F3266" s="1" t="s">
        <v>2333</v>
      </c>
      <c r="G3266" s="1" t="b">
        <v>1</v>
      </c>
      <c r="H3266" s="1" t="b">
        <v>1</v>
      </c>
      <c r="I3266" s="1" t="s">
        <v>2221</v>
      </c>
      <c r="J3266" s="5"/>
    </row>
    <row r="3267" hidden="1">
      <c r="A3267" s="1" t="s">
        <v>671</v>
      </c>
      <c r="B3267" s="14"/>
      <c r="C3267" s="1" t="s">
        <v>167</v>
      </c>
      <c r="D3267" s="2" t="s">
        <v>649</v>
      </c>
      <c r="E3267" s="1" t="s">
        <v>17</v>
      </c>
      <c r="F3267" s="4"/>
      <c r="G3267" s="1" t="b">
        <v>1</v>
      </c>
      <c r="H3267" s="1" t="b">
        <v>1</v>
      </c>
      <c r="I3267" s="1" t="s">
        <v>2207</v>
      </c>
      <c r="J3267" s="5"/>
    </row>
    <row r="3268" hidden="1">
      <c r="A3268" s="1" t="s">
        <v>671</v>
      </c>
      <c r="B3268" s="14"/>
      <c r="C3268" s="1" t="s">
        <v>167</v>
      </c>
      <c r="D3268" s="2" t="s">
        <v>649</v>
      </c>
      <c r="E3268" s="1" t="s">
        <v>17</v>
      </c>
      <c r="F3268" s="1" t="s">
        <v>3079</v>
      </c>
      <c r="G3268" s="1" t="b">
        <v>1</v>
      </c>
      <c r="H3268" s="1" t="b">
        <v>1</v>
      </c>
      <c r="I3268" s="1" t="s">
        <v>2207</v>
      </c>
      <c r="J3268" s="5"/>
    </row>
    <row r="3269" hidden="1">
      <c r="A3269" s="1" t="s">
        <v>671</v>
      </c>
      <c r="B3269" s="14"/>
      <c r="C3269" s="1" t="s">
        <v>167</v>
      </c>
      <c r="D3269" s="2" t="s">
        <v>579</v>
      </c>
      <c r="E3269" s="1" t="s">
        <v>15</v>
      </c>
      <c r="F3269" s="1" t="s">
        <v>3126</v>
      </c>
      <c r="G3269" s="1" t="b">
        <v>1</v>
      </c>
      <c r="H3269" s="1" t="b">
        <v>1</v>
      </c>
      <c r="I3269" s="1" t="s">
        <v>2221</v>
      </c>
      <c r="J3269" s="5"/>
    </row>
    <row r="3270" hidden="1">
      <c r="A3270" s="1" t="s">
        <v>671</v>
      </c>
      <c r="B3270" s="14"/>
      <c r="C3270" s="1" t="s">
        <v>167</v>
      </c>
      <c r="D3270" s="2" t="s">
        <v>687</v>
      </c>
      <c r="E3270" s="1" t="s">
        <v>15</v>
      </c>
      <c r="F3270" s="1" t="s">
        <v>2333</v>
      </c>
      <c r="G3270" s="1" t="b">
        <v>1</v>
      </c>
      <c r="H3270" s="1" t="b">
        <v>1</v>
      </c>
      <c r="I3270" s="1" t="s">
        <v>2221</v>
      </c>
      <c r="J3270" s="5"/>
    </row>
    <row r="3271" hidden="1">
      <c r="A3271" s="1" t="s">
        <v>672</v>
      </c>
      <c r="B3271" s="14"/>
      <c r="C3271" s="1" t="s">
        <v>167</v>
      </c>
      <c r="D3271" s="2" t="s">
        <v>704</v>
      </c>
      <c r="E3271" s="1" t="s">
        <v>17</v>
      </c>
      <c r="F3271" s="4"/>
      <c r="G3271" s="1" t="b">
        <v>1</v>
      </c>
      <c r="H3271" s="1" t="b">
        <v>1</v>
      </c>
      <c r="I3271" s="1" t="s">
        <v>2207</v>
      </c>
      <c r="J3271" s="5"/>
    </row>
    <row r="3272" hidden="1">
      <c r="A3272" s="1" t="s">
        <v>672</v>
      </c>
      <c r="B3272" s="14"/>
      <c r="C3272" s="1" t="s">
        <v>167</v>
      </c>
      <c r="D3272" s="2" t="s">
        <v>704</v>
      </c>
      <c r="E3272" s="1" t="s">
        <v>17</v>
      </c>
      <c r="F3272" s="1" t="s">
        <v>3051</v>
      </c>
      <c r="G3272" s="1" t="b">
        <v>1</v>
      </c>
      <c r="H3272" s="1" t="b">
        <v>1</v>
      </c>
      <c r="I3272" s="1" t="s">
        <v>2207</v>
      </c>
      <c r="J3272" s="5"/>
    </row>
    <row r="3273" hidden="1">
      <c r="A3273" s="1" t="s">
        <v>673</v>
      </c>
      <c r="B3273" s="14"/>
      <c r="C3273" s="1" t="s">
        <v>167</v>
      </c>
      <c r="D3273" s="2" t="s">
        <v>649</v>
      </c>
      <c r="E3273" s="1" t="s">
        <v>17</v>
      </c>
      <c r="F3273" s="4"/>
      <c r="G3273" s="1" t="b">
        <v>1</v>
      </c>
      <c r="H3273" s="1" t="b">
        <v>1</v>
      </c>
      <c r="I3273" s="1" t="s">
        <v>2207</v>
      </c>
      <c r="J3273" s="5"/>
    </row>
    <row r="3274" hidden="1">
      <c r="A3274" s="1" t="s">
        <v>673</v>
      </c>
      <c r="B3274" s="14"/>
      <c r="C3274" s="1" t="s">
        <v>167</v>
      </c>
      <c r="D3274" s="2" t="s">
        <v>649</v>
      </c>
      <c r="E3274" s="1" t="s">
        <v>17</v>
      </c>
      <c r="F3274" s="1" t="s">
        <v>2994</v>
      </c>
      <c r="G3274" s="1" t="b">
        <v>1</v>
      </c>
      <c r="H3274" s="1" t="b">
        <v>1</v>
      </c>
      <c r="I3274" s="1" t="s">
        <v>2207</v>
      </c>
      <c r="J3274" s="5"/>
    </row>
    <row r="3275" hidden="1">
      <c r="A3275" s="1" t="s">
        <v>673</v>
      </c>
      <c r="B3275" s="14"/>
      <c r="C3275" s="1" t="s">
        <v>167</v>
      </c>
      <c r="D3275" s="2" t="s">
        <v>579</v>
      </c>
      <c r="E3275" s="1" t="s">
        <v>15</v>
      </c>
      <c r="F3275" s="1" t="s">
        <v>3126</v>
      </c>
      <c r="G3275" s="1" t="b">
        <v>1</v>
      </c>
      <c r="H3275" s="1" t="b">
        <v>1</v>
      </c>
      <c r="I3275" s="1" t="s">
        <v>2221</v>
      </c>
      <c r="J3275" s="5"/>
    </row>
    <row r="3276" hidden="1">
      <c r="A3276" s="1" t="s">
        <v>673</v>
      </c>
      <c r="B3276" s="14"/>
      <c r="C3276" s="1" t="s">
        <v>167</v>
      </c>
      <c r="D3276" s="2" t="s">
        <v>687</v>
      </c>
      <c r="E3276" s="1" t="s">
        <v>15</v>
      </c>
      <c r="F3276" s="1" t="s">
        <v>2333</v>
      </c>
      <c r="G3276" s="1" t="b">
        <v>1</v>
      </c>
      <c r="H3276" s="1" t="b">
        <v>1</v>
      </c>
      <c r="I3276" s="1" t="s">
        <v>2221</v>
      </c>
      <c r="J3276" s="5"/>
    </row>
    <row r="3277" hidden="1">
      <c r="A3277" s="1" t="s">
        <v>674</v>
      </c>
      <c r="B3277" s="14"/>
      <c r="C3277" s="1" t="s">
        <v>167</v>
      </c>
      <c r="D3277" s="2" t="s">
        <v>649</v>
      </c>
      <c r="E3277" s="1" t="s">
        <v>17</v>
      </c>
      <c r="F3277" s="4"/>
      <c r="G3277" s="1" t="b">
        <v>1</v>
      </c>
      <c r="H3277" s="1" t="b">
        <v>1</v>
      </c>
      <c r="I3277" s="1" t="s">
        <v>2207</v>
      </c>
      <c r="J3277" s="5"/>
    </row>
    <row r="3278" hidden="1">
      <c r="A3278" s="1" t="s">
        <v>674</v>
      </c>
      <c r="B3278" s="14"/>
      <c r="C3278" s="1" t="s">
        <v>167</v>
      </c>
      <c r="D3278" s="2" t="s">
        <v>649</v>
      </c>
      <c r="E3278" s="1" t="s">
        <v>17</v>
      </c>
      <c r="F3278" s="1" t="s">
        <v>2994</v>
      </c>
      <c r="G3278" s="1" t="b">
        <v>1</v>
      </c>
      <c r="H3278" s="1" t="b">
        <v>1</v>
      </c>
      <c r="I3278" s="1" t="s">
        <v>2207</v>
      </c>
      <c r="J3278" s="5"/>
    </row>
    <row r="3279" hidden="1">
      <c r="A3279" s="1" t="s">
        <v>674</v>
      </c>
      <c r="B3279" s="14"/>
      <c r="C3279" s="1" t="s">
        <v>167</v>
      </c>
      <c r="D3279" s="2" t="s">
        <v>579</v>
      </c>
      <c r="E3279" s="1" t="s">
        <v>15</v>
      </c>
      <c r="F3279" s="1" t="s">
        <v>3126</v>
      </c>
      <c r="G3279" s="1" t="b">
        <v>1</v>
      </c>
      <c r="H3279" s="1" t="b">
        <v>1</v>
      </c>
      <c r="I3279" s="1" t="s">
        <v>2221</v>
      </c>
      <c r="J3279" s="5"/>
    </row>
    <row r="3280" hidden="1">
      <c r="A3280" s="1" t="s">
        <v>674</v>
      </c>
      <c r="B3280" s="14"/>
      <c r="C3280" s="1" t="s">
        <v>167</v>
      </c>
      <c r="D3280" s="2" t="s">
        <v>689</v>
      </c>
      <c r="E3280" s="1" t="s">
        <v>20</v>
      </c>
      <c r="F3280" s="1" t="s">
        <v>2247</v>
      </c>
      <c r="G3280" s="1" t="b">
        <v>1</v>
      </c>
      <c r="H3280" s="1" t="b">
        <v>1</v>
      </c>
      <c r="I3280" s="1" t="s">
        <v>2221</v>
      </c>
      <c r="J3280" s="5"/>
    </row>
    <row r="3281" hidden="1">
      <c r="A3281" s="1" t="s">
        <v>674</v>
      </c>
      <c r="B3281" s="14"/>
      <c r="C3281" s="1" t="s">
        <v>167</v>
      </c>
      <c r="D3281" s="2" t="s">
        <v>687</v>
      </c>
      <c r="E3281" s="1" t="s">
        <v>15</v>
      </c>
      <c r="F3281" s="1" t="s">
        <v>2333</v>
      </c>
      <c r="G3281" s="1" t="b">
        <v>1</v>
      </c>
      <c r="H3281" s="1" t="b">
        <v>1</v>
      </c>
      <c r="I3281" s="1" t="s">
        <v>2221</v>
      </c>
      <c r="J3281" s="5"/>
    </row>
    <row r="3282" hidden="1">
      <c r="A3282" s="1" t="s">
        <v>675</v>
      </c>
      <c r="B3282" s="14"/>
      <c r="C3282" s="1" t="s">
        <v>167</v>
      </c>
      <c r="D3282" s="2" t="s">
        <v>649</v>
      </c>
      <c r="E3282" s="1" t="s">
        <v>17</v>
      </c>
      <c r="F3282" s="4"/>
      <c r="G3282" s="1" t="b">
        <v>1</v>
      </c>
      <c r="H3282" s="1" t="b">
        <v>1</v>
      </c>
      <c r="I3282" s="1" t="s">
        <v>2207</v>
      </c>
      <c r="J3282" s="5"/>
    </row>
    <row r="3283" hidden="1">
      <c r="A3283" s="1" t="s">
        <v>675</v>
      </c>
      <c r="B3283" s="14"/>
      <c r="C3283" s="1" t="s">
        <v>167</v>
      </c>
      <c r="D3283" s="2" t="s">
        <v>649</v>
      </c>
      <c r="E3283" s="1" t="s">
        <v>17</v>
      </c>
      <c r="F3283" s="1" t="s">
        <v>3055</v>
      </c>
      <c r="G3283" s="1" t="b">
        <v>1</v>
      </c>
      <c r="H3283" s="1" t="b">
        <v>1</v>
      </c>
      <c r="I3283" s="1" t="s">
        <v>2207</v>
      </c>
      <c r="J3283" s="5"/>
    </row>
    <row r="3284" hidden="1">
      <c r="A3284" s="1" t="s">
        <v>675</v>
      </c>
      <c r="B3284" s="14"/>
      <c r="C3284" s="1" t="s">
        <v>167</v>
      </c>
      <c r="D3284" s="2" t="s">
        <v>579</v>
      </c>
      <c r="E3284" s="1" t="s">
        <v>15</v>
      </c>
      <c r="F3284" s="1" t="s">
        <v>3126</v>
      </c>
      <c r="G3284" s="1" t="b">
        <v>1</v>
      </c>
      <c r="H3284" s="1" t="b">
        <v>1</v>
      </c>
      <c r="I3284" s="1" t="s">
        <v>2221</v>
      </c>
      <c r="J3284" s="5"/>
    </row>
    <row r="3285" hidden="1">
      <c r="A3285" s="1" t="s">
        <v>675</v>
      </c>
      <c r="B3285" s="14"/>
      <c r="C3285" s="1" t="s">
        <v>167</v>
      </c>
      <c r="D3285" s="2" t="s">
        <v>687</v>
      </c>
      <c r="E3285" s="1" t="s">
        <v>15</v>
      </c>
      <c r="F3285" s="1" t="s">
        <v>2333</v>
      </c>
      <c r="G3285" s="1" t="b">
        <v>1</v>
      </c>
      <c r="H3285" s="1" t="b">
        <v>1</v>
      </c>
      <c r="I3285" s="1" t="s">
        <v>2221</v>
      </c>
      <c r="J3285" s="5"/>
    </row>
    <row r="3286" hidden="1">
      <c r="A3286" s="1" t="s">
        <v>676</v>
      </c>
      <c r="B3286" s="14"/>
      <c r="C3286" s="1" t="s">
        <v>167</v>
      </c>
      <c r="D3286" s="2" t="s">
        <v>649</v>
      </c>
      <c r="E3286" s="1" t="s">
        <v>17</v>
      </c>
      <c r="F3286" s="4"/>
      <c r="G3286" s="1" t="b">
        <v>1</v>
      </c>
      <c r="H3286" s="1" t="b">
        <v>1</v>
      </c>
      <c r="I3286" s="1" t="s">
        <v>2207</v>
      </c>
      <c r="J3286" s="5"/>
    </row>
    <row r="3287" hidden="1">
      <c r="A3287" s="1" t="s">
        <v>676</v>
      </c>
      <c r="B3287" s="14"/>
      <c r="C3287" s="1" t="s">
        <v>167</v>
      </c>
      <c r="D3287" s="2" t="s">
        <v>649</v>
      </c>
      <c r="E3287" s="1" t="s">
        <v>17</v>
      </c>
      <c r="F3287" s="1" t="s">
        <v>3065</v>
      </c>
      <c r="G3287" s="1" t="b">
        <v>1</v>
      </c>
      <c r="H3287" s="1" t="b">
        <v>1</v>
      </c>
      <c r="I3287" s="1" t="s">
        <v>2207</v>
      </c>
      <c r="J3287" s="5"/>
    </row>
    <row r="3288" hidden="1">
      <c r="A3288" s="1" t="s">
        <v>676</v>
      </c>
      <c r="B3288" s="14"/>
      <c r="C3288" s="1" t="s">
        <v>167</v>
      </c>
      <c r="D3288" s="2" t="s">
        <v>687</v>
      </c>
      <c r="E3288" s="1" t="s">
        <v>15</v>
      </c>
      <c r="F3288" s="1" t="s">
        <v>2333</v>
      </c>
      <c r="G3288" s="1" t="b">
        <v>1</v>
      </c>
      <c r="H3288" s="1" t="b">
        <v>1</v>
      </c>
      <c r="I3288" s="1" t="s">
        <v>2221</v>
      </c>
      <c r="J3288" s="5"/>
    </row>
    <row r="3289" hidden="1">
      <c r="A3289" s="1" t="s">
        <v>677</v>
      </c>
      <c r="B3289" s="14"/>
      <c r="C3289" s="1" t="s">
        <v>167</v>
      </c>
      <c r="D3289" s="2" t="s">
        <v>649</v>
      </c>
      <c r="E3289" s="1" t="s">
        <v>17</v>
      </c>
      <c r="F3289" s="4"/>
      <c r="G3289" s="1" t="b">
        <v>1</v>
      </c>
      <c r="H3289" s="1" t="b">
        <v>1</v>
      </c>
      <c r="I3289" s="1" t="s">
        <v>2207</v>
      </c>
      <c r="J3289" s="5"/>
    </row>
    <row r="3290" hidden="1">
      <c r="A3290" s="1" t="s">
        <v>677</v>
      </c>
      <c r="B3290" s="14"/>
      <c r="C3290" s="1" t="s">
        <v>167</v>
      </c>
      <c r="D3290" s="2" t="s">
        <v>649</v>
      </c>
      <c r="E3290" s="1" t="s">
        <v>17</v>
      </c>
      <c r="F3290" s="1" t="s">
        <v>3065</v>
      </c>
      <c r="G3290" s="1" t="b">
        <v>1</v>
      </c>
      <c r="H3290" s="1" t="b">
        <v>1</v>
      </c>
      <c r="I3290" s="1" t="s">
        <v>2207</v>
      </c>
      <c r="J3290" s="5"/>
    </row>
    <row r="3291" hidden="1">
      <c r="A3291" s="1" t="s">
        <v>677</v>
      </c>
      <c r="B3291" s="14"/>
      <c r="C3291" s="1" t="s">
        <v>167</v>
      </c>
      <c r="D3291" s="2" t="s">
        <v>579</v>
      </c>
      <c r="E3291" s="1" t="s">
        <v>15</v>
      </c>
      <c r="F3291" s="1" t="s">
        <v>3126</v>
      </c>
      <c r="G3291" s="1" t="b">
        <v>1</v>
      </c>
      <c r="H3291" s="1" t="b">
        <v>1</v>
      </c>
      <c r="I3291" s="1" t="s">
        <v>2221</v>
      </c>
      <c r="J3291" s="5"/>
    </row>
    <row r="3292" hidden="1">
      <c r="A3292" s="1" t="s">
        <v>677</v>
      </c>
      <c r="B3292" s="14"/>
      <c r="C3292" s="1" t="s">
        <v>167</v>
      </c>
      <c r="D3292" s="2" t="s">
        <v>687</v>
      </c>
      <c r="E3292" s="1" t="s">
        <v>15</v>
      </c>
      <c r="F3292" s="1" t="s">
        <v>2333</v>
      </c>
      <c r="G3292" s="1" t="b">
        <v>1</v>
      </c>
      <c r="H3292" s="1" t="b">
        <v>1</v>
      </c>
      <c r="I3292" s="1" t="s">
        <v>2221</v>
      </c>
      <c r="J3292" s="5"/>
    </row>
    <row r="3293" hidden="1">
      <c r="A3293" s="1" t="s">
        <v>678</v>
      </c>
      <c r="B3293" s="14"/>
      <c r="C3293" s="1" t="s">
        <v>167</v>
      </c>
      <c r="D3293" s="1" t="s">
        <v>647</v>
      </c>
      <c r="E3293" s="1" t="s">
        <v>20</v>
      </c>
      <c r="F3293" s="4"/>
      <c r="G3293" s="1" t="b">
        <v>1</v>
      </c>
      <c r="H3293" s="1" t="b">
        <v>1</v>
      </c>
      <c r="I3293" s="1" t="s">
        <v>2207</v>
      </c>
      <c r="J3293" s="5"/>
    </row>
    <row r="3294" hidden="1">
      <c r="A3294" s="1" t="s">
        <v>678</v>
      </c>
      <c r="B3294" s="14"/>
      <c r="C3294" s="1" t="s">
        <v>167</v>
      </c>
      <c r="D3294" s="1" t="s">
        <v>647</v>
      </c>
      <c r="E3294" s="1" t="s">
        <v>20</v>
      </c>
      <c r="F3294" s="1" t="s">
        <v>2411</v>
      </c>
      <c r="G3294" s="1" t="b">
        <v>1</v>
      </c>
      <c r="H3294" s="1" t="b">
        <v>1</v>
      </c>
      <c r="I3294" s="1" t="s">
        <v>2207</v>
      </c>
      <c r="J3294" s="5"/>
    </row>
    <row r="3295" hidden="1">
      <c r="A3295" s="1" t="s">
        <v>678</v>
      </c>
      <c r="B3295" s="14"/>
      <c r="C3295" s="1" t="s">
        <v>167</v>
      </c>
      <c r="D3295" s="2" t="s">
        <v>579</v>
      </c>
      <c r="E3295" s="1" t="s">
        <v>15</v>
      </c>
      <c r="F3295" s="1" t="s">
        <v>3126</v>
      </c>
      <c r="G3295" s="1" t="b">
        <v>1</v>
      </c>
      <c r="H3295" s="1" t="b">
        <v>1</v>
      </c>
      <c r="I3295" s="1" t="s">
        <v>2221</v>
      </c>
      <c r="J3295" s="5"/>
    </row>
    <row r="3296" hidden="1">
      <c r="A3296" s="1" t="s">
        <v>678</v>
      </c>
      <c r="B3296" s="14"/>
      <c r="C3296" s="1" t="s">
        <v>167</v>
      </c>
      <c r="D3296" s="2" t="s">
        <v>689</v>
      </c>
      <c r="E3296" s="1" t="s">
        <v>20</v>
      </c>
      <c r="F3296" s="1" t="s">
        <v>2247</v>
      </c>
      <c r="G3296" s="1" t="b">
        <v>1</v>
      </c>
      <c r="H3296" s="1" t="b">
        <v>1</v>
      </c>
      <c r="I3296" s="1" t="s">
        <v>2221</v>
      </c>
      <c r="J3296" s="5"/>
    </row>
    <row r="3297" hidden="1">
      <c r="A3297" s="1" t="s">
        <v>678</v>
      </c>
      <c r="B3297" s="14"/>
      <c r="C3297" s="1" t="s">
        <v>167</v>
      </c>
      <c r="D3297" s="2" t="s">
        <v>687</v>
      </c>
      <c r="E3297" s="1" t="s">
        <v>15</v>
      </c>
      <c r="F3297" s="1" t="s">
        <v>2333</v>
      </c>
      <c r="G3297" s="1" t="b">
        <v>1</v>
      </c>
      <c r="H3297" s="1" t="b">
        <v>1</v>
      </c>
      <c r="I3297" s="1" t="s">
        <v>2221</v>
      </c>
      <c r="J3297" s="5"/>
    </row>
    <row r="3298" hidden="1">
      <c r="A3298" s="1" t="s">
        <v>679</v>
      </c>
      <c r="B3298" s="14"/>
      <c r="C3298" s="1" t="s">
        <v>167</v>
      </c>
      <c r="D3298" s="2" t="s">
        <v>649</v>
      </c>
      <c r="E3298" s="1" t="s">
        <v>17</v>
      </c>
      <c r="F3298" s="4"/>
      <c r="G3298" s="1" t="b">
        <v>1</v>
      </c>
      <c r="H3298" s="1" t="b">
        <v>1</v>
      </c>
      <c r="I3298" s="1" t="s">
        <v>2207</v>
      </c>
      <c r="J3298" s="5"/>
    </row>
    <row r="3299" hidden="1">
      <c r="A3299" s="1" t="s">
        <v>679</v>
      </c>
      <c r="B3299" s="14"/>
      <c r="C3299" s="1" t="s">
        <v>167</v>
      </c>
      <c r="D3299" s="2" t="s">
        <v>649</v>
      </c>
      <c r="E3299" s="1" t="s">
        <v>17</v>
      </c>
      <c r="F3299" s="1" t="s">
        <v>3107</v>
      </c>
      <c r="G3299" s="1" t="b">
        <v>1</v>
      </c>
      <c r="H3299" s="1" t="b">
        <v>1</v>
      </c>
      <c r="I3299" s="1" t="s">
        <v>2207</v>
      </c>
      <c r="J3299" s="5"/>
    </row>
    <row r="3300" hidden="1">
      <c r="A3300" s="1" t="s">
        <v>679</v>
      </c>
      <c r="B3300" s="14"/>
      <c r="C3300" s="1" t="s">
        <v>167</v>
      </c>
      <c r="D3300" s="2" t="s">
        <v>579</v>
      </c>
      <c r="E3300" s="1" t="s">
        <v>15</v>
      </c>
      <c r="F3300" s="1" t="s">
        <v>3126</v>
      </c>
      <c r="G3300" s="1" t="b">
        <v>1</v>
      </c>
      <c r="H3300" s="1" t="b">
        <v>1</v>
      </c>
      <c r="I3300" s="1" t="s">
        <v>2221</v>
      </c>
      <c r="J3300" s="5"/>
    </row>
    <row r="3301" hidden="1">
      <c r="A3301" s="1" t="s">
        <v>679</v>
      </c>
      <c r="B3301" s="14"/>
      <c r="C3301" s="1" t="s">
        <v>167</v>
      </c>
      <c r="D3301" s="2" t="s">
        <v>687</v>
      </c>
      <c r="E3301" s="1" t="s">
        <v>15</v>
      </c>
      <c r="F3301" s="1" t="s">
        <v>2333</v>
      </c>
      <c r="G3301" s="1" t="b">
        <v>1</v>
      </c>
      <c r="H3301" s="1" t="b">
        <v>1</v>
      </c>
      <c r="I3301" s="1" t="s">
        <v>2221</v>
      </c>
      <c r="J3301" s="5"/>
    </row>
    <row r="3302" hidden="1">
      <c r="A3302" s="1" t="s">
        <v>680</v>
      </c>
      <c r="B3302" s="14"/>
      <c r="C3302" s="1" t="s">
        <v>167</v>
      </c>
      <c r="D3302" s="2" t="s">
        <v>649</v>
      </c>
      <c r="E3302" s="1" t="s">
        <v>17</v>
      </c>
      <c r="F3302" s="4"/>
      <c r="G3302" s="1" t="b">
        <v>1</v>
      </c>
      <c r="H3302" s="1" t="b">
        <v>1</v>
      </c>
      <c r="I3302" s="1" t="s">
        <v>2207</v>
      </c>
      <c r="J3302" s="5"/>
    </row>
    <row r="3303" hidden="1">
      <c r="A3303" s="1" t="s">
        <v>680</v>
      </c>
      <c r="B3303" s="14"/>
      <c r="C3303" s="1" t="s">
        <v>167</v>
      </c>
      <c r="D3303" s="2" t="s">
        <v>649</v>
      </c>
      <c r="E3303" s="1" t="s">
        <v>17</v>
      </c>
      <c r="F3303" s="1" t="s">
        <v>2993</v>
      </c>
      <c r="G3303" s="1" t="b">
        <v>1</v>
      </c>
      <c r="H3303" s="1" t="b">
        <v>1</v>
      </c>
      <c r="I3303" s="1" t="s">
        <v>2207</v>
      </c>
      <c r="J3303" s="5"/>
    </row>
    <row r="3304" hidden="1">
      <c r="A3304" s="1" t="s">
        <v>680</v>
      </c>
      <c r="B3304" s="14"/>
      <c r="C3304" s="1" t="s">
        <v>167</v>
      </c>
      <c r="D3304" s="2" t="s">
        <v>687</v>
      </c>
      <c r="E3304" s="1" t="s">
        <v>15</v>
      </c>
      <c r="F3304" s="1" t="s">
        <v>2333</v>
      </c>
      <c r="G3304" s="1" t="b">
        <v>1</v>
      </c>
      <c r="H3304" s="1" t="b">
        <v>1</v>
      </c>
      <c r="I3304" s="1" t="s">
        <v>2221</v>
      </c>
      <c r="J3304" s="5"/>
    </row>
    <row r="3305" hidden="1">
      <c r="A3305" s="1" t="s">
        <v>681</v>
      </c>
      <c r="B3305" s="14"/>
      <c r="C3305" s="1" t="s">
        <v>167</v>
      </c>
      <c r="D3305" s="2" t="s">
        <v>649</v>
      </c>
      <c r="E3305" s="1" t="s">
        <v>17</v>
      </c>
      <c r="F3305" s="4"/>
      <c r="G3305" s="1" t="b">
        <v>1</v>
      </c>
      <c r="H3305" s="1" t="b">
        <v>1</v>
      </c>
      <c r="I3305" s="1" t="s">
        <v>2207</v>
      </c>
      <c r="J3305" s="5"/>
    </row>
    <row r="3306" hidden="1">
      <c r="A3306" s="1" t="s">
        <v>681</v>
      </c>
      <c r="B3306" s="14"/>
      <c r="C3306" s="1" t="s">
        <v>167</v>
      </c>
      <c r="D3306" s="2" t="s">
        <v>649</v>
      </c>
      <c r="E3306" s="1" t="s">
        <v>17</v>
      </c>
      <c r="F3306" s="1" t="s">
        <v>3107</v>
      </c>
      <c r="G3306" s="1" t="b">
        <v>1</v>
      </c>
      <c r="H3306" s="1" t="b">
        <v>1</v>
      </c>
      <c r="I3306" s="1" t="s">
        <v>2207</v>
      </c>
      <c r="J3306" s="5"/>
    </row>
    <row r="3307" hidden="1">
      <c r="A3307" s="1" t="s">
        <v>681</v>
      </c>
      <c r="B3307" s="14"/>
      <c r="C3307" s="1" t="s">
        <v>167</v>
      </c>
      <c r="D3307" s="2" t="s">
        <v>579</v>
      </c>
      <c r="E3307" s="1" t="s">
        <v>15</v>
      </c>
      <c r="F3307" s="1" t="s">
        <v>3126</v>
      </c>
      <c r="G3307" s="1" t="b">
        <v>1</v>
      </c>
      <c r="H3307" s="1" t="b">
        <v>1</v>
      </c>
      <c r="I3307" s="1" t="s">
        <v>2221</v>
      </c>
      <c r="J3307" s="5"/>
    </row>
    <row r="3308" hidden="1">
      <c r="A3308" s="1" t="s">
        <v>682</v>
      </c>
      <c r="B3308" s="14"/>
      <c r="C3308" s="1" t="s">
        <v>167</v>
      </c>
      <c r="D3308" s="1" t="s">
        <v>647</v>
      </c>
      <c r="E3308" s="1" t="s">
        <v>20</v>
      </c>
      <c r="F3308" s="4"/>
      <c r="G3308" s="1" t="b">
        <v>1</v>
      </c>
      <c r="H3308" s="1" t="b">
        <v>1</v>
      </c>
      <c r="I3308" s="1" t="s">
        <v>2207</v>
      </c>
      <c r="J3308" s="5"/>
    </row>
    <row r="3309" hidden="1">
      <c r="A3309" s="1" t="s">
        <v>682</v>
      </c>
      <c r="B3309" s="14"/>
      <c r="C3309" s="1" t="s">
        <v>167</v>
      </c>
      <c r="D3309" s="1" t="s">
        <v>647</v>
      </c>
      <c r="E3309" s="1" t="s">
        <v>20</v>
      </c>
      <c r="F3309" s="1" t="s">
        <v>2411</v>
      </c>
      <c r="G3309" s="1" t="b">
        <v>1</v>
      </c>
      <c r="H3309" s="1" t="b">
        <v>1</v>
      </c>
      <c r="I3309" s="1" t="s">
        <v>2207</v>
      </c>
      <c r="J3309" s="5"/>
    </row>
    <row r="3310" hidden="1">
      <c r="A3310" s="1" t="s">
        <v>682</v>
      </c>
      <c r="B3310" s="14"/>
      <c r="C3310" s="1" t="s">
        <v>167</v>
      </c>
      <c r="D3310" s="2" t="s">
        <v>579</v>
      </c>
      <c r="E3310" s="1" t="s">
        <v>15</v>
      </c>
      <c r="F3310" s="1" t="s">
        <v>3126</v>
      </c>
      <c r="G3310" s="1" t="b">
        <v>1</v>
      </c>
      <c r="H3310" s="1" t="b">
        <v>1</v>
      </c>
      <c r="I3310" s="1" t="s">
        <v>2221</v>
      </c>
      <c r="J3310" s="5"/>
    </row>
    <row r="3311" hidden="1">
      <c r="A3311" s="1" t="s">
        <v>682</v>
      </c>
      <c r="B3311" s="14"/>
      <c r="C3311" s="1" t="s">
        <v>167</v>
      </c>
      <c r="D3311" s="2" t="s">
        <v>689</v>
      </c>
      <c r="E3311" s="1" t="s">
        <v>20</v>
      </c>
      <c r="F3311" s="1" t="s">
        <v>2247</v>
      </c>
      <c r="G3311" s="1" t="b">
        <v>1</v>
      </c>
      <c r="H3311" s="1" t="b">
        <v>1</v>
      </c>
      <c r="I3311" s="1" t="s">
        <v>2221</v>
      </c>
      <c r="J3311" s="5"/>
    </row>
    <row r="3312" hidden="1">
      <c r="A3312" s="1" t="s">
        <v>682</v>
      </c>
      <c r="B3312" s="14"/>
      <c r="C3312" s="1" t="s">
        <v>167</v>
      </c>
      <c r="D3312" s="2" t="s">
        <v>687</v>
      </c>
      <c r="E3312" s="1" t="s">
        <v>15</v>
      </c>
      <c r="F3312" s="1" t="s">
        <v>2333</v>
      </c>
      <c r="G3312" s="1" t="b">
        <v>1</v>
      </c>
      <c r="H3312" s="1" t="b">
        <v>1</v>
      </c>
      <c r="I3312" s="1" t="s">
        <v>2221</v>
      </c>
      <c r="J3312" s="5"/>
    </row>
    <row r="3313" hidden="1">
      <c r="A3313" s="1" t="s">
        <v>683</v>
      </c>
      <c r="B3313" s="14"/>
      <c r="C3313" s="1" t="s">
        <v>167</v>
      </c>
      <c r="D3313" s="2" t="s">
        <v>649</v>
      </c>
      <c r="E3313" s="1" t="s">
        <v>17</v>
      </c>
      <c r="F3313" s="4"/>
      <c r="G3313" s="1" t="b">
        <v>1</v>
      </c>
      <c r="H3313" s="1" t="b">
        <v>1</v>
      </c>
      <c r="I3313" s="1" t="s">
        <v>2207</v>
      </c>
      <c r="J3313" s="5"/>
    </row>
    <row r="3314" hidden="1">
      <c r="A3314" s="1" t="s">
        <v>683</v>
      </c>
      <c r="B3314" s="14"/>
      <c r="C3314" s="1" t="s">
        <v>167</v>
      </c>
      <c r="D3314" s="2" t="s">
        <v>649</v>
      </c>
      <c r="E3314" s="1" t="s">
        <v>17</v>
      </c>
      <c r="F3314" s="1" t="s">
        <v>3079</v>
      </c>
      <c r="G3314" s="1" t="b">
        <v>1</v>
      </c>
      <c r="H3314" s="1" t="b">
        <v>1</v>
      </c>
      <c r="I3314" s="1" t="s">
        <v>2207</v>
      </c>
      <c r="J3314" s="5"/>
    </row>
    <row r="3315" hidden="1">
      <c r="A3315" s="1" t="s">
        <v>683</v>
      </c>
      <c r="B3315" s="14"/>
      <c r="C3315" s="1" t="s">
        <v>167</v>
      </c>
      <c r="D3315" s="2" t="s">
        <v>687</v>
      </c>
      <c r="E3315" s="1" t="s">
        <v>15</v>
      </c>
      <c r="F3315" s="1" t="s">
        <v>2333</v>
      </c>
      <c r="G3315" s="1" t="b">
        <v>1</v>
      </c>
      <c r="H3315" s="1" t="b">
        <v>1</v>
      </c>
      <c r="I3315" s="1" t="s">
        <v>2221</v>
      </c>
      <c r="J3315" s="5"/>
    </row>
    <row r="3316" hidden="1">
      <c r="A3316" s="1" t="s">
        <v>684</v>
      </c>
      <c r="B3316" s="14"/>
      <c r="C3316" s="1" t="s">
        <v>167</v>
      </c>
      <c r="D3316" s="2" t="s">
        <v>713</v>
      </c>
      <c r="E3316" s="1" t="s">
        <v>17</v>
      </c>
      <c r="F3316" s="4"/>
      <c r="G3316" s="1" t="b">
        <v>1</v>
      </c>
      <c r="H3316" s="1" t="b">
        <v>1</v>
      </c>
      <c r="I3316" s="1" t="s">
        <v>2207</v>
      </c>
      <c r="J3316" s="5"/>
    </row>
    <row r="3317" hidden="1">
      <c r="A3317" s="1" t="s">
        <v>684</v>
      </c>
      <c r="B3317" s="14"/>
      <c r="C3317" s="1" t="s">
        <v>167</v>
      </c>
      <c r="D3317" s="2" t="s">
        <v>713</v>
      </c>
      <c r="E3317" s="1" t="s">
        <v>17</v>
      </c>
      <c r="F3317" s="1" t="s">
        <v>3086</v>
      </c>
      <c r="G3317" s="1" t="b">
        <v>1</v>
      </c>
      <c r="H3317" s="1" t="b">
        <v>1</v>
      </c>
      <c r="I3317" s="1" t="s">
        <v>2207</v>
      </c>
      <c r="J3317" s="5"/>
    </row>
    <row r="3318" hidden="1">
      <c r="A3318" s="1" t="s">
        <v>684</v>
      </c>
      <c r="B3318" s="14"/>
      <c r="C3318" s="1" t="s">
        <v>167</v>
      </c>
      <c r="D3318" s="2" t="s">
        <v>687</v>
      </c>
      <c r="E3318" s="1" t="s">
        <v>15</v>
      </c>
      <c r="F3318" s="1" t="s">
        <v>2333</v>
      </c>
      <c r="G3318" s="1" t="b">
        <v>1</v>
      </c>
      <c r="H3318" s="1" t="b">
        <v>1</v>
      </c>
      <c r="I3318" s="1" t="s">
        <v>2221</v>
      </c>
      <c r="J3318" s="5"/>
    </row>
    <row r="3319" hidden="1">
      <c r="A3319" s="1" t="s">
        <v>685</v>
      </c>
      <c r="B3319" s="14"/>
      <c r="C3319" s="1" t="s">
        <v>167</v>
      </c>
      <c r="D3319" s="2" t="s">
        <v>649</v>
      </c>
      <c r="E3319" s="1" t="s">
        <v>17</v>
      </c>
      <c r="F3319" s="4"/>
      <c r="G3319" s="1" t="b">
        <v>1</v>
      </c>
      <c r="H3319" s="1" t="b">
        <v>1</v>
      </c>
      <c r="I3319" s="1" t="s">
        <v>2207</v>
      </c>
      <c r="J3319" s="5"/>
    </row>
    <row r="3320" hidden="1">
      <c r="A3320" s="1" t="s">
        <v>685</v>
      </c>
      <c r="B3320" s="14"/>
      <c r="C3320" s="1" t="s">
        <v>167</v>
      </c>
      <c r="D3320" s="2" t="s">
        <v>649</v>
      </c>
      <c r="E3320" s="1" t="s">
        <v>17</v>
      </c>
      <c r="F3320" s="1" t="s">
        <v>3098</v>
      </c>
      <c r="G3320" s="1" t="b">
        <v>1</v>
      </c>
      <c r="H3320" s="1" t="b">
        <v>1</v>
      </c>
      <c r="I3320" s="1" t="s">
        <v>2207</v>
      </c>
      <c r="J3320" s="5"/>
    </row>
    <row r="3321" hidden="1">
      <c r="A3321" s="1" t="s">
        <v>685</v>
      </c>
      <c r="B3321" s="14"/>
      <c r="C3321" s="1" t="s">
        <v>167</v>
      </c>
      <c r="D3321" s="2" t="s">
        <v>579</v>
      </c>
      <c r="E3321" s="1" t="s">
        <v>15</v>
      </c>
      <c r="F3321" s="1" t="s">
        <v>3129</v>
      </c>
      <c r="G3321" s="1" t="b">
        <v>1</v>
      </c>
      <c r="H3321" s="1" t="b">
        <v>1</v>
      </c>
      <c r="I3321" s="1" t="s">
        <v>2221</v>
      </c>
      <c r="J3321" s="5"/>
    </row>
    <row r="3322" hidden="1">
      <c r="A3322" s="2" t="s">
        <v>686</v>
      </c>
      <c r="B3322" s="14"/>
      <c r="C3322" s="1" t="s">
        <v>167</v>
      </c>
      <c r="D3322" s="2" t="s">
        <v>649</v>
      </c>
      <c r="E3322" s="1" t="s">
        <v>17</v>
      </c>
      <c r="F3322" s="4"/>
      <c r="G3322" s="1" t="b">
        <v>1</v>
      </c>
      <c r="H3322" s="1" t="b">
        <v>1</v>
      </c>
      <c r="I3322" s="1" t="s">
        <v>2207</v>
      </c>
      <c r="J3322" s="5"/>
    </row>
    <row r="3323" hidden="1">
      <c r="A3323" s="2" t="s">
        <v>686</v>
      </c>
      <c r="B3323" s="14"/>
      <c r="C3323" s="1" t="s">
        <v>167</v>
      </c>
      <c r="D3323" s="2" t="s">
        <v>649</v>
      </c>
      <c r="E3323" s="1" t="s">
        <v>17</v>
      </c>
      <c r="F3323" s="1" t="s">
        <v>3055</v>
      </c>
      <c r="G3323" s="1" t="b">
        <v>1</v>
      </c>
      <c r="H3323" s="1" t="b">
        <v>1</v>
      </c>
      <c r="I3323" s="1" t="s">
        <v>2207</v>
      </c>
      <c r="J3323" s="5"/>
    </row>
    <row r="3324" hidden="1">
      <c r="A3324" s="2" t="s">
        <v>686</v>
      </c>
      <c r="B3324" s="14"/>
      <c r="C3324" s="1" t="s">
        <v>167</v>
      </c>
      <c r="D3324" s="2" t="s">
        <v>579</v>
      </c>
      <c r="E3324" s="1" t="s">
        <v>15</v>
      </c>
      <c r="F3324" s="1" t="s">
        <v>3126</v>
      </c>
      <c r="G3324" s="1" t="b">
        <v>1</v>
      </c>
      <c r="H3324" s="1" t="b">
        <v>1</v>
      </c>
      <c r="I3324" s="1" t="s">
        <v>2221</v>
      </c>
      <c r="J3324" s="5"/>
    </row>
    <row r="3325" hidden="1">
      <c r="A3325" s="2" t="s">
        <v>686</v>
      </c>
      <c r="B3325" s="14"/>
      <c r="C3325" s="1" t="s">
        <v>167</v>
      </c>
      <c r="D3325" s="2" t="s">
        <v>689</v>
      </c>
      <c r="E3325" s="1" t="s">
        <v>20</v>
      </c>
      <c r="F3325" s="1" t="s">
        <v>2247</v>
      </c>
      <c r="G3325" s="1" t="b">
        <v>1</v>
      </c>
      <c r="H3325" s="1" t="b">
        <v>1</v>
      </c>
      <c r="I3325" s="1" t="s">
        <v>2221</v>
      </c>
      <c r="J3325" s="5"/>
    </row>
    <row r="3326" hidden="1">
      <c r="A3326" s="2" t="s">
        <v>686</v>
      </c>
      <c r="B3326" s="14"/>
      <c r="C3326" s="1" t="s">
        <v>167</v>
      </c>
      <c r="D3326" s="2" t="s">
        <v>687</v>
      </c>
      <c r="E3326" s="1" t="s">
        <v>15</v>
      </c>
      <c r="F3326" s="1" t="s">
        <v>2333</v>
      </c>
      <c r="G3326" s="1" t="b">
        <v>1</v>
      </c>
      <c r="H3326" s="1" t="b">
        <v>1</v>
      </c>
      <c r="I3326" s="1" t="s">
        <v>2221</v>
      </c>
      <c r="J3326" s="5"/>
    </row>
    <row r="3327" hidden="1">
      <c r="A3327" s="2" t="s">
        <v>687</v>
      </c>
      <c r="B3327" s="14"/>
      <c r="C3327" s="1" t="s">
        <v>15</v>
      </c>
      <c r="D3327" s="2" t="s">
        <v>649</v>
      </c>
      <c r="E3327" s="1" t="s">
        <v>17</v>
      </c>
      <c r="F3327" s="4"/>
      <c r="G3327" s="1" t="b">
        <v>1</v>
      </c>
      <c r="H3327" s="1" t="b">
        <v>1</v>
      </c>
      <c r="I3327" s="1" t="s">
        <v>2207</v>
      </c>
      <c r="J3327" s="5"/>
    </row>
    <row r="3328" hidden="1">
      <c r="A3328" s="2" t="s">
        <v>687</v>
      </c>
      <c r="B3328" s="14"/>
      <c r="C3328" s="1" t="s">
        <v>15</v>
      </c>
      <c r="D3328" s="2" t="s">
        <v>649</v>
      </c>
      <c r="E3328" s="1" t="s">
        <v>17</v>
      </c>
      <c r="F3328" s="1" t="s">
        <v>3055</v>
      </c>
      <c r="G3328" s="1" t="b">
        <v>1</v>
      </c>
      <c r="H3328" s="1" t="b">
        <v>1</v>
      </c>
      <c r="I3328" s="1" t="s">
        <v>2207</v>
      </c>
      <c r="J3328" s="5"/>
    </row>
    <row r="3329" hidden="1">
      <c r="A3329" s="2" t="s">
        <v>688</v>
      </c>
      <c r="B3329" s="14"/>
      <c r="C3329" s="1" t="s">
        <v>17</v>
      </c>
      <c r="D3329" s="2" t="s">
        <v>704</v>
      </c>
      <c r="E3329" s="1" t="s">
        <v>17</v>
      </c>
      <c r="F3329" s="4"/>
      <c r="G3329" s="1" t="b">
        <v>1</v>
      </c>
      <c r="H3329" s="1" t="b">
        <v>1</v>
      </c>
      <c r="I3329" s="1" t="s">
        <v>2207</v>
      </c>
      <c r="J3329" s="5"/>
    </row>
    <row r="3330" hidden="1">
      <c r="A3330" s="2" t="s">
        <v>688</v>
      </c>
      <c r="B3330" s="14"/>
      <c r="C3330" s="1" t="s">
        <v>17</v>
      </c>
      <c r="D3330" s="2" t="s">
        <v>704</v>
      </c>
      <c r="E3330" s="1" t="s">
        <v>17</v>
      </c>
      <c r="F3330" s="1" t="s">
        <v>3040</v>
      </c>
      <c r="G3330" s="1" t="b">
        <v>1</v>
      </c>
      <c r="H3330" s="1" t="b">
        <v>1</v>
      </c>
      <c r="I3330" s="1" t="s">
        <v>2207</v>
      </c>
      <c r="J3330" s="5"/>
    </row>
    <row r="3331" hidden="1">
      <c r="A3331" s="2" t="s">
        <v>688</v>
      </c>
      <c r="B3331" s="14"/>
      <c r="C3331" s="1" t="s">
        <v>17</v>
      </c>
      <c r="D3331" s="2" t="s">
        <v>689</v>
      </c>
      <c r="E3331" s="1" t="s">
        <v>20</v>
      </c>
      <c r="F3331" s="1" t="s">
        <v>3130</v>
      </c>
      <c r="G3331" s="1" t="b">
        <v>1</v>
      </c>
      <c r="H3331" s="1" t="b">
        <v>1</v>
      </c>
      <c r="I3331" s="1" t="s">
        <v>2221</v>
      </c>
      <c r="J3331" s="5"/>
    </row>
    <row r="3332" hidden="1">
      <c r="A3332" s="2" t="s">
        <v>688</v>
      </c>
      <c r="B3332" s="14"/>
      <c r="C3332" s="1" t="s">
        <v>17</v>
      </c>
      <c r="D3332" s="2" t="s">
        <v>704</v>
      </c>
      <c r="E3332" s="1" t="s">
        <v>17</v>
      </c>
      <c r="F3332" s="1" t="s">
        <v>3131</v>
      </c>
      <c r="G3332" s="1" t="b">
        <v>1</v>
      </c>
      <c r="H3332" s="1" t="b">
        <v>1</v>
      </c>
      <c r="I3332" s="1" t="s">
        <v>2221</v>
      </c>
      <c r="J3332" s="5"/>
    </row>
    <row r="3333" hidden="1">
      <c r="A3333" s="2" t="s">
        <v>688</v>
      </c>
      <c r="B3333" s="14"/>
      <c r="C3333" s="1" t="s">
        <v>17</v>
      </c>
      <c r="D3333" s="2" t="s">
        <v>625</v>
      </c>
      <c r="E3333" s="1" t="s">
        <v>22</v>
      </c>
      <c r="F3333" s="1" t="s">
        <v>3132</v>
      </c>
      <c r="G3333" s="1" t="b">
        <v>1</v>
      </c>
      <c r="H3333" s="1" t="b">
        <v>1</v>
      </c>
      <c r="I3333" s="1" t="s">
        <v>2221</v>
      </c>
      <c r="J3333" s="5"/>
    </row>
    <row r="3334" hidden="1">
      <c r="A3334" s="2" t="s">
        <v>688</v>
      </c>
      <c r="B3334" s="14"/>
      <c r="C3334" s="1" t="s">
        <v>17</v>
      </c>
      <c r="D3334" s="2" t="s">
        <v>689</v>
      </c>
      <c r="E3334" s="1" t="s">
        <v>20</v>
      </c>
      <c r="F3334" s="4"/>
      <c r="G3334" s="1" t="b">
        <v>1</v>
      </c>
      <c r="H3334" s="1" t="b">
        <v>1</v>
      </c>
      <c r="I3334" s="1" t="s">
        <v>2221</v>
      </c>
      <c r="J3334" s="5"/>
    </row>
    <row r="3335" hidden="1">
      <c r="A3335" s="2" t="s">
        <v>688</v>
      </c>
      <c r="B3335" s="14"/>
      <c r="C3335" s="1" t="s">
        <v>17</v>
      </c>
      <c r="D3335" s="2" t="s">
        <v>706</v>
      </c>
      <c r="E3335" s="1" t="s">
        <v>15</v>
      </c>
      <c r="F3335" s="4"/>
      <c r="G3335" s="1" t="b">
        <v>1</v>
      </c>
      <c r="H3335" s="1" t="b">
        <v>1</v>
      </c>
      <c r="I3335" s="1" t="s">
        <v>2221</v>
      </c>
      <c r="J3335" s="5"/>
    </row>
    <row r="3336" hidden="1">
      <c r="A3336" s="2" t="s">
        <v>690</v>
      </c>
      <c r="B3336" s="14"/>
      <c r="C3336" s="1" t="s">
        <v>17</v>
      </c>
      <c r="D3336" s="2" t="s">
        <v>707</v>
      </c>
      <c r="E3336" s="1" t="s">
        <v>22</v>
      </c>
      <c r="F3336" s="1" t="s">
        <v>2980</v>
      </c>
      <c r="G3336" s="1" t="b">
        <v>1</v>
      </c>
      <c r="H3336" s="1" t="b">
        <v>1</v>
      </c>
      <c r="I3336" s="1" t="s">
        <v>2236</v>
      </c>
      <c r="J3336" s="5"/>
    </row>
    <row r="3337" hidden="1">
      <c r="A3337" s="2" t="s">
        <v>690</v>
      </c>
      <c r="B3337" s="14"/>
      <c r="C3337" s="1" t="s">
        <v>17</v>
      </c>
      <c r="D3337" s="2" t="s">
        <v>703</v>
      </c>
      <c r="E3337" s="1" t="s">
        <v>22</v>
      </c>
      <c r="F3337" s="1" t="s">
        <v>2981</v>
      </c>
      <c r="G3337" s="1" t="b">
        <v>1</v>
      </c>
      <c r="H3337" s="1" t="b">
        <v>1</v>
      </c>
      <c r="I3337" s="1" t="s">
        <v>2236</v>
      </c>
      <c r="J3337" s="5"/>
    </row>
    <row r="3338" hidden="1">
      <c r="A3338" s="2" t="s">
        <v>690</v>
      </c>
      <c r="B3338" s="14"/>
      <c r="C3338" s="1" t="s">
        <v>17</v>
      </c>
      <c r="D3338" s="2" t="s">
        <v>580</v>
      </c>
      <c r="E3338" s="1" t="s">
        <v>22</v>
      </c>
      <c r="F3338" s="1" t="s">
        <v>3073</v>
      </c>
      <c r="G3338" s="1" t="b">
        <v>1</v>
      </c>
      <c r="H3338" s="1" t="b">
        <v>1</v>
      </c>
      <c r="I3338" s="1" t="s">
        <v>2236</v>
      </c>
      <c r="J3338" s="5"/>
    </row>
    <row r="3339" hidden="1">
      <c r="A3339" s="2" t="s">
        <v>690</v>
      </c>
      <c r="B3339" s="14"/>
      <c r="C3339" s="1" t="s">
        <v>17</v>
      </c>
      <c r="D3339" s="2" t="s">
        <v>705</v>
      </c>
      <c r="E3339" s="1" t="s">
        <v>17</v>
      </c>
      <c r="F3339" s="1" t="s">
        <v>3133</v>
      </c>
      <c r="G3339" s="1" t="b">
        <v>1</v>
      </c>
      <c r="H3339" s="1" t="b">
        <v>1</v>
      </c>
      <c r="I3339" s="1" t="s">
        <v>2236</v>
      </c>
      <c r="J3339" s="5"/>
    </row>
    <row r="3340" hidden="1">
      <c r="A3340" s="2" t="s">
        <v>690</v>
      </c>
      <c r="B3340" s="14"/>
      <c r="C3340" s="1" t="s">
        <v>17</v>
      </c>
      <c r="D3340" s="2" t="s">
        <v>705</v>
      </c>
      <c r="E3340" s="1" t="s">
        <v>17</v>
      </c>
      <c r="F3340" s="1" t="s">
        <v>3133</v>
      </c>
      <c r="G3340" s="1" t="b">
        <v>1</v>
      </c>
      <c r="H3340" s="1" t="b">
        <v>1</v>
      </c>
      <c r="I3340" s="1" t="s">
        <v>2236</v>
      </c>
      <c r="J3340" s="5"/>
    </row>
    <row r="3341" hidden="1">
      <c r="A3341" s="2" t="s">
        <v>691</v>
      </c>
      <c r="B3341" s="14"/>
      <c r="C3341" s="1" t="s">
        <v>17</v>
      </c>
      <c r="D3341" s="2" t="s">
        <v>717</v>
      </c>
      <c r="E3341" s="1" t="s">
        <v>22</v>
      </c>
      <c r="F3341" s="1" t="s">
        <v>3134</v>
      </c>
      <c r="G3341" s="1" t="b">
        <v>1</v>
      </c>
      <c r="H3341" s="1" t="b">
        <v>1</v>
      </c>
      <c r="I3341" s="1" t="s">
        <v>2236</v>
      </c>
      <c r="J3341" s="5"/>
    </row>
    <row r="3342" hidden="1">
      <c r="A3342" s="2" t="s">
        <v>691</v>
      </c>
      <c r="B3342" s="14"/>
      <c r="C3342" s="1" t="s">
        <v>17</v>
      </c>
      <c r="D3342" s="2" t="s">
        <v>705</v>
      </c>
      <c r="E3342" s="1" t="s">
        <v>17</v>
      </c>
      <c r="F3342" s="1" t="s">
        <v>3133</v>
      </c>
      <c r="G3342" s="1" t="b">
        <v>1</v>
      </c>
      <c r="H3342" s="1" t="b">
        <v>1</v>
      </c>
      <c r="I3342" s="1" t="s">
        <v>2236</v>
      </c>
      <c r="J3342" s="5"/>
    </row>
    <row r="3343" hidden="1">
      <c r="A3343" s="2" t="s">
        <v>692</v>
      </c>
      <c r="B3343" s="14"/>
      <c r="C3343" s="1" t="s">
        <v>17</v>
      </c>
      <c r="D3343" s="2" t="s">
        <v>621</v>
      </c>
      <c r="E3343" s="1" t="s">
        <v>22</v>
      </c>
      <c r="F3343" s="1" t="s">
        <v>3135</v>
      </c>
      <c r="G3343" s="1" t="b">
        <v>1</v>
      </c>
      <c r="H3343" s="1" t="b">
        <v>1</v>
      </c>
      <c r="I3343" s="1" t="s">
        <v>2236</v>
      </c>
      <c r="J3343" s="5"/>
    </row>
    <row r="3344" hidden="1">
      <c r="A3344" s="2" t="s">
        <v>692</v>
      </c>
      <c r="B3344" s="14"/>
      <c r="C3344" s="1" t="s">
        <v>17</v>
      </c>
      <c r="D3344" s="2" t="s">
        <v>707</v>
      </c>
      <c r="E3344" s="1" t="s">
        <v>22</v>
      </c>
      <c r="F3344" s="1" t="s">
        <v>2980</v>
      </c>
      <c r="G3344" s="1" t="b">
        <v>1</v>
      </c>
      <c r="H3344" s="1" t="b">
        <v>1</v>
      </c>
      <c r="I3344" s="1" t="s">
        <v>2236</v>
      </c>
      <c r="J3344" s="5"/>
    </row>
    <row r="3345" hidden="1">
      <c r="A3345" s="2" t="s">
        <v>692</v>
      </c>
      <c r="B3345" s="14"/>
      <c r="C3345" s="1" t="s">
        <v>17</v>
      </c>
      <c r="D3345" s="2" t="s">
        <v>703</v>
      </c>
      <c r="E3345" s="1" t="s">
        <v>22</v>
      </c>
      <c r="F3345" s="1" t="s">
        <v>2981</v>
      </c>
      <c r="G3345" s="1" t="b">
        <v>1</v>
      </c>
      <c r="H3345" s="1" t="b">
        <v>1</v>
      </c>
      <c r="I3345" s="1" t="s">
        <v>2236</v>
      </c>
      <c r="J3345" s="5"/>
    </row>
    <row r="3346" hidden="1">
      <c r="A3346" s="2" t="s">
        <v>692</v>
      </c>
      <c r="B3346" s="14"/>
      <c r="C3346" s="1" t="s">
        <v>17</v>
      </c>
      <c r="D3346" s="2" t="s">
        <v>580</v>
      </c>
      <c r="E3346" s="1" t="s">
        <v>22</v>
      </c>
      <c r="F3346" s="1" t="s">
        <v>3073</v>
      </c>
      <c r="G3346" s="1" t="b">
        <v>1</v>
      </c>
      <c r="H3346" s="1" t="b">
        <v>1</v>
      </c>
      <c r="I3346" s="1" t="s">
        <v>2236</v>
      </c>
      <c r="J3346" s="5"/>
    </row>
    <row r="3347" hidden="1">
      <c r="A3347" s="2" t="s">
        <v>692</v>
      </c>
      <c r="B3347" s="14"/>
      <c r="C3347" s="1" t="s">
        <v>17</v>
      </c>
      <c r="D3347" s="2" t="s">
        <v>705</v>
      </c>
      <c r="E3347" s="1" t="s">
        <v>17</v>
      </c>
      <c r="F3347" s="1" t="s">
        <v>2188</v>
      </c>
      <c r="G3347" s="1" t="b">
        <v>1</v>
      </c>
      <c r="H3347" s="1" t="b">
        <v>1</v>
      </c>
      <c r="I3347" s="1" t="s">
        <v>2236</v>
      </c>
      <c r="J3347" s="5"/>
    </row>
    <row r="3348" hidden="1">
      <c r="A3348" s="2" t="s">
        <v>692</v>
      </c>
      <c r="B3348" s="14"/>
      <c r="C3348" s="1" t="s">
        <v>17</v>
      </c>
      <c r="D3348" s="2" t="s">
        <v>623</v>
      </c>
      <c r="E3348" s="1" t="s">
        <v>22</v>
      </c>
      <c r="F3348" s="1" t="s">
        <v>3136</v>
      </c>
      <c r="G3348" s="1" t="b">
        <v>1</v>
      </c>
      <c r="H3348" s="1" t="b">
        <v>1</v>
      </c>
      <c r="I3348" s="1" t="s">
        <v>2236</v>
      </c>
      <c r="J3348" s="5"/>
    </row>
    <row r="3349" hidden="1">
      <c r="A3349" s="2" t="s">
        <v>692</v>
      </c>
      <c r="B3349" s="14"/>
      <c r="C3349" s="1" t="s">
        <v>17</v>
      </c>
      <c r="D3349" s="2" t="s">
        <v>622</v>
      </c>
      <c r="E3349" s="1" t="s">
        <v>22</v>
      </c>
      <c r="F3349" s="1" t="s">
        <v>3136</v>
      </c>
      <c r="G3349" s="1" t="b">
        <v>1</v>
      </c>
      <c r="H3349" s="1" t="b">
        <v>1</v>
      </c>
      <c r="I3349" s="1" t="s">
        <v>2236</v>
      </c>
      <c r="J3349" s="5"/>
    </row>
    <row r="3350" hidden="1">
      <c r="A3350" s="2" t="s">
        <v>692</v>
      </c>
      <c r="B3350" s="14"/>
      <c r="C3350" s="1" t="s">
        <v>17</v>
      </c>
      <c r="D3350" s="2" t="s">
        <v>628</v>
      </c>
      <c r="E3350" s="1" t="s">
        <v>22</v>
      </c>
      <c r="F3350" s="1" t="s">
        <v>3136</v>
      </c>
      <c r="G3350" s="1" t="b">
        <v>1</v>
      </c>
      <c r="H3350" s="1" t="b">
        <v>1</v>
      </c>
      <c r="I3350" s="1" t="s">
        <v>2236</v>
      </c>
      <c r="J3350" s="5"/>
    </row>
    <row r="3351" hidden="1">
      <c r="A3351" s="2" t="s">
        <v>692</v>
      </c>
      <c r="B3351" s="14"/>
      <c r="C3351" s="1" t="s">
        <v>17</v>
      </c>
      <c r="D3351" s="2" t="s">
        <v>705</v>
      </c>
      <c r="E3351" s="1" t="s">
        <v>17</v>
      </c>
      <c r="F3351" s="1" t="s">
        <v>2188</v>
      </c>
      <c r="G3351" s="1" t="b">
        <v>1</v>
      </c>
      <c r="H3351" s="1" t="b">
        <v>1</v>
      </c>
      <c r="I3351" s="1" t="s">
        <v>2236</v>
      </c>
      <c r="J3351" s="5"/>
    </row>
    <row r="3352" hidden="1">
      <c r="A3352" s="2" t="s">
        <v>693</v>
      </c>
      <c r="B3352" s="14"/>
      <c r="C3352" s="1" t="s">
        <v>17</v>
      </c>
      <c r="D3352" s="2" t="s">
        <v>649</v>
      </c>
      <c r="E3352" s="1" t="s">
        <v>17</v>
      </c>
      <c r="F3352" s="4"/>
      <c r="G3352" s="1" t="b">
        <v>1</v>
      </c>
      <c r="H3352" s="1" t="b">
        <v>1</v>
      </c>
      <c r="I3352" s="1" t="s">
        <v>2207</v>
      </c>
      <c r="J3352" s="5"/>
    </row>
    <row r="3353" hidden="1">
      <c r="A3353" s="2" t="s">
        <v>693</v>
      </c>
      <c r="B3353" s="14"/>
      <c r="C3353" s="1" t="s">
        <v>17</v>
      </c>
      <c r="D3353" s="2" t="s">
        <v>649</v>
      </c>
      <c r="E3353" s="1" t="s">
        <v>17</v>
      </c>
      <c r="F3353" s="1" t="s">
        <v>2994</v>
      </c>
      <c r="G3353" s="1" t="b">
        <v>1</v>
      </c>
      <c r="H3353" s="1" t="b">
        <v>1</v>
      </c>
      <c r="I3353" s="1" t="s">
        <v>2207</v>
      </c>
      <c r="J3353" s="5"/>
    </row>
    <row r="3354" hidden="1">
      <c r="A3354" s="2" t="s">
        <v>693</v>
      </c>
      <c r="B3354" s="14"/>
      <c r="C3354" s="1" t="s">
        <v>17</v>
      </c>
      <c r="D3354" s="2" t="s">
        <v>620</v>
      </c>
      <c r="E3354" s="1" t="s">
        <v>22</v>
      </c>
      <c r="F3354" s="1" t="s">
        <v>3136</v>
      </c>
      <c r="G3354" s="1" t="b">
        <v>1</v>
      </c>
      <c r="H3354" s="1" t="b">
        <v>1</v>
      </c>
      <c r="I3354" s="1" t="s">
        <v>2236</v>
      </c>
      <c r="J3354" s="5"/>
    </row>
    <row r="3355" hidden="1">
      <c r="A3355" s="2" t="s">
        <v>693</v>
      </c>
      <c r="B3355" s="14"/>
      <c r="C3355" s="1" t="s">
        <v>17</v>
      </c>
      <c r="D3355" s="2" t="s">
        <v>640</v>
      </c>
      <c r="E3355" s="1" t="s">
        <v>22</v>
      </c>
      <c r="F3355" s="1" t="s">
        <v>3136</v>
      </c>
      <c r="G3355" s="1" t="b">
        <v>1</v>
      </c>
      <c r="H3355" s="1" t="b">
        <v>1</v>
      </c>
      <c r="I3355" s="1" t="s">
        <v>2236</v>
      </c>
      <c r="J3355" s="5"/>
    </row>
    <row r="3356" hidden="1">
      <c r="A3356" s="2" t="s">
        <v>693</v>
      </c>
      <c r="B3356" s="14"/>
      <c r="C3356" s="1" t="s">
        <v>17</v>
      </c>
      <c r="D3356" s="2" t="s">
        <v>717</v>
      </c>
      <c r="E3356" s="1" t="s">
        <v>22</v>
      </c>
      <c r="F3356" s="1" t="s">
        <v>3134</v>
      </c>
      <c r="G3356" s="1" t="b">
        <v>1</v>
      </c>
      <c r="H3356" s="1" t="b">
        <v>1</v>
      </c>
      <c r="I3356" s="1" t="s">
        <v>2236</v>
      </c>
      <c r="J3356" s="5"/>
    </row>
    <row r="3357" hidden="1">
      <c r="A3357" s="2" t="s">
        <v>693</v>
      </c>
      <c r="B3357" s="14"/>
      <c r="C3357" s="1" t="s">
        <v>17</v>
      </c>
      <c r="D3357" s="2" t="s">
        <v>705</v>
      </c>
      <c r="E3357" s="1" t="s">
        <v>17</v>
      </c>
      <c r="F3357" s="1" t="s">
        <v>3137</v>
      </c>
      <c r="G3357" s="1" t="b">
        <v>1</v>
      </c>
      <c r="H3357" s="1" t="b">
        <v>1</v>
      </c>
      <c r="I3357" s="1" t="s">
        <v>2236</v>
      </c>
      <c r="J3357" s="5"/>
    </row>
    <row r="3358" hidden="1">
      <c r="A3358" s="2" t="s">
        <v>693</v>
      </c>
      <c r="B3358" s="14"/>
      <c r="C3358" s="1" t="s">
        <v>17</v>
      </c>
      <c r="D3358" s="2" t="s">
        <v>639</v>
      </c>
      <c r="E3358" s="1" t="s">
        <v>22</v>
      </c>
      <c r="F3358" s="1" t="s">
        <v>2412</v>
      </c>
      <c r="G3358" s="1" t="b">
        <v>1</v>
      </c>
      <c r="H3358" s="1" t="b">
        <v>1</v>
      </c>
      <c r="I3358" s="1" t="s">
        <v>2236</v>
      </c>
      <c r="J3358" s="5"/>
    </row>
    <row r="3359">
      <c r="A3359" s="2" t="s">
        <v>693</v>
      </c>
      <c r="B3359" s="13">
        <v>46076.84155092592</v>
      </c>
      <c r="C3359" s="1" t="s">
        <v>17</v>
      </c>
      <c r="D3359" s="2" t="s">
        <v>638</v>
      </c>
      <c r="E3359" s="1" t="s">
        <v>22</v>
      </c>
      <c r="F3359" s="1" t="s">
        <v>2412</v>
      </c>
      <c r="G3359" s="1" t="b">
        <v>1</v>
      </c>
      <c r="H3359" s="1" t="b">
        <v>1</v>
      </c>
      <c r="I3359" s="1" t="s">
        <v>2236</v>
      </c>
      <c r="J3359" s="5"/>
    </row>
    <row r="3360" hidden="1">
      <c r="A3360" s="2" t="s">
        <v>694</v>
      </c>
      <c r="B3360" s="14"/>
      <c r="C3360" s="1" t="s">
        <v>17</v>
      </c>
      <c r="D3360" s="2" t="s">
        <v>707</v>
      </c>
      <c r="E3360" s="1" t="s">
        <v>22</v>
      </c>
      <c r="F3360" s="1" t="s">
        <v>2980</v>
      </c>
      <c r="G3360" s="1" t="b">
        <v>1</v>
      </c>
      <c r="H3360" s="1" t="b">
        <v>1</v>
      </c>
      <c r="I3360" s="1" t="s">
        <v>2236</v>
      </c>
      <c r="J3360" s="5"/>
    </row>
    <row r="3361" hidden="1">
      <c r="A3361" s="2" t="s">
        <v>694</v>
      </c>
      <c r="B3361" s="14"/>
      <c r="C3361" s="1" t="s">
        <v>17</v>
      </c>
      <c r="D3361" s="2" t="s">
        <v>703</v>
      </c>
      <c r="E3361" s="1" t="s">
        <v>22</v>
      </c>
      <c r="F3361" s="1" t="s">
        <v>2981</v>
      </c>
      <c r="G3361" s="1" t="b">
        <v>1</v>
      </c>
      <c r="H3361" s="1" t="b">
        <v>1</v>
      </c>
      <c r="I3361" s="1" t="s">
        <v>2236</v>
      </c>
      <c r="J3361" s="5"/>
    </row>
    <row r="3362" hidden="1">
      <c r="A3362" s="2" t="s">
        <v>694</v>
      </c>
      <c r="B3362" s="14"/>
      <c r="C3362" s="1" t="s">
        <v>17</v>
      </c>
      <c r="D3362" s="2" t="s">
        <v>580</v>
      </c>
      <c r="E3362" s="1" t="s">
        <v>22</v>
      </c>
      <c r="F3362" s="1" t="s">
        <v>3073</v>
      </c>
      <c r="G3362" s="1" t="b">
        <v>1</v>
      </c>
      <c r="H3362" s="1" t="b">
        <v>1</v>
      </c>
      <c r="I3362" s="1" t="s">
        <v>2236</v>
      </c>
      <c r="J3362" s="5"/>
    </row>
    <row r="3363" hidden="1">
      <c r="A3363" s="2" t="s">
        <v>694</v>
      </c>
      <c r="B3363" s="14"/>
      <c r="C3363" s="1" t="s">
        <v>17</v>
      </c>
      <c r="D3363" s="2" t="s">
        <v>705</v>
      </c>
      <c r="E3363" s="1" t="s">
        <v>17</v>
      </c>
      <c r="F3363" s="1" t="s">
        <v>3138</v>
      </c>
      <c r="G3363" s="1" t="b">
        <v>1</v>
      </c>
      <c r="H3363" s="1" t="b">
        <v>1</v>
      </c>
      <c r="I3363" s="1" t="s">
        <v>2221</v>
      </c>
      <c r="J3363" s="5"/>
    </row>
    <row r="3364" hidden="1">
      <c r="A3364" s="2" t="s">
        <v>694</v>
      </c>
      <c r="B3364" s="14"/>
      <c r="C3364" s="1" t="s">
        <v>17</v>
      </c>
      <c r="D3364" s="2" t="s">
        <v>623</v>
      </c>
      <c r="E3364" s="1" t="s">
        <v>22</v>
      </c>
      <c r="F3364" s="1" t="s">
        <v>3136</v>
      </c>
      <c r="G3364" s="1" t="b">
        <v>1</v>
      </c>
      <c r="H3364" s="1" t="b">
        <v>1</v>
      </c>
      <c r="I3364" s="1" t="s">
        <v>2236</v>
      </c>
      <c r="J3364" s="5"/>
    </row>
    <row r="3365" hidden="1">
      <c r="A3365" s="2" t="s">
        <v>694</v>
      </c>
      <c r="B3365" s="14"/>
      <c r="C3365" s="1" t="s">
        <v>17</v>
      </c>
      <c r="D3365" s="2" t="s">
        <v>622</v>
      </c>
      <c r="E3365" s="1" t="s">
        <v>22</v>
      </c>
      <c r="F3365" s="1" t="s">
        <v>3136</v>
      </c>
      <c r="G3365" s="1" t="b">
        <v>1</v>
      </c>
      <c r="H3365" s="1" t="b">
        <v>1</v>
      </c>
      <c r="I3365" s="1" t="s">
        <v>2236</v>
      </c>
      <c r="J3365" s="5"/>
    </row>
    <row r="3366">
      <c r="A3366" s="2" t="s">
        <v>694</v>
      </c>
      <c r="B3366" s="13">
        <v>46081.675775462965</v>
      </c>
      <c r="C3366" s="1" t="s">
        <v>17</v>
      </c>
      <c r="D3366" s="2" t="s">
        <v>628</v>
      </c>
      <c r="E3366" s="1" t="s">
        <v>22</v>
      </c>
      <c r="F3366" s="1" t="s">
        <v>3136</v>
      </c>
      <c r="G3366" s="1" t="b">
        <v>1</v>
      </c>
      <c r="H3366" s="1" t="b">
        <v>1</v>
      </c>
      <c r="I3366" s="1" t="s">
        <v>2236</v>
      </c>
      <c r="J3366" s="5"/>
    </row>
    <row r="3367" hidden="1">
      <c r="A3367" s="2" t="s">
        <v>694</v>
      </c>
      <c r="B3367" s="14"/>
      <c r="C3367" s="1" t="s">
        <v>17</v>
      </c>
      <c r="D3367" s="2" t="s">
        <v>705</v>
      </c>
      <c r="E3367" s="1" t="s">
        <v>17</v>
      </c>
      <c r="F3367" s="1" t="s">
        <v>3138</v>
      </c>
      <c r="G3367" s="1" t="b">
        <v>1</v>
      </c>
      <c r="H3367" s="1" t="b">
        <v>1</v>
      </c>
      <c r="I3367" s="1" t="s">
        <v>2221</v>
      </c>
      <c r="J3367" s="5"/>
    </row>
    <row r="3368" hidden="1">
      <c r="A3368" s="2" t="s">
        <v>695</v>
      </c>
      <c r="B3368" s="14"/>
      <c r="C3368" s="1" t="s">
        <v>17</v>
      </c>
      <c r="D3368" s="2" t="s">
        <v>620</v>
      </c>
      <c r="E3368" s="1" t="s">
        <v>22</v>
      </c>
      <c r="F3368" s="1" t="s">
        <v>3136</v>
      </c>
      <c r="G3368" s="1" t="b">
        <v>1</v>
      </c>
      <c r="H3368" s="1" t="b">
        <v>1</v>
      </c>
      <c r="I3368" s="1" t="s">
        <v>2236</v>
      </c>
      <c r="J3368" s="5"/>
    </row>
    <row r="3369" hidden="1">
      <c r="A3369" s="2" t="s">
        <v>695</v>
      </c>
      <c r="B3369" s="14"/>
      <c r="C3369" s="1" t="s">
        <v>17</v>
      </c>
      <c r="D3369" s="2" t="s">
        <v>640</v>
      </c>
      <c r="E3369" s="1" t="s">
        <v>22</v>
      </c>
      <c r="F3369" s="1" t="s">
        <v>3136</v>
      </c>
      <c r="G3369" s="1" t="b">
        <v>1</v>
      </c>
      <c r="H3369" s="1" t="b">
        <v>1</v>
      </c>
      <c r="I3369" s="1" t="s">
        <v>2236</v>
      </c>
      <c r="J3369" s="5"/>
    </row>
    <row r="3370" hidden="1">
      <c r="A3370" s="2" t="s">
        <v>695</v>
      </c>
      <c r="B3370" s="14"/>
      <c r="C3370" s="1" t="s">
        <v>17</v>
      </c>
      <c r="D3370" s="2" t="s">
        <v>717</v>
      </c>
      <c r="E3370" s="1" t="s">
        <v>22</v>
      </c>
      <c r="F3370" s="1" t="s">
        <v>3134</v>
      </c>
      <c r="G3370" s="1" t="b">
        <v>1</v>
      </c>
      <c r="H3370" s="1" t="b">
        <v>1</v>
      </c>
      <c r="I3370" s="1" t="s">
        <v>2236</v>
      </c>
      <c r="J3370" s="5"/>
    </row>
    <row r="3371" hidden="1">
      <c r="A3371" s="2" t="s">
        <v>695</v>
      </c>
      <c r="B3371" s="14"/>
      <c r="C3371" s="1" t="s">
        <v>17</v>
      </c>
      <c r="D3371" s="2" t="s">
        <v>705</v>
      </c>
      <c r="E3371" s="1" t="s">
        <v>17</v>
      </c>
      <c r="F3371" s="1" t="s">
        <v>3133</v>
      </c>
      <c r="G3371" s="1" t="b">
        <v>1</v>
      </c>
      <c r="H3371" s="1" t="b">
        <v>1</v>
      </c>
      <c r="I3371" s="1" t="s">
        <v>2236</v>
      </c>
      <c r="J3371" s="5"/>
    </row>
    <row r="3372" hidden="1">
      <c r="A3372" s="2" t="s">
        <v>695</v>
      </c>
      <c r="B3372" s="14"/>
      <c r="C3372" s="1" t="s">
        <v>17</v>
      </c>
      <c r="D3372" s="2" t="s">
        <v>639</v>
      </c>
      <c r="E3372" s="1" t="s">
        <v>22</v>
      </c>
      <c r="F3372" s="1" t="s">
        <v>3136</v>
      </c>
      <c r="G3372" s="1" t="b">
        <v>1</v>
      </c>
      <c r="H3372" s="1" t="b">
        <v>1</v>
      </c>
      <c r="I3372" s="1" t="s">
        <v>2236</v>
      </c>
      <c r="J3372" s="5"/>
    </row>
    <row r="3373" hidden="1">
      <c r="A3373" s="2" t="s">
        <v>695</v>
      </c>
      <c r="B3373" s="14"/>
      <c r="C3373" s="1" t="s">
        <v>17</v>
      </c>
      <c r="D3373" s="2" t="s">
        <v>638</v>
      </c>
      <c r="E3373" s="1" t="s">
        <v>22</v>
      </c>
      <c r="F3373" s="1" t="s">
        <v>3136</v>
      </c>
      <c r="G3373" s="1" t="b">
        <v>1</v>
      </c>
      <c r="H3373" s="1" t="b">
        <v>1</v>
      </c>
      <c r="I3373" s="1" t="s">
        <v>2236</v>
      </c>
      <c r="J3373" s="5"/>
    </row>
    <row r="3374" hidden="1">
      <c r="A3374" s="2" t="s">
        <v>695</v>
      </c>
      <c r="B3374" s="14"/>
      <c r="C3374" s="1" t="s">
        <v>17</v>
      </c>
      <c r="D3374" s="2" t="s">
        <v>705</v>
      </c>
      <c r="E3374" s="1" t="s">
        <v>17</v>
      </c>
      <c r="F3374" s="1" t="s">
        <v>3133</v>
      </c>
      <c r="G3374" s="1" t="b">
        <v>1</v>
      </c>
      <c r="H3374" s="1" t="b">
        <v>1</v>
      </c>
      <c r="I3374" s="1" t="s">
        <v>2236</v>
      </c>
      <c r="J3374" s="5"/>
    </row>
    <row r="3375" hidden="1">
      <c r="A3375" s="2" t="s">
        <v>696</v>
      </c>
      <c r="B3375" s="14"/>
      <c r="C3375" s="1" t="s">
        <v>17</v>
      </c>
      <c r="D3375" s="2" t="s">
        <v>621</v>
      </c>
      <c r="E3375" s="1" t="s">
        <v>22</v>
      </c>
      <c r="F3375" s="1" t="s">
        <v>3135</v>
      </c>
      <c r="G3375" s="1" t="b">
        <v>1</v>
      </c>
      <c r="H3375" s="1" t="b">
        <v>1</v>
      </c>
      <c r="I3375" s="1" t="s">
        <v>2236</v>
      </c>
      <c r="J3375" s="5"/>
    </row>
    <row r="3376" hidden="1">
      <c r="A3376" s="2" t="s">
        <v>696</v>
      </c>
      <c r="B3376" s="14"/>
      <c r="C3376" s="1" t="s">
        <v>17</v>
      </c>
      <c r="D3376" s="2" t="s">
        <v>707</v>
      </c>
      <c r="E3376" s="1" t="s">
        <v>22</v>
      </c>
      <c r="F3376" s="1" t="s">
        <v>2980</v>
      </c>
      <c r="G3376" s="1" t="b">
        <v>1</v>
      </c>
      <c r="H3376" s="1" t="b">
        <v>1</v>
      </c>
      <c r="I3376" s="1" t="s">
        <v>2236</v>
      </c>
      <c r="J3376" s="5"/>
    </row>
    <row r="3377" hidden="1">
      <c r="A3377" s="2" t="s">
        <v>696</v>
      </c>
      <c r="B3377" s="14"/>
      <c r="C3377" s="1" t="s">
        <v>17</v>
      </c>
      <c r="D3377" s="2" t="s">
        <v>703</v>
      </c>
      <c r="E3377" s="1" t="s">
        <v>22</v>
      </c>
      <c r="F3377" s="1" t="s">
        <v>2981</v>
      </c>
      <c r="G3377" s="1" t="b">
        <v>1</v>
      </c>
      <c r="H3377" s="1" t="b">
        <v>1</v>
      </c>
      <c r="I3377" s="1" t="s">
        <v>2236</v>
      </c>
      <c r="J3377" s="5"/>
    </row>
    <row r="3378" hidden="1">
      <c r="A3378" s="2" t="s">
        <v>696</v>
      </c>
      <c r="B3378" s="14"/>
      <c r="C3378" s="1" t="s">
        <v>17</v>
      </c>
      <c r="D3378" s="2" t="s">
        <v>580</v>
      </c>
      <c r="E3378" s="1" t="s">
        <v>22</v>
      </c>
      <c r="F3378" s="1" t="s">
        <v>3073</v>
      </c>
      <c r="G3378" s="1" t="b">
        <v>1</v>
      </c>
      <c r="H3378" s="1" t="b">
        <v>1</v>
      </c>
      <c r="I3378" s="1" t="s">
        <v>2236</v>
      </c>
      <c r="J3378" s="5"/>
    </row>
    <row r="3379" hidden="1">
      <c r="A3379" s="2" t="s">
        <v>696</v>
      </c>
      <c r="B3379" s="14"/>
      <c r="C3379" s="1" t="s">
        <v>17</v>
      </c>
      <c r="D3379" s="2" t="s">
        <v>705</v>
      </c>
      <c r="E3379" s="1" t="s">
        <v>17</v>
      </c>
      <c r="F3379" s="1" t="s">
        <v>3133</v>
      </c>
      <c r="G3379" s="1" t="b">
        <v>1</v>
      </c>
      <c r="H3379" s="1" t="b">
        <v>1</v>
      </c>
      <c r="I3379" s="1" t="s">
        <v>2236</v>
      </c>
      <c r="J3379" s="5"/>
    </row>
    <row r="3380" hidden="1">
      <c r="A3380" s="2" t="s">
        <v>696</v>
      </c>
      <c r="B3380" s="14"/>
      <c r="C3380" s="1" t="s">
        <v>17</v>
      </c>
      <c r="D3380" s="2" t="s">
        <v>623</v>
      </c>
      <c r="E3380" s="1" t="s">
        <v>22</v>
      </c>
      <c r="F3380" s="1" t="s">
        <v>3136</v>
      </c>
      <c r="G3380" s="1" t="b">
        <v>1</v>
      </c>
      <c r="H3380" s="1" t="b">
        <v>1</v>
      </c>
      <c r="I3380" s="1" t="s">
        <v>2236</v>
      </c>
      <c r="J3380" s="5"/>
    </row>
    <row r="3381" hidden="1">
      <c r="A3381" s="2" t="s">
        <v>696</v>
      </c>
      <c r="B3381" s="14"/>
      <c r="C3381" s="1" t="s">
        <v>17</v>
      </c>
      <c r="D3381" s="2" t="s">
        <v>622</v>
      </c>
      <c r="E3381" s="1" t="s">
        <v>22</v>
      </c>
      <c r="F3381" s="1" t="s">
        <v>3136</v>
      </c>
      <c r="G3381" s="1" t="b">
        <v>1</v>
      </c>
      <c r="H3381" s="1" t="b">
        <v>1</v>
      </c>
      <c r="I3381" s="1" t="s">
        <v>2236</v>
      </c>
      <c r="J3381" s="5"/>
    </row>
    <row r="3382" hidden="1">
      <c r="A3382" s="2" t="s">
        <v>696</v>
      </c>
      <c r="B3382" s="14"/>
      <c r="C3382" s="1" t="s">
        <v>17</v>
      </c>
      <c r="D3382" s="2" t="s">
        <v>628</v>
      </c>
      <c r="E3382" s="1" t="s">
        <v>22</v>
      </c>
      <c r="F3382" s="1" t="s">
        <v>3136</v>
      </c>
      <c r="G3382" s="1" t="b">
        <v>1</v>
      </c>
      <c r="H3382" s="1" t="b">
        <v>1</v>
      </c>
      <c r="I3382" s="1" t="s">
        <v>2236</v>
      </c>
      <c r="J3382" s="5"/>
    </row>
    <row r="3383" hidden="1">
      <c r="A3383" s="2" t="s">
        <v>696</v>
      </c>
      <c r="B3383" s="14"/>
      <c r="C3383" s="1" t="s">
        <v>17</v>
      </c>
      <c r="D3383" s="2" t="s">
        <v>705</v>
      </c>
      <c r="E3383" s="1" t="s">
        <v>17</v>
      </c>
      <c r="F3383" s="1" t="s">
        <v>3133</v>
      </c>
      <c r="G3383" s="1" t="b">
        <v>1</v>
      </c>
      <c r="H3383" s="1" t="b">
        <v>1</v>
      </c>
      <c r="I3383" s="1" t="s">
        <v>2236</v>
      </c>
      <c r="J3383" s="5"/>
    </row>
    <row r="3384" hidden="1">
      <c r="A3384" s="2" t="s">
        <v>697</v>
      </c>
      <c r="B3384" s="14"/>
      <c r="C3384" s="1" t="s">
        <v>17</v>
      </c>
      <c r="D3384" s="2" t="s">
        <v>649</v>
      </c>
      <c r="E3384" s="1" t="s">
        <v>17</v>
      </c>
      <c r="F3384" s="4"/>
      <c r="G3384" s="1" t="b">
        <v>1</v>
      </c>
      <c r="H3384" s="1" t="b">
        <v>1</v>
      </c>
      <c r="I3384" s="1" t="s">
        <v>2207</v>
      </c>
      <c r="J3384" s="5"/>
    </row>
    <row r="3385" hidden="1">
      <c r="A3385" s="2" t="s">
        <v>697</v>
      </c>
      <c r="B3385" s="14"/>
      <c r="C3385" s="1" t="s">
        <v>17</v>
      </c>
      <c r="D3385" s="2" t="s">
        <v>649</v>
      </c>
      <c r="E3385" s="1" t="s">
        <v>17</v>
      </c>
      <c r="F3385" s="1" t="s">
        <v>3107</v>
      </c>
      <c r="G3385" s="1" t="b">
        <v>1</v>
      </c>
      <c r="H3385" s="1" t="b">
        <v>1</v>
      </c>
      <c r="I3385" s="1" t="s">
        <v>2207</v>
      </c>
      <c r="J3385" s="5"/>
    </row>
    <row r="3386" hidden="1">
      <c r="A3386" s="2" t="s">
        <v>697</v>
      </c>
      <c r="B3386" s="14"/>
      <c r="C3386" s="1" t="s">
        <v>17</v>
      </c>
      <c r="D3386" s="2" t="s">
        <v>717</v>
      </c>
      <c r="E3386" s="1" t="s">
        <v>22</v>
      </c>
      <c r="F3386" s="1" t="s">
        <v>3134</v>
      </c>
      <c r="G3386" s="1" t="b">
        <v>1</v>
      </c>
      <c r="H3386" s="1" t="b">
        <v>1</v>
      </c>
      <c r="I3386" s="1" t="s">
        <v>2236</v>
      </c>
      <c r="J3386" s="5"/>
    </row>
    <row r="3387" hidden="1">
      <c r="A3387" s="2" t="s">
        <v>697</v>
      </c>
      <c r="B3387" s="14"/>
      <c r="C3387" s="1" t="s">
        <v>17</v>
      </c>
      <c r="D3387" s="2" t="s">
        <v>705</v>
      </c>
      <c r="E3387" s="1" t="s">
        <v>17</v>
      </c>
      <c r="F3387" s="1" t="s">
        <v>3133</v>
      </c>
      <c r="G3387" s="1" t="b">
        <v>1</v>
      </c>
      <c r="H3387" s="1" t="b">
        <v>1</v>
      </c>
      <c r="I3387" s="1" t="s">
        <v>2236</v>
      </c>
      <c r="J3387" s="5"/>
    </row>
    <row r="3388" hidden="1">
      <c r="A3388" s="2" t="s">
        <v>697</v>
      </c>
      <c r="B3388" s="14"/>
      <c r="C3388" s="1" t="s">
        <v>17</v>
      </c>
      <c r="D3388" s="2" t="s">
        <v>639</v>
      </c>
      <c r="E3388" s="1" t="s">
        <v>22</v>
      </c>
      <c r="F3388" s="1" t="s">
        <v>3136</v>
      </c>
      <c r="G3388" s="1" t="b">
        <v>1</v>
      </c>
      <c r="H3388" s="1" t="b">
        <v>1</v>
      </c>
      <c r="I3388" s="1" t="s">
        <v>2236</v>
      </c>
      <c r="J3388" s="5"/>
    </row>
    <row r="3389" hidden="1">
      <c r="A3389" s="2" t="s">
        <v>697</v>
      </c>
      <c r="B3389" s="14"/>
      <c r="C3389" s="1" t="s">
        <v>17</v>
      </c>
      <c r="D3389" s="2" t="s">
        <v>638</v>
      </c>
      <c r="E3389" s="1" t="s">
        <v>22</v>
      </c>
      <c r="F3389" s="1" t="s">
        <v>3136</v>
      </c>
      <c r="G3389" s="1" t="b">
        <v>1</v>
      </c>
      <c r="H3389" s="1" t="b">
        <v>1</v>
      </c>
      <c r="I3389" s="1" t="s">
        <v>2236</v>
      </c>
      <c r="J3389" s="5"/>
    </row>
    <row r="3390" hidden="1">
      <c r="A3390" s="2" t="s">
        <v>697</v>
      </c>
      <c r="B3390" s="14"/>
      <c r="C3390" s="1" t="s">
        <v>17</v>
      </c>
      <c r="D3390" s="2" t="s">
        <v>705</v>
      </c>
      <c r="E3390" s="1" t="s">
        <v>17</v>
      </c>
      <c r="F3390" s="1" t="s">
        <v>3133</v>
      </c>
      <c r="G3390" s="1" t="b">
        <v>1</v>
      </c>
      <c r="H3390" s="1" t="b">
        <v>1</v>
      </c>
      <c r="I3390" s="1" t="s">
        <v>2236</v>
      </c>
      <c r="J3390" s="5"/>
    </row>
    <row r="3391" hidden="1">
      <c r="A3391" s="2" t="s">
        <v>700</v>
      </c>
      <c r="B3391" s="14"/>
      <c r="C3391" s="1" t="s">
        <v>17</v>
      </c>
      <c r="D3391" s="2" t="s">
        <v>689</v>
      </c>
      <c r="E3391" s="1" t="s">
        <v>20</v>
      </c>
      <c r="F3391" s="1" t="s">
        <v>3125</v>
      </c>
      <c r="G3391" s="1" t="b">
        <v>1</v>
      </c>
      <c r="H3391" s="1" t="b">
        <v>1</v>
      </c>
      <c r="I3391" s="1" t="s">
        <v>2221</v>
      </c>
      <c r="J3391" s="5"/>
    </row>
    <row r="3392" hidden="1">
      <c r="A3392" s="2" t="s">
        <v>700</v>
      </c>
      <c r="B3392" s="14"/>
      <c r="C3392" s="1" t="s">
        <v>17</v>
      </c>
      <c r="D3392" s="2" t="s">
        <v>687</v>
      </c>
      <c r="E3392" s="1" t="s">
        <v>15</v>
      </c>
      <c r="F3392" s="1" t="s">
        <v>3139</v>
      </c>
      <c r="G3392" s="1" t="b">
        <v>1</v>
      </c>
      <c r="H3392" s="1" t="b">
        <v>1</v>
      </c>
      <c r="I3392" s="1" t="s">
        <v>2221</v>
      </c>
      <c r="J3392" s="5"/>
    </row>
    <row r="3393" hidden="1">
      <c r="A3393" s="2" t="s">
        <v>700</v>
      </c>
      <c r="B3393" s="14"/>
      <c r="C3393" s="1" t="s">
        <v>17</v>
      </c>
      <c r="D3393" s="2" t="s">
        <v>620</v>
      </c>
      <c r="E3393" s="1" t="s">
        <v>22</v>
      </c>
      <c r="F3393" s="1" t="s">
        <v>3136</v>
      </c>
      <c r="G3393" s="1" t="b">
        <v>1</v>
      </c>
      <c r="H3393" s="1" t="b">
        <v>1</v>
      </c>
      <c r="I3393" s="1" t="s">
        <v>2236</v>
      </c>
      <c r="J3393" s="5"/>
    </row>
    <row r="3394" hidden="1">
      <c r="A3394" s="2" t="s">
        <v>700</v>
      </c>
      <c r="B3394" s="14"/>
      <c r="C3394" s="1" t="s">
        <v>17</v>
      </c>
      <c r="D3394" s="2" t="s">
        <v>640</v>
      </c>
      <c r="E3394" s="1" t="s">
        <v>22</v>
      </c>
      <c r="F3394" s="1" t="s">
        <v>3136</v>
      </c>
      <c r="G3394" s="1" t="b">
        <v>1</v>
      </c>
      <c r="H3394" s="1" t="b">
        <v>1</v>
      </c>
      <c r="I3394" s="1" t="s">
        <v>2236</v>
      </c>
      <c r="J3394" s="5"/>
    </row>
    <row r="3395" hidden="1">
      <c r="A3395" s="2" t="s">
        <v>700</v>
      </c>
      <c r="B3395" s="14"/>
      <c r="C3395" s="1" t="s">
        <v>17</v>
      </c>
      <c r="D3395" s="2" t="s">
        <v>717</v>
      </c>
      <c r="E3395" s="1" t="s">
        <v>22</v>
      </c>
      <c r="F3395" s="1" t="s">
        <v>3134</v>
      </c>
      <c r="G3395" s="1" t="b">
        <v>1</v>
      </c>
      <c r="H3395" s="1" t="b">
        <v>1</v>
      </c>
      <c r="I3395" s="1" t="s">
        <v>2236</v>
      </c>
      <c r="J3395" s="5"/>
    </row>
    <row r="3396" hidden="1">
      <c r="A3396" s="2" t="s">
        <v>700</v>
      </c>
      <c r="B3396" s="14"/>
      <c r="C3396" s="1" t="s">
        <v>17</v>
      </c>
      <c r="D3396" s="2" t="s">
        <v>705</v>
      </c>
      <c r="E3396" s="1" t="s">
        <v>17</v>
      </c>
      <c r="F3396" s="1" t="s">
        <v>3133</v>
      </c>
      <c r="G3396" s="1" t="b">
        <v>1</v>
      </c>
      <c r="H3396" s="1" t="b">
        <v>1</v>
      </c>
      <c r="I3396" s="1" t="s">
        <v>2236</v>
      </c>
      <c r="J3396" s="5"/>
    </row>
    <row r="3397" hidden="1">
      <c r="A3397" s="2" t="s">
        <v>700</v>
      </c>
      <c r="B3397" s="14"/>
      <c r="C3397" s="1" t="s">
        <v>17</v>
      </c>
      <c r="D3397" s="2" t="s">
        <v>639</v>
      </c>
      <c r="E3397" s="1" t="s">
        <v>22</v>
      </c>
      <c r="F3397" s="1" t="s">
        <v>2412</v>
      </c>
      <c r="G3397" s="1" t="b">
        <v>1</v>
      </c>
      <c r="H3397" s="1" t="b">
        <v>1</v>
      </c>
      <c r="I3397" s="1" t="s">
        <v>2236</v>
      </c>
      <c r="J3397" s="5"/>
    </row>
    <row r="3398" hidden="1">
      <c r="A3398" s="2" t="s">
        <v>700</v>
      </c>
      <c r="B3398" s="14"/>
      <c r="C3398" s="1" t="s">
        <v>17</v>
      </c>
      <c r="D3398" s="2" t="s">
        <v>638</v>
      </c>
      <c r="E3398" s="1" t="s">
        <v>22</v>
      </c>
      <c r="F3398" s="1" t="s">
        <v>2412</v>
      </c>
      <c r="G3398" s="1" t="b">
        <v>1</v>
      </c>
      <c r="H3398" s="1" t="b">
        <v>1</v>
      </c>
      <c r="I3398" s="1" t="s">
        <v>2236</v>
      </c>
      <c r="J3398" s="5"/>
    </row>
    <row r="3399" hidden="1">
      <c r="A3399" s="2" t="s">
        <v>700</v>
      </c>
      <c r="B3399" s="14"/>
      <c r="C3399" s="1" t="s">
        <v>17</v>
      </c>
      <c r="D3399" s="2" t="s">
        <v>687</v>
      </c>
      <c r="E3399" s="1" t="s">
        <v>15</v>
      </c>
      <c r="F3399" s="1" t="s">
        <v>3139</v>
      </c>
      <c r="G3399" s="1" t="b">
        <v>1</v>
      </c>
      <c r="H3399" s="1" t="b">
        <v>1</v>
      </c>
      <c r="I3399" s="1" t="s">
        <v>2221</v>
      </c>
      <c r="J3399" s="5"/>
    </row>
    <row r="3400" hidden="1">
      <c r="A3400" s="2" t="s">
        <v>700</v>
      </c>
      <c r="B3400" s="14"/>
      <c r="C3400" s="1" t="s">
        <v>17</v>
      </c>
      <c r="D3400" s="2" t="s">
        <v>705</v>
      </c>
      <c r="E3400" s="1" t="s">
        <v>17</v>
      </c>
      <c r="F3400" s="1" t="s">
        <v>3140</v>
      </c>
      <c r="G3400" s="1" t="b">
        <v>1</v>
      </c>
      <c r="H3400" s="1" t="b">
        <v>1</v>
      </c>
      <c r="I3400" s="1" t="s">
        <v>2221</v>
      </c>
      <c r="J3400" s="5"/>
    </row>
    <row r="3401" hidden="1">
      <c r="A3401" s="2" t="s">
        <v>701</v>
      </c>
      <c r="B3401" s="14"/>
      <c r="C3401" s="1" t="s">
        <v>20</v>
      </c>
      <c r="D3401" s="2" t="s">
        <v>707</v>
      </c>
      <c r="E3401" s="1" t="s">
        <v>22</v>
      </c>
      <c r="F3401" s="1" t="s">
        <v>2654</v>
      </c>
      <c r="G3401" s="1" t="b">
        <v>1</v>
      </c>
      <c r="H3401" s="1" t="b">
        <v>1</v>
      </c>
      <c r="I3401" s="1" t="s">
        <v>2221</v>
      </c>
      <c r="J3401" s="5"/>
    </row>
    <row r="3402" hidden="1">
      <c r="A3402" s="2" t="s">
        <v>701</v>
      </c>
      <c r="B3402" s="14"/>
      <c r="C3402" s="1" t="s">
        <v>20</v>
      </c>
      <c r="D3402" s="2" t="s">
        <v>703</v>
      </c>
      <c r="E3402" s="1" t="s">
        <v>22</v>
      </c>
      <c r="F3402" s="1" t="s">
        <v>2654</v>
      </c>
      <c r="G3402" s="1" t="b">
        <v>1</v>
      </c>
      <c r="H3402" s="1" t="b">
        <v>1</v>
      </c>
      <c r="I3402" s="1" t="s">
        <v>2221</v>
      </c>
      <c r="J3402" s="5"/>
    </row>
    <row r="3403" hidden="1">
      <c r="A3403" s="2" t="s">
        <v>701</v>
      </c>
      <c r="B3403" s="14"/>
      <c r="C3403" s="1" t="s">
        <v>20</v>
      </c>
      <c r="D3403" s="2" t="s">
        <v>580</v>
      </c>
      <c r="E3403" s="1" t="s">
        <v>22</v>
      </c>
      <c r="F3403" s="1" t="s">
        <v>2654</v>
      </c>
      <c r="G3403" s="1" t="b">
        <v>1</v>
      </c>
      <c r="H3403" s="1" t="b">
        <v>1</v>
      </c>
      <c r="I3403" s="1" t="s">
        <v>2221</v>
      </c>
      <c r="J3403" s="5"/>
    </row>
    <row r="3404" hidden="1">
      <c r="A3404" s="2" t="s">
        <v>701</v>
      </c>
      <c r="B3404" s="14"/>
      <c r="C3404" s="1" t="s">
        <v>20</v>
      </c>
      <c r="D3404" s="2" t="s">
        <v>800</v>
      </c>
      <c r="E3404" s="1" t="s">
        <v>13</v>
      </c>
      <c r="F3404" s="1" t="s">
        <v>3141</v>
      </c>
      <c r="G3404" s="1" t="b">
        <v>0</v>
      </c>
      <c r="H3404" s="1" t="b">
        <v>1</v>
      </c>
      <c r="I3404" s="1" t="s">
        <v>2221</v>
      </c>
      <c r="J3404" s="5"/>
    </row>
    <row r="3405" hidden="1">
      <c r="A3405" s="2" t="s">
        <v>701</v>
      </c>
      <c r="B3405" s="14"/>
      <c r="C3405" s="1" t="s">
        <v>20</v>
      </c>
      <c r="D3405" s="2" t="s">
        <v>434</v>
      </c>
      <c r="E3405" s="1" t="s">
        <v>13</v>
      </c>
      <c r="F3405" s="1" t="s">
        <v>2668</v>
      </c>
      <c r="G3405" s="1" t="b">
        <v>0</v>
      </c>
      <c r="H3405" s="1" t="b">
        <v>1</v>
      </c>
      <c r="I3405" s="1" t="s">
        <v>2221</v>
      </c>
      <c r="J3405" s="5"/>
    </row>
    <row r="3406" hidden="1">
      <c r="A3406" s="2" t="s">
        <v>701</v>
      </c>
      <c r="B3406" s="14"/>
      <c r="C3406" s="1" t="s">
        <v>20</v>
      </c>
      <c r="D3406" s="2" t="s">
        <v>279</v>
      </c>
      <c r="E3406" s="1" t="s">
        <v>13</v>
      </c>
      <c r="F3406" s="1" t="s">
        <v>3142</v>
      </c>
      <c r="G3406" s="1" t="b">
        <v>0</v>
      </c>
      <c r="H3406" s="1" t="b">
        <v>1</v>
      </c>
      <c r="I3406" s="1" t="s">
        <v>2221</v>
      </c>
      <c r="J3406" s="5"/>
    </row>
    <row r="3407" hidden="1">
      <c r="A3407" s="2" t="s">
        <v>702</v>
      </c>
      <c r="B3407" s="14"/>
      <c r="C3407" s="1" t="s">
        <v>17</v>
      </c>
      <c r="D3407" s="2" t="s">
        <v>649</v>
      </c>
      <c r="E3407" s="1" t="s">
        <v>17</v>
      </c>
      <c r="F3407" s="4"/>
      <c r="G3407" s="1" t="b">
        <v>1</v>
      </c>
      <c r="H3407" s="1" t="b">
        <v>1</v>
      </c>
      <c r="I3407" s="1" t="s">
        <v>2207</v>
      </c>
      <c r="J3407" s="5"/>
    </row>
    <row r="3408" hidden="1">
      <c r="A3408" s="2" t="s">
        <v>702</v>
      </c>
      <c r="B3408" s="14"/>
      <c r="C3408" s="1" t="s">
        <v>17</v>
      </c>
      <c r="D3408" s="2" t="s">
        <v>649</v>
      </c>
      <c r="E3408" s="1" t="s">
        <v>17</v>
      </c>
      <c r="F3408" s="1" t="s">
        <v>3107</v>
      </c>
      <c r="G3408" s="1" t="b">
        <v>1</v>
      </c>
      <c r="H3408" s="1" t="b">
        <v>1</v>
      </c>
      <c r="I3408" s="1" t="s">
        <v>2207</v>
      </c>
      <c r="J3408" s="5"/>
    </row>
    <row r="3409" hidden="1">
      <c r="A3409" s="2" t="s">
        <v>703</v>
      </c>
      <c r="B3409" s="14"/>
      <c r="C3409" s="1" t="s">
        <v>22</v>
      </c>
      <c r="D3409" s="1" t="s">
        <v>647</v>
      </c>
      <c r="E3409" s="1" t="s">
        <v>20</v>
      </c>
      <c r="F3409" s="4"/>
      <c r="G3409" s="1" t="b">
        <v>1</v>
      </c>
      <c r="H3409" s="1" t="b">
        <v>1</v>
      </c>
      <c r="I3409" s="1" t="s">
        <v>2207</v>
      </c>
      <c r="J3409" s="5"/>
    </row>
    <row r="3410" hidden="1">
      <c r="A3410" s="2" t="s">
        <v>703</v>
      </c>
      <c r="B3410" s="14"/>
      <c r="C3410" s="1" t="s">
        <v>22</v>
      </c>
      <c r="D3410" s="1" t="s">
        <v>647</v>
      </c>
      <c r="E3410" s="1" t="s">
        <v>20</v>
      </c>
      <c r="F3410" s="1" t="s">
        <v>2411</v>
      </c>
      <c r="G3410" s="1" t="b">
        <v>1</v>
      </c>
      <c r="H3410" s="1" t="b">
        <v>1</v>
      </c>
      <c r="I3410" s="1" t="s">
        <v>2207</v>
      </c>
      <c r="J3410" s="5"/>
    </row>
    <row r="3411" hidden="1">
      <c r="A3411" s="2" t="s">
        <v>703</v>
      </c>
      <c r="B3411" s="14"/>
      <c r="C3411" s="1" t="s">
        <v>22</v>
      </c>
      <c r="D3411" s="2" t="s">
        <v>296</v>
      </c>
      <c r="E3411" s="1" t="s">
        <v>22</v>
      </c>
      <c r="F3411" s="1" t="s">
        <v>3143</v>
      </c>
      <c r="G3411" s="1" t="b">
        <v>0</v>
      </c>
      <c r="H3411" s="1" t="b">
        <v>1</v>
      </c>
      <c r="I3411" s="1" t="s">
        <v>2221</v>
      </c>
      <c r="J3411" s="5"/>
    </row>
    <row r="3412" hidden="1">
      <c r="A3412" s="2" t="s">
        <v>703</v>
      </c>
      <c r="B3412" s="14"/>
      <c r="C3412" s="1" t="s">
        <v>22</v>
      </c>
      <c r="D3412" s="2" t="s">
        <v>331</v>
      </c>
      <c r="E3412" s="1" t="s">
        <v>22</v>
      </c>
      <c r="F3412" s="1" t="s">
        <v>3144</v>
      </c>
      <c r="G3412" s="1" t="b">
        <v>0</v>
      </c>
      <c r="H3412" s="1" t="b">
        <v>1</v>
      </c>
      <c r="I3412" s="1" t="s">
        <v>2221</v>
      </c>
      <c r="J3412" s="5"/>
    </row>
    <row r="3413" hidden="1">
      <c r="A3413" s="2" t="s">
        <v>703</v>
      </c>
      <c r="B3413" s="14"/>
      <c r="C3413" s="1" t="s">
        <v>22</v>
      </c>
      <c r="D3413" s="2" t="s">
        <v>332</v>
      </c>
      <c r="E3413" s="1" t="s">
        <v>22</v>
      </c>
      <c r="F3413" s="1" t="s">
        <v>3145</v>
      </c>
      <c r="G3413" s="1" t="b">
        <v>0</v>
      </c>
      <c r="H3413" s="1" t="b">
        <v>1</v>
      </c>
      <c r="I3413" s="1" t="s">
        <v>2221</v>
      </c>
      <c r="J3413" s="5"/>
    </row>
    <row r="3414" hidden="1">
      <c r="A3414" s="2" t="s">
        <v>703</v>
      </c>
      <c r="B3414" s="14"/>
      <c r="C3414" s="1" t="s">
        <v>22</v>
      </c>
      <c r="D3414" s="2" t="s">
        <v>334</v>
      </c>
      <c r="E3414" s="1" t="s">
        <v>22</v>
      </c>
      <c r="F3414" s="1" t="s">
        <v>3146</v>
      </c>
      <c r="G3414" s="1" t="b">
        <v>0</v>
      </c>
      <c r="H3414" s="1" t="b">
        <v>1</v>
      </c>
      <c r="I3414" s="1" t="s">
        <v>2221</v>
      </c>
      <c r="J3414" s="5"/>
    </row>
    <row r="3415" hidden="1">
      <c r="A3415" s="2" t="s">
        <v>703</v>
      </c>
      <c r="B3415" s="14"/>
      <c r="C3415" s="1" t="s">
        <v>22</v>
      </c>
      <c r="D3415" s="2" t="s">
        <v>333</v>
      </c>
      <c r="E3415" s="1" t="s">
        <v>22</v>
      </c>
      <c r="F3415" s="1" t="s">
        <v>3147</v>
      </c>
      <c r="G3415" s="1" t="b">
        <v>0</v>
      </c>
      <c r="H3415" s="1" t="b">
        <v>1</v>
      </c>
      <c r="I3415" s="1" t="s">
        <v>2221</v>
      </c>
      <c r="J3415" s="5"/>
    </row>
    <row r="3416" hidden="1">
      <c r="A3416" s="2" t="s">
        <v>703</v>
      </c>
      <c r="B3416" s="14"/>
      <c r="C3416" s="1" t="s">
        <v>22</v>
      </c>
      <c r="D3416" s="2" t="s">
        <v>335</v>
      </c>
      <c r="E3416" s="1" t="s">
        <v>22</v>
      </c>
      <c r="F3416" s="1" t="s">
        <v>3148</v>
      </c>
      <c r="G3416" s="1" t="b">
        <v>0</v>
      </c>
      <c r="H3416" s="1" t="b">
        <v>1</v>
      </c>
      <c r="I3416" s="1" t="s">
        <v>2221</v>
      </c>
      <c r="J3416" s="5"/>
    </row>
    <row r="3417" hidden="1">
      <c r="A3417" s="2" t="s">
        <v>703</v>
      </c>
      <c r="B3417" s="14"/>
      <c r="C3417" s="1" t="s">
        <v>22</v>
      </c>
      <c r="D3417" s="2" t="s">
        <v>334</v>
      </c>
      <c r="E3417" s="1" t="s">
        <v>22</v>
      </c>
      <c r="F3417" s="1" t="s">
        <v>3149</v>
      </c>
      <c r="G3417" s="1" t="b">
        <v>0</v>
      </c>
      <c r="H3417" s="1" t="b">
        <v>1</v>
      </c>
      <c r="I3417" s="1" t="s">
        <v>2221</v>
      </c>
      <c r="J3417" s="5"/>
    </row>
    <row r="3418" hidden="1">
      <c r="A3418" s="2" t="s">
        <v>703</v>
      </c>
      <c r="B3418" s="14"/>
      <c r="C3418" s="1" t="s">
        <v>22</v>
      </c>
      <c r="D3418" s="2" t="s">
        <v>313</v>
      </c>
      <c r="E3418" s="1" t="s">
        <v>22</v>
      </c>
      <c r="F3418" s="1" t="s">
        <v>3150</v>
      </c>
      <c r="G3418" s="1" t="b">
        <v>0</v>
      </c>
      <c r="H3418" s="1" t="b">
        <v>1</v>
      </c>
      <c r="I3418" s="1" t="s">
        <v>2221</v>
      </c>
      <c r="J3418" s="5"/>
    </row>
    <row r="3419" hidden="1">
      <c r="A3419" s="2" t="s">
        <v>703</v>
      </c>
      <c r="B3419" s="14"/>
      <c r="C3419" s="1" t="s">
        <v>22</v>
      </c>
      <c r="D3419" s="2" t="s">
        <v>314</v>
      </c>
      <c r="E3419" s="1" t="s">
        <v>22</v>
      </c>
      <c r="F3419" s="1" t="s">
        <v>3151</v>
      </c>
      <c r="G3419" s="1" t="b">
        <v>0</v>
      </c>
      <c r="H3419" s="1" t="b">
        <v>1</v>
      </c>
      <c r="I3419" s="1" t="s">
        <v>2221</v>
      </c>
      <c r="J3419" s="5"/>
    </row>
    <row r="3420" hidden="1">
      <c r="A3420" s="2" t="s">
        <v>703</v>
      </c>
      <c r="B3420" s="14"/>
      <c r="C3420" s="1" t="s">
        <v>22</v>
      </c>
      <c r="D3420" s="2" t="s">
        <v>315</v>
      </c>
      <c r="E3420" s="1" t="s">
        <v>22</v>
      </c>
      <c r="F3420" s="1" t="s">
        <v>3152</v>
      </c>
      <c r="G3420" s="1" t="b">
        <v>0</v>
      </c>
      <c r="H3420" s="1" t="b">
        <v>1</v>
      </c>
      <c r="I3420" s="1" t="s">
        <v>2221</v>
      </c>
      <c r="J3420" s="5"/>
    </row>
    <row r="3421" hidden="1">
      <c r="A3421" s="2" t="s">
        <v>703</v>
      </c>
      <c r="B3421" s="14"/>
      <c r="C3421" s="1" t="s">
        <v>22</v>
      </c>
      <c r="D3421" s="2" t="s">
        <v>316</v>
      </c>
      <c r="E3421" s="1" t="s">
        <v>22</v>
      </c>
      <c r="F3421" s="1" t="s">
        <v>3153</v>
      </c>
      <c r="G3421" s="1" t="b">
        <v>0</v>
      </c>
      <c r="H3421" s="1" t="b">
        <v>1</v>
      </c>
      <c r="I3421" s="1" t="s">
        <v>2221</v>
      </c>
      <c r="J3421" s="5"/>
    </row>
    <row r="3422" hidden="1">
      <c r="A3422" s="2" t="s">
        <v>703</v>
      </c>
      <c r="B3422" s="14"/>
      <c r="C3422" s="1" t="s">
        <v>22</v>
      </c>
      <c r="D3422" s="2" t="s">
        <v>318</v>
      </c>
      <c r="E3422" s="1" t="s">
        <v>22</v>
      </c>
      <c r="F3422" s="1" t="s">
        <v>3154</v>
      </c>
      <c r="G3422" s="1" t="b">
        <v>0</v>
      </c>
      <c r="H3422" s="1" t="b">
        <v>1</v>
      </c>
      <c r="I3422" s="1" t="s">
        <v>2221</v>
      </c>
      <c r="J3422" s="5"/>
    </row>
    <row r="3423" hidden="1">
      <c r="A3423" s="2" t="s">
        <v>703</v>
      </c>
      <c r="B3423" s="14"/>
      <c r="C3423" s="1" t="s">
        <v>22</v>
      </c>
      <c r="D3423" s="2" t="s">
        <v>317</v>
      </c>
      <c r="E3423" s="1" t="s">
        <v>22</v>
      </c>
      <c r="F3423" s="1" t="s">
        <v>3155</v>
      </c>
      <c r="G3423" s="1" t="b">
        <v>0</v>
      </c>
      <c r="H3423" s="1" t="b">
        <v>1</v>
      </c>
      <c r="I3423" s="1" t="s">
        <v>2221</v>
      </c>
      <c r="J3423" s="5"/>
    </row>
    <row r="3424" hidden="1">
      <c r="A3424" s="2" t="s">
        <v>703</v>
      </c>
      <c r="B3424" s="14"/>
      <c r="C3424" s="1" t="s">
        <v>22</v>
      </c>
      <c r="D3424" s="2" t="s">
        <v>319</v>
      </c>
      <c r="E3424" s="1" t="s">
        <v>22</v>
      </c>
      <c r="F3424" s="1" t="s">
        <v>3156</v>
      </c>
      <c r="G3424" s="1" t="b">
        <v>0</v>
      </c>
      <c r="H3424" s="1" t="b">
        <v>1</v>
      </c>
      <c r="I3424" s="1" t="s">
        <v>2221</v>
      </c>
      <c r="J3424" s="5"/>
    </row>
    <row r="3425" hidden="1">
      <c r="A3425" s="2" t="s">
        <v>703</v>
      </c>
      <c r="B3425" s="14"/>
      <c r="C3425" s="1" t="s">
        <v>22</v>
      </c>
      <c r="D3425" s="2" t="s">
        <v>320</v>
      </c>
      <c r="E3425" s="1" t="s">
        <v>22</v>
      </c>
      <c r="F3425" s="1" t="s">
        <v>3157</v>
      </c>
      <c r="G3425" s="1" t="b">
        <v>0</v>
      </c>
      <c r="H3425" s="1" t="b">
        <v>1</v>
      </c>
      <c r="I3425" s="1" t="s">
        <v>2221</v>
      </c>
      <c r="J3425" s="5"/>
    </row>
    <row r="3426" hidden="1">
      <c r="A3426" s="2" t="s">
        <v>703</v>
      </c>
      <c r="B3426" s="14"/>
      <c r="C3426" s="1" t="s">
        <v>22</v>
      </c>
      <c r="D3426" s="2" t="s">
        <v>321</v>
      </c>
      <c r="E3426" s="1" t="s">
        <v>22</v>
      </c>
      <c r="F3426" s="1" t="s">
        <v>3158</v>
      </c>
      <c r="G3426" s="1" t="b">
        <v>0</v>
      </c>
      <c r="H3426" s="1" t="b">
        <v>1</v>
      </c>
      <c r="I3426" s="1" t="s">
        <v>2221</v>
      </c>
      <c r="J3426" s="5"/>
    </row>
    <row r="3427" hidden="1">
      <c r="A3427" s="2" t="s">
        <v>703</v>
      </c>
      <c r="B3427" s="14"/>
      <c r="C3427" s="1" t="s">
        <v>22</v>
      </c>
      <c r="D3427" s="2" t="s">
        <v>322</v>
      </c>
      <c r="E3427" s="1" t="s">
        <v>22</v>
      </c>
      <c r="F3427" s="1" t="s">
        <v>3159</v>
      </c>
      <c r="G3427" s="1" t="b">
        <v>0</v>
      </c>
      <c r="H3427" s="1" t="b">
        <v>1</v>
      </c>
      <c r="I3427" s="1" t="s">
        <v>2221</v>
      </c>
      <c r="J3427" s="5"/>
    </row>
    <row r="3428" hidden="1">
      <c r="A3428" s="2" t="s">
        <v>703</v>
      </c>
      <c r="B3428" s="14"/>
      <c r="C3428" s="1" t="s">
        <v>22</v>
      </c>
      <c r="D3428" s="2" t="s">
        <v>323</v>
      </c>
      <c r="E3428" s="1" t="s">
        <v>22</v>
      </c>
      <c r="F3428" s="1" t="s">
        <v>3160</v>
      </c>
      <c r="G3428" s="1" t="b">
        <v>0</v>
      </c>
      <c r="H3428" s="1" t="b">
        <v>1</v>
      </c>
      <c r="I3428" s="1" t="s">
        <v>2221</v>
      </c>
      <c r="J3428" s="5"/>
    </row>
    <row r="3429" hidden="1">
      <c r="A3429" s="2" t="s">
        <v>703</v>
      </c>
      <c r="B3429" s="14"/>
      <c r="C3429" s="1" t="s">
        <v>22</v>
      </c>
      <c r="D3429" s="2" t="s">
        <v>324</v>
      </c>
      <c r="E3429" s="1" t="s">
        <v>22</v>
      </c>
      <c r="F3429" s="1" t="s">
        <v>3161</v>
      </c>
      <c r="G3429" s="1" t="b">
        <v>0</v>
      </c>
      <c r="H3429" s="1" t="b">
        <v>1</v>
      </c>
      <c r="I3429" s="1" t="s">
        <v>2221</v>
      </c>
      <c r="J3429" s="5"/>
    </row>
    <row r="3430" hidden="1">
      <c r="A3430" s="2" t="s">
        <v>703</v>
      </c>
      <c r="B3430" s="14"/>
      <c r="C3430" s="1" t="s">
        <v>22</v>
      </c>
      <c r="D3430" s="2" t="s">
        <v>325</v>
      </c>
      <c r="E3430" s="1" t="s">
        <v>22</v>
      </c>
      <c r="F3430" s="1" t="s">
        <v>3162</v>
      </c>
      <c r="G3430" s="1" t="b">
        <v>0</v>
      </c>
      <c r="H3430" s="1" t="b">
        <v>1</v>
      </c>
      <c r="I3430" s="1" t="s">
        <v>2221</v>
      </c>
      <c r="J3430" s="5"/>
    </row>
    <row r="3431" hidden="1">
      <c r="A3431" s="2" t="s">
        <v>703</v>
      </c>
      <c r="B3431" s="14"/>
      <c r="C3431" s="1" t="s">
        <v>22</v>
      </c>
      <c r="D3431" s="2" t="s">
        <v>326</v>
      </c>
      <c r="E3431" s="1" t="s">
        <v>22</v>
      </c>
      <c r="F3431" s="1" t="s">
        <v>3163</v>
      </c>
      <c r="G3431" s="1" t="b">
        <v>0</v>
      </c>
      <c r="H3431" s="1" t="b">
        <v>1</v>
      </c>
      <c r="I3431" s="1" t="s">
        <v>2221</v>
      </c>
      <c r="J3431" s="5"/>
    </row>
    <row r="3432" hidden="1">
      <c r="A3432" s="2" t="s">
        <v>703</v>
      </c>
      <c r="B3432" s="14"/>
      <c r="C3432" s="1" t="s">
        <v>22</v>
      </c>
      <c r="D3432" s="2" t="s">
        <v>327</v>
      </c>
      <c r="E3432" s="1" t="s">
        <v>22</v>
      </c>
      <c r="F3432" s="1" t="s">
        <v>3164</v>
      </c>
      <c r="G3432" s="1" t="b">
        <v>0</v>
      </c>
      <c r="H3432" s="1" t="b">
        <v>1</v>
      </c>
      <c r="I3432" s="1" t="s">
        <v>2221</v>
      </c>
      <c r="J3432" s="5"/>
    </row>
    <row r="3433" hidden="1">
      <c r="A3433" s="2" t="s">
        <v>703</v>
      </c>
      <c r="B3433" s="14"/>
      <c r="C3433" s="1" t="s">
        <v>22</v>
      </c>
      <c r="D3433" s="2" t="s">
        <v>328</v>
      </c>
      <c r="E3433" s="1" t="s">
        <v>22</v>
      </c>
      <c r="F3433" s="1" t="s">
        <v>3165</v>
      </c>
      <c r="G3433" s="1" t="b">
        <v>0</v>
      </c>
      <c r="H3433" s="1" t="b">
        <v>1</v>
      </c>
      <c r="I3433" s="1" t="s">
        <v>2221</v>
      </c>
      <c r="J3433" s="5"/>
    </row>
    <row r="3434" hidden="1">
      <c r="A3434" s="2" t="s">
        <v>703</v>
      </c>
      <c r="B3434" s="14"/>
      <c r="C3434" s="1" t="s">
        <v>22</v>
      </c>
      <c r="D3434" s="2" t="s">
        <v>329</v>
      </c>
      <c r="E3434" s="1" t="s">
        <v>22</v>
      </c>
      <c r="F3434" s="1" t="s">
        <v>3166</v>
      </c>
      <c r="G3434" s="1" t="b">
        <v>0</v>
      </c>
      <c r="H3434" s="1" t="b">
        <v>1</v>
      </c>
      <c r="I3434" s="1" t="s">
        <v>2221</v>
      </c>
      <c r="J3434" s="5"/>
    </row>
    <row r="3435" hidden="1">
      <c r="A3435" s="2" t="s">
        <v>703</v>
      </c>
      <c r="B3435" s="14"/>
      <c r="C3435" s="1" t="s">
        <v>22</v>
      </c>
      <c r="D3435" s="2" t="s">
        <v>330</v>
      </c>
      <c r="E3435" s="1" t="s">
        <v>22</v>
      </c>
      <c r="F3435" s="1" t="s">
        <v>3167</v>
      </c>
      <c r="G3435" s="1" t="b">
        <v>0</v>
      </c>
      <c r="H3435" s="1" t="b">
        <v>1</v>
      </c>
      <c r="I3435" s="1" t="s">
        <v>2221</v>
      </c>
      <c r="J3435" s="5"/>
    </row>
    <row r="3436" hidden="1">
      <c r="A3436" s="2" t="s">
        <v>703</v>
      </c>
      <c r="B3436" s="14"/>
      <c r="C3436" s="1" t="s">
        <v>22</v>
      </c>
      <c r="D3436" s="2" t="s">
        <v>301</v>
      </c>
      <c r="E3436" s="1" t="s">
        <v>22</v>
      </c>
      <c r="F3436" s="1" t="s">
        <v>3168</v>
      </c>
      <c r="G3436" s="1" t="b">
        <v>0</v>
      </c>
      <c r="H3436" s="1" t="b">
        <v>1</v>
      </c>
      <c r="I3436" s="1" t="s">
        <v>2221</v>
      </c>
      <c r="J3436" s="5"/>
    </row>
    <row r="3437" hidden="1">
      <c r="A3437" s="2" t="s">
        <v>703</v>
      </c>
      <c r="B3437" s="14"/>
      <c r="C3437" s="1" t="s">
        <v>22</v>
      </c>
      <c r="D3437" s="2" t="s">
        <v>302</v>
      </c>
      <c r="E3437" s="1" t="s">
        <v>22</v>
      </c>
      <c r="F3437" s="1" t="s">
        <v>3169</v>
      </c>
      <c r="G3437" s="1" t="b">
        <v>0</v>
      </c>
      <c r="H3437" s="1" t="b">
        <v>1</v>
      </c>
      <c r="I3437" s="1" t="s">
        <v>2221</v>
      </c>
      <c r="J3437" s="5"/>
    </row>
    <row r="3438" hidden="1">
      <c r="A3438" s="2" t="s">
        <v>703</v>
      </c>
      <c r="B3438" s="14"/>
      <c r="C3438" s="1" t="s">
        <v>22</v>
      </c>
      <c r="D3438" s="2" t="s">
        <v>303</v>
      </c>
      <c r="E3438" s="1" t="s">
        <v>22</v>
      </c>
      <c r="F3438" s="1" t="s">
        <v>3170</v>
      </c>
      <c r="G3438" s="1" t="b">
        <v>0</v>
      </c>
      <c r="H3438" s="1" t="b">
        <v>1</v>
      </c>
      <c r="I3438" s="1" t="s">
        <v>2221</v>
      </c>
      <c r="J3438" s="5"/>
    </row>
    <row r="3439" hidden="1">
      <c r="A3439" s="2" t="s">
        <v>703</v>
      </c>
      <c r="B3439" s="14"/>
      <c r="C3439" s="1" t="s">
        <v>22</v>
      </c>
      <c r="D3439" s="2" t="s">
        <v>304</v>
      </c>
      <c r="E3439" s="1" t="s">
        <v>22</v>
      </c>
      <c r="F3439" s="1" t="s">
        <v>3171</v>
      </c>
      <c r="G3439" s="1" t="b">
        <v>0</v>
      </c>
      <c r="H3439" s="1" t="b">
        <v>1</v>
      </c>
      <c r="I3439" s="1" t="s">
        <v>2221</v>
      </c>
      <c r="J3439" s="5"/>
    </row>
    <row r="3440" hidden="1">
      <c r="A3440" s="2" t="s">
        <v>703</v>
      </c>
      <c r="B3440" s="14"/>
      <c r="C3440" s="1" t="s">
        <v>22</v>
      </c>
      <c r="D3440" s="2" t="s">
        <v>305</v>
      </c>
      <c r="E3440" s="1" t="s">
        <v>22</v>
      </c>
      <c r="F3440" s="1" t="s">
        <v>3172</v>
      </c>
      <c r="G3440" s="1" t="b">
        <v>0</v>
      </c>
      <c r="H3440" s="1" t="b">
        <v>1</v>
      </c>
      <c r="I3440" s="1" t="s">
        <v>2221</v>
      </c>
      <c r="J3440" s="5"/>
    </row>
    <row r="3441" hidden="1">
      <c r="A3441" s="2" t="s">
        <v>703</v>
      </c>
      <c r="B3441" s="14"/>
      <c r="C3441" s="1" t="s">
        <v>22</v>
      </c>
      <c r="D3441" s="2" t="s">
        <v>306</v>
      </c>
      <c r="E3441" s="1" t="s">
        <v>22</v>
      </c>
      <c r="F3441" s="1" t="s">
        <v>3173</v>
      </c>
      <c r="G3441" s="1" t="b">
        <v>0</v>
      </c>
      <c r="H3441" s="1" t="b">
        <v>1</v>
      </c>
      <c r="I3441" s="1" t="s">
        <v>2221</v>
      </c>
      <c r="J3441" s="5"/>
    </row>
    <row r="3442" hidden="1">
      <c r="A3442" s="2" t="s">
        <v>703</v>
      </c>
      <c r="B3442" s="14"/>
      <c r="C3442" s="1" t="s">
        <v>22</v>
      </c>
      <c r="D3442" s="2" t="s">
        <v>307</v>
      </c>
      <c r="E3442" s="1" t="s">
        <v>22</v>
      </c>
      <c r="F3442" s="1" t="s">
        <v>3174</v>
      </c>
      <c r="G3442" s="1" t="b">
        <v>0</v>
      </c>
      <c r="H3442" s="1" t="b">
        <v>1</v>
      </c>
      <c r="I3442" s="1" t="s">
        <v>2221</v>
      </c>
      <c r="J3442" s="5"/>
    </row>
    <row r="3443" hidden="1">
      <c r="A3443" s="2" t="s">
        <v>703</v>
      </c>
      <c r="B3443" s="14"/>
      <c r="C3443" s="1" t="s">
        <v>22</v>
      </c>
      <c r="D3443" s="2" t="s">
        <v>308</v>
      </c>
      <c r="E3443" s="1" t="s">
        <v>22</v>
      </c>
      <c r="F3443" s="1" t="s">
        <v>3175</v>
      </c>
      <c r="G3443" s="1" t="b">
        <v>0</v>
      </c>
      <c r="H3443" s="1" t="b">
        <v>1</v>
      </c>
      <c r="I3443" s="1" t="s">
        <v>2221</v>
      </c>
      <c r="J3443" s="5"/>
    </row>
    <row r="3444" hidden="1">
      <c r="A3444" s="2" t="s">
        <v>703</v>
      </c>
      <c r="B3444" s="14"/>
      <c r="C3444" s="1" t="s">
        <v>22</v>
      </c>
      <c r="D3444" s="2" t="s">
        <v>309</v>
      </c>
      <c r="E3444" s="1" t="s">
        <v>22</v>
      </c>
      <c r="F3444" s="1" t="s">
        <v>3176</v>
      </c>
      <c r="G3444" s="1" t="b">
        <v>0</v>
      </c>
      <c r="H3444" s="1" t="b">
        <v>1</v>
      </c>
      <c r="I3444" s="1" t="s">
        <v>2221</v>
      </c>
      <c r="J3444" s="5"/>
    </row>
    <row r="3445" hidden="1">
      <c r="A3445" s="2" t="s">
        <v>703</v>
      </c>
      <c r="B3445" s="14"/>
      <c r="C3445" s="1" t="s">
        <v>22</v>
      </c>
      <c r="D3445" s="2" t="s">
        <v>310</v>
      </c>
      <c r="E3445" s="1" t="s">
        <v>22</v>
      </c>
      <c r="F3445" s="1" t="s">
        <v>3177</v>
      </c>
      <c r="G3445" s="1" t="b">
        <v>0</v>
      </c>
      <c r="H3445" s="1" t="b">
        <v>1</v>
      </c>
      <c r="I3445" s="1" t="s">
        <v>2221</v>
      </c>
      <c r="J3445" s="5"/>
    </row>
    <row r="3446" hidden="1">
      <c r="A3446" s="2" t="s">
        <v>703</v>
      </c>
      <c r="B3446" s="14"/>
      <c r="C3446" s="1" t="s">
        <v>22</v>
      </c>
      <c r="D3446" s="2" t="s">
        <v>311</v>
      </c>
      <c r="E3446" s="1" t="s">
        <v>22</v>
      </c>
      <c r="F3446" s="1" t="s">
        <v>3178</v>
      </c>
      <c r="G3446" s="1" t="b">
        <v>0</v>
      </c>
      <c r="H3446" s="1" t="b">
        <v>1</v>
      </c>
      <c r="I3446" s="1" t="s">
        <v>2221</v>
      </c>
      <c r="J3446" s="5"/>
    </row>
    <row r="3447" hidden="1">
      <c r="A3447" s="2" t="s">
        <v>703</v>
      </c>
      <c r="B3447" s="14"/>
      <c r="C3447" s="1" t="s">
        <v>22</v>
      </c>
      <c r="D3447" s="2" t="s">
        <v>692</v>
      </c>
      <c r="E3447" s="1" t="s">
        <v>17</v>
      </c>
      <c r="F3447" s="1" t="s">
        <v>3001</v>
      </c>
      <c r="G3447" s="1" t="b">
        <v>1</v>
      </c>
      <c r="H3447" s="1" t="b">
        <v>1</v>
      </c>
      <c r="I3447" s="1" t="s">
        <v>2236</v>
      </c>
      <c r="J3447" s="5"/>
    </row>
    <row r="3448" hidden="1">
      <c r="A3448" s="2" t="s">
        <v>703</v>
      </c>
      <c r="B3448" s="14"/>
      <c r="C3448" s="1" t="s">
        <v>22</v>
      </c>
      <c r="D3448" s="2" t="s">
        <v>337</v>
      </c>
      <c r="E3448" s="1" t="s">
        <v>22</v>
      </c>
      <c r="F3448" s="1" t="s">
        <v>3179</v>
      </c>
      <c r="G3448" s="1" t="b">
        <v>0</v>
      </c>
      <c r="H3448" s="1" t="b">
        <v>1</v>
      </c>
      <c r="I3448" s="1" t="s">
        <v>2221</v>
      </c>
      <c r="J3448" s="5"/>
    </row>
    <row r="3449" hidden="1">
      <c r="A3449" s="2" t="s">
        <v>703</v>
      </c>
      <c r="B3449" s="14"/>
      <c r="C3449" s="1" t="s">
        <v>22</v>
      </c>
      <c r="D3449" s="2" t="s">
        <v>338</v>
      </c>
      <c r="E3449" s="1" t="s">
        <v>22</v>
      </c>
      <c r="F3449" s="1" t="s">
        <v>3180</v>
      </c>
      <c r="G3449" s="1" t="b">
        <v>0</v>
      </c>
      <c r="H3449" s="1" t="b">
        <v>1</v>
      </c>
      <c r="I3449" s="1" t="s">
        <v>2221</v>
      </c>
      <c r="J3449" s="5"/>
    </row>
    <row r="3450" hidden="1">
      <c r="A3450" s="2" t="s">
        <v>703</v>
      </c>
      <c r="B3450" s="14"/>
      <c r="C3450" s="1" t="s">
        <v>22</v>
      </c>
      <c r="D3450" s="2" t="s">
        <v>339</v>
      </c>
      <c r="E3450" s="1" t="s">
        <v>22</v>
      </c>
      <c r="F3450" s="1" t="s">
        <v>3181</v>
      </c>
      <c r="G3450" s="1" t="b">
        <v>0</v>
      </c>
      <c r="H3450" s="1" t="b">
        <v>1</v>
      </c>
      <c r="I3450" s="1" t="s">
        <v>2221</v>
      </c>
      <c r="J3450" s="5"/>
    </row>
    <row r="3451" hidden="1">
      <c r="A3451" s="2" t="s">
        <v>703</v>
      </c>
      <c r="B3451" s="14"/>
      <c r="C3451" s="1" t="s">
        <v>22</v>
      </c>
      <c r="D3451" s="2" t="s">
        <v>349</v>
      </c>
      <c r="E3451" s="1" t="s">
        <v>22</v>
      </c>
      <c r="F3451" s="1" t="s">
        <v>3182</v>
      </c>
      <c r="G3451" s="1" t="b">
        <v>0</v>
      </c>
      <c r="H3451" s="1" t="b">
        <v>1</v>
      </c>
      <c r="I3451" s="1" t="s">
        <v>2221</v>
      </c>
      <c r="J3451" s="5"/>
    </row>
    <row r="3452" hidden="1">
      <c r="A3452" s="2" t="s">
        <v>703</v>
      </c>
      <c r="B3452" s="14"/>
      <c r="C3452" s="1" t="s">
        <v>22</v>
      </c>
      <c r="D3452" s="2" t="s">
        <v>350</v>
      </c>
      <c r="E3452" s="1" t="s">
        <v>22</v>
      </c>
      <c r="F3452" s="1" t="s">
        <v>3183</v>
      </c>
      <c r="G3452" s="1" t="b">
        <v>0</v>
      </c>
      <c r="H3452" s="1" t="b">
        <v>1</v>
      </c>
      <c r="I3452" s="1" t="s">
        <v>2221</v>
      </c>
      <c r="J3452" s="5"/>
    </row>
    <row r="3453" hidden="1">
      <c r="A3453" s="2" t="s">
        <v>703</v>
      </c>
      <c r="B3453" s="14"/>
      <c r="C3453" s="1" t="s">
        <v>22</v>
      </c>
      <c r="D3453" s="2" t="s">
        <v>351</v>
      </c>
      <c r="E3453" s="1" t="s">
        <v>22</v>
      </c>
      <c r="F3453" s="1" t="s">
        <v>3184</v>
      </c>
      <c r="G3453" s="1" t="b">
        <v>0</v>
      </c>
      <c r="H3453" s="1" t="b">
        <v>1</v>
      </c>
      <c r="I3453" s="1" t="s">
        <v>2221</v>
      </c>
      <c r="J3453" s="5"/>
    </row>
    <row r="3454" hidden="1">
      <c r="A3454" s="2" t="s">
        <v>703</v>
      </c>
      <c r="B3454" s="14"/>
      <c r="C3454" s="1" t="s">
        <v>22</v>
      </c>
      <c r="D3454" s="2" t="s">
        <v>352</v>
      </c>
      <c r="E3454" s="1" t="s">
        <v>22</v>
      </c>
      <c r="F3454" s="1" t="s">
        <v>3185</v>
      </c>
      <c r="G3454" s="1" t="b">
        <v>0</v>
      </c>
      <c r="H3454" s="1" t="b">
        <v>1</v>
      </c>
      <c r="I3454" s="1" t="s">
        <v>2221</v>
      </c>
      <c r="J3454" s="5"/>
    </row>
    <row r="3455" hidden="1">
      <c r="A3455" s="2" t="s">
        <v>703</v>
      </c>
      <c r="B3455" s="14"/>
      <c r="C3455" s="1" t="s">
        <v>22</v>
      </c>
      <c r="D3455" s="2" t="s">
        <v>350</v>
      </c>
      <c r="E3455" s="1" t="s">
        <v>22</v>
      </c>
      <c r="F3455" s="1" t="s">
        <v>3186</v>
      </c>
      <c r="G3455" s="1" t="b">
        <v>0</v>
      </c>
      <c r="H3455" s="1" t="b">
        <v>1</v>
      </c>
      <c r="I3455" s="1" t="s">
        <v>2221</v>
      </c>
      <c r="J3455" s="5"/>
    </row>
    <row r="3456" hidden="1">
      <c r="A3456" s="2" t="s">
        <v>703</v>
      </c>
      <c r="B3456" s="14"/>
      <c r="C3456" s="1" t="s">
        <v>22</v>
      </c>
      <c r="D3456" s="2" t="s">
        <v>354</v>
      </c>
      <c r="E3456" s="1" t="s">
        <v>22</v>
      </c>
      <c r="F3456" s="1" t="s">
        <v>3187</v>
      </c>
      <c r="G3456" s="1" t="b">
        <v>0</v>
      </c>
      <c r="H3456" s="1" t="b">
        <v>1</v>
      </c>
      <c r="I3456" s="1" t="s">
        <v>2221</v>
      </c>
      <c r="J3456" s="5"/>
    </row>
    <row r="3457" hidden="1">
      <c r="A3457" s="2" t="s">
        <v>703</v>
      </c>
      <c r="B3457" s="14"/>
      <c r="C3457" s="1" t="s">
        <v>22</v>
      </c>
      <c r="D3457" s="2" t="s">
        <v>355</v>
      </c>
      <c r="E3457" s="1" t="s">
        <v>22</v>
      </c>
      <c r="F3457" s="1" t="s">
        <v>3188</v>
      </c>
      <c r="G3457" s="1" t="b">
        <v>0</v>
      </c>
      <c r="H3457" s="1" t="b">
        <v>1</v>
      </c>
      <c r="I3457" s="1" t="s">
        <v>2221</v>
      </c>
      <c r="J3457" s="5"/>
    </row>
    <row r="3458" hidden="1">
      <c r="A3458" s="2" t="s">
        <v>703</v>
      </c>
      <c r="B3458" s="14"/>
      <c r="C3458" s="1" t="s">
        <v>22</v>
      </c>
      <c r="D3458" s="2" t="s">
        <v>356</v>
      </c>
      <c r="E3458" s="1" t="s">
        <v>22</v>
      </c>
      <c r="F3458" s="1" t="s">
        <v>3189</v>
      </c>
      <c r="G3458" s="1" t="b">
        <v>0</v>
      </c>
      <c r="H3458" s="1" t="b">
        <v>1</v>
      </c>
      <c r="I3458" s="1" t="s">
        <v>2221</v>
      </c>
      <c r="J3458" s="5"/>
    </row>
    <row r="3459" hidden="1">
      <c r="A3459" s="2" t="s">
        <v>703</v>
      </c>
      <c r="B3459" s="14"/>
      <c r="C3459" s="1" t="s">
        <v>22</v>
      </c>
      <c r="D3459" s="2" t="s">
        <v>357</v>
      </c>
      <c r="E3459" s="1" t="s">
        <v>22</v>
      </c>
      <c r="F3459" s="1" t="s">
        <v>3190</v>
      </c>
      <c r="G3459" s="1" t="b">
        <v>0</v>
      </c>
      <c r="H3459" s="1" t="b">
        <v>1</v>
      </c>
      <c r="I3459" s="1" t="s">
        <v>2221</v>
      </c>
      <c r="J3459" s="5"/>
    </row>
    <row r="3460" hidden="1">
      <c r="A3460" s="2" t="s">
        <v>703</v>
      </c>
      <c r="B3460" s="14"/>
      <c r="C3460" s="1" t="s">
        <v>22</v>
      </c>
      <c r="D3460" s="2" t="s">
        <v>358</v>
      </c>
      <c r="E3460" s="1" t="s">
        <v>22</v>
      </c>
      <c r="F3460" s="1" t="s">
        <v>3191</v>
      </c>
      <c r="G3460" s="1" t="b">
        <v>0</v>
      </c>
      <c r="H3460" s="1" t="b">
        <v>1</v>
      </c>
      <c r="I3460" s="1" t="s">
        <v>2221</v>
      </c>
      <c r="J3460" s="5"/>
    </row>
    <row r="3461" hidden="1">
      <c r="A3461" s="2" t="s">
        <v>703</v>
      </c>
      <c r="B3461" s="14"/>
      <c r="C3461" s="1" t="s">
        <v>22</v>
      </c>
      <c r="D3461" s="2" t="s">
        <v>359</v>
      </c>
      <c r="E3461" s="1" t="s">
        <v>22</v>
      </c>
      <c r="F3461" s="1" t="s">
        <v>3192</v>
      </c>
      <c r="G3461" s="1" t="b">
        <v>0</v>
      </c>
      <c r="H3461" s="1" t="b">
        <v>1</v>
      </c>
      <c r="I3461" s="1" t="s">
        <v>2221</v>
      </c>
      <c r="J3461" s="5"/>
    </row>
    <row r="3462" hidden="1">
      <c r="A3462" s="2" t="s">
        <v>703</v>
      </c>
      <c r="B3462" s="14"/>
      <c r="C3462" s="1" t="s">
        <v>22</v>
      </c>
      <c r="D3462" s="2" t="s">
        <v>360</v>
      </c>
      <c r="E3462" s="1" t="s">
        <v>22</v>
      </c>
      <c r="F3462" s="1" t="s">
        <v>3193</v>
      </c>
      <c r="G3462" s="1" t="b">
        <v>0</v>
      </c>
      <c r="H3462" s="1" t="b">
        <v>1</v>
      </c>
      <c r="I3462" s="1" t="s">
        <v>2221</v>
      </c>
      <c r="J3462" s="5"/>
    </row>
    <row r="3463" hidden="1">
      <c r="A3463" s="2" t="s">
        <v>703</v>
      </c>
      <c r="B3463" s="14"/>
      <c r="C3463" s="1" t="s">
        <v>22</v>
      </c>
      <c r="D3463" s="2" t="s">
        <v>361</v>
      </c>
      <c r="E3463" s="1" t="s">
        <v>22</v>
      </c>
      <c r="F3463" s="1" t="s">
        <v>3194</v>
      </c>
      <c r="G3463" s="1" t="b">
        <v>0</v>
      </c>
      <c r="H3463" s="1" t="b">
        <v>1</v>
      </c>
      <c r="I3463" s="1" t="s">
        <v>2221</v>
      </c>
      <c r="J3463" s="5"/>
    </row>
    <row r="3464" hidden="1">
      <c r="A3464" s="2" t="s">
        <v>703</v>
      </c>
      <c r="B3464" s="14"/>
      <c r="C3464" s="1" t="s">
        <v>22</v>
      </c>
      <c r="D3464" s="2" t="s">
        <v>362</v>
      </c>
      <c r="E3464" s="1" t="s">
        <v>22</v>
      </c>
      <c r="F3464" s="1" t="s">
        <v>3195</v>
      </c>
      <c r="G3464" s="1" t="b">
        <v>0</v>
      </c>
      <c r="H3464" s="1" t="b">
        <v>1</v>
      </c>
      <c r="I3464" s="1" t="s">
        <v>2221</v>
      </c>
      <c r="J3464" s="5"/>
    </row>
    <row r="3465" hidden="1">
      <c r="A3465" s="2" t="s">
        <v>703</v>
      </c>
      <c r="B3465" s="14"/>
      <c r="C3465" s="1" t="s">
        <v>22</v>
      </c>
      <c r="D3465" s="2" t="s">
        <v>363</v>
      </c>
      <c r="E3465" s="1" t="s">
        <v>22</v>
      </c>
      <c r="F3465" s="1" t="s">
        <v>3196</v>
      </c>
      <c r="G3465" s="1" t="b">
        <v>0</v>
      </c>
      <c r="H3465" s="1" t="b">
        <v>1</v>
      </c>
      <c r="I3465" s="1" t="s">
        <v>2221</v>
      </c>
      <c r="J3465" s="5"/>
    </row>
    <row r="3466" hidden="1">
      <c r="A3466" s="2" t="s">
        <v>703</v>
      </c>
      <c r="B3466" s="14"/>
      <c r="C3466" s="1" t="s">
        <v>22</v>
      </c>
      <c r="D3466" s="2" t="s">
        <v>364</v>
      </c>
      <c r="E3466" s="1" t="s">
        <v>22</v>
      </c>
      <c r="F3466" s="1" t="s">
        <v>3197</v>
      </c>
      <c r="G3466" s="1" t="b">
        <v>0</v>
      </c>
      <c r="H3466" s="1" t="b">
        <v>1</v>
      </c>
      <c r="I3466" s="1" t="s">
        <v>2221</v>
      </c>
      <c r="J3466" s="5"/>
    </row>
    <row r="3467" hidden="1">
      <c r="A3467" s="2" t="s">
        <v>703</v>
      </c>
      <c r="B3467" s="14"/>
      <c r="C3467" s="1" t="s">
        <v>22</v>
      </c>
      <c r="D3467" s="2" t="s">
        <v>365</v>
      </c>
      <c r="E3467" s="1" t="s">
        <v>22</v>
      </c>
      <c r="F3467" s="1" t="s">
        <v>3198</v>
      </c>
      <c r="G3467" s="1" t="b">
        <v>0</v>
      </c>
      <c r="H3467" s="1" t="b">
        <v>1</v>
      </c>
      <c r="I3467" s="1" t="s">
        <v>2221</v>
      </c>
      <c r="J3467" s="5"/>
    </row>
    <row r="3468" hidden="1">
      <c r="A3468" s="2" t="s">
        <v>703</v>
      </c>
      <c r="B3468" s="14"/>
      <c r="C3468" s="1" t="s">
        <v>22</v>
      </c>
      <c r="D3468" s="2" t="s">
        <v>366</v>
      </c>
      <c r="E3468" s="1" t="s">
        <v>22</v>
      </c>
      <c r="F3468" s="1" t="s">
        <v>3199</v>
      </c>
      <c r="G3468" s="1" t="b">
        <v>0</v>
      </c>
      <c r="H3468" s="1" t="b">
        <v>1</v>
      </c>
      <c r="I3468" s="1" t="s">
        <v>2221</v>
      </c>
      <c r="J3468" s="5"/>
    </row>
    <row r="3469" hidden="1">
      <c r="A3469" s="2" t="s">
        <v>703</v>
      </c>
      <c r="B3469" s="14"/>
      <c r="C3469" s="1" t="s">
        <v>22</v>
      </c>
      <c r="D3469" s="2" t="s">
        <v>367</v>
      </c>
      <c r="E3469" s="1" t="s">
        <v>22</v>
      </c>
      <c r="F3469" s="1" t="s">
        <v>3200</v>
      </c>
      <c r="G3469" s="1" t="b">
        <v>0</v>
      </c>
      <c r="H3469" s="1" t="b">
        <v>1</v>
      </c>
      <c r="I3469" s="1" t="s">
        <v>2221</v>
      </c>
      <c r="J3469" s="5"/>
    </row>
    <row r="3470" hidden="1">
      <c r="A3470" s="2" t="s">
        <v>703</v>
      </c>
      <c r="B3470" s="14"/>
      <c r="C3470" s="1" t="s">
        <v>22</v>
      </c>
      <c r="D3470" s="2" t="s">
        <v>368</v>
      </c>
      <c r="E3470" s="1" t="s">
        <v>22</v>
      </c>
      <c r="F3470" s="1" t="s">
        <v>3201</v>
      </c>
      <c r="G3470" s="1" t="b">
        <v>0</v>
      </c>
      <c r="H3470" s="1" t="b">
        <v>1</v>
      </c>
      <c r="I3470" s="1" t="s">
        <v>2221</v>
      </c>
      <c r="J3470" s="5"/>
    </row>
    <row r="3471" hidden="1">
      <c r="A3471" s="2" t="s">
        <v>703</v>
      </c>
      <c r="B3471" s="14"/>
      <c r="C3471" s="1" t="s">
        <v>22</v>
      </c>
      <c r="D3471" s="2" t="s">
        <v>369</v>
      </c>
      <c r="E3471" s="1" t="s">
        <v>22</v>
      </c>
      <c r="F3471" s="1" t="s">
        <v>3202</v>
      </c>
      <c r="G3471" s="1" t="b">
        <v>0</v>
      </c>
      <c r="H3471" s="1" t="b">
        <v>1</v>
      </c>
      <c r="I3471" s="1" t="s">
        <v>2221</v>
      </c>
      <c r="J3471" s="5"/>
    </row>
    <row r="3472" hidden="1">
      <c r="A3472" s="2" t="s">
        <v>703</v>
      </c>
      <c r="B3472" s="14"/>
      <c r="C3472" s="1" t="s">
        <v>22</v>
      </c>
      <c r="D3472" s="2" t="s">
        <v>367</v>
      </c>
      <c r="E3472" s="1" t="s">
        <v>22</v>
      </c>
      <c r="F3472" s="1" t="s">
        <v>3203</v>
      </c>
      <c r="G3472" s="1" t="b">
        <v>0</v>
      </c>
      <c r="H3472" s="1" t="b">
        <v>1</v>
      </c>
      <c r="I3472" s="1" t="s">
        <v>2221</v>
      </c>
      <c r="J3472" s="5"/>
    </row>
    <row r="3473" hidden="1">
      <c r="A3473" s="2" t="s">
        <v>703</v>
      </c>
      <c r="B3473" s="14"/>
      <c r="C3473" s="1" t="s">
        <v>22</v>
      </c>
      <c r="D3473" s="2" t="s">
        <v>371</v>
      </c>
      <c r="E3473" s="1" t="s">
        <v>22</v>
      </c>
      <c r="F3473" s="1" t="s">
        <v>3204</v>
      </c>
      <c r="G3473" s="1" t="b">
        <v>0</v>
      </c>
      <c r="H3473" s="1" t="b">
        <v>1</v>
      </c>
      <c r="I3473" s="1" t="s">
        <v>2221</v>
      </c>
      <c r="J3473" s="5"/>
    </row>
    <row r="3474" hidden="1">
      <c r="A3474" s="2" t="s">
        <v>703</v>
      </c>
      <c r="B3474" s="14"/>
      <c r="C3474" s="1" t="s">
        <v>22</v>
      </c>
      <c r="D3474" s="2" t="s">
        <v>340</v>
      </c>
      <c r="E3474" s="1" t="s">
        <v>22</v>
      </c>
      <c r="F3474" s="1" t="s">
        <v>3205</v>
      </c>
      <c r="G3474" s="1" t="b">
        <v>0</v>
      </c>
      <c r="H3474" s="1" t="b">
        <v>1</v>
      </c>
      <c r="I3474" s="1" t="s">
        <v>2221</v>
      </c>
      <c r="J3474" s="5"/>
    </row>
    <row r="3475" hidden="1">
      <c r="A3475" s="2" t="s">
        <v>703</v>
      </c>
      <c r="B3475" s="14"/>
      <c r="C3475" s="1" t="s">
        <v>22</v>
      </c>
      <c r="D3475" s="2" t="s">
        <v>341</v>
      </c>
      <c r="E3475" s="1" t="s">
        <v>22</v>
      </c>
      <c r="F3475" s="1" t="s">
        <v>3206</v>
      </c>
      <c r="G3475" s="1" t="b">
        <v>0</v>
      </c>
      <c r="H3475" s="1" t="b">
        <v>1</v>
      </c>
      <c r="I3475" s="1" t="s">
        <v>2221</v>
      </c>
      <c r="J3475" s="5"/>
    </row>
    <row r="3476" hidden="1">
      <c r="A3476" s="2" t="s">
        <v>703</v>
      </c>
      <c r="B3476" s="14"/>
      <c r="C3476" s="1" t="s">
        <v>22</v>
      </c>
      <c r="D3476" s="2" t="s">
        <v>342</v>
      </c>
      <c r="E3476" s="1" t="s">
        <v>22</v>
      </c>
      <c r="F3476" s="1" t="s">
        <v>3207</v>
      </c>
      <c r="G3476" s="1" t="b">
        <v>0</v>
      </c>
      <c r="H3476" s="1" t="b">
        <v>1</v>
      </c>
      <c r="I3476" s="1" t="s">
        <v>2221</v>
      </c>
      <c r="J3476" s="5"/>
    </row>
    <row r="3477" hidden="1">
      <c r="A3477" s="2" t="s">
        <v>703</v>
      </c>
      <c r="B3477" s="14"/>
      <c r="C3477" s="1" t="s">
        <v>22</v>
      </c>
      <c r="D3477" s="2" t="s">
        <v>343</v>
      </c>
      <c r="E3477" s="1" t="s">
        <v>22</v>
      </c>
      <c r="F3477" s="1" t="s">
        <v>3208</v>
      </c>
      <c r="G3477" s="1" t="b">
        <v>0</v>
      </c>
      <c r="H3477" s="1" t="b">
        <v>1</v>
      </c>
      <c r="I3477" s="1" t="s">
        <v>2221</v>
      </c>
      <c r="J3477" s="5"/>
    </row>
    <row r="3478" hidden="1">
      <c r="A3478" s="2" t="s">
        <v>703</v>
      </c>
      <c r="B3478" s="14"/>
      <c r="C3478" s="1" t="s">
        <v>22</v>
      </c>
      <c r="D3478" s="2" t="s">
        <v>341</v>
      </c>
      <c r="E3478" s="1" t="s">
        <v>22</v>
      </c>
      <c r="F3478" s="1" t="s">
        <v>3209</v>
      </c>
      <c r="G3478" s="1" t="b">
        <v>0</v>
      </c>
      <c r="H3478" s="1" t="b">
        <v>1</v>
      </c>
      <c r="I3478" s="1" t="s">
        <v>2221</v>
      </c>
      <c r="J3478" s="5"/>
    </row>
    <row r="3479" hidden="1">
      <c r="A3479" s="2" t="s">
        <v>703</v>
      </c>
      <c r="B3479" s="14"/>
      <c r="C3479" s="1" t="s">
        <v>22</v>
      </c>
      <c r="D3479" s="2" t="s">
        <v>341</v>
      </c>
      <c r="E3479" s="1" t="s">
        <v>22</v>
      </c>
      <c r="F3479" s="1" t="s">
        <v>3210</v>
      </c>
      <c r="G3479" s="1" t="b">
        <v>0</v>
      </c>
      <c r="H3479" s="1" t="b">
        <v>1</v>
      </c>
      <c r="I3479" s="1" t="s">
        <v>2221</v>
      </c>
      <c r="J3479" s="5"/>
    </row>
    <row r="3480" hidden="1">
      <c r="A3480" s="2" t="s">
        <v>703</v>
      </c>
      <c r="B3480" s="14"/>
      <c r="C3480" s="1" t="s">
        <v>22</v>
      </c>
      <c r="D3480" s="2" t="s">
        <v>345</v>
      </c>
      <c r="E3480" s="1" t="s">
        <v>22</v>
      </c>
      <c r="F3480" s="1" t="s">
        <v>3211</v>
      </c>
      <c r="G3480" s="1" t="b">
        <v>0</v>
      </c>
      <c r="H3480" s="1" t="b">
        <v>1</v>
      </c>
      <c r="I3480" s="1" t="s">
        <v>2221</v>
      </c>
      <c r="J3480" s="5"/>
    </row>
    <row r="3481" hidden="1">
      <c r="A3481" s="2" t="s">
        <v>703</v>
      </c>
      <c r="B3481" s="14"/>
      <c r="C3481" s="1" t="s">
        <v>22</v>
      </c>
      <c r="D3481" s="2" t="s">
        <v>346</v>
      </c>
      <c r="E3481" s="1" t="s">
        <v>22</v>
      </c>
      <c r="F3481" s="1" t="s">
        <v>3212</v>
      </c>
      <c r="G3481" s="1" t="b">
        <v>0</v>
      </c>
      <c r="H3481" s="1" t="b">
        <v>1</v>
      </c>
      <c r="I3481" s="1" t="s">
        <v>2221</v>
      </c>
      <c r="J3481" s="5"/>
    </row>
    <row r="3482" hidden="1">
      <c r="A3482" s="2" t="s">
        <v>703</v>
      </c>
      <c r="B3482" s="14"/>
      <c r="C3482" s="1" t="s">
        <v>22</v>
      </c>
      <c r="D3482" s="2" t="s">
        <v>347</v>
      </c>
      <c r="E3482" s="1" t="s">
        <v>22</v>
      </c>
      <c r="F3482" s="1" t="s">
        <v>3213</v>
      </c>
      <c r="G3482" s="1" t="b">
        <v>0</v>
      </c>
      <c r="H3482" s="1" t="b">
        <v>1</v>
      </c>
      <c r="I3482" s="1" t="s">
        <v>2221</v>
      </c>
      <c r="J3482" s="5"/>
    </row>
    <row r="3483" hidden="1">
      <c r="A3483" s="2" t="s">
        <v>703</v>
      </c>
      <c r="B3483" s="14"/>
      <c r="C3483" s="1" t="s">
        <v>22</v>
      </c>
      <c r="D3483" s="2" t="s">
        <v>341</v>
      </c>
      <c r="E3483" s="1" t="s">
        <v>22</v>
      </c>
      <c r="F3483" s="1" t="s">
        <v>3210</v>
      </c>
      <c r="G3483" s="1" t="b">
        <v>0</v>
      </c>
      <c r="H3483" s="1" t="b">
        <v>1</v>
      </c>
      <c r="I3483" s="1" t="s">
        <v>2221</v>
      </c>
      <c r="J3483" s="5"/>
    </row>
    <row r="3484" hidden="1">
      <c r="A3484" s="2" t="s">
        <v>703</v>
      </c>
      <c r="B3484" s="14"/>
      <c r="C3484" s="1" t="s">
        <v>22</v>
      </c>
      <c r="D3484" s="2" t="s">
        <v>348</v>
      </c>
      <c r="E3484" s="1" t="s">
        <v>22</v>
      </c>
      <c r="F3484" s="1" t="s">
        <v>3214</v>
      </c>
      <c r="G3484" s="1" t="b">
        <v>0</v>
      </c>
      <c r="H3484" s="1" t="b">
        <v>1</v>
      </c>
      <c r="I3484" s="1" t="s">
        <v>2221</v>
      </c>
      <c r="J3484" s="5"/>
    </row>
    <row r="3485" hidden="1">
      <c r="A3485" s="2" t="s">
        <v>703</v>
      </c>
      <c r="B3485" s="14"/>
      <c r="C3485" s="1" t="s">
        <v>22</v>
      </c>
      <c r="D3485" s="2" t="s">
        <v>694</v>
      </c>
      <c r="E3485" s="1" t="s">
        <v>17</v>
      </c>
      <c r="F3485" s="1" t="s">
        <v>3002</v>
      </c>
      <c r="G3485" s="1" t="b">
        <v>1</v>
      </c>
      <c r="H3485" s="1" t="b">
        <v>1</v>
      </c>
      <c r="I3485" s="1" t="s">
        <v>2236</v>
      </c>
      <c r="J3485" s="5"/>
    </row>
    <row r="3486" hidden="1">
      <c r="A3486" s="2" t="s">
        <v>703</v>
      </c>
      <c r="B3486" s="14"/>
      <c r="C3486" s="1" t="s">
        <v>22</v>
      </c>
      <c r="D3486" s="2" t="s">
        <v>373</v>
      </c>
      <c r="E3486" s="1" t="s">
        <v>22</v>
      </c>
      <c r="F3486" s="1" t="s">
        <v>3215</v>
      </c>
      <c r="G3486" s="1" t="b">
        <v>0</v>
      </c>
      <c r="H3486" s="1" t="b">
        <v>1</v>
      </c>
      <c r="I3486" s="1" t="s">
        <v>2221</v>
      </c>
      <c r="J3486" s="5"/>
    </row>
    <row r="3487" hidden="1">
      <c r="A3487" s="2" t="s">
        <v>703</v>
      </c>
      <c r="B3487" s="14"/>
      <c r="C3487" s="1" t="s">
        <v>22</v>
      </c>
      <c r="D3487" s="2" t="s">
        <v>374</v>
      </c>
      <c r="E3487" s="1" t="s">
        <v>22</v>
      </c>
      <c r="F3487" s="1" t="s">
        <v>3216</v>
      </c>
      <c r="G3487" s="1" t="b">
        <v>0</v>
      </c>
      <c r="H3487" s="1" t="b">
        <v>1</v>
      </c>
      <c r="I3487" s="1" t="s">
        <v>2221</v>
      </c>
      <c r="J3487" s="5"/>
    </row>
    <row r="3488" hidden="1">
      <c r="A3488" s="2" t="s">
        <v>703</v>
      </c>
      <c r="B3488" s="14"/>
      <c r="C3488" s="1" t="s">
        <v>22</v>
      </c>
      <c r="D3488" s="2" t="s">
        <v>375</v>
      </c>
      <c r="E3488" s="1" t="s">
        <v>22</v>
      </c>
      <c r="F3488" s="1" t="s">
        <v>3217</v>
      </c>
      <c r="G3488" s="1" t="b">
        <v>0</v>
      </c>
      <c r="H3488" s="1" t="b">
        <v>1</v>
      </c>
      <c r="I3488" s="1" t="s">
        <v>2221</v>
      </c>
      <c r="J3488" s="5"/>
    </row>
    <row r="3489" hidden="1">
      <c r="A3489" s="2" t="s">
        <v>703</v>
      </c>
      <c r="B3489" s="14"/>
      <c r="C3489" s="1" t="s">
        <v>22</v>
      </c>
      <c r="D3489" s="2" t="s">
        <v>376</v>
      </c>
      <c r="E3489" s="1" t="s">
        <v>22</v>
      </c>
      <c r="F3489" s="1" t="s">
        <v>3218</v>
      </c>
      <c r="G3489" s="1" t="b">
        <v>0</v>
      </c>
      <c r="H3489" s="1" t="b">
        <v>1</v>
      </c>
      <c r="I3489" s="1" t="s">
        <v>2221</v>
      </c>
      <c r="J3489" s="5"/>
    </row>
    <row r="3490" hidden="1">
      <c r="A3490" s="2" t="s">
        <v>703</v>
      </c>
      <c r="B3490" s="14"/>
      <c r="C3490" s="1" t="s">
        <v>22</v>
      </c>
      <c r="D3490" s="2" t="s">
        <v>377</v>
      </c>
      <c r="E3490" s="1" t="s">
        <v>22</v>
      </c>
      <c r="F3490" s="1" t="s">
        <v>3219</v>
      </c>
      <c r="G3490" s="1" t="b">
        <v>0</v>
      </c>
      <c r="H3490" s="1" t="b">
        <v>1</v>
      </c>
      <c r="I3490" s="1" t="s">
        <v>2221</v>
      </c>
      <c r="J3490" s="5"/>
    </row>
    <row r="3491" hidden="1">
      <c r="A3491" s="2" t="s">
        <v>703</v>
      </c>
      <c r="B3491" s="14"/>
      <c r="C3491" s="1" t="s">
        <v>22</v>
      </c>
      <c r="D3491" s="2" t="s">
        <v>378</v>
      </c>
      <c r="E3491" s="1" t="s">
        <v>22</v>
      </c>
      <c r="F3491" s="1" t="s">
        <v>3220</v>
      </c>
      <c r="G3491" s="1" t="b">
        <v>0</v>
      </c>
      <c r="H3491" s="1" t="b">
        <v>1</v>
      </c>
      <c r="I3491" s="1" t="s">
        <v>2221</v>
      </c>
      <c r="J3491" s="5"/>
    </row>
    <row r="3492" hidden="1">
      <c r="A3492" s="2" t="s">
        <v>703</v>
      </c>
      <c r="B3492" s="14"/>
      <c r="C3492" s="1" t="s">
        <v>22</v>
      </c>
      <c r="D3492" s="2" t="s">
        <v>379</v>
      </c>
      <c r="E3492" s="1" t="s">
        <v>22</v>
      </c>
      <c r="F3492" s="1" t="s">
        <v>3221</v>
      </c>
      <c r="G3492" s="1" t="b">
        <v>0</v>
      </c>
      <c r="H3492" s="1" t="b">
        <v>1</v>
      </c>
      <c r="I3492" s="1" t="s">
        <v>2221</v>
      </c>
      <c r="J3492" s="5"/>
    </row>
    <row r="3493" hidden="1">
      <c r="A3493" s="2" t="s">
        <v>703</v>
      </c>
      <c r="B3493" s="14"/>
      <c r="C3493" s="1" t="s">
        <v>22</v>
      </c>
      <c r="D3493" s="2" t="s">
        <v>380</v>
      </c>
      <c r="E3493" s="1" t="s">
        <v>22</v>
      </c>
      <c r="F3493" s="1" t="s">
        <v>3222</v>
      </c>
      <c r="G3493" s="1" t="b">
        <v>0</v>
      </c>
      <c r="H3493" s="1" t="b">
        <v>1</v>
      </c>
      <c r="I3493" s="1" t="s">
        <v>2221</v>
      </c>
      <c r="J3493" s="5"/>
    </row>
    <row r="3494" hidden="1">
      <c r="A3494" s="2" t="s">
        <v>703</v>
      </c>
      <c r="B3494" s="14"/>
      <c r="C3494" s="1" t="s">
        <v>22</v>
      </c>
      <c r="D3494" s="2" t="s">
        <v>381</v>
      </c>
      <c r="E3494" s="1" t="s">
        <v>22</v>
      </c>
      <c r="F3494" s="1" t="s">
        <v>3223</v>
      </c>
      <c r="G3494" s="1" t="b">
        <v>0</v>
      </c>
      <c r="H3494" s="1" t="b">
        <v>1</v>
      </c>
      <c r="I3494" s="1" t="s">
        <v>2221</v>
      </c>
      <c r="J3494" s="5"/>
    </row>
    <row r="3495" hidden="1">
      <c r="A3495" s="2" t="s">
        <v>703</v>
      </c>
      <c r="B3495" s="14"/>
      <c r="C3495" s="1" t="s">
        <v>22</v>
      </c>
      <c r="D3495" s="2" t="s">
        <v>382</v>
      </c>
      <c r="E3495" s="1" t="s">
        <v>22</v>
      </c>
      <c r="F3495" s="1" t="s">
        <v>3224</v>
      </c>
      <c r="G3495" s="1" t="b">
        <v>0</v>
      </c>
      <c r="H3495" s="1" t="b">
        <v>1</v>
      </c>
      <c r="I3495" s="1" t="s">
        <v>2221</v>
      </c>
      <c r="J3495" s="5"/>
    </row>
    <row r="3496" hidden="1">
      <c r="A3496" s="2" t="s">
        <v>703</v>
      </c>
      <c r="B3496" s="14"/>
      <c r="C3496" s="1" t="s">
        <v>22</v>
      </c>
      <c r="D3496" s="2" t="s">
        <v>383</v>
      </c>
      <c r="E3496" s="1" t="s">
        <v>22</v>
      </c>
      <c r="F3496" s="1" t="s">
        <v>3224</v>
      </c>
      <c r="G3496" s="1" t="b">
        <v>0</v>
      </c>
      <c r="H3496" s="1" t="b">
        <v>1</v>
      </c>
      <c r="I3496" s="1" t="s">
        <v>2221</v>
      </c>
      <c r="J3496" s="5"/>
    </row>
    <row r="3497" hidden="1">
      <c r="A3497" s="2" t="s">
        <v>703</v>
      </c>
      <c r="B3497" s="14"/>
      <c r="C3497" s="1" t="s">
        <v>22</v>
      </c>
      <c r="D3497" s="2" t="s">
        <v>384</v>
      </c>
      <c r="E3497" s="1" t="s">
        <v>22</v>
      </c>
      <c r="F3497" s="1" t="s">
        <v>3225</v>
      </c>
      <c r="G3497" s="1" t="b">
        <v>0</v>
      </c>
      <c r="H3497" s="1" t="b">
        <v>1</v>
      </c>
      <c r="I3497" s="1" t="s">
        <v>2221</v>
      </c>
      <c r="J3497" s="5"/>
    </row>
    <row r="3498" hidden="1">
      <c r="A3498" s="2" t="s">
        <v>703</v>
      </c>
      <c r="B3498" s="14"/>
      <c r="C3498" s="1" t="s">
        <v>22</v>
      </c>
      <c r="D3498" s="2" t="s">
        <v>385</v>
      </c>
      <c r="E3498" s="1" t="s">
        <v>22</v>
      </c>
      <c r="F3498" s="1" t="s">
        <v>3226</v>
      </c>
      <c r="G3498" s="1" t="b">
        <v>0</v>
      </c>
      <c r="H3498" s="1" t="b">
        <v>1</v>
      </c>
      <c r="I3498" s="1" t="s">
        <v>2221</v>
      </c>
      <c r="J3498" s="5"/>
    </row>
    <row r="3499" hidden="1">
      <c r="A3499" s="2" t="s">
        <v>703</v>
      </c>
      <c r="B3499" s="14"/>
      <c r="C3499" s="1" t="s">
        <v>22</v>
      </c>
      <c r="D3499" s="2" t="s">
        <v>386</v>
      </c>
      <c r="E3499" s="1" t="s">
        <v>22</v>
      </c>
      <c r="F3499" s="1" t="s">
        <v>3227</v>
      </c>
      <c r="G3499" s="1" t="b">
        <v>0</v>
      </c>
      <c r="H3499" s="1" t="b">
        <v>1</v>
      </c>
      <c r="I3499" s="1" t="s">
        <v>2221</v>
      </c>
      <c r="J3499" s="5"/>
    </row>
    <row r="3500" hidden="1">
      <c r="A3500" s="2" t="s">
        <v>703</v>
      </c>
      <c r="B3500" s="14"/>
      <c r="C3500" s="1" t="s">
        <v>22</v>
      </c>
      <c r="D3500" s="2" t="s">
        <v>387</v>
      </c>
      <c r="E3500" s="1" t="s">
        <v>22</v>
      </c>
      <c r="F3500" s="1" t="s">
        <v>3228</v>
      </c>
      <c r="G3500" s="1" t="b">
        <v>0</v>
      </c>
      <c r="H3500" s="1" t="b">
        <v>1</v>
      </c>
      <c r="I3500" s="1" t="s">
        <v>2221</v>
      </c>
      <c r="J3500" s="5"/>
    </row>
    <row r="3501" hidden="1">
      <c r="A3501" s="2" t="s">
        <v>703</v>
      </c>
      <c r="B3501" s="14"/>
      <c r="C3501" s="1" t="s">
        <v>22</v>
      </c>
      <c r="D3501" s="2" t="s">
        <v>388</v>
      </c>
      <c r="E3501" s="1" t="s">
        <v>22</v>
      </c>
      <c r="F3501" s="1" t="s">
        <v>3229</v>
      </c>
      <c r="G3501" s="1" t="b">
        <v>0</v>
      </c>
      <c r="H3501" s="1" t="b">
        <v>1</v>
      </c>
      <c r="I3501" s="1" t="s">
        <v>2221</v>
      </c>
      <c r="J3501" s="5"/>
    </row>
    <row r="3502" hidden="1">
      <c r="A3502" s="2" t="s">
        <v>703</v>
      </c>
      <c r="B3502" s="14"/>
      <c r="C3502" s="1" t="s">
        <v>22</v>
      </c>
      <c r="D3502" s="2" t="s">
        <v>389</v>
      </c>
      <c r="E3502" s="1" t="s">
        <v>22</v>
      </c>
      <c r="F3502" s="1" t="s">
        <v>3230</v>
      </c>
      <c r="G3502" s="1" t="b">
        <v>0</v>
      </c>
      <c r="H3502" s="1" t="b">
        <v>1</v>
      </c>
      <c r="I3502" s="1" t="s">
        <v>2221</v>
      </c>
      <c r="J3502" s="5"/>
    </row>
    <row r="3503" hidden="1">
      <c r="A3503" s="2" t="s">
        <v>703</v>
      </c>
      <c r="B3503" s="14"/>
      <c r="C3503" s="1" t="s">
        <v>22</v>
      </c>
      <c r="D3503" s="2" t="s">
        <v>390</v>
      </c>
      <c r="E3503" s="1" t="s">
        <v>22</v>
      </c>
      <c r="F3503" s="1" t="s">
        <v>3231</v>
      </c>
      <c r="G3503" s="1" t="b">
        <v>0</v>
      </c>
      <c r="H3503" s="1" t="b">
        <v>1</v>
      </c>
      <c r="I3503" s="1" t="s">
        <v>2221</v>
      </c>
      <c r="J3503" s="5"/>
    </row>
    <row r="3504" hidden="1">
      <c r="A3504" s="2" t="s">
        <v>703</v>
      </c>
      <c r="B3504" s="14"/>
      <c r="C3504" s="1" t="s">
        <v>22</v>
      </c>
      <c r="D3504" s="2" t="s">
        <v>391</v>
      </c>
      <c r="E3504" s="1" t="s">
        <v>22</v>
      </c>
      <c r="F3504" s="1" t="s">
        <v>3232</v>
      </c>
      <c r="G3504" s="1" t="b">
        <v>0</v>
      </c>
      <c r="H3504" s="1" t="b">
        <v>1</v>
      </c>
      <c r="I3504" s="1" t="s">
        <v>2221</v>
      </c>
      <c r="J3504" s="5"/>
    </row>
    <row r="3505" hidden="1">
      <c r="A3505" s="2" t="s">
        <v>703</v>
      </c>
      <c r="B3505" s="14"/>
      <c r="C3505" s="1" t="s">
        <v>22</v>
      </c>
      <c r="D3505" s="2" t="s">
        <v>391</v>
      </c>
      <c r="E3505" s="1" t="s">
        <v>22</v>
      </c>
      <c r="F3505" s="1" t="s">
        <v>3233</v>
      </c>
      <c r="G3505" s="1" t="b">
        <v>0</v>
      </c>
      <c r="H3505" s="1" t="b">
        <v>1</v>
      </c>
      <c r="I3505" s="1" t="s">
        <v>2221</v>
      </c>
      <c r="J3505" s="5"/>
    </row>
    <row r="3506" hidden="1">
      <c r="A3506" s="2" t="s">
        <v>703</v>
      </c>
      <c r="B3506" s="14"/>
      <c r="C3506" s="1" t="s">
        <v>22</v>
      </c>
      <c r="D3506" s="2" t="s">
        <v>393</v>
      </c>
      <c r="E3506" s="1" t="s">
        <v>22</v>
      </c>
      <c r="F3506" s="1" t="s">
        <v>3234</v>
      </c>
      <c r="G3506" s="1" t="b">
        <v>0</v>
      </c>
      <c r="H3506" s="1" t="b">
        <v>1</v>
      </c>
      <c r="I3506" s="1" t="s">
        <v>2221</v>
      </c>
      <c r="J3506" s="5"/>
    </row>
    <row r="3507" hidden="1">
      <c r="A3507" s="2" t="s">
        <v>703</v>
      </c>
      <c r="B3507" s="14"/>
      <c r="C3507" s="1" t="s">
        <v>22</v>
      </c>
      <c r="D3507" s="2" t="s">
        <v>394</v>
      </c>
      <c r="E3507" s="1" t="s">
        <v>22</v>
      </c>
      <c r="F3507" s="1" t="s">
        <v>3235</v>
      </c>
      <c r="G3507" s="1" t="b">
        <v>0</v>
      </c>
      <c r="H3507" s="1" t="b">
        <v>1</v>
      </c>
      <c r="I3507" s="1" t="s">
        <v>2221</v>
      </c>
      <c r="J3507" s="5"/>
    </row>
    <row r="3508" hidden="1">
      <c r="A3508" s="2" t="s">
        <v>703</v>
      </c>
      <c r="B3508" s="14"/>
      <c r="C3508" s="1" t="s">
        <v>22</v>
      </c>
      <c r="D3508" s="2" t="s">
        <v>395</v>
      </c>
      <c r="E3508" s="1" t="s">
        <v>22</v>
      </c>
      <c r="F3508" s="1" t="s">
        <v>3236</v>
      </c>
      <c r="G3508" s="1" t="b">
        <v>0</v>
      </c>
      <c r="H3508" s="1" t="b">
        <v>1</v>
      </c>
      <c r="I3508" s="1" t="s">
        <v>2221</v>
      </c>
      <c r="J3508" s="5"/>
    </row>
    <row r="3509" hidden="1">
      <c r="A3509" s="2" t="s">
        <v>703</v>
      </c>
      <c r="B3509" s="14"/>
      <c r="C3509" s="1" t="s">
        <v>22</v>
      </c>
      <c r="D3509" s="2" t="s">
        <v>696</v>
      </c>
      <c r="E3509" s="1" t="s">
        <v>17</v>
      </c>
      <c r="F3509" s="1" t="s">
        <v>3003</v>
      </c>
      <c r="G3509" s="1" t="b">
        <v>1</v>
      </c>
      <c r="H3509" s="1" t="b">
        <v>1</v>
      </c>
      <c r="I3509" s="1" t="s">
        <v>2236</v>
      </c>
      <c r="J3509" s="5"/>
    </row>
    <row r="3510" hidden="1">
      <c r="A3510" s="2" t="s">
        <v>703</v>
      </c>
      <c r="B3510" s="14"/>
      <c r="C3510" s="1" t="s">
        <v>22</v>
      </c>
      <c r="D3510" s="2" t="s">
        <v>692</v>
      </c>
      <c r="E3510" s="1" t="s">
        <v>17</v>
      </c>
      <c r="F3510" s="1" t="s">
        <v>2995</v>
      </c>
      <c r="G3510" s="1" t="b">
        <v>1</v>
      </c>
      <c r="H3510" s="1" t="b">
        <v>1</v>
      </c>
      <c r="I3510" s="1" t="s">
        <v>2221</v>
      </c>
      <c r="J3510" s="5"/>
    </row>
    <row r="3511" hidden="1">
      <c r="A3511" s="2" t="s">
        <v>703</v>
      </c>
      <c r="B3511" s="14"/>
      <c r="C3511" s="1" t="s">
        <v>22</v>
      </c>
      <c r="D3511" s="2" t="s">
        <v>694</v>
      </c>
      <c r="E3511" s="1" t="s">
        <v>17</v>
      </c>
      <c r="F3511" s="1" t="s">
        <v>2996</v>
      </c>
      <c r="G3511" s="1" t="b">
        <v>1</v>
      </c>
      <c r="H3511" s="1" t="b">
        <v>1</v>
      </c>
      <c r="I3511" s="1" t="s">
        <v>2221</v>
      </c>
      <c r="J3511" s="5"/>
    </row>
    <row r="3512" hidden="1">
      <c r="A3512" s="2" t="s">
        <v>703</v>
      </c>
      <c r="B3512" s="14"/>
      <c r="C3512" s="1" t="s">
        <v>22</v>
      </c>
      <c r="D3512" s="2" t="s">
        <v>696</v>
      </c>
      <c r="E3512" s="1" t="s">
        <v>17</v>
      </c>
      <c r="F3512" s="1" t="s">
        <v>2997</v>
      </c>
      <c r="G3512" s="1" t="b">
        <v>1</v>
      </c>
      <c r="H3512" s="1" t="b">
        <v>1</v>
      </c>
      <c r="I3512" s="1" t="s">
        <v>2221</v>
      </c>
      <c r="J3512" s="5"/>
    </row>
    <row r="3513" hidden="1">
      <c r="A3513" s="2" t="s">
        <v>703</v>
      </c>
      <c r="B3513" s="14"/>
      <c r="C3513" s="1" t="s">
        <v>22</v>
      </c>
      <c r="D3513" s="2" t="s">
        <v>690</v>
      </c>
      <c r="E3513" s="1" t="s">
        <v>17</v>
      </c>
      <c r="F3513" s="1" t="s">
        <v>2998</v>
      </c>
      <c r="G3513" s="1" t="b">
        <v>1</v>
      </c>
      <c r="H3513" s="1" t="b">
        <v>1</v>
      </c>
      <c r="I3513" s="1" t="s">
        <v>2221</v>
      </c>
      <c r="J3513" s="5"/>
    </row>
    <row r="3514" hidden="1">
      <c r="A3514" s="2" t="s">
        <v>703</v>
      </c>
      <c r="B3514" s="14"/>
      <c r="C3514" s="1" t="s">
        <v>22</v>
      </c>
      <c r="D3514" s="2" t="s">
        <v>705</v>
      </c>
      <c r="E3514" s="1" t="s">
        <v>17</v>
      </c>
      <c r="F3514" s="1" t="s">
        <v>2384</v>
      </c>
      <c r="G3514" s="1" t="b">
        <v>1</v>
      </c>
      <c r="H3514" s="1" t="b">
        <v>1</v>
      </c>
      <c r="I3514" s="1" t="s">
        <v>2221</v>
      </c>
      <c r="J3514" s="5"/>
    </row>
    <row r="3515" hidden="1">
      <c r="A3515" s="2" t="s">
        <v>703</v>
      </c>
      <c r="B3515" s="14"/>
      <c r="C3515" s="1" t="s">
        <v>22</v>
      </c>
      <c r="D3515" s="2" t="s">
        <v>687</v>
      </c>
      <c r="E3515" s="1" t="s">
        <v>15</v>
      </c>
      <c r="F3515" s="4"/>
      <c r="G3515" s="1" t="b">
        <v>1</v>
      </c>
      <c r="H3515" s="1" t="b">
        <v>1</v>
      </c>
      <c r="I3515" s="1" t="s">
        <v>2221</v>
      </c>
      <c r="J3515" s="5"/>
    </row>
    <row r="3516" hidden="1">
      <c r="A3516" s="2" t="s">
        <v>703</v>
      </c>
      <c r="B3516" s="14"/>
      <c r="C3516" s="1" t="s">
        <v>22</v>
      </c>
      <c r="D3516" s="2" t="s">
        <v>707</v>
      </c>
      <c r="E3516" s="1" t="s">
        <v>22</v>
      </c>
      <c r="F3516" s="1" t="s">
        <v>2085</v>
      </c>
      <c r="G3516" s="1" t="b">
        <v>1</v>
      </c>
      <c r="H3516" s="1" t="b">
        <v>1</v>
      </c>
      <c r="I3516" s="1" t="s">
        <v>2221</v>
      </c>
      <c r="J3516" s="5"/>
    </row>
    <row r="3517" hidden="1">
      <c r="A3517" s="2" t="s">
        <v>703</v>
      </c>
      <c r="B3517" s="14"/>
      <c r="C3517" s="1" t="s">
        <v>22</v>
      </c>
      <c r="D3517" s="2" t="s">
        <v>580</v>
      </c>
      <c r="E3517" s="1" t="s">
        <v>22</v>
      </c>
      <c r="F3517" s="1" t="s">
        <v>3059</v>
      </c>
      <c r="G3517" s="1" t="b">
        <v>1</v>
      </c>
      <c r="H3517" s="1" t="b">
        <v>1</v>
      </c>
      <c r="I3517" s="1" t="s">
        <v>2221</v>
      </c>
      <c r="J3517" s="5"/>
    </row>
    <row r="3518" hidden="1">
      <c r="A3518" s="2" t="s">
        <v>703</v>
      </c>
      <c r="B3518" s="14"/>
      <c r="C3518" s="1" t="s">
        <v>22</v>
      </c>
      <c r="D3518" s="2" t="s">
        <v>621</v>
      </c>
      <c r="E3518" s="1" t="s">
        <v>22</v>
      </c>
      <c r="F3518" s="1" t="s">
        <v>2999</v>
      </c>
      <c r="G3518" s="1" t="b">
        <v>1</v>
      </c>
      <c r="H3518" s="1" t="b">
        <v>1</v>
      </c>
      <c r="I3518" s="1" t="s">
        <v>2221</v>
      </c>
      <c r="J3518" s="5"/>
    </row>
    <row r="3519" hidden="1">
      <c r="A3519" s="2" t="s">
        <v>703</v>
      </c>
      <c r="B3519" s="14"/>
      <c r="C3519" s="1" t="s">
        <v>22</v>
      </c>
      <c r="D3519" s="2" t="s">
        <v>629</v>
      </c>
      <c r="E3519" s="1" t="s">
        <v>22</v>
      </c>
      <c r="F3519" s="1" t="s">
        <v>3000</v>
      </c>
      <c r="G3519" s="1" t="b">
        <v>1</v>
      </c>
      <c r="H3519" s="1" t="b">
        <v>1</v>
      </c>
      <c r="I3519" s="1" t="s">
        <v>2221</v>
      </c>
      <c r="J3519" s="5"/>
    </row>
    <row r="3520" hidden="1">
      <c r="A3520" s="2" t="s">
        <v>704</v>
      </c>
      <c r="B3520" s="14"/>
      <c r="C3520" s="1" t="s">
        <v>17</v>
      </c>
      <c r="D3520" s="2" t="s">
        <v>649</v>
      </c>
      <c r="E3520" s="1" t="s">
        <v>17</v>
      </c>
      <c r="F3520" s="4"/>
      <c r="G3520" s="1" t="b">
        <v>1</v>
      </c>
      <c r="H3520" s="1" t="b">
        <v>1</v>
      </c>
      <c r="I3520" s="1" t="s">
        <v>2207</v>
      </c>
      <c r="J3520" s="5"/>
    </row>
    <row r="3521" hidden="1">
      <c r="A3521" s="2" t="s">
        <v>704</v>
      </c>
      <c r="B3521" s="14"/>
      <c r="C3521" s="1" t="s">
        <v>17</v>
      </c>
      <c r="D3521" s="2" t="s">
        <v>649</v>
      </c>
      <c r="E3521" s="1" t="s">
        <v>17</v>
      </c>
      <c r="F3521" s="1" t="s">
        <v>3055</v>
      </c>
      <c r="G3521" s="1" t="b">
        <v>1</v>
      </c>
      <c r="H3521" s="1" t="b">
        <v>1</v>
      </c>
      <c r="I3521" s="1" t="s">
        <v>2207</v>
      </c>
      <c r="J3521" s="5"/>
    </row>
    <row r="3522" hidden="1">
      <c r="A3522" s="2" t="s">
        <v>705</v>
      </c>
      <c r="B3522" s="14"/>
      <c r="C3522" s="1" t="s">
        <v>17</v>
      </c>
      <c r="D3522" s="2" t="s">
        <v>704</v>
      </c>
      <c r="E3522" s="1" t="s">
        <v>17</v>
      </c>
      <c r="F3522" s="4"/>
      <c r="G3522" s="1" t="b">
        <v>1</v>
      </c>
      <c r="H3522" s="1" t="b">
        <v>1</v>
      </c>
      <c r="I3522" s="1" t="s">
        <v>2207</v>
      </c>
      <c r="J3522" s="5"/>
    </row>
    <row r="3523" hidden="1">
      <c r="A3523" s="2" t="s">
        <v>705</v>
      </c>
      <c r="B3523" s="14"/>
      <c r="C3523" s="1" t="s">
        <v>17</v>
      </c>
      <c r="D3523" s="2" t="s">
        <v>704</v>
      </c>
      <c r="E3523" s="1" t="s">
        <v>17</v>
      </c>
      <c r="F3523" s="1" t="s">
        <v>2992</v>
      </c>
      <c r="G3523" s="1" t="b">
        <v>1</v>
      </c>
      <c r="H3523" s="1" t="b">
        <v>1</v>
      </c>
      <c r="I3523" s="1" t="s">
        <v>2207</v>
      </c>
      <c r="J3523" s="5"/>
    </row>
    <row r="3524" hidden="1">
      <c r="A3524" s="2" t="s">
        <v>705</v>
      </c>
      <c r="B3524" s="14"/>
      <c r="C3524" s="1" t="s">
        <v>17</v>
      </c>
      <c r="D3524" s="2" t="s">
        <v>687</v>
      </c>
      <c r="E3524" s="1" t="s">
        <v>15</v>
      </c>
      <c r="F3524" s="1" t="s">
        <v>3237</v>
      </c>
      <c r="G3524" s="1" t="b">
        <v>1</v>
      </c>
      <c r="H3524" s="1" t="b">
        <v>1</v>
      </c>
      <c r="I3524" s="1" t="s">
        <v>2236</v>
      </c>
      <c r="J3524" s="5"/>
    </row>
    <row r="3525" hidden="1">
      <c r="A3525" s="2" t="s">
        <v>705</v>
      </c>
      <c r="B3525" s="14"/>
      <c r="C3525" s="1" t="s">
        <v>17</v>
      </c>
      <c r="D3525" s="2" t="s">
        <v>713</v>
      </c>
      <c r="E3525" s="1" t="s">
        <v>17</v>
      </c>
      <c r="F3525" s="1" t="s">
        <v>3238</v>
      </c>
      <c r="G3525" s="1" t="b">
        <v>1</v>
      </c>
      <c r="H3525" s="1" t="b">
        <v>1</v>
      </c>
      <c r="I3525" s="1" t="s">
        <v>2236</v>
      </c>
      <c r="J3525" s="5"/>
    </row>
    <row r="3526" hidden="1">
      <c r="A3526" s="2" t="s">
        <v>705</v>
      </c>
      <c r="B3526" s="14"/>
      <c r="C3526" s="1" t="s">
        <v>17</v>
      </c>
      <c r="D3526" s="2" t="s">
        <v>649</v>
      </c>
      <c r="E3526" s="1" t="s">
        <v>17</v>
      </c>
      <c r="F3526" s="1" t="s">
        <v>3239</v>
      </c>
      <c r="G3526" s="1" t="b">
        <v>1</v>
      </c>
      <c r="H3526" s="1" t="b">
        <v>1</v>
      </c>
      <c r="I3526" s="1" t="s">
        <v>2236</v>
      </c>
      <c r="J3526" s="5"/>
    </row>
    <row r="3527" hidden="1">
      <c r="A3527" s="2" t="s">
        <v>705</v>
      </c>
      <c r="B3527" s="14"/>
      <c r="C3527" s="1" t="s">
        <v>17</v>
      </c>
      <c r="D3527" s="2" t="s">
        <v>704</v>
      </c>
      <c r="E3527" s="1" t="s">
        <v>17</v>
      </c>
      <c r="F3527" s="1" t="s">
        <v>3240</v>
      </c>
      <c r="G3527" s="1" t="b">
        <v>1</v>
      </c>
      <c r="H3527" s="1" t="b">
        <v>1</v>
      </c>
      <c r="I3527" s="1" t="s">
        <v>2236</v>
      </c>
      <c r="J3527" s="5"/>
    </row>
    <row r="3528" hidden="1">
      <c r="A3528" s="2" t="s">
        <v>705</v>
      </c>
      <c r="B3528" s="14"/>
      <c r="C3528" s="1" t="s">
        <v>17</v>
      </c>
      <c r="D3528" s="2" t="s">
        <v>713</v>
      </c>
      <c r="E3528" s="1" t="s">
        <v>17</v>
      </c>
      <c r="F3528" s="1" t="s">
        <v>3241</v>
      </c>
      <c r="G3528" s="1" t="b">
        <v>1</v>
      </c>
      <c r="H3528" s="1" t="b">
        <v>1</v>
      </c>
      <c r="I3528" s="1" t="s">
        <v>2236</v>
      </c>
      <c r="J3528" s="5"/>
    </row>
    <row r="3529" hidden="1">
      <c r="A3529" s="2" t="s">
        <v>705</v>
      </c>
      <c r="B3529" s="14"/>
      <c r="C3529" s="1" t="s">
        <v>17</v>
      </c>
      <c r="D3529" s="2" t="s">
        <v>711</v>
      </c>
      <c r="E3529" s="1" t="s">
        <v>17</v>
      </c>
      <c r="F3529" s="1" t="s">
        <v>2092</v>
      </c>
      <c r="G3529" s="1" t="b">
        <v>1</v>
      </c>
      <c r="H3529" s="1" t="b">
        <v>1</v>
      </c>
      <c r="I3529" s="1" t="s">
        <v>2236</v>
      </c>
      <c r="J3529" s="5"/>
    </row>
    <row r="3530" hidden="1">
      <c r="A3530" s="2" t="s">
        <v>705</v>
      </c>
      <c r="B3530" s="14"/>
      <c r="C3530" s="1" t="s">
        <v>17</v>
      </c>
      <c r="D3530" s="2" t="s">
        <v>712</v>
      </c>
      <c r="E3530" s="1" t="s">
        <v>17</v>
      </c>
      <c r="F3530" s="1" t="s">
        <v>2097</v>
      </c>
      <c r="G3530" s="1" t="b">
        <v>1</v>
      </c>
      <c r="H3530" s="1" t="b">
        <v>1</v>
      </c>
      <c r="I3530" s="1" t="s">
        <v>2236</v>
      </c>
      <c r="J3530" s="5"/>
    </row>
    <row r="3531" hidden="1">
      <c r="A3531" s="2" t="s">
        <v>705</v>
      </c>
      <c r="B3531" s="14"/>
      <c r="C3531" s="1" t="s">
        <v>17</v>
      </c>
      <c r="D3531" s="2" t="s">
        <v>649</v>
      </c>
      <c r="E3531" s="1" t="s">
        <v>17</v>
      </c>
      <c r="F3531" s="1" t="s">
        <v>2117</v>
      </c>
      <c r="G3531" s="1" t="b">
        <v>1</v>
      </c>
      <c r="H3531" s="1" t="b">
        <v>1</v>
      </c>
      <c r="I3531" s="1" t="s">
        <v>2236</v>
      </c>
      <c r="J3531" s="5"/>
    </row>
    <row r="3532" hidden="1">
      <c r="A3532" s="2" t="s">
        <v>705</v>
      </c>
      <c r="B3532" s="14"/>
      <c r="C3532" s="1" t="s">
        <v>17</v>
      </c>
      <c r="D3532" s="2" t="s">
        <v>698</v>
      </c>
      <c r="E3532" s="1" t="s">
        <v>17</v>
      </c>
      <c r="F3532" s="1" t="s">
        <v>3242</v>
      </c>
      <c r="G3532" s="1" t="b">
        <v>1</v>
      </c>
      <c r="H3532" s="1" t="b">
        <v>1</v>
      </c>
      <c r="I3532" s="1" t="s">
        <v>2236</v>
      </c>
      <c r="J3532" s="5"/>
    </row>
    <row r="3533" hidden="1">
      <c r="A3533" s="2" t="s">
        <v>705</v>
      </c>
      <c r="B3533" s="14"/>
      <c r="C3533" s="1" t="s">
        <v>17</v>
      </c>
      <c r="D3533" s="2" t="s">
        <v>700</v>
      </c>
      <c r="E3533" s="1" t="s">
        <v>17</v>
      </c>
      <c r="F3533" s="1" t="s">
        <v>3243</v>
      </c>
      <c r="G3533" s="1" t="b">
        <v>1</v>
      </c>
      <c r="H3533" s="1" t="b">
        <v>1</v>
      </c>
      <c r="I3533" s="1" t="s">
        <v>2236</v>
      </c>
      <c r="J3533" s="5"/>
    </row>
    <row r="3534" hidden="1">
      <c r="A3534" s="2" t="s">
        <v>705</v>
      </c>
      <c r="B3534" s="14"/>
      <c r="C3534" s="1" t="s">
        <v>17</v>
      </c>
      <c r="D3534" s="2" t="s">
        <v>699</v>
      </c>
      <c r="E3534" s="1" t="s">
        <v>17</v>
      </c>
      <c r="F3534" s="1" t="s">
        <v>2966</v>
      </c>
      <c r="G3534" s="1" t="b">
        <v>1</v>
      </c>
      <c r="H3534" s="1" t="b">
        <v>1</v>
      </c>
      <c r="I3534" s="1" t="s">
        <v>2236</v>
      </c>
      <c r="J3534" s="5"/>
    </row>
    <row r="3535" hidden="1">
      <c r="A3535" s="2" t="s">
        <v>705</v>
      </c>
      <c r="B3535" s="14"/>
      <c r="C3535" s="1" t="s">
        <v>17</v>
      </c>
      <c r="D3535" s="2" t="s">
        <v>704</v>
      </c>
      <c r="E3535" s="1" t="s">
        <v>17</v>
      </c>
      <c r="F3535" s="1" t="s">
        <v>3244</v>
      </c>
      <c r="G3535" s="1" t="b">
        <v>1</v>
      </c>
      <c r="H3535" s="1" t="b">
        <v>1</v>
      </c>
      <c r="I3535" s="1" t="s">
        <v>2236</v>
      </c>
      <c r="J3535" s="5"/>
    </row>
    <row r="3536" hidden="1">
      <c r="A3536" s="2" t="s">
        <v>705</v>
      </c>
      <c r="B3536" s="14"/>
      <c r="C3536" s="1" t="s">
        <v>17</v>
      </c>
      <c r="D3536" s="2" t="s">
        <v>687</v>
      </c>
      <c r="E3536" s="1" t="s">
        <v>15</v>
      </c>
      <c r="F3536" s="1" t="s">
        <v>3245</v>
      </c>
      <c r="G3536" s="1" t="b">
        <v>1</v>
      </c>
      <c r="H3536" s="1" t="b">
        <v>1</v>
      </c>
      <c r="I3536" s="1" t="s">
        <v>2236</v>
      </c>
      <c r="J3536" s="5"/>
    </row>
    <row r="3537" hidden="1">
      <c r="A3537" s="2" t="s">
        <v>705</v>
      </c>
      <c r="B3537" s="14"/>
      <c r="C3537" s="1" t="s">
        <v>17</v>
      </c>
      <c r="D3537" s="2" t="s">
        <v>689</v>
      </c>
      <c r="E3537" s="1" t="s">
        <v>20</v>
      </c>
      <c r="F3537" s="1" t="s">
        <v>2144</v>
      </c>
      <c r="G3537" s="1" t="b">
        <v>1</v>
      </c>
      <c r="H3537" s="1" t="b">
        <v>1</v>
      </c>
      <c r="I3537" s="1" t="s">
        <v>2236</v>
      </c>
      <c r="J3537" s="5"/>
    </row>
    <row r="3538" hidden="1">
      <c r="A3538" s="2" t="s">
        <v>705</v>
      </c>
      <c r="B3538" s="14"/>
      <c r="C3538" s="1" t="s">
        <v>17</v>
      </c>
      <c r="D3538" s="2" t="s">
        <v>692</v>
      </c>
      <c r="E3538" s="1" t="s">
        <v>17</v>
      </c>
      <c r="F3538" s="1" t="s">
        <v>3001</v>
      </c>
      <c r="G3538" s="1" t="b">
        <v>1</v>
      </c>
      <c r="H3538" s="1" t="b">
        <v>1</v>
      </c>
      <c r="I3538" s="1" t="s">
        <v>2221</v>
      </c>
      <c r="J3538" s="5"/>
    </row>
    <row r="3539" hidden="1">
      <c r="A3539" s="2" t="s">
        <v>705</v>
      </c>
      <c r="B3539" s="14"/>
      <c r="C3539" s="1" t="s">
        <v>17</v>
      </c>
      <c r="D3539" s="2" t="s">
        <v>693</v>
      </c>
      <c r="E3539" s="1" t="s">
        <v>17</v>
      </c>
      <c r="F3539" s="1" t="s">
        <v>3246</v>
      </c>
      <c r="G3539" s="1" t="b">
        <v>1</v>
      </c>
      <c r="H3539" s="1" t="b">
        <v>1</v>
      </c>
      <c r="I3539" s="1" t="s">
        <v>2221</v>
      </c>
      <c r="J3539" s="5"/>
    </row>
    <row r="3540" hidden="1">
      <c r="A3540" s="2" t="s">
        <v>705</v>
      </c>
      <c r="B3540" s="14"/>
      <c r="C3540" s="1" t="s">
        <v>17</v>
      </c>
      <c r="D3540" s="2" t="s">
        <v>694</v>
      </c>
      <c r="E3540" s="1" t="s">
        <v>17</v>
      </c>
      <c r="F3540" s="1" t="s">
        <v>3002</v>
      </c>
      <c r="G3540" s="1" t="b">
        <v>1</v>
      </c>
      <c r="H3540" s="1" t="b">
        <v>1</v>
      </c>
      <c r="I3540" s="1" t="s">
        <v>2221</v>
      </c>
      <c r="J3540" s="5"/>
    </row>
    <row r="3541" hidden="1">
      <c r="A3541" s="2" t="s">
        <v>705</v>
      </c>
      <c r="B3541" s="14"/>
      <c r="C3541" s="1" t="s">
        <v>17</v>
      </c>
      <c r="D3541" s="2" t="s">
        <v>695</v>
      </c>
      <c r="E3541" s="1" t="s">
        <v>17</v>
      </c>
      <c r="F3541" s="1" t="s">
        <v>3247</v>
      </c>
      <c r="G3541" s="1" t="b">
        <v>1</v>
      </c>
      <c r="H3541" s="1" t="b">
        <v>1</v>
      </c>
      <c r="I3541" s="1" t="s">
        <v>2221</v>
      </c>
      <c r="J3541" s="5"/>
    </row>
    <row r="3542" hidden="1">
      <c r="A3542" s="2" t="s">
        <v>705</v>
      </c>
      <c r="B3542" s="14"/>
      <c r="C3542" s="1" t="s">
        <v>17</v>
      </c>
      <c r="D3542" s="2" t="s">
        <v>696</v>
      </c>
      <c r="E3542" s="1" t="s">
        <v>17</v>
      </c>
      <c r="F3542" s="1" t="s">
        <v>3003</v>
      </c>
      <c r="G3542" s="1" t="b">
        <v>1</v>
      </c>
      <c r="H3542" s="1" t="b">
        <v>1</v>
      </c>
      <c r="I3542" s="1" t="s">
        <v>2221</v>
      </c>
      <c r="J3542" s="5"/>
    </row>
    <row r="3543" hidden="1">
      <c r="A3543" s="2" t="s">
        <v>705</v>
      </c>
      <c r="B3543" s="14"/>
      <c r="C3543" s="1" t="s">
        <v>17</v>
      </c>
      <c r="D3543" s="2" t="s">
        <v>697</v>
      </c>
      <c r="E3543" s="1" t="s">
        <v>17</v>
      </c>
      <c r="F3543" s="1" t="s">
        <v>3248</v>
      </c>
      <c r="G3543" s="1" t="b">
        <v>1</v>
      </c>
      <c r="H3543" s="1" t="b">
        <v>1</v>
      </c>
      <c r="I3543" s="1" t="s">
        <v>2221</v>
      </c>
      <c r="J3543" s="5"/>
    </row>
    <row r="3544" hidden="1">
      <c r="A3544" s="2" t="s">
        <v>705</v>
      </c>
      <c r="B3544" s="14"/>
      <c r="C3544" s="1" t="s">
        <v>17</v>
      </c>
      <c r="D3544" s="2" t="s">
        <v>690</v>
      </c>
      <c r="E3544" s="1" t="s">
        <v>17</v>
      </c>
      <c r="F3544" s="1" t="s">
        <v>3249</v>
      </c>
      <c r="G3544" s="1" t="b">
        <v>1</v>
      </c>
      <c r="H3544" s="1" t="b">
        <v>1</v>
      </c>
      <c r="I3544" s="1" t="s">
        <v>2221</v>
      </c>
      <c r="J3544" s="5"/>
    </row>
    <row r="3545" hidden="1">
      <c r="A3545" s="2" t="s">
        <v>705</v>
      </c>
      <c r="B3545" s="14"/>
      <c r="C3545" s="1" t="s">
        <v>17</v>
      </c>
      <c r="D3545" s="2" t="s">
        <v>691</v>
      </c>
      <c r="E3545" s="1" t="s">
        <v>17</v>
      </c>
      <c r="F3545" s="1" t="s">
        <v>3250</v>
      </c>
      <c r="G3545" s="1" t="b">
        <v>1</v>
      </c>
      <c r="H3545" s="1" t="b">
        <v>1</v>
      </c>
      <c r="I3545" s="1" t="s">
        <v>2221</v>
      </c>
      <c r="J3545" s="5"/>
    </row>
    <row r="3546" hidden="1">
      <c r="A3546" s="2" t="s">
        <v>705</v>
      </c>
      <c r="B3546" s="14"/>
      <c r="C3546" s="1" t="s">
        <v>17</v>
      </c>
      <c r="D3546" s="2" t="s">
        <v>687</v>
      </c>
      <c r="E3546" s="1" t="s">
        <v>15</v>
      </c>
      <c r="F3546" s="1" t="s">
        <v>3245</v>
      </c>
      <c r="G3546" s="1" t="b">
        <v>1</v>
      </c>
      <c r="H3546" s="1" t="b">
        <v>1</v>
      </c>
      <c r="I3546" s="1" t="s">
        <v>2236</v>
      </c>
      <c r="J3546" s="5"/>
    </row>
    <row r="3547" hidden="1">
      <c r="A3547" s="2" t="s">
        <v>705</v>
      </c>
      <c r="B3547" s="14"/>
      <c r="C3547" s="1" t="s">
        <v>17</v>
      </c>
      <c r="D3547" s="2" t="s">
        <v>687</v>
      </c>
      <c r="E3547" s="1" t="s">
        <v>15</v>
      </c>
      <c r="F3547" s="1" t="s">
        <v>3251</v>
      </c>
      <c r="G3547" s="1" t="b">
        <v>1</v>
      </c>
      <c r="H3547" s="1" t="b">
        <v>1</v>
      </c>
      <c r="I3547" s="1" t="s">
        <v>2236</v>
      </c>
      <c r="J3547" s="5"/>
    </row>
    <row r="3548" hidden="1">
      <c r="A3548" s="2" t="s">
        <v>705</v>
      </c>
      <c r="B3548" s="14"/>
      <c r="C3548" s="1" t="s">
        <v>17</v>
      </c>
      <c r="D3548" s="2" t="s">
        <v>1047</v>
      </c>
      <c r="E3548" s="1" t="s">
        <v>22</v>
      </c>
      <c r="F3548" s="1" t="s">
        <v>2412</v>
      </c>
      <c r="G3548" s="1" t="b">
        <v>0</v>
      </c>
      <c r="H3548" s="1" t="b">
        <v>1</v>
      </c>
      <c r="I3548" s="1" t="s">
        <v>2221</v>
      </c>
      <c r="J3548" s="5"/>
    </row>
    <row r="3549" hidden="1">
      <c r="A3549" s="2" t="s">
        <v>705</v>
      </c>
      <c r="B3549" s="14"/>
      <c r="C3549" s="1" t="s">
        <v>17</v>
      </c>
      <c r="D3549" s="2" t="s">
        <v>652</v>
      </c>
      <c r="E3549" s="1" t="s">
        <v>20</v>
      </c>
      <c r="F3549" s="1" t="s">
        <v>3252</v>
      </c>
      <c r="G3549" s="1" t="b">
        <v>1</v>
      </c>
      <c r="H3549" s="1" t="b">
        <v>1</v>
      </c>
      <c r="I3549" s="1" t="s">
        <v>2221</v>
      </c>
      <c r="J3549" s="5"/>
    </row>
    <row r="3550" hidden="1">
      <c r="A3550" s="2" t="s">
        <v>705</v>
      </c>
      <c r="B3550" s="14"/>
      <c r="C3550" s="1" t="s">
        <v>17</v>
      </c>
      <c r="D3550" s="2" t="s">
        <v>653</v>
      </c>
      <c r="E3550" s="1" t="s">
        <v>20</v>
      </c>
      <c r="F3550" s="1" t="s">
        <v>3253</v>
      </c>
      <c r="G3550" s="1" t="b">
        <v>1</v>
      </c>
      <c r="H3550" s="1" t="b">
        <v>1</v>
      </c>
      <c r="I3550" s="1" t="s">
        <v>2221</v>
      </c>
      <c r="J3550" s="5"/>
    </row>
    <row r="3551" hidden="1">
      <c r="A3551" s="2" t="s">
        <v>705</v>
      </c>
      <c r="B3551" s="14"/>
      <c r="C3551" s="1" t="s">
        <v>17</v>
      </c>
      <c r="D3551" s="2" t="s">
        <v>654</v>
      </c>
      <c r="E3551" s="1" t="s">
        <v>20</v>
      </c>
      <c r="F3551" s="1" t="s">
        <v>3254</v>
      </c>
      <c r="G3551" s="1" t="b">
        <v>1</v>
      </c>
      <c r="H3551" s="1" t="b">
        <v>1</v>
      </c>
      <c r="I3551" s="1" t="s">
        <v>2221</v>
      </c>
      <c r="J3551" s="5"/>
    </row>
    <row r="3552" hidden="1">
      <c r="A3552" s="2" t="s">
        <v>705</v>
      </c>
      <c r="B3552" s="14"/>
      <c r="C3552" s="1" t="s">
        <v>17</v>
      </c>
      <c r="D3552" s="2" t="s">
        <v>651</v>
      </c>
      <c r="E3552" s="1" t="s">
        <v>20</v>
      </c>
      <c r="F3552" s="1" t="s">
        <v>3255</v>
      </c>
      <c r="G3552" s="1" t="b">
        <v>1</v>
      </c>
      <c r="H3552" s="1" t="b">
        <v>1</v>
      </c>
      <c r="I3552" s="1" t="s">
        <v>2221</v>
      </c>
      <c r="J3552" s="5"/>
    </row>
    <row r="3553" hidden="1">
      <c r="A3553" s="2" t="s">
        <v>705</v>
      </c>
      <c r="B3553" s="14"/>
      <c r="C3553" s="1" t="s">
        <v>17</v>
      </c>
      <c r="D3553" s="2" t="s">
        <v>650</v>
      </c>
      <c r="E3553" s="1" t="s">
        <v>20</v>
      </c>
      <c r="F3553" s="1" t="s">
        <v>3256</v>
      </c>
      <c r="G3553" s="1" t="b">
        <v>1</v>
      </c>
      <c r="H3553" s="1" t="b">
        <v>1</v>
      </c>
      <c r="I3553" s="1" t="s">
        <v>2221</v>
      </c>
      <c r="J3553" s="5"/>
    </row>
    <row r="3554" hidden="1">
      <c r="A3554" s="2" t="s">
        <v>705</v>
      </c>
      <c r="B3554" s="14"/>
      <c r="C3554" s="1" t="s">
        <v>17</v>
      </c>
      <c r="D3554" s="2" t="s">
        <v>689</v>
      </c>
      <c r="E3554" s="1" t="s">
        <v>20</v>
      </c>
      <c r="F3554" s="1" t="s">
        <v>2144</v>
      </c>
      <c r="G3554" s="1" t="b">
        <v>1</v>
      </c>
      <c r="H3554" s="1" t="b">
        <v>1</v>
      </c>
      <c r="I3554" s="1" t="s">
        <v>2221</v>
      </c>
      <c r="J3554" s="5"/>
    </row>
    <row r="3555" hidden="1">
      <c r="A3555" s="2" t="s">
        <v>705</v>
      </c>
      <c r="B3555" s="14"/>
      <c r="C3555" s="1" t="s">
        <v>17</v>
      </c>
      <c r="D3555" s="2" t="s">
        <v>687</v>
      </c>
      <c r="E3555" s="1" t="s">
        <v>15</v>
      </c>
      <c r="F3555" s="1" t="s">
        <v>3245</v>
      </c>
      <c r="G3555" s="1" t="b">
        <v>1</v>
      </c>
      <c r="H3555" s="1" t="b">
        <v>1</v>
      </c>
      <c r="I3555" s="1" t="s">
        <v>2236</v>
      </c>
      <c r="J3555" s="5"/>
    </row>
    <row r="3556" hidden="1">
      <c r="A3556" s="2" t="s">
        <v>705</v>
      </c>
      <c r="B3556" s="14"/>
      <c r="C3556" s="1" t="s">
        <v>17</v>
      </c>
      <c r="D3556" s="2" t="s">
        <v>713</v>
      </c>
      <c r="E3556" s="1" t="s">
        <v>17</v>
      </c>
      <c r="F3556" s="1" t="s">
        <v>2135</v>
      </c>
      <c r="G3556" s="1" t="b">
        <v>1</v>
      </c>
      <c r="H3556" s="1" t="b">
        <v>1</v>
      </c>
      <c r="I3556" s="1" t="s">
        <v>2236</v>
      </c>
      <c r="J3556" s="5"/>
    </row>
    <row r="3557" hidden="1">
      <c r="A3557" s="2" t="s">
        <v>705</v>
      </c>
      <c r="B3557" s="14"/>
      <c r="C3557" s="1" t="s">
        <v>17</v>
      </c>
      <c r="D3557" s="2" t="s">
        <v>649</v>
      </c>
      <c r="E3557" s="1" t="s">
        <v>17</v>
      </c>
      <c r="F3557" s="1" t="s">
        <v>2117</v>
      </c>
      <c r="G3557" s="1" t="b">
        <v>1</v>
      </c>
      <c r="H3557" s="1" t="b">
        <v>1</v>
      </c>
      <c r="I3557" s="1" t="s">
        <v>2236</v>
      </c>
      <c r="J3557" s="5"/>
    </row>
    <row r="3558" hidden="1">
      <c r="A3558" s="2" t="s">
        <v>705</v>
      </c>
      <c r="B3558" s="14"/>
      <c r="C3558" s="1" t="s">
        <v>17</v>
      </c>
      <c r="D3558" s="2" t="s">
        <v>687</v>
      </c>
      <c r="E3558" s="1" t="s">
        <v>15</v>
      </c>
      <c r="F3558" s="1" t="s">
        <v>3257</v>
      </c>
      <c r="G3558" s="1" t="b">
        <v>1</v>
      </c>
      <c r="H3558" s="1" t="b">
        <v>1</v>
      </c>
      <c r="I3558" s="1" t="s">
        <v>2236</v>
      </c>
      <c r="J3558" s="5"/>
    </row>
    <row r="3559" hidden="1">
      <c r="A3559" s="2" t="s">
        <v>705</v>
      </c>
      <c r="B3559" s="14"/>
      <c r="C3559" s="1" t="s">
        <v>17</v>
      </c>
      <c r="D3559" s="2" t="s">
        <v>689</v>
      </c>
      <c r="E3559" s="1" t="s">
        <v>20</v>
      </c>
      <c r="F3559" s="1" t="s">
        <v>2755</v>
      </c>
      <c r="G3559" s="1" t="b">
        <v>1</v>
      </c>
      <c r="H3559" s="1" t="b">
        <v>1</v>
      </c>
      <c r="I3559" s="1" t="s">
        <v>2236</v>
      </c>
      <c r="J3559" s="5"/>
    </row>
    <row r="3560" hidden="1">
      <c r="A3560" s="2" t="s">
        <v>706</v>
      </c>
      <c r="B3560" s="14"/>
      <c r="C3560" s="1" t="s">
        <v>15</v>
      </c>
      <c r="D3560" s="2" t="s">
        <v>713</v>
      </c>
      <c r="E3560" s="1" t="s">
        <v>17</v>
      </c>
      <c r="F3560" s="4"/>
      <c r="G3560" s="1" t="b">
        <v>1</v>
      </c>
      <c r="H3560" s="1" t="b">
        <v>1</v>
      </c>
      <c r="I3560" s="1" t="s">
        <v>2207</v>
      </c>
      <c r="J3560" s="5"/>
    </row>
    <row r="3561" hidden="1">
      <c r="A3561" s="2" t="s">
        <v>706</v>
      </c>
      <c r="B3561" s="14"/>
      <c r="C3561" s="1" t="s">
        <v>15</v>
      </c>
      <c r="D3561" s="2" t="s">
        <v>713</v>
      </c>
      <c r="E3561" s="1" t="s">
        <v>17</v>
      </c>
      <c r="F3561" s="1" t="s">
        <v>3044</v>
      </c>
      <c r="G3561" s="1" t="b">
        <v>1</v>
      </c>
      <c r="H3561" s="1" t="b">
        <v>1</v>
      </c>
      <c r="I3561" s="1" t="s">
        <v>2207</v>
      </c>
      <c r="J3561" s="5"/>
    </row>
    <row r="3562" hidden="1">
      <c r="A3562" s="2" t="s">
        <v>706</v>
      </c>
      <c r="B3562" s="14"/>
      <c r="C3562" s="1" t="s">
        <v>15</v>
      </c>
      <c r="D3562" s="2" t="s">
        <v>800</v>
      </c>
      <c r="E3562" s="1" t="s">
        <v>13</v>
      </c>
      <c r="F3562" s="1" t="s">
        <v>3141</v>
      </c>
      <c r="G3562" s="1" t="b">
        <v>0</v>
      </c>
      <c r="H3562" s="1" t="b">
        <v>1</v>
      </c>
      <c r="I3562" s="1" t="s">
        <v>2221</v>
      </c>
      <c r="J3562" s="5"/>
    </row>
    <row r="3563" hidden="1">
      <c r="A3563" s="2" t="s">
        <v>706</v>
      </c>
      <c r="B3563" s="14"/>
      <c r="C3563" s="1" t="s">
        <v>15</v>
      </c>
      <c r="D3563" s="2" t="s">
        <v>434</v>
      </c>
      <c r="E3563" s="1" t="s">
        <v>13</v>
      </c>
      <c r="F3563" s="1" t="s">
        <v>2668</v>
      </c>
      <c r="G3563" s="1" t="b">
        <v>0</v>
      </c>
      <c r="H3563" s="1" t="b">
        <v>1</v>
      </c>
      <c r="I3563" s="1" t="s">
        <v>2221</v>
      </c>
      <c r="J3563" s="5"/>
    </row>
    <row r="3564" hidden="1">
      <c r="A3564" s="2" t="s">
        <v>706</v>
      </c>
      <c r="B3564" s="14"/>
      <c r="C3564" s="1" t="s">
        <v>15</v>
      </c>
      <c r="D3564" s="2" t="s">
        <v>279</v>
      </c>
      <c r="E3564" s="1" t="s">
        <v>13</v>
      </c>
      <c r="F3564" s="1" t="s">
        <v>3142</v>
      </c>
      <c r="G3564" s="1" t="b">
        <v>0</v>
      </c>
      <c r="H3564" s="1" t="b">
        <v>1</v>
      </c>
      <c r="I3564" s="1" t="s">
        <v>2221</v>
      </c>
      <c r="J3564" s="5"/>
    </row>
    <row r="3565" hidden="1">
      <c r="A3565" s="2" t="s">
        <v>706</v>
      </c>
      <c r="B3565" s="14"/>
      <c r="C3565" s="1" t="s">
        <v>15</v>
      </c>
      <c r="D3565" s="2" t="s">
        <v>2381</v>
      </c>
      <c r="E3565" s="4"/>
      <c r="F3565" s="1" t="s">
        <v>3258</v>
      </c>
      <c r="G3565" s="1" t="b">
        <v>0</v>
      </c>
      <c r="H3565" s="1" t="b">
        <v>0</v>
      </c>
      <c r="I3565" s="1" t="s">
        <v>2221</v>
      </c>
      <c r="J3565" s="5"/>
    </row>
    <row r="3566" hidden="1">
      <c r="A3566" s="2" t="s">
        <v>706</v>
      </c>
      <c r="B3566" s="14"/>
      <c r="C3566" s="1" t="s">
        <v>15</v>
      </c>
      <c r="D3566" s="2" t="s">
        <v>3259</v>
      </c>
      <c r="E3566" s="4"/>
      <c r="F3566" s="1" t="s">
        <v>2740</v>
      </c>
      <c r="G3566" s="1" t="b">
        <v>0</v>
      </c>
      <c r="H3566" s="1" t="b">
        <v>0</v>
      </c>
      <c r="I3566" s="1" t="s">
        <v>2221</v>
      </c>
      <c r="J3566" s="5"/>
    </row>
    <row r="3567" hidden="1">
      <c r="A3567" s="2" t="s">
        <v>706</v>
      </c>
      <c r="B3567" s="14"/>
      <c r="C3567" s="1" t="s">
        <v>15</v>
      </c>
      <c r="D3567" s="2" t="s">
        <v>12</v>
      </c>
      <c r="E3567" s="1" t="s">
        <v>13</v>
      </c>
      <c r="F3567" s="1" t="s">
        <v>2563</v>
      </c>
      <c r="G3567" s="1" t="b">
        <v>0</v>
      </c>
      <c r="H3567" s="1" t="b">
        <v>1</v>
      </c>
      <c r="I3567" s="1" t="s">
        <v>2221</v>
      </c>
      <c r="J3567" s="5"/>
    </row>
    <row r="3568" hidden="1">
      <c r="A3568" s="2" t="s">
        <v>706</v>
      </c>
      <c r="B3568" s="14"/>
      <c r="C3568" s="1" t="s">
        <v>15</v>
      </c>
      <c r="D3568" s="2" t="s">
        <v>863</v>
      </c>
      <c r="E3568" s="1" t="s">
        <v>13</v>
      </c>
      <c r="F3568" s="1" t="s">
        <v>3260</v>
      </c>
      <c r="G3568" s="1" t="b">
        <v>0</v>
      </c>
      <c r="H3568" s="1" t="b">
        <v>1</v>
      </c>
      <c r="I3568" s="1" t="s">
        <v>2221</v>
      </c>
      <c r="J3568" s="5"/>
    </row>
    <row r="3569" hidden="1">
      <c r="A3569" s="2" t="s">
        <v>707</v>
      </c>
      <c r="B3569" s="14"/>
      <c r="C3569" s="1" t="s">
        <v>22</v>
      </c>
      <c r="D3569" s="2" t="s">
        <v>704</v>
      </c>
      <c r="E3569" s="1" t="s">
        <v>17</v>
      </c>
      <c r="F3569" s="4"/>
      <c r="G3569" s="1" t="b">
        <v>1</v>
      </c>
      <c r="H3569" s="1" t="b">
        <v>1</v>
      </c>
      <c r="I3569" s="1" t="s">
        <v>2207</v>
      </c>
      <c r="J3569" s="5"/>
    </row>
    <row r="3570" hidden="1">
      <c r="A3570" s="2" t="s">
        <v>707</v>
      </c>
      <c r="B3570" s="14"/>
      <c r="C3570" s="1" t="s">
        <v>22</v>
      </c>
      <c r="D3570" s="2" t="s">
        <v>704</v>
      </c>
      <c r="E3570" s="1" t="s">
        <v>17</v>
      </c>
      <c r="F3570" s="1" t="s">
        <v>2992</v>
      </c>
      <c r="G3570" s="1" t="b">
        <v>1</v>
      </c>
      <c r="H3570" s="1" t="b">
        <v>1</v>
      </c>
      <c r="I3570" s="1" t="s">
        <v>2207</v>
      </c>
      <c r="J3570" s="5"/>
    </row>
    <row r="3571" hidden="1">
      <c r="A3571" s="2" t="s">
        <v>707</v>
      </c>
      <c r="B3571" s="14"/>
      <c r="C3571" s="1" t="s">
        <v>22</v>
      </c>
      <c r="D3571" s="2" t="s">
        <v>3261</v>
      </c>
      <c r="E3571" s="4"/>
      <c r="F3571" s="1" t="s">
        <v>3262</v>
      </c>
      <c r="G3571" s="1" t="b">
        <v>0</v>
      </c>
      <c r="H3571" s="1" t="b">
        <v>0</v>
      </c>
      <c r="I3571" s="1" t="s">
        <v>2221</v>
      </c>
      <c r="J3571" s="5"/>
    </row>
    <row r="3572" hidden="1">
      <c r="A3572" s="2" t="s">
        <v>707</v>
      </c>
      <c r="B3572" s="14"/>
      <c r="C3572" s="1" t="s">
        <v>22</v>
      </c>
      <c r="D3572" s="2" t="s">
        <v>528</v>
      </c>
      <c r="E3572" s="1" t="s">
        <v>22</v>
      </c>
      <c r="F3572" s="1" t="s">
        <v>3263</v>
      </c>
      <c r="G3572" s="1" t="b">
        <v>0</v>
      </c>
      <c r="H3572" s="1" t="b">
        <v>1</v>
      </c>
      <c r="I3572" s="1" t="s">
        <v>2221</v>
      </c>
      <c r="J3572" s="5"/>
    </row>
    <row r="3573" hidden="1">
      <c r="A3573" s="2" t="s">
        <v>707</v>
      </c>
      <c r="B3573" s="14"/>
      <c r="C3573" s="1" t="s">
        <v>22</v>
      </c>
      <c r="D3573" s="2" t="s">
        <v>529</v>
      </c>
      <c r="E3573" s="1" t="s">
        <v>22</v>
      </c>
      <c r="F3573" s="1" t="s">
        <v>3264</v>
      </c>
      <c r="G3573" s="1" t="b">
        <v>0</v>
      </c>
      <c r="H3573" s="1" t="b">
        <v>1</v>
      </c>
      <c r="I3573" s="1" t="s">
        <v>2221</v>
      </c>
      <c r="J3573" s="5"/>
    </row>
    <row r="3574" hidden="1">
      <c r="A3574" s="2" t="s">
        <v>707</v>
      </c>
      <c r="B3574" s="14"/>
      <c r="C3574" s="1" t="s">
        <v>22</v>
      </c>
      <c r="D3574" s="2" t="s">
        <v>530</v>
      </c>
      <c r="E3574" s="1" t="s">
        <v>22</v>
      </c>
      <c r="F3574" s="1" t="s">
        <v>3265</v>
      </c>
      <c r="G3574" s="1" t="b">
        <v>0</v>
      </c>
      <c r="H3574" s="1" t="b">
        <v>1</v>
      </c>
      <c r="I3574" s="1" t="s">
        <v>2221</v>
      </c>
      <c r="J3574" s="5"/>
    </row>
    <row r="3575" hidden="1">
      <c r="A3575" s="2" t="s">
        <v>707</v>
      </c>
      <c r="B3575" s="14"/>
      <c r="C3575" s="1" t="s">
        <v>22</v>
      </c>
      <c r="D3575" s="2" t="s">
        <v>531</v>
      </c>
      <c r="E3575" s="1" t="s">
        <v>22</v>
      </c>
      <c r="F3575" s="1" t="s">
        <v>3266</v>
      </c>
      <c r="G3575" s="1" t="b">
        <v>0</v>
      </c>
      <c r="H3575" s="1" t="b">
        <v>1</v>
      </c>
      <c r="I3575" s="1" t="s">
        <v>2221</v>
      </c>
      <c r="J3575" s="5"/>
    </row>
    <row r="3576" hidden="1">
      <c r="A3576" s="2" t="s">
        <v>707</v>
      </c>
      <c r="B3576" s="14"/>
      <c r="C3576" s="1" t="s">
        <v>22</v>
      </c>
      <c r="D3576" s="2" t="s">
        <v>532</v>
      </c>
      <c r="E3576" s="1" t="s">
        <v>22</v>
      </c>
      <c r="F3576" s="1" t="s">
        <v>3267</v>
      </c>
      <c r="G3576" s="1" t="b">
        <v>0</v>
      </c>
      <c r="H3576" s="1" t="b">
        <v>1</v>
      </c>
      <c r="I3576" s="1" t="s">
        <v>2221</v>
      </c>
      <c r="J3576" s="5"/>
    </row>
    <row r="3577" hidden="1">
      <c r="A3577" s="2" t="s">
        <v>707</v>
      </c>
      <c r="B3577" s="14"/>
      <c r="C3577" s="1" t="s">
        <v>22</v>
      </c>
      <c r="D3577" s="2" t="s">
        <v>533</v>
      </c>
      <c r="E3577" s="1" t="s">
        <v>22</v>
      </c>
      <c r="F3577" s="1" t="s">
        <v>3268</v>
      </c>
      <c r="G3577" s="1" t="b">
        <v>0</v>
      </c>
      <c r="H3577" s="1" t="b">
        <v>1</v>
      </c>
      <c r="I3577" s="1" t="s">
        <v>2221</v>
      </c>
      <c r="J3577" s="5"/>
    </row>
    <row r="3578" hidden="1">
      <c r="A3578" s="2" t="s">
        <v>707</v>
      </c>
      <c r="B3578" s="14"/>
      <c r="C3578" s="1" t="s">
        <v>22</v>
      </c>
      <c r="D3578" s="2" t="s">
        <v>534</v>
      </c>
      <c r="E3578" s="1" t="s">
        <v>22</v>
      </c>
      <c r="F3578" s="1" t="s">
        <v>3269</v>
      </c>
      <c r="G3578" s="1" t="b">
        <v>0</v>
      </c>
      <c r="H3578" s="1" t="b">
        <v>1</v>
      </c>
      <c r="I3578" s="1" t="s">
        <v>2221</v>
      </c>
      <c r="J3578" s="5"/>
    </row>
    <row r="3579" hidden="1">
      <c r="A3579" s="2" t="s">
        <v>707</v>
      </c>
      <c r="B3579" s="14"/>
      <c r="C3579" s="1" t="s">
        <v>22</v>
      </c>
      <c r="D3579" s="2" t="s">
        <v>535</v>
      </c>
      <c r="E3579" s="1" t="s">
        <v>22</v>
      </c>
      <c r="F3579" s="1" t="s">
        <v>3270</v>
      </c>
      <c r="G3579" s="1" t="b">
        <v>0</v>
      </c>
      <c r="H3579" s="1" t="b">
        <v>1</v>
      </c>
      <c r="I3579" s="1" t="s">
        <v>2221</v>
      </c>
      <c r="J3579" s="5"/>
    </row>
    <row r="3580" hidden="1">
      <c r="A3580" s="2" t="s">
        <v>707</v>
      </c>
      <c r="B3580" s="14"/>
      <c r="C3580" s="1" t="s">
        <v>22</v>
      </c>
      <c r="D3580" s="2" t="s">
        <v>536</v>
      </c>
      <c r="E3580" s="1" t="s">
        <v>22</v>
      </c>
      <c r="F3580" s="1" t="s">
        <v>3271</v>
      </c>
      <c r="G3580" s="1" t="b">
        <v>0</v>
      </c>
      <c r="H3580" s="1" t="b">
        <v>1</v>
      </c>
      <c r="I3580" s="1" t="s">
        <v>2221</v>
      </c>
      <c r="J3580" s="5"/>
    </row>
    <row r="3581" hidden="1">
      <c r="A3581" s="2" t="s">
        <v>707</v>
      </c>
      <c r="B3581" s="14"/>
      <c r="C3581" s="1" t="s">
        <v>22</v>
      </c>
      <c r="D3581" s="2" t="s">
        <v>537</v>
      </c>
      <c r="E3581" s="1" t="s">
        <v>22</v>
      </c>
      <c r="F3581" s="1" t="s">
        <v>3272</v>
      </c>
      <c r="G3581" s="1" t="b">
        <v>0</v>
      </c>
      <c r="H3581" s="1" t="b">
        <v>1</v>
      </c>
      <c r="I3581" s="1" t="s">
        <v>2221</v>
      </c>
      <c r="J3581" s="5"/>
    </row>
    <row r="3582" hidden="1">
      <c r="A3582" s="2" t="s">
        <v>707</v>
      </c>
      <c r="B3582" s="14"/>
      <c r="C3582" s="1" t="s">
        <v>22</v>
      </c>
      <c r="D3582" s="2" t="s">
        <v>538</v>
      </c>
      <c r="E3582" s="1" t="s">
        <v>22</v>
      </c>
      <c r="F3582" s="1" t="s">
        <v>3273</v>
      </c>
      <c r="G3582" s="1" t="b">
        <v>0</v>
      </c>
      <c r="H3582" s="1" t="b">
        <v>1</v>
      </c>
      <c r="I3582" s="1" t="s">
        <v>2221</v>
      </c>
      <c r="J3582" s="5"/>
    </row>
    <row r="3583" hidden="1">
      <c r="A3583" s="2" t="s">
        <v>707</v>
      </c>
      <c r="B3583" s="14"/>
      <c r="C3583" s="1" t="s">
        <v>22</v>
      </c>
      <c r="D3583" s="2" t="s">
        <v>539</v>
      </c>
      <c r="E3583" s="1" t="s">
        <v>22</v>
      </c>
      <c r="F3583" s="1" t="s">
        <v>3274</v>
      </c>
      <c r="G3583" s="1" t="b">
        <v>0</v>
      </c>
      <c r="H3583" s="1" t="b">
        <v>1</v>
      </c>
      <c r="I3583" s="1" t="s">
        <v>2221</v>
      </c>
      <c r="J3583" s="5"/>
    </row>
    <row r="3584" hidden="1">
      <c r="A3584" s="2" t="s">
        <v>707</v>
      </c>
      <c r="B3584" s="14"/>
      <c r="C3584" s="1" t="s">
        <v>22</v>
      </c>
      <c r="D3584" s="2" t="s">
        <v>540</v>
      </c>
      <c r="E3584" s="1" t="s">
        <v>22</v>
      </c>
      <c r="F3584" s="1" t="s">
        <v>3275</v>
      </c>
      <c r="G3584" s="1" t="b">
        <v>0</v>
      </c>
      <c r="H3584" s="1" t="b">
        <v>1</v>
      </c>
      <c r="I3584" s="1" t="s">
        <v>2221</v>
      </c>
      <c r="J3584" s="5"/>
    </row>
    <row r="3585" hidden="1">
      <c r="A3585" s="2" t="s">
        <v>707</v>
      </c>
      <c r="B3585" s="14"/>
      <c r="C3585" s="1" t="s">
        <v>22</v>
      </c>
      <c r="D3585" s="2" t="s">
        <v>541</v>
      </c>
      <c r="E3585" s="1" t="s">
        <v>22</v>
      </c>
      <c r="F3585" s="1" t="s">
        <v>3276</v>
      </c>
      <c r="G3585" s="1" t="b">
        <v>0</v>
      </c>
      <c r="H3585" s="1" t="b">
        <v>1</v>
      </c>
      <c r="I3585" s="1" t="s">
        <v>2221</v>
      </c>
      <c r="J3585" s="5"/>
    </row>
    <row r="3586" hidden="1">
      <c r="A3586" s="2" t="s">
        <v>707</v>
      </c>
      <c r="B3586" s="14"/>
      <c r="C3586" s="1" t="s">
        <v>22</v>
      </c>
      <c r="D3586" s="2" t="s">
        <v>542</v>
      </c>
      <c r="E3586" s="1" t="s">
        <v>22</v>
      </c>
      <c r="F3586" s="1" t="s">
        <v>3277</v>
      </c>
      <c r="G3586" s="1" t="b">
        <v>0</v>
      </c>
      <c r="H3586" s="1" t="b">
        <v>1</v>
      </c>
      <c r="I3586" s="1" t="s">
        <v>2221</v>
      </c>
      <c r="J3586" s="5"/>
    </row>
    <row r="3587" hidden="1">
      <c r="A3587" s="2" t="s">
        <v>707</v>
      </c>
      <c r="B3587" s="14"/>
      <c r="C3587" s="1" t="s">
        <v>22</v>
      </c>
      <c r="D3587" s="2" t="s">
        <v>543</v>
      </c>
      <c r="E3587" s="1" t="s">
        <v>22</v>
      </c>
      <c r="F3587" s="1" t="s">
        <v>3278</v>
      </c>
      <c r="G3587" s="1" t="b">
        <v>0</v>
      </c>
      <c r="H3587" s="1" t="b">
        <v>1</v>
      </c>
      <c r="I3587" s="1" t="s">
        <v>2221</v>
      </c>
      <c r="J3587" s="5"/>
    </row>
    <row r="3588" hidden="1">
      <c r="A3588" s="2" t="s">
        <v>707</v>
      </c>
      <c r="B3588" s="14"/>
      <c r="C3588" s="1" t="s">
        <v>22</v>
      </c>
      <c r="D3588" s="2" t="s">
        <v>544</v>
      </c>
      <c r="E3588" s="1" t="s">
        <v>22</v>
      </c>
      <c r="F3588" s="1" t="s">
        <v>3279</v>
      </c>
      <c r="G3588" s="1" t="b">
        <v>0</v>
      </c>
      <c r="H3588" s="1" t="b">
        <v>1</v>
      </c>
      <c r="I3588" s="1" t="s">
        <v>2221</v>
      </c>
      <c r="J3588" s="5"/>
    </row>
    <row r="3589" hidden="1">
      <c r="A3589" s="2" t="s">
        <v>707</v>
      </c>
      <c r="B3589" s="14"/>
      <c r="C3589" s="1" t="s">
        <v>22</v>
      </c>
      <c r="D3589" s="2" t="s">
        <v>545</v>
      </c>
      <c r="E3589" s="1" t="s">
        <v>22</v>
      </c>
      <c r="F3589" s="1" t="s">
        <v>3280</v>
      </c>
      <c r="G3589" s="1" t="b">
        <v>0</v>
      </c>
      <c r="H3589" s="1" t="b">
        <v>1</v>
      </c>
      <c r="I3589" s="1" t="s">
        <v>2221</v>
      </c>
      <c r="J3589" s="5"/>
    </row>
    <row r="3590" hidden="1">
      <c r="A3590" s="2" t="s">
        <v>707</v>
      </c>
      <c r="B3590" s="14"/>
      <c r="C3590" s="1" t="s">
        <v>22</v>
      </c>
      <c r="D3590" s="2" t="s">
        <v>546</v>
      </c>
      <c r="E3590" s="1" t="s">
        <v>22</v>
      </c>
      <c r="F3590" s="1" t="s">
        <v>3281</v>
      </c>
      <c r="G3590" s="1" t="b">
        <v>0</v>
      </c>
      <c r="H3590" s="1" t="b">
        <v>1</v>
      </c>
      <c r="I3590" s="1" t="s">
        <v>2221</v>
      </c>
      <c r="J3590" s="5"/>
    </row>
    <row r="3591" hidden="1">
      <c r="A3591" s="2" t="s">
        <v>707</v>
      </c>
      <c r="B3591" s="14"/>
      <c r="C3591" s="1" t="s">
        <v>22</v>
      </c>
      <c r="D3591" s="2" t="s">
        <v>547</v>
      </c>
      <c r="E3591" s="1" t="s">
        <v>22</v>
      </c>
      <c r="F3591" s="1" t="s">
        <v>3282</v>
      </c>
      <c r="G3591" s="1" t="b">
        <v>0</v>
      </c>
      <c r="H3591" s="1" t="b">
        <v>1</v>
      </c>
      <c r="I3591" s="1" t="s">
        <v>2221</v>
      </c>
      <c r="J3591" s="5"/>
    </row>
    <row r="3592" hidden="1">
      <c r="A3592" s="2" t="s">
        <v>707</v>
      </c>
      <c r="B3592" s="14"/>
      <c r="C3592" s="1" t="s">
        <v>22</v>
      </c>
      <c r="D3592" s="2" t="s">
        <v>548</v>
      </c>
      <c r="E3592" s="1" t="s">
        <v>22</v>
      </c>
      <c r="F3592" s="1" t="s">
        <v>3283</v>
      </c>
      <c r="G3592" s="1" t="b">
        <v>0</v>
      </c>
      <c r="H3592" s="1" t="b">
        <v>1</v>
      </c>
      <c r="I3592" s="1" t="s">
        <v>2221</v>
      </c>
      <c r="J3592" s="5"/>
    </row>
    <row r="3593" hidden="1">
      <c r="A3593" s="2" t="s">
        <v>707</v>
      </c>
      <c r="B3593" s="14"/>
      <c r="C3593" s="1" t="s">
        <v>22</v>
      </c>
      <c r="D3593" s="2" t="s">
        <v>483</v>
      </c>
      <c r="E3593" s="1" t="s">
        <v>22</v>
      </c>
      <c r="F3593" s="1" t="s">
        <v>3284</v>
      </c>
      <c r="G3593" s="1" t="b">
        <v>0</v>
      </c>
      <c r="H3593" s="1" t="b">
        <v>1</v>
      </c>
      <c r="I3593" s="1" t="s">
        <v>2221</v>
      </c>
      <c r="J3593" s="5"/>
    </row>
    <row r="3594" hidden="1">
      <c r="A3594" s="2" t="s">
        <v>707</v>
      </c>
      <c r="B3594" s="14"/>
      <c r="C3594" s="1" t="s">
        <v>22</v>
      </c>
      <c r="D3594" s="2" t="s">
        <v>437</v>
      </c>
      <c r="E3594" s="1" t="s">
        <v>22</v>
      </c>
      <c r="F3594" s="1" t="s">
        <v>3285</v>
      </c>
      <c r="G3594" s="1" t="b">
        <v>0</v>
      </c>
      <c r="H3594" s="1" t="b">
        <v>1</v>
      </c>
      <c r="I3594" s="1" t="s">
        <v>2221</v>
      </c>
      <c r="J3594" s="5"/>
    </row>
    <row r="3595" hidden="1">
      <c r="A3595" s="2" t="s">
        <v>707</v>
      </c>
      <c r="B3595" s="14"/>
      <c r="C3595" s="1" t="s">
        <v>22</v>
      </c>
      <c r="D3595" s="2" t="s">
        <v>522</v>
      </c>
      <c r="E3595" s="1" t="s">
        <v>22</v>
      </c>
      <c r="F3595" s="1" t="s">
        <v>3286</v>
      </c>
      <c r="G3595" s="1" t="b">
        <v>0</v>
      </c>
      <c r="H3595" s="1" t="b">
        <v>1</v>
      </c>
      <c r="I3595" s="1" t="s">
        <v>2221</v>
      </c>
      <c r="J3595" s="5"/>
    </row>
    <row r="3596" hidden="1">
      <c r="A3596" s="2" t="s">
        <v>707</v>
      </c>
      <c r="B3596" s="14"/>
      <c r="C3596" s="1" t="s">
        <v>22</v>
      </c>
      <c r="D3596" s="2" t="s">
        <v>523</v>
      </c>
      <c r="E3596" s="1" t="s">
        <v>22</v>
      </c>
      <c r="F3596" s="1" t="s">
        <v>3287</v>
      </c>
      <c r="G3596" s="1" t="b">
        <v>0</v>
      </c>
      <c r="H3596" s="1" t="b">
        <v>1</v>
      </c>
      <c r="I3596" s="1" t="s">
        <v>2221</v>
      </c>
      <c r="J3596" s="5"/>
    </row>
    <row r="3597" hidden="1">
      <c r="A3597" s="2" t="s">
        <v>707</v>
      </c>
      <c r="B3597" s="14"/>
      <c r="C3597" s="1" t="s">
        <v>22</v>
      </c>
      <c r="D3597" s="2" t="s">
        <v>524</v>
      </c>
      <c r="E3597" s="1" t="s">
        <v>22</v>
      </c>
      <c r="F3597" s="1" t="s">
        <v>3288</v>
      </c>
      <c r="G3597" s="1" t="b">
        <v>0</v>
      </c>
      <c r="H3597" s="1" t="b">
        <v>1</v>
      </c>
      <c r="I3597" s="1" t="s">
        <v>2221</v>
      </c>
      <c r="J3597" s="5"/>
    </row>
    <row r="3598" hidden="1">
      <c r="A3598" s="2" t="s">
        <v>707</v>
      </c>
      <c r="B3598" s="14"/>
      <c r="C3598" s="1" t="s">
        <v>22</v>
      </c>
      <c r="D3598" s="2" t="s">
        <v>525</v>
      </c>
      <c r="E3598" s="1" t="s">
        <v>22</v>
      </c>
      <c r="F3598" s="1" t="s">
        <v>3289</v>
      </c>
      <c r="G3598" s="1" t="b">
        <v>0</v>
      </c>
      <c r="H3598" s="1" t="b">
        <v>1</v>
      </c>
      <c r="I3598" s="1" t="s">
        <v>2221</v>
      </c>
      <c r="J3598" s="5"/>
    </row>
    <row r="3599" hidden="1">
      <c r="A3599" s="2" t="s">
        <v>707</v>
      </c>
      <c r="B3599" s="14"/>
      <c r="C3599" s="1" t="s">
        <v>22</v>
      </c>
      <c r="D3599" s="2" t="s">
        <v>484</v>
      </c>
      <c r="E3599" s="1" t="s">
        <v>22</v>
      </c>
      <c r="F3599" s="1" t="s">
        <v>3290</v>
      </c>
      <c r="G3599" s="1" t="b">
        <v>0</v>
      </c>
      <c r="H3599" s="1" t="b">
        <v>1</v>
      </c>
      <c r="I3599" s="1" t="s">
        <v>2221</v>
      </c>
      <c r="J3599" s="5"/>
    </row>
    <row r="3600" hidden="1">
      <c r="A3600" s="2" t="s">
        <v>707</v>
      </c>
      <c r="B3600" s="14"/>
      <c r="C3600" s="1" t="s">
        <v>22</v>
      </c>
      <c r="D3600" s="2" t="s">
        <v>485</v>
      </c>
      <c r="E3600" s="1" t="s">
        <v>22</v>
      </c>
      <c r="F3600" s="1" t="s">
        <v>3291</v>
      </c>
      <c r="G3600" s="1" t="b">
        <v>0</v>
      </c>
      <c r="H3600" s="1" t="b">
        <v>1</v>
      </c>
      <c r="I3600" s="1" t="s">
        <v>2221</v>
      </c>
      <c r="J3600" s="5"/>
    </row>
    <row r="3601" hidden="1">
      <c r="A3601" s="2" t="s">
        <v>707</v>
      </c>
      <c r="B3601" s="14"/>
      <c r="C3601" s="1" t="s">
        <v>22</v>
      </c>
      <c r="D3601" s="2" t="s">
        <v>486</v>
      </c>
      <c r="E3601" s="1" t="s">
        <v>22</v>
      </c>
      <c r="F3601" s="1" t="s">
        <v>3292</v>
      </c>
      <c r="G3601" s="1" t="b">
        <v>0</v>
      </c>
      <c r="H3601" s="1" t="b">
        <v>1</v>
      </c>
      <c r="I3601" s="1" t="s">
        <v>2221</v>
      </c>
      <c r="J3601" s="5"/>
    </row>
    <row r="3602" hidden="1">
      <c r="A3602" s="2" t="s">
        <v>707</v>
      </c>
      <c r="B3602" s="14"/>
      <c r="C3602" s="1" t="s">
        <v>22</v>
      </c>
      <c r="D3602" s="2" t="s">
        <v>487</v>
      </c>
      <c r="E3602" s="1" t="s">
        <v>22</v>
      </c>
      <c r="F3602" s="1" t="s">
        <v>3293</v>
      </c>
      <c r="G3602" s="1" t="b">
        <v>0</v>
      </c>
      <c r="H3602" s="1" t="b">
        <v>1</v>
      </c>
      <c r="I3602" s="1" t="s">
        <v>2221</v>
      </c>
      <c r="J3602" s="5"/>
    </row>
    <row r="3603" hidden="1">
      <c r="A3603" s="2" t="s">
        <v>707</v>
      </c>
      <c r="B3603" s="14"/>
      <c r="C3603" s="1" t="s">
        <v>22</v>
      </c>
      <c r="D3603" s="2" t="s">
        <v>488</v>
      </c>
      <c r="E3603" s="1" t="s">
        <v>22</v>
      </c>
      <c r="F3603" s="1" t="s">
        <v>3294</v>
      </c>
      <c r="G3603" s="1" t="b">
        <v>0</v>
      </c>
      <c r="H3603" s="1" t="b">
        <v>1</v>
      </c>
      <c r="I3603" s="1" t="s">
        <v>2221</v>
      </c>
      <c r="J3603" s="5"/>
    </row>
    <row r="3604" hidden="1">
      <c r="A3604" s="2" t="s">
        <v>707</v>
      </c>
      <c r="B3604" s="14"/>
      <c r="C3604" s="1" t="s">
        <v>22</v>
      </c>
      <c r="D3604" s="2" t="s">
        <v>489</v>
      </c>
      <c r="E3604" s="1" t="s">
        <v>22</v>
      </c>
      <c r="F3604" s="1" t="s">
        <v>3295</v>
      </c>
      <c r="G3604" s="1" t="b">
        <v>0</v>
      </c>
      <c r="H3604" s="1" t="b">
        <v>1</v>
      </c>
      <c r="I3604" s="1" t="s">
        <v>2221</v>
      </c>
      <c r="J3604" s="5"/>
    </row>
    <row r="3605" hidden="1">
      <c r="A3605" s="2" t="s">
        <v>707</v>
      </c>
      <c r="B3605" s="14"/>
      <c r="C3605" s="1" t="s">
        <v>22</v>
      </c>
      <c r="D3605" s="2" t="s">
        <v>490</v>
      </c>
      <c r="E3605" s="1" t="s">
        <v>22</v>
      </c>
      <c r="F3605" s="1" t="s">
        <v>3296</v>
      </c>
      <c r="G3605" s="1" t="b">
        <v>0</v>
      </c>
      <c r="H3605" s="1" t="b">
        <v>1</v>
      </c>
      <c r="I3605" s="1" t="s">
        <v>2221</v>
      </c>
      <c r="J3605" s="5"/>
    </row>
    <row r="3606" hidden="1">
      <c r="A3606" s="2" t="s">
        <v>707</v>
      </c>
      <c r="B3606" s="14"/>
      <c r="C3606" s="1" t="s">
        <v>22</v>
      </c>
      <c r="D3606" s="2" t="s">
        <v>491</v>
      </c>
      <c r="E3606" s="1" t="s">
        <v>22</v>
      </c>
      <c r="F3606" s="1" t="s">
        <v>3297</v>
      </c>
      <c r="G3606" s="1" t="b">
        <v>0</v>
      </c>
      <c r="H3606" s="1" t="b">
        <v>1</v>
      </c>
      <c r="I3606" s="1" t="s">
        <v>2221</v>
      </c>
      <c r="J3606" s="5"/>
    </row>
    <row r="3607" hidden="1">
      <c r="A3607" s="2" t="s">
        <v>707</v>
      </c>
      <c r="B3607" s="14"/>
      <c r="C3607" s="1" t="s">
        <v>22</v>
      </c>
      <c r="D3607" s="2" t="s">
        <v>492</v>
      </c>
      <c r="E3607" s="1" t="s">
        <v>22</v>
      </c>
      <c r="F3607" s="1" t="s">
        <v>3298</v>
      </c>
      <c r="G3607" s="1" t="b">
        <v>0</v>
      </c>
      <c r="H3607" s="1" t="b">
        <v>1</v>
      </c>
      <c r="I3607" s="1" t="s">
        <v>2221</v>
      </c>
      <c r="J3607" s="5"/>
    </row>
    <row r="3608" hidden="1">
      <c r="A3608" s="2" t="s">
        <v>707</v>
      </c>
      <c r="B3608" s="14"/>
      <c r="C3608" s="1" t="s">
        <v>22</v>
      </c>
      <c r="D3608" s="2" t="s">
        <v>493</v>
      </c>
      <c r="E3608" s="1" t="s">
        <v>22</v>
      </c>
      <c r="F3608" s="1" t="s">
        <v>3299</v>
      </c>
      <c r="G3608" s="1" t="b">
        <v>0</v>
      </c>
      <c r="H3608" s="1" t="b">
        <v>1</v>
      </c>
      <c r="I3608" s="1" t="s">
        <v>2221</v>
      </c>
      <c r="J3608" s="5"/>
    </row>
    <row r="3609" hidden="1">
      <c r="A3609" s="2" t="s">
        <v>707</v>
      </c>
      <c r="B3609" s="14"/>
      <c r="C3609" s="1" t="s">
        <v>22</v>
      </c>
      <c r="D3609" s="2" t="s">
        <v>494</v>
      </c>
      <c r="E3609" s="1" t="s">
        <v>22</v>
      </c>
      <c r="F3609" s="1" t="s">
        <v>3300</v>
      </c>
      <c r="G3609" s="1" t="b">
        <v>0</v>
      </c>
      <c r="H3609" s="1" t="b">
        <v>1</v>
      </c>
      <c r="I3609" s="1" t="s">
        <v>2221</v>
      </c>
      <c r="J3609" s="5"/>
    </row>
    <row r="3610" hidden="1">
      <c r="A3610" s="2" t="s">
        <v>707</v>
      </c>
      <c r="B3610" s="14"/>
      <c r="C3610" s="1" t="s">
        <v>22</v>
      </c>
      <c r="D3610" s="2" t="s">
        <v>495</v>
      </c>
      <c r="E3610" s="1" t="s">
        <v>22</v>
      </c>
      <c r="F3610" s="1" t="s">
        <v>3301</v>
      </c>
      <c r="G3610" s="1" t="b">
        <v>0</v>
      </c>
      <c r="H3610" s="1" t="b">
        <v>1</v>
      </c>
      <c r="I3610" s="1" t="s">
        <v>2221</v>
      </c>
      <c r="J3610" s="5"/>
    </row>
    <row r="3611" hidden="1">
      <c r="A3611" s="2" t="s">
        <v>707</v>
      </c>
      <c r="B3611" s="14"/>
      <c r="C3611" s="1" t="s">
        <v>22</v>
      </c>
      <c r="D3611" s="2" t="s">
        <v>496</v>
      </c>
      <c r="E3611" s="1" t="s">
        <v>22</v>
      </c>
      <c r="F3611" s="1" t="s">
        <v>3302</v>
      </c>
      <c r="G3611" s="1" t="b">
        <v>0</v>
      </c>
      <c r="H3611" s="1" t="b">
        <v>1</v>
      </c>
      <c r="I3611" s="1" t="s">
        <v>2221</v>
      </c>
      <c r="J3611" s="5"/>
    </row>
    <row r="3612" hidden="1">
      <c r="A3612" s="2" t="s">
        <v>707</v>
      </c>
      <c r="B3612" s="14"/>
      <c r="C3612" s="1" t="s">
        <v>22</v>
      </c>
      <c r="D3612" s="2" t="s">
        <v>497</v>
      </c>
      <c r="E3612" s="1" t="s">
        <v>22</v>
      </c>
      <c r="F3612" s="1" t="s">
        <v>3303</v>
      </c>
      <c r="G3612" s="1" t="b">
        <v>0</v>
      </c>
      <c r="H3612" s="1" t="b">
        <v>1</v>
      </c>
      <c r="I3612" s="1" t="s">
        <v>2221</v>
      </c>
      <c r="J3612" s="5"/>
    </row>
    <row r="3613" hidden="1">
      <c r="A3613" s="2" t="s">
        <v>707</v>
      </c>
      <c r="B3613" s="14"/>
      <c r="C3613" s="1" t="s">
        <v>22</v>
      </c>
      <c r="D3613" s="2" t="s">
        <v>498</v>
      </c>
      <c r="E3613" s="1" t="s">
        <v>22</v>
      </c>
      <c r="F3613" s="1" t="s">
        <v>3304</v>
      </c>
      <c r="G3613" s="1" t="b">
        <v>0</v>
      </c>
      <c r="H3613" s="1" t="b">
        <v>1</v>
      </c>
      <c r="I3613" s="1" t="s">
        <v>2221</v>
      </c>
      <c r="J3613" s="5"/>
    </row>
    <row r="3614" hidden="1">
      <c r="A3614" s="2" t="s">
        <v>707</v>
      </c>
      <c r="B3614" s="14"/>
      <c r="C3614" s="1" t="s">
        <v>22</v>
      </c>
      <c r="D3614" s="2" t="s">
        <v>499</v>
      </c>
      <c r="E3614" s="1" t="s">
        <v>22</v>
      </c>
      <c r="F3614" s="1" t="s">
        <v>3305</v>
      </c>
      <c r="G3614" s="1" t="b">
        <v>0</v>
      </c>
      <c r="H3614" s="1" t="b">
        <v>1</v>
      </c>
      <c r="I3614" s="1" t="s">
        <v>2221</v>
      </c>
      <c r="J3614" s="5"/>
    </row>
    <row r="3615" hidden="1">
      <c r="A3615" s="2" t="s">
        <v>707</v>
      </c>
      <c r="B3615" s="14"/>
      <c r="C3615" s="1" t="s">
        <v>22</v>
      </c>
      <c r="D3615" s="2" t="s">
        <v>500</v>
      </c>
      <c r="E3615" s="1" t="s">
        <v>22</v>
      </c>
      <c r="F3615" s="1" t="s">
        <v>3306</v>
      </c>
      <c r="G3615" s="1" t="b">
        <v>0</v>
      </c>
      <c r="H3615" s="1" t="b">
        <v>1</v>
      </c>
      <c r="I3615" s="1" t="s">
        <v>2221</v>
      </c>
      <c r="J3615" s="5"/>
    </row>
    <row r="3616" hidden="1">
      <c r="A3616" s="2" t="s">
        <v>707</v>
      </c>
      <c r="B3616" s="14"/>
      <c r="C3616" s="1" t="s">
        <v>22</v>
      </c>
      <c r="D3616" s="2" t="s">
        <v>501</v>
      </c>
      <c r="E3616" s="1" t="s">
        <v>22</v>
      </c>
      <c r="F3616" s="1" t="s">
        <v>3307</v>
      </c>
      <c r="G3616" s="1" t="b">
        <v>0</v>
      </c>
      <c r="H3616" s="1" t="b">
        <v>1</v>
      </c>
      <c r="I3616" s="1" t="s">
        <v>2221</v>
      </c>
      <c r="J3616" s="5"/>
    </row>
    <row r="3617" hidden="1">
      <c r="A3617" s="2" t="s">
        <v>707</v>
      </c>
      <c r="B3617" s="14"/>
      <c r="C3617" s="1" t="s">
        <v>22</v>
      </c>
      <c r="D3617" s="2" t="s">
        <v>502</v>
      </c>
      <c r="E3617" s="1" t="s">
        <v>22</v>
      </c>
      <c r="F3617" s="1" t="s">
        <v>3308</v>
      </c>
      <c r="G3617" s="1" t="b">
        <v>0</v>
      </c>
      <c r="H3617" s="1" t="b">
        <v>1</v>
      </c>
      <c r="I3617" s="1" t="s">
        <v>2221</v>
      </c>
      <c r="J3617" s="5"/>
    </row>
    <row r="3618" hidden="1">
      <c r="A3618" s="2" t="s">
        <v>707</v>
      </c>
      <c r="B3618" s="14"/>
      <c r="C3618" s="1" t="s">
        <v>22</v>
      </c>
      <c r="D3618" s="2" t="s">
        <v>503</v>
      </c>
      <c r="E3618" s="1" t="s">
        <v>22</v>
      </c>
      <c r="F3618" s="1" t="s">
        <v>3309</v>
      </c>
      <c r="G3618" s="1" t="b">
        <v>0</v>
      </c>
      <c r="H3618" s="1" t="b">
        <v>1</v>
      </c>
      <c r="I3618" s="1" t="s">
        <v>2221</v>
      </c>
      <c r="J3618" s="5"/>
    </row>
    <row r="3619" hidden="1">
      <c r="A3619" s="2" t="s">
        <v>707</v>
      </c>
      <c r="B3619" s="14"/>
      <c r="C3619" s="1" t="s">
        <v>22</v>
      </c>
      <c r="D3619" s="2" t="s">
        <v>504</v>
      </c>
      <c r="E3619" s="1" t="s">
        <v>22</v>
      </c>
      <c r="F3619" s="1" t="s">
        <v>3310</v>
      </c>
      <c r="G3619" s="1" t="b">
        <v>0</v>
      </c>
      <c r="H3619" s="1" t="b">
        <v>1</v>
      </c>
      <c r="I3619" s="1" t="s">
        <v>2221</v>
      </c>
      <c r="J3619" s="5"/>
    </row>
    <row r="3620" hidden="1">
      <c r="A3620" s="2" t="s">
        <v>707</v>
      </c>
      <c r="B3620" s="14"/>
      <c r="C3620" s="1" t="s">
        <v>22</v>
      </c>
      <c r="D3620" s="2" t="s">
        <v>505</v>
      </c>
      <c r="E3620" s="1" t="s">
        <v>22</v>
      </c>
      <c r="F3620" s="1" t="s">
        <v>3311</v>
      </c>
      <c r="G3620" s="1" t="b">
        <v>0</v>
      </c>
      <c r="H3620" s="1" t="b">
        <v>1</v>
      </c>
      <c r="I3620" s="1" t="s">
        <v>2221</v>
      </c>
      <c r="J3620" s="5"/>
    </row>
    <row r="3621" hidden="1">
      <c r="A3621" s="2" t="s">
        <v>707</v>
      </c>
      <c r="B3621" s="14"/>
      <c r="C3621" s="1" t="s">
        <v>22</v>
      </c>
      <c r="D3621" s="2" t="s">
        <v>506</v>
      </c>
      <c r="E3621" s="1" t="s">
        <v>22</v>
      </c>
      <c r="F3621" s="1" t="s">
        <v>3312</v>
      </c>
      <c r="G3621" s="1" t="b">
        <v>0</v>
      </c>
      <c r="H3621" s="1" t="b">
        <v>1</v>
      </c>
      <c r="I3621" s="1" t="s">
        <v>2221</v>
      </c>
      <c r="J3621" s="5"/>
    </row>
    <row r="3622" hidden="1">
      <c r="A3622" s="2" t="s">
        <v>707</v>
      </c>
      <c r="B3622" s="14"/>
      <c r="C3622" s="1" t="s">
        <v>22</v>
      </c>
      <c r="D3622" s="2" t="s">
        <v>507</v>
      </c>
      <c r="E3622" s="1" t="s">
        <v>22</v>
      </c>
      <c r="F3622" s="1" t="s">
        <v>3313</v>
      </c>
      <c r="G3622" s="1" t="b">
        <v>0</v>
      </c>
      <c r="H3622" s="1" t="b">
        <v>1</v>
      </c>
      <c r="I3622" s="1" t="s">
        <v>2221</v>
      </c>
      <c r="J3622" s="5"/>
    </row>
    <row r="3623" hidden="1">
      <c r="A3623" s="2" t="s">
        <v>707</v>
      </c>
      <c r="B3623" s="14"/>
      <c r="C3623" s="1" t="s">
        <v>22</v>
      </c>
      <c r="D3623" s="2" t="s">
        <v>508</v>
      </c>
      <c r="E3623" s="1" t="s">
        <v>22</v>
      </c>
      <c r="F3623" s="1" t="s">
        <v>3314</v>
      </c>
      <c r="G3623" s="1" t="b">
        <v>0</v>
      </c>
      <c r="H3623" s="1" t="b">
        <v>1</v>
      </c>
      <c r="I3623" s="1" t="s">
        <v>2221</v>
      </c>
      <c r="J3623" s="5"/>
    </row>
    <row r="3624" hidden="1">
      <c r="A3624" s="2" t="s">
        <v>707</v>
      </c>
      <c r="B3624" s="14"/>
      <c r="C3624" s="1" t="s">
        <v>22</v>
      </c>
      <c r="D3624" s="2" t="s">
        <v>509</v>
      </c>
      <c r="E3624" s="1" t="s">
        <v>22</v>
      </c>
      <c r="F3624" s="1" t="s">
        <v>3315</v>
      </c>
      <c r="G3624" s="1" t="b">
        <v>0</v>
      </c>
      <c r="H3624" s="1" t="b">
        <v>1</v>
      </c>
      <c r="I3624" s="1" t="s">
        <v>2221</v>
      </c>
      <c r="J3624" s="5"/>
    </row>
    <row r="3625" hidden="1">
      <c r="A3625" s="2" t="s">
        <v>707</v>
      </c>
      <c r="B3625" s="14"/>
      <c r="C3625" s="1" t="s">
        <v>22</v>
      </c>
      <c r="D3625" s="2" t="s">
        <v>510</v>
      </c>
      <c r="E3625" s="1" t="s">
        <v>22</v>
      </c>
      <c r="F3625" s="1" t="s">
        <v>3316</v>
      </c>
      <c r="G3625" s="1" t="b">
        <v>0</v>
      </c>
      <c r="H3625" s="1" t="b">
        <v>1</v>
      </c>
      <c r="I3625" s="1" t="s">
        <v>2221</v>
      </c>
      <c r="J3625" s="5"/>
    </row>
    <row r="3626" hidden="1">
      <c r="A3626" s="2" t="s">
        <v>707</v>
      </c>
      <c r="B3626" s="14"/>
      <c r="C3626" s="1" t="s">
        <v>22</v>
      </c>
      <c r="D3626" s="2" t="s">
        <v>511</v>
      </c>
      <c r="E3626" s="1" t="s">
        <v>22</v>
      </c>
      <c r="F3626" s="1" t="s">
        <v>3317</v>
      </c>
      <c r="G3626" s="1" t="b">
        <v>0</v>
      </c>
      <c r="H3626" s="1" t="b">
        <v>1</v>
      </c>
      <c r="I3626" s="1" t="s">
        <v>2221</v>
      </c>
      <c r="J3626" s="5"/>
    </row>
    <row r="3627" hidden="1">
      <c r="A3627" s="2" t="s">
        <v>707</v>
      </c>
      <c r="B3627" s="14"/>
      <c r="C3627" s="1" t="s">
        <v>22</v>
      </c>
      <c r="D3627" s="2" t="s">
        <v>512</v>
      </c>
      <c r="E3627" s="1" t="s">
        <v>22</v>
      </c>
      <c r="F3627" s="1" t="s">
        <v>3318</v>
      </c>
      <c r="G3627" s="1" t="b">
        <v>0</v>
      </c>
      <c r="H3627" s="1" t="b">
        <v>1</v>
      </c>
      <c r="I3627" s="1" t="s">
        <v>2221</v>
      </c>
      <c r="J3627" s="5"/>
    </row>
    <row r="3628" hidden="1">
      <c r="A3628" s="2" t="s">
        <v>707</v>
      </c>
      <c r="B3628" s="14"/>
      <c r="C3628" s="1" t="s">
        <v>22</v>
      </c>
      <c r="D3628" s="2" t="s">
        <v>513</v>
      </c>
      <c r="E3628" s="1" t="s">
        <v>22</v>
      </c>
      <c r="F3628" s="1" t="s">
        <v>3319</v>
      </c>
      <c r="G3628" s="1" t="b">
        <v>0</v>
      </c>
      <c r="H3628" s="1" t="b">
        <v>1</v>
      </c>
      <c r="I3628" s="1" t="s">
        <v>2221</v>
      </c>
      <c r="J3628" s="5"/>
    </row>
    <row r="3629" hidden="1">
      <c r="A3629" s="2" t="s">
        <v>707</v>
      </c>
      <c r="B3629" s="14"/>
      <c r="C3629" s="1" t="s">
        <v>22</v>
      </c>
      <c r="D3629" s="2" t="s">
        <v>514</v>
      </c>
      <c r="E3629" s="1" t="s">
        <v>22</v>
      </c>
      <c r="F3629" s="1" t="s">
        <v>3320</v>
      </c>
      <c r="G3629" s="1" t="b">
        <v>0</v>
      </c>
      <c r="H3629" s="1" t="b">
        <v>1</v>
      </c>
      <c r="I3629" s="1" t="s">
        <v>2221</v>
      </c>
      <c r="J3629" s="5"/>
    </row>
    <row r="3630" hidden="1">
      <c r="A3630" s="2" t="s">
        <v>707</v>
      </c>
      <c r="B3630" s="14"/>
      <c r="C3630" s="1" t="s">
        <v>22</v>
      </c>
      <c r="D3630" s="2" t="s">
        <v>515</v>
      </c>
      <c r="E3630" s="1" t="s">
        <v>22</v>
      </c>
      <c r="F3630" s="1" t="s">
        <v>3321</v>
      </c>
      <c r="G3630" s="1" t="b">
        <v>0</v>
      </c>
      <c r="H3630" s="1" t="b">
        <v>1</v>
      </c>
      <c r="I3630" s="1" t="s">
        <v>2221</v>
      </c>
      <c r="J3630" s="5"/>
    </row>
    <row r="3631" hidden="1">
      <c r="A3631" s="2" t="s">
        <v>707</v>
      </c>
      <c r="B3631" s="14"/>
      <c r="C3631" s="1" t="s">
        <v>22</v>
      </c>
      <c r="D3631" s="2" t="s">
        <v>516</v>
      </c>
      <c r="E3631" s="1" t="s">
        <v>22</v>
      </c>
      <c r="F3631" s="1" t="s">
        <v>3322</v>
      </c>
      <c r="G3631" s="1" t="b">
        <v>0</v>
      </c>
      <c r="H3631" s="1" t="b">
        <v>1</v>
      </c>
      <c r="I3631" s="1" t="s">
        <v>2221</v>
      </c>
      <c r="J3631" s="5"/>
    </row>
    <row r="3632" hidden="1">
      <c r="A3632" s="2" t="s">
        <v>707</v>
      </c>
      <c r="B3632" s="14"/>
      <c r="C3632" s="1" t="s">
        <v>22</v>
      </c>
      <c r="D3632" s="2" t="s">
        <v>438</v>
      </c>
      <c r="E3632" s="1" t="s">
        <v>22</v>
      </c>
      <c r="F3632" s="1" t="s">
        <v>3323</v>
      </c>
      <c r="G3632" s="1" t="b">
        <v>0</v>
      </c>
      <c r="H3632" s="1" t="b">
        <v>1</v>
      </c>
      <c r="I3632" s="1" t="s">
        <v>2221</v>
      </c>
      <c r="J3632" s="5"/>
    </row>
    <row r="3633" hidden="1">
      <c r="A3633" s="2" t="s">
        <v>707</v>
      </c>
      <c r="B3633" s="14"/>
      <c r="C3633" s="1" t="s">
        <v>22</v>
      </c>
      <c r="D3633" s="2" t="s">
        <v>439</v>
      </c>
      <c r="E3633" s="1" t="s">
        <v>22</v>
      </c>
      <c r="F3633" s="1" t="s">
        <v>3324</v>
      </c>
      <c r="G3633" s="1" t="b">
        <v>0</v>
      </c>
      <c r="H3633" s="1" t="b">
        <v>1</v>
      </c>
      <c r="I3633" s="1" t="s">
        <v>2221</v>
      </c>
      <c r="J3633" s="5"/>
    </row>
    <row r="3634" hidden="1">
      <c r="A3634" s="2" t="s">
        <v>707</v>
      </c>
      <c r="B3634" s="14"/>
      <c r="C3634" s="1" t="s">
        <v>22</v>
      </c>
      <c r="D3634" s="2" t="s">
        <v>517</v>
      </c>
      <c r="E3634" s="1" t="s">
        <v>22</v>
      </c>
      <c r="F3634" s="1" t="s">
        <v>3325</v>
      </c>
      <c r="G3634" s="1" t="b">
        <v>0</v>
      </c>
      <c r="H3634" s="1" t="b">
        <v>1</v>
      </c>
      <c r="I3634" s="1" t="s">
        <v>2221</v>
      </c>
      <c r="J3634" s="5"/>
    </row>
    <row r="3635" hidden="1">
      <c r="A3635" s="2" t="s">
        <v>707</v>
      </c>
      <c r="B3635" s="14"/>
      <c r="C3635" s="1" t="s">
        <v>22</v>
      </c>
      <c r="D3635" s="2" t="s">
        <v>516</v>
      </c>
      <c r="E3635" s="1" t="s">
        <v>22</v>
      </c>
      <c r="F3635" s="1" t="s">
        <v>3326</v>
      </c>
      <c r="G3635" s="1" t="b">
        <v>0</v>
      </c>
      <c r="H3635" s="1" t="b">
        <v>1</v>
      </c>
      <c r="I3635" s="1" t="s">
        <v>2221</v>
      </c>
      <c r="J3635" s="5"/>
    </row>
    <row r="3636" hidden="1">
      <c r="A3636" s="2" t="s">
        <v>707</v>
      </c>
      <c r="B3636" s="14"/>
      <c r="C3636" s="1" t="s">
        <v>22</v>
      </c>
      <c r="D3636" s="2" t="s">
        <v>513</v>
      </c>
      <c r="E3636" s="1" t="s">
        <v>22</v>
      </c>
      <c r="F3636" s="1" t="s">
        <v>3327</v>
      </c>
      <c r="G3636" s="1" t="b">
        <v>0</v>
      </c>
      <c r="H3636" s="1" t="b">
        <v>1</v>
      </c>
      <c r="I3636" s="1" t="s">
        <v>2221</v>
      </c>
      <c r="J3636" s="5"/>
    </row>
    <row r="3637" hidden="1">
      <c r="A3637" s="2" t="s">
        <v>707</v>
      </c>
      <c r="B3637" s="14"/>
      <c r="C3637" s="1" t="s">
        <v>22</v>
      </c>
      <c r="D3637" s="2" t="s">
        <v>514</v>
      </c>
      <c r="E3637" s="1" t="s">
        <v>22</v>
      </c>
      <c r="F3637" s="1" t="s">
        <v>3328</v>
      </c>
      <c r="G3637" s="1" t="b">
        <v>0</v>
      </c>
      <c r="H3637" s="1" t="b">
        <v>1</v>
      </c>
      <c r="I3637" s="1" t="s">
        <v>2221</v>
      </c>
      <c r="J3637" s="5"/>
    </row>
    <row r="3638" hidden="1">
      <c r="A3638" s="2" t="s">
        <v>707</v>
      </c>
      <c r="B3638" s="14"/>
      <c r="C3638" s="1" t="s">
        <v>22</v>
      </c>
      <c r="D3638" s="2" t="s">
        <v>517</v>
      </c>
      <c r="E3638" s="1" t="s">
        <v>22</v>
      </c>
      <c r="F3638" s="1" t="s">
        <v>3329</v>
      </c>
      <c r="G3638" s="1" t="b">
        <v>0</v>
      </c>
      <c r="H3638" s="1" t="b">
        <v>1</v>
      </c>
      <c r="I3638" s="1" t="s">
        <v>2221</v>
      </c>
      <c r="J3638" s="5"/>
    </row>
    <row r="3639" hidden="1">
      <c r="A3639" s="2" t="s">
        <v>707</v>
      </c>
      <c r="B3639" s="14"/>
      <c r="C3639" s="1" t="s">
        <v>22</v>
      </c>
      <c r="D3639" s="2" t="s">
        <v>692</v>
      </c>
      <c r="E3639" s="1" t="s">
        <v>17</v>
      </c>
      <c r="F3639" s="1" t="s">
        <v>2967</v>
      </c>
      <c r="G3639" s="1" t="b">
        <v>1</v>
      </c>
      <c r="H3639" s="1" t="b">
        <v>1</v>
      </c>
      <c r="I3639" s="1" t="s">
        <v>2236</v>
      </c>
      <c r="J3639" s="5"/>
    </row>
    <row r="3640" hidden="1">
      <c r="A3640" s="2" t="s">
        <v>707</v>
      </c>
      <c r="B3640" s="14"/>
      <c r="C3640" s="1" t="s">
        <v>22</v>
      </c>
      <c r="D3640" s="2" t="s">
        <v>526</v>
      </c>
      <c r="E3640" s="1" t="s">
        <v>22</v>
      </c>
      <c r="F3640" s="1" t="s">
        <v>3330</v>
      </c>
      <c r="G3640" s="1" t="b">
        <v>0</v>
      </c>
      <c r="H3640" s="1" t="b">
        <v>1</v>
      </c>
      <c r="I3640" s="1" t="s">
        <v>2221</v>
      </c>
      <c r="J3640" s="5"/>
    </row>
    <row r="3641" hidden="1">
      <c r="A3641" s="2" t="s">
        <v>707</v>
      </c>
      <c r="B3641" s="14"/>
      <c r="C3641" s="1" t="s">
        <v>22</v>
      </c>
      <c r="D3641" s="2" t="s">
        <v>3331</v>
      </c>
      <c r="E3641" s="4"/>
      <c r="F3641" s="1" t="s">
        <v>3332</v>
      </c>
      <c r="G3641" s="1" t="b">
        <v>0</v>
      </c>
      <c r="H3641" s="1" t="b">
        <v>0</v>
      </c>
      <c r="I3641" s="1" t="s">
        <v>2221</v>
      </c>
      <c r="J3641" s="5"/>
    </row>
    <row r="3642" hidden="1">
      <c r="A3642" s="2" t="s">
        <v>707</v>
      </c>
      <c r="B3642" s="14"/>
      <c r="C3642" s="1" t="s">
        <v>22</v>
      </c>
      <c r="D3642" s="2" t="s">
        <v>530</v>
      </c>
      <c r="E3642" s="1" t="s">
        <v>22</v>
      </c>
      <c r="F3642" s="1" t="s">
        <v>3333</v>
      </c>
      <c r="G3642" s="1" t="b">
        <v>0</v>
      </c>
      <c r="H3642" s="1" t="b">
        <v>1</v>
      </c>
      <c r="I3642" s="1" t="s">
        <v>2221</v>
      </c>
      <c r="J3642" s="5"/>
    </row>
    <row r="3643" hidden="1">
      <c r="A3643" s="2" t="s">
        <v>707</v>
      </c>
      <c r="B3643" s="14"/>
      <c r="C3643" s="1" t="s">
        <v>22</v>
      </c>
      <c r="D3643" s="2" t="s">
        <v>455</v>
      </c>
      <c r="E3643" s="1" t="s">
        <v>22</v>
      </c>
      <c r="F3643" s="1" t="s">
        <v>3334</v>
      </c>
      <c r="G3643" s="1" t="b">
        <v>0</v>
      </c>
      <c r="H3643" s="1" t="b">
        <v>1</v>
      </c>
      <c r="I3643" s="1" t="s">
        <v>2221</v>
      </c>
      <c r="J3643" s="5"/>
    </row>
    <row r="3644" hidden="1">
      <c r="A3644" s="2" t="s">
        <v>707</v>
      </c>
      <c r="B3644" s="14"/>
      <c r="C3644" s="1" t="s">
        <v>22</v>
      </c>
      <c r="D3644" s="2" t="s">
        <v>456</v>
      </c>
      <c r="E3644" s="1" t="s">
        <v>22</v>
      </c>
      <c r="F3644" s="1" t="s">
        <v>3335</v>
      </c>
      <c r="G3644" s="1" t="b">
        <v>0</v>
      </c>
      <c r="H3644" s="1" t="b">
        <v>1</v>
      </c>
      <c r="I3644" s="1" t="s">
        <v>2221</v>
      </c>
      <c r="J3644" s="5"/>
    </row>
    <row r="3645" hidden="1">
      <c r="A3645" s="2" t="s">
        <v>707</v>
      </c>
      <c r="B3645" s="14"/>
      <c r="C3645" s="1" t="s">
        <v>22</v>
      </c>
      <c r="D3645" s="2" t="s">
        <v>457</v>
      </c>
      <c r="E3645" s="1" t="s">
        <v>22</v>
      </c>
      <c r="F3645" s="1" t="s">
        <v>3336</v>
      </c>
      <c r="G3645" s="1" t="b">
        <v>0</v>
      </c>
      <c r="H3645" s="1" t="b">
        <v>1</v>
      </c>
      <c r="I3645" s="1" t="s">
        <v>2221</v>
      </c>
      <c r="J3645" s="5"/>
    </row>
    <row r="3646" hidden="1">
      <c r="A3646" s="2" t="s">
        <v>707</v>
      </c>
      <c r="B3646" s="14"/>
      <c r="C3646" s="1" t="s">
        <v>22</v>
      </c>
      <c r="D3646" s="2" t="s">
        <v>458</v>
      </c>
      <c r="E3646" s="1" t="s">
        <v>22</v>
      </c>
      <c r="F3646" s="1" t="s">
        <v>3337</v>
      </c>
      <c r="G3646" s="1" t="b">
        <v>0</v>
      </c>
      <c r="H3646" s="1" t="b">
        <v>1</v>
      </c>
      <c r="I3646" s="1" t="s">
        <v>2221</v>
      </c>
      <c r="J3646" s="5"/>
    </row>
    <row r="3647" hidden="1">
      <c r="A3647" s="2" t="s">
        <v>707</v>
      </c>
      <c r="B3647" s="14"/>
      <c r="C3647" s="1" t="s">
        <v>22</v>
      </c>
      <c r="D3647" s="2" t="s">
        <v>459</v>
      </c>
      <c r="E3647" s="1" t="s">
        <v>22</v>
      </c>
      <c r="F3647" s="1" t="s">
        <v>3338</v>
      </c>
      <c r="G3647" s="1" t="b">
        <v>0</v>
      </c>
      <c r="H3647" s="1" t="b">
        <v>1</v>
      </c>
      <c r="I3647" s="1" t="s">
        <v>2221</v>
      </c>
      <c r="J3647" s="5"/>
    </row>
    <row r="3648" hidden="1">
      <c r="A3648" s="2" t="s">
        <v>707</v>
      </c>
      <c r="B3648" s="14"/>
      <c r="C3648" s="1" t="s">
        <v>22</v>
      </c>
      <c r="D3648" s="2" t="s">
        <v>460</v>
      </c>
      <c r="E3648" s="1" t="s">
        <v>22</v>
      </c>
      <c r="F3648" s="1" t="s">
        <v>3339</v>
      </c>
      <c r="G3648" s="1" t="b">
        <v>0</v>
      </c>
      <c r="H3648" s="1" t="b">
        <v>1</v>
      </c>
      <c r="I3648" s="1" t="s">
        <v>2221</v>
      </c>
      <c r="J3648" s="5"/>
    </row>
    <row r="3649" hidden="1">
      <c r="A3649" s="2" t="s">
        <v>707</v>
      </c>
      <c r="B3649" s="14"/>
      <c r="C3649" s="1" t="s">
        <v>22</v>
      </c>
      <c r="D3649" s="2" t="s">
        <v>461</v>
      </c>
      <c r="E3649" s="1" t="s">
        <v>22</v>
      </c>
      <c r="F3649" s="1" t="s">
        <v>3340</v>
      </c>
      <c r="G3649" s="1" t="b">
        <v>0</v>
      </c>
      <c r="H3649" s="1" t="b">
        <v>1</v>
      </c>
      <c r="I3649" s="1" t="s">
        <v>2221</v>
      </c>
      <c r="J3649" s="5"/>
    </row>
    <row r="3650" hidden="1">
      <c r="A3650" s="2" t="s">
        <v>707</v>
      </c>
      <c r="B3650" s="14"/>
      <c r="C3650" s="1" t="s">
        <v>22</v>
      </c>
      <c r="D3650" s="2" t="s">
        <v>462</v>
      </c>
      <c r="E3650" s="1" t="s">
        <v>22</v>
      </c>
      <c r="F3650" s="1" t="s">
        <v>3341</v>
      </c>
      <c r="G3650" s="1" t="b">
        <v>0</v>
      </c>
      <c r="H3650" s="1" t="b">
        <v>1</v>
      </c>
      <c r="I3650" s="1" t="s">
        <v>2221</v>
      </c>
      <c r="J3650" s="5"/>
    </row>
    <row r="3651" hidden="1">
      <c r="A3651" s="2" t="s">
        <v>707</v>
      </c>
      <c r="B3651" s="14"/>
      <c r="C3651" s="1" t="s">
        <v>22</v>
      </c>
      <c r="D3651" s="2" t="s">
        <v>463</v>
      </c>
      <c r="E3651" s="1" t="s">
        <v>22</v>
      </c>
      <c r="F3651" s="1" t="s">
        <v>3342</v>
      </c>
      <c r="G3651" s="1" t="b">
        <v>0</v>
      </c>
      <c r="H3651" s="1" t="b">
        <v>1</v>
      </c>
      <c r="I3651" s="1" t="s">
        <v>2221</v>
      </c>
      <c r="J3651" s="5"/>
    </row>
    <row r="3652" hidden="1">
      <c r="A3652" s="2" t="s">
        <v>707</v>
      </c>
      <c r="B3652" s="14"/>
      <c r="C3652" s="1" t="s">
        <v>22</v>
      </c>
      <c r="D3652" s="2" t="s">
        <v>464</v>
      </c>
      <c r="E3652" s="1" t="s">
        <v>22</v>
      </c>
      <c r="F3652" s="1" t="s">
        <v>3343</v>
      </c>
      <c r="G3652" s="1" t="b">
        <v>0</v>
      </c>
      <c r="H3652" s="1" t="b">
        <v>1</v>
      </c>
      <c r="I3652" s="1" t="s">
        <v>2221</v>
      </c>
      <c r="J3652" s="5"/>
    </row>
    <row r="3653" hidden="1">
      <c r="A3653" s="2" t="s">
        <v>707</v>
      </c>
      <c r="B3653" s="14"/>
      <c r="C3653" s="1" t="s">
        <v>22</v>
      </c>
      <c r="D3653" s="2" t="s">
        <v>465</v>
      </c>
      <c r="E3653" s="1" t="s">
        <v>22</v>
      </c>
      <c r="F3653" s="1" t="s">
        <v>3344</v>
      </c>
      <c r="G3653" s="1" t="b">
        <v>0</v>
      </c>
      <c r="H3653" s="1" t="b">
        <v>1</v>
      </c>
      <c r="I3653" s="1" t="s">
        <v>2221</v>
      </c>
      <c r="J3653" s="5"/>
    </row>
    <row r="3654" hidden="1">
      <c r="A3654" s="2" t="s">
        <v>707</v>
      </c>
      <c r="B3654" s="14"/>
      <c r="C3654" s="1" t="s">
        <v>22</v>
      </c>
      <c r="D3654" s="2" t="s">
        <v>466</v>
      </c>
      <c r="E3654" s="1" t="s">
        <v>22</v>
      </c>
      <c r="F3654" s="1" t="s">
        <v>3345</v>
      </c>
      <c r="G3654" s="1" t="b">
        <v>0</v>
      </c>
      <c r="H3654" s="1" t="b">
        <v>1</v>
      </c>
      <c r="I3654" s="1" t="s">
        <v>2221</v>
      </c>
      <c r="J3654" s="5"/>
    </row>
    <row r="3655" hidden="1">
      <c r="A3655" s="2" t="s">
        <v>707</v>
      </c>
      <c r="B3655" s="14"/>
      <c r="C3655" s="1" t="s">
        <v>22</v>
      </c>
      <c r="D3655" s="2" t="s">
        <v>467</v>
      </c>
      <c r="E3655" s="1" t="s">
        <v>22</v>
      </c>
      <c r="F3655" s="1" t="s">
        <v>3346</v>
      </c>
      <c r="G3655" s="1" t="b">
        <v>0</v>
      </c>
      <c r="H3655" s="1" t="b">
        <v>1</v>
      </c>
      <c r="I3655" s="1" t="s">
        <v>2221</v>
      </c>
      <c r="J3655" s="5"/>
    </row>
    <row r="3656" hidden="1">
      <c r="A3656" s="2" t="s">
        <v>707</v>
      </c>
      <c r="B3656" s="14"/>
      <c r="C3656" s="1" t="s">
        <v>22</v>
      </c>
      <c r="D3656" s="2" t="s">
        <v>468</v>
      </c>
      <c r="E3656" s="1" t="s">
        <v>22</v>
      </c>
      <c r="F3656" s="1" t="s">
        <v>3347</v>
      </c>
      <c r="G3656" s="1" t="b">
        <v>0</v>
      </c>
      <c r="H3656" s="1" t="b">
        <v>1</v>
      </c>
      <c r="I3656" s="1" t="s">
        <v>2221</v>
      </c>
      <c r="J3656" s="5"/>
    </row>
    <row r="3657" hidden="1">
      <c r="A3657" s="2" t="s">
        <v>707</v>
      </c>
      <c r="B3657" s="14"/>
      <c r="C3657" s="1" t="s">
        <v>22</v>
      </c>
      <c r="D3657" s="2" t="s">
        <v>469</v>
      </c>
      <c r="E3657" s="1" t="s">
        <v>22</v>
      </c>
      <c r="F3657" s="1" t="s">
        <v>3348</v>
      </c>
      <c r="G3657" s="1" t="b">
        <v>0</v>
      </c>
      <c r="H3657" s="1" t="b">
        <v>1</v>
      </c>
      <c r="I3657" s="1" t="s">
        <v>2221</v>
      </c>
      <c r="J3657" s="5"/>
    </row>
    <row r="3658" hidden="1">
      <c r="A3658" s="2" t="s">
        <v>707</v>
      </c>
      <c r="B3658" s="14"/>
      <c r="C3658" s="1" t="s">
        <v>22</v>
      </c>
      <c r="D3658" s="2" t="s">
        <v>470</v>
      </c>
      <c r="E3658" s="1" t="s">
        <v>22</v>
      </c>
      <c r="F3658" s="1" t="s">
        <v>3349</v>
      </c>
      <c r="G3658" s="1" t="b">
        <v>0</v>
      </c>
      <c r="H3658" s="1" t="b">
        <v>1</v>
      </c>
      <c r="I3658" s="1" t="s">
        <v>2221</v>
      </c>
      <c r="J3658" s="5"/>
    </row>
    <row r="3659" hidden="1">
      <c r="A3659" s="2" t="s">
        <v>707</v>
      </c>
      <c r="B3659" s="14"/>
      <c r="C3659" s="1" t="s">
        <v>22</v>
      </c>
      <c r="D3659" s="2" t="s">
        <v>471</v>
      </c>
      <c r="E3659" s="1" t="s">
        <v>22</v>
      </c>
      <c r="F3659" s="1" t="s">
        <v>3350</v>
      </c>
      <c r="G3659" s="1" t="b">
        <v>0</v>
      </c>
      <c r="H3659" s="1" t="b">
        <v>1</v>
      </c>
      <c r="I3659" s="1" t="s">
        <v>2221</v>
      </c>
      <c r="J3659" s="5"/>
    </row>
    <row r="3660" hidden="1">
      <c r="A3660" s="2" t="s">
        <v>707</v>
      </c>
      <c r="B3660" s="14"/>
      <c r="C3660" s="1" t="s">
        <v>22</v>
      </c>
      <c r="D3660" s="2" t="s">
        <v>472</v>
      </c>
      <c r="E3660" s="1" t="s">
        <v>22</v>
      </c>
      <c r="F3660" s="1" t="s">
        <v>3351</v>
      </c>
      <c r="G3660" s="1" t="b">
        <v>0</v>
      </c>
      <c r="H3660" s="1" t="b">
        <v>1</v>
      </c>
      <c r="I3660" s="1" t="s">
        <v>2221</v>
      </c>
      <c r="J3660" s="5"/>
    </row>
    <row r="3661" hidden="1">
      <c r="A3661" s="2" t="s">
        <v>707</v>
      </c>
      <c r="B3661" s="14"/>
      <c r="C3661" s="1" t="s">
        <v>22</v>
      </c>
      <c r="D3661" s="2" t="s">
        <v>473</v>
      </c>
      <c r="E3661" s="1" t="s">
        <v>22</v>
      </c>
      <c r="F3661" s="1" t="s">
        <v>3352</v>
      </c>
      <c r="G3661" s="1" t="b">
        <v>0</v>
      </c>
      <c r="H3661" s="1" t="b">
        <v>1</v>
      </c>
      <c r="I3661" s="1" t="s">
        <v>2221</v>
      </c>
      <c r="J3661" s="5"/>
    </row>
    <row r="3662">
      <c r="A3662" s="2" t="s">
        <v>707</v>
      </c>
      <c r="B3662" s="13">
        <v>46078.728055555555</v>
      </c>
      <c r="C3662" s="1" t="s">
        <v>22</v>
      </c>
      <c r="D3662" s="2" t="s">
        <v>474</v>
      </c>
      <c r="E3662" s="1" t="s">
        <v>22</v>
      </c>
      <c r="F3662" s="1" t="s">
        <v>3353</v>
      </c>
      <c r="G3662" s="1" t="b">
        <v>0</v>
      </c>
      <c r="H3662" s="1" t="b">
        <v>1</v>
      </c>
      <c r="I3662" s="1" t="s">
        <v>2221</v>
      </c>
      <c r="J3662" s="5"/>
    </row>
    <row r="3663" hidden="1">
      <c r="A3663" s="2" t="s">
        <v>707</v>
      </c>
      <c r="B3663" s="14"/>
      <c r="C3663" s="1" t="s">
        <v>22</v>
      </c>
      <c r="D3663" s="2" t="s">
        <v>472</v>
      </c>
      <c r="E3663" s="1" t="s">
        <v>22</v>
      </c>
      <c r="F3663" s="1" t="s">
        <v>3353</v>
      </c>
      <c r="G3663" s="1" t="b">
        <v>0</v>
      </c>
      <c r="H3663" s="1" t="b">
        <v>1</v>
      </c>
      <c r="I3663" s="1" t="s">
        <v>2221</v>
      </c>
      <c r="J3663" s="5"/>
    </row>
    <row r="3664" hidden="1">
      <c r="A3664" s="2" t="s">
        <v>707</v>
      </c>
      <c r="B3664" s="14"/>
      <c r="C3664" s="1" t="s">
        <v>22</v>
      </c>
      <c r="D3664" s="2" t="s">
        <v>476</v>
      </c>
      <c r="E3664" s="1" t="s">
        <v>22</v>
      </c>
      <c r="F3664" s="1" t="s">
        <v>3354</v>
      </c>
      <c r="G3664" s="1" t="b">
        <v>0</v>
      </c>
      <c r="H3664" s="1" t="b">
        <v>1</v>
      </c>
      <c r="I3664" s="1" t="s">
        <v>2221</v>
      </c>
      <c r="J3664" s="5"/>
    </row>
    <row r="3665" hidden="1">
      <c r="A3665" s="2" t="s">
        <v>707</v>
      </c>
      <c r="B3665" s="14"/>
      <c r="C3665" s="1" t="s">
        <v>22</v>
      </c>
      <c r="D3665" s="2" t="s">
        <v>477</v>
      </c>
      <c r="E3665" s="1" t="s">
        <v>22</v>
      </c>
      <c r="F3665" s="1" t="s">
        <v>3355</v>
      </c>
      <c r="G3665" s="1" t="b">
        <v>0</v>
      </c>
      <c r="H3665" s="1" t="b">
        <v>1</v>
      </c>
      <c r="I3665" s="1" t="s">
        <v>2221</v>
      </c>
      <c r="J3665" s="5"/>
    </row>
    <row r="3666">
      <c r="A3666" s="2" t="s">
        <v>707</v>
      </c>
      <c r="B3666" s="13">
        <v>46078.728055555555</v>
      </c>
      <c r="C3666" s="1" t="s">
        <v>22</v>
      </c>
      <c r="D3666" s="2" t="s">
        <v>478</v>
      </c>
      <c r="E3666" s="1" t="s">
        <v>22</v>
      </c>
      <c r="F3666" s="1" t="s">
        <v>3356</v>
      </c>
      <c r="G3666" s="1" t="b">
        <v>0</v>
      </c>
      <c r="H3666" s="1" t="b">
        <v>1</v>
      </c>
      <c r="I3666" s="1" t="s">
        <v>2221</v>
      </c>
      <c r="J3666" s="5"/>
    </row>
    <row r="3667" hidden="1">
      <c r="A3667" s="2" t="s">
        <v>707</v>
      </c>
      <c r="B3667" s="14"/>
      <c r="C3667" s="1" t="s">
        <v>22</v>
      </c>
      <c r="D3667" s="2" t="s">
        <v>442</v>
      </c>
      <c r="E3667" s="1" t="s">
        <v>22</v>
      </c>
      <c r="F3667" s="1" t="s">
        <v>3357</v>
      </c>
      <c r="G3667" s="1" t="b">
        <v>0</v>
      </c>
      <c r="H3667" s="1" t="b">
        <v>1</v>
      </c>
      <c r="I3667" s="1" t="s">
        <v>2221</v>
      </c>
      <c r="J3667" s="5"/>
    </row>
    <row r="3668" hidden="1">
      <c r="A3668" s="2" t="s">
        <v>707</v>
      </c>
      <c r="B3668" s="14"/>
      <c r="C3668" s="1" t="s">
        <v>22</v>
      </c>
      <c r="D3668" s="2" t="s">
        <v>443</v>
      </c>
      <c r="E3668" s="1" t="s">
        <v>22</v>
      </c>
      <c r="F3668" s="1" t="s">
        <v>3358</v>
      </c>
      <c r="G3668" s="1" t="b">
        <v>0</v>
      </c>
      <c r="H3668" s="1" t="b">
        <v>1</v>
      </c>
      <c r="I3668" s="1" t="s">
        <v>2221</v>
      </c>
      <c r="J3668" s="5"/>
    </row>
    <row r="3669" hidden="1">
      <c r="A3669" s="2" t="s">
        <v>707</v>
      </c>
      <c r="B3669" s="14"/>
      <c r="C3669" s="1" t="s">
        <v>22</v>
      </c>
      <c r="D3669" s="2" t="s">
        <v>444</v>
      </c>
      <c r="E3669" s="1" t="s">
        <v>22</v>
      </c>
      <c r="F3669" s="1" t="s">
        <v>3359</v>
      </c>
      <c r="G3669" s="1" t="b">
        <v>0</v>
      </c>
      <c r="H3669" s="1" t="b">
        <v>1</v>
      </c>
      <c r="I3669" s="1" t="s">
        <v>2221</v>
      </c>
      <c r="J3669" s="5"/>
    </row>
    <row r="3670" hidden="1">
      <c r="A3670" s="2" t="s">
        <v>707</v>
      </c>
      <c r="B3670" s="14"/>
      <c r="C3670" s="1" t="s">
        <v>22</v>
      </c>
      <c r="D3670" s="2" t="s">
        <v>445</v>
      </c>
      <c r="E3670" s="1" t="s">
        <v>22</v>
      </c>
      <c r="F3670" s="1" t="s">
        <v>3360</v>
      </c>
      <c r="G3670" s="1" t="b">
        <v>0</v>
      </c>
      <c r="H3670" s="1" t="b">
        <v>1</v>
      </c>
      <c r="I3670" s="1" t="s">
        <v>2221</v>
      </c>
      <c r="J3670" s="5"/>
    </row>
    <row r="3671" hidden="1">
      <c r="A3671" s="2" t="s">
        <v>707</v>
      </c>
      <c r="B3671" s="14"/>
      <c r="C3671" s="1" t="s">
        <v>22</v>
      </c>
      <c r="D3671" s="2" t="s">
        <v>446</v>
      </c>
      <c r="E3671" s="1" t="s">
        <v>22</v>
      </c>
      <c r="F3671" s="1" t="s">
        <v>3361</v>
      </c>
      <c r="G3671" s="1" t="b">
        <v>0</v>
      </c>
      <c r="H3671" s="1" t="b">
        <v>1</v>
      </c>
      <c r="I3671" s="1" t="s">
        <v>2221</v>
      </c>
      <c r="J3671" s="5"/>
    </row>
    <row r="3672" hidden="1">
      <c r="A3672" s="2" t="s">
        <v>707</v>
      </c>
      <c r="B3672" s="14"/>
      <c r="C3672" s="1" t="s">
        <v>22</v>
      </c>
      <c r="D3672" s="2" t="s">
        <v>447</v>
      </c>
      <c r="E3672" s="1" t="s">
        <v>22</v>
      </c>
      <c r="F3672" s="1" t="s">
        <v>3362</v>
      </c>
      <c r="G3672" s="1" t="b">
        <v>0</v>
      </c>
      <c r="H3672" s="1" t="b">
        <v>1</v>
      </c>
      <c r="I3672" s="1" t="s">
        <v>2221</v>
      </c>
      <c r="J3672" s="5"/>
    </row>
    <row r="3673" hidden="1">
      <c r="A3673" s="2" t="s">
        <v>707</v>
      </c>
      <c r="B3673" s="14"/>
      <c r="C3673" s="1" t="s">
        <v>22</v>
      </c>
      <c r="D3673" s="2" t="s">
        <v>448</v>
      </c>
      <c r="E3673" s="1" t="s">
        <v>22</v>
      </c>
      <c r="F3673" s="1" t="s">
        <v>3363</v>
      </c>
      <c r="G3673" s="1" t="b">
        <v>0</v>
      </c>
      <c r="H3673" s="1" t="b">
        <v>1</v>
      </c>
      <c r="I3673" s="1" t="s">
        <v>2221</v>
      </c>
      <c r="J3673" s="5"/>
    </row>
    <row r="3674" hidden="1">
      <c r="A3674" s="2" t="s">
        <v>707</v>
      </c>
      <c r="B3674" s="14"/>
      <c r="C3674" s="1" t="s">
        <v>22</v>
      </c>
      <c r="D3674" s="2" t="s">
        <v>449</v>
      </c>
      <c r="E3674" s="1" t="s">
        <v>22</v>
      </c>
      <c r="F3674" s="1" t="s">
        <v>3364</v>
      </c>
      <c r="G3674" s="1" t="b">
        <v>0</v>
      </c>
      <c r="H3674" s="1" t="b">
        <v>1</v>
      </c>
      <c r="I3674" s="1" t="s">
        <v>2221</v>
      </c>
      <c r="J3674" s="5"/>
    </row>
    <row r="3675" hidden="1">
      <c r="A3675" s="2" t="s">
        <v>707</v>
      </c>
      <c r="B3675" s="14"/>
      <c r="C3675" s="1" t="s">
        <v>22</v>
      </c>
      <c r="D3675" s="2" t="s">
        <v>450</v>
      </c>
      <c r="E3675" s="1" t="s">
        <v>22</v>
      </c>
      <c r="F3675" s="1" t="s">
        <v>3365</v>
      </c>
      <c r="G3675" s="1" t="b">
        <v>0</v>
      </c>
      <c r="H3675" s="1" t="b">
        <v>1</v>
      </c>
      <c r="I3675" s="1" t="s">
        <v>2221</v>
      </c>
      <c r="J3675" s="5"/>
    </row>
    <row r="3676" hidden="1">
      <c r="A3676" s="2" t="s">
        <v>707</v>
      </c>
      <c r="B3676" s="14"/>
      <c r="C3676" s="1" t="s">
        <v>22</v>
      </c>
      <c r="D3676" s="2" t="s">
        <v>452</v>
      </c>
      <c r="E3676" s="1" t="s">
        <v>22</v>
      </c>
      <c r="F3676" s="1" t="s">
        <v>3366</v>
      </c>
      <c r="G3676" s="1" t="b">
        <v>0</v>
      </c>
      <c r="H3676" s="1" t="b">
        <v>1</v>
      </c>
      <c r="I3676" s="1" t="s">
        <v>2221</v>
      </c>
      <c r="J3676" s="5"/>
    </row>
    <row r="3677" hidden="1">
      <c r="A3677" s="2" t="s">
        <v>707</v>
      </c>
      <c r="B3677" s="14"/>
      <c r="C3677" s="1" t="s">
        <v>22</v>
      </c>
      <c r="D3677" s="2" t="s">
        <v>451</v>
      </c>
      <c r="E3677" s="1" t="s">
        <v>22</v>
      </c>
      <c r="F3677" s="1" t="s">
        <v>3367</v>
      </c>
      <c r="G3677" s="1" t="b">
        <v>0</v>
      </c>
      <c r="H3677" s="1" t="b">
        <v>1</v>
      </c>
      <c r="I3677" s="1" t="s">
        <v>2221</v>
      </c>
      <c r="J3677" s="5"/>
    </row>
    <row r="3678" hidden="1">
      <c r="A3678" s="2" t="s">
        <v>707</v>
      </c>
      <c r="B3678" s="14"/>
      <c r="C3678" s="1" t="s">
        <v>22</v>
      </c>
      <c r="D3678" s="2" t="s">
        <v>453</v>
      </c>
      <c r="E3678" s="1" t="s">
        <v>22</v>
      </c>
      <c r="F3678" s="1" t="s">
        <v>3368</v>
      </c>
      <c r="G3678" s="1" t="b">
        <v>0</v>
      </c>
      <c r="H3678" s="1" t="b">
        <v>1</v>
      </c>
      <c r="I3678" s="1" t="s">
        <v>2221</v>
      </c>
      <c r="J3678" s="5"/>
    </row>
    <row r="3679" hidden="1">
      <c r="A3679" s="2" t="s">
        <v>707</v>
      </c>
      <c r="B3679" s="14"/>
      <c r="C3679" s="1" t="s">
        <v>22</v>
      </c>
      <c r="D3679" s="2" t="s">
        <v>452</v>
      </c>
      <c r="E3679" s="1" t="s">
        <v>22</v>
      </c>
      <c r="F3679" s="1" t="s">
        <v>3369</v>
      </c>
      <c r="G3679" s="1" t="b">
        <v>0</v>
      </c>
      <c r="H3679" s="1" t="b">
        <v>1</v>
      </c>
      <c r="I3679" s="1" t="s">
        <v>2221</v>
      </c>
      <c r="J3679" s="5"/>
    </row>
    <row r="3680" hidden="1">
      <c r="A3680" s="2" t="s">
        <v>707</v>
      </c>
      <c r="B3680" s="14"/>
      <c r="C3680" s="1" t="s">
        <v>22</v>
      </c>
      <c r="D3680" s="2" t="s">
        <v>694</v>
      </c>
      <c r="E3680" s="1" t="s">
        <v>17</v>
      </c>
      <c r="F3680" s="1" t="s">
        <v>2969</v>
      </c>
      <c r="G3680" s="1" t="b">
        <v>1</v>
      </c>
      <c r="H3680" s="1" t="b">
        <v>1</v>
      </c>
      <c r="I3680" s="1" t="s">
        <v>2236</v>
      </c>
      <c r="J3680" s="5"/>
    </row>
    <row r="3681" hidden="1">
      <c r="A3681" s="2" t="s">
        <v>707</v>
      </c>
      <c r="B3681" s="14"/>
      <c r="C3681" s="1" t="s">
        <v>22</v>
      </c>
      <c r="D3681" s="2" t="s">
        <v>696</v>
      </c>
      <c r="E3681" s="1" t="s">
        <v>17</v>
      </c>
      <c r="F3681" s="1" t="s">
        <v>2971</v>
      </c>
      <c r="G3681" s="1" t="b">
        <v>1</v>
      </c>
      <c r="H3681" s="1" t="b">
        <v>1</v>
      </c>
      <c r="I3681" s="1" t="s">
        <v>2236</v>
      </c>
      <c r="J3681" s="5"/>
    </row>
    <row r="3682" hidden="1">
      <c r="A3682" s="2" t="s">
        <v>707</v>
      </c>
      <c r="B3682" s="14"/>
      <c r="C3682" s="1" t="s">
        <v>22</v>
      </c>
      <c r="D3682" s="2" t="s">
        <v>692</v>
      </c>
      <c r="E3682" s="1" t="s">
        <v>17</v>
      </c>
      <c r="F3682" s="1" t="s">
        <v>3370</v>
      </c>
      <c r="G3682" s="1" t="b">
        <v>1</v>
      </c>
      <c r="H3682" s="1" t="b">
        <v>1</v>
      </c>
      <c r="I3682" s="1" t="s">
        <v>2221</v>
      </c>
      <c r="J3682" s="5"/>
    </row>
    <row r="3683" hidden="1">
      <c r="A3683" s="2" t="s">
        <v>707</v>
      </c>
      <c r="B3683" s="14"/>
      <c r="C3683" s="1" t="s">
        <v>22</v>
      </c>
      <c r="D3683" s="2" t="s">
        <v>694</v>
      </c>
      <c r="E3683" s="1" t="s">
        <v>17</v>
      </c>
      <c r="F3683" s="1" t="s">
        <v>3371</v>
      </c>
      <c r="G3683" s="1" t="b">
        <v>1</v>
      </c>
      <c r="H3683" s="1" t="b">
        <v>1</v>
      </c>
      <c r="I3683" s="1" t="s">
        <v>2221</v>
      </c>
      <c r="J3683" s="5"/>
    </row>
    <row r="3684" hidden="1">
      <c r="A3684" s="2" t="s">
        <v>707</v>
      </c>
      <c r="B3684" s="14"/>
      <c r="C3684" s="1" t="s">
        <v>22</v>
      </c>
      <c r="D3684" s="2" t="s">
        <v>696</v>
      </c>
      <c r="E3684" s="1" t="s">
        <v>17</v>
      </c>
      <c r="F3684" s="1" t="s">
        <v>3372</v>
      </c>
      <c r="G3684" s="1" t="b">
        <v>1</v>
      </c>
      <c r="H3684" s="1" t="b">
        <v>1</v>
      </c>
      <c r="I3684" s="1" t="s">
        <v>2221</v>
      </c>
      <c r="J3684" s="5"/>
    </row>
    <row r="3685" hidden="1">
      <c r="A3685" s="2" t="s">
        <v>707</v>
      </c>
      <c r="B3685" s="14"/>
      <c r="C3685" s="1" t="s">
        <v>22</v>
      </c>
      <c r="D3685" s="2" t="s">
        <v>690</v>
      </c>
      <c r="E3685" s="1" t="s">
        <v>17</v>
      </c>
      <c r="F3685" s="1" t="s">
        <v>3373</v>
      </c>
      <c r="G3685" s="1" t="b">
        <v>1</v>
      </c>
      <c r="H3685" s="1" t="b">
        <v>1</v>
      </c>
      <c r="I3685" s="1" t="s">
        <v>2221</v>
      </c>
      <c r="J3685" s="5"/>
    </row>
    <row r="3686" hidden="1">
      <c r="A3686" s="2" t="s">
        <v>707</v>
      </c>
      <c r="B3686" s="14"/>
      <c r="C3686" s="1" t="s">
        <v>22</v>
      </c>
      <c r="D3686" s="2" t="s">
        <v>705</v>
      </c>
      <c r="E3686" s="1" t="s">
        <v>17</v>
      </c>
      <c r="F3686" s="1" t="s">
        <v>2384</v>
      </c>
      <c r="G3686" s="1" t="b">
        <v>1</v>
      </c>
      <c r="H3686" s="1" t="b">
        <v>1</v>
      </c>
      <c r="I3686" s="1" t="s">
        <v>2221</v>
      </c>
      <c r="J3686" s="5"/>
    </row>
    <row r="3687" hidden="1">
      <c r="A3687" s="2" t="s">
        <v>707</v>
      </c>
      <c r="B3687" s="14"/>
      <c r="C3687" s="1" t="s">
        <v>22</v>
      </c>
      <c r="D3687" s="2" t="s">
        <v>687</v>
      </c>
      <c r="E3687" s="1" t="s">
        <v>15</v>
      </c>
      <c r="F3687" s="4"/>
      <c r="G3687" s="1" t="b">
        <v>1</v>
      </c>
      <c r="H3687" s="1" t="b">
        <v>1</v>
      </c>
      <c r="I3687" s="1" t="s">
        <v>2221</v>
      </c>
      <c r="J3687" s="5"/>
    </row>
    <row r="3688" hidden="1">
      <c r="A3688" s="2" t="s">
        <v>707</v>
      </c>
      <c r="B3688" s="14"/>
      <c r="C3688" s="1" t="s">
        <v>22</v>
      </c>
      <c r="D3688" s="2" t="s">
        <v>703</v>
      </c>
      <c r="E3688" s="1" t="s">
        <v>22</v>
      </c>
      <c r="F3688" s="1" t="s">
        <v>2083</v>
      </c>
      <c r="G3688" s="1" t="b">
        <v>1</v>
      </c>
      <c r="H3688" s="1" t="b">
        <v>1</v>
      </c>
      <c r="I3688" s="1" t="s">
        <v>2221</v>
      </c>
      <c r="J3688" s="5"/>
    </row>
    <row r="3689" hidden="1">
      <c r="A3689" s="2" t="s">
        <v>707</v>
      </c>
      <c r="B3689" s="14"/>
      <c r="C3689" s="1" t="s">
        <v>22</v>
      </c>
      <c r="D3689" s="2" t="s">
        <v>580</v>
      </c>
      <c r="E3689" s="1" t="s">
        <v>22</v>
      </c>
      <c r="F3689" s="1" t="s">
        <v>3059</v>
      </c>
      <c r="G3689" s="1" t="b">
        <v>1</v>
      </c>
      <c r="H3689" s="1" t="b">
        <v>1</v>
      </c>
      <c r="I3689" s="1" t="s">
        <v>2221</v>
      </c>
      <c r="J3689" s="5"/>
    </row>
    <row r="3690" hidden="1">
      <c r="A3690" s="2" t="s">
        <v>707</v>
      </c>
      <c r="B3690" s="14"/>
      <c r="C3690" s="1" t="s">
        <v>22</v>
      </c>
      <c r="D3690" s="2" t="s">
        <v>621</v>
      </c>
      <c r="E3690" s="1" t="s">
        <v>22</v>
      </c>
      <c r="F3690" s="1" t="s">
        <v>2999</v>
      </c>
      <c r="G3690" s="1" t="b">
        <v>1</v>
      </c>
      <c r="H3690" s="1" t="b">
        <v>1</v>
      </c>
      <c r="I3690" s="1" t="s">
        <v>2221</v>
      </c>
      <c r="J3690" s="5"/>
    </row>
    <row r="3691" hidden="1">
      <c r="A3691" s="2" t="s">
        <v>707</v>
      </c>
      <c r="B3691" s="14"/>
      <c r="C3691" s="1" t="s">
        <v>22</v>
      </c>
      <c r="D3691" s="2" t="s">
        <v>629</v>
      </c>
      <c r="E3691" s="1" t="s">
        <v>22</v>
      </c>
      <c r="F3691" s="1" t="s">
        <v>3000</v>
      </c>
      <c r="G3691" s="1" t="b">
        <v>1</v>
      </c>
      <c r="H3691" s="1" t="b">
        <v>1</v>
      </c>
      <c r="I3691" s="1" t="s">
        <v>2221</v>
      </c>
      <c r="J3691" s="5"/>
    </row>
    <row r="3692" hidden="1">
      <c r="A3692" s="2" t="s">
        <v>708</v>
      </c>
      <c r="B3692" s="14"/>
      <c r="C3692" s="1" t="s">
        <v>17</v>
      </c>
      <c r="D3692" s="2" t="s">
        <v>649</v>
      </c>
      <c r="E3692" s="1" t="s">
        <v>17</v>
      </c>
      <c r="F3692" s="4"/>
      <c r="G3692" s="1" t="b">
        <v>1</v>
      </c>
      <c r="H3692" s="1" t="b">
        <v>1</v>
      </c>
      <c r="I3692" s="1" t="s">
        <v>2207</v>
      </c>
      <c r="J3692" s="5"/>
    </row>
    <row r="3693" hidden="1">
      <c r="A3693" s="2" t="s">
        <v>708</v>
      </c>
      <c r="B3693" s="14"/>
      <c r="C3693" s="1" t="s">
        <v>17</v>
      </c>
      <c r="D3693" s="2" t="s">
        <v>649</v>
      </c>
      <c r="E3693" s="1" t="s">
        <v>17</v>
      </c>
      <c r="F3693" s="1" t="s">
        <v>3055</v>
      </c>
      <c r="G3693" s="1" t="b">
        <v>1</v>
      </c>
      <c r="H3693" s="1" t="b">
        <v>1</v>
      </c>
      <c r="I3693" s="1" t="s">
        <v>2207</v>
      </c>
      <c r="J3693" s="5"/>
    </row>
    <row r="3694" hidden="1">
      <c r="A3694" s="2" t="s">
        <v>708</v>
      </c>
      <c r="B3694" s="14"/>
      <c r="C3694" s="1" t="s">
        <v>17</v>
      </c>
      <c r="D3694" s="2" t="s">
        <v>689</v>
      </c>
      <c r="E3694" s="1" t="s">
        <v>20</v>
      </c>
      <c r="F3694" s="1" t="s">
        <v>3374</v>
      </c>
      <c r="G3694" s="1" t="b">
        <v>1</v>
      </c>
      <c r="H3694" s="1" t="b">
        <v>1</v>
      </c>
      <c r="I3694" s="1" t="s">
        <v>2221</v>
      </c>
      <c r="J3694" s="5"/>
    </row>
    <row r="3695" hidden="1">
      <c r="A3695" s="2" t="s">
        <v>708</v>
      </c>
      <c r="B3695" s="14"/>
      <c r="C3695" s="1" t="s">
        <v>17</v>
      </c>
      <c r="D3695" s="2" t="s">
        <v>687</v>
      </c>
      <c r="E3695" s="1" t="s">
        <v>15</v>
      </c>
      <c r="F3695" s="1" t="s">
        <v>3139</v>
      </c>
      <c r="G3695" s="1" t="b">
        <v>1</v>
      </c>
      <c r="H3695" s="1" t="b">
        <v>1</v>
      </c>
      <c r="I3695" s="1" t="s">
        <v>2221</v>
      </c>
      <c r="J3695" s="5"/>
    </row>
    <row r="3696" hidden="1">
      <c r="A3696" s="2" t="s">
        <v>708</v>
      </c>
      <c r="B3696" s="14"/>
      <c r="C3696" s="1" t="s">
        <v>17</v>
      </c>
      <c r="D3696" s="2" t="s">
        <v>648</v>
      </c>
      <c r="E3696" s="1" t="s">
        <v>17</v>
      </c>
      <c r="F3696" s="4"/>
      <c r="G3696" s="1" t="b">
        <v>1</v>
      </c>
      <c r="H3696" s="1" t="b">
        <v>1</v>
      </c>
      <c r="I3696" s="1" t="s">
        <v>2221</v>
      </c>
      <c r="J3696" s="5"/>
    </row>
    <row r="3697" hidden="1">
      <c r="A3697" s="2" t="s">
        <v>708</v>
      </c>
      <c r="B3697" s="14"/>
      <c r="C3697" s="1" t="s">
        <v>17</v>
      </c>
      <c r="D3697" s="2" t="s">
        <v>702</v>
      </c>
      <c r="E3697" s="1" t="s">
        <v>17</v>
      </c>
      <c r="F3697" s="4"/>
      <c r="G3697" s="1" t="b">
        <v>1</v>
      </c>
      <c r="H3697" s="1" t="b">
        <v>1</v>
      </c>
      <c r="I3697" s="1" t="s">
        <v>2221</v>
      </c>
      <c r="J3697" s="5"/>
    </row>
    <row r="3698" hidden="1">
      <c r="A3698" s="2" t="s">
        <v>708</v>
      </c>
      <c r="B3698" s="14"/>
      <c r="C3698" s="1" t="s">
        <v>17</v>
      </c>
      <c r="D3698" s="2" t="s">
        <v>688</v>
      </c>
      <c r="E3698" s="1" t="s">
        <v>17</v>
      </c>
      <c r="F3698" s="4"/>
      <c r="G3698" s="1" t="b">
        <v>1</v>
      </c>
      <c r="H3698" s="1" t="b">
        <v>1</v>
      </c>
      <c r="I3698" s="1" t="s">
        <v>2221</v>
      </c>
      <c r="J3698" s="5"/>
    </row>
    <row r="3699" hidden="1">
      <c r="A3699" s="2" t="s">
        <v>708</v>
      </c>
      <c r="B3699" s="14"/>
      <c r="C3699" s="1" t="s">
        <v>17</v>
      </c>
      <c r="D3699" s="2" t="s">
        <v>687</v>
      </c>
      <c r="E3699" s="1" t="s">
        <v>15</v>
      </c>
      <c r="F3699" s="1" t="s">
        <v>3139</v>
      </c>
      <c r="G3699" s="1" t="b">
        <v>1</v>
      </c>
      <c r="H3699" s="1" t="b">
        <v>1</v>
      </c>
      <c r="I3699" s="1" t="s">
        <v>2221</v>
      </c>
      <c r="J3699" s="5"/>
    </row>
    <row r="3700" hidden="1">
      <c r="A3700" s="2" t="s">
        <v>708</v>
      </c>
      <c r="B3700" s="14"/>
      <c r="C3700" s="1" t="s">
        <v>17</v>
      </c>
      <c r="D3700" s="2" t="s">
        <v>689</v>
      </c>
      <c r="E3700" s="1" t="s">
        <v>20</v>
      </c>
      <c r="F3700" s="1" t="s">
        <v>3374</v>
      </c>
      <c r="G3700" s="1" t="b">
        <v>1</v>
      </c>
      <c r="H3700" s="1" t="b">
        <v>1</v>
      </c>
      <c r="I3700" s="1" t="s">
        <v>2221</v>
      </c>
      <c r="J3700" s="5"/>
    </row>
    <row r="3701" hidden="1">
      <c r="A3701" s="2" t="s">
        <v>709</v>
      </c>
      <c r="B3701" s="14"/>
      <c r="C3701" s="1" t="s">
        <v>15</v>
      </c>
      <c r="D3701" s="2" t="s">
        <v>649</v>
      </c>
      <c r="E3701" s="1" t="s">
        <v>17</v>
      </c>
      <c r="F3701" s="4"/>
      <c r="G3701" s="1" t="b">
        <v>1</v>
      </c>
      <c r="H3701" s="1" t="b">
        <v>1</v>
      </c>
      <c r="I3701" s="1" t="s">
        <v>2207</v>
      </c>
      <c r="J3701" s="5"/>
    </row>
    <row r="3702" hidden="1">
      <c r="A3702" s="2" t="s">
        <v>709</v>
      </c>
      <c r="B3702" s="14"/>
      <c r="C3702" s="1" t="s">
        <v>15</v>
      </c>
      <c r="D3702" s="2" t="s">
        <v>649</v>
      </c>
      <c r="E3702" s="1" t="s">
        <v>17</v>
      </c>
      <c r="F3702" s="1" t="s">
        <v>3079</v>
      </c>
      <c r="G3702" s="1" t="b">
        <v>1</v>
      </c>
      <c r="H3702" s="1" t="b">
        <v>1</v>
      </c>
      <c r="I3702" s="1" t="s">
        <v>2207</v>
      </c>
      <c r="J3702" s="5"/>
    </row>
    <row r="3703" hidden="1">
      <c r="A3703" s="2" t="s">
        <v>710</v>
      </c>
      <c r="B3703" s="14"/>
      <c r="C3703" s="1" t="s">
        <v>20</v>
      </c>
      <c r="D3703" s="2" t="s">
        <v>649</v>
      </c>
      <c r="E3703" s="1" t="s">
        <v>17</v>
      </c>
      <c r="F3703" s="4"/>
      <c r="G3703" s="1" t="b">
        <v>1</v>
      </c>
      <c r="H3703" s="1" t="b">
        <v>1</v>
      </c>
      <c r="I3703" s="1" t="s">
        <v>2207</v>
      </c>
      <c r="J3703" s="5"/>
    </row>
    <row r="3704" hidden="1">
      <c r="A3704" s="2" t="s">
        <v>710</v>
      </c>
      <c r="B3704" s="14"/>
      <c r="C3704" s="1" t="s">
        <v>20</v>
      </c>
      <c r="D3704" s="2" t="s">
        <v>649</v>
      </c>
      <c r="E3704" s="1" t="s">
        <v>17</v>
      </c>
      <c r="F3704" s="1" t="s">
        <v>3065</v>
      </c>
      <c r="G3704" s="1" t="b">
        <v>1</v>
      </c>
      <c r="H3704" s="1" t="b">
        <v>1</v>
      </c>
      <c r="I3704" s="1" t="s">
        <v>2207</v>
      </c>
      <c r="J3704" s="5"/>
    </row>
    <row r="3705" hidden="1">
      <c r="A3705" s="2" t="s">
        <v>711</v>
      </c>
      <c r="B3705" s="14"/>
      <c r="C3705" s="1" t="s">
        <v>17</v>
      </c>
      <c r="D3705" s="2" t="s">
        <v>713</v>
      </c>
      <c r="E3705" s="1" t="s">
        <v>17</v>
      </c>
      <c r="F3705" s="4"/>
      <c r="G3705" s="1" t="b">
        <v>1</v>
      </c>
      <c r="H3705" s="1" t="b">
        <v>1</v>
      </c>
      <c r="I3705" s="1" t="s">
        <v>2207</v>
      </c>
      <c r="J3705" s="5"/>
    </row>
    <row r="3706" hidden="1">
      <c r="A3706" s="2" t="s">
        <v>711</v>
      </c>
      <c r="B3706" s="14"/>
      <c r="C3706" s="1" t="s">
        <v>17</v>
      </c>
      <c r="D3706" s="2" t="s">
        <v>713</v>
      </c>
      <c r="E3706" s="1" t="s">
        <v>17</v>
      </c>
      <c r="F3706" s="1" t="s">
        <v>3086</v>
      </c>
      <c r="G3706" s="1" t="b">
        <v>1</v>
      </c>
      <c r="H3706" s="1" t="b">
        <v>1</v>
      </c>
      <c r="I3706" s="1" t="s">
        <v>2207</v>
      </c>
      <c r="J3706" s="5"/>
    </row>
    <row r="3707" hidden="1">
      <c r="A3707" s="2" t="s">
        <v>711</v>
      </c>
      <c r="B3707" s="14"/>
      <c r="C3707" s="1" t="s">
        <v>17</v>
      </c>
      <c r="D3707" s="2" t="s">
        <v>704</v>
      </c>
      <c r="E3707" s="1" t="s">
        <v>17</v>
      </c>
      <c r="F3707" s="1" t="s">
        <v>3375</v>
      </c>
      <c r="G3707" s="1" t="b">
        <v>1</v>
      </c>
      <c r="H3707" s="1" t="b">
        <v>1</v>
      </c>
      <c r="I3707" s="1" t="s">
        <v>2221</v>
      </c>
      <c r="J3707" s="5"/>
    </row>
    <row r="3708" hidden="1">
      <c r="A3708" s="2" t="s">
        <v>711</v>
      </c>
      <c r="B3708" s="14"/>
      <c r="C3708" s="1" t="s">
        <v>17</v>
      </c>
      <c r="D3708" s="2" t="s">
        <v>713</v>
      </c>
      <c r="E3708" s="1" t="s">
        <v>17</v>
      </c>
      <c r="F3708" s="1" t="s">
        <v>3376</v>
      </c>
      <c r="G3708" s="1" t="b">
        <v>1</v>
      </c>
      <c r="H3708" s="1" t="b">
        <v>1</v>
      </c>
      <c r="I3708" s="1" t="s">
        <v>2236</v>
      </c>
      <c r="J3708" s="5"/>
    </row>
    <row r="3709" hidden="1">
      <c r="A3709" s="2" t="s">
        <v>711</v>
      </c>
      <c r="B3709" s="14"/>
      <c r="C3709" s="1" t="s">
        <v>17</v>
      </c>
      <c r="D3709" s="2" t="s">
        <v>713</v>
      </c>
      <c r="E3709" s="1" t="s">
        <v>17</v>
      </c>
      <c r="F3709" s="1" t="s">
        <v>3376</v>
      </c>
      <c r="G3709" s="1" t="b">
        <v>1</v>
      </c>
      <c r="H3709" s="1" t="b">
        <v>1</v>
      </c>
      <c r="I3709" s="1" t="s">
        <v>2236</v>
      </c>
      <c r="J3709" s="5"/>
    </row>
    <row r="3710" hidden="1">
      <c r="A3710" s="2" t="s">
        <v>711</v>
      </c>
      <c r="B3710" s="14"/>
      <c r="C3710" s="1" t="s">
        <v>17</v>
      </c>
      <c r="D3710" s="2" t="s">
        <v>649</v>
      </c>
      <c r="E3710" s="1" t="s">
        <v>17</v>
      </c>
      <c r="F3710" s="1" t="s">
        <v>3377</v>
      </c>
      <c r="G3710" s="1" t="b">
        <v>1</v>
      </c>
      <c r="H3710" s="1" t="b">
        <v>1</v>
      </c>
      <c r="I3710" s="1" t="s">
        <v>2221</v>
      </c>
      <c r="J3710" s="5"/>
    </row>
    <row r="3711" hidden="1">
      <c r="A3711" s="2" t="s">
        <v>711</v>
      </c>
      <c r="B3711" s="14"/>
      <c r="C3711" s="1" t="s">
        <v>17</v>
      </c>
      <c r="D3711" s="2" t="s">
        <v>704</v>
      </c>
      <c r="E3711" s="1" t="s">
        <v>17</v>
      </c>
      <c r="F3711" s="1" t="s">
        <v>3378</v>
      </c>
      <c r="G3711" s="1" t="b">
        <v>1</v>
      </c>
      <c r="H3711" s="1" t="b">
        <v>1</v>
      </c>
      <c r="I3711" s="1" t="s">
        <v>2236</v>
      </c>
      <c r="J3711" s="5"/>
    </row>
    <row r="3712" hidden="1">
      <c r="A3712" s="2" t="s">
        <v>711</v>
      </c>
      <c r="B3712" s="14"/>
      <c r="C3712" s="1" t="s">
        <v>17</v>
      </c>
      <c r="D3712" s="2" t="s">
        <v>707</v>
      </c>
      <c r="E3712" s="1" t="s">
        <v>22</v>
      </c>
      <c r="F3712" s="1" t="s">
        <v>3379</v>
      </c>
      <c r="G3712" s="1" t="b">
        <v>1</v>
      </c>
      <c r="H3712" s="1" t="b">
        <v>1</v>
      </c>
      <c r="I3712" s="1" t="s">
        <v>2236</v>
      </c>
      <c r="J3712" s="5"/>
    </row>
    <row r="3713" hidden="1">
      <c r="A3713" s="2" t="s">
        <v>711</v>
      </c>
      <c r="B3713" s="14"/>
      <c r="C3713" s="1" t="s">
        <v>17</v>
      </c>
      <c r="D3713" s="2" t="s">
        <v>703</v>
      </c>
      <c r="E3713" s="1" t="s">
        <v>22</v>
      </c>
      <c r="F3713" s="1" t="s">
        <v>3380</v>
      </c>
      <c r="G3713" s="1" t="b">
        <v>1</v>
      </c>
      <c r="H3713" s="1" t="b">
        <v>1</v>
      </c>
      <c r="I3713" s="1" t="s">
        <v>2236</v>
      </c>
      <c r="J3713" s="5"/>
    </row>
    <row r="3714" hidden="1">
      <c r="A3714" s="2" t="s">
        <v>711</v>
      </c>
      <c r="B3714" s="14"/>
      <c r="C3714" s="1" t="s">
        <v>17</v>
      </c>
      <c r="D3714" s="2" t="s">
        <v>580</v>
      </c>
      <c r="E3714" s="1" t="s">
        <v>22</v>
      </c>
      <c r="F3714" s="1" t="s">
        <v>3381</v>
      </c>
      <c r="G3714" s="1" t="b">
        <v>1</v>
      </c>
      <c r="H3714" s="1" t="b">
        <v>1</v>
      </c>
      <c r="I3714" s="1" t="s">
        <v>2236</v>
      </c>
      <c r="J3714" s="5"/>
    </row>
    <row r="3715" hidden="1">
      <c r="A3715" s="2" t="s">
        <v>711</v>
      </c>
      <c r="B3715" s="14"/>
      <c r="C3715" s="1" t="s">
        <v>17</v>
      </c>
      <c r="D3715" s="2" t="s">
        <v>713</v>
      </c>
      <c r="E3715" s="1" t="s">
        <v>17</v>
      </c>
      <c r="F3715" s="1" t="s">
        <v>3382</v>
      </c>
      <c r="G3715" s="1" t="b">
        <v>1</v>
      </c>
      <c r="H3715" s="1" t="b">
        <v>1</v>
      </c>
      <c r="I3715" s="1" t="s">
        <v>2221</v>
      </c>
      <c r="J3715" s="5"/>
    </row>
    <row r="3716" hidden="1">
      <c r="A3716" s="2" t="s">
        <v>711</v>
      </c>
      <c r="B3716" s="14"/>
      <c r="C3716" s="1" t="s">
        <v>17</v>
      </c>
      <c r="D3716" s="2" t="s">
        <v>649</v>
      </c>
      <c r="E3716" s="1" t="s">
        <v>17</v>
      </c>
      <c r="F3716" s="1" t="s">
        <v>3383</v>
      </c>
      <c r="G3716" s="1" t="b">
        <v>1</v>
      </c>
      <c r="H3716" s="1" t="b">
        <v>1</v>
      </c>
      <c r="I3716" s="1" t="s">
        <v>2236</v>
      </c>
      <c r="J3716" s="5"/>
    </row>
    <row r="3717" hidden="1">
      <c r="A3717" s="2" t="s">
        <v>711</v>
      </c>
      <c r="B3717" s="14"/>
      <c r="C3717" s="1" t="s">
        <v>17</v>
      </c>
      <c r="D3717" s="2" t="s">
        <v>713</v>
      </c>
      <c r="E3717" s="1" t="s">
        <v>17</v>
      </c>
      <c r="F3717" s="1" t="s">
        <v>3382</v>
      </c>
      <c r="G3717" s="1" t="b">
        <v>1</v>
      </c>
      <c r="H3717" s="1" t="b">
        <v>1</v>
      </c>
      <c r="I3717" s="1" t="s">
        <v>2221</v>
      </c>
      <c r="J3717" s="5"/>
    </row>
    <row r="3718" hidden="1">
      <c r="A3718" s="2" t="s">
        <v>711</v>
      </c>
      <c r="B3718" s="14"/>
      <c r="C3718" s="1" t="s">
        <v>17</v>
      </c>
      <c r="D3718" s="2" t="s">
        <v>713</v>
      </c>
      <c r="E3718" s="1" t="s">
        <v>17</v>
      </c>
      <c r="F3718" s="1" t="s">
        <v>3384</v>
      </c>
      <c r="G3718" s="1" t="b">
        <v>1</v>
      </c>
      <c r="H3718" s="1" t="b">
        <v>1</v>
      </c>
      <c r="I3718" s="1" t="s">
        <v>2236</v>
      </c>
      <c r="J3718" s="5"/>
    </row>
    <row r="3719" hidden="1">
      <c r="A3719" s="2" t="s">
        <v>712</v>
      </c>
      <c r="B3719" s="14"/>
      <c r="C3719" s="1" t="s">
        <v>17</v>
      </c>
      <c r="D3719" s="2" t="s">
        <v>704</v>
      </c>
      <c r="E3719" s="1" t="s">
        <v>17</v>
      </c>
      <c r="F3719" s="4"/>
      <c r="G3719" s="1" t="b">
        <v>1</v>
      </c>
      <c r="H3719" s="1" t="b">
        <v>1</v>
      </c>
      <c r="I3719" s="1" t="s">
        <v>2207</v>
      </c>
      <c r="J3719" s="5"/>
    </row>
    <row r="3720" hidden="1">
      <c r="A3720" s="2" t="s">
        <v>712</v>
      </c>
      <c r="B3720" s="14"/>
      <c r="C3720" s="1" t="s">
        <v>17</v>
      </c>
      <c r="D3720" s="2" t="s">
        <v>704</v>
      </c>
      <c r="E3720" s="1" t="s">
        <v>17</v>
      </c>
      <c r="F3720" s="1" t="s">
        <v>3051</v>
      </c>
      <c r="G3720" s="1" t="b">
        <v>1</v>
      </c>
      <c r="H3720" s="1" t="b">
        <v>1</v>
      </c>
      <c r="I3720" s="1" t="s">
        <v>2207</v>
      </c>
      <c r="J3720" s="5"/>
    </row>
    <row r="3721" hidden="1">
      <c r="A3721" s="2" t="s">
        <v>712</v>
      </c>
      <c r="B3721" s="14"/>
      <c r="C3721" s="1" t="s">
        <v>17</v>
      </c>
      <c r="D3721" s="2" t="s">
        <v>704</v>
      </c>
      <c r="E3721" s="1" t="s">
        <v>17</v>
      </c>
      <c r="F3721" s="1" t="s">
        <v>3375</v>
      </c>
      <c r="G3721" s="1" t="b">
        <v>1</v>
      </c>
      <c r="H3721" s="1" t="b">
        <v>1</v>
      </c>
      <c r="I3721" s="1" t="s">
        <v>2221</v>
      </c>
      <c r="J3721" s="5"/>
    </row>
    <row r="3722" hidden="1">
      <c r="A3722" s="2" t="s">
        <v>712</v>
      </c>
      <c r="B3722" s="14"/>
      <c r="C3722" s="1" t="s">
        <v>17</v>
      </c>
      <c r="D3722" s="2" t="s">
        <v>649</v>
      </c>
      <c r="E3722" s="1" t="s">
        <v>17</v>
      </c>
      <c r="F3722" s="1" t="s">
        <v>3377</v>
      </c>
      <c r="G3722" s="1" t="b">
        <v>1</v>
      </c>
      <c r="H3722" s="1" t="b">
        <v>1</v>
      </c>
      <c r="I3722" s="1" t="s">
        <v>2221</v>
      </c>
      <c r="J3722" s="5"/>
    </row>
    <row r="3723" hidden="1">
      <c r="A3723" s="2" t="s">
        <v>712</v>
      </c>
      <c r="B3723" s="14"/>
      <c r="C3723" s="1" t="s">
        <v>17</v>
      </c>
      <c r="D3723" s="2" t="s">
        <v>717</v>
      </c>
      <c r="E3723" s="1" t="s">
        <v>22</v>
      </c>
      <c r="F3723" s="1" t="s">
        <v>3385</v>
      </c>
      <c r="G3723" s="1" t="b">
        <v>1</v>
      </c>
      <c r="H3723" s="1" t="b">
        <v>1</v>
      </c>
      <c r="I3723" s="1" t="s">
        <v>2221</v>
      </c>
      <c r="J3723" s="5"/>
    </row>
    <row r="3724" hidden="1">
      <c r="A3724" s="2" t="s">
        <v>712</v>
      </c>
      <c r="B3724" s="14"/>
      <c r="C3724" s="1" t="s">
        <v>17</v>
      </c>
      <c r="D3724" s="2" t="s">
        <v>713</v>
      </c>
      <c r="E3724" s="1" t="s">
        <v>17</v>
      </c>
      <c r="F3724" s="1" t="s">
        <v>3382</v>
      </c>
      <c r="G3724" s="1" t="b">
        <v>1</v>
      </c>
      <c r="H3724" s="1" t="b">
        <v>1</v>
      </c>
      <c r="I3724" s="1" t="s">
        <v>2221</v>
      </c>
      <c r="J3724" s="5"/>
    </row>
    <row r="3725" hidden="1">
      <c r="A3725" s="2" t="s">
        <v>712</v>
      </c>
      <c r="B3725" s="14"/>
      <c r="C3725" s="1" t="s">
        <v>17</v>
      </c>
      <c r="D3725" s="2" t="s">
        <v>649</v>
      </c>
      <c r="E3725" s="1" t="s">
        <v>17</v>
      </c>
      <c r="F3725" s="1" t="s">
        <v>3377</v>
      </c>
      <c r="G3725" s="1" t="b">
        <v>1</v>
      </c>
      <c r="H3725" s="1" t="b">
        <v>1</v>
      </c>
      <c r="I3725" s="1" t="s">
        <v>2221</v>
      </c>
      <c r="J3725" s="5"/>
    </row>
    <row r="3726" hidden="1">
      <c r="A3726" s="2" t="s">
        <v>712</v>
      </c>
      <c r="B3726" s="14"/>
      <c r="C3726" s="1" t="s">
        <v>17</v>
      </c>
      <c r="D3726" s="2" t="s">
        <v>705</v>
      </c>
      <c r="E3726" s="1" t="s">
        <v>17</v>
      </c>
      <c r="F3726" s="1" t="s">
        <v>2188</v>
      </c>
      <c r="G3726" s="1" t="b">
        <v>1</v>
      </c>
      <c r="H3726" s="1" t="b">
        <v>1</v>
      </c>
      <c r="I3726" s="1" t="s">
        <v>2221</v>
      </c>
      <c r="J3726" s="5"/>
    </row>
    <row r="3727" hidden="1">
      <c r="A3727" s="2" t="s">
        <v>712</v>
      </c>
      <c r="B3727" s="14"/>
      <c r="C3727" s="1" t="s">
        <v>17</v>
      </c>
      <c r="D3727" s="2" t="s">
        <v>713</v>
      </c>
      <c r="E3727" s="1" t="s">
        <v>17</v>
      </c>
      <c r="F3727" s="1" t="s">
        <v>3382</v>
      </c>
      <c r="G3727" s="1" t="b">
        <v>1</v>
      </c>
      <c r="H3727" s="1" t="b">
        <v>1</v>
      </c>
      <c r="I3727" s="1" t="s">
        <v>2221</v>
      </c>
      <c r="J3727" s="5"/>
    </row>
    <row r="3728" hidden="1">
      <c r="A3728" s="2" t="s">
        <v>712</v>
      </c>
      <c r="B3728" s="14"/>
      <c r="C3728" s="1" t="s">
        <v>17</v>
      </c>
      <c r="D3728" s="2" t="s">
        <v>713</v>
      </c>
      <c r="E3728" s="1" t="s">
        <v>17</v>
      </c>
      <c r="F3728" s="1" t="s">
        <v>3382</v>
      </c>
      <c r="G3728" s="1" t="b">
        <v>1</v>
      </c>
      <c r="H3728" s="1" t="b">
        <v>1</v>
      </c>
      <c r="I3728" s="1" t="s">
        <v>2221</v>
      </c>
      <c r="J3728" s="5"/>
    </row>
    <row r="3729" hidden="1">
      <c r="A3729" s="2" t="s">
        <v>713</v>
      </c>
      <c r="B3729" s="14"/>
      <c r="C3729" s="1" t="s">
        <v>17</v>
      </c>
      <c r="D3729" s="2" t="s">
        <v>713</v>
      </c>
      <c r="E3729" s="1" t="s">
        <v>17</v>
      </c>
      <c r="F3729" s="4"/>
      <c r="G3729" s="1" t="b">
        <v>1</v>
      </c>
      <c r="H3729" s="1" t="b">
        <v>1</v>
      </c>
      <c r="I3729" s="1" t="s">
        <v>2207</v>
      </c>
      <c r="J3729" s="5"/>
    </row>
    <row r="3730" hidden="1">
      <c r="A3730" s="2" t="s">
        <v>713</v>
      </c>
      <c r="B3730" s="14"/>
      <c r="C3730" s="1" t="s">
        <v>17</v>
      </c>
      <c r="D3730" s="2" t="s">
        <v>713</v>
      </c>
      <c r="E3730" s="1" t="s">
        <v>17</v>
      </c>
      <c r="F3730" s="1" t="s">
        <v>3086</v>
      </c>
      <c r="G3730" s="1" t="b">
        <v>1</v>
      </c>
      <c r="H3730" s="1" t="b">
        <v>1</v>
      </c>
      <c r="I3730" s="1" t="s">
        <v>2207</v>
      </c>
      <c r="J3730" s="5"/>
    </row>
    <row r="3731" hidden="1">
      <c r="A3731" s="2" t="s">
        <v>713</v>
      </c>
      <c r="B3731" s="14"/>
      <c r="C3731" s="1" t="s">
        <v>17</v>
      </c>
      <c r="D3731" s="2" t="s">
        <v>711</v>
      </c>
      <c r="E3731" s="1" t="s">
        <v>17</v>
      </c>
      <c r="F3731" s="1" t="s">
        <v>3386</v>
      </c>
      <c r="G3731" s="1" t="b">
        <v>1</v>
      </c>
      <c r="H3731" s="1" t="b">
        <v>1</v>
      </c>
      <c r="I3731" s="1" t="s">
        <v>2236</v>
      </c>
      <c r="J3731" s="5"/>
    </row>
    <row r="3732" hidden="1">
      <c r="A3732" s="2" t="s">
        <v>713</v>
      </c>
      <c r="B3732" s="14"/>
      <c r="C3732" s="1" t="s">
        <v>17</v>
      </c>
      <c r="D3732" s="2" t="s">
        <v>712</v>
      </c>
      <c r="E3732" s="1" t="s">
        <v>17</v>
      </c>
      <c r="F3732" s="1" t="s">
        <v>3387</v>
      </c>
      <c r="G3732" s="1" t="b">
        <v>1</v>
      </c>
      <c r="H3732" s="1" t="b">
        <v>1</v>
      </c>
      <c r="I3732" s="1" t="s">
        <v>2236</v>
      </c>
      <c r="J3732" s="5"/>
    </row>
    <row r="3733" hidden="1">
      <c r="A3733" s="2" t="s">
        <v>713</v>
      </c>
      <c r="B3733" s="14"/>
      <c r="C3733" s="1" t="s">
        <v>17</v>
      </c>
      <c r="D3733" s="2" t="s">
        <v>711</v>
      </c>
      <c r="E3733" s="1" t="s">
        <v>17</v>
      </c>
      <c r="F3733" s="1" t="s">
        <v>3386</v>
      </c>
      <c r="G3733" s="1" t="b">
        <v>1</v>
      </c>
      <c r="H3733" s="1" t="b">
        <v>1</v>
      </c>
      <c r="I3733" s="1" t="s">
        <v>2236</v>
      </c>
      <c r="J3733" s="5"/>
    </row>
    <row r="3734" hidden="1">
      <c r="A3734" s="2" t="s">
        <v>713</v>
      </c>
      <c r="B3734" s="14"/>
      <c r="C3734" s="1" t="s">
        <v>17</v>
      </c>
      <c r="D3734" s="2" t="s">
        <v>712</v>
      </c>
      <c r="E3734" s="1" t="s">
        <v>17</v>
      </c>
      <c r="F3734" s="1" t="s">
        <v>3387</v>
      </c>
      <c r="G3734" s="1" t="b">
        <v>1</v>
      </c>
      <c r="H3734" s="1" t="b">
        <v>1</v>
      </c>
      <c r="I3734" s="1" t="s">
        <v>2236</v>
      </c>
      <c r="J3734" s="5"/>
    </row>
    <row r="3735" hidden="1">
      <c r="A3735" s="2" t="s">
        <v>713</v>
      </c>
      <c r="B3735" s="14"/>
      <c r="C3735" s="1" t="s">
        <v>17</v>
      </c>
      <c r="D3735" s="2" t="s">
        <v>690</v>
      </c>
      <c r="E3735" s="1" t="s">
        <v>17</v>
      </c>
      <c r="F3735" s="1" t="s">
        <v>3388</v>
      </c>
      <c r="G3735" s="1" t="b">
        <v>1</v>
      </c>
      <c r="H3735" s="1" t="b">
        <v>1</v>
      </c>
      <c r="I3735" s="1" t="s">
        <v>2236</v>
      </c>
      <c r="J3735" s="5"/>
    </row>
    <row r="3736" hidden="1">
      <c r="A3736" s="2" t="s">
        <v>713</v>
      </c>
      <c r="B3736" s="14"/>
      <c r="C3736" s="1" t="s">
        <v>17</v>
      </c>
      <c r="D3736" s="2" t="s">
        <v>691</v>
      </c>
      <c r="E3736" s="1" t="s">
        <v>17</v>
      </c>
      <c r="F3736" s="1" t="s">
        <v>3389</v>
      </c>
      <c r="G3736" s="1" t="b">
        <v>1</v>
      </c>
      <c r="H3736" s="1" t="b">
        <v>1</v>
      </c>
      <c r="I3736" s="1" t="s">
        <v>2236</v>
      </c>
      <c r="J3736" s="5"/>
    </row>
    <row r="3737" hidden="1">
      <c r="A3737" s="2" t="s">
        <v>713</v>
      </c>
      <c r="B3737" s="14"/>
      <c r="C3737" s="1" t="s">
        <v>17</v>
      </c>
      <c r="D3737" s="2" t="s">
        <v>692</v>
      </c>
      <c r="E3737" s="1" t="s">
        <v>17</v>
      </c>
      <c r="F3737" s="1" t="s">
        <v>3390</v>
      </c>
      <c r="G3737" s="1" t="b">
        <v>1</v>
      </c>
      <c r="H3737" s="1" t="b">
        <v>1</v>
      </c>
      <c r="I3737" s="1" t="s">
        <v>2236</v>
      </c>
      <c r="J3737" s="5"/>
    </row>
    <row r="3738" hidden="1">
      <c r="A3738" s="2" t="s">
        <v>713</v>
      </c>
      <c r="B3738" s="14"/>
      <c r="C3738" s="1" t="s">
        <v>17</v>
      </c>
      <c r="D3738" s="2" t="s">
        <v>693</v>
      </c>
      <c r="E3738" s="1" t="s">
        <v>17</v>
      </c>
      <c r="F3738" s="1" t="s">
        <v>3391</v>
      </c>
      <c r="G3738" s="1" t="b">
        <v>1</v>
      </c>
      <c r="H3738" s="1" t="b">
        <v>1</v>
      </c>
      <c r="I3738" s="1" t="s">
        <v>2236</v>
      </c>
      <c r="J3738" s="5"/>
    </row>
    <row r="3739" hidden="1">
      <c r="A3739" s="2" t="s">
        <v>713</v>
      </c>
      <c r="B3739" s="14"/>
      <c r="C3739" s="1" t="s">
        <v>17</v>
      </c>
      <c r="D3739" s="2" t="s">
        <v>694</v>
      </c>
      <c r="E3739" s="1" t="s">
        <v>17</v>
      </c>
      <c r="F3739" s="1" t="s">
        <v>3392</v>
      </c>
      <c r="G3739" s="1" t="b">
        <v>1</v>
      </c>
      <c r="H3739" s="1" t="b">
        <v>1</v>
      </c>
      <c r="I3739" s="1" t="s">
        <v>2236</v>
      </c>
      <c r="J3739" s="5"/>
    </row>
    <row r="3740" hidden="1">
      <c r="A3740" s="2" t="s">
        <v>713</v>
      </c>
      <c r="B3740" s="14"/>
      <c r="C3740" s="1" t="s">
        <v>17</v>
      </c>
      <c r="D3740" s="2" t="s">
        <v>695</v>
      </c>
      <c r="E3740" s="1" t="s">
        <v>17</v>
      </c>
      <c r="F3740" s="1" t="s">
        <v>3393</v>
      </c>
      <c r="G3740" s="1" t="b">
        <v>1</v>
      </c>
      <c r="H3740" s="1" t="b">
        <v>1</v>
      </c>
      <c r="I3740" s="1" t="s">
        <v>2236</v>
      </c>
      <c r="J3740" s="5"/>
    </row>
    <row r="3741" hidden="1">
      <c r="A3741" s="2" t="s">
        <v>713</v>
      </c>
      <c r="B3741" s="14"/>
      <c r="C3741" s="1" t="s">
        <v>17</v>
      </c>
      <c r="D3741" s="2" t="s">
        <v>696</v>
      </c>
      <c r="E3741" s="1" t="s">
        <v>17</v>
      </c>
      <c r="F3741" s="1" t="s">
        <v>3394</v>
      </c>
      <c r="G3741" s="1" t="b">
        <v>1</v>
      </c>
      <c r="H3741" s="1" t="b">
        <v>1</v>
      </c>
      <c r="I3741" s="1" t="s">
        <v>2236</v>
      </c>
      <c r="J3741" s="5"/>
    </row>
    <row r="3742" hidden="1">
      <c r="A3742" s="2" t="s">
        <v>713</v>
      </c>
      <c r="B3742" s="14"/>
      <c r="C3742" s="1" t="s">
        <v>17</v>
      </c>
      <c r="D3742" s="2" t="s">
        <v>697</v>
      </c>
      <c r="E3742" s="1" t="s">
        <v>17</v>
      </c>
      <c r="F3742" s="1" t="s">
        <v>3395</v>
      </c>
      <c r="G3742" s="1" t="b">
        <v>1</v>
      </c>
      <c r="H3742" s="1" t="b">
        <v>1</v>
      </c>
      <c r="I3742" s="1" t="s">
        <v>2236</v>
      </c>
      <c r="J3742" s="5"/>
    </row>
    <row r="3743" hidden="1">
      <c r="A3743" s="2" t="s">
        <v>717</v>
      </c>
      <c r="B3743" s="14"/>
      <c r="C3743" s="1" t="s">
        <v>22</v>
      </c>
      <c r="D3743" s="2" t="s">
        <v>649</v>
      </c>
      <c r="E3743" s="1" t="s">
        <v>17</v>
      </c>
      <c r="F3743" s="4"/>
      <c r="G3743" s="1" t="b">
        <v>1</v>
      </c>
      <c r="H3743" s="1" t="b">
        <v>1</v>
      </c>
      <c r="I3743" s="1" t="s">
        <v>2207</v>
      </c>
      <c r="J3743" s="5"/>
    </row>
    <row r="3744" hidden="1">
      <c r="A3744" s="2" t="s">
        <v>717</v>
      </c>
      <c r="B3744" s="14"/>
      <c r="C3744" s="1" t="s">
        <v>22</v>
      </c>
      <c r="D3744" s="2" t="s">
        <v>649</v>
      </c>
      <c r="E3744" s="1" t="s">
        <v>17</v>
      </c>
      <c r="F3744" s="1" t="s">
        <v>2994</v>
      </c>
      <c r="G3744" s="1" t="b">
        <v>1</v>
      </c>
      <c r="H3744" s="1" t="b">
        <v>1</v>
      </c>
      <c r="I3744" s="1" t="s">
        <v>2207</v>
      </c>
      <c r="J3744" s="5"/>
    </row>
    <row r="3745" hidden="1">
      <c r="A3745" s="2" t="s">
        <v>717</v>
      </c>
      <c r="B3745" s="14"/>
      <c r="C3745" s="1" t="s">
        <v>22</v>
      </c>
      <c r="D3745" s="2" t="s">
        <v>693</v>
      </c>
      <c r="E3745" s="1" t="s">
        <v>17</v>
      </c>
      <c r="F3745" s="1" t="s">
        <v>3246</v>
      </c>
      <c r="G3745" s="1" t="b">
        <v>1</v>
      </c>
      <c r="H3745" s="1" t="b">
        <v>1</v>
      </c>
      <c r="I3745" s="1" t="s">
        <v>2236</v>
      </c>
      <c r="J3745" s="5"/>
    </row>
    <row r="3746" hidden="1">
      <c r="A3746" s="2" t="s">
        <v>717</v>
      </c>
      <c r="B3746" s="14"/>
      <c r="C3746" s="1" t="s">
        <v>22</v>
      </c>
      <c r="D3746" s="2" t="s">
        <v>695</v>
      </c>
      <c r="E3746" s="1" t="s">
        <v>17</v>
      </c>
      <c r="F3746" s="1" t="s">
        <v>3247</v>
      </c>
      <c r="G3746" s="1" t="b">
        <v>1</v>
      </c>
      <c r="H3746" s="1" t="b">
        <v>1</v>
      </c>
      <c r="I3746" s="1" t="s">
        <v>2236</v>
      </c>
      <c r="J3746" s="5"/>
    </row>
    <row r="3747" hidden="1">
      <c r="A3747" s="2" t="s">
        <v>717</v>
      </c>
      <c r="B3747" s="14"/>
      <c r="C3747" s="1" t="s">
        <v>22</v>
      </c>
      <c r="D3747" s="2" t="s">
        <v>697</v>
      </c>
      <c r="E3747" s="1" t="s">
        <v>17</v>
      </c>
      <c r="F3747" s="1" t="s">
        <v>3248</v>
      </c>
      <c r="G3747" s="1" t="b">
        <v>1</v>
      </c>
      <c r="H3747" s="1" t="b">
        <v>1</v>
      </c>
      <c r="I3747" s="1" t="s">
        <v>2236</v>
      </c>
      <c r="J3747" s="5"/>
    </row>
    <row r="3748" hidden="1">
      <c r="A3748" s="2" t="s">
        <v>717</v>
      </c>
      <c r="B3748" s="14"/>
      <c r="C3748" s="1" t="s">
        <v>22</v>
      </c>
      <c r="D3748" s="2" t="s">
        <v>691</v>
      </c>
      <c r="E3748" s="1" t="s">
        <v>17</v>
      </c>
      <c r="F3748" s="1" t="s">
        <v>3250</v>
      </c>
      <c r="G3748" s="1" t="b">
        <v>1</v>
      </c>
      <c r="H3748" s="1" t="b">
        <v>1</v>
      </c>
      <c r="I3748" s="1" t="s">
        <v>2236</v>
      </c>
      <c r="J3748" s="5"/>
    </row>
    <row r="3749" hidden="1">
      <c r="A3749" s="2" t="s">
        <v>717</v>
      </c>
      <c r="B3749" s="14"/>
      <c r="C3749" s="1" t="s">
        <v>22</v>
      </c>
      <c r="D3749" s="2" t="s">
        <v>693</v>
      </c>
      <c r="E3749" s="1" t="s">
        <v>17</v>
      </c>
      <c r="F3749" s="1" t="s">
        <v>2995</v>
      </c>
      <c r="G3749" s="1" t="b">
        <v>1</v>
      </c>
      <c r="H3749" s="1" t="b">
        <v>1</v>
      </c>
      <c r="I3749" s="1" t="s">
        <v>2221</v>
      </c>
      <c r="J3749" s="5"/>
    </row>
    <row r="3750" hidden="1">
      <c r="A3750" s="2" t="s">
        <v>717</v>
      </c>
      <c r="B3750" s="14"/>
      <c r="C3750" s="1" t="s">
        <v>22</v>
      </c>
      <c r="D3750" s="2" t="s">
        <v>695</v>
      </c>
      <c r="E3750" s="1" t="s">
        <v>17</v>
      </c>
      <c r="F3750" s="1" t="s">
        <v>2996</v>
      </c>
      <c r="G3750" s="1" t="b">
        <v>1</v>
      </c>
      <c r="H3750" s="1" t="b">
        <v>1</v>
      </c>
      <c r="I3750" s="1" t="s">
        <v>2221</v>
      </c>
      <c r="J3750" s="5"/>
    </row>
    <row r="3751" hidden="1">
      <c r="A3751" s="2" t="s">
        <v>717</v>
      </c>
      <c r="B3751" s="14"/>
      <c r="C3751" s="1" t="s">
        <v>22</v>
      </c>
      <c r="D3751" s="2" t="s">
        <v>697</v>
      </c>
      <c r="E3751" s="1" t="s">
        <v>17</v>
      </c>
      <c r="F3751" s="1" t="s">
        <v>2997</v>
      </c>
      <c r="G3751" s="1" t="b">
        <v>1</v>
      </c>
      <c r="H3751" s="1" t="b">
        <v>1</v>
      </c>
      <c r="I3751" s="1" t="s">
        <v>2221</v>
      </c>
      <c r="J3751" s="5"/>
    </row>
    <row r="3752" hidden="1">
      <c r="A3752" s="2" t="s">
        <v>717</v>
      </c>
      <c r="B3752" s="14"/>
      <c r="C3752" s="1" t="s">
        <v>22</v>
      </c>
      <c r="D3752" s="2" t="s">
        <v>691</v>
      </c>
      <c r="E3752" s="1" t="s">
        <v>17</v>
      </c>
      <c r="F3752" s="1" t="s">
        <v>2998</v>
      </c>
      <c r="G3752" s="1" t="b">
        <v>1</v>
      </c>
      <c r="H3752" s="1" t="b">
        <v>1</v>
      </c>
      <c r="I3752" s="1" t="s">
        <v>2221</v>
      </c>
      <c r="J3752" s="5"/>
    </row>
    <row r="3753" hidden="1">
      <c r="A3753" s="2" t="s">
        <v>717</v>
      </c>
      <c r="B3753" s="14"/>
      <c r="C3753" s="1" t="s">
        <v>22</v>
      </c>
      <c r="D3753" s="2" t="s">
        <v>705</v>
      </c>
      <c r="E3753" s="1" t="s">
        <v>17</v>
      </c>
      <c r="F3753" s="1" t="s">
        <v>2384</v>
      </c>
      <c r="G3753" s="1" t="b">
        <v>1</v>
      </c>
      <c r="H3753" s="1" t="b">
        <v>1</v>
      </c>
      <c r="I3753" s="1" t="s">
        <v>2221</v>
      </c>
      <c r="J3753" s="5"/>
    </row>
    <row r="3754" hidden="1">
      <c r="A3754" s="2" t="s">
        <v>717</v>
      </c>
      <c r="B3754" s="14"/>
      <c r="C3754" s="1" t="s">
        <v>22</v>
      </c>
      <c r="D3754" s="2" t="s">
        <v>687</v>
      </c>
      <c r="E3754" s="1" t="s">
        <v>15</v>
      </c>
      <c r="F3754" s="4"/>
      <c r="G3754" s="1" t="b">
        <v>1</v>
      </c>
      <c r="H3754" s="1" t="b">
        <v>1</v>
      </c>
      <c r="I3754" s="1" t="s">
        <v>2221</v>
      </c>
      <c r="J3754" s="5"/>
    </row>
    <row r="3755" hidden="1">
      <c r="A3755" s="2" t="s">
        <v>717</v>
      </c>
      <c r="B3755" s="14"/>
      <c r="C3755" s="1" t="s">
        <v>22</v>
      </c>
      <c r="D3755" s="2" t="s">
        <v>620</v>
      </c>
      <c r="E3755" s="1" t="s">
        <v>22</v>
      </c>
      <c r="F3755" s="1" t="s">
        <v>3396</v>
      </c>
      <c r="G3755" s="1" t="b">
        <v>1</v>
      </c>
      <c r="H3755" s="1" t="b">
        <v>1</v>
      </c>
      <c r="I3755" s="1" t="s">
        <v>2221</v>
      </c>
      <c r="J3755" s="5"/>
    </row>
    <row r="3756" hidden="1">
      <c r="A3756" s="2" t="s">
        <v>717</v>
      </c>
      <c r="B3756" s="14"/>
      <c r="C3756" s="1" t="s">
        <v>22</v>
      </c>
      <c r="D3756" s="2" t="s">
        <v>639</v>
      </c>
      <c r="E3756" s="1" t="s">
        <v>22</v>
      </c>
      <c r="F3756" s="1" t="s">
        <v>2384</v>
      </c>
      <c r="G3756" s="1" t="b">
        <v>1</v>
      </c>
      <c r="H3756" s="1" t="b">
        <v>1</v>
      </c>
      <c r="I3756" s="1" t="s">
        <v>2221</v>
      </c>
      <c r="J3756" s="5"/>
    </row>
    <row r="3757" hidden="1">
      <c r="A3757" s="2" t="s">
        <v>718</v>
      </c>
      <c r="B3757" s="14"/>
      <c r="C3757" s="1" t="s">
        <v>15</v>
      </c>
      <c r="D3757" s="2" t="s">
        <v>704</v>
      </c>
      <c r="E3757" s="1" t="s">
        <v>17</v>
      </c>
      <c r="F3757" s="4"/>
      <c r="G3757" s="1" t="b">
        <v>1</v>
      </c>
      <c r="H3757" s="1" t="b">
        <v>1</v>
      </c>
      <c r="I3757" s="1" t="s">
        <v>2207</v>
      </c>
      <c r="J3757" s="5"/>
    </row>
    <row r="3758" hidden="1">
      <c r="A3758" s="2" t="s">
        <v>718</v>
      </c>
      <c r="B3758" s="14"/>
      <c r="C3758" s="1" t="s">
        <v>15</v>
      </c>
      <c r="D3758" s="2" t="s">
        <v>704</v>
      </c>
      <c r="E3758" s="1" t="s">
        <v>17</v>
      </c>
      <c r="F3758" s="1" t="s">
        <v>2992</v>
      </c>
      <c r="G3758" s="1" t="b">
        <v>1</v>
      </c>
      <c r="H3758" s="1" t="b">
        <v>1</v>
      </c>
      <c r="I3758" s="1" t="s">
        <v>2207</v>
      </c>
      <c r="J3758" s="5"/>
    </row>
    <row r="3759" hidden="1">
      <c r="A3759" s="2" t="s">
        <v>719</v>
      </c>
      <c r="B3759" s="14"/>
      <c r="C3759" s="1" t="s">
        <v>15</v>
      </c>
      <c r="D3759" s="2" t="s">
        <v>704</v>
      </c>
      <c r="E3759" s="1" t="s">
        <v>17</v>
      </c>
      <c r="F3759" s="4"/>
      <c r="G3759" s="1" t="b">
        <v>1</v>
      </c>
      <c r="H3759" s="1" t="b">
        <v>1</v>
      </c>
      <c r="I3759" s="1" t="s">
        <v>2207</v>
      </c>
      <c r="J3759" s="5"/>
    </row>
    <row r="3760" hidden="1">
      <c r="A3760" s="2" t="s">
        <v>719</v>
      </c>
      <c r="B3760" s="14"/>
      <c r="C3760" s="1" t="s">
        <v>15</v>
      </c>
      <c r="D3760" s="2" t="s">
        <v>704</v>
      </c>
      <c r="E3760" s="1" t="s">
        <v>17</v>
      </c>
      <c r="F3760" s="1" t="s">
        <v>3051</v>
      </c>
      <c r="G3760" s="1" t="b">
        <v>1</v>
      </c>
      <c r="H3760" s="1" t="b">
        <v>1</v>
      </c>
      <c r="I3760" s="1" t="s">
        <v>2207</v>
      </c>
      <c r="J3760" s="5"/>
    </row>
    <row r="3761" hidden="1">
      <c r="A3761" s="2" t="s">
        <v>720</v>
      </c>
      <c r="B3761" s="14"/>
      <c r="C3761" s="1" t="s">
        <v>15</v>
      </c>
      <c r="D3761" s="1" t="s">
        <v>647</v>
      </c>
      <c r="E3761" s="1" t="s">
        <v>20</v>
      </c>
      <c r="F3761" s="4"/>
      <c r="G3761" s="1" t="b">
        <v>1</v>
      </c>
      <c r="H3761" s="1" t="b">
        <v>1</v>
      </c>
      <c r="I3761" s="1" t="s">
        <v>2207</v>
      </c>
      <c r="J3761" s="5"/>
    </row>
    <row r="3762" hidden="1">
      <c r="A3762" s="2" t="s">
        <v>720</v>
      </c>
      <c r="B3762" s="14"/>
      <c r="C3762" s="1" t="s">
        <v>15</v>
      </c>
      <c r="D3762" s="1" t="s">
        <v>647</v>
      </c>
      <c r="E3762" s="1" t="s">
        <v>20</v>
      </c>
      <c r="F3762" s="1" t="s">
        <v>2411</v>
      </c>
      <c r="G3762" s="1" t="b">
        <v>1</v>
      </c>
      <c r="H3762" s="1" t="b">
        <v>1</v>
      </c>
      <c r="I3762" s="1" t="s">
        <v>2207</v>
      </c>
      <c r="J3762" s="5"/>
    </row>
    <row r="3763" hidden="1">
      <c r="A3763" s="2" t="s">
        <v>721</v>
      </c>
      <c r="B3763" s="14"/>
      <c r="C3763" s="1" t="s">
        <v>15</v>
      </c>
      <c r="D3763" s="2" t="s">
        <v>649</v>
      </c>
      <c r="E3763" s="1" t="s">
        <v>17</v>
      </c>
      <c r="F3763" s="4"/>
      <c r="G3763" s="1" t="b">
        <v>1</v>
      </c>
      <c r="H3763" s="1" t="b">
        <v>1</v>
      </c>
      <c r="I3763" s="1" t="s">
        <v>2207</v>
      </c>
      <c r="J3763" s="5"/>
    </row>
    <row r="3764" hidden="1">
      <c r="A3764" s="2" t="s">
        <v>721</v>
      </c>
      <c r="B3764" s="14"/>
      <c r="C3764" s="1" t="s">
        <v>15</v>
      </c>
      <c r="D3764" s="2" t="s">
        <v>649</v>
      </c>
      <c r="E3764" s="1" t="s">
        <v>17</v>
      </c>
      <c r="F3764" s="1" t="s">
        <v>3107</v>
      </c>
      <c r="G3764" s="1" t="b">
        <v>1</v>
      </c>
      <c r="H3764" s="1" t="b">
        <v>1</v>
      </c>
      <c r="I3764" s="1" t="s">
        <v>2207</v>
      </c>
      <c r="J3764" s="5"/>
    </row>
    <row r="3765" hidden="1">
      <c r="A3765" s="2" t="s">
        <v>721</v>
      </c>
      <c r="B3765" s="14"/>
      <c r="C3765" s="1" t="s">
        <v>15</v>
      </c>
      <c r="D3765" s="2" t="s">
        <v>718</v>
      </c>
      <c r="E3765" s="1" t="s">
        <v>15</v>
      </c>
      <c r="F3765" s="1" t="s">
        <v>2384</v>
      </c>
      <c r="G3765" s="1" t="b">
        <v>1</v>
      </c>
      <c r="H3765" s="1" t="b">
        <v>1</v>
      </c>
      <c r="I3765" s="1" t="s">
        <v>2221</v>
      </c>
      <c r="J3765" s="5"/>
    </row>
    <row r="3766" hidden="1">
      <c r="A3766" s="2" t="s">
        <v>721</v>
      </c>
      <c r="B3766" s="14"/>
      <c r="C3766" s="1" t="s">
        <v>15</v>
      </c>
      <c r="D3766" s="2" t="s">
        <v>271</v>
      </c>
      <c r="E3766" s="1" t="s">
        <v>15</v>
      </c>
      <c r="F3766" s="1" t="s">
        <v>2384</v>
      </c>
      <c r="G3766" s="1" t="b">
        <v>0</v>
      </c>
      <c r="H3766" s="1" t="b">
        <v>1</v>
      </c>
      <c r="I3766" s="1" t="s">
        <v>2221</v>
      </c>
      <c r="J3766" s="5"/>
    </row>
    <row r="3767" hidden="1">
      <c r="A3767" s="2" t="s">
        <v>721</v>
      </c>
      <c r="B3767" s="14"/>
      <c r="C3767" s="1" t="s">
        <v>15</v>
      </c>
      <c r="D3767" s="2" t="s">
        <v>271</v>
      </c>
      <c r="E3767" s="1" t="s">
        <v>15</v>
      </c>
      <c r="F3767" s="1" t="s">
        <v>2384</v>
      </c>
      <c r="G3767" s="1" t="b">
        <v>0</v>
      </c>
      <c r="H3767" s="1" t="b">
        <v>1</v>
      </c>
      <c r="I3767" s="1" t="s">
        <v>2221</v>
      </c>
      <c r="J3767" s="5"/>
    </row>
    <row r="3768" hidden="1">
      <c r="A3768" s="2" t="s">
        <v>722</v>
      </c>
      <c r="B3768" s="14"/>
      <c r="C3768" s="1" t="s">
        <v>20</v>
      </c>
      <c r="D3768" s="2" t="s">
        <v>649</v>
      </c>
      <c r="E3768" s="1" t="s">
        <v>17</v>
      </c>
      <c r="F3768" s="4"/>
      <c r="G3768" s="1" t="b">
        <v>1</v>
      </c>
      <c r="H3768" s="1" t="b">
        <v>1</v>
      </c>
      <c r="I3768" s="1" t="s">
        <v>2207</v>
      </c>
      <c r="J3768" s="5"/>
    </row>
    <row r="3769" hidden="1">
      <c r="A3769" s="2" t="s">
        <v>722</v>
      </c>
      <c r="B3769" s="14"/>
      <c r="C3769" s="1" t="s">
        <v>20</v>
      </c>
      <c r="D3769" s="2" t="s">
        <v>649</v>
      </c>
      <c r="E3769" s="1" t="s">
        <v>17</v>
      </c>
      <c r="F3769" s="1" t="s">
        <v>2993</v>
      </c>
      <c r="G3769" s="1" t="b">
        <v>1</v>
      </c>
      <c r="H3769" s="1" t="b">
        <v>1</v>
      </c>
      <c r="I3769" s="1" t="s">
        <v>2207</v>
      </c>
      <c r="J3769" s="5"/>
    </row>
    <row r="3770" hidden="1">
      <c r="A3770" s="2" t="s">
        <v>723</v>
      </c>
      <c r="B3770" s="14"/>
      <c r="C3770" s="1" t="s">
        <v>13</v>
      </c>
      <c r="D3770" s="1" t="s">
        <v>726</v>
      </c>
      <c r="E3770" s="1" t="s">
        <v>20</v>
      </c>
      <c r="F3770" s="4"/>
      <c r="G3770" s="1" t="b">
        <v>1</v>
      </c>
      <c r="H3770" s="1" t="b">
        <v>1</v>
      </c>
      <c r="I3770" s="1" t="s">
        <v>2207</v>
      </c>
      <c r="J3770" s="5"/>
    </row>
    <row r="3771" hidden="1">
      <c r="A3771" s="2" t="s">
        <v>723</v>
      </c>
      <c r="B3771" s="14"/>
      <c r="C3771" s="1" t="s">
        <v>13</v>
      </c>
      <c r="D3771" s="1" t="s">
        <v>726</v>
      </c>
      <c r="E3771" s="1" t="s">
        <v>20</v>
      </c>
      <c r="F3771" s="1" t="s">
        <v>3397</v>
      </c>
      <c r="G3771" s="1" t="b">
        <v>1</v>
      </c>
      <c r="H3771" s="1" t="b">
        <v>1</v>
      </c>
      <c r="I3771" s="1" t="s">
        <v>2207</v>
      </c>
      <c r="J3771" s="5"/>
    </row>
    <row r="3772" hidden="1">
      <c r="A3772" s="2" t="s">
        <v>723</v>
      </c>
      <c r="B3772" s="14"/>
      <c r="C3772" s="1" t="s">
        <v>13</v>
      </c>
      <c r="D3772" s="2" t="s">
        <v>728</v>
      </c>
      <c r="E3772" s="1" t="s">
        <v>17</v>
      </c>
      <c r="F3772" s="1" t="s">
        <v>3398</v>
      </c>
      <c r="G3772" s="1" t="b">
        <v>1</v>
      </c>
      <c r="H3772" s="1" t="b">
        <v>1</v>
      </c>
      <c r="I3772" s="1" t="s">
        <v>2236</v>
      </c>
      <c r="J3772" s="5"/>
    </row>
    <row r="3773" hidden="1">
      <c r="A3773" s="2" t="s">
        <v>723</v>
      </c>
      <c r="B3773" s="14"/>
      <c r="C3773" s="1" t="s">
        <v>13</v>
      </c>
      <c r="D3773" s="2" t="s">
        <v>766</v>
      </c>
      <c r="E3773" s="1" t="s">
        <v>17</v>
      </c>
      <c r="F3773" s="1" t="s">
        <v>3399</v>
      </c>
      <c r="G3773" s="1" t="b">
        <v>1</v>
      </c>
      <c r="H3773" s="1" t="b">
        <v>1</v>
      </c>
      <c r="I3773" s="1" t="s">
        <v>2236</v>
      </c>
      <c r="J3773" s="5"/>
    </row>
    <row r="3774" hidden="1">
      <c r="A3774" s="2" t="s">
        <v>723</v>
      </c>
      <c r="B3774" s="14"/>
      <c r="C3774" s="1" t="s">
        <v>13</v>
      </c>
      <c r="D3774" s="2" t="s">
        <v>779</v>
      </c>
      <c r="E3774" s="1" t="s">
        <v>22</v>
      </c>
      <c r="F3774" s="1" t="s">
        <v>3400</v>
      </c>
      <c r="G3774" s="1" t="b">
        <v>1</v>
      </c>
      <c r="H3774" s="1" t="b">
        <v>1</v>
      </c>
      <c r="I3774" s="1" t="s">
        <v>2236</v>
      </c>
      <c r="J3774" s="5"/>
    </row>
    <row r="3775" hidden="1">
      <c r="A3775" s="2" t="s">
        <v>723</v>
      </c>
      <c r="B3775" s="14"/>
      <c r="C3775" s="1" t="s">
        <v>13</v>
      </c>
      <c r="D3775" s="2" t="s">
        <v>728</v>
      </c>
      <c r="E3775" s="1" t="s">
        <v>17</v>
      </c>
      <c r="F3775" s="4"/>
      <c r="G3775" s="1" t="b">
        <v>1</v>
      </c>
      <c r="H3775" s="1" t="b">
        <v>1</v>
      </c>
      <c r="I3775" s="1" t="s">
        <v>2221</v>
      </c>
      <c r="J3775" s="5"/>
    </row>
    <row r="3776" hidden="1">
      <c r="A3776" s="2" t="s">
        <v>723</v>
      </c>
      <c r="B3776" s="14"/>
      <c r="C3776" s="1" t="s">
        <v>13</v>
      </c>
      <c r="D3776" s="2" t="s">
        <v>728</v>
      </c>
      <c r="E3776" s="1" t="s">
        <v>17</v>
      </c>
      <c r="F3776" s="1" t="s">
        <v>3401</v>
      </c>
      <c r="G3776" s="1" t="b">
        <v>1</v>
      </c>
      <c r="H3776" s="1" t="b">
        <v>1</v>
      </c>
      <c r="I3776" s="1" t="s">
        <v>2236</v>
      </c>
      <c r="J3776" s="5"/>
    </row>
    <row r="3777" hidden="1">
      <c r="A3777" s="2" t="s">
        <v>723</v>
      </c>
      <c r="B3777" s="14"/>
      <c r="C3777" s="1" t="s">
        <v>13</v>
      </c>
      <c r="D3777" s="2" t="s">
        <v>766</v>
      </c>
      <c r="E3777" s="1" t="s">
        <v>17</v>
      </c>
      <c r="F3777" s="4"/>
      <c r="G3777" s="1" t="b">
        <v>1</v>
      </c>
      <c r="H3777" s="1" t="b">
        <v>1</v>
      </c>
      <c r="I3777" s="1" t="s">
        <v>2221</v>
      </c>
      <c r="J3777" s="5"/>
    </row>
    <row r="3778" hidden="1">
      <c r="A3778" s="2" t="s">
        <v>723</v>
      </c>
      <c r="B3778" s="14"/>
      <c r="C3778" s="1" t="s">
        <v>13</v>
      </c>
      <c r="D3778" s="2" t="s">
        <v>764</v>
      </c>
      <c r="E3778" s="1" t="s">
        <v>17</v>
      </c>
      <c r="F3778" s="1" t="s">
        <v>3402</v>
      </c>
      <c r="G3778" s="1" t="b">
        <v>1</v>
      </c>
      <c r="H3778" s="1" t="b">
        <v>1</v>
      </c>
      <c r="I3778" s="1" t="s">
        <v>2221</v>
      </c>
      <c r="J3778" s="5"/>
    </row>
    <row r="3779" hidden="1">
      <c r="A3779" s="2" t="s">
        <v>723</v>
      </c>
      <c r="B3779" s="14"/>
      <c r="C3779" s="1" t="s">
        <v>13</v>
      </c>
      <c r="D3779" s="2" t="s">
        <v>766</v>
      </c>
      <c r="E3779" s="1" t="s">
        <v>17</v>
      </c>
      <c r="F3779" s="1" t="s">
        <v>3403</v>
      </c>
      <c r="G3779" s="1" t="b">
        <v>1</v>
      </c>
      <c r="H3779" s="1" t="b">
        <v>1</v>
      </c>
      <c r="I3779" s="1" t="s">
        <v>2236</v>
      </c>
      <c r="J3779" s="5"/>
    </row>
    <row r="3780" hidden="1">
      <c r="A3780" s="2" t="s">
        <v>723</v>
      </c>
      <c r="B3780" s="14"/>
      <c r="C3780" s="1" t="s">
        <v>13</v>
      </c>
      <c r="D3780" s="2" t="s">
        <v>768</v>
      </c>
      <c r="E3780" s="1" t="s">
        <v>20</v>
      </c>
      <c r="F3780" s="4"/>
      <c r="G3780" s="1" t="b">
        <v>1</v>
      </c>
      <c r="H3780" s="1" t="b">
        <v>1</v>
      </c>
      <c r="I3780" s="1" t="s">
        <v>2221</v>
      </c>
      <c r="J3780" s="5"/>
    </row>
    <row r="3781" hidden="1">
      <c r="A3781" s="2" t="s">
        <v>723</v>
      </c>
      <c r="B3781" s="14"/>
      <c r="C3781" s="1" t="s">
        <v>13</v>
      </c>
      <c r="D3781" s="2" t="s">
        <v>768</v>
      </c>
      <c r="E3781" s="1" t="s">
        <v>20</v>
      </c>
      <c r="F3781" s="1" t="s">
        <v>3404</v>
      </c>
      <c r="G3781" s="1" t="b">
        <v>1</v>
      </c>
      <c r="H3781" s="1" t="b">
        <v>1</v>
      </c>
      <c r="I3781" s="1" t="s">
        <v>2236</v>
      </c>
      <c r="J3781" s="5"/>
    </row>
    <row r="3782" hidden="1">
      <c r="A3782" s="2" t="s">
        <v>723</v>
      </c>
      <c r="B3782" s="14"/>
      <c r="C3782" s="1" t="s">
        <v>13</v>
      </c>
      <c r="D3782" s="2" t="s">
        <v>727</v>
      </c>
      <c r="E3782" s="1" t="s">
        <v>15</v>
      </c>
      <c r="F3782" s="1" t="s">
        <v>3405</v>
      </c>
      <c r="G3782" s="1" t="b">
        <v>1</v>
      </c>
      <c r="H3782" s="1" t="b">
        <v>1</v>
      </c>
      <c r="I3782" s="1" t="s">
        <v>2236</v>
      </c>
      <c r="J3782" s="5"/>
    </row>
    <row r="3783" hidden="1">
      <c r="A3783" s="2" t="s">
        <v>723</v>
      </c>
      <c r="B3783" s="14"/>
      <c r="C3783" s="1" t="s">
        <v>13</v>
      </c>
      <c r="D3783" s="2" t="s">
        <v>769</v>
      </c>
      <c r="E3783" s="1" t="s">
        <v>22</v>
      </c>
      <c r="F3783" s="1" t="s">
        <v>3406</v>
      </c>
      <c r="G3783" s="1" t="b">
        <v>1</v>
      </c>
      <c r="H3783" s="1" t="b">
        <v>1</v>
      </c>
      <c r="I3783" s="1" t="s">
        <v>2221</v>
      </c>
      <c r="J3783" s="5"/>
    </row>
    <row r="3784" hidden="1">
      <c r="A3784" s="2" t="s">
        <v>723</v>
      </c>
      <c r="B3784" s="14"/>
      <c r="C3784" s="1" t="s">
        <v>13</v>
      </c>
      <c r="D3784" s="2" t="s">
        <v>778</v>
      </c>
      <c r="E3784" s="1" t="s">
        <v>22</v>
      </c>
      <c r="F3784" s="1" t="s">
        <v>3407</v>
      </c>
      <c r="G3784" s="1" t="b">
        <v>1</v>
      </c>
      <c r="H3784" s="1" t="b">
        <v>1</v>
      </c>
      <c r="I3784" s="1" t="s">
        <v>2221</v>
      </c>
      <c r="J3784" s="5"/>
    </row>
    <row r="3785" hidden="1">
      <c r="A3785" s="2" t="s">
        <v>723</v>
      </c>
      <c r="B3785" s="14"/>
      <c r="C3785" s="1" t="s">
        <v>13</v>
      </c>
      <c r="D3785" s="2" t="s">
        <v>777</v>
      </c>
      <c r="E3785" s="1" t="s">
        <v>22</v>
      </c>
      <c r="F3785" s="1" t="s">
        <v>3408</v>
      </c>
      <c r="G3785" s="1" t="b">
        <v>1</v>
      </c>
      <c r="H3785" s="1" t="b">
        <v>1</v>
      </c>
      <c r="I3785" s="1" t="s">
        <v>2221</v>
      </c>
      <c r="J3785" s="5"/>
    </row>
    <row r="3786" hidden="1">
      <c r="A3786" s="2" t="s">
        <v>723</v>
      </c>
      <c r="B3786" s="14"/>
      <c r="C3786" s="1" t="s">
        <v>13</v>
      </c>
      <c r="D3786" s="2" t="s">
        <v>795</v>
      </c>
      <c r="E3786" s="1" t="s">
        <v>22</v>
      </c>
      <c r="F3786" s="1" t="s">
        <v>3409</v>
      </c>
      <c r="G3786" s="1" t="b">
        <v>1</v>
      </c>
      <c r="H3786" s="1" t="b">
        <v>1</v>
      </c>
      <c r="I3786" s="1" t="s">
        <v>2221</v>
      </c>
      <c r="J3786" s="5"/>
    </row>
    <row r="3787" hidden="1">
      <c r="A3787" s="2" t="s">
        <v>723</v>
      </c>
      <c r="B3787" s="14"/>
      <c r="C3787" s="1" t="s">
        <v>13</v>
      </c>
      <c r="D3787" s="2" t="s">
        <v>794</v>
      </c>
      <c r="E3787" s="1" t="s">
        <v>22</v>
      </c>
      <c r="F3787" s="1" t="s">
        <v>3410</v>
      </c>
      <c r="G3787" s="1" t="b">
        <v>1</v>
      </c>
      <c r="H3787" s="1" t="b">
        <v>1</v>
      </c>
      <c r="I3787" s="1" t="s">
        <v>2221</v>
      </c>
      <c r="J3787" s="5"/>
    </row>
    <row r="3788" hidden="1">
      <c r="A3788" s="2" t="s">
        <v>723</v>
      </c>
      <c r="B3788" s="14"/>
      <c r="C3788" s="1" t="s">
        <v>13</v>
      </c>
      <c r="D3788" s="2" t="s">
        <v>774</v>
      </c>
      <c r="E3788" s="1" t="s">
        <v>22</v>
      </c>
      <c r="F3788" s="1" t="s">
        <v>3411</v>
      </c>
      <c r="G3788" s="1" t="b">
        <v>1</v>
      </c>
      <c r="H3788" s="1" t="b">
        <v>1</v>
      </c>
      <c r="I3788" s="1" t="s">
        <v>2221</v>
      </c>
      <c r="J3788" s="5"/>
    </row>
    <row r="3789" hidden="1">
      <c r="A3789" s="2" t="s">
        <v>723</v>
      </c>
      <c r="B3789" s="14"/>
      <c r="C3789" s="1" t="s">
        <v>13</v>
      </c>
      <c r="D3789" s="2" t="s">
        <v>776</v>
      </c>
      <c r="E3789" s="1" t="s">
        <v>22</v>
      </c>
      <c r="F3789" s="1" t="s">
        <v>3412</v>
      </c>
      <c r="G3789" s="1" t="b">
        <v>1</v>
      </c>
      <c r="H3789" s="1" t="b">
        <v>1</v>
      </c>
      <c r="I3789" s="1" t="s">
        <v>2221</v>
      </c>
      <c r="J3789" s="5"/>
    </row>
    <row r="3790" hidden="1">
      <c r="A3790" s="2" t="s">
        <v>723</v>
      </c>
      <c r="B3790" s="14"/>
      <c r="C3790" s="1" t="s">
        <v>13</v>
      </c>
      <c r="D3790" s="2" t="s">
        <v>775</v>
      </c>
      <c r="E3790" s="1" t="s">
        <v>22</v>
      </c>
      <c r="F3790" s="1" t="s">
        <v>3413</v>
      </c>
      <c r="G3790" s="1" t="b">
        <v>1</v>
      </c>
      <c r="H3790" s="1" t="b">
        <v>1</v>
      </c>
      <c r="I3790" s="1" t="s">
        <v>2221</v>
      </c>
      <c r="J3790" s="5"/>
    </row>
    <row r="3791" hidden="1">
      <c r="A3791" s="2" t="s">
        <v>723</v>
      </c>
      <c r="B3791" s="14"/>
      <c r="C3791" s="1" t="s">
        <v>13</v>
      </c>
      <c r="D3791" s="2" t="s">
        <v>796</v>
      </c>
      <c r="E3791" s="1" t="s">
        <v>22</v>
      </c>
      <c r="F3791" s="1" t="s">
        <v>3414</v>
      </c>
      <c r="G3791" s="1" t="b">
        <v>1</v>
      </c>
      <c r="H3791" s="1" t="b">
        <v>1</v>
      </c>
      <c r="I3791" s="1" t="s">
        <v>2221</v>
      </c>
      <c r="J3791" s="5"/>
    </row>
    <row r="3792" hidden="1">
      <c r="A3792" s="2" t="s">
        <v>723</v>
      </c>
      <c r="B3792" s="14"/>
      <c r="C3792" s="1" t="s">
        <v>13</v>
      </c>
      <c r="D3792" s="2" t="s">
        <v>779</v>
      </c>
      <c r="E3792" s="1" t="s">
        <v>22</v>
      </c>
      <c r="F3792" s="1" t="s">
        <v>3415</v>
      </c>
      <c r="G3792" s="1" t="b">
        <v>1</v>
      </c>
      <c r="H3792" s="1" t="b">
        <v>1</v>
      </c>
      <c r="I3792" s="1" t="s">
        <v>2221</v>
      </c>
      <c r="J3792" s="5"/>
    </row>
    <row r="3793" hidden="1">
      <c r="A3793" s="2" t="s">
        <v>723</v>
      </c>
      <c r="B3793" s="14"/>
      <c r="C3793" s="1" t="s">
        <v>13</v>
      </c>
      <c r="D3793" s="2" t="s">
        <v>785</v>
      </c>
      <c r="E3793" s="1" t="s">
        <v>22</v>
      </c>
      <c r="F3793" s="1" t="s">
        <v>3416</v>
      </c>
      <c r="G3793" s="1" t="b">
        <v>1</v>
      </c>
      <c r="H3793" s="1" t="b">
        <v>1</v>
      </c>
      <c r="I3793" s="1" t="s">
        <v>2221</v>
      </c>
      <c r="J3793" s="5"/>
    </row>
    <row r="3794" hidden="1">
      <c r="A3794" s="2" t="s">
        <v>723</v>
      </c>
      <c r="B3794" s="14"/>
      <c r="C3794" s="1" t="s">
        <v>13</v>
      </c>
      <c r="D3794" s="2" t="s">
        <v>791</v>
      </c>
      <c r="E3794" s="1" t="s">
        <v>22</v>
      </c>
      <c r="F3794" s="1" t="s">
        <v>3417</v>
      </c>
      <c r="G3794" s="1" t="b">
        <v>1</v>
      </c>
      <c r="H3794" s="1" t="b">
        <v>1</v>
      </c>
      <c r="I3794" s="1" t="s">
        <v>2221</v>
      </c>
      <c r="J3794" s="5"/>
    </row>
    <row r="3795" hidden="1">
      <c r="A3795" s="2" t="s">
        <v>723</v>
      </c>
      <c r="B3795" s="14"/>
      <c r="C3795" s="1" t="s">
        <v>13</v>
      </c>
      <c r="D3795" s="2" t="s">
        <v>784</v>
      </c>
      <c r="E3795" s="1" t="s">
        <v>22</v>
      </c>
      <c r="F3795" s="1" t="s">
        <v>3418</v>
      </c>
      <c r="G3795" s="1" t="b">
        <v>1</v>
      </c>
      <c r="H3795" s="1" t="b">
        <v>1</v>
      </c>
      <c r="I3795" s="1" t="s">
        <v>2221</v>
      </c>
      <c r="J3795" s="5"/>
    </row>
    <row r="3796" hidden="1">
      <c r="A3796" s="2" t="s">
        <v>723</v>
      </c>
      <c r="B3796" s="14"/>
      <c r="C3796" s="1" t="s">
        <v>13</v>
      </c>
      <c r="D3796" s="2" t="s">
        <v>790</v>
      </c>
      <c r="E3796" s="1" t="s">
        <v>22</v>
      </c>
      <c r="F3796" s="1" t="s">
        <v>3419</v>
      </c>
      <c r="G3796" s="1" t="b">
        <v>1</v>
      </c>
      <c r="H3796" s="1" t="b">
        <v>1</v>
      </c>
      <c r="I3796" s="1" t="s">
        <v>2221</v>
      </c>
      <c r="J3796" s="5"/>
    </row>
    <row r="3797" hidden="1">
      <c r="A3797" s="2" t="s">
        <v>723</v>
      </c>
      <c r="B3797" s="14"/>
      <c r="C3797" s="1" t="s">
        <v>13</v>
      </c>
      <c r="D3797" s="2" t="s">
        <v>787</v>
      </c>
      <c r="E3797" s="1" t="s">
        <v>22</v>
      </c>
      <c r="F3797" s="1" t="s">
        <v>3420</v>
      </c>
      <c r="G3797" s="1" t="b">
        <v>1</v>
      </c>
      <c r="H3797" s="1" t="b">
        <v>1</v>
      </c>
      <c r="I3797" s="1" t="s">
        <v>2221</v>
      </c>
      <c r="J3797" s="5"/>
    </row>
    <row r="3798" hidden="1">
      <c r="A3798" s="2" t="s">
        <v>723</v>
      </c>
      <c r="B3798" s="14"/>
      <c r="C3798" s="1" t="s">
        <v>13</v>
      </c>
      <c r="D3798" s="2" t="s">
        <v>789</v>
      </c>
      <c r="E3798" s="1" t="s">
        <v>22</v>
      </c>
      <c r="F3798" s="1" t="s">
        <v>2095</v>
      </c>
      <c r="G3798" s="1" t="b">
        <v>1</v>
      </c>
      <c r="H3798" s="1" t="b">
        <v>1</v>
      </c>
      <c r="I3798" s="1" t="s">
        <v>2221</v>
      </c>
      <c r="J3798" s="5"/>
    </row>
    <row r="3799" hidden="1">
      <c r="A3799" s="2" t="s">
        <v>723</v>
      </c>
      <c r="B3799" s="14"/>
      <c r="C3799" s="1" t="s">
        <v>13</v>
      </c>
      <c r="D3799" s="2" t="s">
        <v>793</v>
      </c>
      <c r="E3799" s="1" t="s">
        <v>22</v>
      </c>
      <c r="F3799" s="1" t="s">
        <v>3421</v>
      </c>
      <c r="G3799" s="1" t="b">
        <v>1</v>
      </c>
      <c r="H3799" s="1" t="b">
        <v>1</v>
      </c>
      <c r="I3799" s="1" t="s">
        <v>2221</v>
      </c>
      <c r="J3799" s="5"/>
    </row>
    <row r="3800" hidden="1">
      <c r="A3800" s="2" t="s">
        <v>723</v>
      </c>
      <c r="B3800" s="14"/>
      <c r="C3800" s="1" t="s">
        <v>13</v>
      </c>
      <c r="D3800" s="2" t="s">
        <v>792</v>
      </c>
      <c r="E3800" s="1" t="s">
        <v>22</v>
      </c>
      <c r="F3800" s="1" t="s">
        <v>3422</v>
      </c>
      <c r="G3800" s="1" t="b">
        <v>1</v>
      </c>
      <c r="H3800" s="1" t="b">
        <v>1</v>
      </c>
      <c r="I3800" s="1" t="s">
        <v>2221</v>
      </c>
      <c r="J3800" s="5"/>
    </row>
    <row r="3801" hidden="1">
      <c r="A3801" s="2" t="s">
        <v>723</v>
      </c>
      <c r="B3801" s="14"/>
      <c r="C3801" s="1" t="s">
        <v>13</v>
      </c>
      <c r="D3801" s="2" t="s">
        <v>788</v>
      </c>
      <c r="E3801" s="1" t="s">
        <v>22</v>
      </c>
      <c r="F3801" s="1" t="s">
        <v>3423</v>
      </c>
      <c r="G3801" s="1" t="b">
        <v>1</v>
      </c>
      <c r="H3801" s="1" t="b">
        <v>1</v>
      </c>
      <c r="I3801" s="1" t="s">
        <v>2221</v>
      </c>
      <c r="J3801" s="5"/>
    </row>
    <row r="3802" hidden="1">
      <c r="A3802" s="2" t="s">
        <v>723</v>
      </c>
      <c r="B3802" s="14"/>
      <c r="C3802" s="1" t="s">
        <v>13</v>
      </c>
      <c r="D3802" s="2" t="s">
        <v>786</v>
      </c>
      <c r="E3802" s="1" t="s">
        <v>22</v>
      </c>
      <c r="F3802" s="1" t="s">
        <v>3424</v>
      </c>
      <c r="G3802" s="1" t="b">
        <v>1</v>
      </c>
      <c r="H3802" s="1" t="b">
        <v>1</v>
      </c>
      <c r="I3802" s="1" t="s">
        <v>2221</v>
      </c>
      <c r="J3802" s="5"/>
    </row>
    <row r="3803" hidden="1">
      <c r="A3803" s="2" t="s">
        <v>723</v>
      </c>
      <c r="B3803" s="14"/>
      <c r="C3803" s="1" t="s">
        <v>13</v>
      </c>
      <c r="D3803" s="2" t="s">
        <v>773</v>
      </c>
      <c r="E3803" s="1" t="s">
        <v>22</v>
      </c>
      <c r="F3803" s="1" t="s">
        <v>3425</v>
      </c>
      <c r="G3803" s="1" t="b">
        <v>1</v>
      </c>
      <c r="H3803" s="1" t="b">
        <v>1</v>
      </c>
      <c r="I3803" s="1" t="s">
        <v>2221</v>
      </c>
      <c r="J3803" s="5"/>
    </row>
    <row r="3804" hidden="1">
      <c r="A3804" s="2" t="s">
        <v>723</v>
      </c>
      <c r="B3804" s="14"/>
      <c r="C3804" s="1" t="s">
        <v>13</v>
      </c>
      <c r="D3804" s="2" t="s">
        <v>772</v>
      </c>
      <c r="E3804" s="1" t="s">
        <v>22</v>
      </c>
      <c r="F3804" s="1" t="s">
        <v>3426</v>
      </c>
      <c r="G3804" s="1" t="b">
        <v>1</v>
      </c>
      <c r="H3804" s="1" t="b">
        <v>1</v>
      </c>
      <c r="I3804" s="1" t="s">
        <v>2221</v>
      </c>
      <c r="J3804" s="5"/>
    </row>
    <row r="3805" hidden="1">
      <c r="A3805" s="2" t="s">
        <v>723</v>
      </c>
      <c r="B3805" s="14"/>
      <c r="C3805" s="1" t="s">
        <v>13</v>
      </c>
      <c r="D3805" s="2" t="s">
        <v>799</v>
      </c>
      <c r="E3805" s="1" t="s">
        <v>22</v>
      </c>
      <c r="F3805" s="1" t="s">
        <v>3427</v>
      </c>
      <c r="G3805" s="1" t="b">
        <v>1</v>
      </c>
      <c r="H3805" s="1" t="b">
        <v>1</v>
      </c>
      <c r="I3805" s="1" t="s">
        <v>2221</v>
      </c>
      <c r="J3805" s="5"/>
    </row>
    <row r="3806" hidden="1">
      <c r="A3806" s="2" t="s">
        <v>723</v>
      </c>
      <c r="B3806" s="14"/>
      <c r="C3806" s="1" t="s">
        <v>13</v>
      </c>
      <c r="D3806" s="2" t="s">
        <v>770</v>
      </c>
      <c r="E3806" s="1" t="s">
        <v>22</v>
      </c>
      <c r="F3806" s="1" t="s">
        <v>3428</v>
      </c>
      <c r="G3806" s="1" t="b">
        <v>1</v>
      </c>
      <c r="H3806" s="1" t="b">
        <v>1</v>
      </c>
      <c r="I3806" s="1" t="s">
        <v>2221</v>
      </c>
      <c r="J3806" s="5"/>
    </row>
    <row r="3807" hidden="1">
      <c r="A3807" s="2" t="s">
        <v>723</v>
      </c>
      <c r="B3807" s="14"/>
      <c r="C3807" s="1" t="s">
        <v>13</v>
      </c>
      <c r="D3807" s="2" t="s">
        <v>771</v>
      </c>
      <c r="E3807" s="1" t="s">
        <v>22</v>
      </c>
      <c r="F3807" s="1" t="s">
        <v>3429</v>
      </c>
      <c r="G3807" s="1" t="b">
        <v>1</v>
      </c>
      <c r="H3807" s="1" t="b">
        <v>1</v>
      </c>
      <c r="I3807" s="1" t="s">
        <v>2221</v>
      </c>
      <c r="J3807" s="5"/>
    </row>
    <row r="3808" hidden="1">
      <c r="A3808" s="2" t="s">
        <v>723</v>
      </c>
      <c r="B3808" s="14"/>
      <c r="C3808" s="1" t="s">
        <v>13</v>
      </c>
      <c r="D3808" s="2" t="s">
        <v>782</v>
      </c>
      <c r="E3808" s="1" t="s">
        <v>22</v>
      </c>
      <c r="F3808" s="1" t="s">
        <v>3430</v>
      </c>
      <c r="G3808" s="1" t="b">
        <v>1</v>
      </c>
      <c r="H3808" s="1" t="b">
        <v>1</v>
      </c>
      <c r="I3808" s="1" t="s">
        <v>2221</v>
      </c>
      <c r="J3808" s="5"/>
    </row>
    <row r="3809" hidden="1">
      <c r="A3809" s="2" t="s">
        <v>723</v>
      </c>
      <c r="B3809" s="14"/>
      <c r="C3809" s="1" t="s">
        <v>13</v>
      </c>
      <c r="D3809" s="2" t="s">
        <v>780</v>
      </c>
      <c r="E3809" s="1" t="s">
        <v>22</v>
      </c>
      <c r="F3809" s="1" t="s">
        <v>3431</v>
      </c>
      <c r="G3809" s="1" t="b">
        <v>1</v>
      </c>
      <c r="H3809" s="1" t="b">
        <v>1</v>
      </c>
      <c r="I3809" s="1" t="s">
        <v>2221</v>
      </c>
      <c r="J3809" s="5"/>
    </row>
    <row r="3810" hidden="1">
      <c r="A3810" s="2" t="s">
        <v>723</v>
      </c>
      <c r="B3810" s="14"/>
      <c r="C3810" s="1" t="s">
        <v>13</v>
      </c>
      <c r="D3810" s="2" t="s">
        <v>781</v>
      </c>
      <c r="E3810" s="1" t="s">
        <v>22</v>
      </c>
      <c r="F3810" s="1" t="s">
        <v>3432</v>
      </c>
      <c r="G3810" s="1" t="b">
        <v>1</v>
      </c>
      <c r="H3810" s="1" t="b">
        <v>1</v>
      </c>
      <c r="I3810" s="1" t="s">
        <v>2221</v>
      </c>
      <c r="J3810" s="5"/>
    </row>
    <row r="3811" hidden="1">
      <c r="A3811" s="2" t="s">
        <v>723</v>
      </c>
      <c r="B3811" s="14"/>
      <c r="C3811" s="1" t="s">
        <v>13</v>
      </c>
      <c r="D3811" s="2" t="s">
        <v>783</v>
      </c>
      <c r="E3811" s="1" t="s">
        <v>22</v>
      </c>
      <c r="F3811" s="1" t="s">
        <v>3433</v>
      </c>
      <c r="G3811" s="1" t="b">
        <v>1</v>
      </c>
      <c r="H3811" s="1" t="b">
        <v>1</v>
      </c>
      <c r="I3811" s="1" t="s">
        <v>2221</v>
      </c>
      <c r="J3811" s="5"/>
    </row>
    <row r="3812" hidden="1">
      <c r="A3812" s="2" t="s">
        <v>723</v>
      </c>
      <c r="B3812" s="14"/>
      <c r="C3812" s="1" t="s">
        <v>13</v>
      </c>
      <c r="D3812" s="2" t="s">
        <v>797</v>
      </c>
      <c r="E3812" s="1" t="s">
        <v>22</v>
      </c>
      <c r="F3812" s="1" t="s">
        <v>3434</v>
      </c>
      <c r="G3812" s="1" t="b">
        <v>1</v>
      </c>
      <c r="H3812" s="1" t="b">
        <v>1</v>
      </c>
      <c r="I3812" s="1" t="s">
        <v>2221</v>
      </c>
      <c r="J3812" s="5"/>
    </row>
    <row r="3813" hidden="1">
      <c r="A3813" s="2" t="s">
        <v>723</v>
      </c>
      <c r="B3813" s="14"/>
      <c r="C3813" s="1" t="s">
        <v>13</v>
      </c>
      <c r="D3813" s="2" t="s">
        <v>763</v>
      </c>
      <c r="E3813" s="1" t="s">
        <v>15</v>
      </c>
      <c r="F3813" s="1" t="s">
        <v>3435</v>
      </c>
      <c r="G3813" s="1" t="b">
        <v>1</v>
      </c>
      <c r="H3813" s="1" t="b">
        <v>1</v>
      </c>
      <c r="I3813" s="1" t="s">
        <v>2236</v>
      </c>
      <c r="J3813" s="5"/>
    </row>
    <row r="3814" hidden="1">
      <c r="A3814" s="2" t="s">
        <v>723</v>
      </c>
      <c r="B3814" s="14"/>
      <c r="C3814" s="1" t="s">
        <v>13</v>
      </c>
      <c r="D3814" s="2" t="s">
        <v>779</v>
      </c>
      <c r="E3814" s="1" t="s">
        <v>22</v>
      </c>
      <c r="F3814" s="1" t="s">
        <v>3436</v>
      </c>
      <c r="G3814" s="1" t="b">
        <v>1</v>
      </c>
      <c r="H3814" s="1" t="b">
        <v>1</v>
      </c>
      <c r="I3814" s="1" t="s">
        <v>2236</v>
      </c>
      <c r="J3814" s="5"/>
    </row>
    <row r="3815" hidden="1">
      <c r="A3815" s="2" t="s">
        <v>724</v>
      </c>
      <c r="B3815" s="14"/>
      <c r="C3815" s="1" t="s">
        <v>15</v>
      </c>
      <c r="D3815" s="2" t="s">
        <v>728</v>
      </c>
      <c r="E3815" s="1" t="s">
        <v>17</v>
      </c>
      <c r="F3815" s="4"/>
      <c r="G3815" s="1" t="b">
        <v>1</v>
      </c>
      <c r="H3815" s="1" t="b">
        <v>1</v>
      </c>
      <c r="I3815" s="1" t="s">
        <v>2207</v>
      </c>
      <c r="J3815" s="5"/>
    </row>
    <row r="3816" hidden="1">
      <c r="A3816" s="2" t="s">
        <v>724</v>
      </c>
      <c r="B3816" s="14"/>
      <c r="C3816" s="1" t="s">
        <v>15</v>
      </c>
      <c r="D3816" s="2" t="s">
        <v>728</v>
      </c>
      <c r="E3816" s="1" t="s">
        <v>17</v>
      </c>
      <c r="F3816" s="1" t="s">
        <v>3437</v>
      </c>
      <c r="G3816" s="1" t="b">
        <v>1</v>
      </c>
      <c r="H3816" s="1" t="b">
        <v>1</v>
      </c>
      <c r="I3816" s="1" t="s">
        <v>2207</v>
      </c>
      <c r="J3816" s="5"/>
    </row>
    <row r="3817" hidden="1">
      <c r="A3817" s="2" t="s">
        <v>725</v>
      </c>
      <c r="B3817" s="14"/>
      <c r="C3817" s="1" t="s">
        <v>15</v>
      </c>
      <c r="D3817" s="2" t="s">
        <v>728</v>
      </c>
      <c r="E3817" s="1" t="s">
        <v>17</v>
      </c>
      <c r="F3817" s="4"/>
      <c r="G3817" s="1" t="b">
        <v>1</v>
      </c>
      <c r="H3817" s="1" t="b">
        <v>1</v>
      </c>
      <c r="I3817" s="1" t="s">
        <v>2207</v>
      </c>
      <c r="J3817" s="5"/>
    </row>
    <row r="3818" hidden="1">
      <c r="A3818" s="2" t="s">
        <v>725</v>
      </c>
      <c r="B3818" s="14"/>
      <c r="C3818" s="1" t="s">
        <v>15</v>
      </c>
      <c r="D3818" s="2" t="s">
        <v>728</v>
      </c>
      <c r="E3818" s="1" t="s">
        <v>17</v>
      </c>
      <c r="F3818" s="1" t="s">
        <v>3437</v>
      </c>
      <c r="G3818" s="1" t="b">
        <v>1</v>
      </c>
      <c r="H3818" s="1" t="b">
        <v>1</v>
      </c>
      <c r="I3818" s="1" t="s">
        <v>2207</v>
      </c>
      <c r="J3818" s="5"/>
    </row>
    <row r="3819" hidden="1">
      <c r="A3819" s="2" t="s">
        <v>725</v>
      </c>
      <c r="B3819" s="14"/>
      <c r="C3819" s="1" t="s">
        <v>15</v>
      </c>
      <c r="D3819" s="2" t="s">
        <v>2651</v>
      </c>
      <c r="E3819" s="4"/>
      <c r="F3819" s="4"/>
      <c r="G3819" s="1" t="b">
        <v>0</v>
      </c>
      <c r="H3819" s="1" t="b">
        <v>0</v>
      </c>
      <c r="I3819" s="1" t="s">
        <v>2221</v>
      </c>
      <c r="J3819" s="5"/>
    </row>
    <row r="3820" hidden="1">
      <c r="A3820" s="2" t="s">
        <v>725</v>
      </c>
      <c r="B3820" s="14"/>
      <c r="C3820" s="1" t="s">
        <v>15</v>
      </c>
      <c r="D3820" s="2" t="s">
        <v>863</v>
      </c>
      <c r="E3820" s="1" t="s">
        <v>13</v>
      </c>
      <c r="F3820" s="4"/>
      <c r="G3820" s="1" t="b">
        <v>0</v>
      </c>
      <c r="H3820" s="1" t="b">
        <v>1</v>
      </c>
      <c r="I3820" s="1" t="s">
        <v>2221</v>
      </c>
      <c r="J3820" s="5"/>
    </row>
    <row r="3821" hidden="1">
      <c r="A3821" s="2" t="s">
        <v>725</v>
      </c>
      <c r="B3821" s="14"/>
      <c r="C3821" s="1" t="s">
        <v>15</v>
      </c>
      <c r="D3821" s="2" t="s">
        <v>12</v>
      </c>
      <c r="E3821" s="1" t="s">
        <v>13</v>
      </c>
      <c r="F3821" s="4"/>
      <c r="G3821" s="1" t="b">
        <v>0</v>
      </c>
      <c r="H3821" s="1" t="b">
        <v>1</v>
      </c>
      <c r="I3821" s="1" t="s">
        <v>2221</v>
      </c>
      <c r="J3821" s="5"/>
    </row>
    <row r="3822" hidden="1">
      <c r="A3822" s="2" t="s">
        <v>725</v>
      </c>
      <c r="B3822" s="14"/>
      <c r="C3822" s="1" t="s">
        <v>15</v>
      </c>
      <c r="D3822" s="2" t="s">
        <v>577</v>
      </c>
      <c r="E3822" s="1" t="s">
        <v>13</v>
      </c>
      <c r="F3822" s="4"/>
      <c r="G3822" s="1" t="b">
        <v>0</v>
      </c>
      <c r="H3822" s="1" t="b">
        <v>1</v>
      </c>
      <c r="I3822" s="1" t="s">
        <v>2221</v>
      </c>
      <c r="J3822" s="5"/>
    </row>
    <row r="3823" hidden="1">
      <c r="A3823" s="2" t="s">
        <v>725</v>
      </c>
      <c r="B3823" s="14"/>
      <c r="C3823" s="1" t="s">
        <v>15</v>
      </c>
      <c r="D3823" s="2" t="s">
        <v>723</v>
      </c>
      <c r="E3823" s="1" t="s">
        <v>13</v>
      </c>
      <c r="F3823" s="4"/>
      <c r="G3823" s="1" t="b">
        <v>1</v>
      </c>
      <c r="H3823" s="1" t="b">
        <v>1</v>
      </c>
      <c r="I3823" s="1" t="s">
        <v>2221</v>
      </c>
      <c r="J3823" s="5"/>
    </row>
    <row r="3824" hidden="1">
      <c r="A3824" s="2" t="s">
        <v>725</v>
      </c>
      <c r="B3824" s="14"/>
      <c r="C3824" s="1" t="s">
        <v>15</v>
      </c>
      <c r="D3824" s="2" t="s">
        <v>800</v>
      </c>
      <c r="E3824" s="1" t="s">
        <v>13</v>
      </c>
      <c r="F3824" s="4"/>
      <c r="G3824" s="1" t="b">
        <v>0</v>
      </c>
      <c r="H3824" s="1" t="b">
        <v>1</v>
      </c>
      <c r="I3824" s="1" t="s">
        <v>2221</v>
      </c>
      <c r="J3824" s="5"/>
    </row>
    <row r="3825" hidden="1">
      <c r="A3825" s="2" t="s">
        <v>725</v>
      </c>
      <c r="B3825" s="14"/>
      <c r="C3825" s="1" t="s">
        <v>15</v>
      </c>
      <c r="D3825" s="2" t="s">
        <v>279</v>
      </c>
      <c r="E3825" s="1" t="s">
        <v>13</v>
      </c>
      <c r="F3825" s="4"/>
      <c r="G3825" s="1" t="b">
        <v>0</v>
      </c>
      <c r="H3825" s="1" t="b">
        <v>1</v>
      </c>
      <c r="I3825" s="1" t="s">
        <v>2221</v>
      </c>
      <c r="J3825" s="5"/>
    </row>
    <row r="3826" hidden="1">
      <c r="A3826" s="2" t="s">
        <v>725</v>
      </c>
      <c r="B3826" s="14"/>
      <c r="C3826" s="1" t="s">
        <v>15</v>
      </c>
      <c r="D3826" s="2" t="s">
        <v>434</v>
      </c>
      <c r="E3826" s="1" t="s">
        <v>13</v>
      </c>
      <c r="F3826" s="4"/>
      <c r="G3826" s="1" t="b">
        <v>0</v>
      </c>
      <c r="H3826" s="1" t="b">
        <v>1</v>
      </c>
      <c r="I3826" s="1" t="s">
        <v>2221</v>
      </c>
      <c r="J3826" s="5"/>
    </row>
    <row r="3827" hidden="1">
      <c r="A3827" s="2" t="s">
        <v>725</v>
      </c>
      <c r="B3827" s="14"/>
      <c r="C3827" s="1" t="s">
        <v>15</v>
      </c>
      <c r="D3827" s="2" t="s">
        <v>1160</v>
      </c>
      <c r="E3827" s="1" t="s">
        <v>13</v>
      </c>
      <c r="F3827" s="4"/>
      <c r="G3827" s="1" t="b">
        <v>0</v>
      </c>
      <c r="H3827" s="1" t="b">
        <v>1</v>
      </c>
      <c r="I3827" s="1" t="s">
        <v>2221</v>
      </c>
      <c r="J3827" s="5"/>
    </row>
    <row r="3828" hidden="1">
      <c r="A3828" s="2" t="s">
        <v>725</v>
      </c>
      <c r="B3828" s="14"/>
      <c r="C3828" s="1" t="s">
        <v>15</v>
      </c>
      <c r="D3828" s="2" t="s">
        <v>1060</v>
      </c>
      <c r="E3828" s="1" t="s">
        <v>13</v>
      </c>
      <c r="F3828" s="4"/>
      <c r="G3828" s="1" t="b">
        <v>0</v>
      </c>
      <c r="H3828" s="1" t="b">
        <v>1</v>
      </c>
      <c r="I3828" s="1" t="s">
        <v>2221</v>
      </c>
      <c r="J3828" s="5"/>
    </row>
    <row r="3829" hidden="1">
      <c r="A3829" s="2" t="s">
        <v>725</v>
      </c>
      <c r="B3829" s="14"/>
      <c r="C3829" s="1" t="s">
        <v>15</v>
      </c>
      <c r="D3829" s="2" t="s">
        <v>2652</v>
      </c>
      <c r="E3829" s="4"/>
      <c r="F3829" s="4"/>
      <c r="G3829" s="1" t="b">
        <v>0</v>
      </c>
      <c r="H3829" s="1" t="b">
        <v>0</v>
      </c>
      <c r="I3829" s="1" t="s">
        <v>2221</v>
      </c>
      <c r="J3829" s="5"/>
    </row>
    <row r="3830" hidden="1">
      <c r="A3830" s="2" t="s">
        <v>725</v>
      </c>
      <c r="B3830" s="14"/>
      <c r="C3830" s="1" t="s">
        <v>15</v>
      </c>
      <c r="D3830" s="2" t="s">
        <v>2653</v>
      </c>
      <c r="E3830" s="4"/>
      <c r="F3830" s="1" t="s">
        <v>2654</v>
      </c>
      <c r="G3830" s="1" t="b">
        <v>0</v>
      </c>
      <c r="H3830" s="1" t="b">
        <v>0</v>
      </c>
      <c r="I3830" s="1" t="s">
        <v>2221</v>
      </c>
      <c r="J3830" s="5"/>
    </row>
    <row r="3831" hidden="1">
      <c r="A3831" s="2" t="s">
        <v>727</v>
      </c>
      <c r="B3831" s="14"/>
      <c r="C3831" s="1" t="s">
        <v>15</v>
      </c>
      <c r="D3831" s="2" t="s">
        <v>728</v>
      </c>
      <c r="E3831" s="1" t="s">
        <v>17</v>
      </c>
      <c r="F3831" s="4"/>
      <c r="G3831" s="1" t="b">
        <v>1</v>
      </c>
      <c r="H3831" s="1" t="b">
        <v>1</v>
      </c>
      <c r="I3831" s="1" t="s">
        <v>2207</v>
      </c>
      <c r="J3831" s="5"/>
    </row>
    <row r="3832" hidden="1">
      <c r="A3832" s="2" t="s">
        <v>727</v>
      </c>
      <c r="B3832" s="14"/>
      <c r="C3832" s="1" t="s">
        <v>15</v>
      </c>
      <c r="D3832" s="2" t="s">
        <v>728</v>
      </c>
      <c r="E3832" s="1" t="s">
        <v>17</v>
      </c>
      <c r="F3832" s="1" t="s">
        <v>3438</v>
      </c>
      <c r="G3832" s="1" t="b">
        <v>1</v>
      </c>
      <c r="H3832" s="1" t="b">
        <v>1</v>
      </c>
      <c r="I3832" s="1" t="s">
        <v>2207</v>
      </c>
      <c r="J3832" s="5"/>
    </row>
    <row r="3833" hidden="1">
      <c r="A3833" s="2" t="s">
        <v>728</v>
      </c>
      <c r="B3833" s="14"/>
      <c r="C3833" s="1" t="s">
        <v>17</v>
      </c>
      <c r="D3833" s="2" t="s">
        <v>728</v>
      </c>
      <c r="E3833" s="1" t="s">
        <v>17</v>
      </c>
      <c r="F3833" s="4"/>
      <c r="G3833" s="1" t="b">
        <v>1</v>
      </c>
      <c r="H3833" s="1" t="b">
        <v>1</v>
      </c>
      <c r="I3833" s="1" t="s">
        <v>2207</v>
      </c>
      <c r="J3833" s="5"/>
    </row>
    <row r="3834" hidden="1">
      <c r="A3834" s="2" t="s">
        <v>728</v>
      </c>
      <c r="B3834" s="14"/>
      <c r="C3834" s="1" t="s">
        <v>17</v>
      </c>
      <c r="D3834" s="2" t="s">
        <v>728</v>
      </c>
      <c r="E3834" s="1" t="s">
        <v>17</v>
      </c>
      <c r="F3834" s="1" t="s">
        <v>3437</v>
      </c>
      <c r="G3834" s="1" t="b">
        <v>1</v>
      </c>
      <c r="H3834" s="1" t="b">
        <v>1</v>
      </c>
      <c r="I3834" s="1" t="s">
        <v>2207</v>
      </c>
      <c r="J3834" s="5"/>
    </row>
    <row r="3835" hidden="1">
      <c r="A3835" s="2" t="s">
        <v>728</v>
      </c>
      <c r="B3835" s="14"/>
      <c r="C3835" s="1" t="s">
        <v>17</v>
      </c>
      <c r="D3835" s="2" t="s">
        <v>779</v>
      </c>
      <c r="E3835" s="1" t="s">
        <v>22</v>
      </c>
      <c r="F3835" s="1" t="s">
        <v>3439</v>
      </c>
      <c r="G3835" s="1" t="b">
        <v>1</v>
      </c>
      <c r="H3835" s="1" t="b">
        <v>1</v>
      </c>
      <c r="I3835" s="1" t="s">
        <v>2236</v>
      </c>
      <c r="J3835" s="5"/>
    </row>
    <row r="3836" hidden="1">
      <c r="A3836" s="2" t="s">
        <v>728</v>
      </c>
      <c r="B3836" s="14"/>
      <c r="C3836" s="1" t="s">
        <v>17</v>
      </c>
      <c r="D3836" s="2" t="s">
        <v>723</v>
      </c>
      <c r="E3836" s="1" t="s">
        <v>13</v>
      </c>
      <c r="F3836" s="1" t="s">
        <v>3440</v>
      </c>
      <c r="G3836" s="1" t="b">
        <v>1</v>
      </c>
      <c r="H3836" s="1" t="b">
        <v>1</v>
      </c>
      <c r="I3836" s="1" t="s">
        <v>2236</v>
      </c>
      <c r="J3836" s="5"/>
    </row>
    <row r="3837" hidden="1">
      <c r="A3837" s="2" t="s">
        <v>728</v>
      </c>
      <c r="B3837" s="14"/>
      <c r="C3837" s="1" t="s">
        <v>17</v>
      </c>
      <c r="D3837" s="2" t="s">
        <v>779</v>
      </c>
      <c r="E3837" s="1" t="s">
        <v>22</v>
      </c>
      <c r="F3837" s="1" t="s">
        <v>3441</v>
      </c>
      <c r="G3837" s="1" t="b">
        <v>1</v>
      </c>
      <c r="H3837" s="1" t="b">
        <v>1</v>
      </c>
      <c r="I3837" s="1" t="s">
        <v>2236</v>
      </c>
      <c r="J3837" s="5"/>
    </row>
    <row r="3838" hidden="1">
      <c r="A3838" s="2" t="s">
        <v>728</v>
      </c>
      <c r="B3838" s="14"/>
      <c r="C3838" s="1" t="s">
        <v>17</v>
      </c>
      <c r="D3838" s="2" t="s">
        <v>774</v>
      </c>
      <c r="E3838" s="1" t="s">
        <v>22</v>
      </c>
      <c r="F3838" s="1" t="s">
        <v>2335</v>
      </c>
      <c r="G3838" s="1" t="b">
        <v>1</v>
      </c>
      <c r="H3838" s="1" t="b">
        <v>1</v>
      </c>
      <c r="I3838" s="1" t="s">
        <v>2236</v>
      </c>
      <c r="J3838" s="5"/>
    </row>
    <row r="3839" hidden="1">
      <c r="A3839" s="2" t="s">
        <v>728</v>
      </c>
      <c r="B3839" s="14"/>
      <c r="C3839" s="1" t="s">
        <v>17</v>
      </c>
      <c r="D3839" s="2" t="s">
        <v>776</v>
      </c>
      <c r="E3839" s="1" t="s">
        <v>22</v>
      </c>
      <c r="F3839" s="1" t="s">
        <v>2335</v>
      </c>
      <c r="G3839" s="1" t="b">
        <v>1</v>
      </c>
      <c r="H3839" s="1" t="b">
        <v>1</v>
      </c>
      <c r="I3839" s="1" t="s">
        <v>2236</v>
      </c>
      <c r="J3839" s="5"/>
    </row>
    <row r="3840" hidden="1">
      <c r="A3840" s="2" t="s">
        <v>728</v>
      </c>
      <c r="B3840" s="14"/>
      <c r="C3840" s="1" t="s">
        <v>17</v>
      </c>
      <c r="D3840" s="2" t="s">
        <v>775</v>
      </c>
      <c r="E3840" s="1" t="s">
        <v>22</v>
      </c>
      <c r="F3840" s="1" t="s">
        <v>2335</v>
      </c>
      <c r="G3840" s="1" t="b">
        <v>1</v>
      </c>
      <c r="H3840" s="1" t="b">
        <v>1</v>
      </c>
      <c r="I3840" s="1" t="s">
        <v>2236</v>
      </c>
      <c r="J3840" s="5"/>
    </row>
    <row r="3841" hidden="1">
      <c r="A3841" s="2" t="s">
        <v>728</v>
      </c>
      <c r="B3841" s="14"/>
      <c r="C3841" s="1" t="s">
        <v>17</v>
      </c>
      <c r="D3841" s="2" t="s">
        <v>779</v>
      </c>
      <c r="E3841" s="1" t="s">
        <v>22</v>
      </c>
      <c r="F3841" s="1" t="s">
        <v>3436</v>
      </c>
      <c r="G3841" s="1" t="b">
        <v>1</v>
      </c>
      <c r="H3841" s="1" t="b">
        <v>1</v>
      </c>
      <c r="I3841" s="1" t="s">
        <v>2236</v>
      </c>
      <c r="J3841" s="5"/>
    </row>
    <row r="3842" hidden="1">
      <c r="A3842" s="2" t="s">
        <v>728</v>
      </c>
      <c r="B3842" s="14"/>
      <c r="C3842" s="1" t="s">
        <v>17</v>
      </c>
      <c r="D3842" s="2" t="s">
        <v>774</v>
      </c>
      <c r="E3842" s="1" t="s">
        <v>22</v>
      </c>
      <c r="F3842" s="1" t="s">
        <v>3442</v>
      </c>
      <c r="G3842" s="1" t="b">
        <v>1</v>
      </c>
      <c r="H3842" s="1" t="b">
        <v>1</v>
      </c>
      <c r="I3842" s="1" t="s">
        <v>2236</v>
      </c>
      <c r="J3842" s="5"/>
    </row>
    <row r="3843" hidden="1">
      <c r="A3843" s="2" t="s">
        <v>728</v>
      </c>
      <c r="B3843" s="14"/>
      <c r="C3843" s="1" t="s">
        <v>17</v>
      </c>
      <c r="D3843" s="2" t="s">
        <v>776</v>
      </c>
      <c r="E3843" s="1" t="s">
        <v>22</v>
      </c>
      <c r="F3843" s="1" t="s">
        <v>3443</v>
      </c>
      <c r="G3843" s="1" t="b">
        <v>1</v>
      </c>
      <c r="H3843" s="1" t="b">
        <v>1</v>
      </c>
      <c r="I3843" s="1" t="s">
        <v>2236</v>
      </c>
      <c r="J3843" s="5"/>
    </row>
    <row r="3844" hidden="1">
      <c r="A3844" s="2" t="s">
        <v>728</v>
      </c>
      <c r="B3844" s="14"/>
      <c r="C3844" s="1" t="s">
        <v>17</v>
      </c>
      <c r="D3844" s="2" t="s">
        <v>775</v>
      </c>
      <c r="E3844" s="1" t="s">
        <v>22</v>
      </c>
      <c r="F3844" s="1" t="s">
        <v>3444</v>
      </c>
      <c r="G3844" s="1" t="b">
        <v>1</v>
      </c>
      <c r="H3844" s="1" t="b">
        <v>1</v>
      </c>
      <c r="I3844" s="1" t="s">
        <v>2236</v>
      </c>
      <c r="J3844" s="5"/>
    </row>
    <row r="3845" hidden="1">
      <c r="A3845" s="2" t="s">
        <v>731</v>
      </c>
      <c r="B3845" s="14"/>
      <c r="C3845" s="1" t="s">
        <v>167</v>
      </c>
      <c r="D3845" s="2" t="s">
        <v>763</v>
      </c>
      <c r="E3845" s="1" t="s">
        <v>15</v>
      </c>
      <c r="F3845" s="1" t="s">
        <v>2333</v>
      </c>
      <c r="G3845" s="1" t="b">
        <v>1</v>
      </c>
      <c r="H3845" s="1" t="b">
        <v>1</v>
      </c>
      <c r="I3845" s="1" t="s">
        <v>2221</v>
      </c>
      <c r="J3845" s="5"/>
    </row>
    <row r="3846" hidden="1">
      <c r="A3846" s="2" t="s">
        <v>732</v>
      </c>
      <c r="B3846" s="14"/>
      <c r="C3846" s="1" t="s">
        <v>167</v>
      </c>
      <c r="D3846" s="2" t="s">
        <v>763</v>
      </c>
      <c r="E3846" s="1" t="s">
        <v>15</v>
      </c>
      <c r="F3846" s="1" t="s">
        <v>2333</v>
      </c>
      <c r="G3846" s="1" t="b">
        <v>1</v>
      </c>
      <c r="H3846" s="1" t="b">
        <v>1</v>
      </c>
      <c r="I3846" s="1" t="s">
        <v>2221</v>
      </c>
      <c r="J3846" s="5"/>
    </row>
    <row r="3847" hidden="1">
      <c r="A3847" s="1" t="s">
        <v>733</v>
      </c>
      <c r="B3847" s="14"/>
      <c r="C3847" s="1" t="s">
        <v>167</v>
      </c>
      <c r="D3847" s="2" t="s">
        <v>724</v>
      </c>
      <c r="E3847" s="1" t="s">
        <v>15</v>
      </c>
      <c r="F3847" s="1" t="s">
        <v>3445</v>
      </c>
      <c r="G3847" s="1" t="b">
        <v>1</v>
      </c>
      <c r="H3847" s="1" t="b">
        <v>1</v>
      </c>
      <c r="I3847" s="1" t="s">
        <v>2221</v>
      </c>
      <c r="J3847" s="5"/>
    </row>
    <row r="3848" hidden="1">
      <c r="A3848" s="1" t="s">
        <v>733</v>
      </c>
      <c r="B3848" s="14"/>
      <c r="C3848" s="1" t="s">
        <v>167</v>
      </c>
      <c r="D3848" s="2" t="s">
        <v>763</v>
      </c>
      <c r="E3848" s="1" t="s">
        <v>15</v>
      </c>
      <c r="F3848" s="1" t="s">
        <v>2333</v>
      </c>
      <c r="G3848" s="1" t="b">
        <v>1</v>
      </c>
      <c r="H3848" s="1" t="b">
        <v>1</v>
      </c>
      <c r="I3848" s="1" t="s">
        <v>2221</v>
      </c>
      <c r="J3848" s="5"/>
    </row>
    <row r="3849" hidden="1">
      <c r="A3849" s="2" t="s">
        <v>734</v>
      </c>
      <c r="B3849" s="14"/>
      <c r="C3849" s="1" t="s">
        <v>167</v>
      </c>
      <c r="D3849" s="2" t="s">
        <v>724</v>
      </c>
      <c r="E3849" s="1" t="s">
        <v>15</v>
      </c>
      <c r="F3849" s="1" t="s">
        <v>3445</v>
      </c>
      <c r="G3849" s="1" t="b">
        <v>1</v>
      </c>
      <c r="H3849" s="1" t="b">
        <v>1</v>
      </c>
      <c r="I3849" s="1" t="s">
        <v>2221</v>
      </c>
      <c r="J3849" s="5"/>
    </row>
    <row r="3850" hidden="1">
      <c r="A3850" s="2" t="s">
        <v>734</v>
      </c>
      <c r="B3850" s="14"/>
      <c r="C3850" s="1" t="s">
        <v>167</v>
      </c>
      <c r="D3850" s="2" t="s">
        <v>764</v>
      </c>
      <c r="E3850" s="1" t="s">
        <v>17</v>
      </c>
      <c r="F3850" s="1" t="s">
        <v>2247</v>
      </c>
      <c r="G3850" s="1" t="b">
        <v>1</v>
      </c>
      <c r="H3850" s="1" t="b">
        <v>1</v>
      </c>
      <c r="I3850" s="1" t="s">
        <v>2221</v>
      </c>
      <c r="J3850" s="5"/>
    </row>
    <row r="3851" hidden="1">
      <c r="A3851" s="2" t="s">
        <v>734</v>
      </c>
      <c r="B3851" s="14"/>
      <c r="C3851" s="1" t="s">
        <v>167</v>
      </c>
      <c r="D3851" s="2" t="s">
        <v>763</v>
      </c>
      <c r="E3851" s="1" t="s">
        <v>15</v>
      </c>
      <c r="F3851" s="1" t="s">
        <v>2333</v>
      </c>
      <c r="G3851" s="1" t="b">
        <v>1</v>
      </c>
      <c r="H3851" s="1" t="b">
        <v>1</v>
      </c>
      <c r="I3851" s="1" t="s">
        <v>2221</v>
      </c>
      <c r="J3851" s="5"/>
    </row>
    <row r="3852" hidden="1">
      <c r="A3852" s="2" t="s">
        <v>735</v>
      </c>
      <c r="B3852" s="14"/>
      <c r="C3852" s="1" t="s">
        <v>167</v>
      </c>
      <c r="D3852" s="2" t="s">
        <v>800</v>
      </c>
      <c r="E3852" s="1" t="s">
        <v>13</v>
      </c>
      <c r="F3852" s="1" t="s">
        <v>2448</v>
      </c>
      <c r="G3852" s="1" t="b">
        <v>0</v>
      </c>
      <c r="H3852" s="1" t="b">
        <v>1</v>
      </c>
      <c r="I3852" s="1" t="s">
        <v>2221</v>
      </c>
      <c r="J3852" s="5"/>
    </row>
    <row r="3853" hidden="1">
      <c r="A3853" s="2" t="s">
        <v>736</v>
      </c>
      <c r="B3853" s="14"/>
      <c r="C3853" s="1" t="s">
        <v>167</v>
      </c>
      <c r="D3853" s="2" t="s">
        <v>1047</v>
      </c>
      <c r="E3853" s="1" t="s">
        <v>22</v>
      </c>
      <c r="F3853" s="1" t="s">
        <v>2662</v>
      </c>
      <c r="G3853" s="1" t="b">
        <v>0</v>
      </c>
      <c r="H3853" s="1" t="b">
        <v>1</v>
      </c>
      <c r="I3853" s="1" t="s">
        <v>2221</v>
      </c>
      <c r="J3853" s="5"/>
    </row>
    <row r="3854" hidden="1">
      <c r="A3854" s="2" t="s">
        <v>737</v>
      </c>
      <c r="B3854" s="14"/>
      <c r="C3854" s="1" t="s">
        <v>167</v>
      </c>
      <c r="D3854" s="2" t="s">
        <v>763</v>
      </c>
      <c r="E3854" s="1" t="s">
        <v>15</v>
      </c>
      <c r="F3854" s="1" t="s">
        <v>2333</v>
      </c>
      <c r="G3854" s="1" t="b">
        <v>1</v>
      </c>
      <c r="H3854" s="1" t="b">
        <v>1</v>
      </c>
      <c r="I3854" s="1" t="s">
        <v>2221</v>
      </c>
      <c r="J3854" s="5"/>
    </row>
    <row r="3855" hidden="1">
      <c r="A3855" s="2" t="s">
        <v>739</v>
      </c>
      <c r="B3855" s="14"/>
      <c r="C3855" s="1" t="s">
        <v>167</v>
      </c>
      <c r="D3855" s="2" t="s">
        <v>2666</v>
      </c>
      <c r="E3855" s="4"/>
      <c r="F3855" s="1" t="s">
        <v>2667</v>
      </c>
      <c r="G3855" s="1" t="b">
        <v>0</v>
      </c>
      <c r="H3855" s="1" t="b">
        <v>0</v>
      </c>
      <c r="I3855" s="1" t="s">
        <v>2221</v>
      </c>
      <c r="J3855" s="5"/>
    </row>
    <row r="3856" hidden="1">
      <c r="A3856" s="2" t="s">
        <v>740</v>
      </c>
      <c r="B3856" s="14"/>
      <c r="C3856" s="1" t="s">
        <v>167</v>
      </c>
      <c r="D3856" s="2" t="s">
        <v>434</v>
      </c>
      <c r="E3856" s="1" t="s">
        <v>13</v>
      </c>
      <c r="F3856" s="1" t="s">
        <v>2668</v>
      </c>
      <c r="G3856" s="1" t="b">
        <v>0</v>
      </c>
      <c r="H3856" s="1" t="b">
        <v>1</v>
      </c>
      <c r="I3856" s="1" t="s">
        <v>2221</v>
      </c>
      <c r="J3856" s="5"/>
    </row>
    <row r="3857" hidden="1">
      <c r="A3857" s="2" t="s">
        <v>741</v>
      </c>
      <c r="B3857" s="14"/>
      <c r="C3857" s="1" t="s">
        <v>167</v>
      </c>
      <c r="D3857" s="2" t="s">
        <v>763</v>
      </c>
      <c r="E3857" s="1" t="s">
        <v>15</v>
      </c>
      <c r="F3857" s="1" t="s">
        <v>2333</v>
      </c>
      <c r="G3857" s="1" t="b">
        <v>1</v>
      </c>
      <c r="H3857" s="1" t="b">
        <v>1</v>
      </c>
      <c r="I3857" s="1" t="s">
        <v>2221</v>
      </c>
      <c r="J3857" s="5"/>
    </row>
    <row r="3858" hidden="1">
      <c r="A3858" s="2" t="s">
        <v>742</v>
      </c>
      <c r="B3858" s="14"/>
      <c r="C3858" s="1" t="s">
        <v>167</v>
      </c>
      <c r="D3858" s="2" t="s">
        <v>1060</v>
      </c>
      <c r="E3858" s="1" t="s">
        <v>13</v>
      </c>
      <c r="F3858" s="1" t="s">
        <v>2669</v>
      </c>
      <c r="G3858" s="1" t="b">
        <v>0</v>
      </c>
      <c r="H3858" s="1" t="b">
        <v>1</v>
      </c>
      <c r="I3858" s="1" t="s">
        <v>2221</v>
      </c>
      <c r="J3858" s="5"/>
    </row>
    <row r="3859" hidden="1">
      <c r="A3859" s="1" t="s">
        <v>743</v>
      </c>
      <c r="B3859" s="14"/>
      <c r="C3859" s="1" t="s">
        <v>167</v>
      </c>
      <c r="D3859" s="2" t="s">
        <v>763</v>
      </c>
      <c r="E3859" s="1" t="s">
        <v>15</v>
      </c>
      <c r="F3859" s="1" t="s">
        <v>2333</v>
      </c>
      <c r="G3859" s="1" t="b">
        <v>1</v>
      </c>
      <c r="H3859" s="1" t="b">
        <v>1</v>
      </c>
      <c r="I3859" s="1" t="s">
        <v>2221</v>
      </c>
      <c r="J3859" s="5"/>
    </row>
    <row r="3860" hidden="1">
      <c r="A3860" s="1" t="s">
        <v>744</v>
      </c>
      <c r="B3860" s="14"/>
      <c r="C3860" s="1" t="s">
        <v>167</v>
      </c>
      <c r="D3860" s="2" t="s">
        <v>724</v>
      </c>
      <c r="E3860" s="1" t="s">
        <v>15</v>
      </c>
      <c r="F3860" s="1" t="s">
        <v>3445</v>
      </c>
      <c r="G3860" s="1" t="b">
        <v>1</v>
      </c>
      <c r="H3860" s="1" t="b">
        <v>1</v>
      </c>
      <c r="I3860" s="1" t="s">
        <v>2221</v>
      </c>
      <c r="J3860" s="5"/>
    </row>
    <row r="3861" hidden="1">
      <c r="A3861" s="1" t="s">
        <v>744</v>
      </c>
      <c r="B3861" s="14"/>
      <c r="C3861" s="1" t="s">
        <v>167</v>
      </c>
      <c r="D3861" s="2" t="s">
        <v>763</v>
      </c>
      <c r="E3861" s="1" t="s">
        <v>15</v>
      </c>
      <c r="F3861" s="1" t="s">
        <v>2333</v>
      </c>
      <c r="G3861" s="1" t="b">
        <v>1</v>
      </c>
      <c r="H3861" s="1" t="b">
        <v>1</v>
      </c>
      <c r="I3861" s="1" t="s">
        <v>2221</v>
      </c>
      <c r="J3861" s="5"/>
    </row>
    <row r="3862" hidden="1">
      <c r="A3862" s="1" t="s">
        <v>745</v>
      </c>
      <c r="B3862" s="14"/>
      <c r="C3862" s="1" t="s">
        <v>167</v>
      </c>
      <c r="D3862" s="2" t="s">
        <v>724</v>
      </c>
      <c r="E3862" s="1" t="s">
        <v>15</v>
      </c>
      <c r="F3862" s="1" t="s">
        <v>3445</v>
      </c>
      <c r="G3862" s="1" t="b">
        <v>1</v>
      </c>
      <c r="H3862" s="1" t="b">
        <v>1</v>
      </c>
      <c r="I3862" s="1" t="s">
        <v>2221</v>
      </c>
      <c r="J3862" s="5"/>
    </row>
    <row r="3863" hidden="1">
      <c r="A3863" s="1" t="s">
        <v>745</v>
      </c>
      <c r="B3863" s="14"/>
      <c r="C3863" s="1" t="s">
        <v>167</v>
      </c>
      <c r="D3863" s="2" t="s">
        <v>764</v>
      </c>
      <c r="E3863" s="1" t="s">
        <v>17</v>
      </c>
      <c r="F3863" s="1" t="s">
        <v>2247</v>
      </c>
      <c r="G3863" s="1" t="b">
        <v>1</v>
      </c>
      <c r="H3863" s="1" t="b">
        <v>1</v>
      </c>
      <c r="I3863" s="1" t="s">
        <v>2221</v>
      </c>
      <c r="J3863" s="5"/>
    </row>
    <row r="3864" hidden="1">
      <c r="A3864" s="1" t="s">
        <v>745</v>
      </c>
      <c r="B3864" s="14"/>
      <c r="C3864" s="1" t="s">
        <v>167</v>
      </c>
      <c r="D3864" s="2" t="s">
        <v>763</v>
      </c>
      <c r="E3864" s="1" t="s">
        <v>15</v>
      </c>
      <c r="F3864" s="1" t="s">
        <v>2333</v>
      </c>
      <c r="G3864" s="1" t="b">
        <v>1</v>
      </c>
      <c r="H3864" s="1" t="b">
        <v>1</v>
      </c>
      <c r="I3864" s="1" t="s">
        <v>2221</v>
      </c>
      <c r="J3864" s="5"/>
    </row>
    <row r="3865" hidden="1">
      <c r="A3865" s="1" t="s">
        <v>746</v>
      </c>
      <c r="B3865" s="14"/>
      <c r="C3865" s="1" t="s">
        <v>167</v>
      </c>
      <c r="D3865" s="2" t="s">
        <v>763</v>
      </c>
      <c r="E3865" s="1" t="s">
        <v>15</v>
      </c>
      <c r="F3865" s="1" t="s">
        <v>2333</v>
      </c>
      <c r="G3865" s="1" t="b">
        <v>1</v>
      </c>
      <c r="H3865" s="1" t="b">
        <v>1</v>
      </c>
      <c r="I3865" s="1" t="s">
        <v>2221</v>
      </c>
      <c r="J3865" s="5"/>
    </row>
    <row r="3866" hidden="1">
      <c r="A3866" s="1" t="s">
        <v>747</v>
      </c>
      <c r="B3866" s="14"/>
      <c r="C3866" s="1" t="s">
        <v>167</v>
      </c>
      <c r="D3866" s="2" t="s">
        <v>724</v>
      </c>
      <c r="E3866" s="1" t="s">
        <v>15</v>
      </c>
      <c r="F3866" s="1" t="s">
        <v>3445</v>
      </c>
      <c r="G3866" s="1" t="b">
        <v>1</v>
      </c>
      <c r="H3866" s="1" t="b">
        <v>1</v>
      </c>
      <c r="I3866" s="1" t="s">
        <v>2221</v>
      </c>
      <c r="J3866" s="5"/>
    </row>
    <row r="3867" hidden="1">
      <c r="A3867" s="1" t="s">
        <v>747</v>
      </c>
      <c r="B3867" s="14"/>
      <c r="C3867" s="1" t="s">
        <v>167</v>
      </c>
      <c r="D3867" s="2" t="s">
        <v>763</v>
      </c>
      <c r="E3867" s="1" t="s">
        <v>15</v>
      </c>
      <c r="F3867" s="1" t="s">
        <v>2333</v>
      </c>
      <c r="G3867" s="1" t="b">
        <v>1</v>
      </c>
      <c r="H3867" s="1" t="b">
        <v>1</v>
      </c>
      <c r="I3867" s="1" t="s">
        <v>2221</v>
      </c>
      <c r="J3867" s="5"/>
    </row>
    <row r="3868" hidden="1">
      <c r="A3868" s="1" t="s">
        <v>748</v>
      </c>
      <c r="B3868" s="14"/>
      <c r="C3868" s="1" t="s">
        <v>167</v>
      </c>
      <c r="D3868" s="2" t="s">
        <v>724</v>
      </c>
      <c r="E3868" s="1" t="s">
        <v>15</v>
      </c>
      <c r="F3868" s="1" t="s">
        <v>3445</v>
      </c>
      <c r="G3868" s="1" t="b">
        <v>1</v>
      </c>
      <c r="H3868" s="1" t="b">
        <v>1</v>
      </c>
      <c r="I3868" s="1" t="s">
        <v>2221</v>
      </c>
      <c r="J3868" s="5"/>
    </row>
    <row r="3869" hidden="1">
      <c r="A3869" s="1" t="s">
        <v>748</v>
      </c>
      <c r="B3869" s="14"/>
      <c r="C3869" s="1" t="s">
        <v>167</v>
      </c>
      <c r="D3869" s="2" t="s">
        <v>764</v>
      </c>
      <c r="E3869" s="1" t="s">
        <v>17</v>
      </c>
      <c r="F3869" s="1" t="s">
        <v>2247</v>
      </c>
      <c r="G3869" s="1" t="b">
        <v>1</v>
      </c>
      <c r="H3869" s="1" t="b">
        <v>1</v>
      </c>
      <c r="I3869" s="1" t="s">
        <v>2221</v>
      </c>
      <c r="J3869" s="5"/>
    </row>
    <row r="3870">
      <c r="A3870" s="1" t="s">
        <v>748</v>
      </c>
      <c r="B3870" s="13">
        <v>46015.747812500005</v>
      </c>
      <c r="C3870" s="1" t="s">
        <v>167</v>
      </c>
      <c r="D3870" s="2" t="s">
        <v>763</v>
      </c>
      <c r="E3870" s="1" t="s">
        <v>15</v>
      </c>
      <c r="F3870" s="1" t="s">
        <v>2333</v>
      </c>
      <c r="G3870" s="1" t="b">
        <v>1</v>
      </c>
      <c r="H3870" s="1" t="b">
        <v>1</v>
      </c>
      <c r="I3870" s="1" t="s">
        <v>2221</v>
      </c>
      <c r="J3870" s="5"/>
    </row>
    <row r="3871" hidden="1">
      <c r="A3871" s="1" t="s">
        <v>749</v>
      </c>
      <c r="B3871" s="14"/>
      <c r="C3871" s="1" t="s">
        <v>167</v>
      </c>
      <c r="D3871" s="2" t="s">
        <v>724</v>
      </c>
      <c r="E3871" s="1" t="s">
        <v>15</v>
      </c>
      <c r="F3871" s="1" t="s">
        <v>3445</v>
      </c>
      <c r="G3871" s="1" t="b">
        <v>1</v>
      </c>
      <c r="H3871" s="1" t="b">
        <v>1</v>
      </c>
      <c r="I3871" s="1" t="s">
        <v>2221</v>
      </c>
      <c r="J3871" s="5"/>
    </row>
    <row r="3872" hidden="1">
      <c r="A3872" s="1" t="s">
        <v>749</v>
      </c>
      <c r="B3872" s="14"/>
      <c r="C3872" s="1" t="s">
        <v>167</v>
      </c>
      <c r="D3872" s="2" t="s">
        <v>763</v>
      </c>
      <c r="E3872" s="1" t="s">
        <v>15</v>
      </c>
      <c r="F3872" s="1" t="s">
        <v>2333</v>
      </c>
      <c r="G3872" s="1" t="b">
        <v>1</v>
      </c>
      <c r="H3872" s="1" t="b">
        <v>1</v>
      </c>
      <c r="I3872" s="1" t="s">
        <v>2221</v>
      </c>
      <c r="J3872" s="5"/>
    </row>
    <row r="3873" hidden="1">
      <c r="A3873" s="1" t="s">
        <v>750</v>
      </c>
      <c r="B3873" s="14"/>
      <c r="C3873" s="1" t="s">
        <v>167</v>
      </c>
      <c r="D3873" s="2" t="s">
        <v>764</v>
      </c>
      <c r="E3873" s="1" t="s">
        <v>17</v>
      </c>
      <c r="F3873" s="1" t="s">
        <v>2412</v>
      </c>
      <c r="G3873" s="1" t="b">
        <v>1</v>
      </c>
      <c r="H3873" s="1" t="b">
        <v>1</v>
      </c>
      <c r="I3873" s="1" t="s">
        <v>2221</v>
      </c>
      <c r="J3873" s="5"/>
    </row>
    <row r="3874" hidden="1">
      <c r="A3874" s="1" t="s">
        <v>750</v>
      </c>
      <c r="B3874" s="14"/>
      <c r="C3874" s="1" t="s">
        <v>167</v>
      </c>
      <c r="D3874" s="2" t="s">
        <v>763</v>
      </c>
      <c r="E3874" s="1" t="s">
        <v>15</v>
      </c>
      <c r="F3874" s="1" t="s">
        <v>2333</v>
      </c>
      <c r="G3874" s="1" t="b">
        <v>1</v>
      </c>
      <c r="H3874" s="1" t="b">
        <v>1</v>
      </c>
      <c r="I3874" s="1" t="s">
        <v>2221</v>
      </c>
      <c r="J3874" s="5"/>
    </row>
    <row r="3875" hidden="1">
      <c r="A3875" s="1" t="s">
        <v>751</v>
      </c>
      <c r="B3875" s="14"/>
      <c r="C3875" s="1" t="s">
        <v>167</v>
      </c>
      <c r="D3875" s="2" t="s">
        <v>724</v>
      </c>
      <c r="E3875" s="1" t="s">
        <v>15</v>
      </c>
      <c r="F3875" s="1" t="s">
        <v>3445</v>
      </c>
      <c r="G3875" s="1" t="b">
        <v>1</v>
      </c>
      <c r="H3875" s="1" t="b">
        <v>1</v>
      </c>
      <c r="I3875" s="1" t="s">
        <v>2221</v>
      </c>
      <c r="J3875" s="5"/>
    </row>
    <row r="3876">
      <c r="A3876" s="1" t="s">
        <v>751</v>
      </c>
      <c r="B3876" s="13">
        <v>46015.755949074075</v>
      </c>
      <c r="C3876" s="1" t="s">
        <v>167</v>
      </c>
      <c r="D3876" s="2" t="s">
        <v>763</v>
      </c>
      <c r="E3876" s="1" t="s">
        <v>15</v>
      </c>
      <c r="F3876" s="1" t="s">
        <v>2333</v>
      </c>
      <c r="G3876" s="1" t="b">
        <v>1</v>
      </c>
      <c r="H3876" s="1" t="b">
        <v>1</v>
      </c>
      <c r="I3876" s="1" t="s">
        <v>2221</v>
      </c>
      <c r="J3876" s="5"/>
    </row>
    <row r="3877" hidden="1">
      <c r="A3877" s="1" t="s">
        <v>752</v>
      </c>
      <c r="B3877" s="14"/>
      <c r="C3877" s="1" t="s">
        <v>167</v>
      </c>
      <c r="D3877" s="2" t="s">
        <v>724</v>
      </c>
      <c r="E3877" s="1" t="s">
        <v>15</v>
      </c>
      <c r="F3877" s="1" t="s">
        <v>3445</v>
      </c>
      <c r="G3877" s="1" t="b">
        <v>1</v>
      </c>
      <c r="H3877" s="1" t="b">
        <v>1</v>
      </c>
      <c r="I3877" s="1" t="s">
        <v>2221</v>
      </c>
      <c r="J3877" s="5"/>
    </row>
    <row r="3878" hidden="1">
      <c r="A3878" s="1" t="s">
        <v>752</v>
      </c>
      <c r="B3878" s="14"/>
      <c r="C3878" s="1" t="s">
        <v>167</v>
      </c>
      <c r="D3878" s="2" t="s">
        <v>764</v>
      </c>
      <c r="E3878" s="1" t="s">
        <v>17</v>
      </c>
      <c r="F3878" s="1" t="s">
        <v>2247</v>
      </c>
      <c r="G3878" s="1" t="b">
        <v>1</v>
      </c>
      <c r="H3878" s="1" t="b">
        <v>1</v>
      </c>
      <c r="I3878" s="1" t="s">
        <v>2221</v>
      </c>
      <c r="J3878" s="5"/>
    </row>
    <row r="3879" hidden="1">
      <c r="A3879" s="1" t="s">
        <v>752</v>
      </c>
      <c r="B3879" s="14"/>
      <c r="C3879" s="1" t="s">
        <v>167</v>
      </c>
      <c r="D3879" s="2" t="s">
        <v>763</v>
      </c>
      <c r="E3879" s="1" t="s">
        <v>15</v>
      </c>
      <c r="F3879" s="1" t="s">
        <v>2333</v>
      </c>
      <c r="G3879" s="1" t="b">
        <v>1</v>
      </c>
      <c r="H3879" s="1" t="b">
        <v>1</v>
      </c>
      <c r="I3879" s="1" t="s">
        <v>2221</v>
      </c>
      <c r="J3879" s="5"/>
    </row>
    <row r="3880" hidden="1">
      <c r="A3880" s="1" t="s">
        <v>753</v>
      </c>
      <c r="B3880" s="14"/>
      <c r="C3880" s="1" t="s">
        <v>167</v>
      </c>
      <c r="D3880" s="2" t="s">
        <v>724</v>
      </c>
      <c r="E3880" s="1" t="s">
        <v>15</v>
      </c>
      <c r="F3880" s="1" t="s">
        <v>3445</v>
      </c>
      <c r="G3880" s="1" t="b">
        <v>1</v>
      </c>
      <c r="H3880" s="1" t="b">
        <v>1</v>
      </c>
      <c r="I3880" s="1" t="s">
        <v>2221</v>
      </c>
      <c r="J3880" s="5"/>
    </row>
    <row r="3881" hidden="1">
      <c r="A3881" s="1" t="s">
        <v>753</v>
      </c>
      <c r="B3881" s="14"/>
      <c r="C3881" s="1" t="s">
        <v>167</v>
      </c>
      <c r="D3881" s="2" t="s">
        <v>763</v>
      </c>
      <c r="E3881" s="1" t="s">
        <v>15</v>
      </c>
      <c r="F3881" s="1" t="s">
        <v>2333</v>
      </c>
      <c r="G3881" s="1" t="b">
        <v>1</v>
      </c>
      <c r="H3881" s="1" t="b">
        <v>1</v>
      </c>
      <c r="I3881" s="1" t="s">
        <v>2221</v>
      </c>
      <c r="J3881" s="5"/>
    </row>
    <row r="3882" hidden="1">
      <c r="A3882" s="1" t="s">
        <v>754</v>
      </c>
      <c r="B3882" s="14"/>
      <c r="C3882" s="1" t="s">
        <v>167</v>
      </c>
      <c r="D3882" s="2" t="s">
        <v>764</v>
      </c>
      <c r="E3882" s="1" t="s">
        <v>17</v>
      </c>
      <c r="F3882" s="1" t="s">
        <v>2412</v>
      </c>
      <c r="G3882" s="1" t="b">
        <v>1</v>
      </c>
      <c r="H3882" s="1" t="b">
        <v>1</v>
      </c>
      <c r="I3882" s="1" t="s">
        <v>2221</v>
      </c>
      <c r="J3882" s="5"/>
    </row>
    <row r="3883" hidden="1">
      <c r="A3883" s="1" t="s">
        <v>754</v>
      </c>
      <c r="B3883" s="14"/>
      <c r="C3883" s="1" t="s">
        <v>167</v>
      </c>
      <c r="D3883" s="2" t="s">
        <v>763</v>
      </c>
      <c r="E3883" s="1" t="s">
        <v>15</v>
      </c>
      <c r="F3883" s="1" t="s">
        <v>2333</v>
      </c>
      <c r="G3883" s="1" t="b">
        <v>1</v>
      </c>
      <c r="H3883" s="1" t="b">
        <v>1</v>
      </c>
      <c r="I3883" s="1" t="s">
        <v>2221</v>
      </c>
      <c r="J3883" s="5"/>
    </row>
    <row r="3884" hidden="1">
      <c r="A3884" s="1" t="s">
        <v>755</v>
      </c>
      <c r="B3884" s="14"/>
      <c r="C3884" s="1" t="s">
        <v>167</v>
      </c>
      <c r="D3884" s="2" t="s">
        <v>724</v>
      </c>
      <c r="E3884" s="1" t="s">
        <v>15</v>
      </c>
      <c r="F3884" s="1" t="s">
        <v>3445</v>
      </c>
      <c r="G3884" s="1" t="b">
        <v>1</v>
      </c>
      <c r="H3884" s="1" t="b">
        <v>1</v>
      </c>
      <c r="I3884" s="1" t="s">
        <v>2221</v>
      </c>
      <c r="J3884" s="5"/>
    </row>
    <row r="3885" hidden="1">
      <c r="A3885" s="1" t="s">
        <v>755</v>
      </c>
      <c r="B3885" s="14"/>
      <c r="C3885" s="1" t="s">
        <v>167</v>
      </c>
      <c r="D3885" s="2" t="s">
        <v>763</v>
      </c>
      <c r="E3885" s="1" t="s">
        <v>15</v>
      </c>
      <c r="F3885" s="1" t="s">
        <v>2333</v>
      </c>
      <c r="G3885" s="1" t="b">
        <v>1</v>
      </c>
      <c r="H3885" s="1" t="b">
        <v>1</v>
      </c>
      <c r="I3885" s="1" t="s">
        <v>2221</v>
      </c>
      <c r="J3885" s="5"/>
    </row>
    <row r="3886" hidden="1">
      <c r="A3886" s="1" t="s">
        <v>756</v>
      </c>
      <c r="B3886" s="14"/>
      <c r="C3886" s="1" t="s">
        <v>167</v>
      </c>
      <c r="D3886" s="2" t="s">
        <v>724</v>
      </c>
      <c r="E3886" s="1" t="s">
        <v>15</v>
      </c>
      <c r="F3886" s="1" t="s">
        <v>3445</v>
      </c>
      <c r="G3886" s="1" t="b">
        <v>1</v>
      </c>
      <c r="H3886" s="1" t="b">
        <v>1</v>
      </c>
      <c r="I3886" s="1" t="s">
        <v>2221</v>
      </c>
      <c r="J3886" s="5"/>
    </row>
    <row r="3887" hidden="1">
      <c r="A3887" s="1" t="s">
        <v>756</v>
      </c>
      <c r="B3887" s="14"/>
      <c r="C3887" s="1" t="s">
        <v>167</v>
      </c>
      <c r="D3887" s="2" t="s">
        <v>764</v>
      </c>
      <c r="E3887" s="1" t="s">
        <v>17</v>
      </c>
      <c r="F3887" s="1" t="s">
        <v>2247</v>
      </c>
      <c r="G3887" s="1" t="b">
        <v>1</v>
      </c>
      <c r="H3887" s="1" t="b">
        <v>1</v>
      </c>
      <c r="I3887" s="1" t="s">
        <v>2221</v>
      </c>
      <c r="J3887" s="5"/>
    </row>
    <row r="3888" hidden="1">
      <c r="A3888" s="1" t="s">
        <v>756</v>
      </c>
      <c r="B3888" s="14"/>
      <c r="C3888" s="1" t="s">
        <v>167</v>
      </c>
      <c r="D3888" s="2" t="s">
        <v>763</v>
      </c>
      <c r="E3888" s="1" t="s">
        <v>15</v>
      </c>
      <c r="F3888" s="1" t="s">
        <v>2333</v>
      </c>
      <c r="G3888" s="1" t="b">
        <v>1</v>
      </c>
      <c r="H3888" s="1" t="b">
        <v>1</v>
      </c>
      <c r="I3888" s="1" t="s">
        <v>2221</v>
      </c>
      <c r="J3888" s="5"/>
    </row>
    <row r="3889" hidden="1">
      <c r="A3889" s="1" t="s">
        <v>758</v>
      </c>
      <c r="B3889" s="14"/>
      <c r="C3889" s="1" t="s">
        <v>167</v>
      </c>
      <c r="D3889" s="2" t="s">
        <v>724</v>
      </c>
      <c r="E3889" s="1" t="s">
        <v>15</v>
      </c>
      <c r="F3889" s="1" t="s">
        <v>3446</v>
      </c>
      <c r="G3889" s="1" t="b">
        <v>1</v>
      </c>
      <c r="H3889" s="1" t="b">
        <v>1</v>
      </c>
      <c r="I3889" s="1" t="s">
        <v>2221</v>
      </c>
      <c r="J3889" s="5"/>
    </row>
    <row r="3890" hidden="1">
      <c r="A3890" s="1" t="s">
        <v>758</v>
      </c>
      <c r="B3890" s="14"/>
      <c r="C3890" s="1" t="s">
        <v>167</v>
      </c>
      <c r="D3890" s="2" t="s">
        <v>763</v>
      </c>
      <c r="E3890" s="1" t="s">
        <v>15</v>
      </c>
      <c r="F3890" s="1" t="s">
        <v>2923</v>
      </c>
      <c r="G3890" s="1" t="b">
        <v>1</v>
      </c>
      <c r="H3890" s="1" t="b">
        <v>1</v>
      </c>
      <c r="I3890" s="1" t="s">
        <v>2221</v>
      </c>
      <c r="J3890" s="5"/>
    </row>
    <row r="3891" hidden="1">
      <c r="A3891" s="1" t="s">
        <v>759</v>
      </c>
      <c r="B3891" s="14"/>
      <c r="C3891" s="1" t="s">
        <v>167</v>
      </c>
      <c r="D3891" s="2" t="s">
        <v>764</v>
      </c>
      <c r="E3891" s="1" t="s">
        <v>17</v>
      </c>
      <c r="F3891" s="2" t="s">
        <v>764</v>
      </c>
      <c r="G3891" s="1" t="b">
        <v>1</v>
      </c>
      <c r="H3891" s="1" t="b">
        <v>1</v>
      </c>
      <c r="I3891" s="1" t="s">
        <v>2221</v>
      </c>
      <c r="J3891" s="5"/>
    </row>
    <row r="3892" hidden="1">
      <c r="A3892" s="1" t="s">
        <v>759</v>
      </c>
      <c r="B3892" s="14"/>
      <c r="C3892" s="1" t="s">
        <v>167</v>
      </c>
      <c r="D3892" s="2" t="s">
        <v>763</v>
      </c>
      <c r="E3892" s="1" t="s">
        <v>15</v>
      </c>
      <c r="F3892" s="1" t="s">
        <v>2923</v>
      </c>
      <c r="G3892" s="1" t="b">
        <v>1</v>
      </c>
      <c r="H3892" s="1" t="b">
        <v>1</v>
      </c>
      <c r="I3892" s="1" t="s">
        <v>2221</v>
      </c>
      <c r="J3892" s="5"/>
    </row>
    <row r="3893" hidden="1">
      <c r="A3893" s="2" t="s">
        <v>761</v>
      </c>
      <c r="B3893" s="14"/>
      <c r="C3893" s="1" t="s">
        <v>167</v>
      </c>
      <c r="D3893" s="2" t="s">
        <v>724</v>
      </c>
      <c r="E3893" s="1" t="s">
        <v>15</v>
      </c>
      <c r="F3893" s="1" t="s">
        <v>3445</v>
      </c>
      <c r="G3893" s="1" t="b">
        <v>1</v>
      </c>
      <c r="H3893" s="1" t="b">
        <v>1</v>
      </c>
      <c r="I3893" s="1" t="s">
        <v>2221</v>
      </c>
      <c r="J3893" s="5"/>
    </row>
    <row r="3894" hidden="1">
      <c r="A3894" s="2" t="s">
        <v>761</v>
      </c>
      <c r="B3894" s="14"/>
      <c r="C3894" s="1" t="s">
        <v>167</v>
      </c>
      <c r="D3894" s="2" t="s">
        <v>764</v>
      </c>
      <c r="E3894" s="1" t="s">
        <v>17</v>
      </c>
      <c r="F3894" s="1" t="s">
        <v>2247</v>
      </c>
      <c r="G3894" s="1" t="b">
        <v>1</v>
      </c>
      <c r="H3894" s="1" t="b">
        <v>1</v>
      </c>
      <c r="I3894" s="1" t="s">
        <v>2221</v>
      </c>
      <c r="J3894" s="5"/>
    </row>
    <row r="3895" hidden="1">
      <c r="A3895" s="2" t="s">
        <v>761</v>
      </c>
      <c r="B3895" s="14"/>
      <c r="C3895" s="1" t="s">
        <v>167</v>
      </c>
      <c r="D3895" s="2" t="s">
        <v>763</v>
      </c>
      <c r="E3895" s="1" t="s">
        <v>15</v>
      </c>
      <c r="F3895" s="1" t="s">
        <v>2333</v>
      </c>
      <c r="G3895" s="1" t="b">
        <v>1</v>
      </c>
      <c r="H3895" s="1" t="b">
        <v>1</v>
      </c>
      <c r="I3895" s="1" t="s">
        <v>2221</v>
      </c>
      <c r="J3895" s="5"/>
    </row>
    <row r="3896" hidden="1">
      <c r="A3896" s="2" t="s">
        <v>762</v>
      </c>
      <c r="B3896" s="14"/>
      <c r="C3896" s="1" t="s">
        <v>167</v>
      </c>
      <c r="D3896" s="2" t="s">
        <v>724</v>
      </c>
      <c r="E3896" s="1" t="s">
        <v>15</v>
      </c>
      <c r="F3896" s="1" t="s">
        <v>3445</v>
      </c>
      <c r="G3896" s="1" t="b">
        <v>1</v>
      </c>
      <c r="H3896" s="1" t="b">
        <v>1</v>
      </c>
      <c r="I3896" s="1" t="s">
        <v>2221</v>
      </c>
      <c r="J3896" s="5"/>
    </row>
    <row r="3897" hidden="1">
      <c r="A3897" s="2" t="s">
        <v>762</v>
      </c>
      <c r="B3897" s="14"/>
      <c r="C3897" s="1" t="s">
        <v>167</v>
      </c>
      <c r="D3897" s="2" t="s">
        <v>763</v>
      </c>
      <c r="E3897" s="1" t="s">
        <v>15</v>
      </c>
      <c r="F3897" s="1" t="s">
        <v>2333</v>
      </c>
      <c r="G3897" s="1" t="b">
        <v>1</v>
      </c>
      <c r="H3897" s="1" t="b">
        <v>1</v>
      </c>
      <c r="I3897" s="1" t="s">
        <v>2221</v>
      </c>
      <c r="J3897" s="5"/>
    </row>
    <row r="3898" hidden="1">
      <c r="A3898" s="2" t="s">
        <v>763</v>
      </c>
      <c r="B3898" s="14"/>
      <c r="C3898" s="1" t="s">
        <v>15</v>
      </c>
      <c r="D3898" s="2" t="s">
        <v>728</v>
      </c>
      <c r="E3898" s="1" t="s">
        <v>17</v>
      </c>
      <c r="F3898" s="4"/>
      <c r="G3898" s="1" t="b">
        <v>1</v>
      </c>
      <c r="H3898" s="1" t="b">
        <v>1</v>
      </c>
      <c r="I3898" s="1" t="s">
        <v>2207</v>
      </c>
      <c r="J3898" s="5"/>
    </row>
    <row r="3899" hidden="1">
      <c r="A3899" s="2" t="s">
        <v>763</v>
      </c>
      <c r="B3899" s="14"/>
      <c r="C3899" s="1" t="s">
        <v>15</v>
      </c>
      <c r="D3899" s="2" t="s">
        <v>728</v>
      </c>
      <c r="E3899" s="1" t="s">
        <v>17</v>
      </c>
      <c r="F3899" s="1" t="s">
        <v>3437</v>
      </c>
      <c r="G3899" s="1" t="b">
        <v>1</v>
      </c>
      <c r="H3899" s="1" t="b">
        <v>1</v>
      </c>
      <c r="I3899" s="1" t="s">
        <v>2207</v>
      </c>
      <c r="J3899" s="5"/>
    </row>
    <row r="3900" hidden="1">
      <c r="A3900" s="2" t="s">
        <v>764</v>
      </c>
      <c r="B3900" s="14"/>
      <c r="C3900" s="1" t="s">
        <v>17</v>
      </c>
      <c r="D3900" s="2" t="s">
        <v>728</v>
      </c>
      <c r="E3900" s="1" t="s">
        <v>17</v>
      </c>
      <c r="F3900" s="4"/>
      <c r="G3900" s="1" t="b">
        <v>1</v>
      </c>
      <c r="H3900" s="1" t="b">
        <v>1</v>
      </c>
      <c r="I3900" s="1" t="s">
        <v>2207</v>
      </c>
      <c r="J3900" s="5"/>
    </row>
    <row r="3901" hidden="1">
      <c r="A3901" s="2" t="s">
        <v>764</v>
      </c>
      <c r="B3901" s="14"/>
      <c r="C3901" s="1" t="s">
        <v>17</v>
      </c>
      <c r="D3901" s="2" t="s">
        <v>728</v>
      </c>
      <c r="E3901" s="1" t="s">
        <v>17</v>
      </c>
      <c r="F3901" s="1" t="s">
        <v>3438</v>
      </c>
      <c r="G3901" s="1" t="b">
        <v>1</v>
      </c>
      <c r="H3901" s="1" t="b">
        <v>1</v>
      </c>
      <c r="I3901" s="1" t="s">
        <v>2207</v>
      </c>
      <c r="J3901" s="5"/>
    </row>
    <row r="3902" hidden="1">
      <c r="A3902" s="2" t="s">
        <v>764</v>
      </c>
      <c r="B3902" s="14"/>
      <c r="C3902" s="1" t="s">
        <v>17</v>
      </c>
      <c r="D3902" s="2" t="s">
        <v>723</v>
      </c>
      <c r="E3902" s="1" t="s">
        <v>13</v>
      </c>
      <c r="F3902" s="1" t="s">
        <v>3447</v>
      </c>
      <c r="G3902" s="1" t="b">
        <v>1</v>
      </c>
      <c r="H3902" s="1" t="b">
        <v>1</v>
      </c>
      <c r="I3902" s="1" t="s">
        <v>2221</v>
      </c>
      <c r="J3902" s="5"/>
    </row>
    <row r="3903" hidden="1">
      <c r="A3903" s="2" t="s">
        <v>764</v>
      </c>
      <c r="B3903" s="14"/>
      <c r="C3903" s="1" t="s">
        <v>17</v>
      </c>
      <c r="D3903" s="2" t="s">
        <v>763</v>
      </c>
      <c r="E3903" s="1" t="s">
        <v>15</v>
      </c>
      <c r="F3903" s="1" t="s">
        <v>3448</v>
      </c>
      <c r="G3903" s="1" t="b">
        <v>1</v>
      </c>
      <c r="H3903" s="1" t="b">
        <v>1</v>
      </c>
      <c r="I3903" s="1" t="s">
        <v>2221</v>
      </c>
      <c r="J3903" s="5"/>
    </row>
    <row r="3904" hidden="1">
      <c r="A3904" s="2" t="s">
        <v>764</v>
      </c>
      <c r="B3904" s="14"/>
      <c r="C3904" s="1" t="s">
        <v>17</v>
      </c>
      <c r="D3904" s="2" t="s">
        <v>728</v>
      </c>
      <c r="E3904" s="1" t="s">
        <v>17</v>
      </c>
      <c r="F3904" s="1" t="s">
        <v>3449</v>
      </c>
      <c r="G3904" s="1" t="b">
        <v>1</v>
      </c>
      <c r="H3904" s="1" t="b">
        <v>1</v>
      </c>
      <c r="I3904" s="1" t="s">
        <v>2221</v>
      </c>
      <c r="J3904" s="5"/>
    </row>
    <row r="3905" hidden="1">
      <c r="A3905" s="2" t="s">
        <v>764</v>
      </c>
      <c r="B3905" s="14"/>
      <c r="C3905" s="1" t="s">
        <v>17</v>
      </c>
      <c r="D3905" s="2" t="s">
        <v>728</v>
      </c>
      <c r="E3905" s="1" t="s">
        <v>17</v>
      </c>
      <c r="F3905" s="1" t="s">
        <v>3450</v>
      </c>
      <c r="G3905" s="1" t="b">
        <v>1</v>
      </c>
      <c r="H3905" s="1" t="b">
        <v>1</v>
      </c>
      <c r="I3905" s="1" t="s">
        <v>2221</v>
      </c>
      <c r="J3905" s="5"/>
    </row>
    <row r="3906" hidden="1">
      <c r="A3906" s="2" t="s">
        <v>764</v>
      </c>
      <c r="B3906" s="14"/>
      <c r="C3906" s="1" t="s">
        <v>17</v>
      </c>
      <c r="D3906" s="2" t="s">
        <v>766</v>
      </c>
      <c r="E3906" s="1" t="s">
        <v>17</v>
      </c>
      <c r="F3906" s="1" t="s">
        <v>3451</v>
      </c>
      <c r="G3906" s="1" t="b">
        <v>1</v>
      </c>
      <c r="H3906" s="1" t="b">
        <v>1</v>
      </c>
      <c r="I3906" s="1" t="s">
        <v>2221</v>
      </c>
      <c r="J3906" s="5"/>
    </row>
    <row r="3907" hidden="1">
      <c r="A3907" s="2" t="s">
        <v>764</v>
      </c>
      <c r="B3907" s="14"/>
      <c r="C3907" s="1" t="s">
        <v>17</v>
      </c>
      <c r="D3907" s="2" t="s">
        <v>728</v>
      </c>
      <c r="E3907" s="1" t="s">
        <v>17</v>
      </c>
      <c r="F3907" s="1" t="s">
        <v>3401</v>
      </c>
      <c r="G3907" s="1" t="b">
        <v>1</v>
      </c>
      <c r="H3907" s="1" t="b">
        <v>1</v>
      </c>
      <c r="I3907" s="1" t="s">
        <v>2221</v>
      </c>
      <c r="J3907" s="5"/>
    </row>
    <row r="3908" hidden="1">
      <c r="A3908" s="2" t="s">
        <v>764</v>
      </c>
      <c r="B3908" s="14"/>
      <c r="C3908" s="1" t="s">
        <v>17</v>
      </c>
      <c r="D3908" s="2" t="s">
        <v>766</v>
      </c>
      <c r="E3908" s="1" t="s">
        <v>17</v>
      </c>
      <c r="F3908" s="1" t="s">
        <v>3403</v>
      </c>
      <c r="G3908" s="1" t="b">
        <v>1</v>
      </c>
      <c r="H3908" s="1" t="b">
        <v>1</v>
      </c>
      <c r="I3908" s="1" t="s">
        <v>2221</v>
      </c>
      <c r="J3908" s="5"/>
    </row>
    <row r="3909" hidden="1">
      <c r="A3909" s="2" t="s">
        <v>764</v>
      </c>
      <c r="B3909" s="14"/>
      <c r="C3909" s="1" t="s">
        <v>17</v>
      </c>
      <c r="D3909" s="2" t="s">
        <v>763</v>
      </c>
      <c r="E3909" s="1" t="s">
        <v>15</v>
      </c>
      <c r="F3909" s="1" t="s">
        <v>3448</v>
      </c>
      <c r="G3909" s="1" t="b">
        <v>1</v>
      </c>
      <c r="H3909" s="1" t="b">
        <v>1</v>
      </c>
      <c r="I3909" s="1" t="s">
        <v>2221</v>
      </c>
      <c r="J3909" s="5"/>
    </row>
    <row r="3910" hidden="1">
      <c r="A3910" s="2" t="s">
        <v>765</v>
      </c>
      <c r="B3910" s="14"/>
      <c r="C3910" s="1" t="s">
        <v>20</v>
      </c>
      <c r="D3910" s="1" t="s">
        <v>726</v>
      </c>
      <c r="E3910" s="1" t="s">
        <v>20</v>
      </c>
      <c r="F3910" s="4"/>
      <c r="G3910" s="1" t="b">
        <v>1</v>
      </c>
      <c r="H3910" s="1" t="b">
        <v>1</v>
      </c>
      <c r="I3910" s="1" t="s">
        <v>2207</v>
      </c>
      <c r="J3910" s="5"/>
    </row>
    <row r="3911" hidden="1">
      <c r="A3911" s="2" t="s">
        <v>765</v>
      </c>
      <c r="B3911" s="14"/>
      <c r="C3911" s="1" t="s">
        <v>20</v>
      </c>
      <c r="D3911" s="1" t="s">
        <v>726</v>
      </c>
      <c r="E3911" s="1" t="s">
        <v>20</v>
      </c>
      <c r="F3911" s="1" t="s">
        <v>3397</v>
      </c>
      <c r="G3911" s="1" t="b">
        <v>1</v>
      </c>
      <c r="H3911" s="1" t="b">
        <v>1</v>
      </c>
      <c r="I3911" s="1" t="s">
        <v>2207</v>
      </c>
      <c r="J3911" s="5"/>
    </row>
    <row r="3912" hidden="1">
      <c r="A3912" s="2" t="s">
        <v>766</v>
      </c>
      <c r="B3912" s="14"/>
      <c r="C3912" s="1" t="s">
        <v>17</v>
      </c>
      <c r="D3912" s="2" t="s">
        <v>728</v>
      </c>
      <c r="E3912" s="1" t="s">
        <v>17</v>
      </c>
      <c r="F3912" s="4"/>
      <c r="G3912" s="1" t="b">
        <v>1</v>
      </c>
      <c r="H3912" s="1" t="b">
        <v>1</v>
      </c>
      <c r="I3912" s="1" t="s">
        <v>2207</v>
      </c>
      <c r="J3912" s="5"/>
    </row>
    <row r="3913" hidden="1">
      <c r="A3913" s="2" t="s">
        <v>766</v>
      </c>
      <c r="B3913" s="14"/>
      <c r="C3913" s="1" t="s">
        <v>17</v>
      </c>
      <c r="D3913" s="2" t="s">
        <v>728</v>
      </c>
      <c r="E3913" s="1" t="s">
        <v>17</v>
      </c>
      <c r="F3913" s="1" t="s">
        <v>3438</v>
      </c>
      <c r="G3913" s="1" t="b">
        <v>1</v>
      </c>
      <c r="H3913" s="1" t="b">
        <v>1</v>
      </c>
      <c r="I3913" s="1" t="s">
        <v>2207</v>
      </c>
      <c r="J3913" s="5"/>
    </row>
    <row r="3914" hidden="1">
      <c r="A3914" s="2" t="s">
        <v>766</v>
      </c>
      <c r="B3914" s="14"/>
      <c r="C3914" s="1" t="s">
        <v>17</v>
      </c>
      <c r="D3914" s="2" t="s">
        <v>769</v>
      </c>
      <c r="E3914" s="1" t="s">
        <v>22</v>
      </c>
      <c r="F3914" s="1" t="s">
        <v>3452</v>
      </c>
      <c r="G3914" s="1" t="b">
        <v>1</v>
      </c>
      <c r="H3914" s="1" t="b">
        <v>1</v>
      </c>
      <c r="I3914" s="1" t="s">
        <v>2221</v>
      </c>
      <c r="J3914" s="5"/>
    </row>
    <row r="3915" hidden="1">
      <c r="A3915" s="2" t="s">
        <v>767</v>
      </c>
      <c r="B3915" s="14"/>
      <c r="C3915" s="1" t="s">
        <v>15</v>
      </c>
      <c r="D3915" s="1" t="s">
        <v>726</v>
      </c>
      <c r="E3915" s="1" t="s">
        <v>20</v>
      </c>
      <c r="F3915" s="4"/>
      <c r="G3915" s="1" t="b">
        <v>1</v>
      </c>
      <c r="H3915" s="1" t="b">
        <v>1</v>
      </c>
      <c r="I3915" s="1" t="s">
        <v>2207</v>
      </c>
      <c r="J3915" s="5"/>
    </row>
    <row r="3916" hidden="1">
      <c r="A3916" s="2" t="s">
        <v>767</v>
      </c>
      <c r="B3916" s="14"/>
      <c r="C3916" s="1" t="s">
        <v>15</v>
      </c>
      <c r="D3916" s="1" t="s">
        <v>726</v>
      </c>
      <c r="E3916" s="1" t="s">
        <v>20</v>
      </c>
      <c r="F3916" s="1" t="s">
        <v>3397</v>
      </c>
      <c r="G3916" s="1" t="b">
        <v>1</v>
      </c>
      <c r="H3916" s="1" t="b">
        <v>1</v>
      </c>
      <c r="I3916" s="1" t="s">
        <v>2207</v>
      </c>
      <c r="J3916" s="5"/>
    </row>
    <row r="3917" hidden="1">
      <c r="A3917" s="2" t="s">
        <v>769</v>
      </c>
      <c r="B3917" s="14"/>
      <c r="C3917" s="1" t="s">
        <v>22</v>
      </c>
      <c r="D3917" s="2" t="s">
        <v>728</v>
      </c>
      <c r="E3917" s="1" t="s">
        <v>17</v>
      </c>
      <c r="F3917" s="4"/>
      <c r="G3917" s="1" t="b">
        <v>1</v>
      </c>
      <c r="H3917" s="1" t="b">
        <v>1</v>
      </c>
      <c r="I3917" s="1" t="s">
        <v>2207</v>
      </c>
      <c r="J3917" s="5"/>
    </row>
    <row r="3918" hidden="1">
      <c r="A3918" s="2" t="s">
        <v>769</v>
      </c>
      <c r="B3918" s="14"/>
      <c r="C3918" s="1" t="s">
        <v>22</v>
      </c>
      <c r="D3918" s="2" t="s">
        <v>728</v>
      </c>
      <c r="E3918" s="1" t="s">
        <v>17</v>
      </c>
      <c r="F3918" s="1" t="s">
        <v>3438</v>
      </c>
      <c r="G3918" s="1" t="b">
        <v>1</v>
      </c>
      <c r="H3918" s="1" t="b">
        <v>1</v>
      </c>
      <c r="I3918" s="1" t="s">
        <v>2207</v>
      </c>
      <c r="J3918" s="5"/>
    </row>
    <row r="3919" hidden="1">
      <c r="A3919" s="2" t="s">
        <v>769</v>
      </c>
      <c r="B3919" s="14"/>
      <c r="C3919" s="1" t="s">
        <v>22</v>
      </c>
      <c r="D3919" s="2" t="s">
        <v>766</v>
      </c>
      <c r="E3919" s="1" t="s">
        <v>17</v>
      </c>
      <c r="F3919" s="1" t="s">
        <v>3403</v>
      </c>
      <c r="G3919" s="1" t="b">
        <v>1</v>
      </c>
      <c r="H3919" s="1" t="b">
        <v>1</v>
      </c>
      <c r="I3919" s="1" t="s">
        <v>2221</v>
      </c>
      <c r="J3919" s="5"/>
    </row>
    <row r="3920" hidden="1">
      <c r="A3920" s="2" t="s">
        <v>769</v>
      </c>
      <c r="B3920" s="14"/>
      <c r="C3920" s="1" t="s">
        <v>22</v>
      </c>
      <c r="D3920" s="2" t="s">
        <v>728</v>
      </c>
      <c r="E3920" s="1" t="s">
        <v>17</v>
      </c>
      <c r="F3920" s="1" t="s">
        <v>3453</v>
      </c>
      <c r="G3920" s="1" t="b">
        <v>1</v>
      </c>
      <c r="H3920" s="1" t="b">
        <v>1</v>
      </c>
      <c r="I3920" s="1" t="s">
        <v>2221</v>
      </c>
      <c r="J3920" s="5"/>
    </row>
    <row r="3921" hidden="1">
      <c r="A3921" s="2" t="s">
        <v>769</v>
      </c>
      <c r="B3921" s="14"/>
      <c r="C3921" s="1" t="s">
        <v>22</v>
      </c>
      <c r="D3921" s="2" t="s">
        <v>723</v>
      </c>
      <c r="E3921" s="1" t="s">
        <v>13</v>
      </c>
      <c r="F3921" s="1" t="s">
        <v>2147</v>
      </c>
      <c r="G3921" s="1" t="b">
        <v>1</v>
      </c>
      <c r="H3921" s="1" t="b">
        <v>1</v>
      </c>
      <c r="I3921" s="1" t="s">
        <v>2221</v>
      </c>
      <c r="J3921" s="5"/>
    </row>
    <row r="3922" hidden="1">
      <c r="A3922" s="2" t="s">
        <v>769</v>
      </c>
      <c r="B3922" s="14"/>
      <c r="C3922" s="1" t="s">
        <v>22</v>
      </c>
      <c r="D3922" s="2" t="s">
        <v>727</v>
      </c>
      <c r="E3922" s="1" t="s">
        <v>15</v>
      </c>
      <c r="F3922" s="1" t="s">
        <v>2990</v>
      </c>
      <c r="G3922" s="1" t="b">
        <v>1</v>
      </c>
      <c r="H3922" s="1" t="b">
        <v>1</v>
      </c>
      <c r="I3922" s="1" t="s">
        <v>2221</v>
      </c>
      <c r="J3922" s="5"/>
    </row>
    <row r="3923" hidden="1">
      <c r="A3923" s="2" t="s">
        <v>769</v>
      </c>
      <c r="B3923" s="14"/>
      <c r="C3923" s="1" t="s">
        <v>22</v>
      </c>
      <c r="D3923" s="2" t="s">
        <v>725</v>
      </c>
      <c r="E3923" s="1" t="s">
        <v>15</v>
      </c>
      <c r="F3923" s="1" t="s">
        <v>2319</v>
      </c>
      <c r="G3923" s="1" t="b">
        <v>1</v>
      </c>
      <c r="H3923" s="1" t="b">
        <v>1</v>
      </c>
      <c r="I3923" s="1" t="s">
        <v>2221</v>
      </c>
      <c r="J3923" s="5"/>
    </row>
    <row r="3924" hidden="1">
      <c r="A3924" s="2" t="s">
        <v>769</v>
      </c>
      <c r="B3924" s="14"/>
      <c r="C3924" s="1" t="s">
        <v>22</v>
      </c>
      <c r="D3924" s="2" t="s">
        <v>766</v>
      </c>
      <c r="E3924" s="1" t="s">
        <v>17</v>
      </c>
      <c r="F3924" s="1" t="s">
        <v>3403</v>
      </c>
      <c r="G3924" s="1" t="b">
        <v>1</v>
      </c>
      <c r="H3924" s="1" t="b">
        <v>1</v>
      </c>
      <c r="I3924" s="1" t="s">
        <v>2221</v>
      </c>
      <c r="J3924" s="5"/>
    </row>
    <row r="3925" hidden="1">
      <c r="A3925" s="2" t="s">
        <v>769</v>
      </c>
      <c r="B3925" s="14"/>
      <c r="C3925" s="1" t="s">
        <v>22</v>
      </c>
      <c r="D3925" s="2" t="s">
        <v>728</v>
      </c>
      <c r="E3925" s="1" t="s">
        <v>17</v>
      </c>
      <c r="F3925" s="1" t="s">
        <v>3453</v>
      </c>
      <c r="G3925" s="1" t="b">
        <v>1</v>
      </c>
      <c r="H3925" s="1" t="b">
        <v>1</v>
      </c>
      <c r="I3925" s="1" t="s">
        <v>2221</v>
      </c>
      <c r="J3925" s="5"/>
    </row>
    <row r="3926" hidden="1">
      <c r="A3926" s="2" t="s">
        <v>769</v>
      </c>
      <c r="B3926" s="14"/>
      <c r="C3926" s="1" t="s">
        <v>22</v>
      </c>
      <c r="D3926" s="2" t="s">
        <v>727</v>
      </c>
      <c r="E3926" s="1" t="s">
        <v>15</v>
      </c>
      <c r="F3926" s="1" t="s">
        <v>2990</v>
      </c>
      <c r="G3926" s="1" t="b">
        <v>1</v>
      </c>
      <c r="H3926" s="1" t="b">
        <v>1</v>
      </c>
      <c r="I3926" s="1" t="s">
        <v>2221</v>
      </c>
      <c r="J3926" s="5"/>
    </row>
    <row r="3927" hidden="1">
      <c r="A3927" s="2" t="s">
        <v>769</v>
      </c>
      <c r="B3927" s="14"/>
      <c r="C3927" s="1" t="s">
        <v>22</v>
      </c>
      <c r="D3927" s="2" t="s">
        <v>725</v>
      </c>
      <c r="E3927" s="1" t="s">
        <v>15</v>
      </c>
      <c r="F3927" s="1" t="s">
        <v>2319</v>
      </c>
      <c r="G3927" s="1" t="b">
        <v>1</v>
      </c>
      <c r="H3927" s="1" t="b">
        <v>1</v>
      </c>
      <c r="I3927" s="1" t="s">
        <v>2221</v>
      </c>
      <c r="J3927" s="5"/>
    </row>
    <row r="3928" hidden="1">
      <c r="A3928" s="2" t="s">
        <v>769</v>
      </c>
      <c r="B3928" s="14"/>
      <c r="C3928" s="1" t="s">
        <v>22</v>
      </c>
      <c r="D3928" s="2" t="s">
        <v>723</v>
      </c>
      <c r="E3928" s="1" t="s">
        <v>13</v>
      </c>
      <c r="F3928" s="1" t="s">
        <v>2147</v>
      </c>
      <c r="G3928" s="1" t="b">
        <v>1</v>
      </c>
      <c r="H3928" s="1" t="b">
        <v>1</v>
      </c>
      <c r="I3928" s="1" t="s">
        <v>2221</v>
      </c>
      <c r="J3928" s="5"/>
    </row>
    <row r="3929" hidden="1">
      <c r="A3929" s="2" t="s">
        <v>770</v>
      </c>
      <c r="B3929" s="14"/>
      <c r="C3929" s="1" t="s">
        <v>22</v>
      </c>
      <c r="D3929" s="1" t="s">
        <v>726</v>
      </c>
      <c r="E3929" s="1" t="s">
        <v>20</v>
      </c>
      <c r="F3929" s="4"/>
      <c r="G3929" s="1" t="b">
        <v>1</v>
      </c>
      <c r="H3929" s="1" t="b">
        <v>1</v>
      </c>
      <c r="I3929" s="1" t="s">
        <v>2207</v>
      </c>
      <c r="J3929" s="5"/>
    </row>
    <row r="3930" hidden="1">
      <c r="A3930" s="2" t="s">
        <v>770</v>
      </c>
      <c r="B3930" s="14"/>
      <c r="C3930" s="1" t="s">
        <v>22</v>
      </c>
      <c r="D3930" s="1" t="s">
        <v>726</v>
      </c>
      <c r="E3930" s="1" t="s">
        <v>20</v>
      </c>
      <c r="F3930" s="1" t="s">
        <v>3397</v>
      </c>
      <c r="G3930" s="1" t="b">
        <v>1</v>
      </c>
      <c r="H3930" s="1" t="b">
        <v>1</v>
      </c>
      <c r="I3930" s="1" t="s">
        <v>2207</v>
      </c>
      <c r="J3930" s="5"/>
    </row>
    <row r="3931" hidden="1">
      <c r="A3931" s="2" t="s">
        <v>770</v>
      </c>
      <c r="B3931" s="14"/>
      <c r="C3931" s="1" t="s">
        <v>22</v>
      </c>
      <c r="D3931" s="2" t="s">
        <v>779</v>
      </c>
      <c r="E3931" s="1" t="s">
        <v>22</v>
      </c>
      <c r="F3931" s="1" t="s">
        <v>3454</v>
      </c>
      <c r="G3931" s="1" t="b">
        <v>1</v>
      </c>
      <c r="H3931" s="1" t="b">
        <v>1</v>
      </c>
      <c r="I3931" s="1" t="s">
        <v>2236</v>
      </c>
      <c r="J3931" s="5"/>
    </row>
    <row r="3932" hidden="1">
      <c r="A3932" s="2" t="s">
        <v>770</v>
      </c>
      <c r="B3932" s="14"/>
      <c r="C3932" s="1" t="s">
        <v>22</v>
      </c>
      <c r="D3932" s="2" t="s">
        <v>774</v>
      </c>
      <c r="E3932" s="1" t="s">
        <v>22</v>
      </c>
      <c r="F3932" s="1" t="s">
        <v>3455</v>
      </c>
      <c r="G3932" s="1" t="b">
        <v>1</v>
      </c>
      <c r="H3932" s="1" t="b">
        <v>1</v>
      </c>
      <c r="I3932" s="1" t="s">
        <v>2221</v>
      </c>
      <c r="J3932" s="5"/>
    </row>
    <row r="3933" hidden="1">
      <c r="A3933" s="2" t="s">
        <v>770</v>
      </c>
      <c r="B3933" s="14"/>
      <c r="C3933" s="1" t="s">
        <v>22</v>
      </c>
      <c r="D3933" s="2" t="s">
        <v>795</v>
      </c>
      <c r="E3933" s="1" t="s">
        <v>22</v>
      </c>
      <c r="F3933" s="1" t="s">
        <v>3456</v>
      </c>
      <c r="G3933" s="1" t="b">
        <v>1</v>
      </c>
      <c r="H3933" s="1" t="b">
        <v>1</v>
      </c>
      <c r="I3933" s="1" t="s">
        <v>2221</v>
      </c>
      <c r="J3933" s="5"/>
    </row>
    <row r="3934" hidden="1">
      <c r="A3934" s="2" t="s">
        <v>770</v>
      </c>
      <c r="B3934" s="14"/>
      <c r="C3934" s="1" t="s">
        <v>22</v>
      </c>
      <c r="D3934" s="2" t="s">
        <v>779</v>
      </c>
      <c r="E3934" s="1" t="s">
        <v>22</v>
      </c>
      <c r="F3934" s="1" t="s">
        <v>3457</v>
      </c>
      <c r="G3934" s="1" t="b">
        <v>1</v>
      </c>
      <c r="H3934" s="1" t="b">
        <v>1</v>
      </c>
      <c r="I3934" s="1" t="s">
        <v>2236</v>
      </c>
      <c r="J3934" s="5"/>
    </row>
    <row r="3935" hidden="1">
      <c r="A3935" s="2" t="s">
        <v>770</v>
      </c>
      <c r="B3935" s="14"/>
      <c r="C3935" s="1" t="s">
        <v>22</v>
      </c>
      <c r="D3935" s="2" t="s">
        <v>774</v>
      </c>
      <c r="E3935" s="1" t="s">
        <v>22</v>
      </c>
      <c r="F3935" s="1" t="s">
        <v>3458</v>
      </c>
      <c r="G3935" s="1" t="b">
        <v>1</v>
      </c>
      <c r="H3935" s="1" t="b">
        <v>1</v>
      </c>
      <c r="I3935" s="1" t="s">
        <v>2236</v>
      </c>
      <c r="J3935" s="5"/>
    </row>
    <row r="3936" hidden="1">
      <c r="A3936" s="2" t="s">
        <v>770</v>
      </c>
      <c r="B3936" s="14"/>
      <c r="C3936" s="1" t="s">
        <v>22</v>
      </c>
      <c r="D3936" s="2" t="s">
        <v>764</v>
      </c>
      <c r="E3936" s="1" t="s">
        <v>17</v>
      </c>
      <c r="F3936" s="1" t="s">
        <v>2755</v>
      </c>
      <c r="G3936" s="1" t="b">
        <v>1</v>
      </c>
      <c r="H3936" s="1" t="b">
        <v>1</v>
      </c>
      <c r="I3936" s="1" t="s">
        <v>2236</v>
      </c>
      <c r="J3936" s="5"/>
    </row>
    <row r="3937" hidden="1">
      <c r="A3937" s="2" t="s">
        <v>771</v>
      </c>
      <c r="B3937" s="14"/>
      <c r="C3937" s="1" t="s">
        <v>22</v>
      </c>
      <c r="D3937" s="2" t="s">
        <v>728</v>
      </c>
      <c r="E3937" s="1" t="s">
        <v>17</v>
      </c>
      <c r="F3937" s="4"/>
      <c r="G3937" s="1" t="b">
        <v>1</v>
      </c>
      <c r="H3937" s="1" t="b">
        <v>1</v>
      </c>
      <c r="I3937" s="1" t="s">
        <v>2207</v>
      </c>
      <c r="J3937" s="5"/>
    </row>
    <row r="3938" hidden="1">
      <c r="A3938" s="2" t="s">
        <v>771</v>
      </c>
      <c r="B3938" s="14"/>
      <c r="C3938" s="1" t="s">
        <v>22</v>
      </c>
      <c r="D3938" s="2" t="s">
        <v>728</v>
      </c>
      <c r="E3938" s="1" t="s">
        <v>17</v>
      </c>
      <c r="F3938" s="1" t="s">
        <v>3437</v>
      </c>
      <c r="G3938" s="1" t="b">
        <v>1</v>
      </c>
      <c r="H3938" s="1" t="b">
        <v>1</v>
      </c>
      <c r="I3938" s="1" t="s">
        <v>2207</v>
      </c>
      <c r="J3938" s="5"/>
    </row>
    <row r="3939" hidden="1">
      <c r="A3939" s="2" t="s">
        <v>771</v>
      </c>
      <c r="B3939" s="14"/>
      <c r="C3939" s="1" t="s">
        <v>22</v>
      </c>
      <c r="D3939" s="2" t="s">
        <v>779</v>
      </c>
      <c r="E3939" s="1" t="s">
        <v>22</v>
      </c>
      <c r="F3939" s="1" t="s">
        <v>3454</v>
      </c>
      <c r="G3939" s="1" t="b">
        <v>1</v>
      </c>
      <c r="H3939" s="1" t="b">
        <v>1</v>
      </c>
      <c r="I3939" s="1" t="s">
        <v>2236</v>
      </c>
      <c r="J3939" s="5"/>
    </row>
    <row r="3940" hidden="1">
      <c r="A3940" s="2" t="s">
        <v>771</v>
      </c>
      <c r="B3940" s="14"/>
      <c r="C3940" s="1" t="s">
        <v>22</v>
      </c>
      <c r="D3940" s="2" t="s">
        <v>774</v>
      </c>
      <c r="E3940" s="1" t="s">
        <v>22</v>
      </c>
      <c r="F3940" s="1" t="s">
        <v>3455</v>
      </c>
      <c r="G3940" s="1" t="b">
        <v>1</v>
      </c>
      <c r="H3940" s="1" t="b">
        <v>1</v>
      </c>
      <c r="I3940" s="1" t="s">
        <v>2221</v>
      </c>
      <c r="J3940" s="5"/>
    </row>
    <row r="3941" hidden="1">
      <c r="A3941" s="2" t="s">
        <v>771</v>
      </c>
      <c r="B3941" s="14"/>
      <c r="C3941" s="1" t="s">
        <v>22</v>
      </c>
      <c r="D3941" s="2" t="s">
        <v>778</v>
      </c>
      <c r="E3941" s="1" t="s">
        <v>22</v>
      </c>
      <c r="F3941" s="1" t="s">
        <v>3459</v>
      </c>
      <c r="G3941" s="1" t="b">
        <v>1</v>
      </c>
      <c r="H3941" s="1" t="b">
        <v>1</v>
      </c>
      <c r="I3941" s="1" t="s">
        <v>2221</v>
      </c>
      <c r="J3941" s="5"/>
    </row>
    <row r="3942" hidden="1">
      <c r="A3942" s="2" t="s">
        <v>771</v>
      </c>
      <c r="B3942" s="14"/>
      <c r="C3942" s="1" t="s">
        <v>22</v>
      </c>
      <c r="D3942" s="2" t="s">
        <v>794</v>
      </c>
      <c r="E3942" s="1" t="s">
        <v>22</v>
      </c>
      <c r="F3942" s="1" t="s">
        <v>3460</v>
      </c>
      <c r="G3942" s="1" t="b">
        <v>1</v>
      </c>
      <c r="H3942" s="1" t="b">
        <v>1</v>
      </c>
      <c r="I3942" s="1" t="s">
        <v>2221</v>
      </c>
      <c r="J3942" s="5"/>
    </row>
    <row r="3943" hidden="1">
      <c r="A3943" s="2" t="s">
        <v>771</v>
      </c>
      <c r="B3943" s="14"/>
      <c r="C3943" s="1" t="s">
        <v>22</v>
      </c>
      <c r="D3943" s="2" t="s">
        <v>779</v>
      </c>
      <c r="E3943" s="1" t="s">
        <v>22</v>
      </c>
      <c r="F3943" s="1" t="s">
        <v>3457</v>
      </c>
      <c r="G3943" s="1" t="b">
        <v>1</v>
      </c>
      <c r="H3943" s="1" t="b">
        <v>1</v>
      </c>
      <c r="I3943" s="1" t="s">
        <v>2236</v>
      </c>
      <c r="J3943" s="5"/>
    </row>
    <row r="3944" hidden="1">
      <c r="A3944" s="2" t="s">
        <v>771</v>
      </c>
      <c r="B3944" s="14"/>
      <c r="C3944" s="1" t="s">
        <v>22</v>
      </c>
      <c r="D3944" s="2" t="s">
        <v>774</v>
      </c>
      <c r="E3944" s="1" t="s">
        <v>22</v>
      </c>
      <c r="F3944" s="1" t="s">
        <v>3458</v>
      </c>
      <c r="G3944" s="1" t="b">
        <v>1</v>
      </c>
      <c r="H3944" s="1" t="b">
        <v>1</v>
      </c>
      <c r="I3944" s="1" t="s">
        <v>2236</v>
      </c>
      <c r="J3944" s="5"/>
    </row>
    <row r="3945" hidden="1">
      <c r="A3945" s="2" t="s">
        <v>771</v>
      </c>
      <c r="B3945" s="14"/>
      <c r="C3945" s="1" t="s">
        <v>22</v>
      </c>
      <c r="D3945" s="2" t="s">
        <v>794</v>
      </c>
      <c r="E3945" s="1" t="s">
        <v>22</v>
      </c>
      <c r="F3945" s="1" t="s">
        <v>3461</v>
      </c>
      <c r="G3945" s="1" t="b">
        <v>1</v>
      </c>
      <c r="H3945" s="1" t="b">
        <v>1</v>
      </c>
      <c r="I3945" s="1" t="s">
        <v>2236</v>
      </c>
      <c r="J3945" s="5"/>
    </row>
    <row r="3946" hidden="1">
      <c r="A3946" s="2" t="s">
        <v>771</v>
      </c>
      <c r="B3946" s="14"/>
      <c r="C3946" s="1" t="s">
        <v>22</v>
      </c>
      <c r="D3946" s="2" t="s">
        <v>764</v>
      </c>
      <c r="E3946" s="1" t="s">
        <v>17</v>
      </c>
      <c r="F3946" s="1" t="s">
        <v>2755</v>
      </c>
      <c r="G3946" s="1" t="b">
        <v>1</v>
      </c>
      <c r="H3946" s="1" t="b">
        <v>1</v>
      </c>
      <c r="I3946" s="1" t="s">
        <v>2236</v>
      </c>
      <c r="J3946" s="5"/>
    </row>
    <row r="3947" hidden="1">
      <c r="A3947" s="2" t="s">
        <v>772</v>
      </c>
      <c r="B3947" s="14"/>
      <c r="C3947" s="1" t="s">
        <v>22</v>
      </c>
      <c r="D3947" s="2" t="s">
        <v>728</v>
      </c>
      <c r="E3947" s="1" t="s">
        <v>17</v>
      </c>
      <c r="F3947" s="4"/>
      <c r="G3947" s="1" t="b">
        <v>1</v>
      </c>
      <c r="H3947" s="1" t="b">
        <v>1</v>
      </c>
      <c r="I3947" s="1" t="s">
        <v>2207</v>
      </c>
      <c r="J3947" s="5"/>
    </row>
    <row r="3948" hidden="1">
      <c r="A3948" s="2" t="s">
        <v>772</v>
      </c>
      <c r="B3948" s="14"/>
      <c r="C3948" s="1" t="s">
        <v>22</v>
      </c>
      <c r="D3948" s="2" t="s">
        <v>728</v>
      </c>
      <c r="E3948" s="1" t="s">
        <v>17</v>
      </c>
      <c r="F3948" s="1" t="s">
        <v>3437</v>
      </c>
      <c r="G3948" s="1" t="b">
        <v>1</v>
      </c>
      <c r="H3948" s="1" t="b">
        <v>1</v>
      </c>
      <c r="I3948" s="1" t="s">
        <v>2207</v>
      </c>
      <c r="J3948" s="5"/>
    </row>
    <row r="3949" hidden="1">
      <c r="A3949" s="2" t="s">
        <v>772</v>
      </c>
      <c r="B3949" s="14"/>
      <c r="C3949" s="1" t="s">
        <v>22</v>
      </c>
      <c r="D3949" s="2" t="s">
        <v>779</v>
      </c>
      <c r="E3949" s="1" t="s">
        <v>22</v>
      </c>
      <c r="F3949" s="1" t="s">
        <v>3454</v>
      </c>
      <c r="G3949" s="1" t="b">
        <v>1</v>
      </c>
      <c r="H3949" s="1" t="b">
        <v>1</v>
      </c>
      <c r="I3949" s="1" t="s">
        <v>2236</v>
      </c>
      <c r="J3949" s="5"/>
    </row>
    <row r="3950" hidden="1">
      <c r="A3950" s="2" t="s">
        <v>772</v>
      </c>
      <c r="B3950" s="14"/>
      <c r="C3950" s="1" t="s">
        <v>22</v>
      </c>
      <c r="D3950" s="2" t="s">
        <v>779</v>
      </c>
      <c r="E3950" s="1" t="s">
        <v>22</v>
      </c>
      <c r="F3950" s="1" t="s">
        <v>3457</v>
      </c>
      <c r="G3950" s="1" t="b">
        <v>1</v>
      </c>
      <c r="H3950" s="1" t="b">
        <v>1</v>
      </c>
      <c r="I3950" s="1" t="s">
        <v>2236</v>
      </c>
      <c r="J3950" s="5"/>
    </row>
    <row r="3951" hidden="1">
      <c r="A3951" s="2" t="s">
        <v>772</v>
      </c>
      <c r="B3951" s="14"/>
      <c r="C3951" s="1" t="s">
        <v>22</v>
      </c>
      <c r="D3951" s="2" t="s">
        <v>774</v>
      </c>
      <c r="E3951" s="1" t="s">
        <v>22</v>
      </c>
      <c r="F3951" s="1" t="s">
        <v>3462</v>
      </c>
      <c r="G3951" s="1" t="b">
        <v>1</v>
      </c>
      <c r="H3951" s="1" t="b">
        <v>1</v>
      </c>
      <c r="I3951" s="1" t="s">
        <v>2236</v>
      </c>
      <c r="J3951" s="5"/>
    </row>
    <row r="3952" hidden="1">
      <c r="A3952" s="2" t="s">
        <v>772</v>
      </c>
      <c r="B3952" s="14"/>
      <c r="C3952" s="1" t="s">
        <v>22</v>
      </c>
      <c r="D3952" s="2" t="s">
        <v>794</v>
      </c>
      <c r="E3952" s="1" t="s">
        <v>22</v>
      </c>
      <c r="F3952" s="1" t="s">
        <v>3463</v>
      </c>
      <c r="G3952" s="1" t="b">
        <v>1</v>
      </c>
      <c r="H3952" s="1" t="b">
        <v>1</v>
      </c>
      <c r="I3952" s="1" t="s">
        <v>2236</v>
      </c>
      <c r="J3952" s="5"/>
    </row>
    <row r="3953" hidden="1">
      <c r="A3953" s="2" t="s">
        <v>772</v>
      </c>
      <c r="B3953" s="14"/>
      <c r="C3953" s="1" t="s">
        <v>22</v>
      </c>
      <c r="D3953" s="2" t="s">
        <v>766</v>
      </c>
      <c r="E3953" s="1" t="s">
        <v>17</v>
      </c>
      <c r="F3953" s="1" t="s">
        <v>3464</v>
      </c>
      <c r="G3953" s="1" t="b">
        <v>1</v>
      </c>
      <c r="H3953" s="1" t="b">
        <v>1</v>
      </c>
      <c r="I3953" s="1" t="s">
        <v>2236</v>
      </c>
      <c r="J3953" s="5"/>
    </row>
    <row r="3954" hidden="1">
      <c r="A3954" s="2" t="s">
        <v>772</v>
      </c>
      <c r="B3954" s="14"/>
      <c r="C3954" s="1" t="s">
        <v>22</v>
      </c>
      <c r="D3954" s="2" t="s">
        <v>777</v>
      </c>
      <c r="E3954" s="1" t="s">
        <v>22</v>
      </c>
      <c r="F3954" s="1" t="s">
        <v>3465</v>
      </c>
      <c r="G3954" s="1" t="b">
        <v>1</v>
      </c>
      <c r="H3954" s="1" t="b">
        <v>1</v>
      </c>
      <c r="I3954" s="1" t="s">
        <v>2236</v>
      </c>
      <c r="J3954" s="5"/>
    </row>
    <row r="3955" hidden="1">
      <c r="A3955" s="2" t="s">
        <v>773</v>
      </c>
      <c r="B3955" s="14"/>
      <c r="C3955" s="1" t="s">
        <v>22</v>
      </c>
      <c r="D3955" s="2" t="s">
        <v>728</v>
      </c>
      <c r="E3955" s="1" t="s">
        <v>17</v>
      </c>
      <c r="F3955" s="4"/>
      <c r="G3955" s="1" t="b">
        <v>1</v>
      </c>
      <c r="H3955" s="1" t="b">
        <v>1</v>
      </c>
      <c r="I3955" s="1" t="s">
        <v>2207</v>
      </c>
      <c r="J3955" s="5"/>
    </row>
    <row r="3956" hidden="1">
      <c r="A3956" s="2" t="s">
        <v>773</v>
      </c>
      <c r="B3956" s="14"/>
      <c r="C3956" s="1" t="s">
        <v>22</v>
      </c>
      <c r="D3956" s="2" t="s">
        <v>728</v>
      </c>
      <c r="E3956" s="1" t="s">
        <v>17</v>
      </c>
      <c r="F3956" s="1" t="s">
        <v>3437</v>
      </c>
      <c r="G3956" s="1" t="b">
        <v>1</v>
      </c>
      <c r="H3956" s="1" t="b">
        <v>1</v>
      </c>
      <c r="I3956" s="1" t="s">
        <v>2207</v>
      </c>
      <c r="J3956" s="5"/>
    </row>
    <row r="3957" hidden="1">
      <c r="A3957" s="2" t="s">
        <v>773</v>
      </c>
      <c r="B3957" s="14"/>
      <c r="C3957" s="1" t="s">
        <v>22</v>
      </c>
      <c r="D3957" s="2" t="s">
        <v>779</v>
      </c>
      <c r="E3957" s="1" t="s">
        <v>22</v>
      </c>
      <c r="F3957" s="1" t="s">
        <v>3454</v>
      </c>
      <c r="G3957" s="1" t="b">
        <v>1</v>
      </c>
      <c r="H3957" s="1" t="b">
        <v>1</v>
      </c>
      <c r="I3957" s="1" t="s">
        <v>2236</v>
      </c>
      <c r="J3957" s="5"/>
    </row>
    <row r="3958" hidden="1">
      <c r="A3958" s="2" t="s">
        <v>773</v>
      </c>
      <c r="B3958" s="14"/>
      <c r="C3958" s="1" t="s">
        <v>22</v>
      </c>
      <c r="D3958" s="2" t="s">
        <v>794</v>
      </c>
      <c r="E3958" s="1" t="s">
        <v>22</v>
      </c>
      <c r="F3958" s="1" t="s">
        <v>3466</v>
      </c>
      <c r="G3958" s="1" t="b">
        <v>1</v>
      </c>
      <c r="H3958" s="1" t="b">
        <v>1</v>
      </c>
      <c r="I3958" s="1" t="s">
        <v>2221</v>
      </c>
      <c r="J3958" s="5"/>
    </row>
    <row r="3959" hidden="1">
      <c r="A3959" s="2" t="s">
        <v>773</v>
      </c>
      <c r="B3959" s="14"/>
      <c r="C3959" s="1" t="s">
        <v>22</v>
      </c>
      <c r="D3959" s="2" t="s">
        <v>774</v>
      </c>
      <c r="E3959" s="1" t="s">
        <v>22</v>
      </c>
      <c r="F3959" s="1" t="s">
        <v>3467</v>
      </c>
      <c r="G3959" s="1" t="b">
        <v>1</v>
      </c>
      <c r="H3959" s="1" t="b">
        <v>1</v>
      </c>
      <c r="I3959" s="1" t="s">
        <v>2221</v>
      </c>
      <c r="J3959" s="5"/>
    </row>
    <row r="3960" hidden="1">
      <c r="A3960" s="2" t="s">
        <v>773</v>
      </c>
      <c r="B3960" s="14"/>
      <c r="C3960" s="1" t="s">
        <v>22</v>
      </c>
      <c r="D3960" s="2" t="s">
        <v>779</v>
      </c>
      <c r="E3960" s="1" t="s">
        <v>22</v>
      </c>
      <c r="F3960" s="1" t="s">
        <v>3468</v>
      </c>
      <c r="G3960" s="1" t="b">
        <v>1</v>
      </c>
      <c r="H3960" s="1" t="b">
        <v>1</v>
      </c>
      <c r="I3960" s="1" t="s">
        <v>2221</v>
      </c>
      <c r="J3960" s="5"/>
    </row>
    <row r="3961" hidden="1">
      <c r="A3961" s="2" t="s">
        <v>773</v>
      </c>
      <c r="B3961" s="14"/>
      <c r="C3961" s="1" t="s">
        <v>22</v>
      </c>
      <c r="D3961" s="2" t="s">
        <v>794</v>
      </c>
      <c r="E3961" s="1" t="s">
        <v>22</v>
      </c>
      <c r="F3961" s="1" t="s">
        <v>3469</v>
      </c>
      <c r="G3961" s="1" t="b">
        <v>1</v>
      </c>
      <c r="H3961" s="1" t="b">
        <v>1</v>
      </c>
      <c r="I3961" s="1" t="s">
        <v>2221</v>
      </c>
      <c r="J3961" s="5"/>
    </row>
    <row r="3962" hidden="1">
      <c r="A3962" s="2" t="s">
        <v>773</v>
      </c>
      <c r="B3962" s="14"/>
      <c r="C3962" s="1" t="s">
        <v>22</v>
      </c>
      <c r="D3962" s="2" t="s">
        <v>774</v>
      </c>
      <c r="E3962" s="1" t="s">
        <v>22</v>
      </c>
      <c r="F3962" s="1" t="s">
        <v>3470</v>
      </c>
      <c r="G3962" s="1" t="b">
        <v>1</v>
      </c>
      <c r="H3962" s="1" t="b">
        <v>1</v>
      </c>
      <c r="I3962" s="1" t="s">
        <v>2221</v>
      </c>
      <c r="J3962" s="5"/>
    </row>
    <row r="3963" hidden="1">
      <c r="A3963" s="2" t="s">
        <v>773</v>
      </c>
      <c r="B3963" s="14"/>
      <c r="C3963" s="1" t="s">
        <v>22</v>
      </c>
      <c r="D3963" s="2" t="s">
        <v>766</v>
      </c>
      <c r="E3963" s="1" t="s">
        <v>17</v>
      </c>
      <c r="F3963" s="1" t="s">
        <v>3471</v>
      </c>
      <c r="G3963" s="1" t="b">
        <v>1</v>
      </c>
      <c r="H3963" s="1" t="b">
        <v>1</v>
      </c>
      <c r="I3963" s="1" t="s">
        <v>2236</v>
      </c>
      <c r="J3963" s="5"/>
    </row>
    <row r="3964" hidden="1">
      <c r="A3964" s="2" t="s">
        <v>773</v>
      </c>
      <c r="B3964" s="14"/>
      <c r="C3964" s="1" t="s">
        <v>22</v>
      </c>
      <c r="D3964" s="2" t="s">
        <v>728</v>
      </c>
      <c r="E3964" s="1" t="s">
        <v>17</v>
      </c>
      <c r="F3964" s="1" t="s">
        <v>3472</v>
      </c>
      <c r="G3964" s="1" t="b">
        <v>1</v>
      </c>
      <c r="H3964" s="1" t="b">
        <v>1</v>
      </c>
      <c r="I3964" s="1" t="s">
        <v>2236</v>
      </c>
      <c r="J3964" s="5"/>
    </row>
    <row r="3965" hidden="1">
      <c r="A3965" s="2" t="s">
        <v>774</v>
      </c>
      <c r="B3965" s="14"/>
      <c r="C3965" s="1" t="s">
        <v>22</v>
      </c>
      <c r="D3965" s="2" t="s">
        <v>728</v>
      </c>
      <c r="E3965" s="1" t="s">
        <v>17</v>
      </c>
      <c r="F3965" s="1" t="s">
        <v>3473</v>
      </c>
      <c r="G3965" s="1" t="b">
        <v>1</v>
      </c>
      <c r="H3965" s="1" t="b">
        <v>1</v>
      </c>
      <c r="I3965" s="1" t="s">
        <v>2207</v>
      </c>
      <c r="J3965" s="5"/>
    </row>
    <row r="3966" hidden="1">
      <c r="A3966" s="2" t="s">
        <v>774</v>
      </c>
      <c r="B3966" s="14"/>
      <c r="C3966" s="1" t="s">
        <v>22</v>
      </c>
      <c r="D3966" s="2" t="s">
        <v>728</v>
      </c>
      <c r="E3966" s="1" t="s">
        <v>17</v>
      </c>
      <c r="F3966" s="4"/>
      <c r="G3966" s="1" t="b">
        <v>1</v>
      </c>
      <c r="H3966" s="1" t="b">
        <v>1</v>
      </c>
      <c r="I3966" s="1" t="s">
        <v>2207</v>
      </c>
      <c r="J3966" s="5"/>
    </row>
    <row r="3967" hidden="1">
      <c r="A3967" s="2" t="s">
        <v>774</v>
      </c>
      <c r="B3967" s="14"/>
      <c r="C3967" s="1" t="s">
        <v>22</v>
      </c>
      <c r="D3967" s="2" t="s">
        <v>728</v>
      </c>
      <c r="E3967" s="1" t="s">
        <v>17</v>
      </c>
      <c r="F3967" s="1" t="s">
        <v>3437</v>
      </c>
      <c r="G3967" s="1" t="b">
        <v>1</v>
      </c>
      <c r="H3967" s="1" t="b">
        <v>1</v>
      </c>
      <c r="I3967" s="1" t="s">
        <v>2207</v>
      </c>
      <c r="J3967" s="5"/>
    </row>
    <row r="3968" hidden="1">
      <c r="A3968" s="2" t="s">
        <v>774</v>
      </c>
      <c r="B3968" s="14"/>
      <c r="C3968" s="1" t="s">
        <v>22</v>
      </c>
      <c r="D3968" s="2" t="s">
        <v>728</v>
      </c>
      <c r="E3968" s="1" t="s">
        <v>17</v>
      </c>
      <c r="F3968" s="1" t="s">
        <v>2384</v>
      </c>
      <c r="G3968" s="1" t="b">
        <v>1</v>
      </c>
      <c r="H3968" s="1" t="b">
        <v>1</v>
      </c>
      <c r="I3968" s="1" t="s">
        <v>2221</v>
      </c>
      <c r="J3968" s="5"/>
    </row>
    <row r="3969" hidden="1">
      <c r="A3969" s="2" t="s">
        <v>774</v>
      </c>
      <c r="B3969" s="14"/>
      <c r="C3969" s="1" t="s">
        <v>22</v>
      </c>
      <c r="D3969" s="2" t="s">
        <v>766</v>
      </c>
      <c r="E3969" s="1" t="s">
        <v>17</v>
      </c>
      <c r="F3969" s="1" t="s">
        <v>3403</v>
      </c>
      <c r="G3969" s="1" t="b">
        <v>1</v>
      </c>
      <c r="H3969" s="1" t="b">
        <v>1</v>
      </c>
      <c r="I3969" s="1" t="s">
        <v>2221</v>
      </c>
      <c r="J3969" s="5"/>
    </row>
    <row r="3970" hidden="1">
      <c r="A3970" s="2" t="s">
        <v>775</v>
      </c>
      <c r="B3970" s="14"/>
      <c r="C3970" s="1" t="s">
        <v>22</v>
      </c>
      <c r="D3970" s="2" t="s">
        <v>728</v>
      </c>
      <c r="E3970" s="1" t="s">
        <v>17</v>
      </c>
      <c r="F3970" s="1" t="s">
        <v>3474</v>
      </c>
      <c r="G3970" s="1" t="b">
        <v>1</v>
      </c>
      <c r="H3970" s="1" t="b">
        <v>1</v>
      </c>
      <c r="I3970" s="1" t="s">
        <v>2207</v>
      </c>
      <c r="J3970" s="5"/>
    </row>
    <row r="3971" hidden="1">
      <c r="A3971" s="2" t="s">
        <v>775</v>
      </c>
      <c r="B3971" s="14"/>
      <c r="C3971" s="1" t="s">
        <v>22</v>
      </c>
      <c r="D3971" s="2" t="s">
        <v>728</v>
      </c>
      <c r="E3971" s="1" t="s">
        <v>17</v>
      </c>
      <c r="F3971" s="4"/>
      <c r="G3971" s="1" t="b">
        <v>1</v>
      </c>
      <c r="H3971" s="1" t="b">
        <v>1</v>
      </c>
      <c r="I3971" s="1" t="s">
        <v>2207</v>
      </c>
      <c r="J3971" s="5"/>
    </row>
    <row r="3972" hidden="1">
      <c r="A3972" s="2" t="s">
        <v>775</v>
      </c>
      <c r="B3972" s="14"/>
      <c r="C3972" s="1" t="s">
        <v>22</v>
      </c>
      <c r="D3972" s="2" t="s">
        <v>728</v>
      </c>
      <c r="E3972" s="1" t="s">
        <v>17</v>
      </c>
      <c r="F3972" s="1" t="s">
        <v>3475</v>
      </c>
      <c r="G3972" s="1" t="b">
        <v>1</v>
      </c>
      <c r="H3972" s="1" t="b">
        <v>1</v>
      </c>
      <c r="I3972" s="1" t="s">
        <v>2207</v>
      </c>
      <c r="J3972" s="5"/>
    </row>
    <row r="3973" hidden="1">
      <c r="A3973" s="2" t="s">
        <v>775</v>
      </c>
      <c r="B3973" s="14"/>
      <c r="C3973" s="1" t="s">
        <v>22</v>
      </c>
      <c r="D3973" s="2" t="s">
        <v>728</v>
      </c>
      <c r="E3973" s="1" t="s">
        <v>17</v>
      </c>
      <c r="F3973" s="1" t="s">
        <v>3474</v>
      </c>
      <c r="G3973" s="1" t="b">
        <v>1</v>
      </c>
      <c r="H3973" s="1" t="b">
        <v>1</v>
      </c>
      <c r="I3973" s="1" t="s">
        <v>2221</v>
      </c>
      <c r="J3973" s="5"/>
    </row>
    <row r="3974" hidden="1">
      <c r="A3974" s="2" t="s">
        <v>776</v>
      </c>
      <c r="B3974" s="14"/>
      <c r="C3974" s="1" t="s">
        <v>22</v>
      </c>
      <c r="D3974" s="2" t="s">
        <v>728</v>
      </c>
      <c r="E3974" s="1" t="s">
        <v>17</v>
      </c>
      <c r="F3974" s="4"/>
      <c r="G3974" s="1" t="b">
        <v>1</v>
      </c>
      <c r="H3974" s="1" t="b">
        <v>1</v>
      </c>
      <c r="I3974" s="1" t="s">
        <v>2207</v>
      </c>
      <c r="J3974" s="5"/>
    </row>
    <row r="3975" hidden="1">
      <c r="A3975" s="2" t="s">
        <v>776</v>
      </c>
      <c r="B3975" s="14"/>
      <c r="C3975" s="1" t="s">
        <v>22</v>
      </c>
      <c r="D3975" s="2" t="s">
        <v>728</v>
      </c>
      <c r="E3975" s="1" t="s">
        <v>17</v>
      </c>
      <c r="F3975" s="1" t="s">
        <v>3438</v>
      </c>
      <c r="G3975" s="1" t="b">
        <v>1</v>
      </c>
      <c r="H3975" s="1" t="b">
        <v>1</v>
      </c>
      <c r="I3975" s="1" t="s">
        <v>2207</v>
      </c>
      <c r="J3975" s="5"/>
    </row>
    <row r="3976" hidden="1">
      <c r="A3976" s="2" t="s">
        <v>776</v>
      </c>
      <c r="B3976" s="14"/>
      <c r="C3976" s="1" t="s">
        <v>22</v>
      </c>
      <c r="D3976" s="2" t="s">
        <v>779</v>
      </c>
      <c r="E3976" s="1" t="s">
        <v>22</v>
      </c>
      <c r="F3976" s="1" t="s">
        <v>3454</v>
      </c>
      <c r="G3976" s="1" t="b">
        <v>1</v>
      </c>
      <c r="H3976" s="1" t="b">
        <v>1</v>
      </c>
      <c r="I3976" s="1" t="s">
        <v>2236</v>
      </c>
      <c r="J3976" s="5"/>
    </row>
    <row r="3977" hidden="1">
      <c r="A3977" s="2" t="s">
        <v>776</v>
      </c>
      <c r="B3977" s="14"/>
      <c r="C3977" s="1" t="s">
        <v>22</v>
      </c>
      <c r="D3977" s="2" t="s">
        <v>728</v>
      </c>
      <c r="E3977" s="1" t="s">
        <v>17</v>
      </c>
      <c r="F3977" s="1" t="s">
        <v>3476</v>
      </c>
      <c r="G3977" s="1" t="b">
        <v>1</v>
      </c>
      <c r="H3977" s="1" t="b">
        <v>1</v>
      </c>
      <c r="I3977" s="1" t="s">
        <v>2236</v>
      </c>
      <c r="J3977" s="5"/>
    </row>
    <row r="3978" hidden="1">
      <c r="A3978" s="2" t="s">
        <v>776</v>
      </c>
      <c r="B3978" s="14"/>
      <c r="C3978" s="1" t="s">
        <v>22</v>
      </c>
      <c r="D3978" s="2" t="s">
        <v>766</v>
      </c>
      <c r="E3978" s="1" t="s">
        <v>17</v>
      </c>
      <c r="F3978" s="1" t="s">
        <v>3464</v>
      </c>
      <c r="G3978" s="1" t="b">
        <v>1</v>
      </c>
      <c r="H3978" s="1" t="b">
        <v>1</v>
      </c>
      <c r="I3978" s="1" t="s">
        <v>2236</v>
      </c>
      <c r="J3978" s="5"/>
    </row>
    <row r="3979" hidden="1">
      <c r="A3979" s="2" t="s">
        <v>777</v>
      </c>
      <c r="B3979" s="14"/>
      <c r="C3979" s="1" t="s">
        <v>22</v>
      </c>
      <c r="D3979" s="2" t="s">
        <v>728</v>
      </c>
      <c r="E3979" s="1" t="s">
        <v>17</v>
      </c>
      <c r="F3979" s="4"/>
      <c r="G3979" s="1" t="b">
        <v>1</v>
      </c>
      <c r="H3979" s="1" t="b">
        <v>1</v>
      </c>
      <c r="I3979" s="1" t="s">
        <v>2207</v>
      </c>
      <c r="J3979" s="5"/>
    </row>
    <row r="3980" hidden="1">
      <c r="A3980" s="2" t="s">
        <v>777</v>
      </c>
      <c r="B3980" s="14"/>
      <c r="C3980" s="1" t="s">
        <v>22</v>
      </c>
      <c r="D3980" s="2" t="s">
        <v>728</v>
      </c>
      <c r="E3980" s="1" t="s">
        <v>17</v>
      </c>
      <c r="F3980" s="1" t="s">
        <v>3437</v>
      </c>
      <c r="G3980" s="1" t="b">
        <v>1</v>
      </c>
      <c r="H3980" s="1" t="b">
        <v>1</v>
      </c>
      <c r="I3980" s="1" t="s">
        <v>2207</v>
      </c>
      <c r="J3980" s="5"/>
    </row>
    <row r="3981" hidden="1">
      <c r="A3981" s="2" t="s">
        <v>777</v>
      </c>
      <c r="B3981" s="14"/>
      <c r="C3981" s="1" t="s">
        <v>22</v>
      </c>
      <c r="D3981" s="2" t="s">
        <v>766</v>
      </c>
      <c r="E3981" s="1" t="s">
        <v>17</v>
      </c>
      <c r="F3981" s="1" t="s">
        <v>3477</v>
      </c>
      <c r="G3981" s="1" t="b">
        <v>1</v>
      </c>
      <c r="H3981" s="1" t="b">
        <v>1</v>
      </c>
      <c r="I3981" s="1" t="s">
        <v>2221</v>
      </c>
      <c r="J3981" s="5"/>
    </row>
    <row r="3982" hidden="1">
      <c r="A3982" s="2" t="s">
        <v>777</v>
      </c>
      <c r="B3982" s="14"/>
      <c r="C3982" s="1" t="s">
        <v>22</v>
      </c>
      <c r="D3982" s="2" t="s">
        <v>728</v>
      </c>
      <c r="E3982" s="1" t="s">
        <v>17</v>
      </c>
      <c r="F3982" s="1" t="s">
        <v>3478</v>
      </c>
      <c r="G3982" s="1" t="b">
        <v>1</v>
      </c>
      <c r="H3982" s="1" t="b">
        <v>1</v>
      </c>
      <c r="I3982" s="1" t="s">
        <v>2221</v>
      </c>
      <c r="J3982" s="5"/>
    </row>
    <row r="3983" hidden="1">
      <c r="A3983" s="2" t="s">
        <v>777</v>
      </c>
      <c r="B3983" s="14"/>
      <c r="C3983" s="1" t="s">
        <v>22</v>
      </c>
      <c r="D3983" s="2" t="s">
        <v>723</v>
      </c>
      <c r="E3983" s="1" t="s">
        <v>13</v>
      </c>
      <c r="F3983" s="1" t="s">
        <v>2955</v>
      </c>
      <c r="G3983" s="1" t="b">
        <v>1</v>
      </c>
      <c r="H3983" s="1" t="b">
        <v>1</v>
      </c>
      <c r="I3983" s="1" t="s">
        <v>2221</v>
      </c>
      <c r="J3983" s="5"/>
    </row>
    <row r="3984" hidden="1">
      <c r="A3984" s="2" t="s">
        <v>777</v>
      </c>
      <c r="B3984" s="14"/>
      <c r="C3984" s="1" t="s">
        <v>22</v>
      </c>
      <c r="D3984" s="2" t="s">
        <v>727</v>
      </c>
      <c r="E3984" s="1" t="s">
        <v>15</v>
      </c>
      <c r="F3984" s="1" t="s">
        <v>2990</v>
      </c>
      <c r="G3984" s="1" t="b">
        <v>1</v>
      </c>
      <c r="H3984" s="1" t="b">
        <v>1</v>
      </c>
      <c r="I3984" s="1" t="s">
        <v>2221</v>
      </c>
      <c r="J3984" s="5"/>
    </row>
    <row r="3985" hidden="1">
      <c r="A3985" s="2" t="s">
        <v>777</v>
      </c>
      <c r="B3985" s="14"/>
      <c r="C3985" s="1" t="s">
        <v>22</v>
      </c>
      <c r="D3985" s="2" t="s">
        <v>725</v>
      </c>
      <c r="E3985" s="1" t="s">
        <v>15</v>
      </c>
      <c r="F3985" s="1" t="s">
        <v>2319</v>
      </c>
      <c r="G3985" s="1" t="b">
        <v>1</v>
      </c>
      <c r="H3985" s="1" t="b">
        <v>1</v>
      </c>
      <c r="I3985" s="1" t="s">
        <v>2221</v>
      </c>
      <c r="J3985" s="5"/>
    </row>
    <row r="3986" hidden="1">
      <c r="A3986" s="2" t="s">
        <v>777</v>
      </c>
      <c r="B3986" s="14"/>
      <c r="C3986" s="1" t="s">
        <v>22</v>
      </c>
      <c r="D3986" s="2" t="s">
        <v>728</v>
      </c>
      <c r="E3986" s="1" t="s">
        <v>17</v>
      </c>
      <c r="F3986" s="1" t="s">
        <v>2335</v>
      </c>
      <c r="G3986" s="1" t="b">
        <v>1</v>
      </c>
      <c r="H3986" s="1" t="b">
        <v>1</v>
      </c>
      <c r="I3986" s="1" t="s">
        <v>2221</v>
      </c>
      <c r="J3986" s="5"/>
    </row>
    <row r="3987" hidden="1">
      <c r="A3987" s="2" t="s">
        <v>777</v>
      </c>
      <c r="B3987" s="14"/>
      <c r="C3987" s="1" t="s">
        <v>22</v>
      </c>
      <c r="D3987" s="2" t="s">
        <v>728</v>
      </c>
      <c r="E3987" s="1" t="s">
        <v>17</v>
      </c>
      <c r="F3987" s="1" t="s">
        <v>2335</v>
      </c>
      <c r="G3987" s="1" t="b">
        <v>1</v>
      </c>
      <c r="H3987" s="1" t="b">
        <v>1</v>
      </c>
      <c r="I3987" s="1" t="s">
        <v>2221</v>
      </c>
      <c r="J3987" s="5"/>
    </row>
    <row r="3988" hidden="1">
      <c r="A3988" s="2" t="s">
        <v>777</v>
      </c>
      <c r="B3988" s="14"/>
      <c r="C3988" s="1" t="s">
        <v>22</v>
      </c>
      <c r="D3988" s="2" t="s">
        <v>766</v>
      </c>
      <c r="E3988" s="1" t="s">
        <v>17</v>
      </c>
      <c r="F3988" s="1" t="s">
        <v>3403</v>
      </c>
      <c r="G3988" s="1" t="b">
        <v>1</v>
      </c>
      <c r="H3988" s="1" t="b">
        <v>1</v>
      </c>
      <c r="I3988" s="1" t="s">
        <v>2221</v>
      </c>
      <c r="J3988" s="5"/>
    </row>
    <row r="3989" hidden="1">
      <c r="A3989" s="2" t="s">
        <v>777</v>
      </c>
      <c r="B3989" s="14"/>
      <c r="C3989" s="1" t="s">
        <v>22</v>
      </c>
      <c r="D3989" s="2" t="s">
        <v>728</v>
      </c>
      <c r="E3989" s="1" t="s">
        <v>17</v>
      </c>
      <c r="F3989" s="1" t="s">
        <v>3453</v>
      </c>
      <c r="G3989" s="1" t="b">
        <v>1</v>
      </c>
      <c r="H3989" s="1" t="b">
        <v>1</v>
      </c>
      <c r="I3989" s="1" t="s">
        <v>2221</v>
      </c>
      <c r="J3989" s="5"/>
    </row>
    <row r="3990" hidden="1">
      <c r="A3990" s="2" t="s">
        <v>777</v>
      </c>
      <c r="B3990" s="14"/>
      <c r="C3990" s="1" t="s">
        <v>22</v>
      </c>
      <c r="D3990" s="2" t="s">
        <v>723</v>
      </c>
      <c r="E3990" s="1" t="s">
        <v>13</v>
      </c>
      <c r="F3990" s="1" t="s">
        <v>2147</v>
      </c>
      <c r="G3990" s="1" t="b">
        <v>1</v>
      </c>
      <c r="H3990" s="1" t="b">
        <v>1</v>
      </c>
      <c r="I3990" s="1" t="s">
        <v>2221</v>
      </c>
      <c r="J3990" s="5"/>
    </row>
    <row r="3991" hidden="1">
      <c r="A3991" s="2" t="s">
        <v>777</v>
      </c>
      <c r="B3991" s="14"/>
      <c r="C3991" s="1" t="s">
        <v>22</v>
      </c>
      <c r="D3991" s="2" t="s">
        <v>727</v>
      </c>
      <c r="E3991" s="1" t="s">
        <v>15</v>
      </c>
      <c r="F3991" s="1" t="s">
        <v>2990</v>
      </c>
      <c r="G3991" s="1" t="b">
        <v>1</v>
      </c>
      <c r="H3991" s="1" t="b">
        <v>1</v>
      </c>
      <c r="I3991" s="1" t="s">
        <v>2221</v>
      </c>
      <c r="J3991" s="5"/>
    </row>
    <row r="3992" hidden="1">
      <c r="A3992" s="2" t="s">
        <v>777</v>
      </c>
      <c r="B3992" s="14"/>
      <c r="C3992" s="1" t="s">
        <v>22</v>
      </c>
      <c r="D3992" s="2" t="s">
        <v>725</v>
      </c>
      <c r="E3992" s="1" t="s">
        <v>15</v>
      </c>
      <c r="F3992" s="1" t="s">
        <v>2319</v>
      </c>
      <c r="G3992" s="1" t="b">
        <v>1</v>
      </c>
      <c r="H3992" s="1" t="b">
        <v>1</v>
      </c>
      <c r="I3992" s="1" t="s">
        <v>2221</v>
      </c>
      <c r="J3992" s="5"/>
    </row>
    <row r="3993" hidden="1">
      <c r="A3993" s="2" t="s">
        <v>778</v>
      </c>
      <c r="B3993" s="14"/>
      <c r="C3993" s="1" t="s">
        <v>22</v>
      </c>
      <c r="D3993" s="2" t="s">
        <v>728</v>
      </c>
      <c r="E3993" s="1" t="s">
        <v>17</v>
      </c>
      <c r="F3993" s="4"/>
      <c r="G3993" s="1" t="b">
        <v>1</v>
      </c>
      <c r="H3993" s="1" t="b">
        <v>1</v>
      </c>
      <c r="I3993" s="1" t="s">
        <v>2207</v>
      </c>
      <c r="J3993" s="5"/>
    </row>
    <row r="3994" hidden="1">
      <c r="A3994" s="2" t="s">
        <v>778</v>
      </c>
      <c r="B3994" s="14"/>
      <c r="C3994" s="1" t="s">
        <v>22</v>
      </c>
      <c r="D3994" s="2" t="s">
        <v>728</v>
      </c>
      <c r="E3994" s="1" t="s">
        <v>17</v>
      </c>
      <c r="F3994" s="1" t="s">
        <v>3437</v>
      </c>
      <c r="G3994" s="1" t="b">
        <v>1</v>
      </c>
      <c r="H3994" s="1" t="b">
        <v>1</v>
      </c>
      <c r="I3994" s="1" t="s">
        <v>2207</v>
      </c>
      <c r="J3994" s="5"/>
    </row>
    <row r="3995" hidden="1">
      <c r="A3995" s="2" t="s">
        <v>778</v>
      </c>
      <c r="B3995" s="14"/>
      <c r="C3995" s="1" t="s">
        <v>22</v>
      </c>
      <c r="D3995" s="2" t="s">
        <v>766</v>
      </c>
      <c r="E3995" s="1" t="s">
        <v>17</v>
      </c>
      <c r="F3995" s="1" t="s">
        <v>3403</v>
      </c>
      <c r="G3995" s="1" t="b">
        <v>1</v>
      </c>
      <c r="H3995" s="1" t="b">
        <v>1</v>
      </c>
      <c r="I3995" s="1" t="s">
        <v>2221</v>
      </c>
      <c r="J3995" s="5"/>
    </row>
    <row r="3996" hidden="1">
      <c r="A3996" s="2" t="s">
        <v>778</v>
      </c>
      <c r="B3996" s="14"/>
      <c r="C3996" s="1" t="s">
        <v>22</v>
      </c>
      <c r="D3996" s="2" t="s">
        <v>728</v>
      </c>
      <c r="E3996" s="1" t="s">
        <v>17</v>
      </c>
      <c r="F3996" s="1" t="s">
        <v>3479</v>
      </c>
      <c r="G3996" s="1" t="b">
        <v>1</v>
      </c>
      <c r="H3996" s="1" t="b">
        <v>1</v>
      </c>
      <c r="I3996" s="1" t="s">
        <v>2221</v>
      </c>
      <c r="J3996" s="5"/>
    </row>
    <row r="3997" hidden="1">
      <c r="A3997" s="2" t="s">
        <v>778</v>
      </c>
      <c r="B3997" s="14"/>
      <c r="C3997" s="1" t="s">
        <v>22</v>
      </c>
      <c r="D3997" s="2" t="s">
        <v>723</v>
      </c>
      <c r="E3997" s="1" t="s">
        <v>13</v>
      </c>
      <c r="F3997" s="1" t="s">
        <v>2147</v>
      </c>
      <c r="G3997" s="1" t="b">
        <v>1</v>
      </c>
      <c r="H3997" s="1" t="b">
        <v>1</v>
      </c>
      <c r="I3997" s="1" t="s">
        <v>2221</v>
      </c>
      <c r="J3997" s="5"/>
    </row>
    <row r="3998" hidden="1">
      <c r="A3998" s="2" t="s">
        <v>778</v>
      </c>
      <c r="B3998" s="14"/>
      <c r="C3998" s="1" t="s">
        <v>22</v>
      </c>
      <c r="D3998" s="2" t="s">
        <v>727</v>
      </c>
      <c r="E3998" s="1" t="s">
        <v>15</v>
      </c>
      <c r="F3998" s="1" t="s">
        <v>2990</v>
      </c>
      <c r="G3998" s="1" t="b">
        <v>1</v>
      </c>
      <c r="H3998" s="1" t="b">
        <v>1</v>
      </c>
      <c r="I3998" s="1" t="s">
        <v>2221</v>
      </c>
      <c r="J3998" s="5"/>
    </row>
    <row r="3999" hidden="1">
      <c r="A3999" s="2" t="s">
        <v>778</v>
      </c>
      <c r="B3999" s="14"/>
      <c r="C3999" s="1" t="s">
        <v>22</v>
      </c>
      <c r="D3999" s="2" t="s">
        <v>725</v>
      </c>
      <c r="E3999" s="1" t="s">
        <v>15</v>
      </c>
      <c r="F3999" s="1" t="s">
        <v>2319</v>
      </c>
      <c r="G3999" s="1" t="b">
        <v>1</v>
      </c>
      <c r="H3999" s="1" t="b">
        <v>1</v>
      </c>
      <c r="I3999" s="1" t="s">
        <v>2221</v>
      </c>
      <c r="J3999" s="5"/>
    </row>
    <row r="4000" hidden="1">
      <c r="A4000" s="2" t="s">
        <v>778</v>
      </c>
      <c r="B4000" s="14"/>
      <c r="C4000" s="1" t="s">
        <v>22</v>
      </c>
      <c r="D4000" s="2" t="s">
        <v>728</v>
      </c>
      <c r="E4000" s="1" t="s">
        <v>17</v>
      </c>
      <c r="F4000" s="1" t="s">
        <v>2335</v>
      </c>
      <c r="G4000" s="1" t="b">
        <v>1</v>
      </c>
      <c r="H4000" s="1" t="b">
        <v>1</v>
      </c>
      <c r="I4000" s="1" t="s">
        <v>2221</v>
      </c>
      <c r="J4000" s="5"/>
    </row>
    <row r="4001" hidden="1">
      <c r="A4001" s="2" t="s">
        <v>778</v>
      </c>
      <c r="B4001" s="14"/>
      <c r="C4001" s="1" t="s">
        <v>22</v>
      </c>
      <c r="D4001" s="2" t="s">
        <v>728</v>
      </c>
      <c r="E4001" s="1" t="s">
        <v>17</v>
      </c>
      <c r="F4001" s="1" t="s">
        <v>2335</v>
      </c>
      <c r="G4001" s="1" t="b">
        <v>1</v>
      </c>
      <c r="H4001" s="1" t="b">
        <v>1</v>
      </c>
      <c r="I4001" s="1" t="s">
        <v>2221</v>
      </c>
      <c r="J4001" s="5"/>
    </row>
    <row r="4002" hidden="1">
      <c r="A4002" s="2" t="s">
        <v>778</v>
      </c>
      <c r="B4002" s="14"/>
      <c r="C4002" s="1" t="s">
        <v>22</v>
      </c>
      <c r="D4002" s="2" t="s">
        <v>728</v>
      </c>
      <c r="E4002" s="1" t="s">
        <v>17</v>
      </c>
      <c r="F4002" s="1" t="s">
        <v>2335</v>
      </c>
      <c r="G4002" s="1" t="b">
        <v>1</v>
      </c>
      <c r="H4002" s="1" t="b">
        <v>1</v>
      </c>
      <c r="I4002" s="1" t="s">
        <v>2221</v>
      </c>
      <c r="J4002" s="5"/>
    </row>
    <row r="4003" hidden="1">
      <c r="A4003" s="2" t="s">
        <v>778</v>
      </c>
      <c r="B4003" s="14"/>
      <c r="C4003" s="1" t="s">
        <v>22</v>
      </c>
      <c r="D4003" s="2" t="s">
        <v>766</v>
      </c>
      <c r="E4003" s="1" t="s">
        <v>17</v>
      </c>
      <c r="F4003" s="1" t="s">
        <v>3403</v>
      </c>
      <c r="G4003" s="1" t="b">
        <v>1</v>
      </c>
      <c r="H4003" s="1" t="b">
        <v>1</v>
      </c>
      <c r="I4003" s="1" t="s">
        <v>2221</v>
      </c>
      <c r="J4003" s="5"/>
    </row>
    <row r="4004" hidden="1">
      <c r="A4004" s="2" t="s">
        <v>778</v>
      </c>
      <c r="B4004" s="14"/>
      <c r="C4004" s="1" t="s">
        <v>22</v>
      </c>
      <c r="D4004" s="2" t="s">
        <v>728</v>
      </c>
      <c r="E4004" s="1" t="s">
        <v>17</v>
      </c>
      <c r="F4004" s="1" t="s">
        <v>3453</v>
      </c>
      <c r="G4004" s="1" t="b">
        <v>1</v>
      </c>
      <c r="H4004" s="1" t="b">
        <v>1</v>
      </c>
      <c r="I4004" s="1" t="s">
        <v>2221</v>
      </c>
      <c r="J4004" s="5"/>
    </row>
    <row r="4005" hidden="1">
      <c r="A4005" s="2" t="s">
        <v>778</v>
      </c>
      <c r="B4005" s="14"/>
      <c r="C4005" s="1" t="s">
        <v>22</v>
      </c>
      <c r="D4005" s="2" t="s">
        <v>723</v>
      </c>
      <c r="E4005" s="1" t="s">
        <v>13</v>
      </c>
      <c r="F4005" s="1" t="s">
        <v>2147</v>
      </c>
      <c r="G4005" s="1" t="b">
        <v>1</v>
      </c>
      <c r="H4005" s="1" t="b">
        <v>1</v>
      </c>
      <c r="I4005" s="1" t="s">
        <v>2221</v>
      </c>
      <c r="J4005" s="5"/>
    </row>
    <row r="4006" hidden="1">
      <c r="A4006" s="2" t="s">
        <v>778</v>
      </c>
      <c r="B4006" s="14"/>
      <c r="C4006" s="1" t="s">
        <v>22</v>
      </c>
      <c r="D4006" s="2" t="s">
        <v>727</v>
      </c>
      <c r="E4006" s="1" t="s">
        <v>15</v>
      </c>
      <c r="F4006" s="1" t="s">
        <v>2990</v>
      </c>
      <c r="G4006" s="1" t="b">
        <v>1</v>
      </c>
      <c r="H4006" s="1" t="b">
        <v>1</v>
      </c>
      <c r="I4006" s="1" t="s">
        <v>2221</v>
      </c>
      <c r="J4006" s="5"/>
    </row>
    <row r="4007" hidden="1">
      <c r="A4007" s="2" t="s">
        <v>778</v>
      </c>
      <c r="B4007" s="14"/>
      <c r="C4007" s="1" t="s">
        <v>22</v>
      </c>
      <c r="D4007" s="2" t="s">
        <v>725</v>
      </c>
      <c r="E4007" s="1" t="s">
        <v>15</v>
      </c>
      <c r="F4007" s="1" t="s">
        <v>2319</v>
      </c>
      <c r="G4007" s="1" t="b">
        <v>1</v>
      </c>
      <c r="H4007" s="1" t="b">
        <v>1</v>
      </c>
      <c r="I4007" s="1" t="s">
        <v>2221</v>
      </c>
      <c r="J4007" s="5"/>
    </row>
    <row r="4008" hidden="1">
      <c r="A4008" s="2" t="s">
        <v>778</v>
      </c>
      <c r="B4008" s="14"/>
      <c r="C4008" s="1" t="s">
        <v>22</v>
      </c>
      <c r="D4008" s="2" t="s">
        <v>766</v>
      </c>
      <c r="E4008" s="1" t="s">
        <v>17</v>
      </c>
      <c r="F4008" s="1" t="s">
        <v>2335</v>
      </c>
      <c r="G4008" s="1" t="b">
        <v>1</v>
      </c>
      <c r="H4008" s="1" t="b">
        <v>1</v>
      </c>
      <c r="I4008" s="1" t="s">
        <v>2221</v>
      </c>
      <c r="J4008" s="5"/>
    </row>
    <row r="4009" hidden="1">
      <c r="A4009" s="2" t="s">
        <v>779</v>
      </c>
      <c r="B4009" s="14"/>
      <c r="C4009" s="1" t="s">
        <v>22</v>
      </c>
      <c r="D4009" s="2" t="s">
        <v>728</v>
      </c>
      <c r="E4009" s="1" t="s">
        <v>17</v>
      </c>
      <c r="F4009" s="4"/>
      <c r="G4009" s="1" t="b">
        <v>1</v>
      </c>
      <c r="H4009" s="1" t="b">
        <v>1</v>
      </c>
      <c r="I4009" s="1" t="s">
        <v>2207</v>
      </c>
      <c r="J4009" s="5"/>
    </row>
    <row r="4010" hidden="1">
      <c r="A4010" s="2" t="s">
        <v>779</v>
      </c>
      <c r="B4010" s="14"/>
      <c r="C4010" s="1" t="s">
        <v>22</v>
      </c>
      <c r="D4010" s="2" t="s">
        <v>728</v>
      </c>
      <c r="E4010" s="1" t="s">
        <v>17</v>
      </c>
      <c r="F4010" s="1" t="s">
        <v>3438</v>
      </c>
      <c r="G4010" s="1" t="b">
        <v>1</v>
      </c>
      <c r="H4010" s="1" t="b">
        <v>1</v>
      </c>
      <c r="I4010" s="1" t="s">
        <v>2207</v>
      </c>
      <c r="J4010" s="5"/>
    </row>
    <row r="4011" hidden="1">
      <c r="A4011" s="2" t="s">
        <v>779</v>
      </c>
      <c r="B4011" s="14"/>
      <c r="C4011" s="1" t="s">
        <v>22</v>
      </c>
      <c r="D4011" s="2" t="s">
        <v>785</v>
      </c>
      <c r="E4011" s="1" t="s">
        <v>22</v>
      </c>
      <c r="F4011" s="1" t="s">
        <v>3480</v>
      </c>
      <c r="G4011" s="1" t="b">
        <v>1</v>
      </c>
      <c r="H4011" s="1" t="b">
        <v>1</v>
      </c>
      <c r="I4011" s="1" t="s">
        <v>2221</v>
      </c>
      <c r="J4011" s="5"/>
    </row>
    <row r="4012" hidden="1">
      <c r="A4012" s="2" t="s">
        <v>779</v>
      </c>
      <c r="B4012" s="14"/>
      <c r="C4012" s="1" t="s">
        <v>22</v>
      </c>
      <c r="D4012" s="2" t="s">
        <v>784</v>
      </c>
      <c r="E4012" s="1" t="s">
        <v>22</v>
      </c>
      <c r="F4012" s="1" t="s">
        <v>3481</v>
      </c>
      <c r="G4012" s="1" t="b">
        <v>1</v>
      </c>
      <c r="H4012" s="1" t="b">
        <v>1</v>
      </c>
      <c r="I4012" s="1" t="s">
        <v>2221</v>
      </c>
      <c r="J4012" s="5"/>
    </row>
    <row r="4013" hidden="1">
      <c r="A4013" s="2" t="s">
        <v>779</v>
      </c>
      <c r="B4013" s="14"/>
      <c r="C4013" s="1" t="s">
        <v>22</v>
      </c>
      <c r="D4013" s="2" t="s">
        <v>791</v>
      </c>
      <c r="E4013" s="1" t="s">
        <v>22</v>
      </c>
      <c r="F4013" s="1" t="s">
        <v>3482</v>
      </c>
      <c r="G4013" s="1" t="b">
        <v>1</v>
      </c>
      <c r="H4013" s="1" t="b">
        <v>1</v>
      </c>
      <c r="I4013" s="1" t="s">
        <v>2221</v>
      </c>
      <c r="J4013" s="5"/>
    </row>
    <row r="4014" hidden="1">
      <c r="A4014" s="2" t="s">
        <v>779</v>
      </c>
      <c r="B4014" s="14"/>
      <c r="C4014" s="1" t="s">
        <v>22</v>
      </c>
      <c r="D4014" s="2" t="s">
        <v>790</v>
      </c>
      <c r="E4014" s="1" t="s">
        <v>22</v>
      </c>
      <c r="F4014" s="1" t="s">
        <v>3483</v>
      </c>
      <c r="G4014" s="1" t="b">
        <v>1</v>
      </c>
      <c r="H4014" s="1" t="b">
        <v>1</v>
      </c>
      <c r="I4014" s="1" t="s">
        <v>2221</v>
      </c>
      <c r="J4014" s="5"/>
    </row>
    <row r="4015" hidden="1">
      <c r="A4015" s="2" t="s">
        <v>779</v>
      </c>
      <c r="B4015" s="14"/>
      <c r="C4015" s="1" t="s">
        <v>22</v>
      </c>
      <c r="D4015" s="2" t="s">
        <v>787</v>
      </c>
      <c r="E4015" s="1" t="s">
        <v>22</v>
      </c>
      <c r="F4015" s="1" t="s">
        <v>3484</v>
      </c>
      <c r="G4015" s="1" t="b">
        <v>1</v>
      </c>
      <c r="H4015" s="1" t="b">
        <v>1</v>
      </c>
      <c r="I4015" s="1" t="s">
        <v>2221</v>
      </c>
      <c r="J4015" s="5"/>
    </row>
    <row r="4016" hidden="1">
      <c r="A4016" s="2" t="s">
        <v>779</v>
      </c>
      <c r="B4016" s="14"/>
      <c r="C4016" s="1" t="s">
        <v>22</v>
      </c>
      <c r="D4016" s="2" t="s">
        <v>786</v>
      </c>
      <c r="E4016" s="1" t="s">
        <v>22</v>
      </c>
      <c r="F4016" s="1" t="s">
        <v>3485</v>
      </c>
      <c r="G4016" s="1" t="b">
        <v>1</v>
      </c>
      <c r="H4016" s="1" t="b">
        <v>1</v>
      </c>
      <c r="I4016" s="1" t="s">
        <v>2221</v>
      </c>
      <c r="J4016" s="5"/>
    </row>
    <row r="4017" hidden="1">
      <c r="A4017" s="2" t="s">
        <v>779</v>
      </c>
      <c r="B4017" s="14"/>
      <c r="C4017" s="1" t="s">
        <v>22</v>
      </c>
      <c r="D4017" s="2" t="s">
        <v>793</v>
      </c>
      <c r="E4017" s="1" t="s">
        <v>22</v>
      </c>
      <c r="F4017" s="1" t="s">
        <v>3486</v>
      </c>
      <c r="G4017" s="1" t="b">
        <v>1</v>
      </c>
      <c r="H4017" s="1" t="b">
        <v>1</v>
      </c>
      <c r="I4017" s="1" t="s">
        <v>2221</v>
      </c>
      <c r="J4017" s="5"/>
    </row>
    <row r="4018" hidden="1">
      <c r="A4018" s="2" t="s">
        <v>779</v>
      </c>
      <c r="B4018" s="14"/>
      <c r="C4018" s="1" t="s">
        <v>22</v>
      </c>
      <c r="D4018" s="2" t="s">
        <v>792</v>
      </c>
      <c r="E4018" s="1" t="s">
        <v>22</v>
      </c>
      <c r="F4018" s="1" t="s">
        <v>3487</v>
      </c>
      <c r="G4018" s="1" t="b">
        <v>1</v>
      </c>
      <c r="H4018" s="1" t="b">
        <v>1</v>
      </c>
      <c r="I4018" s="1" t="s">
        <v>2221</v>
      </c>
      <c r="J4018" s="5"/>
    </row>
    <row r="4019" hidden="1">
      <c r="A4019" s="2" t="s">
        <v>779</v>
      </c>
      <c r="B4019" s="14"/>
      <c r="C4019" s="1" t="s">
        <v>22</v>
      </c>
      <c r="D4019" s="2" t="s">
        <v>788</v>
      </c>
      <c r="E4019" s="1" t="s">
        <v>22</v>
      </c>
      <c r="F4019" s="1" t="s">
        <v>3488</v>
      </c>
      <c r="G4019" s="1" t="b">
        <v>1</v>
      </c>
      <c r="H4019" s="1" t="b">
        <v>1</v>
      </c>
      <c r="I4019" s="1" t="s">
        <v>2221</v>
      </c>
      <c r="J4019" s="5"/>
    </row>
    <row r="4020" hidden="1">
      <c r="A4020" s="2" t="s">
        <v>779</v>
      </c>
      <c r="B4020" s="14"/>
      <c r="C4020" s="1" t="s">
        <v>22</v>
      </c>
      <c r="D4020" s="2" t="s">
        <v>789</v>
      </c>
      <c r="E4020" s="1" t="s">
        <v>22</v>
      </c>
      <c r="F4020" s="1" t="s">
        <v>3489</v>
      </c>
      <c r="G4020" s="1" t="b">
        <v>1</v>
      </c>
      <c r="H4020" s="1" t="b">
        <v>1</v>
      </c>
      <c r="I4020" s="1" t="s">
        <v>2221</v>
      </c>
      <c r="J4020" s="5"/>
    </row>
    <row r="4021" hidden="1">
      <c r="A4021" s="2" t="s">
        <v>779</v>
      </c>
      <c r="B4021" s="14"/>
      <c r="C4021" s="1" t="s">
        <v>22</v>
      </c>
      <c r="D4021" s="2" t="s">
        <v>798</v>
      </c>
      <c r="E4021" s="1" t="s">
        <v>22</v>
      </c>
      <c r="F4021" s="1" t="s">
        <v>3490</v>
      </c>
      <c r="G4021" s="1" t="b">
        <v>1</v>
      </c>
      <c r="H4021" s="1" t="b">
        <v>1</v>
      </c>
      <c r="I4021" s="1" t="s">
        <v>2221</v>
      </c>
      <c r="J4021" s="5"/>
    </row>
    <row r="4022" hidden="1">
      <c r="A4022" s="2" t="s">
        <v>779</v>
      </c>
      <c r="B4022" s="14"/>
      <c r="C4022" s="1" t="s">
        <v>22</v>
      </c>
      <c r="D4022" s="2" t="s">
        <v>773</v>
      </c>
      <c r="E4022" s="1" t="s">
        <v>22</v>
      </c>
      <c r="F4022" s="1" t="s">
        <v>3491</v>
      </c>
      <c r="G4022" s="1" t="b">
        <v>1</v>
      </c>
      <c r="H4022" s="1" t="b">
        <v>1</v>
      </c>
      <c r="I4022" s="1" t="s">
        <v>2221</v>
      </c>
      <c r="J4022" s="5"/>
    </row>
    <row r="4023" hidden="1">
      <c r="A4023" s="2" t="s">
        <v>779</v>
      </c>
      <c r="B4023" s="14"/>
      <c r="C4023" s="1" t="s">
        <v>22</v>
      </c>
      <c r="D4023" s="2" t="s">
        <v>772</v>
      </c>
      <c r="E4023" s="1" t="s">
        <v>22</v>
      </c>
      <c r="F4023" s="1" t="s">
        <v>3492</v>
      </c>
      <c r="G4023" s="1" t="b">
        <v>1</v>
      </c>
      <c r="H4023" s="1" t="b">
        <v>1</v>
      </c>
      <c r="I4023" s="1" t="s">
        <v>2221</v>
      </c>
      <c r="J4023" s="5"/>
    </row>
    <row r="4024" hidden="1">
      <c r="A4024" s="2" t="s">
        <v>779</v>
      </c>
      <c r="B4024" s="14"/>
      <c r="C4024" s="1" t="s">
        <v>22</v>
      </c>
      <c r="D4024" s="2" t="s">
        <v>799</v>
      </c>
      <c r="E4024" s="1" t="s">
        <v>22</v>
      </c>
      <c r="F4024" s="1" t="s">
        <v>3493</v>
      </c>
      <c r="G4024" s="1" t="b">
        <v>1</v>
      </c>
      <c r="H4024" s="1" t="b">
        <v>1</v>
      </c>
      <c r="I4024" s="1" t="s">
        <v>2221</v>
      </c>
      <c r="J4024" s="5"/>
    </row>
    <row r="4025" hidden="1">
      <c r="A4025" s="2" t="s">
        <v>779</v>
      </c>
      <c r="B4025" s="14"/>
      <c r="C4025" s="1" t="s">
        <v>22</v>
      </c>
      <c r="D4025" s="2" t="s">
        <v>770</v>
      </c>
      <c r="E4025" s="1" t="s">
        <v>22</v>
      </c>
      <c r="F4025" s="1" t="s">
        <v>3494</v>
      </c>
      <c r="G4025" s="1" t="b">
        <v>1</v>
      </c>
      <c r="H4025" s="1" t="b">
        <v>1</v>
      </c>
      <c r="I4025" s="1" t="s">
        <v>2221</v>
      </c>
      <c r="J4025" s="5"/>
    </row>
    <row r="4026" hidden="1">
      <c r="A4026" s="2" t="s">
        <v>779</v>
      </c>
      <c r="B4026" s="14"/>
      <c r="C4026" s="1" t="s">
        <v>22</v>
      </c>
      <c r="D4026" s="2" t="s">
        <v>771</v>
      </c>
      <c r="E4026" s="1" t="s">
        <v>22</v>
      </c>
      <c r="F4026" s="1" t="s">
        <v>3495</v>
      </c>
      <c r="G4026" s="1" t="b">
        <v>1</v>
      </c>
      <c r="H4026" s="1" t="b">
        <v>1</v>
      </c>
      <c r="I4026" s="1" t="s">
        <v>2221</v>
      </c>
      <c r="J4026" s="5"/>
    </row>
    <row r="4027" hidden="1">
      <c r="A4027" s="2" t="s">
        <v>779</v>
      </c>
      <c r="B4027" s="14"/>
      <c r="C4027" s="1" t="s">
        <v>22</v>
      </c>
      <c r="D4027" s="2" t="s">
        <v>782</v>
      </c>
      <c r="E4027" s="1" t="s">
        <v>22</v>
      </c>
      <c r="F4027" s="1" t="s">
        <v>3496</v>
      </c>
      <c r="G4027" s="1" t="b">
        <v>1</v>
      </c>
      <c r="H4027" s="1" t="b">
        <v>1</v>
      </c>
      <c r="I4027" s="1" t="s">
        <v>2221</v>
      </c>
      <c r="J4027" s="5"/>
    </row>
    <row r="4028" hidden="1">
      <c r="A4028" s="2" t="s">
        <v>779</v>
      </c>
      <c r="B4028" s="14"/>
      <c r="C4028" s="1" t="s">
        <v>22</v>
      </c>
      <c r="D4028" s="2" t="s">
        <v>780</v>
      </c>
      <c r="E4028" s="1" t="s">
        <v>22</v>
      </c>
      <c r="F4028" s="1" t="s">
        <v>3497</v>
      </c>
      <c r="G4028" s="1" t="b">
        <v>1</v>
      </c>
      <c r="H4028" s="1" t="b">
        <v>1</v>
      </c>
      <c r="I4028" s="1" t="s">
        <v>2221</v>
      </c>
      <c r="J4028" s="5"/>
    </row>
    <row r="4029" hidden="1">
      <c r="A4029" s="2" t="s">
        <v>779</v>
      </c>
      <c r="B4029" s="14"/>
      <c r="C4029" s="1" t="s">
        <v>22</v>
      </c>
      <c r="D4029" s="2" t="s">
        <v>781</v>
      </c>
      <c r="E4029" s="1" t="s">
        <v>22</v>
      </c>
      <c r="F4029" s="1" t="s">
        <v>3498</v>
      </c>
      <c r="G4029" s="1" t="b">
        <v>1</v>
      </c>
      <c r="H4029" s="1" t="b">
        <v>1</v>
      </c>
      <c r="I4029" s="1" t="s">
        <v>2221</v>
      </c>
      <c r="J4029" s="5"/>
    </row>
    <row r="4030" hidden="1">
      <c r="A4030" s="2" t="s">
        <v>779</v>
      </c>
      <c r="B4030" s="14"/>
      <c r="C4030" s="1" t="s">
        <v>22</v>
      </c>
      <c r="D4030" s="2" t="s">
        <v>783</v>
      </c>
      <c r="E4030" s="1" t="s">
        <v>22</v>
      </c>
      <c r="F4030" s="1" t="s">
        <v>3499</v>
      </c>
      <c r="G4030" s="1" t="b">
        <v>1</v>
      </c>
      <c r="H4030" s="1" t="b">
        <v>1</v>
      </c>
      <c r="I4030" s="1" t="s">
        <v>2221</v>
      </c>
      <c r="J4030" s="5"/>
    </row>
    <row r="4031" hidden="1">
      <c r="A4031" s="2" t="s">
        <v>779</v>
      </c>
      <c r="B4031" s="14"/>
      <c r="C4031" s="1" t="s">
        <v>22</v>
      </c>
      <c r="D4031" s="2" t="s">
        <v>723</v>
      </c>
      <c r="E4031" s="1" t="s">
        <v>13</v>
      </c>
      <c r="F4031" s="1" t="s">
        <v>3500</v>
      </c>
      <c r="G4031" s="1" t="b">
        <v>1</v>
      </c>
      <c r="H4031" s="1" t="b">
        <v>1</v>
      </c>
      <c r="I4031" s="1" t="s">
        <v>2236</v>
      </c>
      <c r="J4031" s="5"/>
    </row>
    <row r="4032" hidden="1">
      <c r="A4032" s="2" t="s">
        <v>779</v>
      </c>
      <c r="B4032" s="14"/>
      <c r="C4032" s="1" t="s">
        <v>22</v>
      </c>
      <c r="D4032" s="1" t="s">
        <v>726</v>
      </c>
      <c r="E4032" s="1" t="s">
        <v>20</v>
      </c>
      <c r="F4032" s="4"/>
      <c r="G4032" s="1" t="b">
        <v>1</v>
      </c>
      <c r="H4032" s="1" t="b">
        <v>1</v>
      </c>
      <c r="I4032" s="1" t="s">
        <v>2221</v>
      </c>
      <c r="J4032" s="5"/>
    </row>
    <row r="4033" hidden="1">
      <c r="A4033" s="2" t="s">
        <v>779</v>
      </c>
      <c r="B4033" s="14"/>
      <c r="C4033" s="1" t="s">
        <v>22</v>
      </c>
      <c r="D4033" s="1" t="s">
        <v>726</v>
      </c>
      <c r="E4033" s="1" t="s">
        <v>20</v>
      </c>
      <c r="F4033" s="1" t="s">
        <v>3501</v>
      </c>
      <c r="G4033" s="1" t="b">
        <v>1</v>
      </c>
      <c r="H4033" s="1" t="b">
        <v>1</v>
      </c>
      <c r="I4033" s="1" t="s">
        <v>2236</v>
      </c>
      <c r="J4033" s="5"/>
    </row>
    <row r="4034" hidden="1">
      <c r="A4034" s="2" t="s">
        <v>780</v>
      </c>
      <c r="B4034" s="14"/>
      <c r="C4034" s="1" t="s">
        <v>22</v>
      </c>
      <c r="D4034" s="2" t="s">
        <v>728</v>
      </c>
      <c r="E4034" s="1" t="s">
        <v>17</v>
      </c>
      <c r="F4034" s="4"/>
      <c r="G4034" s="1" t="b">
        <v>1</v>
      </c>
      <c r="H4034" s="1" t="b">
        <v>1</v>
      </c>
      <c r="I4034" s="1" t="s">
        <v>2207</v>
      </c>
      <c r="J4034" s="5"/>
    </row>
    <row r="4035" hidden="1">
      <c r="A4035" s="2" t="s">
        <v>780</v>
      </c>
      <c r="B4035" s="14"/>
      <c r="C4035" s="1" t="s">
        <v>22</v>
      </c>
      <c r="D4035" s="2" t="s">
        <v>728</v>
      </c>
      <c r="E4035" s="1" t="s">
        <v>17</v>
      </c>
      <c r="F4035" s="1" t="s">
        <v>3437</v>
      </c>
      <c r="G4035" s="1" t="b">
        <v>1</v>
      </c>
      <c r="H4035" s="1" t="b">
        <v>1</v>
      </c>
      <c r="I4035" s="1" t="s">
        <v>2207</v>
      </c>
      <c r="J4035" s="5"/>
    </row>
    <row r="4036" hidden="1">
      <c r="A4036" s="2" t="s">
        <v>780</v>
      </c>
      <c r="B4036" s="14"/>
      <c r="C4036" s="1" t="s">
        <v>22</v>
      </c>
      <c r="D4036" s="2" t="s">
        <v>779</v>
      </c>
      <c r="E4036" s="1" t="s">
        <v>22</v>
      </c>
      <c r="F4036" s="1" t="s">
        <v>3454</v>
      </c>
      <c r="G4036" s="1" t="b">
        <v>1</v>
      </c>
      <c r="H4036" s="1" t="b">
        <v>1</v>
      </c>
      <c r="I4036" s="1" t="s">
        <v>2236</v>
      </c>
      <c r="J4036" s="5"/>
    </row>
    <row r="4037" hidden="1">
      <c r="A4037" s="2" t="s">
        <v>780</v>
      </c>
      <c r="B4037" s="14"/>
      <c r="C4037" s="1" t="s">
        <v>22</v>
      </c>
      <c r="D4037" s="2" t="s">
        <v>794</v>
      </c>
      <c r="E4037" s="1" t="s">
        <v>22</v>
      </c>
      <c r="F4037" s="1" t="s">
        <v>3502</v>
      </c>
      <c r="G4037" s="1" t="b">
        <v>1</v>
      </c>
      <c r="H4037" s="1" t="b">
        <v>1</v>
      </c>
      <c r="I4037" s="1" t="s">
        <v>2221</v>
      </c>
      <c r="J4037" s="5"/>
    </row>
    <row r="4038" hidden="1">
      <c r="A4038" s="2" t="s">
        <v>780</v>
      </c>
      <c r="B4038" s="14"/>
      <c r="C4038" s="1" t="s">
        <v>22</v>
      </c>
      <c r="D4038" s="2" t="s">
        <v>778</v>
      </c>
      <c r="E4038" s="1" t="s">
        <v>22</v>
      </c>
      <c r="F4038" s="1" t="s">
        <v>3503</v>
      </c>
      <c r="G4038" s="1" t="b">
        <v>1</v>
      </c>
      <c r="H4038" s="1" t="b">
        <v>1</v>
      </c>
      <c r="I4038" s="1" t="s">
        <v>2221</v>
      </c>
      <c r="J4038" s="5"/>
    </row>
    <row r="4039" hidden="1">
      <c r="A4039" s="2" t="s">
        <v>780</v>
      </c>
      <c r="B4039" s="14"/>
      <c r="C4039" s="1" t="s">
        <v>22</v>
      </c>
      <c r="D4039" s="2" t="s">
        <v>779</v>
      </c>
      <c r="E4039" s="1" t="s">
        <v>22</v>
      </c>
      <c r="F4039" s="1" t="s">
        <v>3504</v>
      </c>
      <c r="G4039" s="1" t="b">
        <v>1</v>
      </c>
      <c r="H4039" s="1" t="b">
        <v>1</v>
      </c>
      <c r="I4039" s="1" t="s">
        <v>2236</v>
      </c>
      <c r="J4039" s="5"/>
    </row>
    <row r="4040" hidden="1">
      <c r="A4040" s="2" t="s">
        <v>780</v>
      </c>
      <c r="B4040" s="14"/>
      <c r="C4040" s="1" t="s">
        <v>22</v>
      </c>
      <c r="D4040" s="2" t="s">
        <v>776</v>
      </c>
      <c r="E4040" s="1" t="s">
        <v>22</v>
      </c>
      <c r="F4040" s="1" t="s">
        <v>3505</v>
      </c>
      <c r="G4040" s="1" t="b">
        <v>1</v>
      </c>
      <c r="H4040" s="1" t="b">
        <v>1</v>
      </c>
      <c r="I4040" s="1" t="s">
        <v>2236</v>
      </c>
      <c r="J4040" s="5"/>
    </row>
    <row r="4041" hidden="1">
      <c r="A4041" s="2" t="s">
        <v>780</v>
      </c>
      <c r="B4041" s="14"/>
      <c r="C4041" s="1" t="s">
        <v>22</v>
      </c>
      <c r="D4041" s="2" t="s">
        <v>794</v>
      </c>
      <c r="E4041" s="1" t="s">
        <v>22</v>
      </c>
      <c r="F4041" s="1" t="s">
        <v>3506</v>
      </c>
      <c r="G4041" s="1" t="b">
        <v>1</v>
      </c>
      <c r="H4041" s="1" t="b">
        <v>1</v>
      </c>
      <c r="I4041" s="1" t="s">
        <v>2236</v>
      </c>
      <c r="J4041" s="5"/>
    </row>
    <row r="4042" hidden="1">
      <c r="A4042" s="2" t="s">
        <v>780</v>
      </c>
      <c r="B4042" s="14"/>
      <c r="C4042" s="1" t="s">
        <v>22</v>
      </c>
      <c r="D4042" s="2" t="s">
        <v>778</v>
      </c>
      <c r="E4042" s="1" t="s">
        <v>22</v>
      </c>
      <c r="F4042" s="1" t="s">
        <v>3507</v>
      </c>
      <c r="G4042" s="1" t="b">
        <v>1</v>
      </c>
      <c r="H4042" s="1" t="b">
        <v>1</v>
      </c>
      <c r="I4042" s="1" t="s">
        <v>2236</v>
      </c>
      <c r="J4042" s="5"/>
    </row>
    <row r="4043" hidden="1">
      <c r="A4043" s="2" t="s">
        <v>780</v>
      </c>
      <c r="B4043" s="14"/>
      <c r="C4043" s="1" t="s">
        <v>22</v>
      </c>
      <c r="D4043" s="2" t="s">
        <v>764</v>
      </c>
      <c r="E4043" s="1" t="s">
        <v>17</v>
      </c>
      <c r="F4043" s="1" t="s">
        <v>3508</v>
      </c>
      <c r="G4043" s="1" t="b">
        <v>1</v>
      </c>
      <c r="H4043" s="1" t="b">
        <v>1</v>
      </c>
      <c r="I4043" s="1" t="s">
        <v>2236</v>
      </c>
      <c r="J4043" s="5"/>
    </row>
    <row r="4044" hidden="1">
      <c r="A4044" s="2" t="s">
        <v>781</v>
      </c>
      <c r="B4044" s="14"/>
      <c r="C4044" s="1" t="s">
        <v>22</v>
      </c>
      <c r="D4044" s="2" t="s">
        <v>728</v>
      </c>
      <c r="E4044" s="1" t="s">
        <v>17</v>
      </c>
      <c r="F4044" s="4"/>
      <c r="G4044" s="1" t="b">
        <v>1</v>
      </c>
      <c r="H4044" s="1" t="b">
        <v>1</v>
      </c>
      <c r="I4044" s="1" t="s">
        <v>2207</v>
      </c>
      <c r="J4044" s="5"/>
    </row>
    <row r="4045" hidden="1">
      <c r="A4045" s="2" t="s">
        <v>781</v>
      </c>
      <c r="B4045" s="14"/>
      <c r="C4045" s="1" t="s">
        <v>22</v>
      </c>
      <c r="D4045" s="2" t="s">
        <v>728</v>
      </c>
      <c r="E4045" s="1" t="s">
        <v>17</v>
      </c>
      <c r="F4045" s="1" t="s">
        <v>3475</v>
      </c>
      <c r="G4045" s="1" t="b">
        <v>1</v>
      </c>
      <c r="H4045" s="1" t="b">
        <v>1</v>
      </c>
      <c r="I4045" s="1" t="s">
        <v>2207</v>
      </c>
      <c r="J4045" s="5"/>
    </row>
    <row r="4046" hidden="1">
      <c r="A4046" s="2" t="s">
        <v>781</v>
      </c>
      <c r="B4046" s="14"/>
      <c r="C4046" s="1" t="s">
        <v>22</v>
      </c>
      <c r="D4046" s="2" t="s">
        <v>779</v>
      </c>
      <c r="E4046" s="1" t="s">
        <v>22</v>
      </c>
      <c r="F4046" s="1" t="s">
        <v>3454</v>
      </c>
      <c r="G4046" s="1" t="b">
        <v>1</v>
      </c>
      <c r="H4046" s="1" t="b">
        <v>1</v>
      </c>
      <c r="I4046" s="1" t="s">
        <v>2236</v>
      </c>
      <c r="J4046" s="5"/>
    </row>
    <row r="4047" hidden="1">
      <c r="A4047" s="2" t="s">
        <v>781</v>
      </c>
      <c r="B4047" s="14"/>
      <c r="C4047" s="1" t="s">
        <v>22</v>
      </c>
      <c r="D4047" s="2" t="s">
        <v>794</v>
      </c>
      <c r="E4047" s="1" t="s">
        <v>22</v>
      </c>
      <c r="F4047" s="1" t="s">
        <v>3509</v>
      </c>
      <c r="G4047" s="1" t="b">
        <v>1</v>
      </c>
      <c r="H4047" s="1" t="b">
        <v>1</v>
      </c>
      <c r="I4047" s="1" t="s">
        <v>2221</v>
      </c>
      <c r="J4047" s="5"/>
    </row>
    <row r="4048" hidden="1">
      <c r="A4048" s="2" t="s">
        <v>781</v>
      </c>
      <c r="B4048" s="14"/>
      <c r="C4048" s="1" t="s">
        <v>22</v>
      </c>
      <c r="D4048" s="2" t="s">
        <v>778</v>
      </c>
      <c r="E4048" s="1" t="s">
        <v>22</v>
      </c>
      <c r="F4048" s="1" t="s">
        <v>3510</v>
      </c>
      <c r="G4048" s="1" t="b">
        <v>1</v>
      </c>
      <c r="H4048" s="1" t="b">
        <v>1</v>
      </c>
      <c r="I4048" s="1" t="s">
        <v>2221</v>
      </c>
      <c r="J4048" s="5"/>
    </row>
    <row r="4049" hidden="1">
      <c r="A4049" s="2" t="s">
        <v>781</v>
      </c>
      <c r="B4049" s="14"/>
      <c r="C4049" s="1" t="s">
        <v>22</v>
      </c>
      <c r="D4049" s="2" t="s">
        <v>785</v>
      </c>
      <c r="E4049" s="1" t="s">
        <v>22</v>
      </c>
      <c r="F4049" s="1" t="s">
        <v>3511</v>
      </c>
      <c r="G4049" s="1" t="b">
        <v>1</v>
      </c>
      <c r="H4049" s="1" t="b">
        <v>1</v>
      </c>
      <c r="I4049" s="1" t="s">
        <v>2236</v>
      </c>
      <c r="J4049" s="5"/>
    </row>
    <row r="4050" hidden="1">
      <c r="A4050" s="2" t="s">
        <v>781</v>
      </c>
      <c r="B4050" s="14"/>
      <c r="C4050" s="1" t="s">
        <v>22</v>
      </c>
      <c r="D4050" s="2" t="s">
        <v>776</v>
      </c>
      <c r="E4050" s="1" t="s">
        <v>22</v>
      </c>
      <c r="F4050" s="1" t="s">
        <v>3505</v>
      </c>
      <c r="G4050" s="1" t="b">
        <v>1</v>
      </c>
      <c r="H4050" s="1" t="b">
        <v>1</v>
      </c>
      <c r="I4050" s="1" t="s">
        <v>2236</v>
      </c>
      <c r="J4050" s="5"/>
    </row>
    <row r="4051" hidden="1">
      <c r="A4051" s="2" t="s">
        <v>781</v>
      </c>
      <c r="B4051" s="14"/>
      <c r="C4051" s="1" t="s">
        <v>22</v>
      </c>
      <c r="D4051" s="2" t="s">
        <v>794</v>
      </c>
      <c r="E4051" s="1" t="s">
        <v>22</v>
      </c>
      <c r="F4051" s="1" t="s">
        <v>3512</v>
      </c>
      <c r="G4051" s="1" t="b">
        <v>1</v>
      </c>
      <c r="H4051" s="1" t="b">
        <v>1</v>
      </c>
      <c r="I4051" s="1" t="s">
        <v>2236</v>
      </c>
      <c r="J4051" s="5"/>
    </row>
    <row r="4052" hidden="1">
      <c r="A4052" s="2" t="s">
        <v>781</v>
      </c>
      <c r="B4052" s="14"/>
      <c r="C4052" s="1" t="s">
        <v>22</v>
      </c>
      <c r="D4052" s="2" t="s">
        <v>766</v>
      </c>
      <c r="E4052" s="1" t="s">
        <v>17</v>
      </c>
      <c r="F4052" s="1" t="s">
        <v>3513</v>
      </c>
      <c r="G4052" s="1" t="b">
        <v>1</v>
      </c>
      <c r="H4052" s="1" t="b">
        <v>1</v>
      </c>
      <c r="I4052" s="1" t="s">
        <v>2236</v>
      </c>
      <c r="J4052" s="5"/>
    </row>
    <row r="4053" hidden="1">
      <c r="A4053" s="2" t="s">
        <v>781</v>
      </c>
      <c r="B4053" s="14"/>
      <c r="C4053" s="1" t="s">
        <v>22</v>
      </c>
      <c r="D4053" s="2" t="s">
        <v>728</v>
      </c>
      <c r="E4053" s="1" t="s">
        <v>17</v>
      </c>
      <c r="F4053" s="1" t="s">
        <v>3514</v>
      </c>
      <c r="G4053" s="1" t="b">
        <v>1</v>
      </c>
      <c r="H4053" s="1" t="b">
        <v>1</v>
      </c>
      <c r="I4053" s="1" t="s">
        <v>2236</v>
      </c>
      <c r="J4053" s="5"/>
    </row>
    <row r="4054" hidden="1">
      <c r="A4054" s="2" t="s">
        <v>782</v>
      </c>
      <c r="B4054" s="14"/>
      <c r="C4054" s="1" t="s">
        <v>22</v>
      </c>
      <c r="D4054" s="1" t="s">
        <v>726</v>
      </c>
      <c r="E4054" s="1" t="s">
        <v>20</v>
      </c>
      <c r="F4054" s="4"/>
      <c r="G4054" s="1" t="b">
        <v>1</v>
      </c>
      <c r="H4054" s="1" t="b">
        <v>1</v>
      </c>
      <c r="I4054" s="1" t="s">
        <v>2207</v>
      </c>
      <c r="J4054" s="5"/>
    </row>
    <row r="4055" hidden="1">
      <c r="A4055" s="2" t="s">
        <v>782</v>
      </c>
      <c r="B4055" s="14"/>
      <c r="C4055" s="1" t="s">
        <v>22</v>
      </c>
      <c r="D4055" s="1" t="s">
        <v>726</v>
      </c>
      <c r="E4055" s="1" t="s">
        <v>20</v>
      </c>
      <c r="F4055" s="1" t="s">
        <v>3397</v>
      </c>
      <c r="G4055" s="1" t="b">
        <v>1</v>
      </c>
      <c r="H4055" s="1" t="b">
        <v>1</v>
      </c>
      <c r="I4055" s="1" t="s">
        <v>2207</v>
      </c>
      <c r="J4055" s="5"/>
    </row>
    <row r="4056" hidden="1">
      <c r="A4056" s="2" t="s">
        <v>782</v>
      </c>
      <c r="B4056" s="14"/>
      <c r="C4056" s="1" t="s">
        <v>22</v>
      </c>
      <c r="D4056" s="2" t="s">
        <v>779</v>
      </c>
      <c r="E4056" s="1" t="s">
        <v>22</v>
      </c>
      <c r="F4056" s="1" t="s">
        <v>3454</v>
      </c>
      <c r="G4056" s="1" t="b">
        <v>1</v>
      </c>
      <c r="H4056" s="1" t="b">
        <v>1</v>
      </c>
      <c r="I4056" s="1" t="s">
        <v>2236</v>
      </c>
      <c r="J4056" s="5"/>
    </row>
    <row r="4057" hidden="1">
      <c r="A4057" s="2" t="s">
        <v>782</v>
      </c>
      <c r="B4057" s="14"/>
      <c r="C4057" s="1" t="s">
        <v>22</v>
      </c>
      <c r="D4057" s="2" t="s">
        <v>794</v>
      </c>
      <c r="E4057" s="1" t="s">
        <v>22</v>
      </c>
      <c r="F4057" s="1" t="s">
        <v>3515</v>
      </c>
      <c r="G4057" s="1" t="b">
        <v>1</v>
      </c>
      <c r="H4057" s="1" t="b">
        <v>1</v>
      </c>
      <c r="I4057" s="1" t="s">
        <v>2221</v>
      </c>
      <c r="J4057" s="5"/>
    </row>
    <row r="4058" hidden="1">
      <c r="A4058" s="2" t="s">
        <v>782</v>
      </c>
      <c r="B4058" s="14"/>
      <c r="C4058" s="1" t="s">
        <v>22</v>
      </c>
      <c r="D4058" s="2" t="s">
        <v>776</v>
      </c>
      <c r="E4058" s="1" t="s">
        <v>22</v>
      </c>
      <c r="F4058" s="1" t="s">
        <v>3516</v>
      </c>
      <c r="G4058" s="1" t="b">
        <v>1</v>
      </c>
      <c r="H4058" s="1" t="b">
        <v>1</v>
      </c>
      <c r="I4058" s="1" t="s">
        <v>2221</v>
      </c>
      <c r="J4058" s="5"/>
    </row>
    <row r="4059" hidden="1">
      <c r="A4059" s="2" t="s">
        <v>782</v>
      </c>
      <c r="B4059" s="14"/>
      <c r="C4059" s="1" t="s">
        <v>22</v>
      </c>
      <c r="D4059" s="2" t="s">
        <v>779</v>
      </c>
      <c r="E4059" s="1" t="s">
        <v>22</v>
      </c>
      <c r="F4059" s="1" t="s">
        <v>3457</v>
      </c>
      <c r="G4059" s="1" t="b">
        <v>1</v>
      </c>
      <c r="H4059" s="1" t="b">
        <v>1</v>
      </c>
      <c r="I4059" s="1" t="s">
        <v>2236</v>
      </c>
      <c r="J4059" s="5"/>
    </row>
    <row r="4060" hidden="1">
      <c r="A4060" s="2" t="s">
        <v>782</v>
      </c>
      <c r="B4060" s="14"/>
      <c r="C4060" s="1" t="s">
        <v>22</v>
      </c>
      <c r="D4060" s="2" t="s">
        <v>774</v>
      </c>
      <c r="E4060" s="1" t="s">
        <v>22</v>
      </c>
      <c r="F4060" s="1" t="s">
        <v>3458</v>
      </c>
      <c r="G4060" s="1" t="b">
        <v>1</v>
      </c>
      <c r="H4060" s="1" t="b">
        <v>1</v>
      </c>
      <c r="I4060" s="1" t="s">
        <v>2236</v>
      </c>
      <c r="J4060" s="5"/>
    </row>
    <row r="4061" hidden="1">
      <c r="A4061" s="2" t="s">
        <v>782</v>
      </c>
      <c r="B4061" s="14"/>
      <c r="C4061" s="1" t="s">
        <v>22</v>
      </c>
      <c r="D4061" s="2" t="s">
        <v>764</v>
      </c>
      <c r="E4061" s="1" t="s">
        <v>17</v>
      </c>
      <c r="F4061" s="1" t="s">
        <v>2755</v>
      </c>
      <c r="G4061" s="1" t="b">
        <v>1</v>
      </c>
      <c r="H4061" s="1" t="b">
        <v>1</v>
      </c>
      <c r="I4061" s="1" t="s">
        <v>2236</v>
      </c>
      <c r="J4061" s="5"/>
    </row>
    <row r="4062" hidden="1">
      <c r="A4062" s="2" t="s">
        <v>783</v>
      </c>
      <c r="B4062" s="14"/>
      <c r="C4062" s="1" t="s">
        <v>22</v>
      </c>
      <c r="D4062" s="2" t="s">
        <v>728</v>
      </c>
      <c r="E4062" s="1" t="s">
        <v>17</v>
      </c>
      <c r="F4062" s="4"/>
      <c r="G4062" s="1" t="b">
        <v>1</v>
      </c>
      <c r="H4062" s="1" t="b">
        <v>1</v>
      </c>
      <c r="I4062" s="1" t="s">
        <v>2207</v>
      </c>
      <c r="J4062" s="5"/>
    </row>
    <row r="4063" hidden="1">
      <c r="A4063" s="2" t="s">
        <v>783</v>
      </c>
      <c r="B4063" s="14"/>
      <c r="C4063" s="1" t="s">
        <v>22</v>
      </c>
      <c r="D4063" s="2" t="s">
        <v>728</v>
      </c>
      <c r="E4063" s="1" t="s">
        <v>17</v>
      </c>
      <c r="F4063" s="1" t="s">
        <v>3438</v>
      </c>
      <c r="G4063" s="1" t="b">
        <v>1</v>
      </c>
      <c r="H4063" s="1" t="b">
        <v>1</v>
      </c>
      <c r="I4063" s="1" t="s">
        <v>2207</v>
      </c>
      <c r="J4063" s="5"/>
    </row>
    <row r="4064" hidden="1">
      <c r="A4064" s="2" t="s">
        <v>783</v>
      </c>
      <c r="B4064" s="14"/>
      <c r="C4064" s="1" t="s">
        <v>22</v>
      </c>
      <c r="D4064" s="2" t="s">
        <v>779</v>
      </c>
      <c r="E4064" s="1" t="s">
        <v>22</v>
      </c>
      <c r="F4064" s="1" t="s">
        <v>3454</v>
      </c>
      <c r="G4064" s="1" t="b">
        <v>1</v>
      </c>
      <c r="H4064" s="1" t="b">
        <v>1</v>
      </c>
      <c r="I4064" s="1" t="s">
        <v>2236</v>
      </c>
      <c r="J4064" s="5"/>
    </row>
    <row r="4065" hidden="1">
      <c r="A4065" s="2" t="s">
        <v>783</v>
      </c>
      <c r="B4065" s="14"/>
      <c r="C4065" s="1" t="s">
        <v>22</v>
      </c>
      <c r="D4065" s="2" t="s">
        <v>776</v>
      </c>
      <c r="E4065" s="1" t="s">
        <v>22</v>
      </c>
      <c r="F4065" s="1" t="s">
        <v>3517</v>
      </c>
      <c r="G4065" s="1" t="b">
        <v>1</v>
      </c>
      <c r="H4065" s="1" t="b">
        <v>1</v>
      </c>
      <c r="I4065" s="1" t="s">
        <v>2221</v>
      </c>
      <c r="J4065" s="5"/>
    </row>
    <row r="4066" hidden="1">
      <c r="A4066" s="2" t="s">
        <v>783</v>
      </c>
      <c r="B4066" s="14"/>
      <c r="C4066" s="1" t="s">
        <v>22</v>
      </c>
      <c r="D4066" s="2" t="s">
        <v>795</v>
      </c>
      <c r="E4066" s="1" t="s">
        <v>22</v>
      </c>
      <c r="F4066" s="1" t="s">
        <v>3518</v>
      </c>
      <c r="G4066" s="1" t="b">
        <v>1</v>
      </c>
      <c r="H4066" s="1" t="b">
        <v>1</v>
      </c>
      <c r="I4066" s="1" t="s">
        <v>2221</v>
      </c>
      <c r="J4066" s="5"/>
    </row>
    <row r="4067" hidden="1">
      <c r="A4067" s="2" t="s">
        <v>783</v>
      </c>
      <c r="B4067" s="14"/>
      <c r="C4067" s="1" t="s">
        <v>22</v>
      </c>
      <c r="D4067" s="2" t="s">
        <v>779</v>
      </c>
      <c r="E4067" s="1" t="s">
        <v>22</v>
      </c>
      <c r="F4067" s="1" t="s">
        <v>3504</v>
      </c>
      <c r="G4067" s="1" t="b">
        <v>1</v>
      </c>
      <c r="H4067" s="1" t="b">
        <v>1</v>
      </c>
      <c r="I4067" s="1" t="s">
        <v>2236</v>
      </c>
      <c r="J4067" s="5"/>
    </row>
    <row r="4068" hidden="1">
      <c r="A4068" s="2" t="s">
        <v>783</v>
      </c>
      <c r="B4068" s="14"/>
      <c r="C4068" s="1" t="s">
        <v>22</v>
      </c>
      <c r="D4068" s="2" t="s">
        <v>776</v>
      </c>
      <c r="E4068" s="1" t="s">
        <v>22</v>
      </c>
      <c r="F4068" s="1" t="s">
        <v>3519</v>
      </c>
      <c r="G4068" s="1" t="b">
        <v>1</v>
      </c>
      <c r="H4068" s="1" t="b">
        <v>1</v>
      </c>
      <c r="I4068" s="1" t="s">
        <v>2236</v>
      </c>
      <c r="J4068" s="5"/>
    </row>
    <row r="4069" hidden="1">
      <c r="A4069" s="2" t="s">
        <v>783</v>
      </c>
      <c r="B4069" s="14"/>
      <c r="C4069" s="1" t="s">
        <v>22</v>
      </c>
      <c r="D4069" s="2" t="s">
        <v>795</v>
      </c>
      <c r="E4069" s="1" t="s">
        <v>22</v>
      </c>
      <c r="F4069" s="1" t="s">
        <v>3520</v>
      </c>
      <c r="G4069" s="1" t="b">
        <v>1</v>
      </c>
      <c r="H4069" s="1" t="b">
        <v>1</v>
      </c>
      <c r="I4069" s="1" t="s">
        <v>2236</v>
      </c>
      <c r="J4069" s="5"/>
    </row>
    <row r="4070" hidden="1">
      <c r="A4070" s="2" t="s">
        <v>783</v>
      </c>
      <c r="B4070" s="14"/>
      <c r="C4070" s="1" t="s">
        <v>22</v>
      </c>
      <c r="D4070" s="2" t="s">
        <v>766</v>
      </c>
      <c r="E4070" s="1" t="s">
        <v>17</v>
      </c>
      <c r="F4070" s="1" t="s">
        <v>3521</v>
      </c>
      <c r="G4070" s="1" t="b">
        <v>1</v>
      </c>
      <c r="H4070" s="1" t="b">
        <v>1</v>
      </c>
      <c r="I4070" s="1" t="s">
        <v>2236</v>
      </c>
      <c r="J4070" s="5"/>
    </row>
    <row r="4071" hidden="1">
      <c r="A4071" s="2" t="s">
        <v>783</v>
      </c>
      <c r="B4071" s="14"/>
      <c r="C4071" s="1" t="s">
        <v>22</v>
      </c>
      <c r="D4071" s="2" t="s">
        <v>764</v>
      </c>
      <c r="E4071" s="1" t="s">
        <v>17</v>
      </c>
      <c r="F4071" s="1" t="s">
        <v>3522</v>
      </c>
      <c r="G4071" s="1" t="b">
        <v>1</v>
      </c>
      <c r="H4071" s="1" t="b">
        <v>1</v>
      </c>
      <c r="I4071" s="1" t="s">
        <v>2236</v>
      </c>
      <c r="J4071" s="5"/>
    </row>
    <row r="4072" hidden="1">
      <c r="A4072" s="2" t="s">
        <v>783</v>
      </c>
      <c r="B4072" s="14"/>
      <c r="C4072" s="1" t="s">
        <v>22</v>
      </c>
      <c r="D4072" s="1" t="s">
        <v>726</v>
      </c>
      <c r="E4072" s="1" t="s">
        <v>20</v>
      </c>
      <c r="F4072" s="4"/>
      <c r="G4072" s="1" t="b">
        <v>1</v>
      </c>
      <c r="H4072" s="1" t="b">
        <v>1</v>
      </c>
      <c r="I4072" s="1" t="s">
        <v>2221</v>
      </c>
      <c r="J4072" s="5"/>
    </row>
    <row r="4073" hidden="1">
      <c r="A4073" s="2" t="s">
        <v>783</v>
      </c>
      <c r="B4073" s="14"/>
      <c r="C4073" s="1" t="s">
        <v>22</v>
      </c>
      <c r="D4073" s="1" t="s">
        <v>726</v>
      </c>
      <c r="E4073" s="1" t="s">
        <v>20</v>
      </c>
      <c r="F4073" s="1" t="s">
        <v>3501</v>
      </c>
      <c r="G4073" s="1" t="b">
        <v>1</v>
      </c>
      <c r="H4073" s="1" t="b">
        <v>1</v>
      </c>
      <c r="I4073" s="1" t="s">
        <v>2236</v>
      </c>
      <c r="J4073" s="5"/>
    </row>
    <row r="4074" hidden="1">
      <c r="A4074" s="2" t="s">
        <v>784</v>
      </c>
      <c r="B4074" s="14"/>
      <c r="C4074" s="1" t="s">
        <v>22</v>
      </c>
      <c r="D4074" s="2" t="s">
        <v>728</v>
      </c>
      <c r="E4074" s="1" t="s">
        <v>17</v>
      </c>
      <c r="F4074" s="4"/>
      <c r="G4074" s="1" t="b">
        <v>1</v>
      </c>
      <c r="H4074" s="1" t="b">
        <v>1</v>
      </c>
      <c r="I4074" s="1" t="s">
        <v>2207</v>
      </c>
      <c r="J4074" s="5"/>
    </row>
    <row r="4075" hidden="1">
      <c r="A4075" s="2" t="s">
        <v>784</v>
      </c>
      <c r="B4075" s="14"/>
      <c r="C4075" s="1" t="s">
        <v>22</v>
      </c>
      <c r="D4075" s="2" t="s">
        <v>728</v>
      </c>
      <c r="E4075" s="1" t="s">
        <v>17</v>
      </c>
      <c r="F4075" s="1" t="s">
        <v>3438</v>
      </c>
      <c r="G4075" s="1" t="b">
        <v>1</v>
      </c>
      <c r="H4075" s="1" t="b">
        <v>1</v>
      </c>
      <c r="I4075" s="1" t="s">
        <v>2207</v>
      </c>
      <c r="J4075" s="5"/>
    </row>
    <row r="4076" hidden="1">
      <c r="A4076" s="2" t="s">
        <v>784</v>
      </c>
      <c r="B4076" s="14"/>
      <c r="C4076" s="1" t="s">
        <v>22</v>
      </c>
      <c r="D4076" s="2" t="s">
        <v>779</v>
      </c>
      <c r="E4076" s="1" t="s">
        <v>22</v>
      </c>
      <c r="F4076" s="1" t="s">
        <v>3454</v>
      </c>
      <c r="G4076" s="1" t="b">
        <v>1</v>
      </c>
      <c r="H4076" s="1" t="b">
        <v>1</v>
      </c>
      <c r="I4076" s="1" t="s">
        <v>2236</v>
      </c>
      <c r="J4076" s="5"/>
    </row>
    <row r="4077" hidden="1">
      <c r="A4077" s="2" t="s">
        <v>784</v>
      </c>
      <c r="B4077" s="14"/>
      <c r="C4077" s="1" t="s">
        <v>22</v>
      </c>
      <c r="D4077" s="2" t="s">
        <v>779</v>
      </c>
      <c r="E4077" s="1" t="s">
        <v>22</v>
      </c>
      <c r="F4077" s="1" t="s">
        <v>3504</v>
      </c>
      <c r="G4077" s="1" t="b">
        <v>1</v>
      </c>
      <c r="H4077" s="1" t="b">
        <v>1</v>
      </c>
      <c r="I4077" s="1" t="s">
        <v>2236</v>
      </c>
      <c r="J4077" s="5"/>
    </row>
    <row r="4078" hidden="1">
      <c r="A4078" s="2" t="s">
        <v>784</v>
      </c>
      <c r="B4078" s="14"/>
      <c r="C4078" s="1" t="s">
        <v>22</v>
      </c>
      <c r="D4078" s="2" t="s">
        <v>795</v>
      </c>
      <c r="E4078" s="1" t="s">
        <v>22</v>
      </c>
      <c r="F4078" s="1" t="s">
        <v>3523</v>
      </c>
      <c r="G4078" s="1" t="b">
        <v>1</v>
      </c>
      <c r="H4078" s="1" t="b">
        <v>1</v>
      </c>
      <c r="I4078" s="1" t="s">
        <v>2236</v>
      </c>
      <c r="J4078" s="5"/>
    </row>
    <row r="4079" hidden="1">
      <c r="A4079" s="2" t="s">
        <v>784</v>
      </c>
      <c r="B4079" s="14"/>
      <c r="C4079" s="1" t="s">
        <v>22</v>
      </c>
      <c r="D4079" s="2" t="s">
        <v>794</v>
      </c>
      <c r="E4079" s="1" t="s">
        <v>22</v>
      </c>
      <c r="F4079" s="1" t="s">
        <v>3506</v>
      </c>
      <c r="G4079" s="1" t="b">
        <v>1</v>
      </c>
      <c r="H4079" s="1" t="b">
        <v>1</v>
      </c>
      <c r="I4079" s="1" t="s">
        <v>2236</v>
      </c>
      <c r="J4079" s="5"/>
    </row>
    <row r="4080" hidden="1">
      <c r="A4080" s="2" t="s">
        <v>784</v>
      </c>
      <c r="B4080" s="14"/>
      <c r="C4080" s="1" t="s">
        <v>22</v>
      </c>
      <c r="D4080" s="2" t="s">
        <v>763</v>
      </c>
      <c r="E4080" s="1" t="s">
        <v>15</v>
      </c>
      <c r="F4080" s="1" t="s">
        <v>3524</v>
      </c>
      <c r="G4080" s="1" t="b">
        <v>1</v>
      </c>
      <c r="H4080" s="1" t="b">
        <v>1</v>
      </c>
      <c r="I4080" s="1" t="s">
        <v>2236</v>
      </c>
      <c r="J4080" s="5"/>
    </row>
    <row r="4081" hidden="1">
      <c r="A4081" s="2" t="s">
        <v>784</v>
      </c>
      <c r="B4081" s="14"/>
      <c r="C4081" s="1" t="s">
        <v>22</v>
      </c>
      <c r="D4081" s="2" t="s">
        <v>728</v>
      </c>
      <c r="E4081" s="1" t="s">
        <v>17</v>
      </c>
      <c r="F4081" s="1" t="s">
        <v>3525</v>
      </c>
      <c r="G4081" s="1" t="b">
        <v>1</v>
      </c>
      <c r="H4081" s="1" t="b">
        <v>1</v>
      </c>
      <c r="I4081" s="1" t="s">
        <v>2236</v>
      </c>
      <c r="J4081" s="5"/>
    </row>
    <row r="4082" hidden="1">
      <c r="A4082" s="2" t="s">
        <v>785</v>
      </c>
      <c r="B4082" s="14"/>
      <c r="C4082" s="1" t="s">
        <v>22</v>
      </c>
      <c r="D4082" s="1" t="s">
        <v>726</v>
      </c>
      <c r="E4082" s="1" t="s">
        <v>20</v>
      </c>
      <c r="F4082" s="4"/>
      <c r="G4082" s="1" t="b">
        <v>1</v>
      </c>
      <c r="H4082" s="1" t="b">
        <v>1</v>
      </c>
      <c r="I4082" s="1" t="s">
        <v>2207</v>
      </c>
      <c r="J4082" s="5"/>
    </row>
    <row r="4083" hidden="1">
      <c r="A4083" s="2" t="s">
        <v>785</v>
      </c>
      <c r="B4083" s="14"/>
      <c r="C4083" s="1" t="s">
        <v>22</v>
      </c>
      <c r="D4083" s="1" t="s">
        <v>726</v>
      </c>
      <c r="E4083" s="1" t="s">
        <v>20</v>
      </c>
      <c r="F4083" s="1" t="s">
        <v>3397</v>
      </c>
      <c r="G4083" s="1" t="b">
        <v>1</v>
      </c>
      <c r="H4083" s="1" t="b">
        <v>1</v>
      </c>
      <c r="I4083" s="1" t="s">
        <v>2207</v>
      </c>
      <c r="J4083" s="5"/>
    </row>
    <row r="4084" hidden="1">
      <c r="A4084" s="2" t="s">
        <v>785</v>
      </c>
      <c r="B4084" s="14"/>
      <c r="C4084" s="1" t="s">
        <v>22</v>
      </c>
      <c r="D4084" s="2" t="s">
        <v>779</v>
      </c>
      <c r="E4084" s="1" t="s">
        <v>22</v>
      </c>
      <c r="F4084" s="1" t="s">
        <v>3454</v>
      </c>
      <c r="G4084" s="1" t="b">
        <v>1</v>
      </c>
      <c r="H4084" s="1" t="b">
        <v>1</v>
      </c>
      <c r="I4084" s="1" t="s">
        <v>2236</v>
      </c>
      <c r="J4084" s="5"/>
    </row>
    <row r="4085" hidden="1">
      <c r="A4085" s="2" t="s">
        <v>785</v>
      </c>
      <c r="B4085" s="14"/>
      <c r="C4085" s="1" t="s">
        <v>22</v>
      </c>
      <c r="D4085" s="2" t="s">
        <v>795</v>
      </c>
      <c r="E4085" s="1" t="s">
        <v>22</v>
      </c>
      <c r="F4085" s="1" t="s">
        <v>3526</v>
      </c>
      <c r="G4085" s="1" t="b">
        <v>1</v>
      </c>
      <c r="H4085" s="1" t="b">
        <v>1</v>
      </c>
      <c r="I4085" s="1" t="s">
        <v>2236</v>
      </c>
      <c r="J4085" s="5"/>
    </row>
    <row r="4086" hidden="1">
      <c r="A4086" s="2" t="s">
        <v>785</v>
      </c>
      <c r="B4086" s="14"/>
      <c r="C4086" s="1" t="s">
        <v>22</v>
      </c>
      <c r="D4086" s="2" t="s">
        <v>796</v>
      </c>
      <c r="E4086" s="1" t="s">
        <v>22</v>
      </c>
      <c r="F4086" s="1" t="s">
        <v>3527</v>
      </c>
      <c r="G4086" s="1" t="b">
        <v>1</v>
      </c>
      <c r="H4086" s="1" t="b">
        <v>1</v>
      </c>
      <c r="I4086" s="1" t="s">
        <v>2236</v>
      </c>
      <c r="J4086" s="5"/>
    </row>
    <row r="4087" hidden="1">
      <c r="A4087" s="2" t="s">
        <v>785</v>
      </c>
      <c r="B4087" s="14"/>
      <c r="C4087" s="1" t="s">
        <v>22</v>
      </c>
      <c r="D4087" s="2" t="s">
        <v>794</v>
      </c>
      <c r="E4087" s="1" t="s">
        <v>22</v>
      </c>
      <c r="F4087" s="1" t="s">
        <v>3528</v>
      </c>
      <c r="G4087" s="1" t="b">
        <v>1</v>
      </c>
      <c r="H4087" s="1" t="b">
        <v>1</v>
      </c>
      <c r="I4087" s="1" t="s">
        <v>2236</v>
      </c>
      <c r="J4087" s="5"/>
    </row>
    <row r="4088" hidden="1">
      <c r="A4088" s="2" t="s">
        <v>785</v>
      </c>
      <c r="B4088" s="14"/>
      <c r="C4088" s="1" t="s">
        <v>22</v>
      </c>
      <c r="D4088" s="2" t="s">
        <v>764</v>
      </c>
      <c r="E4088" s="1" t="s">
        <v>17</v>
      </c>
      <c r="F4088" s="1" t="s">
        <v>3529</v>
      </c>
      <c r="G4088" s="1" t="b">
        <v>1</v>
      </c>
      <c r="H4088" s="1" t="b">
        <v>1</v>
      </c>
      <c r="I4088" s="1" t="s">
        <v>2236</v>
      </c>
      <c r="J4088" s="5"/>
    </row>
    <row r="4089" hidden="1">
      <c r="A4089" s="2" t="s">
        <v>786</v>
      </c>
      <c r="B4089" s="14"/>
      <c r="C4089" s="1" t="s">
        <v>22</v>
      </c>
      <c r="D4089" s="2" t="s">
        <v>728</v>
      </c>
      <c r="E4089" s="1" t="s">
        <v>17</v>
      </c>
      <c r="F4089" s="4"/>
      <c r="G4089" s="1" t="b">
        <v>1</v>
      </c>
      <c r="H4089" s="1" t="b">
        <v>1</v>
      </c>
      <c r="I4089" s="1" t="s">
        <v>2207</v>
      </c>
      <c r="J4089" s="5"/>
    </row>
    <row r="4090" hidden="1">
      <c r="A4090" s="2" t="s">
        <v>786</v>
      </c>
      <c r="B4090" s="14"/>
      <c r="C4090" s="1" t="s">
        <v>22</v>
      </c>
      <c r="D4090" s="2" t="s">
        <v>728</v>
      </c>
      <c r="E4090" s="1" t="s">
        <v>17</v>
      </c>
      <c r="F4090" s="1" t="s">
        <v>3438</v>
      </c>
      <c r="G4090" s="1" t="b">
        <v>1</v>
      </c>
      <c r="H4090" s="1" t="b">
        <v>1</v>
      </c>
      <c r="I4090" s="1" t="s">
        <v>2207</v>
      </c>
      <c r="J4090" s="5"/>
    </row>
    <row r="4091" hidden="1">
      <c r="A4091" s="2" t="s">
        <v>786</v>
      </c>
      <c r="B4091" s="14"/>
      <c r="C4091" s="1" t="s">
        <v>22</v>
      </c>
      <c r="D4091" s="2" t="s">
        <v>779</v>
      </c>
      <c r="E4091" s="1" t="s">
        <v>22</v>
      </c>
      <c r="F4091" s="1" t="s">
        <v>3454</v>
      </c>
      <c r="G4091" s="1" t="b">
        <v>1</v>
      </c>
      <c r="H4091" s="1" t="b">
        <v>1</v>
      </c>
      <c r="I4091" s="1" t="s">
        <v>2236</v>
      </c>
      <c r="J4091" s="5"/>
    </row>
    <row r="4092" hidden="1">
      <c r="A4092" s="2" t="s">
        <v>786</v>
      </c>
      <c r="B4092" s="14"/>
      <c r="C4092" s="1" t="s">
        <v>22</v>
      </c>
      <c r="D4092" s="2" t="s">
        <v>779</v>
      </c>
      <c r="E4092" s="1" t="s">
        <v>22</v>
      </c>
      <c r="F4092" s="1" t="s">
        <v>3530</v>
      </c>
      <c r="G4092" s="1" t="b">
        <v>1</v>
      </c>
      <c r="H4092" s="1" t="b">
        <v>1</v>
      </c>
      <c r="I4092" s="1" t="s">
        <v>2236</v>
      </c>
      <c r="J4092" s="5"/>
    </row>
    <row r="4093" hidden="1">
      <c r="A4093" s="2" t="s">
        <v>786</v>
      </c>
      <c r="B4093" s="14"/>
      <c r="C4093" s="1" t="s">
        <v>22</v>
      </c>
      <c r="D4093" s="2" t="s">
        <v>794</v>
      </c>
      <c r="E4093" s="1" t="s">
        <v>22</v>
      </c>
      <c r="F4093" s="1" t="s">
        <v>3531</v>
      </c>
      <c r="G4093" s="1" t="b">
        <v>1</v>
      </c>
      <c r="H4093" s="1" t="b">
        <v>1</v>
      </c>
      <c r="I4093" s="1" t="s">
        <v>2236</v>
      </c>
      <c r="J4093" s="5"/>
    </row>
    <row r="4094" hidden="1">
      <c r="A4094" s="2" t="s">
        <v>786</v>
      </c>
      <c r="B4094" s="14"/>
      <c r="C4094" s="1" t="s">
        <v>22</v>
      </c>
      <c r="D4094" s="2" t="s">
        <v>795</v>
      </c>
      <c r="E4094" s="1" t="s">
        <v>22</v>
      </c>
      <c r="F4094" s="1" t="s">
        <v>3531</v>
      </c>
      <c r="G4094" s="1" t="b">
        <v>1</v>
      </c>
      <c r="H4094" s="1" t="b">
        <v>1</v>
      </c>
      <c r="I4094" s="1" t="s">
        <v>2236</v>
      </c>
      <c r="J4094" s="5"/>
    </row>
    <row r="4095" hidden="1">
      <c r="A4095" s="2" t="s">
        <v>787</v>
      </c>
      <c r="B4095" s="14"/>
      <c r="C4095" s="1" t="s">
        <v>22</v>
      </c>
      <c r="D4095" s="2" t="s">
        <v>728</v>
      </c>
      <c r="E4095" s="1" t="s">
        <v>17</v>
      </c>
      <c r="F4095" s="4"/>
      <c r="G4095" s="1" t="b">
        <v>1</v>
      </c>
      <c r="H4095" s="1" t="b">
        <v>1</v>
      </c>
      <c r="I4095" s="1" t="s">
        <v>2207</v>
      </c>
      <c r="J4095" s="5"/>
    </row>
    <row r="4096" hidden="1">
      <c r="A4096" s="2" t="s">
        <v>787</v>
      </c>
      <c r="B4096" s="14"/>
      <c r="C4096" s="1" t="s">
        <v>22</v>
      </c>
      <c r="D4096" s="2" t="s">
        <v>728</v>
      </c>
      <c r="E4096" s="1" t="s">
        <v>17</v>
      </c>
      <c r="F4096" s="1" t="s">
        <v>3475</v>
      </c>
      <c r="G4096" s="1" t="b">
        <v>1</v>
      </c>
      <c r="H4096" s="1" t="b">
        <v>1</v>
      </c>
      <c r="I4096" s="1" t="s">
        <v>2207</v>
      </c>
      <c r="J4096" s="5"/>
    </row>
    <row r="4097" hidden="1">
      <c r="A4097" s="2" t="s">
        <v>787</v>
      </c>
      <c r="B4097" s="14"/>
      <c r="C4097" s="1" t="s">
        <v>22</v>
      </c>
      <c r="D4097" s="2" t="s">
        <v>779</v>
      </c>
      <c r="E4097" s="1" t="s">
        <v>22</v>
      </c>
      <c r="F4097" s="1" t="s">
        <v>3454</v>
      </c>
      <c r="G4097" s="1" t="b">
        <v>1</v>
      </c>
      <c r="H4097" s="1" t="b">
        <v>1</v>
      </c>
      <c r="I4097" s="1" t="s">
        <v>2236</v>
      </c>
      <c r="J4097" s="5"/>
    </row>
    <row r="4098" hidden="1">
      <c r="A4098" s="2" t="s">
        <v>787</v>
      </c>
      <c r="B4098" s="14"/>
      <c r="C4098" s="1" t="s">
        <v>22</v>
      </c>
      <c r="D4098" s="2" t="s">
        <v>779</v>
      </c>
      <c r="E4098" s="1" t="s">
        <v>22</v>
      </c>
      <c r="F4098" s="1" t="s">
        <v>3532</v>
      </c>
      <c r="G4098" s="1" t="b">
        <v>1</v>
      </c>
      <c r="H4098" s="1" t="b">
        <v>1</v>
      </c>
      <c r="I4098" s="1" t="s">
        <v>2236</v>
      </c>
      <c r="J4098" s="5"/>
    </row>
    <row r="4099" hidden="1">
      <c r="A4099" s="2" t="s">
        <v>787</v>
      </c>
      <c r="B4099" s="14"/>
      <c r="C4099" s="1" t="s">
        <v>22</v>
      </c>
      <c r="D4099" s="2" t="s">
        <v>794</v>
      </c>
      <c r="E4099" s="1" t="s">
        <v>22</v>
      </c>
      <c r="F4099" s="1" t="s">
        <v>3533</v>
      </c>
      <c r="G4099" s="1" t="b">
        <v>1</v>
      </c>
      <c r="H4099" s="1" t="b">
        <v>1</v>
      </c>
      <c r="I4099" s="1" t="s">
        <v>2236</v>
      </c>
      <c r="J4099" s="5"/>
    </row>
    <row r="4100" hidden="1">
      <c r="A4100" s="2" t="s">
        <v>787</v>
      </c>
      <c r="B4100" s="14"/>
      <c r="C4100" s="1" t="s">
        <v>22</v>
      </c>
      <c r="D4100" s="2" t="s">
        <v>778</v>
      </c>
      <c r="E4100" s="1" t="s">
        <v>22</v>
      </c>
      <c r="F4100" s="1" t="s">
        <v>3534</v>
      </c>
      <c r="G4100" s="1" t="b">
        <v>1</v>
      </c>
      <c r="H4100" s="1" t="b">
        <v>1</v>
      </c>
      <c r="I4100" s="1" t="s">
        <v>2236</v>
      </c>
      <c r="J4100" s="5"/>
    </row>
    <row r="4101" hidden="1">
      <c r="A4101" s="2" t="s">
        <v>787</v>
      </c>
      <c r="B4101" s="14"/>
      <c r="C4101" s="1" t="s">
        <v>22</v>
      </c>
      <c r="D4101" s="2" t="s">
        <v>728</v>
      </c>
      <c r="E4101" s="1" t="s">
        <v>17</v>
      </c>
      <c r="F4101" s="1" t="s">
        <v>3535</v>
      </c>
      <c r="G4101" s="1" t="b">
        <v>1</v>
      </c>
      <c r="H4101" s="1" t="b">
        <v>1</v>
      </c>
      <c r="I4101" s="1" t="s">
        <v>2236</v>
      </c>
      <c r="J4101" s="5"/>
    </row>
    <row r="4102" hidden="1">
      <c r="A4102" s="2" t="s">
        <v>787</v>
      </c>
      <c r="B4102" s="14"/>
      <c r="C4102" s="1" t="s">
        <v>22</v>
      </c>
      <c r="D4102" s="2" t="s">
        <v>764</v>
      </c>
      <c r="E4102" s="1" t="s">
        <v>17</v>
      </c>
      <c r="F4102" s="1" t="s">
        <v>3536</v>
      </c>
      <c r="G4102" s="1" t="b">
        <v>1</v>
      </c>
      <c r="H4102" s="1" t="b">
        <v>1</v>
      </c>
      <c r="I4102" s="1" t="s">
        <v>2236</v>
      </c>
      <c r="J4102" s="5"/>
    </row>
    <row r="4103" hidden="1">
      <c r="A4103" s="2" t="s">
        <v>788</v>
      </c>
      <c r="B4103" s="14"/>
      <c r="C4103" s="1" t="s">
        <v>22</v>
      </c>
      <c r="D4103" s="2" t="s">
        <v>728</v>
      </c>
      <c r="E4103" s="1" t="s">
        <v>17</v>
      </c>
      <c r="F4103" s="4"/>
      <c r="G4103" s="1" t="b">
        <v>1</v>
      </c>
      <c r="H4103" s="1" t="b">
        <v>1</v>
      </c>
      <c r="I4103" s="1" t="s">
        <v>2207</v>
      </c>
      <c r="J4103" s="5"/>
    </row>
    <row r="4104" hidden="1">
      <c r="A4104" s="2" t="s">
        <v>788</v>
      </c>
      <c r="B4104" s="14"/>
      <c r="C4104" s="1" t="s">
        <v>22</v>
      </c>
      <c r="D4104" s="2" t="s">
        <v>728</v>
      </c>
      <c r="E4104" s="1" t="s">
        <v>17</v>
      </c>
      <c r="F4104" s="1" t="s">
        <v>3475</v>
      </c>
      <c r="G4104" s="1" t="b">
        <v>1</v>
      </c>
      <c r="H4104" s="1" t="b">
        <v>1</v>
      </c>
      <c r="I4104" s="1" t="s">
        <v>2207</v>
      </c>
      <c r="J4104" s="5"/>
    </row>
    <row r="4105" hidden="1">
      <c r="A4105" s="2" t="s">
        <v>788</v>
      </c>
      <c r="B4105" s="14"/>
      <c r="C4105" s="1" t="s">
        <v>22</v>
      </c>
      <c r="D4105" s="2" t="s">
        <v>779</v>
      </c>
      <c r="E4105" s="1" t="s">
        <v>22</v>
      </c>
      <c r="F4105" s="1" t="s">
        <v>3454</v>
      </c>
      <c r="G4105" s="1" t="b">
        <v>1</v>
      </c>
      <c r="H4105" s="1" t="b">
        <v>1</v>
      </c>
      <c r="I4105" s="1" t="s">
        <v>2236</v>
      </c>
      <c r="J4105" s="5"/>
    </row>
    <row r="4106">
      <c r="A4106" s="2" t="s">
        <v>788</v>
      </c>
      <c r="B4106" s="13">
        <v>46080.62332175926</v>
      </c>
      <c r="C4106" s="1" t="s">
        <v>22</v>
      </c>
      <c r="D4106" s="2" t="s">
        <v>779</v>
      </c>
      <c r="E4106" s="1" t="s">
        <v>22</v>
      </c>
      <c r="F4106" s="1" t="s">
        <v>3537</v>
      </c>
      <c r="G4106" s="1" t="b">
        <v>1</v>
      </c>
      <c r="H4106" s="1" t="b">
        <v>1</v>
      </c>
      <c r="I4106" s="1" t="s">
        <v>2236</v>
      </c>
      <c r="J4106" s="5"/>
    </row>
    <row r="4107">
      <c r="A4107" s="2" t="s">
        <v>788</v>
      </c>
      <c r="B4107" s="13">
        <v>46080.62332175926</v>
      </c>
      <c r="C4107" s="1" t="s">
        <v>22</v>
      </c>
      <c r="D4107" s="2" t="s">
        <v>794</v>
      </c>
      <c r="E4107" s="1" t="s">
        <v>22</v>
      </c>
      <c r="F4107" s="1" t="s">
        <v>3538</v>
      </c>
      <c r="G4107" s="1" t="b">
        <v>1</v>
      </c>
      <c r="H4107" s="1" t="b">
        <v>1</v>
      </c>
      <c r="I4107" s="1" t="s">
        <v>2236</v>
      </c>
      <c r="J4107" s="5"/>
    </row>
    <row r="4108" hidden="1">
      <c r="A4108" s="2" t="s">
        <v>788</v>
      </c>
      <c r="B4108" s="14"/>
      <c r="C4108" s="1" t="s">
        <v>22</v>
      </c>
      <c r="D4108" s="2" t="s">
        <v>728</v>
      </c>
      <c r="E4108" s="1" t="s">
        <v>17</v>
      </c>
      <c r="F4108" s="1" t="s">
        <v>3539</v>
      </c>
      <c r="G4108" s="1" t="b">
        <v>1</v>
      </c>
      <c r="H4108" s="1" t="b">
        <v>1</v>
      </c>
      <c r="I4108" s="1" t="s">
        <v>2236</v>
      </c>
      <c r="J4108" s="5"/>
    </row>
    <row r="4109" hidden="1">
      <c r="A4109" s="2" t="s">
        <v>789</v>
      </c>
      <c r="B4109" s="14"/>
      <c r="C4109" s="1" t="s">
        <v>22</v>
      </c>
      <c r="D4109" s="2" t="s">
        <v>728</v>
      </c>
      <c r="E4109" s="1" t="s">
        <v>17</v>
      </c>
      <c r="F4109" s="4"/>
      <c r="G4109" s="1" t="b">
        <v>1</v>
      </c>
      <c r="H4109" s="1" t="b">
        <v>1</v>
      </c>
      <c r="I4109" s="1" t="s">
        <v>2207</v>
      </c>
      <c r="J4109" s="5"/>
    </row>
    <row r="4110" hidden="1">
      <c r="A4110" s="2" t="s">
        <v>789</v>
      </c>
      <c r="B4110" s="14"/>
      <c r="C4110" s="1" t="s">
        <v>22</v>
      </c>
      <c r="D4110" s="2" t="s">
        <v>728</v>
      </c>
      <c r="E4110" s="1" t="s">
        <v>17</v>
      </c>
      <c r="F4110" s="1" t="s">
        <v>3437</v>
      </c>
      <c r="G4110" s="1" t="b">
        <v>1</v>
      </c>
      <c r="H4110" s="1" t="b">
        <v>1</v>
      </c>
      <c r="I4110" s="1" t="s">
        <v>2207</v>
      </c>
      <c r="J4110" s="5"/>
    </row>
    <row r="4111" hidden="1">
      <c r="A4111" s="2" t="s">
        <v>790</v>
      </c>
      <c r="B4111" s="14"/>
      <c r="C4111" s="1" t="s">
        <v>22</v>
      </c>
      <c r="D4111" s="2" t="s">
        <v>728</v>
      </c>
      <c r="E4111" s="1" t="s">
        <v>17</v>
      </c>
      <c r="F4111" s="4"/>
      <c r="G4111" s="1" t="b">
        <v>1</v>
      </c>
      <c r="H4111" s="1" t="b">
        <v>1</v>
      </c>
      <c r="I4111" s="1" t="s">
        <v>2207</v>
      </c>
      <c r="J4111" s="5"/>
    </row>
    <row r="4112" hidden="1">
      <c r="A4112" s="2" t="s">
        <v>790</v>
      </c>
      <c r="B4112" s="14"/>
      <c r="C4112" s="1" t="s">
        <v>22</v>
      </c>
      <c r="D4112" s="2" t="s">
        <v>728</v>
      </c>
      <c r="E4112" s="1" t="s">
        <v>17</v>
      </c>
      <c r="F4112" s="1" t="s">
        <v>3438</v>
      </c>
      <c r="G4112" s="1" t="b">
        <v>1</v>
      </c>
      <c r="H4112" s="1" t="b">
        <v>1</v>
      </c>
      <c r="I4112" s="1" t="s">
        <v>2207</v>
      </c>
      <c r="J4112" s="5"/>
    </row>
    <row r="4113" hidden="1">
      <c r="A4113" s="2" t="s">
        <v>790</v>
      </c>
      <c r="B4113" s="14"/>
      <c r="C4113" s="1" t="s">
        <v>22</v>
      </c>
      <c r="D4113" s="2" t="s">
        <v>779</v>
      </c>
      <c r="E4113" s="1" t="s">
        <v>22</v>
      </c>
      <c r="F4113" s="1" t="s">
        <v>3454</v>
      </c>
      <c r="G4113" s="1" t="b">
        <v>1</v>
      </c>
      <c r="H4113" s="1" t="b">
        <v>1</v>
      </c>
      <c r="I4113" s="1" t="s">
        <v>2236</v>
      </c>
      <c r="J4113" s="5"/>
    </row>
    <row r="4114" hidden="1">
      <c r="A4114" s="2" t="s">
        <v>790</v>
      </c>
      <c r="B4114" s="14"/>
      <c r="C4114" s="1" t="s">
        <v>22</v>
      </c>
      <c r="D4114" s="2" t="s">
        <v>794</v>
      </c>
      <c r="E4114" s="1" t="s">
        <v>22</v>
      </c>
      <c r="F4114" s="1" t="s">
        <v>3540</v>
      </c>
      <c r="G4114" s="1" t="b">
        <v>1</v>
      </c>
      <c r="H4114" s="1" t="b">
        <v>1</v>
      </c>
      <c r="I4114" s="1" t="s">
        <v>2236</v>
      </c>
      <c r="J4114" s="5"/>
    </row>
    <row r="4115" hidden="1">
      <c r="A4115" s="2" t="s">
        <v>790</v>
      </c>
      <c r="B4115" s="14"/>
      <c r="C4115" s="1" t="s">
        <v>22</v>
      </c>
      <c r="D4115" s="2" t="s">
        <v>779</v>
      </c>
      <c r="E4115" s="1" t="s">
        <v>22</v>
      </c>
      <c r="F4115" s="1" t="s">
        <v>3541</v>
      </c>
      <c r="G4115" s="1" t="b">
        <v>1</v>
      </c>
      <c r="H4115" s="1" t="b">
        <v>1</v>
      </c>
      <c r="I4115" s="1" t="s">
        <v>2236</v>
      </c>
      <c r="J4115" s="5"/>
    </row>
    <row r="4116" hidden="1">
      <c r="A4116" s="2" t="s">
        <v>790</v>
      </c>
      <c r="B4116" s="14"/>
      <c r="C4116" s="1" t="s">
        <v>22</v>
      </c>
      <c r="D4116" s="2" t="s">
        <v>764</v>
      </c>
      <c r="E4116" s="1" t="s">
        <v>17</v>
      </c>
      <c r="F4116" s="1" t="s">
        <v>3536</v>
      </c>
      <c r="G4116" s="1" t="b">
        <v>1</v>
      </c>
      <c r="H4116" s="1" t="b">
        <v>1</v>
      </c>
      <c r="I4116" s="1" t="s">
        <v>2236</v>
      </c>
      <c r="J4116" s="5"/>
    </row>
    <row r="4117" hidden="1">
      <c r="A4117" s="2" t="s">
        <v>791</v>
      </c>
      <c r="B4117" s="14"/>
      <c r="C4117" s="1" t="s">
        <v>22</v>
      </c>
      <c r="D4117" s="2" t="s">
        <v>728</v>
      </c>
      <c r="E4117" s="1" t="s">
        <v>17</v>
      </c>
      <c r="F4117" s="4"/>
      <c r="G4117" s="1" t="b">
        <v>1</v>
      </c>
      <c r="H4117" s="1" t="b">
        <v>1</v>
      </c>
      <c r="I4117" s="1" t="s">
        <v>2207</v>
      </c>
      <c r="J4117" s="5"/>
    </row>
    <row r="4118" hidden="1">
      <c r="A4118" s="2" t="s">
        <v>791</v>
      </c>
      <c r="B4118" s="14"/>
      <c r="C4118" s="1" t="s">
        <v>22</v>
      </c>
      <c r="D4118" s="2" t="s">
        <v>728</v>
      </c>
      <c r="E4118" s="1" t="s">
        <v>17</v>
      </c>
      <c r="F4118" s="1" t="s">
        <v>3475</v>
      </c>
      <c r="G4118" s="1" t="b">
        <v>1</v>
      </c>
      <c r="H4118" s="1" t="b">
        <v>1</v>
      </c>
      <c r="I4118" s="1" t="s">
        <v>2207</v>
      </c>
      <c r="J4118" s="5"/>
    </row>
    <row r="4119" hidden="1">
      <c r="A4119" s="2" t="s">
        <v>791</v>
      </c>
      <c r="B4119" s="14"/>
      <c r="C4119" s="1" t="s">
        <v>22</v>
      </c>
      <c r="D4119" s="2" t="s">
        <v>779</v>
      </c>
      <c r="E4119" s="1" t="s">
        <v>22</v>
      </c>
      <c r="F4119" s="1" t="s">
        <v>3454</v>
      </c>
      <c r="G4119" s="1" t="b">
        <v>1</v>
      </c>
      <c r="H4119" s="1" t="b">
        <v>1</v>
      </c>
      <c r="I4119" s="1" t="s">
        <v>2236</v>
      </c>
      <c r="J4119" s="5"/>
    </row>
    <row r="4120" hidden="1">
      <c r="A4120" s="2" t="s">
        <v>791</v>
      </c>
      <c r="B4120" s="14"/>
      <c r="C4120" s="1" t="s">
        <v>22</v>
      </c>
      <c r="D4120" s="2" t="s">
        <v>779</v>
      </c>
      <c r="E4120" s="1" t="s">
        <v>22</v>
      </c>
      <c r="F4120" s="1" t="s">
        <v>3542</v>
      </c>
      <c r="G4120" s="1" t="b">
        <v>1</v>
      </c>
      <c r="H4120" s="1" t="b">
        <v>1</v>
      </c>
      <c r="I4120" s="1" t="s">
        <v>2236</v>
      </c>
      <c r="J4120" s="5"/>
    </row>
    <row r="4121" hidden="1">
      <c r="A4121" s="2" t="s">
        <v>791</v>
      </c>
      <c r="B4121" s="14"/>
      <c r="C4121" s="1" t="s">
        <v>22</v>
      </c>
      <c r="D4121" s="2" t="s">
        <v>794</v>
      </c>
      <c r="E4121" s="1" t="s">
        <v>22</v>
      </c>
      <c r="F4121" s="1" t="s">
        <v>3543</v>
      </c>
      <c r="G4121" s="1" t="b">
        <v>1</v>
      </c>
      <c r="H4121" s="1" t="b">
        <v>1</v>
      </c>
      <c r="I4121" s="1" t="s">
        <v>2236</v>
      </c>
      <c r="J4121" s="5"/>
    </row>
    <row r="4122" hidden="1">
      <c r="A4122" s="2" t="s">
        <v>791</v>
      </c>
      <c r="B4122" s="14"/>
      <c r="C4122" s="1" t="s">
        <v>22</v>
      </c>
      <c r="D4122" s="2" t="s">
        <v>795</v>
      </c>
      <c r="E4122" s="1" t="s">
        <v>22</v>
      </c>
      <c r="F4122" s="1" t="s">
        <v>3544</v>
      </c>
      <c r="G4122" s="1" t="b">
        <v>1</v>
      </c>
      <c r="H4122" s="1" t="b">
        <v>1</v>
      </c>
      <c r="I4122" s="1" t="s">
        <v>2236</v>
      </c>
      <c r="J4122" s="5"/>
    </row>
    <row r="4123" hidden="1">
      <c r="A4123" s="2" t="s">
        <v>791</v>
      </c>
      <c r="B4123" s="14"/>
      <c r="C4123" s="1" t="s">
        <v>22</v>
      </c>
      <c r="D4123" s="2" t="s">
        <v>728</v>
      </c>
      <c r="E4123" s="1" t="s">
        <v>17</v>
      </c>
      <c r="F4123" s="1" t="s">
        <v>3545</v>
      </c>
      <c r="G4123" s="1" t="b">
        <v>1</v>
      </c>
      <c r="H4123" s="1" t="b">
        <v>1</v>
      </c>
      <c r="I4123" s="1" t="s">
        <v>2236</v>
      </c>
      <c r="J4123" s="5"/>
    </row>
    <row r="4124">
      <c r="A4124" s="2" t="s">
        <v>791</v>
      </c>
      <c r="B4124" s="13">
        <v>46080.699328703704</v>
      </c>
      <c r="C4124" s="1" t="s">
        <v>22</v>
      </c>
      <c r="D4124" s="2" t="s">
        <v>766</v>
      </c>
      <c r="E4124" s="1" t="s">
        <v>17</v>
      </c>
      <c r="F4124" s="1" t="s">
        <v>3546</v>
      </c>
      <c r="G4124" s="1" t="b">
        <v>1</v>
      </c>
      <c r="H4124" s="1" t="b">
        <v>1</v>
      </c>
      <c r="I4124" s="1" t="s">
        <v>2236</v>
      </c>
      <c r="J4124" s="5"/>
    </row>
    <row r="4125">
      <c r="A4125" s="2" t="s">
        <v>792</v>
      </c>
      <c r="B4125" s="13">
        <v>46081.61680555556</v>
      </c>
      <c r="C4125" s="1" t="s">
        <v>22</v>
      </c>
      <c r="D4125" s="2" t="s">
        <v>728</v>
      </c>
      <c r="E4125" s="1" t="s">
        <v>17</v>
      </c>
      <c r="F4125" s="4"/>
      <c r="G4125" s="1" t="b">
        <v>1</v>
      </c>
      <c r="H4125" s="1" t="b">
        <v>1</v>
      </c>
      <c r="I4125" s="1" t="s">
        <v>2207</v>
      </c>
      <c r="J4125" s="5"/>
    </row>
    <row r="4126" hidden="1">
      <c r="A4126" s="2" t="s">
        <v>792</v>
      </c>
      <c r="B4126" s="14"/>
      <c r="C4126" s="1" t="s">
        <v>22</v>
      </c>
      <c r="D4126" s="2" t="s">
        <v>728</v>
      </c>
      <c r="E4126" s="1" t="s">
        <v>17</v>
      </c>
      <c r="F4126" s="1" t="s">
        <v>3438</v>
      </c>
      <c r="G4126" s="1" t="b">
        <v>1</v>
      </c>
      <c r="H4126" s="1" t="b">
        <v>1</v>
      </c>
      <c r="I4126" s="1" t="s">
        <v>2207</v>
      </c>
      <c r="J4126" s="5"/>
    </row>
    <row r="4127" hidden="1">
      <c r="A4127" s="2" t="s">
        <v>792</v>
      </c>
      <c r="B4127" s="14"/>
      <c r="C4127" s="1" t="s">
        <v>22</v>
      </c>
      <c r="D4127" s="2" t="s">
        <v>779</v>
      </c>
      <c r="E4127" s="1" t="s">
        <v>22</v>
      </c>
      <c r="F4127" s="1" t="s">
        <v>3454</v>
      </c>
      <c r="G4127" s="1" t="b">
        <v>1</v>
      </c>
      <c r="H4127" s="1" t="b">
        <v>1</v>
      </c>
      <c r="I4127" s="1" t="s">
        <v>2236</v>
      </c>
      <c r="J4127" s="5"/>
    </row>
    <row r="4128" hidden="1">
      <c r="A4128" s="2" t="s">
        <v>792</v>
      </c>
      <c r="B4128" s="14"/>
      <c r="C4128" s="1" t="s">
        <v>22</v>
      </c>
      <c r="D4128" s="2" t="s">
        <v>779</v>
      </c>
      <c r="E4128" s="1" t="s">
        <v>22</v>
      </c>
      <c r="F4128" s="1" t="s">
        <v>3547</v>
      </c>
      <c r="G4128" s="1" t="b">
        <v>1</v>
      </c>
      <c r="H4128" s="1" t="b">
        <v>1</v>
      </c>
      <c r="I4128" s="1" t="s">
        <v>2221</v>
      </c>
      <c r="J4128" s="5"/>
    </row>
    <row r="4129" hidden="1">
      <c r="A4129" s="2" t="s">
        <v>793</v>
      </c>
      <c r="B4129" s="14"/>
      <c r="C4129" s="1" t="s">
        <v>22</v>
      </c>
      <c r="D4129" s="2" t="s">
        <v>728</v>
      </c>
      <c r="E4129" s="1" t="s">
        <v>17</v>
      </c>
      <c r="F4129" s="4"/>
      <c r="G4129" s="1" t="b">
        <v>1</v>
      </c>
      <c r="H4129" s="1" t="b">
        <v>1</v>
      </c>
      <c r="I4129" s="1" t="s">
        <v>2207</v>
      </c>
      <c r="J4129" s="5"/>
    </row>
    <row r="4130" hidden="1">
      <c r="A4130" s="2" t="s">
        <v>793</v>
      </c>
      <c r="B4130" s="14"/>
      <c r="C4130" s="1" t="s">
        <v>22</v>
      </c>
      <c r="D4130" s="2" t="s">
        <v>728</v>
      </c>
      <c r="E4130" s="1" t="s">
        <v>17</v>
      </c>
      <c r="F4130" s="1" t="s">
        <v>3475</v>
      </c>
      <c r="G4130" s="1" t="b">
        <v>1</v>
      </c>
      <c r="H4130" s="1" t="b">
        <v>1</v>
      </c>
      <c r="I4130" s="1" t="s">
        <v>2207</v>
      </c>
      <c r="J4130" s="5"/>
    </row>
    <row r="4131" hidden="1">
      <c r="A4131" s="2" t="s">
        <v>793</v>
      </c>
      <c r="B4131" s="14"/>
      <c r="C4131" s="1" t="s">
        <v>22</v>
      </c>
      <c r="D4131" s="2" t="s">
        <v>779</v>
      </c>
      <c r="E4131" s="1" t="s">
        <v>22</v>
      </c>
      <c r="F4131" s="1" t="s">
        <v>3454</v>
      </c>
      <c r="G4131" s="1" t="b">
        <v>1</v>
      </c>
      <c r="H4131" s="1" t="b">
        <v>1</v>
      </c>
      <c r="I4131" s="1" t="s">
        <v>2236</v>
      </c>
      <c r="J4131" s="5"/>
    </row>
    <row r="4132" hidden="1">
      <c r="A4132" s="2" t="s">
        <v>793</v>
      </c>
      <c r="B4132" s="14"/>
      <c r="C4132" s="1" t="s">
        <v>22</v>
      </c>
      <c r="D4132" s="2" t="s">
        <v>779</v>
      </c>
      <c r="E4132" s="1" t="s">
        <v>22</v>
      </c>
      <c r="F4132" s="1" t="s">
        <v>3548</v>
      </c>
      <c r="G4132" s="1" t="b">
        <v>1</v>
      </c>
      <c r="H4132" s="1" t="b">
        <v>1</v>
      </c>
      <c r="I4132" s="1" t="s">
        <v>2221</v>
      </c>
      <c r="J4132" s="5"/>
    </row>
    <row r="4133" hidden="1">
      <c r="A4133" s="2" t="s">
        <v>793</v>
      </c>
      <c r="B4133" s="14"/>
      <c r="C4133" s="1" t="s">
        <v>22</v>
      </c>
      <c r="D4133" s="2" t="s">
        <v>728</v>
      </c>
      <c r="E4133" s="1" t="s">
        <v>17</v>
      </c>
      <c r="F4133" s="1" t="s">
        <v>3549</v>
      </c>
      <c r="G4133" s="1" t="b">
        <v>1</v>
      </c>
      <c r="H4133" s="1" t="b">
        <v>1</v>
      </c>
      <c r="I4133" s="1" t="s">
        <v>2236</v>
      </c>
      <c r="J4133" s="5"/>
    </row>
    <row r="4134" hidden="1">
      <c r="A4134" s="2" t="s">
        <v>793</v>
      </c>
      <c r="B4134" s="14"/>
      <c r="C4134" s="1" t="s">
        <v>22</v>
      </c>
      <c r="D4134" s="2" t="s">
        <v>764</v>
      </c>
      <c r="E4134" s="1" t="s">
        <v>17</v>
      </c>
      <c r="F4134" s="1" t="s">
        <v>3550</v>
      </c>
      <c r="G4134" s="1" t="b">
        <v>1</v>
      </c>
      <c r="H4134" s="1" t="b">
        <v>1</v>
      </c>
      <c r="I4134" s="1" t="s">
        <v>2236</v>
      </c>
      <c r="J4134" s="5"/>
    </row>
    <row r="4135" hidden="1">
      <c r="A4135" s="2" t="s">
        <v>794</v>
      </c>
      <c r="B4135" s="14"/>
      <c r="C4135" s="1" t="s">
        <v>22</v>
      </c>
      <c r="D4135" s="2" t="s">
        <v>728</v>
      </c>
      <c r="E4135" s="1" t="s">
        <v>17</v>
      </c>
      <c r="F4135" s="4"/>
      <c r="G4135" s="1" t="b">
        <v>1</v>
      </c>
      <c r="H4135" s="1" t="b">
        <v>1</v>
      </c>
      <c r="I4135" s="1" t="s">
        <v>2207</v>
      </c>
      <c r="J4135" s="5"/>
    </row>
    <row r="4136" hidden="1">
      <c r="A4136" s="2" t="s">
        <v>794</v>
      </c>
      <c r="B4136" s="14"/>
      <c r="C4136" s="1" t="s">
        <v>22</v>
      </c>
      <c r="D4136" s="2" t="s">
        <v>728</v>
      </c>
      <c r="E4136" s="1" t="s">
        <v>17</v>
      </c>
      <c r="F4136" s="1" t="s">
        <v>3475</v>
      </c>
      <c r="G4136" s="1" t="b">
        <v>1</v>
      </c>
      <c r="H4136" s="1" t="b">
        <v>1</v>
      </c>
      <c r="I4136" s="1" t="s">
        <v>2207</v>
      </c>
      <c r="J4136" s="5"/>
    </row>
    <row r="4137" hidden="1">
      <c r="A4137" s="2" t="s">
        <v>795</v>
      </c>
      <c r="B4137" s="14"/>
      <c r="C4137" s="1" t="s">
        <v>22</v>
      </c>
      <c r="D4137" s="2" t="s">
        <v>728</v>
      </c>
      <c r="E4137" s="1" t="s">
        <v>17</v>
      </c>
      <c r="F4137" s="4"/>
      <c r="G4137" s="1" t="b">
        <v>1</v>
      </c>
      <c r="H4137" s="1" t="b">
        <v>1</v>
      </c>
      <c r="I4137" s="1" t="s">
        <v>2207</v>
      </c>
      <c r="J4137" s="5"/>
    </row>
    <row r="4138" hidden="1">
      <c r="A4138" s="2" t="s">
        <v>795</v>
      </c>
      <c r="B4138" s="14"/>
      <c r="C4138" s="1" t="s">
        <v>22</v>
      </c>
      <c r="D4138" s="2" t="s">
        <v>728</v>
      </c>
      <c r="E4138" s="1" t="s">
        <v>17</v>
      </c>
      <c r="F4138" s="1" t="s">
        <v>3475</v>
      </c>
      <c r="G4138" s="1" t="b">
        <v>1</v>
      </c>
      <c r="H4138" s="1" t="b">
        <v>1</v>
      </c>
      <c r="I4138" s="1" t="s">
        <v>2207</v>
      </c>
      <c r="J4138" s="5"/>
    </row>
    <row r="4139" hidden="1">
      <c r="A4139" s="2" t="s">
        <v>796</v>
      </c>
      <c r="B4139" s="14"/>
      <c r="C4139" s="1" t="s">
        <v>22</v>
      </c>
      <c r="D4139" s="2" t="s">
        <v>728</v>
      </c>
      <c r="E4139" s="1" t="s">
        <v>17</v>
      </c>
      <c r="F4139" s="4"/>
      <c r="G4139" s="1" t="b">
        <v>1</v>
      </c>
      <c r="H4139" s="1" t="b">
        <v>1</v>
      </c>
      <c r="I4139" s="1" t="s">
        <v>2207</v>
      </c>
      <c r="J4139" s="5"/>
    </row>
    <row r="4140" hidden="1">
      <c r="A4140" s="2" t="s">
        <v>796</v>
      </c>
      <c r="B4140" s="14"/>
      <c r="C4140" s="1" t="s">
        <v>22</v>
      </c>
      <c r="D4140" s="2" t="s">
        <v>728</v>
      </c>
      <c r="E4140" s="1" t="s">
        <v>17</v>
      </c>
      <c r="F4140" s="1" t="s">
        <v>3437</v>
      </c>
      <c r="G4140" s="1" t="b">
        <v>1</v>
      </c>
      <c r="H4140" s="1" t="b">
        <v>1</v>
      </c>
      <c r="I4140" s="1" t="s">
        <v>2207</v>
      </c>
      <c r="J4140" s="5"/>
    </row>
    <row r="4141" hidden="1">
      <c r="A4141" s="2" t="s">
        <v>797</v>
      </c>
      <c r="B4141" s="14"/>
      <c r="C4141" s="1" t="s">
        <v>22</v>
      </c>
      <c r="D4141" s="2" t="s">
        <v>728</v>
      </c>
      <c r="E4141" s="1" t="s">
        <v>17</v>
      </c>
      <c r="F4141" s="4"/>
      <c r="G4141" s="1" t="b">
        <v>1</v>
      </c>
      <c r="H4141" s="1" t="b">
        <v>1</v>
      </c>
      <c r="I4141" s="1" t="s">
        <v>2207</v>
      </c>
      <c r="J4141" s="5"/>
    </row>
    <row r="4142" hidden="1">
      <c r="A4142" s="2" t="s">
        <v>797</v>
      </c>
      <c r="B4142" s="14"/>
      <c r="C4142" s="1" t="s">
        <v>22</v>
      </c>
      <c r="D4142" s="2" t="s">
        <v>728</v>
      </c>
      <c r="E4142" s="1" t="s">
        <v>17</v>
      </c>
      <c r="F4142" s="1" t="s">
        <v>3438</v>
      </c>
      <c r="G4142" s="1" t="b">
        <v>1</v>
      </c>
      <c r="H4142" s="1" t="b">
        <v>1</v>
      </c>
      <c r="I4142" s="1" t="s">
        <v>2207</v>
      </c>
      <c r="J4142" s="5"/>
    </row>
    <row r="4143" hidden="1">
      <c r="A4143" s="2" t="s">
        <v>797</v>
      </c>
      <c r="B4143" s="14"/>
      <c r="C4143" s="1" t="s">
        <v>22</v>
      </c>
      <c r="D4143" s="2" t="s">
        <v>779</v>
      </c>
      <c r="E4143" s="1" t="s">
        <v>22</v>
      </c>
      <c r="F4143" s="1" t="s">
        <v>3454</v>
      </c>
      <c r="G4143" s="1" t="b">
        <v>1</v>
      </c>
      <c r="H4143" s="1" t="b">
        <v>1</v>
      </c>
      <c r="I4143" s="1" t="s">
        <v>2236</v>
      </c>
      <c r="J4143" s="5"/>
    </row>
    <row r="4144" hidden="1">
      <c r="A4144" s="2" t="s">
        <v>797</v>
      </c>
      <c r="B4144" s="14"/>
      <c r="C4144" s="1" t="s">
        <v>22</v>
      </c>
      <c r="D4144" s="2" t="s">
        <v>763</v>
      </c>
      <c r="E4144" s="1" t="s">
        <v>15</v>
      </c>
      <c r="F4144" s="1" t="s">
        <v>3551</v>
      </c>
      <c r="G4144" s="1" t="b">
        <v>1</v>
      </c>
      <c r="H4144" s="1" t="b">
        <v>1</v>
      </c>
      <c r="I4144" s="1" t="s">
        <v>2236</v>
      </c>
      <c r="J4144" s="5"/>
    </row>
    <row r="4145" hidden="1">
      <c r="A4145" s="2" t="s">
        <v>798</v>
      </c>
      <c r="B4145" s="14"/>
      <c r="C4145" s="1" t="s">
        <v>22</v>
      </c>
      <c r="D4145" s="2" t="s">
        <v>728</v>
      </c>
      <c r="E4145" s="1" t="s">
        <v>17</v>
      </c>
      <c r="F4145" s="4"/>
      <c r="G4145" s="1" t="b">
        <v>1</v>
      </c>
      <c r="H4145" s="1" t="b">
        <v>1</v>
      </c>
      <c r="I4145" s="1" t="s">
        <v>2207</v>
      </c>
      <c r="J4145" s="5"/>
    </row>
    <row r="4146" hidden="1">
      <c r="A4146" s="2" t="s">
        <v>798</v>
      </c>
      <c r="B4146" s="14"/>
      <c r="C4146" s="1" t="s">
        <v>22</v>
      </c>
      <c r="D4146" s="2" t="s">
        <v>728</v>
      </c>
      <c r="E4146" s="1" t="s">
        <v>17</v>
      </c>
      <c r="F4146" s="1" t="s">
        <v>3475</v>
      </c>
      <c r="G4146" s="1" t="b">
        <v>1</v>
      </c>
      <c r="H4146" s="1" t="b">
        <v>1</v>
      </c>
      <c r="I4146" s="1" t="s">
        <v>2207</v>
      </c>
      <c r="J4146" s="5"/>
    </row>
    <row r="4147" hidden="1">
      <c r="A4147" s="2" t="s">
        <v>799</v>
      </c>
      <c r="B4147" s="14"/>
      <c r="C4147" s="1" t="s">
        <v>22</v>
      </c>
      <c r="D4147" s="2" t="s">
        <v>728</v>
      </c>
      <c r="E4147" s="1" t="s">
        <v>17</v>
      </c>
      <c r="F4147" s="4"/>
      <c r="G4147" s="1" t="b">
        <v>1</v>
      </c>
      <c r="H4147" s="1" t="b">
        <v>1</v>
      </c>
      <c r="I4147" s="1" t="s">
        <v>2207</v>
      </c>
      <c r="J4147" s="5"/>
    </row>
    <row r="4148" hidden="1">
      <c r="A4148" s="2" t="s">
        <v>799</v>
      </c>
      <c r="B4148" s="14"/>
      <c r="C4148" s="1" t="s">
        <v>22</v>
      </c>
      <c r="D4148" s="2" t="s">
        <v>728</v>
      </c>
      <c r="E4148" s="1" t="s">
        <v>17</v>
      </c>
      <c r="F4148" s="1" t="s">
        <v>3475</v>
      </c>
      <c r="G4148" s="1" t="b">
        <v>1</v>
      </c>
      <c r="H4148" s="1" t="b">
        <v>1</v>
      </c>
      <c r="I4148" s="1" t="s">
        <v>2207</v>
      </c>
      <c r="J4148" s="5"/>
    </row>
    <row r="4149" hidden="1">
      <c r="A4149" s="2" t="s">
        <v>799</v>
      </c>
      <c r="B4149" s="14"/>
      <c r="C4149" s="1" t="s">
        <v>22</v>
      </c>
      <c r="D4149" s="2" t="s">
        <v>779</v>
      </c>
      <c r="E4149" s="1" t="s">
        <v>22</v>
      </c>
      <c r="F4149" s="1" t="s">
        <v>3552</v>
      </c>
      <c r="G4149" s="1" t="b">
        <v>1</v>
      </c>
      <c r="H4149" s="1" t="b">
        <v>1</v>
      </c>
      <c r="I4149" s="1" t="s">
        <v>2236</v>
      </c>
      <c r="J4149" s="5"/>
    </row>
    <row r="4150" hidden="1">
      <c r="A4150" s="2" t="s">
        <v>799</v>
      </c>
      <c r="B4150" s="14"/>
      <c r="C4150" s="1" t="s">
        <v>22</v>
      </c>
      <c r="D4150" s="2" t="s">
        <v>764</v>
      </c>
      <c r="E4150" s="1" t="s">
        <v>17</v>
      </c>
      <c r="F4150" s="1" t="s">
        <v>3553</v>
      </c>
      <c r="G4150" s="1" t="b">
        <v>1</v>
      </c>
      <c r="H4150" s="1" t="b">
        <v>1</v>
      </c>
      <c r="I4150" s="1" t="s">
        <v>2236</v>
      </c>
      <c r="J4150" s="5"/>
    </row>
    <row r="4151" hidden="1">
      <c r="A4151" s="2" t="s">
        <v>799</v>
      </c>
      <c r="B4151" s="14"/>
      <c r="C4151" s="1" t="s">
        <v>22</v>
      </c>
      <c r="D4151" s="2" t="s">
        <v>779</v>
      </c>
      <c r="E4151" s="1" t="s">
        <v>22</v>
      </c>
      <c r="F4151" s="1" t="s">
        <v>3504</v>
      </c>
      <c r="G4151" s="1" t="b">
        <v>1</v>
      </c>
      <c r="H4151" s="1" t="b">
        <v>1</v>
      </c>
      <c r="I4151" s="1" t="s">
        <v>2236</v>
      </c>
      <c r="J4151" s="5"/>
    </row>
    <row r="4152" hidden="1">
      <c r="A4152" s="2" t="s">
        <v>799</v>
      </c>
      <c r="B4152" s="14"/>
      <c r="C4152" s="1" t="s">
        <v>22</v>
      </c>
      <c r="D4152" s="2" t="s">
        <v>774</v>
      </c>
      <c r="E4152" s="1" t="s">
        <v>22</v>
      </c>
      <c r="F4152" s="1" t="s">
        <v>3554</v>
      </c>
      <c r="G4152" s="1" t="b">
        <v>1</v>
      </c>
      <c r="H4152" s="1" t="b">
        <v>1</v>
      </c>
      <c r="I4152" s="1" t="s">
        <v>2236</v>
      </c>
      <c r="J4152" s="5"/>
    </row>
    <row r="4153" hidden="1">
      <c r="A4153" s="2" t="s">
        <v>799</v>
      </c>
      <c r="B4153" s="14"/>
      <c r="C4153" s="1" t="s">
        <v>22</v>
      </c>
      <c r="D4153" s="2" t="s">
        <v>794</v>
      </c>
      <c r="E4153" s="1" t="s">
        <v>22</v>
      </c>
      <c r="F4153" s="1" t="s">
        <v>3555</v>
      </c>
      <c r="G4153" s="1" t="b">
        <v>1</v>
      </c>
      <c r="H4153" s="1" t="b">
        <v>1</v>
      </c>
      <c r="I4153" s="1" t="s">
        <v>2236</v>
      </c>
      <c r="J4153" s="5"/>
    </row>
    <row r="4154" hidden="1">
      <c r="A4154" s="2" t="s">
        <v>799</v>
      </c>
      <c r="B4154" s="14"/>
      <c r="C4154" s="1" t="s">
        <v>22</v>
      </c>
      <c r="D4154" s="2" t="s">
        <v>764</v>
      </c>
      <c r="E4154" s="1" t="s">
        <v>17</v>
      </c>
      <c r="F4154" s="1" t="s">
        <v>3398</v>
      </c>
      <c r="G4154" s="1" t="b">
        <v>1</v>
      </c>
      <c r="H4154" s="1" t="b">
        <v>1</v>
      </c>
      <c r="I4154" s="1" t="s">
        <v>2236</v>
      </c>
      <c r="J4154" s="5"/>
    </row>
    <row r="4155" hidden="1">
      <c r="A4155" s="2" t="s">
        <v>800</v>
      </c>
      <c r="B4155" s="14"/>
      <c r="C4155" s="1" t="s">
        <v>13</v>
      </c>
      <c r="D4155" s="2" t="s">
        <v>826</v>
      </c>
      <c r="E4155" s="1" t="s">
        <v>17</v>
      </c>
      <c r="F4155" s="4"/>
      <c r="G4155" s="1" t="b">
        <v>1</v>
      </c>
      <c r="H4155" s="1" t="b">
        <v>1</v>
      </c>
      <c r="I4155" s="1" t="s">
        <v>2207</v>
      </c>
      <c r="J4155" s="5"/>
    </row>
    <row r="4156" hidden="1">
      <c r="A4156" s="2" t="s">
        <v>800</v>
      </c>
      <c r="B4156" s="14"/>
      <c r="C4156" s="1" t="s">
        <v>13</v>
      </c>
      <c r="D4156" s="2" t="s">
        <v>826</v>
      </c>
      <c r="E4156" s="1" t="s">
        <v>17</v>
      </c>
      <c r="F4156" s="1" t="s">
        <v>3556</v>
      </c>
      <c r="G4156" s="1" t="b">
        <v>1</v>
      </c>
      <c r="H4156" s="1" t="b">
        <v>1</v>
      </c>
      <c r="I4156" s="1" t="s">
        <v>2207</v>
      </c>
      <c r="J4156" s="5"/>
    </row>
    <row r="4157" hidden="1">
      <c r="A4157" s="2" t="s">
        <v>800</v>
      </c>
      <c r="B4157" s="14"/>
      <c r="C4157" s="1" t="s">
        <v>13</v>
      </c>
      <c r="D4157" s="2" t="s">
        <v>857</v>
      </c>
      <c r="E4157" s="1" t="s">
        <v>15</v>
      </c>
      <c r="F4157" s="1" t="s">
        <v>3557</v>
      </c>
      <c r="G4157" s="1" t="b">
        <v>1</v>
      </c>
      <c r="H4157" s="1" t="b">
        <v>1</v>
      </c>
      <c r="I4157" s="1" t="s">
        <v>2236</v>
      </c>
      <c r="J4157" s="5"/>
    </row>
    <row r="4158" hidden="1">
      <c r="A4158" s="2" t="s">
        <v>800</v>
      </c>
      <c r="B4158" s="14"/>
      <c r="C4158" s="1" t="s">
        <v>13</v>
      </c>
      <c r="D4158" s="2" t="s">
        <v>858</v>
      </c>
      <c r="E4158" s="1" t="s">
        <v>17</v>
      </c>
      <c r="F4158" s="1" t="s">
        <v>2799</v>
      </c>
      <c r="G4158" s="1" t="b">
        <v>1</v>
      </c>
      <c r="H4158" s="1" t="b">
        <v>1</v>
      </c>
      <c r="I4158" s="1" t="s">
        <v>2236</v>
      </c>
      <c r="J4158" s="5"/>
    </row>
    <row r="4159" hidden="1">
      <c r="A4159" s="2" t="s">
        <v>800</v>
      </c>
      <c r="B4159" s="14"/>
      <c r="C4159" s="1" t="s">
        <v>13</v>
      </c>
      <c r="D4159" s="2" t="s">
        <v>802</v>
      </c>
      <c r="E4159" s="1" t="s">
        <v>20</v>
      </c>
      <c r="F4159" s="1" t="s">
        <v>3558</v>
      </c>
      <c r="G4159" s="1" t="b">
        <v>1</v>
      </c>
      <c r="H4159" s="1" t="b">
        <v>1</v>
      </c>
      <c r="I4159" s="1" t="s">
        <v>2236</v>
      </c>
      <c r="J4159" s="5"/>
    </row>
    <row r="4160" hidden="1">
      <c r="A4160" s="2" t="s">
        <v>800</v>
      </c>
      <c r="B4160" s="14"/>
      <c r="C4160" s="1" t="s">
        <v>13</v>
      </c>
      <c r="D4160" s="2" t="s">
        <v>857</v>
      </c>
      <c r="E4160" s="1" t="s">
        <v>15</v>
      </c>
      <c r="F4160" s="1" t="s">
        <v>3559</v>
      </c>
      <c r="G4160" s="1" t="b">
        <v>1</v>
      </c>
      <c r="H4160" s="1" t="b">
        <v>1</v>
      </c>
      <c r="I4160" s="1" t="s">
        <v>2236</v>
      </c>
      <c r="J4160" s="5"/>
    </row>
    <row r="4161" hidden="1">
      <c r="A4161" s="2" t="s">
        <v>800</v>
      </c>
      <c r="B4161" s="14"/>
      <c r="C4161" s="1" t="s">
        <v>13</v>
      </c>
      <c r="D4161" s="2" t="s">
        <v>860</v>
      </c>
      <c r="E4161" s="1" t="s">
        <v>17</v>
      </c>
      <c r="F4161" s="1" t="s">
        <v>3560</v>
      </c>
      <c r="G4161" s="1" t="b">
        <v>1</v>
      </c>
      <c r="H4161" s="1" t="b">
        <v>1</v>
      </c>
      <c r="I4161" s="1" t="s">
        <v>2236</v>
      </c>
      <c r="J4161" s="5"/>
    </row>
    <row r="4162" hidden="1">
      <c r="A4162" s="2" t="s">
        <v>800</v>
      </c>
      <c r="B4162" s="14"/>
      <c r="C4162" s="1" t="s">
        <v>13</v>
      </c>
      <c r="D4162" s="2" t="s">
        <v>826</v>
      </c>
      <c r="E4162" s="1" t="s">
        <v>17</v>
      </c>
      <c r="F4162" s="1" t="s">
        <v>3561</v>
      </c>
      <c r="G4162" s="1" t="b">
        <v>1</v>
      </c>
      <c r="H4162" s="1" t="b">
        <v>1</v>
      </c>
      <c r="I4162" s="1" t="s">
        <v>2236</v>
      </c>
      <c r="J4162" s="5"/>
    </row>
    <row r="4163" hidden="1">
      <c r="A4163" s="2" t="s">
        <v>800</v>
      </c>
      <c r="B4163" s="14"/>
      <c r="C4163" s="1" t="s">
        <v>13</v>
      </c>
      <c r="D4163" s="2" t="s">
        <v>861</v>
      </c>
      <c r="E4163" s="1" t="s">
        <v>17</v>
      </c>
      <c r="F4163" s="1" t="s">
        <v>3562</v>
      </c>
      <c r="G4163" s="1" t="b">
        <v>1</v>
      </c>
      <c r="H4163" s="1" t="b">
        <v>1</v>
      </c>
      <c r="I4163" s="1" t="s">
        <v>2236</v>
      </c>
      <c r="J4163" s="5"/>
    </row>
    <row r="4164" hidden="1">
      <c r="A4164" s="2" t="s">
        <v>800</v>
      </c>
      <c r="B4164" s="14"/>
      <c r="C4164" s="1" t="s">
        <v>13</v>
      </c>
      <c r="D4164" s="2" t="s">
        <v>862</v>
      </c>
      <c r="E4164" s="1" t="s">
        <v>15</v>
      </c>
      <c r="F4164" s="1" t="s">
        <v>3563</v>
      </c>
      <c r="G4164" s="1" t="b">
        <v>1</v>
      </c>
      <c r="H4164" s="1" t="b">
        <v>1</v>
      </c>
      <c r="I4164" s="1" t="s">
        <v>2236</v>
      </c>
      <c r="J4164" s="5"/>
    </row>
    <row r="4165" hidden="1">
      <c r="A4165" s="2" t="s">
        <v>800</v>
      </c>
      <c r="B4165" s="14"/>
      <c r="C4165" s="1" t="s">
        <v>13</v>
      </c>
      <c r="D4165" s="2" t="s">
        <v>858</v>
      </c>
      <c r="E4165" s="1" t="s">
        <v>17</v>
      </c>
      <c r="F4165" s="1" t="s">
        <v>2978</v>
      </c>
      <c r="G4165" s="1" t="b">
        <v>1</v>
      </c>
      <c r="H4165" s="1" t="b">
        <v>1</v>
      </c>
      <c r="I4165" s="1" t="s">
        <v>2221</v>
      </c>
      <c r="J4165" s="5"/>
    </row>
    <row r="4166" hidden="1">
      <c r="A4166" s="2" t="s">
        <v>800</v>
      </c>
      <c r="B4166" s="14"/>
      <c r="C4166" s="1" t="s">
        <v>13</v>
      </c>
      <c r="D4166" s="2" t="s">
        <v>801</v>
      </c>
      <c r="E4166" s="1" t="s">
        <v>15</v>
      </c>
      <c r="F4166" s="1" t="s">
        <v>2348</v>
      </c>
      <c r="G4166" s="1" t="b">
        <v>1</v>
      </c>
      <c r="H4166" s="1" t="b">
        <v>1</v>
      </c>
      <c r="I4166" s="1" t="s">
        <v>2236</v>
      </c>
      <c r="J4166" s="5"/>
    </row>
    <row r="4167" hidden="1">
      <c r="A4167" s="2" t="s">
        <v>800</v>
      </c>
      <c r="B4167" s="14"/>
      <c r="C4167" s="1" t="s">
        <v>13</v>
      </c>
      <c r="D4167" s="2" t="s">
        <v>857</v>
      </c>
      <c r="E4167" s="1" t="s">
        <v>15</v>
      </c>
      <c r="F4167" s="1" t="s">
        <v>2933</v>
      </c>
      <c r="G4167" s="1" t="b">
        <v>1</v>
      </c>
      <c r="H4167" s="1" t="b">
        <v>1</v>
      </c>
      <c r="I4167" s="1" t="s">
        <v>2236</v>
      </c>
      <c r="J4167" s="5"/>
    </row>
    <row r="4168" hidden="1">
      <c r="A4168" s="2" t="s">
        <v>800</v>
      </c>
      <c r="B4168" s="14"/>
      <c r="C4168" s="1" t="s">
        <v>13</v>
      </c>
      <c r="D4168" s="2" t="s">
        <v>860</v>
      </c>
      <c r="E4168" s="1" t="s">
        <v>17</v>
      </c>
      <c r="F4168" s="1" t="s">
        <v>3564</v>
      </c>
      <c r="G4168" s="1" t="b">
        <v>1</v>
      </c>
      <c r="H4168" s="1" t="b">
        <v>1</v>
      </c>
      <c r="I4168" s="1" t="s">
        <v>2221</v>
      </c>
      <c r="J4168" s="5"/>
    </row>
    <row r="4169" hidden="1">
      <c r="A4169" s="2" t="s">
        <v>800</v>
      </c>
      <c r="B4169" s="14"/>
      <c r="C4169" s="1" t="s">
        <v>13</v>
      </c>
      <c r="D4169" s="2" t="s">
        <v>826</v>
      </c>
      <c r="E4169" s="1" t="s">
        <v>17</v>
      </c>
      <c r="F4169" s="1" t="s">
        <v>3565</v>
      </c>
      <c r="G4169" s="1" t="b">
        <v>1</v>
      </c>
      <c r="H4169" s="1" t="b">
        <v>1</v>
      </c>
      <c r="I4169" s="1" t="s">
        <v>2221</v>
      </c>
      <c r="J4169" s="5"/>
    </row>
    <row r="4170" hidden="1">
      <c r="A4170" s="2" t="s">
        <v>800</v>
      </c>
      <c r="B4170" s="14"/>
      <c r="C4170" s="1" t="s">
        <v>13</v>
      </c>
      <c r="D4170" s="2" t="s">
        <v>861</v>
      </c>
      <c r="E4170" s="1" t="s">
        <v>17</v>
      </c>
      <c r="F4170" s="1" t="s">
        <v>3566</v>
      </c>
      <c r="G4170" s="1" t="b">
        <v>1</v>
      </c>
      <c r="H4170" s="1" t="b">
        <v>1</v>
      </c>
      <c r="I4170" s="1" t="s">
        <v>2221</v>
      </c>
      <c r="J4170" s="5"/>
    </row>
    <row r="4171" hidden="1">
      <c r="A4171" s="2" t="s">
        <v>800</v>
      </c>
      <c r="B4171" s="14"/>
      <c r="C4171" s="1" t="s">
        <v>13</v>
      </c>
      <c r="D4171" s="2" t="s">
        <v>857</v>
      </c>
      <c r="E4171" s="1" t="s">
        <v>15</v>
      </c>
      <c r="F4171" s="1" t="s">
        <v>3567</v>
      </c>
      <c r="G4171" s="1" t="b">
        <v>1</v>
      </c>
      <c r="H4171" s="1" t="b">
        <v>1</v>
      </c>
      <c r="I4171" s="1" t="s">
        <v>2236</v>
      </c>
      <c r="J4171" s="5"/>
    </row>
    <row r="4172" hidden="1">
      <c r="A4172" s="2" t="s">
        <v>800</v>
      </c>
      <c r="B4172" s="14"/>
      <c r="C4172" s="1" t="s">
        <v>13</v>
      </c>
      <c r="D4172" s="2" t="s">
        <v>857</v>
      </c>
      <c r="E4172" s="1" t="s">
        <v>15</v>
      </c>
      <c r="F4172" s="1" t="s">
        <v>3568</v>
      </c>
      <c r="G4172" s="1" t="b">
        <v>1</v>
      </c>
      <c r="H4172" s="1" t="b">
        <v>1</v>
      </c>
      <c r="I4172" s="1" t="s">
        <v>2236</v>
      </c>
      <c r="J4172" s="5"/>
    </row>
    <row r="4173" hidden="1">
      <c r="A4173" s="2" t="s">
        <v>800</v>
      </c>
      <c r="B4173" s="14"/>
      <c r="C4173" s="1" t="s">
        <v>13</v>
      </c>
      <c r="D4173" s="2" t="s">
        <v>862</v>
      </c>
      <c r="E4173" s="1" t="s">
        <v>15</v>
      </c>
      <c r="F4173" s="1" t="s">
        <v>3569</v>
      </c>
      <c r="G4173" s="1" t="b">
        <v>1</v>
      </c>
      <c r="H4173" s="1" t="b">
        <v>1</v>
      </c>
      <c r="I4173" s="1" t="s">
        <v>2236</v>
      </c>
      <c r="J4173" s="5"/>
    </row>
    <row r="4174" hidden="1">
      <c r="A4174" s="2" t="s">
        <v>800</v>
      </c>
      <c r="B4174" s="14"/>
      <c r="C4174" s="1" t="s">
        <v>13</v>
      </c>
      <c r="D4174" s="2" t="s">
        <v>827</v>
      </c>
      <c r="E4174" s="1" t="s">
        <v>15</v>
      </c>
      <c r="F4174" s="1" t="s">
        <v>2990</v>
      </c>
      <c r="G4174" s="1" t="b">
        <v>1</v>
      </c>
      <c r="H4174" s="1" t="b">
        <v>1</v>
      </c>
      <c r="I4174" s="1" t="s">
        <v>2221</v>
      </c>
      <c r="J4174" s="5"/>
    </row>
    <row r="4175" hidden="1">
      <c r="A4175" s="2" t="s">
        <v>800</v>
      </c>
      <c r="B4175" s="14"/>
      <c r="C4175" s="1" t="s">
        <v>13</v>
      </c>
      <c r="D4175" s="2" t="s">
        <v>829</v>
      </c>
      <c r="E4175" s="1" t="s">
        <v>167</v>
      </c>
      <c r="F4175" s="1" t="s">
        <v>3570</v>
      </c>
      <c r="G4175" s="1" t="b">
        <v>1</v>
      </c>
      <c r="H4175" s="1" t="b">
        <v>1</v>
      </c>
      <c r="I4175" s="1" t="s">
        <v>2221</v>
      </c>
      <c r="J4175" s="5"/>
    </row>
    <row r="4176" hidden="1">
      <c r="A4176" s="2" t="s">
        <v>800</v>
      </c>
      <c r="B4176" s="14"/>
      <c r="C4176" s="1" t="s">
        <v>13</v>
      </c>
      <c r="D4176" s="2" t="s">
        <v>830</v>
      </c>
      <c r="E4176" s="1" t="s">
        <v>167</v>
      </c>
      <c r="F4176" s="1" t="s">
        <v>3571</v>
      </c>
      <c r="G4176" s="1" t="b">
        <v>1</v>
      </c>
      <c r="H4176" s="1" t="b">
        <v>1</v>
      </c>
      <c r="I4176" s="1" t="s">
        <v>2221</v>
      </c>
      <c r="J4176" s="5"/>
    </row>
    <row r="4177" hidden="1">
      <c r="A4177" s="2" t="s">
        <v>800</v>
      </c>
      <c r="B4177" s="14"/>
      <c r="C4177" s="1" t="s">
        <v>13</v>
      </c>
      <c r="D4177" s="2" t="s">
        <v>857</v>
      </c>
      <c r="E4177" s="1" t="s">
        <v>15</v>
      </c>
      <c r="F4177" s="1" t="s">
        <v>2781</v>
      </c>
      <c r="G4177" s="1" t="b">
        <v>1</v>
      </c>
      <c r="H4177" s="1" t="b">
        <v>1</v>
      </c>
      <c r="I4177" s="1" t="s">
        <v>2236</v>
      </c>
      <c r="J4177" s="5"/>
    </row>
    <row r="4178" hidden="1">
      <c r="A4178" s="2" t="s">
        <v>800</v>
      </c>
      <c r="B4178" s="14"/>
      <c r="C4178" s="1" t="s">
        <v>13</v>
      </c>
      <c r="D4178" s="2" t="s">
        <v>825</v>
      </c>
      <c r="E4178" s="1" t="s">
        <v>15</v>
      </c>
      <c r="F4178" s="1" t="s">
        <v>2319</v>
      </c>
      <c r="G4178" s="1" t="b">
        <v>1</v>
      </c>
      <c r="H4178" s="1" t="b">
        <v>1</v>
      </c>
      <c r="I4178" s="1" t="s">
        <v>2236</v>
      </c>
      <c r="J4178" s="5"/>
    </row>
    <row r="4179" hidden="1">
      <c r="A4179" s="2" t="s">
        <v>800</v>
      </c>
      <c r="B4179" s="14"/>
      <c r="C4179" s="1" t="s">
        <v>13</v>
      </c>
      <c r="D4179" s="2" t="s">
        <v>801</v>
      </c>
      <c r="E4179" s="1" t="s">
        <v>15</v>
      </c>
      <c r="F4179" s="1" t="s">
        <v>2348</v>
      </c>
      <c r="G4179" s="1" t="b">
        <v>1</v>
      </c>
      <c r="H4179" s="1" t="b">
        <v>1</v>
      </c>
      <c r="I4179" s="1" t="s">
        <v>2236</v>
      </c>
      <c r="J4179" s="5"/>
    </row>
    <row r="4180" hidden="1">
      <c r="A4180" s="2" t="s">
        <v>801</v>
      </c>
      <c r="B4180" s="14"/>
      <c r="C4180" s="1" t="s">
        <v>15</v>
      </c>
      <c r="D4180" s="2" t="s">
        <v>861</v>
      </c>
      <c r="E4180" s="1" t="s">
        <v>17</v>
      </c>
      <c r="F4180" s="4"/>
      <c r="G4180" s="1" t="b">
        <v>1</v>
      </c>
      <c r="H4180" s="1" t="b">
        <v>1</v>
      </c>
      <c r="I4180" s="1" t="s">
        <v>2207</v>
      </c>
      <c r="J4180" s="5"/>
    </row>
    <row r="4181" hidden="1">
      <c r="A4181" s="2" t="s">
        <v>801</v>
      </c>
      <c r="B4181" s="14"/>
      <c r="C4181" s="1" t="s">
        <v>15</v>
      </c>
      <c r="D4181" s="2" t="s">
        <v>861</v>
      </c>
      <c r="E4181" s="1" t="s">
        <v>17</v>
      </c>
      <c r="F4181" s="1" t="s">
        <v>3572</v>
      </c>
      <c r="G4181" s="1" t="b">
        <v>1</v>
      </c>
      <c r="H4181" s="1" t="b">
        <v>1</v>
      </c>
      <c r="I4181" s="1" t="s">
        <v>2207</v>
      </c>
      <c r="J4181" s="5"/>
    </row>
    <row r="4182" hidden="1">
      <c r="A4182" s="1" t="s">
        <v>803</v>
      </c>
      <c r="B4182" s="14"/>
      <c r="C4182" s="1" t="s">
        <v>22</v>
      </c>
      <c r="D4182" s="2" t="s">
        <v>863</v>
      </c>
      <c r="E4182" s="1" t="s">
        <v>13</v>
      </c>
      <c r="F4182" s="1" t="s">
        <v>2447</v>
      </c>
      <c r="G4182" s="1" t="b">
        <v>0</v>
      </c>
      <c r="H4182" s="1" t="b">
        <v>1</v>
      </c>
      <c r="I4182" s="1" t="s">
        <v>2221</v>
      </c>
      <c r="J4182" s="5"/>
    </row>
    <row r="4183" hidden="1">
      <c r="A4183" s="1" t="s">
        <v>803</v>
      </c>
      <c r="B4183" s="14"/>
      <c r="C4183" s="1" t="s">
        <v>22</v>
      </c>
      <c r="D4183" s="2" t="s">
        <v>860</v>
      </c>
      <c r="E4183" s="1" t="s">
        <v>17</v>
      </c>
      <c r="F4183" s="1" t="s">
        <v>2335</v>
      </c>
      <c r="G4183" s="1" t="b">
        <v>1</v>
      </c>
      <c r="H4183" s="1" t="b">
        <v>1</v>
      </c>
      <c r="I4183" s="1" t="s">
        <v>2221</v>
      </c>
      <c r="J4183" s="5"/>
    </row>
    <row r="4184" hidden="1">
      <c r="A4184" s="1" t="s">
        <v>803</v>
      </c>
      <c r="B4184" s="14"/>
      <c r="C4184" s="1" t="s">
        <v>22</v>
      </c>
      <c r="D4184" s="2" t="s">
        <v>826</v>
      </c>
      <c r="E4184" s="1" t="s">
        <v>17</v>
      </c>
      <c r="F4184" s="1" t="s">
        <v>2335</v>
      </c>
      <c r="G4184" s="1" t="b">
        <v>1</v>
      </c>
      <c r="H4184" s="1" t="b">
        <v>1</v>
      </c>
      <c r="I4184" s="1" t="s">
        <v>2221</v>
      </c>
      <c r="J4184" s="5"/>
    </row>
    <row r="4185" hidden="1">
      <c r="A4185" s="1" t="s">
        <v>804</v>
      </c>
      <c r="B4185" s="14"/>
      <c r="C4185" s="1" t="s">
        <v>22</v>
      </c>
      <c r="D4185" s="2" t="s">
        <v>863</v>
      </c>
      <c r="E4185" s="1" t="s">
        <v>13</v>
      </c>
      <c r="F4185" s="1" t="s">
        <v>2447</v>
      </c>
      <c r="G4185" s="1" t="b">
        <v>0</v>
      </c>
      <c r="H4185" s="1" t="b">
        <v>1</v>
      </c>
      <c r="I4185" s="1" t="s">
        <v>2221</v>
      </c>
      <c r="J4185" s="5"/>
    </row>
    <row r="4186" hidden="1">
      <c r="A4186" s="1" t="s">
        <v>804</v>
      </c>
      <c r="B4186" s="14"/>
      <c r="C4186" s="1" t="s">
        <v>22</v>
      </c>
      <c r="D4186" s="2" t="s">
        <v>860</v>
      </c>
      <c r="E4186" s="1" t="s">
        <v>17</v>
      </c>
      <c r="F4186" s="1" t="s">
        <v>2335</v>
      </c>
      <c r="G4186" s="1" t="b">
        <v>1</v>
      </c>
      <c r="H4186" s="1" t="b">
        <v>1</v>
      </c>
      <c r="I4186" s="1" t="s">
        <v>2221</v>
      </c>
      <c r="J4186" s="5"/>
    </row>
    <row r="4187" hidden="1">
      <c r="A4187" s="1" t="s">
        <v>804</v>
      </c>
      <c r="B4187" s="14"/>
      <c r="C4187" s="1" t="s">
        <v>22</v>
      </c>
      <c r="D4187" s="2" t="s">
        <v>826</v>
      </c>
      <c r="E4187" s="1" t="s">
        <v>17</v>
      </c>
      <c r="F4187" s="1" t="s">
        <v>2335</v>
      </c>
      <c r="G4187" s="1" t="b">
        <v>1</v>
      </c>
      <c r="H4187" s="1" t="b">
        <v>1</v>
      </c>
      <c r="I4187" s="1" t="s">
        <v>2221</v>
      </c>
      <c r="J4187" s="5"/>
    </row>
    <row r="4188" hidden="1">
      <c r="A4188" s="1" t="s">
        <v>805</v>
      </c>
      <c r="B4188" s="14"/>
      <c r="C4188" s="1" t="s">
        <v>22</v>
      </c>
      <c r="D4188" s="2" t="s">
        <v>863</v>
      </c>
      <c r="E4188" s="1" t="s">
        <v>13</v>
      </c>
      <c r="F4188" s="1" t="s">
        <v>2447</v>
      </c>
      <c r="G4188" s="1" t="b">
        <v>0</v>
      </c>
      <c r="H4188" s="1" t="b">
        <v>1</v>
      </c>
      <c r="I4188" s="1" t="s">
        <v>2221</v>
      </c>
      <c r="J4188" s="5"/>
    </row>
    <row r="4189">
      <c r="A4189" s="1" t="s">
        <v>805</v>
      </c>
      <c r="B4189" s="13">
        <v>46078.614953703705</v>
      </c>
      <c r="C4189" s="1" t="s">
        <v>22</v>
      </c>
      <c r="D4189" s="2" t="s">
        <v>826</v>
      </c>
      <c r="E4189" s="1" t="s">
        <v>17</v>
      </c>
      <c r="F4189" s="1" t="s">
        <v>3573</v>
      </c>
      <c r="G4189" s="1" t="b">
        <v>1</v>
      </c>
      <c r="H4189" s="1" t="b">
        <v>1</v>
      </c>
      <c r="I4189" s="1" t="s">
        <v>2221</v>
      </c>
      <c r="J4189" s="5"/>
    </row>
    <row r="4190" hidden="1">
      <c r="A4190" s="1" t="s">
        <v>805</v>
      </c>
      <c r="B4190" s="14"/>
      <c r="C4190" s="1" t="s">
        <v>22</v>
      </c>
      <c r="D4190" s="2" t="s">
        <v>12</v>
      </c>
      <c r="E4190" s="1" t="s">
        <v>13</v>
      </c>
      <c r="F4190" s="1" t="s">
        <v>3574</v>
      </c>
      <c r="G4190" s="1" t="b">
        <v>0</v>
      </c>
      <c r="H4190" s="1" t="b">
        <v>1</v>
      </c>
      <c r="I4190" s="1" t="s">
        <v>2221</v>
      </c>
      <c r="J4190" s="5"/>
    </row>
    <row r="4191" hidden="1">
      <c r="A4191" s="1" t="s">
        <v>806</v>
      </c>
      <c r="B4191" s="14"/>
      <c r="C4191" s="1" t="s">
        <v>22</v>
      </c>
      <c r="D4191" s="2" t="s">
        <v>802</v>
      </c>
      <c r="E4191" s="1" t="s">
        <v>20</v>
      </c>
      <c r="F4191" s="1" t="s">
        <v>3575</v>
      </c>
      <c r="G4191" s="1" t="b">
        <v>1</v>
      </c>
      <c r="H4191" s="1" t="b">
        <v>1</v>
      </c>
      <c r="I4191" s="1" t="s">
        <v>2221</v>
      </c>
      <c r="J4191" s="5"/>
    </row>
    <row r="4192">
      <c r="A4192" s="1" t="s">
        <v>806</v>
      </c>
      <c r="B4192" s="13">
        <v>46078.667025462964</v>
      </c>
      <c r="C4192" s="1" t="s">
        <v>22</v>
      </c>
      <c r="D4192" s="2" t="s">
        <v>826</v>
      </c>
      <c r="E4192" s="1" t="s">
        <v>17</v>
      </c>
      <c r="F4192" s="1" t="s">
        <v>2335</v>
      </c>
      <c r="G4192" s="1" t="b">
        <v>1</v>
      </c>
      <c r="H4192" s="1" t="b">
        <v>1</v>
      </c>
      <c r="I4192" s="1" t="s">
        <v>2221</v>
      </c>
      <c r="J4192" s="5"/>
    </row>
    <row r="4193" hidden="1">
      <c r="A4193" s="1" t="s">
        <v>806</v>
      </c>
      <c r="B4193" s="14"/>
      <c r="C4193" s="1" t="s">
        <v>22</v>
      </c>
      <c r="D4193" s="2" t="s">
        <v>860</v>
      </c>
      <c r="E4193" s="1" t="s">
        <v>17</v>
      </c>
      <c r="F4193" s="1" t="s">
        <v>2335</v>
      </c>
      <c r="G4193" s="1" t="b">
        <v>1</v>
      </c>
      <c r="H4193" s="1" t="b">
        <v>1</v>
      </c>
      <c r="I4193" s="1" t="s">
        <v>2221</v>
      </c>
      <c r="J4193" s="5"/>
    </row>
    <row r="4194" hidden="1">
      <c r="A4194" s="1" t="s">
        <v>807</v>
      </c>
      <c r="B4194" s="14"/>
      <c r="C4194" s="1" t="s">
        <v>22</v>
      </c>
      <c r="D4194" s="2" t="s">
        <v>826</v>
      </c>
      <c r="E4194" s="1" t="s">
        <v>17</v>
      </c>
      <c r="F4194" s="1" t="s">
        <v>3576</v>
      </c>
      <c r="G4194" s="1" t="b">
        <v>1</v>
      </c>
      <c r="H4194" s="1" t="b">
        <v>1</v>
      </c>
      <c r="I4194" s="1" t="s">
        <v>2221</v>
      </c>
      <c r="J4194" s="5"/>
    </row>
    <row r="4195" hidden="1">
      <c r="A4195" s="1" t="s">
        <v>807</v>
      </c>
      <c r="B4195" s="14"/>
      <c r="C4195" s="1" t="s">
        <v>22</v>
      </c>
      <c r="D4195" s="2" t="s">
        <v>861</v>
      </c>
      <c r="E4195" s="1" t="s">
        <v>17</v>
      </c>
      <c r="F4195" s="1" t="s">
        <v>3566</v>
      </c>
      <c r="G4195" s="1" t="b">
        <v>1</v>
      </c>
      <c r="H4195" s="1" t="b">
        <v>1</v>
      </c>
      <c r="I4195" s="1" t="s">
        <v>2221</v>
      </c>
      <c r="J4195" s="5"/>
    </row>
    <row r="4196" hidden="1">
      <c r="A4196" s="1" t="s">
        <v>807</v>
      </c>
      <c r="B4196" s="14"/>
      <c r="C4196" s="1" t="s">
        <v>22</v>
      </c>
      <c r="D4196" s="2" t="s">
        <v>860</v>
      </c>
      <c r="E4196" s="1" t="s">
        <v>17</v>
      </c>
      <c r="F4196" s="1" t="s">
        <v>3564</v>
      </c>
      <c r="G4196" s="1" t="b">
        <v>1</v>
      </c>
      <c r="H4196" s="1" t="b">
        <v>1</v>
      </c>
      <c r="I4196" s="1" t="s">
        <v>2221</v>
      </c>
      <c r="J4196" s="5"/>
    </row>
    <row r="4197" hidden="1">
      <c r="A4197" s="1" t="s">
        <v>807</v>
      </c>
      <c r="B4197" s="14"/>
      <c r="C4197" s="1" t="s">
        <v>22</v>
      </c>
      <c r="D4197" s="2" t="s">
        <v>800</v>
      </c>
      <c r="E4197" s="1" t="s">
        <v>13</v>
      </c>
      <c r="F4197" s="1" t="s">
        <v>2955</v>
      </c>
      <c r="G4197" s="1" t="b">
        <v>1</v>
      </c>
      <c r="H4197" s="1" t="b">
        <v>1</v>
      </c>
      <c r="I4197" s="1" t="s">
        <v>2221</v>
      </c>
      <c r="J4197" s="5"/>
    </row>
    <row r="4198" hidden="1">
      <c r="A4198" s="1" t="s">
        <v>807</v>
      </c>
      <c r="B4198" s="14"/>
      <c r="C4198" s="1" t="s">
        <v>22</v>
      </c>
      <c r="D4198" s="2" t="s">
        <v>801</v>
      </c>
      <c r="E4198" s="1" t="s">
        <v>15</v>
      </c>
      <c r="F4198" s="1" t="s">
        <v>2348</v>
      </c>
      <c r="G4198" s="1" t="b">
        <v>1</v>
      </c>
      <c r="H4198" s="1" t="b">
        <v>1</v>
      </c>
      <c r="I4198" s="1" t="s">
        <v>2221</v>
      </c>
      <c r="J4198" s="5"/>
    </row>
    <row r="4199" hidden="1">
      <c r="A4199" s="1" t="s">
        <v>807</v>
      </c>
      <c r="B4199" s="14"/>
      <c r="C4199" s="1" t="s">
        <v>22</v>
      </c>
      <c r="D4199" s="2" t="s">
        <v>827</v>
      </c>
      <c r="E4199" s="1" t="s">
        <v>15</v>
      </c>
      <c r="F4199" s="1" t="s">
        <v>2990</v>
      </c>
      <c r="G4199" s="1" t="b">
        <v>1</v>
      </c>
      <c r="H4199" s="1" t="b">
        <v>1</v>
      </c>
      <c r="I4199" s="1" t="s">
        <v>2221</v>
      </c>
      <c r="J4199" s="5"/>
    </row>
    <row r="4200" hidden="1">
      <c r="A4200" s="1" t="s">
        <v>807</v>
      </c>
      <c r="B4200" s="14"/>
      <c r="C4200" s="1" t="s">
        <v>22</v>
      </c>
      <c r="D4200" s="2" t="s">
        <v>861</v>
      </c>
      <c r="E4200" s="1" t="s">
        <v>17</v>
      </c>
      <c r="F4200" s="1" t="s">
        <v>3566</v>
      </c>
      <c r="G4200" s="1" t="b">
        <v>1</v>
      </c>
      <c r="H4200" s="1" t="b">
        <v>1</v>
      </c>
      <c r="I4200" s="1" t="s">
        <v>2221</v>
      </c>
      <c r="J4200" s="5"/>
    </row>
    <row r="4201" hidden="1">
      <c r="A4201" s="1" t="s">
        <v>807</v>
      </c>
      <c r="B4201" s="14"/>
      <c r="C4201" s="1" t="s">
        <v>22</v>
      </c>
      <c r="D4201" s="2" t="s">
        <v>860</v>
      </c>
      <c r="E4201" s="1" t="s">
        <v>17</v>
      </c>
      <c r="F4201" s="1" t="s">
        <v>3564</v>
      </c>
      <c r="G4201" s="1" t="b">
        <v>1</v>
      </c>
      <c r="H4201" s="1" t="b">
        <v>1</v>
      </c>
      <c r="I4201" s="1" t="s">
        <v>2221</v>
      </c>
      <c r="J4201" s="5"/>
    </row>
    <row r="4202" hidden="1">
      <c r="A4202" s="1" t="s">
        <v>807</v>
      </c>
      <c r="B4202" s="14"/>
      <c r="C4202" s="1" t="s">
        <v>22</v>
      </c>
      <c r="D4202" s="2" t="s">
        <v>800</v>
      </c>
      <c r="E4202" s="1" t="s">
        <v>13</v>
      </c>
      <c r="F4202" s="1" t="s">
        <v>2955</v>
      </c>
      <c r="G4202" s="1" t="b">
        <v>1</v>
      </c>
      <c r="H4202" s="1" t="b">
        <v>1</v>
      </c>
      <c r="I4202" s="1" t="s">
        <v>2221</v>
      </c>
      <c r="J4202" s="5"/>
    </row>
    <row r="4203" hidden="1">
      <c r="A4203" s="1" t="s">
        <v>807</v>
      </c>
      <c r="B4203" s="14"/>
      <c r="C4203" s="1" t="s">
        <v>22</v>
      </c>
      <c r="D4203" s="2" t="s">
        <v>801</v>
      </c>
      <c r="E4203" s="1" t="s">
        <v>15</v>
      </c>
      <c r="F4203" s="1" t="s">
        <v>2348</v>
      </c>
      <c r="G4203" s="1" t="b">
        <v>1</v>
      </c>
      <c r="H4203" s="1" t="b">
        <v>1</v>
      </c>
      <c r="I4203" s="1" t="s">
        <v>2221</v>
      </c>
      <c r="J4203" s="5"/>
    </row>
    <row r="4204" hidden="1">
      <c r="A4204" s="1" t="s">
        <v>807</v>
      </c>
      <c r="B4204" s="14"/>
      <c r="C4204" s="1" t="s">
        <v>22</v>
      </c>
      <c r="D4204" s="2" t="s">
        <v>827</v>
      </c>
      <c r="E4204" s="1" t="s">
        <v>15</v>
      </c>
      <c r="F4204" s="1" t="s">
        <v>2990</v>
      </c>
      <c r="G4204" s="1" t="b">
        <v>1</v>
      </c>
      <c r="H4204" s="1" t="b">
        <v>1</v>
      </c>
      <c r="I4204" s="1" t="s">
        <v>2221</v>
      </c>
      <c r="J4204" s="5"/>
    </row>
    <row r="4205" hidden="1">
      <c r="A4205" s="1" t="s">
        <v>807</v>
      </c>
      <c r="B4205" s="14"/>
      <c r="C4205" s="1" t="s">
        <v>22</v>
      </c>
      <c r="D4205" s="2" t="s">
        <v>860</v>
      </c>
      <c r="E4205" s="1" t="s">
        <v>17</v>
      </c>
      <c r="F4205" s="1" t="s">
        <v>2335</v>
      </c>
      <c r="G4205" s="1" t="b">
        <v>1</v>
      </c>
      <c r="H4205" s="1" t="b">
        <v>1</v>
      </c>
      <c r="I4205" s="1" t="s">
        <v>2221</v>
      </c>
      <c r="J4205" s="5"/>
    </row>
    <row r="4206" hidden="1">
      <c r="A4206" s="1" t="s">
        <v>807</v>
      </c>
      <c r="B4206" s="14"/>
      <c r="C4206" s="1" t="s">
        <v>22</v>
      </c>
      <c r="D4206" s="2" t="s">
        <v>861</v>
      </c>
      <c r="E4206" s="1" t="s">
        <v>17</v>
      </c>
      <c r="F4206" s="1" t="s">
        <v>3566</v>
      </c>
      <c r="G4206" s="1" t="b">
        <v>1</v>
      </c>
      <c r="H4206" s="1" t="b">
        <v>1</v>
      </c>
      <c r="I4206" s="1" t="s">
        <v>2221</v>
      </c>
      <c r="J4206" s="5"/>
    </row>
    <row r="4207" hidden="1">
      <c r="A4207" s="1" t="s">
        <v>807</v>
      </c>
      <c r="B4207" s="14"/>
      <c r="C4207" s="1" t="s">
        <v>22</v>
      </c>
      <c r="D4207" s="2" t="s">
        <v>800</v>
      </c>
      <c r="E4207" s="1" t="s">
        <v>13</v>
      </c>
      <c r="F4207" s="1" t="s">
        <v>2955</v>
      </c>
      <c r="G4207" s="1" t="b">
        <v>1</v>
      </c>
      <c r="H4207" s="1" t="b">
        <v>1</v>
      </c>
      <c r="I4207" s="1" t="s">
        <v>2221</v>
      </c>
      <c r="J4207" s="5"/>
    </row>
    <row r="4208" hidden="1">
      <c r="A4208" s="1" t="s">
        <v>807</v>
      </c>
      <c r="B4208" s="14"/>
      <c r="C4208" s="1" t="s">
        <v>22</v>
      </c>
      <c r="D4208" s="2" t="s">
        <v>801</v>
      </c>
      <c r="E4208" s="1" t="s">
        <v>15</v>
      </c>
      <c r="F4208" s="1" t="s">
        <v>2348</v>
      </c>
      <c r="G4208" s="1" t="b">
        <v>1</v>
      </c>
      <c r="H4208" s="1" t="b">
        <v>1</v>
      </c>
      <c r="I4208" s="1" t="s">
        <v>2221</v>
      </c>
      <c r="J4208" s="5"/>
    </row>
    <row r="4209" hidden="1">
      <c r="A4209" s="1" t="s">
        <v>807</v>
      </c>
      <c r="B4209" s="14"/>
      <c r="C4209" s="1" t="s">
        <v>22</v>
      </c>
      <c r="D4209" s="2" t="s">
        <v>827</v>
      </c>
      <c r="E4209" s="1" t="s">
        <v>15</v>
      </c>
      <c r="F4209" s="1" t="s">
        <v>2990</v>
      </c>
      <c r="G4209" s="1" t="b">
        <v>1</v>
      </c>
      <c r="H4209" s="1" t="b">
        <v>1</v>
      </c>
      <c r="I4209" s="1" t="s">
        <v>2221</v>
      </c>
      <c r="J4209" s="5"/>
    </row>
    <row r="4210" hidden="1">
      <c r="A4210" s="1" t="s">
        <v>808</v>
      </c>
      <c r="B4210" s="14"/>
      <c r="C4210" s="1" t="s">
        <v>22</v>
      </c>
      <c r="D4210" s="2" t="s">
        <v>826</v>
      </c>
      <c r="E4210" s="1" t="s">
        <v>17</v>
      </c>
      <c r="F4210" s="1" t="s">
        <v>3576</v>
      </c>
      <c r="G4210" s="1" t="b">
        <v>1</v>
      </c>
      <c r="H4210" s="1" t="b">
        <v>1</v>
      </c>
      <c r="I4210" s="1" t="s">
        <v>2221</v>
      </c>
      <c r="J4210" s="5"/>
    </row>
    <row r="4211" hidden="1">
      <c r="A4211" s="1" t="s">
        <v>808</v>
      </c>
      <c r="B4211" s="14"/>
      <c r="C4211" s="1" t="s">
        <v>22</v>
      </c>
      <c r="D4211" s="1" t="s">
        <v>806</v>
      </c>
      <c r="E4211" s="1" t="s">
        <v>22</v>
      </c>
      <c r="F4211" s="1" t="s">
        <v>3577</v>
      </c>
      <c r="G4211" s="1" t="b">
        <v>1</v>
      </c>
      <c r="H4211" s="1" t="b">
        <v>1</v>
      </c>
      <c r="I4211" s="1" t="s">
        <v>2221</v>
      </c>
      <c r="J4211" s="5"/>
    </row>
    <row r="4212" hidden="1">
      <c r="A4212" s="1" t="s">
        <v>808</v>
      </c>
      <c r="B4212" s="14"/>
      <c r="C4212" s="1" t="s">
        <v>22</v>
      </c>
      <c r="D4212" s="1" t="s">
        <v>807</v>
      </c>
      <c r="E4212" s="1" t="s">
        <v>22</v>
      </c>
      <c r="F4212" s="1" t="s">
        <v>3578</v>
      </c>
      <c r="G4212" s="1" t="b">
        <v>1</v>
      </c>
      <c r="H4212" s="1" t="b">
        <v>1</v>
      </c>
      <c r="I4212" s="1" t="s">
        <v>2221</v>
      </c>
      <c r="J4212" s="5"/>
    </row>
    <row r="4213" hidden="1">
      <c r="A4213" s="1" t="s">
        <v>808</v>
      </c>
      <c r="B4213" s="14"/>
      <c r="C4213" s="1" t="s">
        <v>22</v>
      </c>
      <c r="D4213" s="2" t="s">
        <v>814</v>
      </c>
      <c r="E4213" s="1" t="s">
        <v>22</v>
      </c>
      <c r="F4213" s="1" t="s">
        <v>3579</v>
      </c>
      <c r="G4213" s="1" t="b">
        <v>1</v>
      </c>
      <c r="H4213" s="1" t="b">
        <v>1</v>
      </c>
      <c r="I4213" s="1" t="s">
        <v>2221</v>
      </c>
      <c r="J4213" s="5"/>
    </row>
    <row r="4214" hidden="1">
      <c r="A4214" s="1" t="s">
        <v>808</v>
      </c>
      <c r="B4214" s="14"/>
      <c r="C4214" s="1" t="s">
        <v>22</v>
      </c>
      <c r="D4214" s="1" t="s">
        <v>824</v>
      </c>
      <c r="E4214" s="1" t="s">
        <v>22</v>
      </c>
      <c r="F4214" s="1" t="s">
        <v>3580</v>
      </c>
      <c r="G4214" s="1" t="b">
        <v>1</v>
      </c>
      <c r="H4214" s="1" t="b">
        <v>1</v>
      </c>
      <c r="I4214" s="1" t="s">
        <v>2221</v>
      </c>
      <c r="J4214" s="5"/>
    </row>
    <row r="4215" hidden="1">
      <c r="A4215" s="1" t="s">
        <v>808</v>
      </c>
      <c r="B4215" s="14"/>
      <c r="C4215" s="1" t="s">
        <v>22</v>
      </c>
      <c r="D4215" s="2" t="s">
        <v>820</v>
      </c>
      <c r="E4215" s="1" t="s">
        <v>22</v>
      </c>
      <c r="F4215" s="1" t="s">
        <v>3581</v>
      </c>
      <c r="G4215" s="1" t="b">
        <v>1</v>
      </c>
      <c r="H4215" s="1" t="b">
        <v>1</v>
      </c>
      <c r="I4215" s="1" t="s">
        <v>2221</v>
      </c>
      <c r="J4215" s="5"/>
    </row>
    <row r="4216" hidden="1">
      <c r="A4216" s="1" t="s">
        <v>808</v>
      </c>
      <c r="B4216" s="14"/>
      <c r="C4216" s="1" t="s">
        <v>22</v>
      </c>
      <c r="D4216" s="2" t="s">
        <v>814</v>
      </c>
      <c r="E4216" s="1" t="s">
        <v>22</v>
      </c>
      <c r="F4216" s="1" t="s">
        <v>3582</v>
      </c>
      <c r="G4216" s="1" t="b">
        <v>1</v>
      </c>
      <c r="H4216" s="1" t="b">
        <v>1</v>
      </c>
      <c r="I4216" s="1" t="s">
        <v>2221</v>
      </c>
      <c r="J4216" s="5"/>
    </row>
    <row r="4217" hidden="1">
      <c r="A4217" s="1" t="s">
        <v>808</v>
      </c>
      <c r="B4217" s="14"/>
      <c r="C4217" s="1" t="s">
        <v>22</v>
      </c>
      <c r="D4217" s="1" t="s">
        <v>824</v>
      </c>
      <c r="E4217" s="1" t="s">
        <v>22</v>
      </c>
      <c r="F4217" s="1" t="s">
        <v>3580</v>
      </c>
      <c r="G4217" s="1" t="b">
        <v>1</v>
      </c>
      <c r="H4217" s="1" t="b">
        <v>1</v>
      </c>
      <c r="I4217" s="1" t="s">
        <v>2221</v>
      </c>
      <c r="J4217" s="5"/>
    </row>
    <row r="4218" hidden="1">
      <c r="A4218" s="1" t="s">
        <v>808</v>
      </c>
      <c r="B4218" s="14"/>
      <c r="C4218" s="1" t="s">
        <v>22</v>
      </c>
      <c r="D4218" s="1" t="s">
        <v>807</v>
      </c>
      <c r="E4218" s="1" t="s">
        <v>22</v>
      </c>
      <c r="F4218" s="1" t="s">
        <v>3583</v>
      </c>
      <c r="G4218" s="1" t="b">
        <v>1</v>
      </c>
      <c r="H4218" s="1" t="b">
        <v>1</v>
      </c>
      <c r="I4218" s="1" t="s">
        <v>2221</v>
      </c>
      <c r="J4218" s="5"/>
    </row>
    <row r="4219" hidden="1">
      <c r="A4219" s="1" t="s">
        <v>808</v>
      </c>
      <c r="B4219" s="14"/>
      <c r="C4219" s="1" t="s">
        <v>22</v>
      </c>
      <c r="D4219" s="2" t="s">
        <v>822</v>
      </c>
      <c r="E4219" s="1" t="s">
        <v>22</v>
      </c>
      <c r="F4219" s="1" t="s">
        <v>3584</v>
      </c>
      <c r="G4219" s="1" t="b">
        <v>1</v>
      </c>
      <c r="H4219" s="1" t="b">
        <v>1</v>
      </c>
      <c r="I4219" s="1" t="s">
        <v>2221</v>
      </c>
      <c r="J4219" s="5"/>
    </row>
    <row r="4220" hidden="1">
      <c r="A4220" s="1" t="s">
        <v>808</v>
      </c>
      <c r="B4220" s="14"/>
      <c r="C4220" s="1" t="s">
        <v>22</v>
      </c>
      <c r="D4220" s="2" t="s">
        <v>857</v>
      </c>
      <c r="E4220" s="1" t="s">
        <v>15</v>
      </c>
      <c r="F4220" s="1" t="s">
        <v>3585</v>
      </c>
      <c r="G4220" s="1" t="b">
        <v>1</v>
      </c>
      <c r="H4220" s="1" t="b">
        <v>1</v>
      </c>
      <c r="I4220" s="1" t="s">
        <v>2236</v>
      </c>
      <c r="J4220" s="5"/>
    </row>
    <row r="4221" hidden="1">
      <c r="A4221" s="2" t="s">
        <v>809</v>
      </c>
      <c r="B4221" s="14"/>
      <c r="C4221" s="1" t="s">
        <v>22</v>
      </c>
      <c r="D4221" s="2" t="s">
        <v>826</v>
      </c>
      <c r="E4221" s="1" t="s">
        <v>17</v>
      </c>
      <c r="F4221" s="1" t="s">
        <v>3576</v>
      </c>
      <c r="G4221" s="1" t="b">
        <v>1</v>
      </c>
      <c r="H4221" s="1" t="b">
        <v>1</v>
      </c>
      <c r="I4221" s="1" t="s">
        <v>2221</v>
      </c>
      <c r="J4221" s="5"/>
    </row>
    <row r="4222" hidden="1">
      <c r="A4222" s="2" t="s">
        <v>809</v>
      </c>
      <c r="B4222" s="14"/>
      <c r="C4222" s="1" t="s">
        <v>22</v>
      </c>
      <c r="D4222" s="2" t="s">
        <v>863</v>
      </c>
      <c r="E4222" s="1" t="s">
        <v>13</v>
      </c>
      <c r="F4222" s="1" t="s">
        <v>3586</v>
      </c>
      <c r="G4222" s="1" t="b">
        <v>0</v>
      </c>
      <c r="H4222" s="1" t="b">
        <v>1</v>
      </c>
      <c r="I4222" s="1" t="s">
        <v>2221</v>
      </c>
      <c r="J4222" s="5"/>
    </row>
    <row r="4223" hidden="1">
      <c r="A4223" s="2" t="s">
        <v>809</v>
      </c>
      <c r="B4223" s="14"/>
      <c r="C4223" s="1" t="s">
        <v>22</v>
      </c>
      <c r="D4223" s="2" t="s">
        <v>826</v>
      </c>
      <c r="E4223" s="1" t="s">
        <v>17</v>
      </c>
      <c r="F4223" s="1" t="s">
        <v>3576</v>
      </c>
      <c r="G4223" s="1" t="b">
        <v>1</v>
      </c>
      <c r="H4223" s="1" t="b">
        <v>1</v>
      </c>
      <c r="I4223" s="1" t="s">
        <v>2221</v>
      </c>
      <c r="J4223" s="5"/>
    </row>
    <row r="4224" hidden="1">
      <c r="A4224" s="2" t="s">
        <v>809</v>
      </c>
      <c r="B4224" s="14"/>
      <c r="C4224" s="1" t="s">
        <v>22</v>
      </c>
      <c r="D4224" s="2" t="s">
        <v>858</v>
      </c>
      <c r="E4224" s="1" t="s">
        <v>17</v>
      </c>
      <c r="F4224" s="1" t="s">
        <v>2962</v>
      </c>
      <c r="G4224" s="1" t="b">
        <v>1</v>
      </c>
      <c r="H4224" s="1" t="b">
        <v>1</v>
      </c>
      <c r="I4224" s="1" t="s">
        <v>2236</v>
      </c>
      <c r="J4224" s="5"/>
    </row>
    <row r="4225" hidden="1">
      <c r="A4225" s="2" t="s">
        <v>809</v>
      </c>
      <c r="B4225" s="14"/>
      <c r="C4225" s="1" t="s">
        <v>22</v>
      </c>
      <c r="D4225" s="2" t="s">
        <v>857</v>
      </c>
      <c r="E4225" s="1" t="s">
        <v>15</v>
      </c>
      <c r="F4225" s="1" t="s">
        <v>3587</v>
      </c>
      <c r="G4225" s="1" t="b">
        <v>1</v>
      </c>
      <c r="H4225" s="1" t="b">
        <v>1</v>
      </c>
      <c r="I4225" s="1" t="s">
        <v>2236</v>
      </c>
      <c r="J4225" s="5"/>
    </row>
    <row r="4226" hidden="1">
      <c r="A4226" s="2" t="s">
        <v>810</v>
      </c>
      <c r="B4226" s="14"/>
      <c r="C4226" s="1" t="s">
        <v>22</v>
      </c>
      <c r="D4226" s="2" t="s">
        <v>860</v>
      </c>
      <c r="E4226" s="1" t="s">
        <v>17</v>
      </c>
      <c r="F4226" s="1" t="s">
        <v>3588</v>
      </c>
      <c r="G4226" s="1" t="b">
        <v>1</v>
      </c>
      <c r="H4226" s="1" t="b">
        <v>1</v>
      </c>
      <c r="I4226" s="1" t="s">
        <v>2221</v>
      </c>
      <c r="J4226" s="5"/>
    </row>
    <row r="4227" hidden="1">
      <c r="A4227" s="2" t="s">
        <v>810</v>
      </c>
      <c r="B4227" s="14"/>
      <c r="C4227" s="1" t="s">
        <v>22</v>
      </c>
      <c r="D4227" s="2" t="s">
        <v>826</v>
      </c>
      <c r="E4227" s="1" t="s">
        <v>17</v>
      </c>
      <c r="F4227" s="1" t="s">
        <v>3565</v>
      </c>
      <c r="G4227" s="1" t="b">
        <v>1</v>
      </c>
      <c r="H4227" s="1" t="b">
        <v>1</v>
      </c>
      <c r="I4227" s="1" t="s">
        <v>2221</v>
      </c>
      <c r="J4227" s="5"/>
    </row>
    <row r="4228" hidden="1">
      <c r="A4228" s="2" t="s">
        <v>810</v>
      </c>
      <c r="B4228" s="14"/>
      <c r="C4228" s="1" t="s">
        <v>22</v>
      </c>
      <c r="D4228" s="2" t="s">
        <v>861</v>
      </c>
      <c r="E4228" s="1" t="s">
        <v>17</v>
      </c>
      <c r="F4228" s="1" t="s">
        <v>2131</v>
      </c>
      <c r="G4228" s="1" t="b">
        <v>1</v>
      </c>
      <c r="H4228" s="1" t="b">
        <v>1</v>
      </c>
      <c r="I4228" s="1" t="s">
        <v>2221</v>
      </c>
      <c r="J4228" s="5"/>
    </row>
    <row r="4229" hidden="1">
      <c r="A4229" s="2" t="s">
        <v>810</v>
      </c>
      <c r="B4229" s="14"/>
      <c r="C4229" s="1" t="s">
        <v>22</v>
      </c>
      <c r="D4229" s="2" t="s">
        <v>857</v>
      </c>
      <c r="E4229" s="1" t="s">
        <v>15</v>
      </c>
      <c r="F4229" s="1" t="s">
        <v>3589</v>
      </c>
      <c r="G4229" s="1" t="b">
        <v>1</v>
      </c>
      <c r="H4229" s="1" t="b">
        <v>1</v>
      </c>
      <c r="I4229" s="1" t="s">
        <v>2221</v>
      </c>
      <c r="J4229" s="5"/>
    </row>
    <row r="4230" hidden="1">
      <c r="A4230" s="2" t="s">
        <v>811</v>
      </c>
      <c r="B4230" s="14"/>
      <c r="C4230" s="1" t="s">
        <v>22</v>
      </c>
      <c r="D4230" s="2" t="s">
        <v>826</v>
      </c>
      <c r="E4230" s="1" t="s">
        <v>17</v>
      </c>
      <c r="F4230" s="1" t="s">
        <v>2335</v>
      </c>
      <c r="G4230" s="1" t="b">
        <v>1</v>
      </c>
      <c r="H4230" s="1" t="b">
        <v>1</v>
      </c>
      <c r="I4230" s="1" t="s">
        <v>2221</v>
      </c>
      <c r="J4230" s="5"/>
    </row>
    <row r="4231" hidden="1">
      <c r="A4231" s="2" t="s">
        <v>811</v>
      </c>
      <c r="B4231" s="14"/>
      <c r="C4231" s="1" t="s">
        <v>22</v>
      </c>
      <c r="D4231" s="2" t="s">
        <v>860</v>
      </c>
      <c r="E4231" s="1" t="s">
        <v>17</v>
      </c>
      <c r="F4231" s="1" t="s">
        <v>2335</v>
      </c>
      <c r="G4231" s="1" t="b">
        <v>1</v>
      </c>
      <c r="H4231" s="1" t="b">
        <v>1</v>
      </c>
      <c r="I4231" s="1" t="s">
        <v>2221</v>
      </c>
      <c r="J4231" s="5"/>
    </row>
    <row r="4232" hidden="1">
      <c r="A4232" s="2" t="s">
        <v>812</v>
      </c>
      <c r="B4232" s="14"/>
      <c r="C4232" s="1" t="s">
        <v>22</v>
      </c>
      <c r="D4232" s="2" t="s">
        <v>860</v>
      </c>
      <c r="E4232" s="1" t="s">
        <v>17</v>
      </c>
      <c r="F4232" s="1" t="s">
        <v>2335</v>
      </c>
      <c r="G4232" s="1" t="b">
        <v>1</v>
      </c>
      <c r="H4232" s="1" t="b">
        <v>1</v>
      </c>
      <c r="I4232" s="1" t="s">
        <v>2221</v>
      </c>
      <c r="J4232" s="5"/>
    </row>
    <row r="4233" hidden="1">
      <c r="A4233" s="2" t="s">
        <v>812</v>
      </c>
      <c r="B4233" s="14"/>
      <c r="C4233" s="1" t="s">
        <v>22</v>
      </c>
      <c r="D4233" s="2" t="s">
        <v>826</v>
      </c>
      <c r="E4233" s="1" t="s">
        <v>17</v>
      </c>
      <c r="F4233" s="1" t="s">
        <v>2335</v>
      </c>
      <c r="G4233" s="1" t="b">
        <v>1</v>
      </c>
      <c r="H4233" s="1" t="b">
        <v>1</v>
      </c>
      <c r="I4233" s="1" t="s">
        <v>2221</v>
      </c>
      <c r="J4233" s="5"/>
    </row>
    <row r="4234" hidden="1">
      <c r="A4234" s="2" t="s">
        <v>813</v>
      </c>
      <c r="B4234" s="14"/>
      <c r="C4234" s="1" t="s">
        <v>22</v>
      </c>
      <c r="D4234" s="2" t="s">
        <v>814</v>
      </c>
      <c r="E4234" s="1" t="s">
        <v>22</v>
      </c>
      <c r="F4234" s="1" t="s">
        <v>3590</v>
      </c>
      <c r="G4234" s="1" t="b">
        <v>1</v>
      </c>
      <c r="H4234" s="1" t="b">
        <v>1</v>
      </c>
      <c r="I4234" s="1" t="s">
        <v>2221</v>
      </c>
      <c r="J4234" s="5"/>
    </row>
    <row r="4235" hidden="1">
      <c r="A4235" s="2" t="s">
        <v>813</v>
      </c>
      <c r="B4235" s="14"/>
      <c r="C4235" s="1" t="s">
        <v>22</v>
      </c>
      <c r="D4235" s="2" t="s">
        <v>860</v>
      </c>
      <c r="E4235" s="1" t="s">
        <v>17</v>
      </c>
      <c r="F4235" s="1" t="s">
        <v>2335</v>
      </c>
      <c r="G4235" s="1" t="b">
        <v>1</v>
      </c>
      <c r="H4235" s="1" t="b">
        <v>1</v>
      </c>
      <c r="I4235" s="1" t="s">
        <v>2221</v>
      </c>
      <c r="J4235" s="5"/>
    </row>
    <row r="4236" hidden="1">
      <c r="A4236" s="2" t="s">
        <v>813</v>
      </c>
      <c r="B4236" s="14"/>
      <c r="C4236" s="1" t="s">
        <v>22</v>
      </c>
      <c r="D4236" s="2" t="s">
        <v>826</v>
      </c>
      <c r="E4236" s="1" t="s">
        <v>17</v>
      </c>
      <c r="F4236" s="1" t="s">
        <v>2335</v>
      </c>
      <c r="G4236" s="1" t="b">
        <v>1</v>
      </c>
      <c r="H4236" s="1" t="b">
        <v>1</v>
      </c>
      <c r="I4236" s="1" t="s">
        <v>2221</v>
      </c>
      <c r="J4236" s="5"/>
    </row>
    <row r="4237" hidden="1">
      <c r="A4237" s="2" t="s">
        <v>814</v>
      </c>
      <c r="B4237" s="14"/>
      <c r="C4237" s="1" t="s">
        <v>22</v>
      </c>
      <c r="D4237" s="2" t="s">
        <v>802</v>
      </c>
      <c r="E4237" s="1" t="s">
        <v>20</v>
      </c>
      <c r="F4237" s="1" t="s">
        <v>3575</v>
      </c>
      <c r="G4237" s="1" t="b">
        <v>1</v>
      </c>
      <c r="H4237" s="1" t="b">
        <v>1</v>
      </c>
      <c r="I4237" s="1" t="s">
        <v>2221</v>
      </c>
      <c r="J4237" s="5"/>
    </row>
    <row r="4238" hidden="1">
      <c r="A4238" s="2" t="s">
        <v>814</v>
      </c>
      <c r="B4238" s="14"/>
      <c r="C4238" s="1" t="s">
        <v>22</v>
      </c>
      <c r="D4238" s="2" t="s">
        <v>863</v>
      </c>
      <c r="E4238" s="1" t="s">
        <v>13</v>
      </c>
      <c r="F4238" s="1" t="s">
        <v>3586</v>
      </c>
      <c r="G4238" s="1" t="b">
        <v>0</v>
      </c>
      <c r="H4238" s="1" t="b">
        <v>1</v>
      </c>
      <c r="I4238" s="1" t="s">
        <v>2221</v>
      </c>
      <c r="J4238" s="5"/>
    </row>
    <row r="4239" hidden="1">
      <c r="A4239" s="2" t="s">
        <v>814</v>
      </c>
      <c r="B4239" s="14"/>
      <c r="C4239" s="1" t="s">
        <v>22</v>
      </c>
      <c r="D4239" s="2" t="s">
        <v>817</v>
      </c>
      <c r="E4239" s="1" t="s">
        <v>22</v>
      </c>
      <c r="F4239" s="1" t="s">
        <v>3591</v>
      </c>
      <c r="G4239" s="1" t="b">
        <v>1</v>
      </c>
      <c r="H4239" s="1" t="b">
        <v>1</v>
      </c>
      <c r="I4239" s="1" t="s">
        <v>2221</v>
      </c>
      <c r="J4239" s="5"/>
    </row>
    <row r="4240" hidden="1">
      <c r="A4240" s="2" t="s">
        <v>814</v>
      </c>
      <c r="B4240" s="14"/>
      <c r="C4240" s="1" t="s">
        <v>22</v>
      </c>
      <c r="D4240" s="1" t="s">
        <v>3592</v>
      </c>
      <c r="E4240" s="4"/>
      <c r="F4240" s="1" t="s">
        <v>3593</v>
      </c>
      <c r="G4240" s="1" t="b">
        <v>1</v>
      </c>
      <c r="H4240" s="1" t="b">
        <v>0</v>
      </c>
      <c r="I4240" s="1" t="s">
        <v>2221</v>
      </c>
      <c r="J4240" s="5"/>
    </row>
    <row r="4241" hidden="1">
      <c r="A4241" s="2" t="s">
        <v>814</v>
      </c>
      <c r="B4241" s="14"/>
      <c r="C4241" s="1" t="s">
        <v>22</v>
      </c>
      <c r="D4241" s="1" t="s">
        <v>3594</v>
      </c>
      <c r="E4241" s="4"/>
      <c r="F4241" s="1" t="s">
        <v>3595</v>
      </c>
      <c r="G4241" s="1" t="b">
        <v>1</v>
      </c>
      <c r="H4241" s="1" t="b">
        <v>0</v>
      </c>
      <c r="I4241" s="1" t="s">
        <v>2221</v>
      </c>
      <c r="J4241" s="5"/>
    </row>
    <row r="4242" hidden="1">
      <c r="A4242" s="2" t="s">
        <v>814</v>
      </c>
      <c r="B4242" s="14"/>
      <c r="C4242" s="1" t="s">
        <v>22</v>
      </c>
      <c r="D4242" s="2" t="s">
        <v>823</v>
      </c>
      <c r="E4242" s="1" t="s">
        <v>22</v>
      </c>
      <c r="F4242" s="1" t="s">
        <v>3596</v>
      </c>
      <c r="G4242" s="1" t="b">
        <v>1</v>
      </c>
      <c r="H4242" s="1" t="b">
        <v>1</v>
      </c>
      <c r="I4242" s="1" t="s">
        <v>2221</v>
      </c>
      <c r="J4242" s="5"/>
    </row>
    <row r="4243" hidden="1">
      <c r="A4243" s="2" t="s">
        <v>814</v>
      </c>
      <c r="B4243" s="14"/>
      <c r="C4243" s="1" t="s">
        <v>22</v>
      </c>
      <c r="D4243" s="2" t="s">
        <v>802</v>
      </c>
      <c r="E4243" s="1" t="s">
        <v>20</v>
      </c>
      <c r="F4243" s="1" t="s">
        <v>3575</v>
      </c>
      <c r="G4243" s="1" t="b">
        <v>1</v>
      </c>
      <c r="H4243" s="1" t="b">
        <v>1</v>
      </c>
      <c r="I4243" s="1" t="s">
        <v>2221</v>
      </c>
      <c r="J4243" s="5"/>
    </row>
    <row r="4244" hidden="1">
      <c r="A4244" s="2" t="s">
        <v>814</v>
      </c>
      <c r="B4244" s="14"/>
      <c r="C4244" s="1" t="s">
        <v>22</v>
      </c>
      <c r="D4244" s="2" t="s">
        <v>858</v>
      </c>
      <c r="E4244" s="1" t="s">
        <v>17</v>
      </c>
      <c r="F4244" s="1" t="s">
        <v>2418</v>
      </c>
      <c r="G4244" s="1" t="b">
        <v>1</v>
      </c>
      <c r="H4244" s="1" t="b">
        <v>1</v>
      </c>
      <c r="I4244" s="1" t="s">
        <v>2221</v>
      </c>
      <c r="J4244" s="5"/>
    </row>
    <row r="4245" hidden="1">
      <c r="A4245" s="2" t="s">
        <v>814</v>
      </c>
      <c r="B4245" s="14"/>
      <c r="C4245" s="1" t="s">
        <v>22</v>
      </c>
      <c r="D4245" s="2" t="s">
        <v>858</v>
      </c>
      <c r="E4245" s="1" t="s">
        <v>17</v>
      </c>
      <c r="F4245" s="1" t="s">
        <v>2962</v>
      </c>
      <c r="G4245" s="1" t="b">
        <v>1</v>
      </c>
      <c r="H4245" s="1" t="b">
        <v>1</v>
      </c>
      <c r="I4245" s="1" t="s">
        <v>2236</v>
      </c>
      <c r="J4245" s="5"/>
    </row>
    <row r="4246" hidden="1">
      <c r="A4246" s="2" t="s">
        <v>814</v>
      </c>
      <c r="B4246" s="14"/>
      <c r="C4246" s="1" t="s">
        <v>22</v>
      </c>
      <c r="D4246" s="2" t="s">
        <v>857</v>
      </c>
      <c r="E4246" s="1" t="s">
        <v>15</v>
      </c>
      <c r="F4246" s="1" t="s">
        <v>3587</v>
      </c>
      <c r="G4246" s="1" t="b">
        <v>1</v>
      </c>
      <c r="H4246" s="1" t="b">
        <v>1</v>
      </c>
      <c r="I4246" s="1" t="s">
        <v>2236</v>
      </c>
      <c r="J4246" s="5"/>
    </row>
    <row r="4247" hidden="1">
      <c r="A4247" s="2" t="s">
        <v>815</v>
      </c>
      <c r="B4247" s="14"/>
      <c r="C4247" s="1" t="s">
        <v>22</v>
      </c>
      <c r="D4247" s="2" t="s">
        <v>860</v>
      </c>
      <c r="E4247" s="1" t="s">
        <v>17</v>
      </c>
      <c r="F4247" s="1" t="s">
        <v>3588</v>
      </c>
      <c r="G4247" s="1" t="b">
        <v>1</v>
      </c>
      <c r="H4247" s="1" t="b">
        <v>1</v>
      </c>
      <c r="I4247" s="1" t="s">
        <v>2221</v>
      </c>
      <c r="J4247" s="5"/>
    </row>
    <row r="4248" hidden="1">
      <c r="A4248" s="2" t="s">
        <v>815</v>
      </c>
      <c r="B4248" s="14"/>
      <c r="C4248" s="1" t="s">
        <v>22</v>
      </c>
      <c r="D4248" s="2" t="s">
        <v>826</v>
      </c>
      <c r="E4248" s="1" t="s">
        <v>17</v>
      </c>
      <c r="F4248" s="1" t="s">
        <v>3565</v>
      </c>
      <c r="G4248" s="1" t="b">
        <v>1</v>
      </c>
      <c r="H4248" s="1" t="b">
        <v>1</v>
      </c>
      <c r="I4248" s="1" t="s">
        <v>2221</v>
      </c>
      <c r="J4248" s="5"/>
    </row>
    <row r="4249" hidden="1">
      <c r="A4249" s="2" t="s">
        <v>815</v>
      </c>
      <c r="B4249" s="14"/>
      <c r="C4249" s="1" t="s">
        <v>22</v>
      </c>
      <c r="D4249" s="2" t="s">
        <v>861</v>
      </c>
      <c r="E4249" s="1" t="s">
        <v>17</v>
      </c>
      <c r="F4249" s="1" t="s">
        <v>2131</v>
      </c>
      <c r="G4249" s="1" t="b">
        <v>1</v>
      </c>
      <c r="H4249" s="1" t="b">
        <v>1</v>
      </c>
      <c r="I4249" s="1" t="s">
        <v>2221</v>
      </c>
      <c r="J4249" s="5"/>
    </row>
    <row r="4250" hidden="1">
      <c r="A4250" s="2" t="s">
        <v>815</v>
      </c>
      <c r="B4250" s="14"/>
      <c r="C4250" s="1" t="s">
        <v>22</v>
      </c>
      <c r="D4250" s="2" t="s">
        <v>860</v>
      </c>
      <c r="E4250" s="1" t="s">
        <v>17</v>
      </c>
      <c r="F4250" s="1" t="s">
        <v>2335</v>
      </c>
      <c r="G4250" s="1" t="b">
        <v>1</v>
      </c>
      <c r="H4250" s="1" t="b">
        <v>1</v>
      </c>
      <c r="I4250" s="1" t="s">
        <v>2221</v>
      </c>
      <c r="J4250" s="5"/>
    </row>
    <row r="4251" hidden="1">
      <c r="A4251" s="2" t="s">
        <v>815</v>
      </c>
      <c r="B4251" s="14"/>
      <c r="C4251" s="1" t="s">
        <v>22</v>
      </c>
      <c r="D4251" s="2" t="s">
        <v>826</v>
      </c>
      <c r="E4251" s="1" t="s">
        <v>17</v>
      </c>
      <c r="F4251" s="1" t="s">
        <v>2335</v>
      </c>
      <c r="G4251" s="1" t="b">
        <v>1</v>
      </c>
      <c r="H4251" s="1" t="b">
        <v>1</v>
      </c>
      <c r="I4251" s="1" t="s">
        <v>2221</v>
      </c>
      <c r="J4251" s="5"/>
    </row>
    <row r="4252" hidden="1">
      <c r="A4252" s="2" t="s">
        <v>816</v>
      </c>
      <c r="B4252" s="14"/>
      <c r="C4252" s="1" t="s">
        <v>22</v>
      </c>
      <c r="D4252" s="2" t="s">
        <v>826</v>
      </c>
      <c r="E4252" s="1" t="s">
        <v>17</v>
      </c>
      <c r="F4252" s="1" t="s">
        <v>2366</v>
      </c>
      <c r="G4252" s="1" t="b">
        <v>1</v>
      </c>
      <c r="H4252" s="1" t="b">
        <v>1</v>
      </c>
      <c r="I4252" s="1" t="s">
        <v>2221</v>
      </c>
      <c r="J4252" s="5"/>
    </row>
    <row r="4253" hidden="1">
      <c r="A4253" s="2" t="s">
        <v>817</v>
      </c>
      <c r="B4253" s="14"/>
      <c r="C4253" s="1" t="s">
        <v>22</v>
      </c>
      <c r="D4253" s="1" t="s">
        <v>804</v>
      </c>
      <c r="E4253" s="1" t="s">
        <v>22</v>
      </c>
      <c r="F4253" s="1" t="s">
        <v>3597</v>
      </c>
      <c r="G4253" s="1" t="b">
        <v>1</v>
      </c>
      <c r="H4253" s="1" t="b">
        <v>1</v>
      </c>
      <c r="I4253" s="1" t="s">
        <v>2221</v>
      </c>
      <c r="J4253" s="5"/>
    </row>
    <row r="4254" hidden="1">
      <c r="A4254" s="2" t="s">
        <v>817</v>
      </c>
      <c r="B4254" s="14"/>
      <c r="C4254" s="1" t="s">
        <v>22</v>
      </c>
      <c r="D4254" s="2" t="s">
        <v>814</v>
      </c>
      <c r="E4254" s="1" t="s">
        <v>22</v>
      </c>
      <c r="F4254" s="1" t="s">
        <v>3598</v>
      </c>
      <c r="G4254" s="1" t="b">
        <v>1</v>
      </c>
      <c r="H4254" s="1" t="b">
        <v>1</v>
      </c>
      <c r="I4254" s="1" t="s">
        <v>2221</v>
      </c>
      <c r="J4254" s="5"/>
    </row>
    <row r="4255" hidden="1">
      <c r="A4255" s="2" t="s">
        <v>817</v>
      </c>
      <c r="B4255" s="14"/>
      <c r="C4255" s="1" t="s">
        <v>22</v>
      </c>
      <c r="D4255" s="2" t="s">
        <v>823</v>
      </c>
      <c r="E4255" s="1" t="s">
        <v>22</v>
      </c>
      <c r="F4255" s="1" t="s">
        <v>3596</v>
      </c>
      <c r="G4255" s="1" t="b">
        <v>1</v>
      </c>
      <c r="H4255" s="1" t="b">
        <v>1</v>
      </c>
      <c r="I4255" s="1" t="s">
        <v>2221</v>
      </c>
      <c r="J4255" s="5"/>
    </row>
    <row r="4256" hidden="1">
      <c r="A4256" s="2" t="s">
        <v>817</v>
      </c>
      <c r="B4256" s="14"/>
      <c r="C4256" s="1" t="s">
        <v>22</v>
      </c>
      <c r="D4256" s="2" t="s">
        <v>860</v>
      </c>
      <c r="E4256" s="1" t="s">
        <v>17</v>
      </c>
      <c r="F4256" s="1" t="s">
        <v>2366</v>
      </c>
      <c r="G4256" s="1" t="b">
        <v>1</v>
      </c>
      <c r="H4256" s="1" t="b">
        <v>1</v>
      </c>
      <c r="I4256" s="1" t="s">
        <v>2221</v>
      </c>
      <c r="J4256" s="5"/>
    </row>
    <row r="4257" hidden="1">
      <c r="A4257" s="2" t="s">
        <v>817</v>
      </c>
      <c r="B4257" s="14"/>
      <c r="C4257" s="1" t="s">
        <v>22</v>
      </c>
      <c r="D4257" s="1" t="s">
        <v>804</v>
      </c>
      <c r="E4257" s="1" t="s">
        <v>22</v>
      </c>
      <c r="F4257" s="1" t="s">
        <v>2384</v>
      </c>
      <c r="G4257" s="1" t="b">
        <v>1</v>
      </c>
      <c r="H4257" s="1" t="b">
        <v>1</v>
      </c>
      <c r="I4257" s="1" t="s">
        <v>2221</v>
      </c>
      <c r="J4257" s="5"/>
    </row>
    <row r="4258" hidden="1">
      <c r="A4258" s="2" t="s">
        <v>817</v>
      </c>
      <c r="B4258" s="14"/>
      <c r="C4258" s="1" t="s">
        <v>22</v>
      </c>
      <c r="D4258" s="2" t="s">
        <v>814</v>
      </c>
      <c r="E4258" s="1" t="s">
        <v>22</v>
      </c>
      <c r="F4258" s="1" t="s">
        <v>3599</v>
      </c>
      <c r="G4258" s="1" t="b">
        <v>1</v>
      </c>
      <c r="H4258" s="1" t="b">
        <v>1</v>
      </c>
      <c r="I4258" s="1" t="s">
        <v>2221</v>
      </c>
      <c r="J4258" s="5"/>
    </row>
    <row r="4259" hidden="1">
      <c r="A4259" s="2" t="s">
        <v>817</v>
      </c>
      <c r="B4259" s="14"/>
      <c r="C4259" s="1" t="s">
        <v>22</v>
      </c>
      <c r="D4259" s="2" t="s">
        <v>823</v>
      </c>
      <c r="E4259" s="1" t="s">
        <v>22</v>
      </c>
      <c r="F4259" s="1" t="s">
        <v>3596</v>
      </c>
      <c r="G4259" s="1" t="b">
        <v>1</v>
      </c>
      <c r="H4259" s="1" t="b">
        <v>1</v>
      </c>
      <c r="I4259" s="1" t="s">
        <v>2221</v>
      </c>
      <c r="J4259" s="5"/>
    </row>
    <row r="4260" hidden="1">
      <c r="A4260" s="2" t="s">
        <v>817</v>
      </c>
      <c r="B4260" s="14"/>
      <c r="C4260" s="1" t="s">
        <v>22</v>
      </c>
      <c r="D4260" s="2" t="s">
        <v>827</v>
      </c>
      <c r="E4260" s="1" t="s">
        <v>15</v>
      </c>
      <c r="F4260" s="1" t="s">
        <v>3600</v>
      </c>
      <c r="G4260" s="1" t="b">
        <v>1</v>
      </c>
      <c r="H4260" s="1" t="b">
        <v>1</v>
      </c>
      <c r="I4260" s="1" t="s">
        <v>2221</v>
      </c>
      <c r="J4260" s="5"/>
    </row>
    <row r="4261" hidden="1">
      <c r="A4261" s="2" t="s">
        <v>817</v>
      </c>
      <c r="B4261" s="14"/>
      <c r="C4261" s="1" t="s">
        <v>22</v>
      </c>
      <c r="D4261" s="2" t="s">
        <v>858</v>
      </c>
      <c r="E4261" s="1" t="s">
        <v>17</v>
      </c>
      <c r="F4261" s="1" t="s">
        <v>2418</v>
      </c>
      <c r="G4261" s="1" t="b">
        <v>1</v>
      </c>
      <c r="H4261" s="1" t="b">
        <v>1</v>
      </c>
      <c r="I4261" s="1" t="s">
        <v>2221</v>
      </c>
      <c r="J4261" s="5"/>
    </row>
    <row r="4262" hidden="1">
      <c r="A4262" s="2" t="s">
        <v>818</v>
      </c>
      <c r="B4262" s="14"/>
      <c r="C4262" s="1" t="s">
        <v>22</v>
      </c>
      <c r="D4262" s="2" t="s">
        <v>826</v>
      </c>
      <c r="E4262" s="1" t="s">
        <v>17</v>
      </c>
      <c r="F4262" s="1" t="s">
        <v>2366</v>
      </c>
      <c r="G4262" s="1" t="b">
        <v>1</v>
      </c>
      <c r="H4262" s="1" t="b">
        <v>1</v>
      </c>
      <c r="I4262" s="1" t="s">
        <v>2221</v>
      </c>
      <c r="J4262" s="5"/>
    </row>
    <row r="4263" hidden="1">
      <c r="A4263" s="2" t="s">
        <v>818</v>
      </c>
      <c r="B4263" s="14"/>
      <c r="C4263" s="1" t="s">
        <v>22</v>
      </c>
      <c r="D4263" s="2" t="s">
        <v>858</v>
      </c>
      <c r="E4263" s="1" t="s">
        <v>17</v>
      </c>
      <c r="F4263" s="1" t="s">
        <v>3601</v>
      </c>
      <c r="G4263" s="1" t="b">
        <v>1</v>
      </c>
      <c r="H4263" s="1" t="b">
        <v>1</v>
      </c>
      <c r="I4263" s="1" t="s">
        <v>2221</v>
      </c>
      <c r="J4263" s="5"/>
    </row>
    <row r="4264" hidden="1">
      <c r="A4264" s="2" t="s">
        <v>818</v>
      </c>
      <c r="B4264" s="14"/>
      <c r="C4264" s="1" t="s">
        <v>22</v>
      </c>
      <c r="D4264" s="2" t="s">
        <v>857</v>
      </c>
      <c r="E4264" s="1" t="s">
        <v>15</v>
      </c>
      <c r="F4264" s="1" t="s">
        <v>3602</v>
      </c>
      <c r="G4264" s="1" t="b">
        <v>1</v>
      </c>
      <c r="H4264" s="1" t="b">
        <v>1</v>
      </c>
      <c r="I4264" s="1" t="s">
        <v>2221</v>
      </c>
      <c r="J4264" s="5"/>
    </row>
    <row r="4265" hidden="1">
      <c r="A4265" s="2" t="s">
        <v>819</v>
      </c>
      <c r="B4265" s="14"/>
      <c r="C4265" s="1" t="s">
        <v>22</v>
      </c>
      <c r="D4265" s="2" t="s">
        <v>860</v>
      </c>
      <c r="E4265" s="1" t="s">
        <v>17</v>
      </c>
      <c r="F4265" s="1" t="s">
        <v>2335</v>
      </c>
      <c r="G4265" s="1" t="b">
        <v>1</v>
      </c>
      <c r="H4265" s="1" t="b">
        <v>1</v>
      </c>
      <c r="I4265" s="1" t="s">
        <v>2221</v>
      </c>
      <c r="J4265" s="5"/>
    </row>
    <row r="4266" hidden="1">
      <c r="A4266" s="2" t="s">
        <v>819</v>
      </c>
      <c r="B4266" s="14"/>
      <c r="C4266" s="1" t="s">
        <v>22</v>
      </c>
      <c r="D4266" s="2" t="s">
        <v>826</v>
      </c>
      <c r="E4266" s="1" t="s">
        <v>17</v>
      </c>
      <c r="F4266" s="1" t="s">
        <v>2335</v>
      </c>
      <c r="G4266" s="1" t="b">
        <v>1</v>
      </c>
      <c r="H4266" s="1" t="b">
        <v>1</v>
      </c>
      <c r="I4266" s="1" t="s">
        <v>2221</v>
      </c>
      <c r="J4266" s="5"/>
    </row>
    <row r="4267" hidden="1">
      <c r="A4267" s="2" t="s">
        <v>820</v>
      </c>
      <c r="B4267" s="14"/>
      <c r="C4267" s="1" t="s">
        <v>22</v>
      </c>
      <c r="D4267" s="2" t="s">
        <v>817</v>
      </c>
      <c r="E4267" s="1" t="s">
        <v>22</v>
      </c>
      <c r="F4267" s="1" t="s">
        <v>3603</v>
      </c>
      <c r="G4267" s="1" t="b">
        <v>1</v>
      </c>
      <c r="H4267" s="1" t="b">
        <v>1</v>
      </c>
      <c r="I4267" s="1" t="s">
        <v>2221</v>
      </c>
      <c r="J4267" s="5"/>
    </row>
    <row r="4268" hidden="1">
      <c r="A4268" s="2" t="s">
        <v>820</v>
      </c>
      <c r="B4268" s="14"/>
      <c r="C4268" s="1" t="s">
        <v>22</v>
      </c>
      <c r="D4268" s="2" t="s">
        <v>826</v>
      </c>
      <c r="E4268" s="1" t="s">
        <v>17</v>
      </c>
      <c r="F4268" s="1" t="s">
        <v>2335</v>
      </c>
      <c r="G4268" s="1" t="b">
        <v>1</v>
      </c>
      <c r="H4268" s="1" t="b">
        <v>1</v>
      </c>
      <c r="I4268" s="1" t="s">
        <v>2221</v>
      </c>
      <c r="J4268" s="5"/>
    </row>
    <row r="4269" hidden="1">
      <c r="A4269" s="2" t="s">
        <v>820</v>
      </c>
      <c r="B4269" s="14"/>
      <c r="C4269" s="1" t="s">
        <v>22</v>
      </c>
      <c r="D4269" s="2" t="s">
        <v>814</v>
      </c>
      <c r="E4269" s="1" t="s">
        <v>22</v>
      </c>
      <c r="F4269" s="1" t="s">
        <v>3599</v>
      </c>
      <c r="G4269" s="1" t="b">
        <v>1</v>
      </c>
      <c r="H4269" s="1" t="b">
        <v>1</v>
      </c>
      <c r="I4269" s="1" t="s">
        <v>2221</v>
      </c>
      <c r="J4269" s="5"/>
    </row>
    <row r="4270" hidden="1">
      <c r="A4270" s="2" t="s">
        <v>820</v>
      </c>
      <c r="B4270" s="14"/>
      <c r="C4270" s="1" t="s">
        <v>22</v>
      </c>
      <c r="D4270" s="2" t="s">
        <v>823</v>
      </c>
      <c r="E4270" s="1" t="s">
        <v>22</v>
      </c>
      <c r="F4270" s="1" t="s">
        <v>3596</v>
      </c>
      <c r="G4270" s="1" t="b">
        <v>1</v>
      </c>
      <c r="H4270" s="1" t="b">
        <v>1</v>
      </c>
      <c r="I4270" s="1" t="s">
        <v>2221</v>
      </c>
      <c r="J4270" s="5"/>
    </row>
    <row r="4271" hidden="1">
      <c r="A4271" s="2" t="s">
        <v>820</v>
      </c>
      <c r="B4271" s="14"/>
      <c r="C4271" s="1" t="s">
        <v>22</v>
      </c>
      <c r="D4271" s="2" t="s">
        <v>860</v>
      </c>
      <c r="E4271" s="1" t="s">
        <v>17</v>
      </c>
      <c r="F4271" s="1" t="s">
        <v>2335</v>
      </c>
      <c r="G4271" s="1" t="b">
        <v>1</v>
      </c>
      <c r="H4271" s="1" t="b">
        <v>1</v>
      </c>
      <c r="I4271" s="1" t="s">
        <v>2221</v>
      </c>
      <c r="J4271" s="5"/>
    </row>
    <row r="4272" hidden="1">
      <c r="A4272" s="2" t="s">
        <v>821</v>
      </c>
      <c r="B4272" s="14"/>
      <c r="C4272" s="1" t="s">
        <v>22</v>
      </c>
      <c r="D4272" s="2" t="s">
        <v>826</v>
      </c>
      <c r="E4272" s="1" t="s">
        <v>17</v>
      </c>
      <c r="F4272" s="1" t="s">
        <v>2366</v>
      </c>
      <c r="G4272" s="1" t="b">
        <v>1</v>
      </c>
      <c r="H4272" s="1" t="b">
        <v>1</v>
      </c>
      <c r="I4272" s="1" t="s">
        <v>2221</v>
      </c>
      <c r="J4272" s="5"/>
    </row>
    <row r="4273" hidden="1">
      <c r="A4273" s="2" t="s">
        <v>821</v>
      </c>
      <c r="B4273" s="14"/>
      <c r="C4273" s="1" t="s">
        <v>22</v>
      </c>
      <c r="D4273" s="2" t="s">
        <v>861</v>
      </c>
      <c r="E4273" s="1" t="s">
        <v>17</v>
      </c>
      <c r="F4273" s="1" t="s">
        <v>3566</v>
      </c>
      <c r="G4273" s="1" t="b">
        <v>1</v>
      </c>
      <c r="H4273" s="1" t="b">
        <v>1</v>
      </c>
      <c r="I4273" s="1" t="s">
        <v>2221</v>
      </c>
      <c r="J4273" s="5"/>
    </row>
    <row r="4274" hidden="1">
      <c r="A4274" s="2" t="s">
        <v>821</v>
      </c>
      <c r="B4274" s="14"/>
      <c r="C4274" s="1" t="s">
        <v>22</v>
      </c>
      <c r="D4274" s="2" t="s">
        <v>860</v>
      </c>
      <c r="E4274" s="1" t="s">
        <v>17</v>
      </c>
      <c r="F4274" s="1" t="s">
        <v>3564</v>
      </c>
      <c r="G4274" s="1" t="b">
        <v>1</v>
      </c>
      <c r="H4274" s="1" t="b">
        <v>1</v>
      </c>
      <c r="I4274" s="1" t="s">
        <v>2221</v>
      </c>
      <c r="J4274" s="5"/>
    </row>
    <row r="4275" hidden="1">
      <c r="A4275" s="2" t="s">
        <v>821</v>
      </c>
      <c r="B4275" s="14"/>
      <c r="C4275" s="1" t="s">
        <v>22</v>
      </c>
      <c r="D4275" s="2" t="s">
        <v>800</v>
      </c>
      <c r="E4275" s="1" t="s">
        <v>13</v>
      </c>
      <c r="F4275" s="1" t="s">
        <v>2955</v>
      </c>
      <c r="G4275" s="1" t="b">
        <v>1</v>
      </c>
      <c r="H4275" s="1" t="b">
        <v>1</v>
      </c>
      <c r="I4275" s="1" t="s">
        <v>2221</v>
      </c>
      <c r="J4275" s="5"/>
    </row>
    <row r="4276" hidden="1">
      <c r="A4276" s="2" t="s">
        <v>821</v>
      </c>
      <c r="B4276" s="14"/>
      <c r="C4276" s="1" t="s">
        <v>22</v>
      </c>
      <c r="D4276" s="2" t="s">
        <v>801</v>
      </c>
      <c r="E4276" s="1" t="s">
        <v>15</v>
      </c>
      <c r="F4276" s="1" t="s">
        <v>2348</v>
      </c>
      <c r="G4276" s="1" t="b">
        <v>1</v>
      </c>
      <c r="H4276" s="1" t="b">
        <v>1</v>
      </c>
      <c r="I4276" s="1" t="s">
        <v>2221</v>
      </c>
      <c r="J4276" s="5"/>
    </row>
    <row r="4277" hidden="1">
      <c r="A4277" s="2" t="s">
        <v>821</v>
      </c>
      <c r="B4277" s="14"/>
      <c r="C4277" s="1" t="s">
        <v>22</v>
      </c>
      <c r="D4277" s="2" t="s">
        <v>827</v>
      </c>
      <c r="E4277" s="1" t="s">
        <v>15</v>
      </c>
      <c r="F4277" s="1" t="s">
        <v>2990</v>
      </c>
      <c r="G4277" s="1" t="b">
        <v>1</v>
      </c>
      <c r="H4277" s="1" t="b">
        <v>1</v>
      </c>
      <c r="I4277" s="1" t="s">
        <v>2221</v>
      </c>
      <c r="J4277" s="5"/>
    </row>
    <row r="4278" hidden="1">
      <c r="A4278" s="2" t="s">
        <v>821</v>
      </c>
      <c r="B4278" s="14"/>
      <c r="C4278" s="1" t="s">
        <v>22</v>
      </c>
      <c r="D4278" s="2" t="s">
        <v>826</v>
      </c>
      <c r="E4278" s="1" t="s">
        <v>17</v>
      </c>
      <c r="F4278" s="1" t="s">
        <v>2366</v>
      </c>
      <c r="G4278" s="1" t="b">
        <v>1</v>
      </c>
      <c r="H4278" s="1" t="b">
        <v>1</v>
      </c>
      <c r="I4278" s="1" t="s">
        <v>2221</v>
      </c>
      <c r="J4278" s="5"/>
    </row>
    <row r="4279" hidden="1">
      <c r="A4279" s="2" t="s">
        <v>821</v>
      </c>
      <c r="B4279" s="14"/>
      <c r="C4279" s="1" t="s">
        <v>22</v>
      </c>
      <c r="D4279" s="2" t="s">
        <v>860</v>
      </c>
      <c r="E4279" s="1" t="s">
        <v>17</v>
      </c>
      <c r="F4279" s="1" t="s">
        <v>3604</v>
      </c>
      <c r="G4279" s="1" t="b">
        <v>1</v>
      </c>
      <c r="H4279" s="1" t="b">
        <v>1</v>
      </c>
      <c r="I4279" s="1" t="s">
        <v>2221</v>
      </c>
      <c r="J4279" s="5"/>
    </row>
    <row r="4280" hidden="1">
      <c r="A4280" s="2" t="s">
        <v>821</v>
      </c>
      <c r="B4280" s="14"/>
      <c r="C4280" s="1" t="s">
        <v>22</v>
      </c>
      <c r="D4280" s="2" t="s">
        <v>861</v>
      </c>
      <c r="E4280" s="1" t="s">
        <v>17</v>
      </c>
      <c r="F4280" s="1" t="s">
        <v>3566</v>
      </c>
      <c r="G4280" s="1" t="b">
        <v>1</v>
      </c>
      <c r="H4280" s="1" t="b">
        <v>1</v>
      </c>
      <c r="I4280" s="1" t="s">
        <v>2221</v>
      </c>
      <c r="J4280" s="5"/>
    </row>
    <row r="4281" hidden="1">
      <c r="A4281" s="2" t="s">
        <v>821</v>
      </c>
      <c r="B4281" s="14"/>
      <c r="C4281" s="1" t="s">
        <v>22</v>
      </c>
      <c r="D4281" s="2" t="s">
        <v>800</v>
      </c>
      <c r="E4281" s="1" t="s">
        <v>13</v>
      </c>
      <c r="F4281" s="1" t="s">
        <v>2955</v>
      </c>
      <c r="G4281" s="1" t="b">
        <v>1</v>
      </c>
      <c r="H4281" s="1" t="b">
        <v>1</v>
      </c>
      <c r="I4281" s="1" t="s">
        <v>2221</v>
      </c>
      <c r="J4281" s="5"/>
    </row>
    <row r="4282" hidden="1">
      <c r="A4282" s="2" t="s">
        <v>821</v>
      </c>
      <c r="B4282" s="14"/>
      <c r="C4282" s="1" t="s">
        <v>22</v>
      </c>
      <c r="D4282" s="2" t="s">
        <v>801</v>
      </c>
      <c r="E4282" s="1" t="s">
        <v>15</v>
      </c>
      <c r="F4282" s="1" t="s">
        <v>2348</v>
      </c>
      <c r="G4282" s="1" t="b">
        <v>1</v>
      </c>
      <c r="H4282" s="1" t="b">
        <v>1</v>
      </c>
      <c r="I4282" s="1" t="s">
        <v>2221</v>
      </c>
      <c r="J4282" s="5"/>
    </row>
    <row r="4283" hidden="1">
      <c r="A4283" s="2" t="s">
        <v>821</v>
      </c>
      <c r="B4283" s="14"/>
      <c r="C4283" s="1" t="s">
        <v>22</v>
      </c>
      <c r="D4283" s="2" t="s">
        <v>827</v>
      </c>
      <c r="E4283" s="1" t="s">
        <v>15</v>
      </c>
      <c r="F4283" s="1" t="s">
        <v>2990</v>
      </c>
      <c r="G4283" s="1" t="b">
        <v>1</v>
      </c>
      <c r="H4283" s="1" t="b">
        <v>1</v>
      </c>
      <c r="I4283" s="1" t="s">
        <v>2221</v>
      </c>
      <c r="J4283" s="5"/>
    </row>
    <row r="4284" hidden="1">
      <c r="A4284" s="2" t="s">
        <v>822</v>
      </c>
      <c r="B4284" s="14"/>
      <c r="C4284" s="1" t="s">
        <v>22</v>
      </c>
      <c r="D4284" s="2" t="s">
        <v>863</v>
      </c>
      <c r="E4284" s="1" t="s">
        <v>13</v>
      </c>
      <c r="F4284" s="1" t="s">
        <v>2447</v>
      </c>
      <c r="G4284" s="1" t="b">
        <v>0</v>
      </c>
      <c r="H4284" s="1" t="b">
        <v>1</v>
      </c>
      <c r="I4284" s="1" t="s">
        <v>2221</v>
      </c>
      <c r="J4284" s="5"/>
    </row>
    <row r="4285" hidden="1">
      <c r="A4285" s="2" t="s">
        <v>822</v>
      </c>
      <c r="B4285" s="14"/>
      <c r="C4285" s="1" t="s">
        <v>22</v>
      </c>
      <c r="D4285" s="2" t="s">
        <v>12</v>
      </c>
      <c r="E4285" s="1" t="s">
        <v>13</v>
      </c>
      <c r="F4285" s="1" t="s">
        <v>3574</v>
      </c>
      <c r="G4285" s="1" t="b">
        <v>0</v>
      </c>
      <c r="H4285" s="1" t="b">
        <v>1</v>
      </c>
      <c r="I4285" s="1" t="s">
        <v>2221</v>
      </c>
      <c r="J4285" s="5"/>
    </row>
    <row r="4286" hidden="1">
      <c r="A4286" s="2" t="s">
        <v>822</v>
      </c>
      <c r="B4286" s="14"/>
      <c r="C4286" s="1" t="s">
        <v>22</v>
      </c>
      <c r="D4286" s="2" t="s">
        <v>826</v>
      </c>
      <c r="E4286" s="1" t="s">
        <v>17</v>
      </c>
      <c r="F4286" s="1" t="s">
        <v>2366</v>
      </c>
      <c r="G4286" s="1" t="b">
        <v>1</v>
      </c>
      <c r="H4286" s="1" t="b">
        <v>1</v>
      </c>
      <c r="I4286" s="1" t="s">
        <v>2221</v>
      </c>
      <c r="J4286" s="5"/>
    </row>
    <row r="4287" hidden="1">
      <c r="A4287" s="2" t="s">
        <v>822</v>
      </c>
      <c r="B4287" s="14"/>
      <c r="C4287" s="1" t="s">
        <v>22</v>
      </c>
      <c r="D4287" s="2" t="s">
        <v>12</v>
      </c>
      <c r="E4287" s="1" t="s">
        <v>13</v>
      </c>
      <c r="F4287" s="1" t="s">
        <v>3574</v>
      </c>
      <c r="G4287" s="1" t="b">
        <v>0</v>
      </c>
      <c r="H4287" s="1" t="b">
        <v>1</v>
      </c>
      <c r="I4287" s="1" t="s">
        <v>2221</v>
      </c>
      <c r="J4287" s="5"/>
    </row>
    <row r="4288" hidden="1">
      <c r="A4288" s="2" t="s">
        <v>822</v>
      </c>
      <c r="B4288" s="14"/>
      <c r="C4288" s="1" t="s">
        <v>22</v>
      </c>
      <c r="D4288" s="2" t="s">
        <v>822</v>
      </c>
      <c r="E4288" s="1" t="s">
        <v>22</v>
      </c>
      <c r="F4288" s="1" t="s">
        <v>3605</v>
      </c>
      <c r="G4288" s="1" t="b">
        <v>1</v>
      </c>
      <c r="H4288" s="1" t="b">
        <v>1</v>
      </c>
      <c r="I4288" s="1" t="s">
        <v>2221</v>
      </c>
      <c r="J4288" s="5"/>
    </row>
    <row r="4289" hidden="1">
      <c r="A4289" s="2" t="s">
        <v>822</v>
      </c>
      <c r="B4289" s="14"/>
      <c r="C4289" s="1" t="s">
        <v>22</v>
      </c>
      <c r="D4289" s="2" t="s">
        <v>800</v>
      </c>
      <c r="E4289" s="1" t="s">
        <v>13</v>
      </c>
      <c r="F4289" s="1" t="s">
        <v>3606</v>
      </c>
      <c r="G4289" s="1" t="b">
        <v>1</v>
      </c>
      <c r="H4289" s="1" t="b">
        <v>1</v>
      </c>
      <c r="I4289" s="1" t="s">
        <v>2221</v>
      </c>
      <c r="J4289" s="5"/>
    </row>
    <row r="4290" hidden="1">
      <c r="A4290" s="2" t="s">
        <v>823</v>
      </c>
      <c r="B4290" s="14"/>
      <c r="C4290" s="1" t="s">
        <v>22</v>
      </c>
      <c r="D4290" s="2" t="s">
        <v>814</v>
      </c>
      <c r="E4290" s="1" t="s">
        <v>22</v>
      </c>
      <c r="F4290" s="1" t="s">
        <v>3607</v>
      </c>
      <c r="G4290" s="1" t="b">
        <v>1</v>
      </c>
      <c r="H4290" s="1" t="b">
        <v>1</v>
      </c>
      <c r="I4290" s="1" t="s">
        <v>2221</v>
      </c>
      <c r="J4290" s="5"/>
    </row>
    <row r="4291" hidden="1">
      <c r="A4291" s="2" t="s">
        <v>823</v>
      </c>
      <c r="B4291" s="14"/>
      <c r="C4291" s="1" t="s">
        <v>22</v>
      </c>
      <c r="D4291" s="2" t="s">
        <v>860</v>
      </c>
      <c r="E4291" s="1" t="s">
        <v>17</v>
      </c>
      <c r="F4291" s="1" t="s">
        <v>3564</v>
      </c>
      <c r="G4291" s="1" t="b">
        <v>1</v>
      </c>
      <c r="H4291" s="1" t="b">
        <v>1</v>
      </c>
      <c r="I4291" s="1" t="s">
        <v>2221</v>
      </c>
      <c r="J4291" s="5"/>
    </row>
    <row r="4292" hidden="1">
      <c r="A4292" s="2" t="s">
        <v>823</v>
      </c>
      <c r="B4292" s="14"/>
      <c r="C4292" s="1" t="s">
        <v>22</v>
      </c>
      <c r="D4292" s="2" t="s">
        <v>861</v>
      </c>
      <c r="E4292" s="1" t="s">
        <v>17</v>
      </c>
      <c r="F4292" s="1" t="s">
        <v>3566</v>
      </c>
      <c r="G4292" s="1" t="b">
        <v>1</v>
      </c>
      <c r="H4292" s="1" t="b">
        <v>1</v>
      </c>
      <c r="I4292" s="1" t="s">
        <v>2221</v>
      </c>
      <c r="J4292" s="5"/>
    </row>
    <row r="4293" hidden="1">
      <c r="A4293" s="2" t="s">
        <v>823</v>
      </c>
      <c r="B4293" s="14"/>
      <c r="C4293" s="1" t="s">
        <v>22</v>
      </c>
      <c r="D4293" s="2" t="s">
        <v>800</v>
      </c>
      <c r="E4293" s="1" t="s">
        <v>13</v>
      </c>
      <c r="F4293" s="1" t="s">
        <v>2955</v>
      </c>
      <c r="G4293" s="1" t="b">
        <v>1</v>
      </c>
      <c r="H4293" s="1" t="b">
        <v>1</v>
      </c>
      <c r="I4293" s="1" t="s">
        <v>2221</v>
      </c>
      <c r="J4293" s="5"/>
    </row>
    <row r="4294" hidden="1">
      <c r="A4294" s="2" t="s">
        <v>823</v>
      </c>
      <c r="B4294" s="14"/>
      <c r="C4294" s="1" t="s">
        <v>22</v>
      </c>
      <c r="D4294" s="2" t="s">
        <v>801</v>
      </c>
      <c r="E4294" s="1" t="s">
        <v>15</v>
      </c>
      <c r="F4294" s="1" t="s">
        <v>2348</v>
      </c>
      <c r="G4294" s="1" t="b">
        <v>1</v>
      </c>
      <c r="H4294" s="1" t="b">
        <v>1</v>
      </c>
      <c r="I4294" s="1" t="s">
        <v>2221</v>
      </c>
      <c r="J4294" s="5"/>
    </row>
    <row r="4295" hidden="1">
      <c r="A4295" s="2" t="s">
        <v>823</v>
      </c>
      <c r="B4295" s="14"/>
      <c r="C4295" s="1" t="s">
        <v>22</v>
      </c>
      <c r="D4295" s="2" t="s">
        <v>827</v>
      </c>
      <c r="E4295" s="1" t="s">
        <v>15</v>
      </c>
      <c r="F4295" s="1" t="s">
        <v>2990</v>
      </c>
      <c r="G4295" s="1" t="b">
        <v>1</v>
      </c>
      <c r="H4295" s="1" t="b">
        <v>1</v>
      </c>
      <c r="I4295" s="1" t="s">
        <v>2221</v>
      </c>
      <c r="J4295" s="5"/>
    </row>
    <row r="4296" hidden="1">
      <c r="A4296" s="2" t="s">
        <v>823</v>
      </c>
      <c r="B4296" s="14"/>
      <c r="C4296" s="1" t="s">
        <v>22</v>
      </c>
      <c r="D4296" s="2" t="s">
        <v>814</v>
      </c>
      <c r="E4296" s="1" t="s">
        <v>22</v>
      </c>
      <c r="F4296" s="1" t="s">
        <v>3599</v>
      </c>
      <c r="G4296" s="1" t="b">
        <v>1</v>
      </c>
      <c r="H4296" s="1" t="b">
        <v>1</v>
      </c>
      <c r="I4296" s="1" t="s">
        <v>2221</v>
      </c>
      <c r="J4296" s="5"/>
    </row>
    <row r="4297" hidden="1">
      <c r="A4297" s="2" t="s">
        <v>823</v>
      </c>
      <c r="B4297" s="14"/>
      <c r="C4297" s="1" t="s">
        <v>22</v>
      </c>
      <c r="D4297" s="2" t="s">
        <v>861</v>
      </c>
      <c r="E4297" s="1" t="s">
        <v>17</v>
      </c>
      <c r="F4297" s="1" t="s">
        <v>3566</v>
      </c>
      <c r="G4297" s="1" t="b">
        <v>1</v>
      </c>
      <c r="H4297" s="1" t="b">
        <v>1</v>
      </c>
      <c r="I4297" s="1" t="s">
        <v>2221</v>
      </c>
      <c r="J4297" s="5"/>
    </row>
    <row r="4298" hidden="1">
      <c r="A4298" s="2" t="s">
        <v>823</v>
      </c>
      <c r="B4298" s="14"/>
      <c r="C4298" s="1" t="s">
        <v>22</v>
      </c>
      <c r="D4298" s="2" t="s">
        <v>860</v>
      </c>
      <c r="E4298" s="1" t="s">
        <v>17</v>
      </c>
      <c r="F4298" s="1" t="s">
        <v>3564</v>
      </c>
      <c r="G4298" s="1" t="b">
        <v>1</v>
      </c>
      <c r="H4298" s="1" t="b">
        <v>1</v>
      </c>
      <c r="I4298" s="1" t="s">
        <v>2221</v>
      </c>
      <c r="J4298" s="5"/>
    </row>
    <row r="4299" hidden="1">
      <c r="A4299" s="2" t="s">
        <v>823</v>
      </c>
      <c r="B4299" s="14"/>
      <c r="C4299" s="1" t="s">
        <v>22</v>
      </c>
      <c r="D4299" s="2" t="s">
        <v>800</v>
      </c>
      <c r="E4299" s="1" t="s">
        <v>13</v>
      </c>
      <c r="F4299" s="1" t="s">
        <v>2955</v>
      </c>
      <c r="G4299" s="1" t="b">
        <v>1</v>
      </c>
      <c r="H4299" s="1" t="b">
        <v>1</v>
      </c>
      <c r="I4299" s="1" t="s">
        <v>2221</v>
      </c>
      <c r="J4299" s="5"/>
    </row>
    <row r="4300" hidden="1">
      <c r="A4300" s="2" t="s">
        <v>823</v>
      </c>
      <c r="B4300" s="14"/>
      <c r="C4300" s="1" t="s">
        <v>22</v>
      </c>
      <c r="D4300" s="2" t="s">
        <v>801</v>
      </c>
      <c r="E4300" s="1" t="s">
        <v>15</v>
      </c>
      <c r="F4300" s="1" t="s">
        <v>2348</v>
      </c>
      <c r="G4300" s="1" t="b">
        <v>1</v>
      </c>
      <c r="H4300" s="1" t="b">
        <v>1</v>
      </c>
      <c r="I4300" s="1" t="s">
        <v>2221</v>
      </c>
      <c r="J4300" s="5"/>
    </row>
    <row r="4301" hidden="1">
      <c r="A4301" s="2" t="s">
        <v>823</v>
      </c>
      <c r="B4301" s="14"/>
      <c r="C4301" s="1" t="s">
        <v>22</v>
      </c>
      <c r="D4301" s="2" t="s">
        <v>827</v>
      </c>
      <c r="E4301" s="1" t="s">
        <v>15</v>
      </c>
      <c r="F4301" s="1" t="s">
        <v>2990</v>
      </c>
      <c r="G4301" s="1" t="b">
        <v>1</v>
      </c>
      <c r="H4301" s="1" t="b">
        <v>1</v>
      </c>
      <c r="I4301" s="1" t="s">
        <v>2221</v>
      </c>
      <c r="J4301" s="5"/>
    </row>
    <row r="4302" hidden="1">
      <c r="A4302" s="2" t="s">
        <v>823</v>
      </c>
      <c r="B4302" s="14"/>
      <c r="C4302" s="1" t="s">
        <v>22</v>
      </c>
      <c r="D4302" s="2" t="s">
        <v>860</v>
      </c>
      <c r="E4302" s="1" t="s">
        <v>17</v>
      </c>
      <c r="F4302" s="1" t="s">
        <v>3564</v>
      </c>
      <c r="G4302" s="1" t="b">
        <v>1</v>
      </c>
      <c r="H4302" s="1" t="b">
        <v>1</v>
      </c>
      <c r="I4302" s="1" t="s">
        <v>2221</v>
      </c>
      <c r="J4302" s="5"/>
    </row>
    <row r="4303" hidden="1">
      <c r="A4303" s="2" t="s">
        <v>823</v>
      </c>
      <c r="B4303" s="14"/>
      <c r="C4303" s="1" t="s">
        <v>22</v>
      </c>
      <c r="D4303" s="2" t="s">
        <v>861</v>
      </c>
      <c r="E4303" s="1" t="s">
        <v>17</v>
      </c>
      <c r="F4303" s="1" t="s">
        <v>3566</v>
      </c>
      <c r="G4303" s="1" t="b">
        <v>1</v>
      </c>
      <c r="H4303" s="1" t="b">
        <v>1</v>
      </c>
      <c r="I4303" s="1" t="s">
        <v>2221</v>
      </c>
      <c r="J4303" s="5"/>
    </row>
    <row r="4304" hidden="1">
      <c r="A4304" s="2" t="s">
        <v>823</v>
      </c>
      <c r="B4304" s="14"/>
      <c r="C4304" s="1" t="s">
        <v>22</v>
      </c>
      <c r="D4304" s="2" t="s">
        <v>800</v>
      </c>
      <c r="E4304" s="1" t="s">
        <v>13</v>
      </c>
      <c r="F4304" s="1" t="s">
        <v>2955</v>
      </c>
      <c r="G4304" s="1" t="b">
        <v>1</v>
      </c>
      <c r="H4304" s="1" t="b">
        <v>1</v>
      </c>
      <c r="I4304" s="1" t="s">
        <v>2221</v>
      </c>
      <c r="J4304" s="5"/>
    </row>
    <row r="4305" hidden="1">
      <c r="A4305" s="2" t="s">
        <v>823</v>
      </c>
      <c r="B4305" s="14"/>
      <c r="C4305" s="1" t="s">
        <v>22</v>
      </c>
      <c r="D4305" s="2" t="s">
        <v>801</v>
      </c>
      <c r="E4305" s="1" t="s">
        <v>15</v>
      </c>
      <c r="F4305" s="1" t="s">
        <v>2348</v>
      </c>
      <c r="G4305" s="1" t="b">
        <v>1</v>
      </c>
      <c r="H4305" s="1" t="b">
        <v>1</v>
      </c>
      <c r="I4305" s="1" t="s">
        <v>2221</v>
      </c>
      <c r="J4305" s="5"/>
    </row>
    <row r="4306" hidden="1">
      <c r="A4306" s="2" t="s">
        <v>823</v>
      </c>
      <c r="B4306" s="14"/>
      <c r="C4306" s="1" t="s">
        <v>22</v>
      </c>
      <c r="D4306" s="2" t="s">
        <v>827</v>
      </c>
      <c r="E4306" s="1" t="s">
        <v>15</v>
      </c>
      <c r="F4306" s="1" t="s">
        <v>2990</v>
      </c>
      <c r="G4306" s="1" t="b">
        <v>1</v>
      </c>
      <c r="H4306" s="1" t="b">
        <v>1</v>
      </c>
      <c r="I4306" s="1" t="s">
        <v>2221</v>
      </c>
      <c r="J4306" s="5"/>
    </row>
    <row r="4307" hidden="1">
      <c r="A4307" s="1" t="s">
        <v>824</v>
      </c>
      <c r="B4307" s="14"/>
      <c r="C4307" s="1" t="s">
        <v>22</v>
      </c>
      <c r="D4307" s="2" t="s">
        <v>817</v>
      </c>
      <c r="E4307" s="1" t="s">
        <v>22</v>
      </c>
      <c r="F4307" s="1" t="s">
        <v>2366</v>
      </c>
      <c r="G4307" s="1" t="b">
        <v>1</v>
      </c>
      <c r="H4307" s="1" t="b">
        <v>1</v>
      </c>
      <c r="I4307" s="1" t="s">
        <v>2221</v>
      </c>
      <c r="J4307" s="5"/>
    </row>
    <row r="4308" hidden="1">
      <c r="A4308" s="2" t="s">
        <v>825</v>
      </c>
      <c r="B4308" s="14"/>
      <c r="C4308" s="1" t="s">
        <v>15</v>
      </c>
      <c r="D4308" s="2" t="s">
        <v>861</v>
      </c>
      <c r="E4308" s="1" t="s">
        <v>17</v>
      </c>
      <c r="F4308" s="4"/>
      <c r="G4308" s="1" t="b">
        <v>1</v>
      </c>
      <c r="H4308" s="1" t="b">
        <v>1</v>
      </c>
      <c r="I4308" s="1" t="s">
        <v>2207</v>
      </c>
      <c r="J4308" s="5"/>
    </row>
    <row r="4309" hidden="1">
      <c r="A4309" s="2" t="s">
        <v>825</v>
      </c>
      <c r="B4309" s="14"/>
      <c r="C4309" s="1" t="s">
        <v>15</v>
      </c>
      <c r="D4309" s="2" t="s">
        <v>861</v>
      </c>
      <c r="E4309" s="1" t="s">
        <v>17</v>
      </c>
      <c r="F4309" s="1" t="s">
        <v>3572</v>
      </c>
      <c r="G4309" s="1" t="b">
        <v>1</v>
      </c>
      <c r="H4309" s="1" t="b">
        <v>1</v>
      </c>
      <c r="I4309" s="1" t="s">
        <v>2207</v>
      </c>
      <c r="J4309" s="5"/>
    </row>
    <row r="4310" hidden="1">
      <c r="A4310" s="2" t="s">
        <v>825</v>
      </c>
      <c r="B4310" s="14"/>
      <c r="C4310" s="1" t="s">
        <v>15</v>
      </c>
      <c r="D4310" s="2" t="s">
        <v>2651</v>
      </c>
      <c r="E4310" s="4"/>
      <c r="F4310" s="4"/>
      <c r="G4310" s="1" t="b">
        <v>0</v>
      </c>
      <c r="H4310" s="1" t="b">
        <v>0</v>
      </c>
      <c r="I4310" s="1" t="s">
        <v>2221</v>
      </c>
      <c r="J4310" s="5"/>
    </row>
    <row r="4311" hidden="1">
      <c r="A4311" s="2" t="s">
        <v>825</v>
      </c>
      <c r="B4311" s="14"/>
      <c r="C4311" s="1" t="s">
        <v>15</v>
      </c>
      <c r="D4311" s="2" t="s">
        <v>863</v>
      </c>
      <c r="E4311" s="1" t="s">
        <v>13</v>
      </c>
      <c r="F4311" s="4"/>
      <c r="G4311" s="1" t="b">
        <v>0</v>
      </c>
      <c r="H4311" s="1" t="b">
        <v>1</v>
      </c>
      <c r="I4311" s="1" t="s">
        <v>2221</v>
      </c>
      <c r="J4311" s="5"/>
    </row>
    <row r="4312" hidden="1">
      <c r="A4312" s="2" t="s">
        <v>825</v>
      </c>
      <c r="B4312" s="14"/>
      <c r="C4312" s="1" t="s">
        <v>15</v>
      </c>
      <c r="D4312" s="2" t="s">
        <v>12</v>
      </c>
      <c r="E4312" s="1" t="s">
        <v>13</v>
      </c>
      <c r="F4312" s="4"/>
      <c r="G4312" s="1" t="b">
        <v>0</v>
      </c>
      <c r="H4312" s="1" t="b">
        <v>1</v>
      </c>
      <c r="I4312" s="1" t="s">
        <v>2221</v>
      </c>
      <c r="J4312" s="5"/>
    </row>
    <row r="4313" hidden="1">
      <c r="A4313" s="2" t="s">
        <v>825</v>
      </c>
      <c r="B4313" s="14"/>
      <c r="C4313" s="1" t="s">
        <v>15</v>
      </c>
      <c r="D4313" s="2" t="s">
        <v>577</v>
      </c>
      <c r="E4313" s="1" t="s">
        <v>13</v>
      </c>
      <c r="F4313" s="4"/>
      <c r="G4313" s="1" t="b">
        <v>0</v>
      </c>
      <c r="H4313" s="1" t="b">
        <v>1</v>
      </c>
      <c r="I4313" s="1" t="s">
        <v>2221</v>
      </c>
      <c r="J4313" s="5"/>
    </row>
    <row r="4314" hidden="1">
      <c r="A4314" s="2" t="s">
        <v>825</v>
      </c>
      <c r="B4314" s="14"/>
      <c r="C4314" s="1" t="s">
        <v>15</v>
      </c>
      <c r="D4314" s="2" t="s">
        <v>723</v>
      </c>
      <c r="E4314" s="1" t="s">
        <v>13</v>
      </c>
      <c r="F4314" s="4"/>
      <c r="G4314" s="1" t="b">
        <v>0</v>
      </c>
      <c r="H4314" s="1" t="b">
        <v>1</v>
      </c>
      <c r="I4314" s="1" t="s">
        <v>2221</v>
      </c>
      <c r="J4314" s="5"/>
    </row>
    <row r="4315" hidden="1">
      <c r="A4315" s="2" t="s">
        <v>825</v>
      </c>
      <c r="B4315" s="14"/>
      <c r="C4315" s="1" t="s">
        <v>15</v>
      </c>
      <c r="D4315" s="2" t="s">
        <v>800</v>
      </c>
      <c r="E4315" s="1" t="s">
        <v>13</v>
      </c>
      <c r="F4315" s="4"/>
      <c r="G4315" s="1" t="b">
        <v>1</v>
      </c>
      <c r="H4315" s="1" t="b">
        <v>1</v>
      </c>
      <c r="I4315" s="1" t="s">
        <v>2221</v>
      </c>
      <c r="J4315" s="5"/>
    </row>
    <row r="4316" hidden="1">
      <c r="A4316" s="2" t="s">
        <v>825</v>
      </c>
      <c r="B4316" s="14"/>
      <c r="C4316" s="1" t="s">
        <v>15</v>
      </c>
      <c r="D4316" s="2" t="s">
        <v>279</v>
      </c>
      <c r="E4316" s="1" t="s">
        <v>13</v>
      </c>
      <c r="F4316" s="4"/>
      <c r="G4316" s="1" t="b">
        <v>0</v>
      </c>
      <c r="H4316" s="1" t="b">
        <v>1</v>
      </c>
      <c r="I4316" s="1" t="s">
        <v>2221</v>
      </c>
      <c r="J4316" s="5"/>
    </row>
    <row r="4317" hidden="1">
      <c r="A4317" s="2" t="s">
        <v>825</v>
      </c>
      <c r="B4317" s="14"/>
      <c r="C4317" s="1" t="s">
        <v>15</v>
      </c>
      <c r="D4317" s="2" t="s">
        <v>434</v>
      </c>
      <c r="E4317" s="1" t="s">
        <v>13</v>
      </c>
      <c r="F4317" s="4"/>
      <c r="G4317" s="1" t="b">
        <v>0</v>
      </c>
      <c r="H4317" s="1" t="b">
        <v>1</v>
      </c>
      <c r="I4317" s="1" t="s">
        <v>2221</v>
      </c>
      <c r="J4317" s="5"/>
    </row>
    <row r="4318" hidden="1">
      <c r="A4318" s="2" t="s">
        <v>825</v>
      </c>
      <c r="B4318" s="14"/>
      <c r="C4318" s="1" t="s">
        <v>15</v>
      </c>
      <c r="D4318" s="2" t="s">
        <v>1160</v>
      </c>
      <c r="E4318" s="1" t="s">
        <v>13</v>
      </c>
      <c r="F4318" s="4"/>
      <c r="G4318" s="1" t="b">
        <v>0</v>
      </c>
      <c r="H4318" s="1" t="b">
        <v>1</v>
      </c>
      <c r="I4318" s="1" t="s">
        <v>2221</v>
      </c>
      <c r="J4318" s="5"/>
    </row>
    <row r="4319" hidden="1">
      <c r="A4319" s="2" t="s">
        <v>825</v>
      </c>
      <c r="B4319" s="14"/>
      <c r="C4319" s="1" t="s">
        <v>15</v>
      </c>
      <c r="D4319" s="2" t="s">
        <v>1060</v>
      </c>
      <c r="E4319" s="1" t="s">
        <v>13</v>
      </c>
      <c r="F4319" s="4"/>
      <c r="G4319" s="1" t="b">
        <v>0</v>
      </c>
      <c r="H4319" s="1" t="b">
        <v>1</v>
      </c>
      <c r="I4319" s="1" t="s">
        <v>2221</v>
      </c>
      <c r="J4319" s="5"/>
    </row>
    <row r="4320" hidden="1">
      <c r="A4320" s="2" t="s">
        <v>825</v>
      </c>
      <c r="B4320" s="14"/>
      <c r="C4320" s="1" t="s">
        <v>15</v>
      </c>
      <c r="D4320" s="2" t="s">
        <v>2652</v>
      </c>
      <c r="E4320" s="4"/>
      <c r="F4320" s="4"/>
      <c r="G4320" s="1" t="b">
        <v>0</v>
      </c>
      <c r="H4320" s="1" t="b">
        <v>0</v>
      </c>
      <c r="I4320" s="1" t="s">
        <v>2221</v>
      </c>
      <c r="J4320" s="5"/>
    </row>
    <row r="4321" hidden="1">
      <c r="A4321" s="2" t="s">
        <v>825</v>
      </c>
      <c r="B4321" s="14"/>
      <c r="C4321" s="1" t="s">
        <v>15</v>
      </c>
      <c r="D4321" s="2" t="s">
        <v>2653</v>
      </c>
      <c r="E4321" s="4"/>
      <c r="F4321" s="1" t="s">
        <v>2654</v>
      </c>
      <c r="G4321" s="1" t="b">
        <v>0</v>
      </c>
      <c r="H4321" s="1" t="b">
        <v>0</v>
      </c>
      <c r="I4321" s="1" t="s">
        <v>2221</v>
      </c>
      <c r="J4321" s="5"/>
    </row>
    <row r="4322" hidden="1">
      <c r="A4322" s="2" t="s">
        <v>826</v>
      </c>
      <c r="B4322" s="14"/>
      <c r="C4322" s="1" t="s">
        <v>17</v>
      </c>
      <c r="D4322" s="2" t="s">
        <v>826</v>
      </c>
      <c r="E4322" s="1" t="s">
        <v>17</v>
      </c>
      <c r="F4322" s="4"/>
      <c r="G4322" s="1" t="b">
        <v>1</v>
      </c>
      <c r="H4322" s="1" t="b">
        <v>1</v>
      </c>
      <c r="I4322" s="1" t="s">
        <v>2207</v>
      </c>
      <c r="J4322" s="5"/>
    </row>
    <row r="4323" hidden="1">
      <c r="A4323" s="2" t="s">
        <v>826</v>
      </c>
      <c r="B4323" s="14"/>
      <c r="C4323" s="1" t="s">
        <v>17</v>
      </c>
      <c r="D4323" s="2" t="s">
        <v>826</v>
      </c>
      <c r="E4323" s="1" t="s">
        <v>17</v>
      </c>
      <c r="F4323" s="1" t="s">
        <v>3556</v>
      </c>
      <c r="G4323" s="1" t="b">
        <v>1</v>
      </c>
      <c r="H4323" s="1" t="b">
        <v>1</v>
      </c>
      <c r="I4323" s="1" t="s">
        <v>2207</v>
      </c>
      <c r="J4323" s="5"/>
    </row>
    <row r="4324" hidden="1">
      <c r="A4324" s="2" t="s">
        <v>827</v>
      </c>
      <c r="B4324" s="14"/>
      <c r="C4324" s="1" t="s">
        <v>15</v>
      </c>
      <c r="D4324" s="2" t="s">
        <v>861</v>
      </c>
      <c r="E4324" s="1" t="s">
        <v>17</v>
      </c>
      <c r="F4324" s="4"/>
      <c r="G4324" s="1" t="b">
        <v>1</v>
      </c>
      <c r="H4324" s="1" t="b">
        <v>1</v>
      </c>
      <c r="I4324" s="1" t="s">
        <v>2207</v>
      </c>
      <c r="J4324" s="5"/>
    </row>
    <row r="4325" hidden="1">
      <c r="A4325" s="2" t="s">
        <v>827</v>
      </c>
      <c r="B4325" s="14"/>
      <c r="C4325" s="1" t="s">
        <v>15</v>
      </c>
      <c r="D4325" s="2" t="s">
        <v>861</v>
      </c>
      <c r="E4325" s="1" t="s">
        <v>17</v>
      </c>
      <c r="F4325" s="1" t="s">
        <v>3572</v>
      </c>
      <c r="G4325" s="1" t="b">
        <v>1</v>
      </c>
      <c r="H4325" s="1" t="b">
        <v>1</v>
      </c>
      <c r="I4325" s="1" t="s">
        <v>2207</v>
      </c>
      <c r="J4325" s="5"/>
    </row>
    <row r="4326" hidden="1">
      <c r="A4326" s="2" t="s">
        <v>827</v>
      </c>
      <c r="B4326" s="14"/>
      <c r="C4326" s="1" t="s">
        <v>15</v>
      </c>
      <c r="D4326" s="2" t="s">
        <v>3608</v>
      </c>
      <c r="E4326" s="4"/>
      <c r="F4326" s="1" t="s">
        <v>3609</v>
      </c>
      <c r="G4326" s="1" t="b">
        <v>0</v>
      </c>
      <c r="H4326" s="1" t="b">
        <v>0</v>
      </c>
      <c r="I4326" s="1" t="s">
        <v>2221</v>
      </c>
      <c r="J4326" s="5"/>
    </row>
    <row r="4327" hidden="1">
      <c r="A4327" s="2" t="s">
        <v>829</v>
      </c>
      <c r="B4327" s="14"/>
      <c r="C4327" s="1" t="s">
        <v>167</v>
      </c>
      <c r="D4327" s="2" t="s">
        <v>860</v>
      </c>
      <c r="E4327" s="1" t="s">
        <v>17</v>
      </c>
      <c r="F4327" s="1" t="s">
        <v>3610</v>
      </c>
      <c r="G4327" s="1" t="b">
        <v>1</v>
      </c>
      <c r="H4327" s="1" t="b">
        <v>1</v>
      </c>
      <c r="I4327" s="1" t="s">
        <v>2221</v>
      </c>
      <c r="J4327" s="5"/>
    </row>
    <row r="4328" hidden="1">
      <c r="A4328" s="2" t="s">
        <v>829</v>
      </c>
      <c r="B4328" s="14"/>
      <c r="C4328" s="1" t="s">
        <v>167</v>
      </c>
      <c r="D4328" s="2" t="s">
        <v>826</v>
      </c>
      <c r="E4328" s="1" t="s">
        <v>17</v>
      </c>
      <c r="F4328" s="1" t="s">
        <v>3611</v>
      </c>
      <c r="G4328" s="1" t="b">
        <v>1</v>
      </c>
      <c r="H4328" s="1" t="b">
        <v>1</v>
      </c>
      <c r="I4328" s="1" t="s">
        <v>2221</v>
      </c>
      <c r="J4328" s="5"/>
    </row>
    <row r="4329" hidden="1">
      <c r="A4329" s="2" t="s">
        <v>829</v>
      </c>
      <c r="B4329" s="14"/>
      <c r="C4329" s="1" t="s">
        <v>167</v>
      </c>
      <c r="D4329" s="2" t="s">
        <v>830</v>
      </c>
      <c r="E4329" s="1" t="s">
        <v>167</v>
      </c>
      <c r="F4329" s="1" t="s">
        <v>3612</v>
      </c>
      <c r="G4329" s="1" t="b">
        <v>1</v>
      </c>
      <c r="H4329" s="1" t="b">
        <v>1</v>
      </c>
      <c r="I4329" s="1" t="s">
        <v>2221</v>
      </c>
      <c r="J4329" s="5"/>
    </row>
    <row r="4330" hidden="1">
      <c r="A4330" s="2" t="s">
        <v>829</v>
      </c>
      <c r="B4330" s="14"/>
      <c r="C4330" s="1" t="s">
        <v>167</v>
      </c>
      <c r="D4330" s="2" t="s">
        <v>857</v>
      </c>
      <c r="E4330" s="1" t="s">
        <v>15</v>
      </c>
      <c r="F4330" s="1" t="s">
        <v>3613</v>
      </c>
      <c r="G4330" s="1" t="b">
        <v>1</v>
      </c>
      <c r="H4330" s="1" t="b">
        <v>1</v>
      </c>
      <c r="I4330" s="1" t="s">
        <v>2221</v>
      </c>
      <c r="J4330" s="5"/>
    </row>
    <row r="4331" hidden="1">
      <c r="A4331" s="2" t="s">
        <v>830</v>
      </c>
      <c r="B4331" s="14"/>
      <c r="C4331" s="1" t="s">
        <v>167</v>
      </c>
      <c r="D4331" s="2" t="s">
        <v>1047</v>
      </c>
      <c r="E4331" s="1" t="s">
        <v>22</v>
      </c>
      <c r="F4331" s="1" t="s">
        <v>2662</v>
      </c>
      <c r="G4331" s="1" t="b">
        <v>0</v>
      </c>
      <c r="H4331" s="1" t="b">
        <v>1</v>
      </c>
      <c r="I4331" s="1" t="s">
        <v>2221</v>
      </c>
      <c r="J4331" s="5"/>
    </row>
    <row r="4332" hidden="1">
      <c r="A4332" s="2" t="s">
        <v>831</v>
      </c>
      <c r="B4332" s="14"/>
      <c r="C4332" s="1" t="s">
        <v>167</v>
      </c>
      <c r="D4332" s="2" t="s">
        <v>857</v>
      </c>
      <c r="E4332" s="1" t="s">
        <v>15</v>
      </c>
      <c r="F4332" s="1" t="s">
        <v>2333</v>
      </c>
      <c r="G4332" s="1" t="b">
        <v>1</v>
      </c>
      <c r="H4332" s="1" t="b">
        <v>1</v>
      </c>
      <c r="I4332" s="1" t="s">
        <v>2221</v>
      </c>
      <c r="J4332" s="5"/>
    </row>
    <row r="4333" hidden="1">
      <c r="A4333" s="2" t="s">
        <v>832</v>
      </c>
      <c r="B4333" s="14"/>
      <c r="C4333" s="1" t="s">
        <v>167</v>
      </c>
      <c r="D4333" s="2" t="s">
        <v>577</v>
      </c>
      <c r="E4333" s="1" t="s">
        <v>13</v>
      </c>
      <c r="F4333" s="1" t="s">
        <v>2664</v>
      </c>
      <c r="G4333" s="1" t="b">
        <v>0</v>
      </c>
      <c r="H4333" s="1" t="b">
        <v>1</v>
      </c>
      <c r="I4333" s="1" t="s">
        <v>2221</v>
      </c>
      <c r="J4333" s="5"/>
    </row>
    <row r="4334" hidden="1">
      <c r="A4334" s="2" t="s">
        <v>833</v>
      </c>
      <c r="B4334" s="14"/>
      <c r="C4334" s="1" t="s">
        <v>167</v>
      </c>
      <c r="D4334" s="2" t="s">
        <v>857</v>
      </c>
      <c r="E4334" s="1" t="s">
        <v>15</v>
      </c>
      <c r="F4334" s="1" t="s">
        <v>2333</v>
      </c>
      <c r="G4334" s="1" t="b">
        <v>1</v>
      </c>
      <c r="H4334" s="1" t="b">
        <v>1</v>
      </c>
      <c r="I4334" s="1" t="s">
        <v>2221</v>
      </c>
      <c r="J4334" s="5"/>
    </row>
    <row r="4335" hidden="1">
      <c r="A4335" s="2" t="s">
        <v>834</v>
      </c>
      <c r="B4335" s="14"/>
      <c r="C4335" s="1" t="s">
        <v>167</v>
      </c>
      <c r="D4335" s="2" t="s">
        <v>857</v>
      </c>
      <c r="E4335" s="1" t="s">
        <v>15</v>
      </c>
      <c r="F4335" s="1" t="s">
        <v>2333</v>
      </c>
      <c r="G4335" s="1" t="b">
        <v>1</v>
      </c>
      <c r="H4335" s="1" t="b">
        <v>1</v>
      </c>
      <c r="I4335" s="1" t="s">
        <v>2221</v>
      </c>
      <c r="J4335" s="5"/>
    </row>
    <row r="4336" hidden="1">
      <c r="A4336" s="2" t="s">
        <v>835</v>
      </c>
      <c r="B4336" s="14"/>
      <c r="C4336" s="1" t="s">
        <v>167</v>
      </c>
      <c r="D4336" s="2" t="s">
        <v>2666</v>
      </c>
      <c r="E4336" s="4"/>
      <c r="F4336" s="1" t="s">
        <v>2667</v>
      </c>
      <c r="G4336" s="1" t="b">
        <v>0</v>
      </c>
      <c r="H4336" s="1" t="b">
        <v>0</v>
      </c>
      <c r="I4336" s="1" t="s">
        <v>2221</v>
      </c>
      <c r="J4336" s="5"/>
    </row>
    <row r="4337" hidden="1">
      <c r="A4337" s="2" t="s">
        <v>836</v>
      </c>
      <c r="B4337" s="14"/>
      <c r="C4337" s="1" t="s">
        <v>167</v>
      </c>
      <c r="D4337" s="2" t="s">
        <v>434</v>
      </c>
      <c r="E4337" s="1" t="s">
        <v>13</v>
      </c>
      <c r="F4337" s="1" t="s">
        <v>2668</v>
      </c>
      <c r="G4337" s="1" t="b">
        <v>0</v>
      </c>
      <c r="H4337" s="1" t="b">
        <v>1</v>
      </c>
      <c r="I4337" s="1" t="s">
        <v>2221</v>
      </c>
      <c r="J4337" s="5"/>
    </row>
    <row r="4338" hidden="1">
      <c r="A4338" s="2" t="s">
        <v>837</v>
      </c>
      <c r="B4338" s="14"/>
      <c r="C4338" s="1" t="s">
        <v>167</v>
      </c>
      <c r="D4338" s="2" t="s">
        <v>857</v>
      </c>
      <c r="E4338" s="1" t="s">
        <v>15</v>
      </c>
      <c r="F4338" s="1" t="s">
        <v>2333</v>
      </c>
      <c r="G4338" s="1" t="b">
        <v>1</v>
      </c>
      <c r="H4338" s="1" t="b">
        <v>1</v>
      </c>
      <c r="I4338" s="1" t="s">
        <v>2221</v>
      </c>
      <c r="J4338" s="5"/>
    </row>
    <row r="4339" hidden="1">
      <c r="A4339" s="2" t="s">
        <v>838</v>
      </c>
      <c r="B4339" s="14"/>
      <c r="C4339" s="1" t="s">
        <v>167</v>
      </c>
      <c r="D4339" s="2" t="s">
        <v>1060</v>
      </c>
      <c r="E4339" s="1" t="s">
        <v>13</v>
      </c>
      <c r="F4339" s="1" t="s">
        <v>2669</v>
      </c>
      <c r="G4339" s="1" t="b">
        <v>0</v>
      </c>
      <c r="H4339" s="1" t="b">
        <v>1</v>
      </c>
      <c r="I4339" s="1" t="s">
        <v>2221</v>
      </c>
      <c r="J4339" s="5"/>
    </row>
    <row r="4340" hidden="1">
      <c r="A4340" s="1" t="s">
        <v>839</v>
      </c>
      <c r="B4340" s="14"/>
      <c r="C4340" s="1" t="s">
        <v>167</v>
      </c>
      <c r="D4340" s="2" t="s">
        <v>800</v>
      </c>
      <c r="E4340" s="1" t="s">
        <v>13</v>
      </c>
      <c r="F4340" s="1" t="s">
        <v>3614</v>
      </c>
      <c r="G4340" s="1" t="b">
        <v>1</v>
      </c>
      <c r="H4340" s="1" t="b">
        <v>1</v>
      </c>
      <c r="I4340" s="1" t="s">
        <v>2221</v>
      </c>
      <c r="J4340" s="5"/>
    </row>
    <row r="4341" hidden="1">
      <c r="A4341" s="1" t="s">
        <v>839</v>
      </c>
      <c r="B4341" s="14"/>
      <c r="C4341" s="1" t="s">
        <v>167</v>
      </c>
      <c r="D4341" s="2" t="s">
        <v>858</v>
      </c>
      <c r="E4341" s="1" t="s">
        <v>17</v>
      </c>
      <c r="F4341" s="1" t="s">
        <v>2946</v>
      </c>
      <c r="G4341" s="1" t="b">
        <v>1</v>
      </c>
      <c r="H4341" s="1" t="b">
        <v>1</v>
      </c>
      <c r="I4341" s="1" t="s">
        <v>2221</v>
      </c>
      <c r="J4341" s="5"/>
    </row>
    <row r="4342" hidden="1">
      <c r="A4342" s="1" t="s">
        <v>839</v>
      </c>
      <c r="B4342" s="14"/>
      <c r="C4342" s="1" t="s">
        <v>167</v>
      </c>
      <c r="D4342" s="2" t="s">
        <v>857</v>
      </c>
      <c r="E4342" s="1" t="s">
        <v>15</v>
      </c>
      <c r="F4342" s="1" t="s">
        <v>2333</v>
      </c>
      <c r="G4342" s="1" t="b">
        <v>1</v>
      </c>
      <c r="H4342" s="1" t="b">
        <v>1</v>
      </c>
      <c r="I4342" s="1" t="s">
        <v>2221</v>
      </c>
      <c r="J4342" s="5"/>
    </row>
    <row r="4343" hidden="1">
      <c r="A4343" s="1" t="s">
        <v>840</v>
      </c>
      <c r="B4343" s="14"/>
      <c r="C4343" s="1" t="s">
        <v>167</v>
      </c>
      <c r="D4343" s="2" t="s">
        <v>857</v>
      </c>
      <c r="E4343" s="1" t="s">
        <v>15</v>
      </c>
      <c r="F4343" s="1" t="s">
        <v>2333</v>
      </c>
      <c r="G4343" s="1" t="b">
        <v>1</v>
      </c>
      <c r="H4343" s="1" t="b">
        <v>1</v>
      </c>
      <c r="I4343" s="1" t="s">
        <v>2221</v>
      </c>
      <c r="J4343" s="5"/>
    </row>
    <row r="4344" hidden="1">
      <c r="A4344" s="1" t="s">
        <v>841</v>
      </c>
      <c r="B4344" s="14"/>
      <c r="C4344" s="1" t="s">
        <v>167</v>
      </c>
      <c r="D4344" s="2" t="s">
        <v>857</v>
      </c>
      <c r="E4344" s="1" t="s">
        <v>15</v>
      </c>
      <c r="F4344" s="1" t="s">
        <v>2333</v>
      </c>
      <c r="G4344" s="1" t="b">
        <v>1</v>
      </c>
      <c r="H4344" s="1" t="b">
        <v>1</v>
      </c>
      <c r="I4344" s="1" t="s">
        <v>2221</v>
      </c>
      <c r="J4344" s="5"/>
    </row>
    <row r="4345" hidden="1">
      <c r="A4345" s="1" t="s">
        <v>842</v>
      </c>
      <c r="B4345" s="14"/>
      <c r="C4345" s="1" t="s">
        <v>167</v>
      </c>
      <c r="D4345" s="2" t="s">
        <v>857</v>
      </c>
      <c r="E4345" s="1" t="s">
        <v>15</v>
      </c>
      <c r="F4345" s="1" t="s">
        <v>2333</v>
      </c>
      <c r="G4345" s="1" t="b">
        <v>1</v>
      </c>
      <c r="H4345" s="1" t="b">
        <v>1</v>
      </c>
      <c r="I4345" s="1" t="s">
        <v>2221</v>
      </c>
      <c r="J4345" s="5"/>
    </row>
    <row r="4346" hidden="1">
      <c r="A4346" s="1" t="s">
        <v>843</v>
      </c>
      <c r="B4346" s="14"/>
      <c r="C4346" s="1" t="s">
        <v>167</v>
      </c>
      <c r="D4346" s="2" t="s">
        <v>800</v>
      </c>
      <c r="E4346" s="1" t="s">
        <v>13</v>
      </c>
      <c r="F4346" s="1" t="s">
        <v>3614</v>
      </c>
      <c r="G4346" s="1" t="b">
        <v>1</v>
      </c>
      <c r="H4346" s="1" t="b">
        <v>1</v>
      </c>
      <c r="I4346" s="1" t="s">
        <v>2221</v>
      </c>
      <c r="J4346" s="5"/>
    </row>
    <row r="4347" hidden="1">
      <c r="A4347" s="1" t="s">
        <v>843</v>
      </c>
      <c r="B4347" s="14"/>
      <c r="C4347" s="1" t="s">
        <v>167</v>
      </c>
      <c r="D4347" s="2" t="s">
        <v>858</v>
      </c>
      <c r="E4347" s="1" t="s">
        <v>17</v>
      </c>
      <c r="F4347" s="1" t="s">
        <v>2946</v>
      </c>
      <c r="G4347" s="1" t="b">
        <v>1</v>
      </c>
      <c r="H4347" s="1" t="b">
        <v>1</v>
      </c>
      <c r="I4347" s="1" t="s">
        <v>2221</v>
      </c>
      <c r="J4347" s="5"/>
    </row>
    <row r="4348" hidden="1">
      <c r="A4348" s="1" t="s">
        <v>843</v>
      </c>
      <c r="B4348" s="14"/>
      <c r="C4348" s="1" t="s">
        <v>167</v>
      </c>
      <c r="D4348" s="2" t="s">
        <v>857</v>
      </c>
      <c r="E4348" s="1" t="s">
        <v>15</v>
      </c>
      <c r="F4348" s="1" t="s">
        <v>2333</v>
      </c>
      <c r="G4348" s="1" t="b">
        <v>1</v>
      </c>
      <c r="H4348" s="1" t="b">
        <v>1</v>
      </c>
      <c r="I4348" s="1" t="s">
        <v>2221</v>
      </c>
      <c r="J4348" s="5"/>
    </row>
    <row r="4349" hidden="1">
      <c r="A4349" s="1" t="s">
        <v>844</v>
      </c>
      <c r="B4349" s="14"/>
      <c r="C4349" s="1" t="s">
        <v>167</v>
      </c>
      <c r="D4349" s="2" t="s">
        <v>857</v>
      </c>
      <c r="E4349" s="1" t="s">
        <v>15</v>
      </c>
      <c r="F4349" s="1" t="s">
        <v>2333</v>
      </c>
      <c r="G4349" s="1" t="b">
        <v>1</v>
      </c>
      <c r="H4349" s="1" t="b">
        <v>1</v>
      </c>
      <c r="I4349" s="1" t="s">
        <v>2221</v>
      </c>
      <c r="J4349" s="5"/>
    </row>
    <row r="4350" hidden="1">
      <c r="A4350" s="1" t="s">
        <v>845</v>
      </c>
      <c r="B4350" s="14"/>
      <c r="C4350" s="1" t="s">
        <v>167</v>
      </c>
      <c r="D4350" s="2" t="s">
        <v>857</v>
      </c>
      <c r="E4350" s="1" t="s">
        <v>15</v>
      </c>
      <c r="F4350" s="1" t="s">
        <v>2333</v>
      </c>
      <c r="G4350" s="1" t="b">
        <v>1</v>
      </c>
      <c r="H4350" s="1" t="b">
        <v>1</v>
      </c>
      <c r="I4350" s="1" t="s">
        <v>2221</v>
      </c>
      <c r="J4350" s="5"/>
    </row>
    <row r="4351" hidden="1">
      <c r="A4351" s="1" t="s">
        <v>846</v>
      </c>
      <c r="B4351" s="14"/>
      <c r="C4351" s="1" t="s">
        <v>167</v>
      </c>
      <c r="D4351" s="2" t="s">
        <v>857</v>
      </c>
      <c r="E4351" s="1" t="s">
        <v>15</v>
      </c>
      <c r="F4351" s="1" t="s">
        <v>2333</v>
      </c>
      <c r="G4351" s="1" t="b">
        <v>1</v>
      </c>
      <c r="H4351" s="1" t="b">
        <v>1</v>
      </c>
      <c r="I4351" s="1" t="s">
        <v>2221</v>
      </c>
      <c r="J4351" s="5"/>
    </row>
    <row r="4352" hidden="1">
      <c r="A4352" s="1" t="s">
        <v>847</v>
      </c>
      <c r="B4352" s="14"/>
      <c r="C4352" s="1" t="s">
        <v>167</v>
      </c>
      <c r="D4352" s="2" t="s">
        <v>800</v>
      </c>
      <c r="E4352" s="1" t="s">
        <v>13</v>
      </c>
      <c r="F4352" s="1" t="s">
        <v>3614</v>
      </c>
      <c r="G4352" s="1" t="b">
        <v>1</v>
      </c>
      <c r="H4352" s="1" t="b">
        <v>1</v>
      </c>
      <c r="I4352" s="1" t="s">
        <v>2221</v>
      </c>
      <c r="J4352" s="5"/>
    </row>
    <row r="4353" hidden="1">
      <c r="A4353" s="1" t="s">
        <v>847</v>
      </c>
      <c r="B4353" s="14"/>
      <c r="C4353" s="1" t="s">
        <v>167</v>
      </c>
      <c r="D4353" s="2" t="s">
        <v>857</v>
      </c>
      <c r="E4353" s="1" t="s">
        <v>15</v>
      </c>
      <c r="F4353" s="1" t="s">
        <v>2333</v>
      </c>
      <c r="G4353" s="1" t="b">
        <v>1</v>
      </c>
      <c r="H4353" s="1" t="b">
        <v>1</v>
      </c>
      <c r="I4353" s="1" t="s">
        <v>2221</v>
      </c>
      <c r="J4353" s="5"/>
    </row>
    <row r="4354" hidden="1">
      <c r="A4354" s="1" t="s">
        <v>848</v>
      </c>
      <c r="B4354" s="14"/>
      <c r="C4354" s="1" t="s">
        <v>167</v>
      </c>
      <c r="D4354" s="2" t="s">
        <v>857</v>
      </c>
      <c r="E4354" s="1" t="s">
        <v>15</v>
      </c>
      <c r="F4354" s="1" t="s">
        <v>2333</v>
      </c>
      <c r="G4354" s="1" t="b">
        <v>1</v>
      </c>
      <c r="H4354" s="1" t="b">
        <v>1</v>
      </c>
      <c r="I4354" s="1" t="s">
        <v>2221</v>
      </c>
      <c r="J4354" s="5"/>
    </row>
    <row r="4355" hidden="1">
      <c r="A4355" s="1" t="s">
        <v>849</v>
      </c>
      <c r="B4355" s="14"/>
      <c r="C4355" s="1" t="s">
        <v>167</v>
      </c>
      <c r="D4355" s="2" t="s">
        <v>857</v>
      </c>
      <c r="E4355" s="1" t="s">
        <v>15</v>
      </c>
      <c r="F4355" s="1" t="s">
        <v>2333</v>
      </c>
      <c r="G4355" s="1" t="b">
        <v>1</v>
      </c>
      <c r="H4355" s="1" t="b">
        <v>1</v>
      </c>
      <c r="I4355" s="1" t="s">
        <v>2221</v>
      </c>
      <c r="J4355" s="5"/>
    </row>
    <row r="4356" hidden="1">
      <c r="A4356" s="1" t="s">
        <v>850</v>
      </c>
      <c r="B4356" s="14"/>
      <c r="C4356" s="1" t="s">
        <v>167</v>
      </c>
      <c r="D4356" s="2" t="s">
        <v>857</v>
      </c>
      <c r="E4356" s="1" t="s">
        <v>15</v>
      </c>
      <c r="F4356" s="1" t="s">
        <v>2333</v>
      </c>
      <c r="G4356" s="1" t="b">
        <v>1</v>
      </c>
      <c r="H4356" s="1" t="b">
        <v>1</v>
      </c>
      <c r="I4356" s="1" t="s">
        <v>2221</v>
      </c>
      <c r="J4356" s="5"/>
    </row>
    <row r="4357" hidden="1">
      <c r="A4357" s="1" t="s">
        <v>851</v>
      </c>
      <c r="B4357" s="14"/>
      <c r="C4357" s="1" t="s">
        <v>167</v>
      </c>
      <c r="D4357" s="2" t="s">
        <v>800</v>
      </c>
      <c r="E4357" s="1" t="s">
        <v>13</v>
      </c>
      <c r="F4357" s="1" t="s">
        <v>3614</v>
      </c>
      <c r="G4357" s="1" t="b">
        <v>1</v>
      </c>
      <c r="H4357" s="1" t="b">
        <v>1</v>
      </c>
      <c r="I4357" s="1" t="s">
        <v>2221</v>
      </c>
      <c r="J4357" s="5"/>
    </row>
    <row r="4358" hidden="1">
      <c r="A4358" s="1" t="s">
        <v>851</v>
      </c>
      <c r="B4358" s="14"/>
      <c r="C4358" s="1" t="s">
        <v>167</v>
      </c>
      <c r="D4358" s="2" t="s">
        <v>858</v>
      </c>
      <c r="E4358" s="1" t="s">
        <v>17</v>
      </c>
      <c r="F4358" s="1" t="s">
        <v>2946</v>
      </c>
      <c r="G4358" s="1" t="b">
        <v>1</v>
      </c>
      <c r="H4358" s="1" t="b">
        <v>1</v>
      </c>
      <c r="I4358" s="1" t="s">
        <v>2221</v>
      </c>
      <c r="J4358" s="5"/>
    </row>
    <row r="4359" hidden="1">
      <c r="A4359" s="1" t="s">
        <v>851</v>
      </c>
      <c r="B4359" s="14"/>
      <c r="C4359" s="1" t="s">
        <v>167</v>
      </c>
      <c r="D4359" s="2" t="s">
        <v>857</v>
      </c>
      <c r="E4359" s="1" t="s">
        <v>15</v>
      </c>
      <c r="F4359" s="1" t="s">
        <v>2333</v>
      </c>
      <c r="G4359" s="1" t="b">
        <v>1</v>
      </c>
      <c r="H4359" s="1" t="b">
        <v>1</v>
      </c>
      <c r="I4359" s="1" t="s">
        <v>2221</v>
      </c>
      <c r="J4359" s="5"/>
    </row>
    <row r="4360" hidden="1">
      <c r="A4360" s="1" t="s">
        <v>852</v>
      </c>
      <c r="B4360" s="14"/>
      <c r="C4360" s="1" t="s">
        <v>167</v>
      </c>
      <c r="D4360" s="2" t="s">
        <v>857</v>
      </c>
      <c r="E4360" s="1" t="s">
        <v>15</v>
      </c>
      <c r="F4360" s="1" t="s">
        <v>2923</v>
      </c>
      <c r="G4360" s="1" t="b">
        <v>1</v>
      </c>
      <c r="H4360" s="1" t="b">
        <v>1</v>
      </c>
      <c r="I4360" s="1" t="s">
        <v>2221</v>
      </c>
      <c r="J4360" s="5"/>
    </row>
    <row r="4361" hidden="1">
      <c r="A4361" s="1" t="s">
        <v>853</v>
      </c>
      <c r="B4361" s="14"/>
      <c r="C4361" s="1" t="s">
        <v>167</v>
      </c>
      <c r="D4361" s="2" t="s">
        <v>857</v>
      </c>
      <c r="E4361" s="1" t="s">
        <v>15</v>
      </c>
      <c r="F4361" s="1" t="s">
        <v>2923</v>
      </c>
      <c r="G4361" s="1" t="b">
        <v>1</v>
      </c>
      <c r="H4361" s="1" t="b">
        <v>1</v>
      </c>
      <c r="I4361" s="1" t="s">
        <v>2221</v>
      </c>
      <c r="J4361" s="5"/>
    </row>
    <row r="4362" hidden="1">
      <c r="A4362" s="1" t="s">
        <v>854</v>
      </c>
      <c r="B4362" s="14"/>
      <c r="C4362" s="1" t="s">
        <v>167</v>
      </c>
      <c r="D4362" s="2" t="s">
        <v>857</v>
      </c>
      <c r="E4362" s="1" t="s">
        <v>15</v>
      </c>
      <c r="F4362" s="1" t="s">
        <v>2333</v>
      </c>
      <c r="G4362" s="1" t="b">
        <v>1</v>
      </c>
      <c r="H4362" s="1" t="b">
        <v>1</v>
      </c>
      <c r="I4362" s="1" t="s">
        <v>2221</v>
      </c>
      <c r="J4362" s="5"/>
    </row>
    <row r="4363" hidden="1">
      <c r="A4363" s="2" t="s">
        <v>855</v>
      </c>
      <c r="B4363" s="14"/>
      <c r="C4363" s="1" t="s">
        <v>167</v>
      </c>
      <c r="D4363" s="2" t="s">
        <v>800</v>
      </c>
      <c r="E4363" s="1" t="s">
        <v>13</v>
      </c>
      <c r="F4363" s="1" t="s">
        <v>3614</v>
      </c>
      <c r="G4363" s="1" t="b">
        <v>1</v>
      </c>
      <c r="H4363" s="1" t="b">
        <v>1</v>
      </c>
      <c r="I4363" s="1" t="s">
        <v>2221</v>
      </c>
      <c r="J4363" s="5"/>
    </row>
    <row r="4364" hidden="1">
      <c r="A4364" s="2" t="s">
        <v>855</v>
      </c>
      <c r="B4364" s="14"/>
      <c r="C4364" s="1" t="s">
        <v>167</v>
      </c>
      <c r="D4364" s="2" t="s">
        <v>858</v>
      </c>
      <c r="E4364" s="1" t="s">
        <v>17</v>
      </c>
      <c r="F4364" s="1" t="s">
        <v>2946</v>
      </c>
      <c r="G4364" s="1" t="b">
        <v>1</v>
      </c>
      <c r="H4364" s="1" t="b">
        <v>1</v>
      </c>
      <c r="I4364" s="1" t="s">
        <v>2221</v>
      </c>
      <c r="J4364" s="5"/>
    </row>
    <row r="4365" hidden="1">
      <c r="A4365" s="2" t="s">
        <v>855</v>
      </c>
      <c r="B4365" s="14"/>
      <c r="C4365" s="1" t="s">
        <v>167</v>
      </c>
      <c r="D4365" s="2" t="s">
        <v>857</v>
      </c>
      <c r="E4365" s="1" t="s">
        <v>15</v>
      </c>
      <c r="F4365" s="1" t="s">
        <v>2333</v>
      </c>
      <c r="G4365" s="1" t="b">
        <v>1</v>
      </c>
      <c r="H4365" s="1" t="b">
        <v>1</v>
      </c>
      <c r="I4365" s="1" t="s">
        <v>2221</v>
      </c>
      <c r="J4365" s="5"/>
    </row>
    <row r="4366" hidden="1">
      <c r="A4366" s="2" t="s">
        <v>856</v>
      </c>
      <c r="B4366" s="14"/>
      <c r="C4366" s="1" t="s">
        <v>167</v>
      </c>
      <c r="D4366" s="2" t="s">
        <v>857</v>
      </c>
      <c r="E4366" s="1" t="s">
        <v>15</v>
      </c>
      <c r="F4366" s="1" t="s">
        <v>2333</v>
      </c>
      <c r="G4366" s="1" t="b">
        <v>1</v>
      </c>
      <c r="H4366" s="1" t="b">
        <v>1</v>
      </c>
      <c r="I4366" s="1" t="s">
        <v>2221</v>
      </c>
      <c r="J4366" s="5"/>
    </row>
    <row r="4367" hidden="1">
      <c r="A4367" s="2" t="s">
        <v>857</v>
      </c>
      <c r="B4367" s="14"/>
      <c r="C4367" s="1" t="s">
        <v>15</v>
      </c>
      <c r="D4367" s="2" t="s">
        <v>802</v>
      </c>
      <c r="E4367" s="1" t="s">
        <v>20</v>
      </c>
      <c r="F4367" s="4"/>
      <c r="G4367" s="1" t="b">
        <v>1</v>
      </c>
      <c r="H4367" s="1" t="b">
        <v>1</v>
      </c>
      <c r="I4367" s="1" t="s">
        <v>2207</v>
      </c>
      <c r="J4367" s="5"/>
    </row>
    <row r="4368" hidden="1">
      <c r="A4368" s="2" t="s">
        <v>857</v>
      </c>
      <c r="B4368" s="14"/>
      <c r="C4368" s="1" t="s">
        <v>15</v>
      </c>
      <c r="D4368" s="2" t="s">
        <v>802</v>
      </c>
      <c r="E4368" s="1" t="s">
        <v>20</v>
      </c>
      <c r="F4368" s="1" t="s">
        <v>3615</v>
      </c>
      <c r="G4368" s="1" t="b">
        <v>1</v>
      </c>
      <c r="H4368" s="1" t="b">
        <v>1</v>
      </c>
      <c r="I4368" s="1" t="s">
        <v>2207</v>
      </c>
      <c r="J4368" s="5"/>
    </row>
    <row r="4369" hidden="1">
      <c r="A4369" s="2" t="s">
        <v>858</v>
      </c>
      <c r="B4369" s="14"/>
      <c r="C4369" s="1" t="s">
        <v>17</v>
      </c>
      <c r="D4369" s="2" t="s">
        <v>826</v>
      </c>
      <c r="E4369" s="1" t="s">
        <v>17</v>
      </c>
      <c r="F4369" s="4"/>
      <c r="G4369" s="1" t="b">
        <v>1</v>
      </c>
      <c r="H4369" s="1" t="b">
        <v>1</v>
      </c>
      <c r="I4369" s="1" t="s">
        <v>2207</v>
      </c>
      <c r="J4369" s="5"/>
    </row>
    <row r="4370" hidden="1">
      <c r="A4370" s="2" t="s">
        <v>858</v>
      </c>
      <c r="B4370" s="14"/>
      <c r="C4370" s="1" t="s">
        <v>17</v>
      </c>
      <c r="D4370" s="2" t="s">
        <v>826</v>
      </c>
      <c r="E4370" s="1" t="s">
        <v>17</v>
      </c>
      <c r="F4370" s="1" t="s">
        <v>3556</v>
      </c>
      <c r="G4370" s="1" t="b">
        <v>1</v>
      </c>
      <c r="H4370" s="1" t="b">
        <v>1</v>
      </c>
      <c r="I4370" s="1" t="s">
        <v>2207</v>
      </c>
      <c r="J4370" s="5"/>
    </row>
    <row r="4371" hidden="1">
      <c r="A4371" s="2" t="s">
        <v>858</v>
      </c>
      <c r="B4371" s="14"/>
      <c r="C4371" s="1" t="s">
        <v>17</v>
      </c>
      <c r="D4371" s="2" t="s">
        <v>800</v>
      </c>
      <c r="E4371" s="1" t="s">
        <v>13</v>
      </c>
      <c r="F4371" s="1" t="s">
        <v>2366</v>
      </c>
      <c r="G4371" s="1" t="b">
        <v>1</v>
      </c>
      <c r="H4371" s="1" t="b">
        <v>1</v>
      </c>
      <c r="I4371" s="1" t="s">
        <v>2221</v>
      </c>
      <c r="J4371" s="5"/>
    </row>
    <row r="4372" hidden="1">
      <c r="A4372" s="2" t="s">
        <v>858</v>
      </c>
      <c r="B4372" s="14"/>
      <c r="C4372" s="1" t="s">
        <v>17</v>
      </c>
      <c r="D4372" s="2" t="s">
        <v>857</v>
      </c>
      <c r="E4372" s="1" t="s">
        <v>15</v>
      </c>
      <c r="F4372" s="1" t="s">
        <v>2405</v>
      </c>
      <c r="G4372" s="1" t="b">
        <v>1</v>
      </c>
      <c r="H4372" s="1" t="b">
        <v>1</v>
      </c>
      <c r="I4372" s="1" t="s">
        <v>2236</v>
      </c>
      <c r="J4372" s="5"/>
    </row>
    <row r="4373" hidden="1">
      <c r="A4373" s="2" t="s">
        <v>858</v>
      </c>
      <c r="B4373" s="14"/>
      <c r="C4373" s="1" t="s">
        <v>17</v>
      </c>
      <c r="D4373" s="2" t="s">
        <v>862</v>
      </c>
      <c r="E4373" s="1" t="s">
        <v>15</v>
      </c>
      <c r="F4373" s="1" t="s">
        <v>3563</v>
      </c>
      <c r="G4373" s="1" t="b">
        <v>1</v>
      </c>
      <c r="H4373" s="1" t="b">
        <v>1</v>
      </c>
      <c r="I4373" s="1" t="s">
        <v>2236</v>
      </c>
      <c r="J4373" s="5"/>
    </row>
    <row r="4374" hidden="1">
      <c r="A4374" s="2" t="s">
        <v>858</v>
      </c>
      <c r="B4374" s="14"/>
      <c r="C4374" s="1" t="s">
        <v>17</v>
      </c>
      <c r="D4374" s="2" t="s">
        <v>802</v>
      </c>
      <c r="E4374" s="1" t="s">
        <v>20</v>
      </c>
      <c r="F4374" s="1" t="s">
        <v>3615</v>
      </c>
      <c r="G4374" s="1" t="b">
        <v>1</v>
      </c>
      <c r="H4374" s="1" t="b">
        <v>1</v>
      </c>
      <c r="I4374" s="1" t="s">
        <v>2236</v>
      </c>
      <c r="J4374" s="5"/>
    </row>
    <row r="4375" hidden="1">
      <c r="A4375" s="2" t="s">
        <v>858</v>
      </c>
      <c r="B4375" s="14"/>
      <c r="C4375" s="1" t="s">
        <v>17</v>
      </c>
      <c r="D4375" s="2" t="s">
        <v>860</v>
      </c>
      <c r="E4375" s="1" t="s">
        <v>17</v>
      </c>
      <c r="F4375" s="1" t="s">
        <v>3616</v>
      </c>
      <c r="G4375" s="1" t="b">
        <v>1</v>
      </c>
      <c r="H4375" s="1" t="b">
        <v>1</v>
      </c>
      <c r="I4375" s="1" t="s">
        <v>2236</v>
      </c>
      <c r="J4375" s="5"/>
    </row>
    <row r="4376" hidden="1">
      <c r="A4376" s="2" t="s">
        <v>858</v>
      </c>
      <c r="B4376" s="14"/>
      <c r="C4376" s="1" t="s">
        <v>17</v>
      </c>
      <c r="D4376" s="2" t="s">
        <v>826</v>
      </c>
      <c r="E4376" s="1" t="s">
        <v>17</v>
      </c>
      <c r="F4376" s="1" t="s">
        <v>3616</v>
      </c>
      <c r="G4376" s="1" t="b">
        <v>1</v>
      </c>
      <c r="H4376" s="1" t="b">
        <v>1</v>
      </c>
      <c r="I4376" s="1" t="s">
        <v>2236</v>
      </c>
      <c r="J4376" s="5"/>
    </row>
    <row r="4377" hidden="1">
      <c r="A4377" s="2" t="s">
        <v>858</v>
      </c>
      <c r="B4377" s="14"/>
      <c r="C4377" s="1" t="s">
        <v>17</v>
      </c>
      <c r="D4377" s="2" t="s">
        <v>861</v>
      </c>
      <c r="E4377" s="1" t="s">
        <v>17</v>
      </c>
      <c r="F4377" s="1" t="s">
        <v>3616</v>
      </c>
      <c r="G4377" s="1" t="b">
        <v>1</v>
      </c>
      <c r="H4377" s="1" t="b">
        <v>1</v>
      </c>
      <c r="I4377" s="1" t="s">
        <v>2236</v>
      </c>
      <c r="J4377" s="5"/>
    </row>
    <row r="4378" hidden="1">
      <c r="A4378" s="2" t="s">
        <v>858</v>
      </c>
      <c r="B4378" s="14"/>
      <c r="C4378" s="1" t="s">
        <v>17</v>
      </c>
      <c r="D4378" s="2" t="s">
        <v>860</v>
      </c>
      <c r="E4378" s="1" t="s">
        <v>17</v>
      </c>
      <c r="F4378" s="1" t="s">
        <v>3564</v>
      </c>
      <c r="G4378" s="1" t="b">
        <v>1</v>
      </c>
      <c r="H4378" s="1" t="b">
        <v>1</v>
      </c>
      <c r="I4378" s="1" t="s">
        <v>2221</v>
      </c>
      <c r="J4378" s="5"/>
    </row>
    <row r="4379" hidden="1">
      <c r="A4379" s="2" t="s">
        <v>858</v>
      </c>
      <c r="B4379" s="14"/>
      <c r="C4379" s="1" t="s">
        <v>17</v>
      </c>
      <c r="D4379" s="2" t="s">
        <v>826</v>
      </c>
      <c r="E4379" s="1" t="s">
        <v>17</v>
      </c>
      <c r="F4379" s="1" t="s">
        <v>3565</v>
      </c>
      <c r="G4379" s="1" t="b">
        <v>1</v>
      </c>
      <c r="H4379" s="1" t="b">
        <v>1</v>
      </c>
      <c r="I4379" s="1" t="s">
        <v>2221</v>
      </c>
      <c r="J4379" s="5"/>
    </row>
    <row r="4380" hidden="1">
      <c r="A4380" s="2" t="s">
        <v>858</v>
      </c>
      <c r="B4380" s="14"/>
      <c r="C4380" s="1" t="s">
        <v>17</v>
      </c>
      <c r="D4380" s="2" t="s">
        <v>861</v>
      </c>
      <c r="E4380" s="1" t="s">
        <v>17</v>
      </c>
      <c r="F4380" s="1" t="s">
        <v>2131</v>
      </c>
      <c r="G4380" s="1" t="b">
        <v>1</v>
      </c>
      <c r="H4380" s="1" t="b">
        <v>1</v>
      </c>
      <c r="I4380" s="1" t="s">
        <v>2221</v>
      </c>
      <c r="J4380" s="5"/>
    </row>
    <row r="4381" hidden="1">
      <c r="A4381" s="2" t="s">
        <v>858</v>
      </c>
      <c r="B4381" s="14"/>
      <c r="C4381" s="1" t="s">
        <v>17</v>
      </c>
      <c r="D4381" s="2" t="s">
        <v>857</v>
      </c>
      <c r="E4381" s="1" t="s">
        <v>15</v>
      </c>
      <c r="F4381" s="1" t="s">
        <v>2405</v>
      </c>
      <c r="G4381" s="1" t="b">
        <v>1</v>
      </c>
      <c r="H4381" s="1" t="b">
        <v>1</v>
      </c>
      <c r="I4381" s="1" t="s">
        <v>2236</v>
      </c>
      <c r="J4381" s="5"/>
    </row>
    <row r="4382" hidden="1">
      <c r="A4382" s="2" t="s">
        <v>858</v>
      </c>
      <c r="B4382" s="14"/>
      <c r="C4382" s="1" t="s">
        <v>17</v>
      </c>
      <c r="D4382" s="2" t="s">
        <v>862</v>
      </c>
      <c r="E4382" s="1" t="s">
        <v>15</v>
      </c>
      <c r="F4382" s="1" t="s">
        <v>3563</v>
      </c>
      <c r="G4382" s="1" t="b">
        <v>1</v>
      </c>
      <c r="H4382" s="1" t="b">
        <v>1</v>
      </c>
      <c r="I4382" s="1" t="s">
        <v>2236</v>
      </c>
      <c r="J4382" s="5"/>
    </row>
    <row r="4383" hidden="1">
      <c r="A4383" s="2" t="s">
        <v>859</v>
      </c>
      <c r="B4383" s="14"/>
      <c r="C4383" s="1" t="s">
        <v>20</v>
      </c>
      <c r="D4383" s="2" t="s">
        <v>802</v>
      </c>
      <c r="E4383" s="1" t="s">
        <v>20</v>
      </c>
      <c r="F4383" s="4"/>
      <c r="G4383" s="1" t="b">
        <v>1</v>
      </c>
      <c r="H4383" s="1" t="b">
        <v>1</v>
      </c>
      <c r="I4383" s="1" t="s">
        <v>2207</v>
      </c>
      <c r="J4383" s="5"/>
    </row>
    <row r="4384" hidden="1">
      <c r="A4384" s="2" t="s">
        <v>859</v>
      </c>
      <c r="B4384" s="14"/>
      <c r="C4384" s="1" t="s">
        <v>20</v>
      </c>
      <c r="D4384" s="2" t="s">
        <v>802</v>
      </c>
      <c r="E4384" s="1" t="s">
        <v>20</v>
      </c>
      <c r="F4384" s="1" t="s">
        <v>3615</v>
      </c>
      <c r="G4384" s="1" t="b">
        <v>1</v>
      </c>
      <c r="H4384" s="1" t="b">
        <v>1</v>
      </c>
      <c r="I4384" s="1" t="s">
        <v>2207</v>
      </c>
      <c r="J4384" s="5"/>
    </row>
    <row r="4385" hidden="1">
      <c r="A4385" s="2" t="s">
        <v>860</v>
      </c>
      <c r="B4385" s="14"/>
      <c r="C4385" s="1" t="s">
        <v>17</v>
      </c>
      <c r="D4385" s="2" t="s">
        <v>826</v>
      </c>
      <c r="E4385" s="1" t="s">
        <v>17</v>
      </c>
      <c r="F4385" s="4"/>
      <c r="G4385" s="1" t="b">
        <v>1</v>
      </c>
      <c r="H4385" s="1" t="b">
        <v>1</v>
      </c>
      <c r="I4385" s="1" t="s">
        <v>2207</v>
      </c>
      <c r="J4385" s="5"/>
    </row>
    <row r="4386" hidden="1">
      <c r="A4386" s="2" t="s">
        <v>860</v>
      </c>
      <c r="B4386" s="14"/>
      <c r="C4386" s="1" t="s">
        <v>17</v>
      </c>
      <c r="D4386" s="2" t="s">
        <v>826</v>
      </c>
      <c r="E4386" s="1" t="s">
        <v>17</v>
      </c>
      <c r="F4386" s="1" t="s">
        <v>3556</v>
      </c>
      <c r="G4386" s="1" t="b">
        <v>1</v>
      </c>
      <c r="H4386" s="1" t="b">
        <v>1</v>
      </c>
      <c r="I4386" s="1" t="s">
        <v>2207</v>
      </c>
      <c r="J4386" s="5"/>
    </row>
    <row r="4387" hidden="1">
      <c r="A4387" s="2" t="s">
        <v>860</v>
      </c>
      <c r="B4387" s="14"/>
      <c r="C4387" s="1" t="s">
        <v>17</v>
      </c>
      <c r="D4387" s="2" t="s">
        <v>858</v>
      </c>
      <c r="E4387" s="1" t="s">
        <v>17</v>
      </c>
      <c r="F4387" s="1" t="s">
        <v>3617</v>
      </c>
      <c r="G4387" s="1" t="b">
        <v>1</v>
      </c>
      <c r="H4387" s="1" t="b">
        <v>1</v>
      </c>
      <c r="I4387" s="1" t="s">
        <v>2236</v>
      </c>
      <c r="J4387" s="5"/>
    </row>
    <row r="4388" hidden="1">
      <c r="A4388" s="2" t="s">
        <v>860</v>
      </c>
      <c r="B4388" s="14"/>
      <c r="C4388" s="1" t="s">
        <v>17</v>
      </c>
      <c r="D4388" s="2" t="s">
        <v>817</v>
      </c>
      <c r="E4388" s="1" t="s">
        <v>22</v>
      </c>
      <c r="F4388" s="1" t="s">
        <v>3618</v>
      </c>
      <c r="G4388" s="1" t="b">
        <v>1</v>
      </c>
      <c r="H4388" s="1" t="b">
        <v>1</v>
      </c>
      <c r="I4388" s="1" t="s">
        <v>2221</v>
      </c>
      <c r="J4388" s="5"/>
    </row>
    <row r="4389" hidden="1">
      <c r="A4389" s="2" t="s">
        <v>860</v>
      </c>
      <c r="B4389" s="14"/>
      <c r="C4389" s="1" t="s">
        <v>17</v>
      </c>
      <c r="D4389" s="2" t="s">
        <v>820</v>
      </c>
      <c r="E4389" s="1" t="s">
        <v>22</v>
      </c>
      <c r="F4389" s="1" t="s">
        <v>3619</v>
      </c>
      <c r="G4389" s="1" t="b">
        <v>1</v>
      </c>
      <c r="H4389" s="1" t="b">
        <v>1</v>
      </c>
      <c r="I4389" s="1" t="s">
        <v>2221</v>
      </c>
      <c r="J4389" s="5"/>
    </row>
    <row r="4390" hidden="1">
      <c r="A4390" s="2" t="s">
        <v>860</v>
      </c>
      <c r="B4390" s="14"/>
      <c r="C4390" s="1" t="s">
        <v>17</v>
      </c>
      <c r="D4390" s="2" t="s">
        <v>802</v>
      </c>
      <c r="E4390" s="1" t="s">
        <v>20</v>
      </c>
      <c r="F4390" s="4"/>
      <c r="G4390" s="1" t="b">
        <v>1</v>
      </c>
      <c r="H4390" s="1" t="b">
        <v>1</v>
      </c>
      <c r="I4390" s="1" t="s">
        <v>2221</v>
      </c>
      <c r="J4390" s="5"/>
    </row>
    <row r="4391" hidden="1">
      <c r="A4391" s="2" t="s">
        <v>860</v>
      </c>
      <c r="B4391" s="14"/>
      <c r="C4391" s="1" t="s">
        <v>17</v>
      </c>
      <c r="D4391" s="2" t="s">
        <v>802</v>
      </c>
      <c r="E4391" s="1" t="s">
        <v>20</v>
      </c>
      <c r="F4391" s="1" t="s">
        <v>3620</v>
      </c>
      <c r="G4391" s="1" t="b">
        <v>1</v>
      </c>
      <c r="H4391" s="1" t="b">
        <v>1</v>
      </c>
      <c r="I4391" s="1" t="s">
        <v>2236</v>
      </c>
      <c r="J4391" s="5"/>
    </row>
    <row r="4392" hidden="1">
      <c r="A4392" s="2" t="s">
        <v>861</v>
      </c>
      <c r="B4392" s="14"/>
      <c r="C4392" s="1" t="s">
        <v>17</v>
      </c>
      <c r="D4392" s="2" t="s">
        <v>802</v>
      </c>
      <c r="E4392" s="1" t="s">
        <v>20</v>
      </c>
      <c r="F4392" s="4"/>
      <c r="G4392" s="1" t="b">
        <v>1</v>
      </c>
      <c r="H4392" s="1" t="b">
        <v>1</v>
      </c>
      <c r="I4392" s="1" t="s">
        <v>2207</v>
      </c>
      <c r="J4392" s="5"/>
    </row>
    <row r="4393" hidden="1">
      <c r="A4393" s="2" t="s">
        <v>861</v>
      </c>
      <c r="B4393" s="14"/>
      <c r="C4393" s="1" t="s">
        <v>17</v>
      </c>
      <c r="D4393" s="2" t="s">
        <v>802</v>
      </c>
      <c r="E4393" s="1" t="s">
        <v>20</v>
      </c>
      <c r="F4393" s="1" t="s">
        <v>3615</v>
      </c>
      <c r="G4393" s="1" t="b">
        <v>1</v>
      </c>
      <c r="H4393" s="1" t="b">
        <v>1</v>
      </c>
      <c r="I4393" s="1" t="s">
        <v>2207</v>
      </c>
      <c r="J4393" s="5"/>
    </row>
    <row r="4394" hidden="1">
      <c r="A4394" s="2" t="s">
        <v>861</v>
      </c>
      <c r="B4394" s="14"/>
      <c r="C4394" s="1" t="s">
        <v>17</v>
      </c>
      <c r="D4394" s="2" t="s">
        <v>858</v>
      </c>
      <c r="E4394" s="1" t="s">
        <v>17</v>
      </c>
      <c r="F4394" s="1" t="s">
        <v>2366</v>
      </c>
      <c r="G4394" s="1" t="b">
        <v>1</v>
      </c>
      <c r="H4394" s="1" t="b">
        <v>1</v>
      </c>
      <c r="I4394" s="1" t="s">
        <v>2221</v>
      </c>
      <c r="J4394" s="5"/>
    </row>
    <row r="4395" hidden="1">
      <c r="A4395" s="2" t="s">
        <v>862</v>
      </c>
      <c r="B4395" s="14"/>
      <c r="C4395" s="1" t="s">
        <v>15</v>
      </c>
      <c r="D4395" s="2" t="s">
        <v>802</v>
      </c>
      <c r="E4395" s="1" t="s">
        <v>20</v>
      </c>
      <c r="F4395" s="4"/>
      <c r="G4395" s="1" t="b">
        <v>1</v>
      </c>
      <c r="H4395" s="1" t="b">
        <v>1</v>
      </c>
      <c r="I4395" s="1" t="s">
        <v>2207</v>
      </c>
      <c r="J4395" s="5"/>
    </row>
    <row r="4396" hidden="1">
      <c r="A4396" s="2" t="s">
        <v>862</v>
      </c>
      <c r="B4396" s="14"/>
      <c r="C4396" s="1" t="s">
        <v>15</v>
      </c>
      <c r="D4396" s="2" t="s">
        <v>802</v>
      </c>
      <c r="E4396" s="1" t="s">
        <v>20</v>
      </c>
      <c r="F4396" s="1" t="s">
        <v>3615</v>
      </c>
      <c r="G4396" s="1" t="b">
        <v>1</v>
      </c>
      <c r="H4396" s="1" t="b">
        <v>1</v>
      </c>
      <c r="I4396" s="1" t="s">
        <v>2207</v>
      </c>
      <c r="J4396" s="5"/>
    </row>
    <row r="4397" hidden="1">
      <c r="A4397" s="2" t="s">
        <v>863</v>
      </c>
      <c r="B4397" s="14"/>
      <c r="C4397" s="1" t="s">
        <v>13</v>
      </c>
      <c r="D4397" s="2" t="s">
        <v>1025</v>
      </c>
      <c r="E4397" s="1" t="s">
        <v>17</v>
      </c>
      <c r="F4397" s="4"/>
      <c r="G4397" s="1" t="b">
        <v>1</v>
      </c>
      <c r="H4397" s="1" t="b">
        <v>1</v>
      </c>
      <c r="I4397" s="1" t="s">
        <v>2207</v>
      </c>
      <c r="J4397" s="5"/>
    </row>
    <row r="4398" hidden="1">
      <c r="A4398" s="2" t="s">
        <v>863</v>
      </c>
      <c r="B4398" s="14"/>
      <c r="C4398" s="1" t="s">
        <v>13</v>
      </c>
      <c r="D4398" s="2" t="s">
        <v>1025</v>
      </c>
      <c r="E4398" s="1" t="s">
        <v>17</v>
      </c>
      <c r="F4398" s="1" t="s">
        <v>3621</v>
      </c>
      <c r="G4398" s="1" t="b">
        <v>1</v>
      </c>
      <c r="H4398" s="1" t="b">
        <v>1</v>
      </c>
      <c r="I4398" s="1" t="s">
        <v>2207</v>
      </c>
      <c r="J4398" s="5"/>
    </row>
    <row r="4399" hidden="1">
      <c r="A4399" s="2" t="s">
        <v>863</v>
      </c>
      <c r="B4399" s="14"/>
      <c r="C4399" s="1" t="s">
        <v>13</v>
      </c>
      <c r="D4399" s="2" t="s">
        <v>1045</v>
      </c>
      <c r="E4399" s="1" t="s">
        <v>22</v>
      </c>
      <c r="F4399" s="1" t="s">
        <v>3622</v>
      </c>
      <c r="G4399" s="1" t="b">
        <v>1</v>
      </c>
      <c r="H4399" s="1" t="b">
        <v>1</v>
      </c>
      <c r="I4399" s="1" t="s">
        <v>2221</v>
      </c>
      <c r="J4399" s="5"/>
    </row>
    <row r="4400" hidden="1">
      <c r="A4400" s="2" t="s">
        <v>863</v>
      </c>
      <c r="B4400" s="14"/>
      <c r="C4400" s="1" t="s">
        <v>13</v>
      </c>
      <c r="D4400" s="2" t="s">
        <v>1044</v>
      </c>
      <c r="E4400" s="1" t="s">
        <v>22</v>
      </c>
      <c r="F4400" s="1" t="s">
        <v>2192</v>
      </c>
      <c r="G4400" s="1" t="b">
        <v>1</v>
      </c>
      <c r="H4400" s="1" t="b">
        <v>1</v>
      </c>
      <c r="I4400" s="1" t="s">
        <v>2221</v>
      </c>
      <c r="J4400" s="5"/>
    </row>
    <row r="4401" hidden="1">
      <c r="A4401" s="2" t="s">
        <v>863</v>
      </c>
      <c r="B4401" s="14"/>
      <c r="C4401" s="1" t="s">
        <v>13</v>
      </c>
      <c r="D4401" s="2" t="s">
        <v>1025</v>
      </c>
      <c r="E4401" s="1" t="s">
        <v>17</v>
      </c>
      <c r="F4401" s="1" t="s">
        <v>3623</v>
      </c>
      <c r="G4401" s="1" t="b">
        <v>1</v>
      </c>
      <c r="H4401" s="1" t="b">
        <v>1</v>
      </c>
      <c r="I4401" s="1" t="s">
        <v>2221</v>
      </c>
      <c r="J4401" s="5"/>
    </row>
    <row r="4402" hidden="1">
      <c r="A4402" s="2" t="s">
        <v>863</v>
      </c>
      <c r="B4402" s="14"/>
      <c r="C4402" s="1" t="s">
        <v>13</v>
      </c>
      <c r="D4402" s="2" t="s">
        <v>1026</v>
      </c>
      <c r="E4402" s="1" t="s">
        <v>17</v>
      </c>
      <c r="F4402" s="1" t="s">
        <v>3624</v>
      </c>
      <c r="G4402" s="1" t="b">
        <v>1</v>
      </c>
      <c r="H4402" s="1" t="b">
        <v>1</v>
      </c>
      <c r="I4402" s="1" t="s">
        <v>2221</v>
      </c>
      <c r="J4402" s="5"/>
    </row>
    <row r="4403" hidden="1">
      <c r="A4403" s="2" t="s">
        <v>863</v>
      </c>
      <c r="B4403" s="14"/>
      <c r="C4403" s="1" t="s">
        <v>13</v>
      </c>
      <c r="D4403" s="2" t="s">
        <v>1025</v>
      </c>
      <c r="E4403" s="1" t="s">
        <v>17</v>
      </c>
      <c r="F4403" s="1" t="s">
        <v>3625</v>
      </c>
      <c r="G4403" s="1" t="b">
        <v>1</v>
      </c>
      <c r="H4403" s="1" t="b">
        <v>1</v>
      </c>
      <c r="I4403" s="1" t="s">
        <v>2221</v>
      </c>
      <c r="J4403" s="5"/>
    </row>
    <row r="4404" hidden="1">
      <c r="A4404" s="2" t="s">
        <v>863</v>
      </c>
      <c r="B4404" s="14"/>
      <c r="C4404" s="1" t="s">
        <v>13</v>
      </c>
      <c r="D4404" s="2" t="s">
        <v>1026</v>
      </c>
      <c r="E4404" s="1" t="s">
        <v>17</v>
      </c>
      <c r="F4404" s="1" t="s">
        <v>3626</v>
      </c>
      <c r="G4404" s="1" t="b">
        <v>1</v>
      </c>
      <c r="H4404" s="1" t="b">
        <v>1</v>
      </c>
      <c r="I4404" s="1" t="s">
        <v>2221</v>
      </c>
      <c r="J4404" s="5"/>
    </row>
    <row r="4405" hidden="1">
      <c r="A4405" s="2" t="s">
        <v>863</v>
      </c>
      <c r="B4405" s="14"/>
      <c r="C4405" s="1" t="s">
        <v>13</v>
      </c>
      <c r="D4405" s="2" t="s">
        <v>1034</v>
      </c>
      <c r="E4405" s="1" t="s">
        <v>22</v>
      </c>
      <c r="F4405" s="1" t="s">
        <v>3627</v>
      </c>
      <c r="G4405" s="1" t="b">
        <v>1</v>
      </c>
      <c r="H4405" s="1" t="b">
        <v>1</v>
      </c>
      <c r="I4405" s="1" t="s">
        <v>2221</v>
      </c>
      <c r="J4405" s="5"/>
    </row>
    <row r="4406" hidden="1">
      <c r="A4406" s="2" t="s">
        <v>863</v>
      </c>
      <c r="B4406" s="14"/>
      <c r="C4406" s="1" t="s">
        <v>13</v>
      </c>
      <c r="D4406" s="2" t="s">
        <v>867</v>
      </c>
      <c r="E4406" s="1" t="s">
        <v>17</v>
      </c>
      <c r="F4406" s="1" t="s">
        <v>3628</v>
      </c>
      <c r="G4406" s="1" t="b">
        <v>1</v>
      </c>
      <c r="H4406" s="1" t="b">
        <v>1</v>
      </c>
      <c r="I4406" s="1" t="s">
        <v>2221</v>
      </c>
      <c r="J4406" s="5"/>
    </row>
    <row r="4407" hidden="1">
      <c r="A4407" s="2" t="s">
        <v>863</v>
      </c>
      <c r="B4407" s="14"/>
      <c r="C4407" s="1" t="s">
        <v>13</v>
      </c>
      <c r="D4407" s="2" t="s">
        <v>1035</v>
      </c>
      <c r="E4407" s="1" t="s">
        <v>22</v>
      </c>
      <c r="F4407" s="1" t="s">
        <v>3629</v>
      </c>
      <c r="G4407" s="1" t="b">
        <v>1</v>
      </c>
      <c r="H4407" s="1" t="b">
        <v>1</v>
      </c>
      <c r="I4407" s="1" t="s">
        <v>2221</v>
      </c>
      <c r="J4407" s="5"/>
    </row>
    <row r="4408" hidden="1">
      <c r="A4408" s="2" t="s">
        <v>863</v>
      </c>
      <c r="B4408" s="14"/>
      <c r="C4408" s="1" t="s">
        <v>13</v>
      </c>
      <c r="D4408" s="2" t="s">
        <v>1027</v>
      </c>
      <c r="E4408" s="1" t="s">
        <v>17</v>
      </c>
      <c r="F4408" s="1" t="s">
        <v>3630</v>
      </c>
      <c r="G4408" s="1" t="b">
        <v>1</v>
      </c>
      <c r="H4408" s="1" t="b">
        <v>1</v>
      </c>
      <c r="I4408" s="1" t="s">
        <v>2221</v>
      </c>
      <c r="J4408" s="5"/>
    </row>
    <row r="4409" hidden="1">
      <c r="A4409" s="2" t="s">
        <v>863</v>
      </c>
      <c r="B4409" s="14"/>
      <c r="C4409" s="1" t="s">
        <v>13</v>
      </c>
      <c r="D4409" s="2" t="s">
        <v>1044</v>
      </c>
      <c r="E4409" s="1" t="s">
        <v>22</v>
      </c>
      <c r="F4409" s="1" t="s">
        <v>2192</v>
      </c>
      <c r="G4409" s="1" t="b">
        <v>1</v>
      </c>
      <c r="H4409" s="1" t="b">
        <v>1</v>
      </c>
      <c r="I4409" s="1" t="s">
        <v>2221</v>
      </c>
      <c r="J4409" s="5"/>
    </row>
    <row r="4410" hidden="1">
      <c r="A4410" s="2" t="s">
        <v>863</v>
      </c>
      <c r="B4410" s="14"/>
      <c r="C4410" s="1" t="s">
        <v>13</v>
      </c>
      <c r="D4410" s="2" t="s">
        <v>1043</v>
      </c>
      <c r="E4410" s="1" t="s">
        <v>22</v>
      </c>
      <c r="F4410" s="1" t="s">
        <v>3631</v>
      </c>
      <c r="G4410" s="1" t="b">
        <v>1</v>
      </c>
      <c r="H4410" s="1" t="b">
        <v>1</v>
      </c>
      <c r="I4410" s="1" t="s">
        <v>2221</v>
      </c>
      <c r="J4410" s="5"/>
    </row>
    <row r="4411" hidden="1">
      <c r="A4411" s="2" t="s">
        <v>863</v>
      </c>
      <c r="B4411" s="14"/>
      <c r="C4411" s="1" t="s">
        <v>13</v>
      </c>
      <c r="D4411" s="2" t="s">
        <v>1058</v>
      </c>
      <c r="E4411" s="1" t="s">
        <v>22</v>
      </c>
      <c r="F4411" s="1" t="s">
        <v>3632</v>
      </c>
      <c r="G4411" s="1" t="b">
        <v>1</v>
      </c>
      <c r="H4411" s="1" t="b">
        <v>1</v>
      </c>
      <c r="I4411" s="1" t="s">
        <v>2221</v>
      </c>
      <c r="J4411" s="5"/>
    </row>
    <row r="4412" hidden="1">
      <c r="A4412" s="2" t="s">
        <v>863</v>
      </c>
      <c r="B4412" s="14"/>
      <c r="C4412" s="1" t="s">
        <v>13</v>
      </c>
      <c r="D4412" s="2" t="s">
        <v>939</v>
      </c>
      <c r="E4412" s="1" t="s">
        <v>22</v>
      </c>
      <c r="F4412" s="1" t="s">
        <v>3633</v>
      </c>
      <c r="G4412" s="1" t="b">
        <v>1</v>
      </c>
      <c r="H4412" s="1" t="b">
        <v>1</v>
      </c>
      <c r="I4412" s="1" t="s">
        <v>2221</v>
      </c>
      <c r="J4412" s="5"/>
    </row>
    <row r="4413" hidden="1">
      <c r="A4413" s="2" t="s">
        <v>863</v>
      </c>
      <c r="B4413" s="14"/>
      <c r="C4413" s="1" t="s">
        <v>13</v>
      </c>
      <c r="D4413" s="2" t="s">
        <v>1055</v>
      </c>
      <c r="E4413" s="1" t="s">
        <v>22</v>
      </c>
      <c r="F4413" s="1" t="s">
        <v>3634</v>
      </c>
      <c r="G4413" s="1" t="b">
        <v>1</v>
      </c>
      <c r="H4413" s="1" t="b">
        <v>1</v>
      </c>
      <c r="I4413" s="1" t="s">
        <v>2221</v>
      </c>
      <c r="J4413" s="5"/>
    </row>
    <row r="4414" hidden="1">
      <c r="A4414" s="2" t="s">
        <v>863</v>
      </c>
      <c r="B4414" s="14"/>
      <c r="C4414" s="1" t="s">
        <v>13</v>
      </c>
      <c r="D4414" s="2" t="s">
        <v>927</v>
      </c>
      <c r="E4414" s="1" t="s">
        <v>22</v>
      </c>
      <c r="F4414" s="1" t="s">
        <v>3635</v>
      </c>
      <c r="G4414" s="1" t="b">
        <v>1</v>
      </c>
      <c r="H4414" s="1" t="b">
        <v>1</v>
      </c>
      <c r="I4414" s="1" t="s">
        <v>2221</v>
      </c>
      <c r="J4414" s="5"/>
    </row>
    <row r="4415" hidden="1">
      <c r="A4415" s="2" t="s">
        <v>863</v>
      </c>
      <c r="B4415" s="14"/>
      <c r="C4415" s="1" t="s">
        <v>13</v>
      </c>
      <c r="D4415" s="2" t="s">
        <v>922</v>
      </c>
      <c r="E4415" s="1" t="s">
        <v>22</v>
      </c>
      <c r="F4415" s="1" t="s">
        <v>3636</v>
      </c>
      <c r="G4415" s="1" t="b">
        <v>1</v>
      </c>
      <c r="H4415" s="1" t="b">
        <v>1</v>
      </c>
      <c r="I4415" s="1" t="s">
        <v>2221</v>
      </c>
      <c r="J4415" s="5"/>
    </row>
    <row r="4416" hidden="1">
      <c r="A4416" s="2" t="s">
        <v>863</v>
      </c>
      <c r="B4416" s="14"/>
      <c r="C4416" s="1" t="s">
        <v>13</v>
      </c>
      <c r="D4416" s="2" t="s">
        <v>933</v>
      </c>
      <c r="E4416" s="1" t="s">
        <v>22</v>
      </c>
      <c r="F4416" s="1" t="s">
        <v>3637</v>
      </c>
      <c r="G4416" s="1" t="b">
        <v>1</v>
      </c>
      <c r="H4416" s="1" t="b">
        <v>1</v>
      </c>
      <c r="I4416" s="1" t="s">
        <v>2221</v>
      </c>
      <c r="J4416" s="5"/>
    </row>
    <row r="4417" hidden="1">
      <c r="A4417" s="2" t="s">
        <v>863</v>
      </c>
      <c r="B4417" s="14"/>
      <c r="C4417" s="1" t="s">
        <v>13</v>
      </c>
      <c r="D4417" s="2" t="s">
        <v>958</v>
      </c>
      <c r="E4417" s="1" t="s">
        <v>22</v>
      </c>
      <c r="F4417" s="1" t="s">
        <v>3638</v>
      </c>
      <c r="G4417" s="1" t="b">
        <v>1</v>
      </c>
      <c r="H4417" s="1" t="b">
        <v>1</v>
      </c>
      <c r="I4417" s="1" t="s">
        <v>2221</v>
      </c>
      <c r="J4417" s="5"/>
    </row>
    <row r="4418" hidden="1">
      <c r="A4418" s="2" t="s">
        <v>863</v>
      </c>
      <c r="B4418" s="14"/>
      <c r="C4418" s="1" t="s">
        <v>13</v>
      </c>
      <c r="D4418" s="2" t="s">
        <v>947</v>
      </c>
      <c r="E4418" s="1" t="s">
        <v>22</v>
      </c>
      <c r="F4418" s="1" t="s">
        <v>3639</v>
      </c>
      <c r="G4418" s="1" t="b">
        <v>1</v>
      </c>
      <c r="H4418" s="1" t="b">
        <v>1</v>
      </c>
      <c r="I4418" s="1" t="s">
        <v>2221</v>
      </c>
      <c r="J4418" s="5"/>
    </row>
    <row r="4419" hidden="1">
      <c r="A4419" s="2" t="s">
        <v>863</v>
      </c>
      <c r="B4419" s="14"/>
      <c r="C4419" s="1" t="s">
        <v>13</v>
      </c>
      <c r="D4419" s="2" t="s">
        <v>926</v>
      </c>
      <c r="E4419" s="1" t="s">
        <v>22</v>
      </c>
      <c r="F4419" s="1" t="s">
        <v>3640</v>
      </c>
      <c r="G4419" s="1" t="b">
        <v>1</v>
      </c>
      <c r="H4419" s="1" t="b">
        <v>1</v>
      </c>
      <c r="I4419" s="1" t="s">
        <v>2221</v>
      </c>
      <c r="J4419" s="5"/>
    </row>
    <row r="4420" hidden="1">
      <c r="A4420" s="2" t="s">
        <v>863</v>
      </c>
      <c r="B4420" s="14"/>
      <c r="C4420" s="1" t="s">
        <v>13</v>
      </c>
      <c r="D4420" s="2" t="s">
        <v>929</v>
      </c>
      <c r="E4420" s="1" t="s">
        <v>22</v>
      </c>
      <c r="F4420" s="1" t="s">
        <v>3641</v>
      </c>
      <c r="G4420" s="1" t="b">
        <v>1</v>
      </c>
      <c r="H4420" s="1" t="b">
        <v>1</v>
      </c>
      <c r="I4420" s="1" t="s">
        <v>2221</v>
      </c>
      <c r="J4420" s="5"/>
    </row>
    <row r="4421" hidden="1">
      <c r="A4421" s="2" t="s">
        <v>863</v>
      </c>
      <c r="B4421" s="14"/>
      <c r="C4421" s="1" t="s">
        <v>13</v>
      </c>
      <c r="D4421" s="2" t="s">
        <v>935</v>
      </c>
      <c r="E4421" s="1" t="s">
        <v>22</v>
      </c>
      <c r="F4421" s="1" t="s">
        <v>3642</v>
      </c>
      <c r="G4421" s="1" t="b">
        <v>1</v>
      </c>
      <c r="H4421" s="1" t="b">
        <v>1</v>
      </c>
      <c r="I4421" s="1" t="s">
        <v>2221</v>
      </c>
      <c r="J4421" s="5"/>
    </row>
    <row r="4422" hidden="1">
      <c r="A4422" s="2" t="s">
        <v>863</v>
      </c>
      <c r="B4422" s="14"/>
      <c r="C4422" s="1" t="s">
        <v>13</v>
      </c>
      <c r="D4422" s="2" t="s">
        <v>956</v>
      </c>
      <c r="E4422" s="1" t="s">
        <v>22</v>
      </c>
      <c r="F4422" s="1" t="s">
        <v>3643</v>
      </c>
      <c r="G4422" s="1" t="b">
        <v>1</v>
      </c>
      <c r="H4422" s="1" t="b">
        <v>1</v>
      </c>
      <c r="I4422" s="1" t="s">
        <v>2221</v>
      </c>
      <c r="J4422" s="5"/>
    </row>
    <row r="4423" hidden="1">
      <c r="A4423" s="2" t="s">
        <v>863</v>
      </c>
      <c r="B4423" s="14"/>
      <c r="C4423" s="1" t="s">
        <v>13</v>
      </c>
      <c r="D4423" s="2" t="s">
        <v>934</v>
      </c>
      <c r="E4423" s="1" t="s">
        <v>22</v>
      </c>
      <c r="F4423" s="1" t="s">
        <v>3644</v>
      </c>
      <c r="G4423" s="1" t="b">
        <v>1</v>
      </c>
      <c r="H4423" s="1" t="b">
        <v>1</v>
      </c>
      <c r="I4423" s="1" t="s">
        <v>2221</v>
      </c>
      <c r="J4423" s="5"/>
    </row>
    <row r="4424" hidden="1">
      <c r="A4424" s="2" t="s">
        <v>863</v>
      </c>
      <c r="B4424" s="14"/>
      <c r="C4424" s="1" t="s">
        <v>13</v>
      </c>
      <c r="D4424" s="2" t="s">
        <v>951</v>
      </c>
      <c r="E4424" s="1" t="s">
        <v>22</v>
      </c>
      <c r="F4424" s="1" t="s">
        <v>3645</v>
      </c>
      <c r="G4424" s="1" t="b">
        <v>1</v>
      </c>
      <c r="H4424" s="1" t="b">
        <v>1</v>
      </c>
      <c r="I4424" s="1" t="s">
        <v>2221</v>
      </c>
      <c r="J4424" s="5"/>
    </row>
    <row r="4425" hidden="1">
      <c r="A4425" s="2" t="s">
        <v>863</v>
      </c>
      <c r="B4425" s="14"/>
      <c r="C4425" s="1" t="s">
        <v>13</v>
      </c>
      <c r="D4425" s="2" t="s">
        <v>938</v>
      </c>
      <c r="E4425" s="1" t="s">
        <v>22</v>
      </c>
      <c r="F4425" s="1" t="s">
        <v>3646</v>
      </c>
      <c r="G4425" s="1" t="b">
        <v>1</v>
      </c>
      <c r="H4425" s="1" t="b">
        <v>1</v>
      </c>
      <c r="I4425" s="1" t="s">
        <v>2221</v>
      </c>
      <c r="J4425" s="5"/>
    </row>
    <row r="4426" hidden="1">
      <c r="A4426" s="2" t="s">
        <v>863</v>
      </c>
      <c r="B4426" s="14"/>
      <c r="C4426" s="1" t="s">
        <v>13</v>
      </c>
      <c r="D4426" s="2" t="s">
        <v>962</v>
      </c>
      <c r="E4426" s="1" t="s">
        <v>20</v>
      </c>
      <c r="F4426" s="1" t="s">
        <v>3647</v>
      </c>
      <c r="G4426" s="1" t="b">
        <v>1</v>
      </c>
      <c r="H4426" s="1" t="b">
        <v>1</v>
      </c>
      <c r="I4426" s="1" t="s">
        <v>2221</v>
      </c>
      <c r="J4426" s="5"/>
    </row>
    <row r="4427" hidden="1">
      <c r="A4427" s="2" t="s">
        <v>863</v>
      </c>
      <c r="B4427" s="14"/>
      <c r="C4427" s="1" t="s">
        <v>13</v>
      </c>
      <c r="D4427" s="2" t="s">
        <v>1040</v>
      </c>
      <c r="E4427" s="1" t="s">
        <v>15</v>
      </c>
      <c r="F4427" s="1" t="s">
        <v>3648</v>
      </c>
      <c r="G4427" s="1" t="b">
        <v>1</v>
      </c>
      <c r="H4427" s="1" t="b">
        <v>1</v>
      </c>
      <c r="I4427" s="1" t="s">
        <v>2221</v>
      </c>
      <c r="J4427" s="5"/>
    </row>
    <row r="4428" hidden="1">
      <c r="A4428" s="2" t="s">
        <v>863</v>
      </c>
      <c r="B4428" s="14"/>
      <c r="C4428" s="1" t="s">
        <v>13</v>
      </c>
      <c r="D4428" s="2" t="s">
        <v>1039</v>
      </c>
      <c r="E4428" s="1" t="s">
        <v>15</v>
      </c>
      <c r="F4428" s="1" t="s">
        <v>2318</v>
      </c>
      <c r="G4428" s="1" t="b">
        <v>1</v>
      </c>
      <c r="H4428" s="1" t="b">
        <v>1</v>
      </c>
      <c r="I4428" s="1" t="s">
        <v>2221</v>
      </c>
      <c r="J4428" s="5"/>
    </row>
    <row r="4429" hidden="1">
      <c r="A4429" s="2" t="s">
        <v>863</v>
      </c>
      <c r="B4429" s="14"/>
      <c r="C4429" s="1" t="s">
        <v>13</v>
      </c>
      <c r="D4429" s="2" t="s">
        <v>1046</v>
      </c>
      <c r="E4429" s="1" t="s">
        <v>22</v>
      </c>
      <c r="F4429" s="1" t="s">
        <v>3649</v>
      </c>
      <c r="G4429" s="1" t="b">
        <v>1</v>
      </c>
      <c r="H4429" s="1" t="b">
        <v>1</v>
      </c>
      <c r="I4429" s="1" t="s">
        <v>2221</v>
      </c>
      <c r="J4429" s="5"/>
    </row>
    <row r="4430" hidden="1">
      <c r="A4430" s="2" t="s">
        <v>863</v>
      </c>
      <c r="B4430" s="14"/>
      <c r="C4430" s="1" t="s">
        <v>13</v>
      </c>
      <c r="D4430" s="2" t="s">
        <v>1047</v>
      </c>
      <c r="E4430" s="1" t="s">
        <v>22</v>
      </c>
      <c r="F4430" s="1" t="s">
        <v>3650</v>
      </c>
      <c r="G4430" s="1" t="b">
        <v>1</v>
      </c>
      <c r="H4430" s="1" t="b">
        <v>1</v>
      </c>
      <c r="I4430" s="1" t="s">
        <v>2221</v>
      </c>
      <c r="J4430" s="5"/>
    </row>
    <row r="4431" hidden="1">
      <c r="A4431" s="2" t="s">
        <v>863</v>
      </c>
      <c r="B4431" s="14"/>
      <c r="C4431" s="1" t="s">
        <v>13</v>
      </c>
      <c r="D4431" s="2" t="s">
        <v>1057</v>
      </c>
      <c r="E4431" s="1" t="s">
        <v>22</v>
      </c>
      <c r="F4431" s="1" t="s">
        <v>3651</v>
      </c>
      <c r="G4431" s="1" t="b">
        <v>1</v>
      </c>
      <c r="H4431" s="1" t="b">
        <v>1</v>
      </c>
      <c r="I4431" s="1" t="s">
        <v>2221</v>
      </c>
      <c r="J4431" s="5"/>
    </row>
    <row r="4432" hidden="1">
      <c r="A4432" s="2" t="s">
        <v>863</v>
      </c>
      <c r="B4432" s="14"/>
      <c r="C4432" s="1" t="s">
        <v>13</v>
      </c>
      <c r="D4432" s="2" t="s">
        <v>932</v>
      </c>
      <c r="E4432" s="1" t="s">
        <v>22</v>
      </c>
      <c r="F4432" s="1" t="s">
        <v>3652</v>
      </c>
      <c r="G4432" s="1" t="b">
        <v>1</v>
      </c>
      <c r="H4432" s="1" t="b">
        <v>1</v>
      </c>
      <c r="I4432" s="1" t="s">
        <v>2221</v>
      </c>
      <c r="J4432" s="5"/>
    </row>
    <row r="4433" hidden="1">
      <c r="A4433" s="2" t="s">
        <v>863</v>
      </c>
      <c r="B4433" s="14"/>
      <c r="C4433" s="1" t="s">
        <v>13</v>
      </c>
      <c r="D4433" s="2" t="s">
        <v>942</v>
      </c>
      <c r="E4433" s="1" t="s">
        <v>22</v>
      </c>
      <c r="F4433" s="1" t="s">
        <v>3653</v>
      </c>
      <c r="G4433" s="1" t="b">
        <v>1</v>
      </c>
      <c r="H4433" s="1" t="b">
        <v>1</v>
      </c>
      <c r="I4433" s="1" t="s">
        <v>2221</v>
      </c>
      <c r="J4433" s="5"/>
    </row>
    <row r="4434" hidden="1">
      <c r="A4434" s="2" t="s">
        <v>863</v>
      </c>
      <c r="B4434" s="14"/>
      <c r="C4434" s="1" t="s">
        <v>13</v>
      </c>
      <c r="D4434" s="2" t="s">
        <v>943</v>
      </c>
      <c r="E4434" s="1" t="s">
        <v>22</v>
      </c>
      <c r="F4434" s="1" t="s">
        <v>3654</v>
      </c>
      <c r="G4434" s="1" t="b">
        <v>1</v>
      </c>
      <c r="H4434" s="1" t="b">
        <v>1</v>
      </c>
      <c r="I4434" s="1" t="s">
        <v>2221</v>
      </c>
      <c r="J4434" s="5"/>
    </row>
    <row r="4435" hidden="1">
      <c r="A4435" s="2" t="s">
        <v>863</v>
      </c>
      <c r="B4435" s="14"/>
      <c r="C4435" s="1" t="s">
        <v>13</v>
      </c>
      <c r="D4435" s="2" t="s">
        <v>944</v>
      </c>
      <c r="E4435" s="1" t="s">
        <v>22</v>
      </c>
      <c r="F4435" s="1" t="s">
        <v>3655</v>
      </c>
      <c r="G4435" s="1" t="b">
        <v>1</v>
      </c>
      <c r="H4435" s="1" t="b">
        <v>1</v>
      </c>
      <c r="I4435" s="1" t="s">
        <v>2221</v>
      </c>
      <c r="J4435" s="5"/>
    </row>
    <row r="4436" hidden="1">
      <c r="A4436" s="2" t="s">
        <v>863</v>
      </c>
      <c r="B4436" s="14"/>
      <c r="C4436" s="1" t="s">
        <v>13</v>
      </c>
      <c r="D4436" s="2" t="s">
        <v>945</v>
      </c>
      <c r="E4436" s="1" t="s">
        <v>22</v>
      </c>
      <c r="F4436" s="1" t="s">
        <v>3656</v>
      </c>
      <c r="G4436" s="1" t="b">
        <v>1</v>
      </c>
      <c r="H4436" s="1" t="b">
        <v>1</v>
      </c>
      <c r="I4436" s="1" t="s">
        <v>2221</v>
      </c>
      <c r="J4436" s="5"/>
    </row>
    <row r="4437" hidden="1">
      <c r="A4437" s="2" t="s">
        <v>863</v>
      </c>
      <c r="B4437" s="14"/>
      <c r="C4437" s="1" t="s">
        <v>13</v>
      </c>
      <c r="D4437" s="2" t="s">
        <v>946</v>
      </c>
      <c r="E4437" s="1" t="s">
        <v>22</v>
      </c>
      <c r="F4437" s="1" t="s">
        <v>3657</v>
      </c>
      <c r="G4437" s="1" t="b">
        <v>1</v>
      </c>
      <c r="H4437" s="1" t="b">
        <v>1</v>
      </c>
      <c r="I4437" s="1" t="s">
        <v>2221</v>
      </c>
      <c r="J4437" s="5"/>
    </row>
    <row r="4438" hidden="1">
      <c r="A4438" s="2" t="s">
        <v>863</v>
      </c>
      <c r="B4438" s="14"/>
      <c r="C4438" s="1" t="s">
        <v>13</v>
      </c>
      <c r="D4438" s="2" t="s">
        <v>928</v>
      </c>
      <c r="E4438" s="1" t="s">
        <v>22</v>
      </c>
      <c r="F4438" s="1" t="s">
        <v>3658</v>
      </c>
      <c r="G4438" s="1" t="b">
        <v>1</v>
      </c>
      <c r="H4438" s="1" t="b">
        <v>1</v>
      </c>
      <c r="I4438" s="1" t="s">
        <v>2221</v>
      </c>
      <c r="J4438" s="5"/>
    </row>
    <row r="4439" hidden="1">
      <c r="A4439" s="2" t="s">
        <v>863</v>
      </c>
      <c r="B4439" s="14"/>
      <c r="C4439" s="1" t="s">
        <v>13</v>
      </c>
      <c r="D4439" s="2" t="s">
        <v>969</v>
      </c>
      <c r="E4439" s="1" t="s">
        <v>20</v>
      </c>
      <c r="F4439" s="1" t="s">
        <v>3659</v>
      </c>
      <c r="G4439" s="1" t="b">
        <v>1</v>
      </c>
      <c r="H4439" s="1" t="b">
        <v>1</v>
      </c>
      <c r="I4439" s="1" t="s">
        <v>2221</v>
      </c>
      <c r="J4439" s="5"/>
    </row>
    <row r="4440" hidden="1">
      <c r="A4440" s="2" t="s">
        <v>863</v>
      </c>
      <c r="B4440" s="14"/>
      <c r="C4440" s="1" t="s">
        <v>13</v>
      </c>
      <c r="D4440" s="2" t="s">
        <v>1023</v>
      </c>
      <c r="E4440" s="1" t="s">
        <v>15</v>
      </c>
      <c r="F4440" s="1" t="s">
        <v>2327</v>
      </c>
      <c r="G4440" s="1" t="b">
        <v>1</v>
      </c>
      <c r="H4440" s="1" t="b">
        <v>1</v>
      </c>
      <c r="I4440" s="1" t="s">
        <v>2236</v>
      </c>
      <c r="J4440" s="5"/>
    </row>
    <row r="4441" hidden="1">
      <c r="A4441" s="2" t="s">
        <v>863</v>
      </c>
      <c r="B4441" s="14"/>
      <c r="C4441" s="1" t="s">
        <v>13</v>
      </c>
      <c r="D4441" s="2" t="s">
        <v>1019</v>
      </c>
      <c r="E4441" s="1" t="s">
        <v>167</v>
      </c>
      <c r="F4441" s="4"/>
      <c r="G4441" s="1" t="b">
        <v>1</v>
      </c>
      <c r="H4441" s="1" t="b">
        <v>1</v>
      </c>
      <c r="I4441" s="1" t="s">
        <v>2221</v>
      </c>
      <c r="J4441" s="5"/>
    </row>
    <row r="4442" hidden="1">
      <c r="A4442" s="2" t="s">
        <v>863</v>
      </c>
      <c r="B4442" s="14"/>
      <c r="C4442" s="1" t="s">
        <v>13</v>
      </c>
      <c r="D4442" s="2" t="s">
        <v>1019</v>
      </c>
      <c r="E4442" s="1" t="s">
        <v>167</v>
      </c>
      <c r="F4442" s="1" t="s">
        <v>2329</v>
      </c>
      <c r="G4442" s="1" t="b">
        <v>1</v>
      </c>
      <c r="H4442" s="1" t="b">
        <v>1</v>
      </c>
      <c r="I4442" s="1" t="s">
        <v>2236</v>
      </c>
      <c r="J4442" s="5"/>
    </row>
    <row r="4443" hidden="1">
      <c r="A4443" s="2" t="s">
        <v>863</v>
      </c>
      <c r="B4443" s="14"/>
      <c r="C4443" s="1" t="s">
        <v>13</v>
      </c>
      <c r="D4443" s="2" t="s">
        <v>1025</v>
      </c>
      <c r="E4443" s="1" t="s">
        <v>17</v>
      </c>
      <c r="F4443" s="4"/>
      <c r="G4443" s="1" t="b">
        <v>1</v>
      </c>
      <c r="H4443" s="1" t="b">
        <v>1</v>
      </c>
      <c r="I4443" s="1" t="s">
        <v>2221</v>
      </c>
      <c r="J4443" s="5"/>
    </row>
    <row r="4444" hidden="1">
      <c r="A4444" s="2" t="s">
        <v>863</v>
      </c>
      <c r="B4444" s="14"/>
      <c r="C4444" s="1" t="s">
        <v>13</v>
      </c>
      <c r="D4444" s="2" t="s">
        <v>1025</v>
      </c>
      <c r="E4444" s="1" t="s">
        <v>17</v>
      </c>
      <c r="F4444" s="1" t="s">
        <v>2329</v>
      </c>
      <c r="G4444" s="1" t="b">
        <v>1</v>
      </c>
      <c r="H4444" s="1" t="b">
        <v>1</v>
      </c>
      <c r="I4444" s="1" t="s">
        <v>2236</v>
      </c>
      <c r="J4444" s="5"/>
    </row>
    <row r="4445" hidden="1">
      <c r="A4445" s="2" t="s">
        <v>863</v>
      </c>
      <c r="B4445" s="14"/>
      <c r="C4445" s="1" t="s">
        <v>13</v>
      </c>
      <c r="D4445" s="2" t="s">
        <v>964</v>
      </c>
      <c r="E4445" s="1" t="s">
        <v>20</v>
      </c>
      <c r="F4445" s="4"/>
      <c r="G4445" s="1" t="b">
        <v>1</v>
      </c>
      <c r="H4445" s="1" t="b">
        <v>1</v>
      </c>
      <c r="I4445" s="1" t="s">
        <v>2221</v>
      </c>
      <c r="J4445" s="5"/>
    </row>
    <row r="4446" hidden="1">
      <c r="A4446" s="2" t="s">
        <v>863</v>
      </c>
      <c r="B4446" s="14"/>
      <c r="C4446" s="1" t="s">
        <v>13</v>
      </c>
      <c r="D4446" s="2" t="s">
        <v>964</v>
      </c>
      <c r="E4446" s="1" t="s">
        <v>20</v>
      </c>
      <c r="F4446" s="1" t="s">
        <v>2329</v>
      </c>
      <c r="G4446" s="1" t="b">
        <v>1</v>
      </c>
      <c r="H4446" s="1" t="b">
        <v>1</v>
      </c>
      <c r="I4446" s="1" t="s">
        <v>2236</v>
      </c>
      <c r="J4446" s="5"/>
    </row>
    <row r="4447" hidden="1">
      <c r="A4447" s="2" t="s">
        <v>864</v>
      </c>
      <c r="B4447" s="14"/>
      <c r="C4447" s="1" t="s">
        <v>20</v>
      </c>
      <c r="D4447" s="2" t="s">
        <v>960</v>
      </c>
      <c r="E4447" s="1" t="s">
        <v>20</v>
      </c>
      <c r="F4447" s="4"/>
      <c r="G4447" s="1" t="b">
        <v>1</v>
      </c>
      <c r="H4447" s="1" t="b">
        <v>1</v>
      </c>
      <c r="I4447" s="1" t="s">
        <v>2207</v>
      </c>
      <c r="J4447" s="5"/>
    </row>
    <row r="4448" hidden="1">
      <c r="A4448" s="2" t="s">
        <v>864</v>
      </c>
      <c r="B4448" s="14"/>
      <c r="C4448" s="1" t="s">
        <v>20</v>
      </c>
      <c r="D4448" s="2" t="s">
        <v>960</v>
      </c>
      <c r="E4448" s="1" t="s">
        <v>20</v>
      </c>
      <c r="F4448" s="1" t="s">
        <v>3660</v>
      </c>
      <c r="G4448" s="1" t="b">
        <v>1</v>
      </c>
      <c r="H4448" s="1" t="b">
        <v>1</v>
      </c>
      <c r="I4448" s="1" t="s">
        <v>2207</v>
      </c>
      <c r="J4448" s="5"/>
    </row>
    <row r="4449" hidden="1">
      <c r="A4449" s="2" t="s">
        <v>864</v>
      </c>
      <c r="B4449" s="14"/>
      <c r="C4449" s="1" t="s">
        <v>20</v>
      </c>
      <c r="D4449" s="2" t="s">
        <v>3661</v>
      </c>
      <c r="E4449" s="4"/>
      <c r="F4449" s="4"/>
      <c r="G4449" s="1" t="b">
        <v>0</v>
      </c>
      <c r="H4449" s="1" t="b">
        <v>0</v>
      </c>
      <c r="I4449" s="1" t="s">
        <v>2221</v>
      </c>
      <c r="J4449" s="5"/>
    </row>
    <row r="4450" hidden="1">
      <c r="A4450" s="2" t="s">
        <v>865</v>
      </c>
      <c r="B4450" s="14"/>
      <c r="C4450" s="1" t="s">
        <v>20</v>
      </c>
      <c r="D4450" s="2" t="s">
        <v>962</v>
      </c>
      <c r="E4450" s="1" t="s">
        <v>20</v>
      </c>
      <c r="F4450" s="4"/>
      <c r="G4450" s="1" t="b">
        <v>1</v>
      </c>
      <c r="H4450" s="1" t="b">
        <v>1</v>
      </c>
      <c r="I4450" s="1" t="s">
        <v>2207</v>
      </c>
      <c r="J4450" s="5"/>
    </row>
    <row r="4451" hidden="1">
      <c r="A4451" s="2" t="s">
        <v>865</v>
      </c>
      <c r="B4451" s="14"/>
      <c r="C4451" s="1" t="s">
        <v>20</v>
      </c>
      <c r="D4451" s="2" t="s">
        <v>962</v>
      </c>
      <c r="E4451" s="1" t="s">
        <v>20</v>
      </c>
      <c r="F4451" s="1" t="s">
        <v>3662</v>
      </c>
      <c r="G4451" s="1" t="b">
        <v>1</v>
      </c>
      <c r="H4451" s="1" t="b">
        <v>1</v>
      </c>
      <c r="I4451" s="1" t="s">
        <v>2207</v>
      </c>
      <c r="J4451" s="5"/>
    </row>
    <row r="4452" hidden="1">
      <c r="A4452" s="2" t="s">
        <v>865</v>
      </c>
      <c r="B4452" s="14"/>
      <c r="C4452" s="1" t="s">
        <v>20</v>
      </c>
      <c r="D4452" s="2" t="s">
        <v>3661</v>
      </c>
      <c r="E4452" s="4"/>
      <c r="F4452" s="4"/>
      <c r="G4452" s="1" t="b">
        <v>0</v>
      </c>
      <c r="H4452" s="1" t="b">
        <v>0</v>
      </c>
      <c r="I4452" s="1" t="s">
        <v>2221</v>
      </c>
      <c r="J4452" s="5"/>
    </row>
    <row r="4453" hidden="1">
      <c r="A4453" s="2" t="s">
        <v>866</v>
      </c>
      <c r="B4453" s="14"/>
      <c r="C4453" s="1" t="s">
        <v>20</v>
      </c>
      <c r="D4453" s="2" t="s">
        <v>967</v>
      </c>
      <c r="E4453" s="1" t="s">
        <v>20</v>
      </c>
      <c r="F4453" s="4"/>
      <c r="G4453" s="1" t="b">
        <v>1</v>
      </c>
      <c r="H4453" s="1" t="b">
        <v>1</v>
      </c>
      <c r="I4453" s="1" t="s">
        <v>2207</v>
      </c>
      <c r="J4453" s="5"/>
    </row>
    <row r="4454" hidden="1">
      <c r="A4454" s="2" t="s">
        <v>866</v>
      </c>
      <c r="B4454" s="14"/>
      <c r="C4454" s="1" t="s">
        <v>20</v>
      </c>
      <c r="D4454" s="2" t="s">
        <v>967</v>
      </c>
      <c r="E4454" s="1" t="s">
        <v>20</v>
      </c>
      <c r="F4454" s="1" t="s">
        <v>3663</v>
      </c>
      <c r="G4454" s="1" t="b">
        <v>1</v>
      </c>
      <c r="H4454" s="1" t="b">
        <v>1</v>
      </c>
      <c r="I4454" s="1" t="s">
        <v>2207</v>
      </c>
      <c r="J4454" s="5"/>
    </row>
    <row r="4455" hidden="1">
      <c r="A4455" s="2" t="s">
        <v>866</v>
      </c>
      <c r="B4455" s="14"/>
      <c r="C4455" s="1" t="s">
        <v>20</v>
      </c>
      <c r="D4455" s="2" t="s">
        <v>3661</v>
      </c>
      <c r="E4455" s="4"/>
      <c r="F4455" s="4"/>
      <c r="G4455" s="1" t="b">
        <v>0</v>
      </c>
      <c r="H4455" s="1" t="b">
        <v>0</v>
      </c>
      <c r="I4455" s="1" t="s">
        <v>2221</v>
      </c>
      <c r="J4455" s="5"/>
    </row>
    <row r="4456" hidden="1">
      <c r="A4456" s="2" t="s">
        <v>867</v>
      </c>
      <c r="B4456" s="14"/>
      <c r="C4456" s="1" t="s">
        <v>17</v>
      </c>
      <c r="D4456" s="2" t="s">
        <v>3664</v>
      </c>
      <c r="E4456" s="4"/>
      <c r="F4456" s="4"/>
      <c r="G4456" s="1" t="b">
        <v>1</v>
      </c>
      <c r="H4456" s="1" t="b">
        <v>0</v>
      </c>
      <c r="I4456" s="1" t="s">
        <v>2207</v>
      </c>
      <c r="J4456" s="5"/>
    </row>
    <row r="4457" hidden="1">
      <c r="A4457" s="2" t="s">
        <v>867</v>
      </c>
      <c r="B4457" s="14"/>
      <c r="C4457" s="1" t="s">
        <v>17</v>
      </c>
      <c r="D4457" s="2" t="s">
        <v>3664</v>
      </c>
      <c r="E4457" s="4"/>
      <c r="F4457" s="1" t="s">
        <v>3665</v>
      </c>
      <c r="G4457" s="1" t="b">
        <v>1</v>
      </c>
      <c r="H4457" s="1" t="b">
        <v>0</v>
      </c>
      <c r="I4457" s="1" t="s">
        <v>2207</v>
      </c>
      <c r="J4457" s="5"/>
    </row>
    <row r="4458" hidden="1">
      <c r="A4458" s="2" t="s">
        <v>867</v>
      </c>
      <c r="B4458" s="14"/>
      <c r="C4458" s="1" t="s">
        <v>17</v>
      </c>
      <c r="D4458" s="2" t="s">
        <v>863</v>
      </c>
      <c r="E4458" s="1" t="s">
        <v>13</v>
      </c>
      <c r="F4458" s="1" t="s">
        <v>2366</v>
      </c>
      <c r="G4458" s="1" t="b">
        <v>1</v>
      </c>
      <c r="H4458" s="1" t="b">
        <v>1</v>
      </c>
      <c r="I4458" s="1" t="s">
        <v>2221</v>
      </c>
      <c r="J4458" s="5"/>
    </row>
    <row r="4459" hidden="1">
      <c r="A4459" s="2" t="s">
        <v>868</v>
      </c>
      <c r="B4459" s="14"/>
      <c r="C4459" s="1" t="s">
        <v>15</v>
      </c>
      <c r="D4459" s="2" t="s">
        <v>962</v>
      </c>
      <c r="E4459" s="1" t="s">
        <v>20</v>
      </c>
      <c r="F4459" s="4"/>
      <c r="G4459" s="1" t="b">
        <v>1</v>
      </c>
      <c r="H4459" s="1" t="b">
        <v>1</v>
      </c>
      <c r="I4459" s="1" t="s">
        <v>2207</v>
      </c>
      <c r="J4459" s="5"/>
    </row>
    <row r="4460" hidden="1">
      <c r="A4460" s="2" t="s">
        <v>868</v>
      </c>
      <c r="B4460" s="14"/>
      <c r="C4460" s="1" t="s">
        <v>15</v>
      </c>
      <c r="D4460" s="2" t="s">
        <v>962</v>
      </c>
      <c r="E4460" s="1" t="s">
        <v>20</v>
      </c>
      <c r="F4460" s="1" t="s">
        <v>3662</v>
      </c>
      <c r="G4460" s="1" t="b">
        <v>1</v>
      </c>
      <c r="H4460" s="1" t="b">
        <v>1</v>
      </c>
      <c r="I4460" s="1" t="s">
        <v>2207</v>
      </c>
      <c r="J4460" s="5"/>
    </row>
    <row r="4461" hidden="1">
      <c r="A4461" s="2" t="s">
        <v>868</v>
      </c>
      <c r="B4461" s="14"/>
      <c r="C4461" s="1" t="s">
        <v>15</v>
      </c>
      <c r="D4461" s="2" t="s">
        <v>3666</v>
      </c>
      <c r="E4461" s="4"/>
      <c r="F4461" s="1" t="s">
        <v>3667</v>
      </c>
      <c r="G4461" s="1" t="b">
        <v>0</v>
      </c>
      <c r="H4461" s="1" t="b">
        <v>0</v>
      </c>
      <c r="I4461" s="1" t="s">
        <v>2221</v>
      </c>
      <c r="J4461" s="5"/>
    </row>
    <row r="4462" hidden="1">
      <c r="A4462" s="2" t="s">
        <v>871</v>
      </c>
      <c r="B4462" s="14"/>
      <c r="C4462" s="1" t="s">
        <v>117</v>
      </c>
      <c r="D4462" s="2" t="s">
        <v>962</v>
      </c>
      <c r="E4462" s="1" t="s">
        <v>20</v>
      </c>
      <c r="F4462" s="4"/>
      <c r="G4462" s="1" t="b">
        <v>1</v>
      </c>
      <c r="H4462" s="1" t="b">
        <v>1</v>
      </c>
      <c r="I4462" s="1" t="s">
        <v>2207</v>
      </c>
      <c r="J4462" s="5"/>
    </row>
    <row r="4463" hidden="1">
      <c r="A4463" s="2" t="s">
        <v>871</v>
      </c>
      <c r="B4463" s="14"/>
      <c r="C4463" s="1" t="s">
        <v>117</v>
      </c>
      <c r="D4463" s="2" t="s">
        <v>962</v>
      </c>
      <c r="E4463" s="1" t="s">
        <v>20</v>
      </c>
      <c r="F4463" s="1" t="s">
        <v>3662</v>
      </c>
      <c r="G4463" s="1" t="b">
        <v>1</v>
      </c>
      <c r="H4463" s="1" t="b">
        <v>1</v>
      </c>
      <c r="I4463" s="1" t="s">
        <v>2207</v>
      </c>
      <c r="J4463" s="5"/>
    </row>
    <row r="4464" hidden="1">
      <c r="A4464" s="2" t="s">
        <v>871</v>
      </c>
      <c r="B4464" s="14"/>
      <c r="C4464" s="1" t="s">
        <v>117</v>
      </c>
      <c r="D4464" s="2" t="s">
        <v>927</v>
      </c>
      <c r="E4464" s="1" t="s">
        <v>22</v>
      </c>
      <c r="F4464" s="1" t="s">
        <v>3668</v>
      </c>
      <c r="G4464" s="1" t="b">
        <v>1</v>
      </c>
      <c r="H4464" s="1" t="b">
        <v>1</v>
      </c>
      <c r="I4464" s="1" t="s">
        <v>2221</v>
      </c>
      <c r="J4464" s="5"/>
    </row>
    <row r="4465" hidden="1">
      <c r="A4465" s="2" t="s">
        <v>871</v>
      </c>
      <c r="B4465" s="14"/>
      <c r="C4465" s="1" t="s">
        <v>117</v>
      </c>
      <c r="D4465" s="2" t="s">
        <v>936</v>
      </c>
      <c r="E4465" s="1" t="s">
        <v>22</v>
      </c>
      <c r="F4465" s="1" t="s">
        <v>3669</v>
      </c>
      <c r="G4465" s="1" t="b">
        <v>1</v>
      </c>
      <c r="H4465" s="1" t="b">
        <v>1</v>
      </c>
      <c r="I4465" s="1" t="s">
        <v>2221</v>
      </c>
      <c r="J4465" s="5"/>
    </row>
    <row r="4466" hidden="1">
      <c r="A4466" s="2" t="s">
        <v>871</v>
      </c>
      <c r="B4466" s="14"/>
      <c r="C4466" s="1" t="s">
        <v>117</v>
      </c>
      <c r="D4466" s="2" t="s">
        <v>922</v>
      </c>
      <c r="E4466" s="1" t="s">
        <v>22</v>
      </c>
      <c r="F4466" s="1" t="s">
        <v>3670</v>
      </c>
      <c r="G4466" s="1" t="b">
        <v>1</v>
      </c>
      <c r="H4466" s="1" t="b">
        <v>1</v>
      </c>
      <c r="I4466" s="1" t="s">
        <v>2221</v>
      </c>
      <c r="J4466" s="5"/>
    </row>
    <row r="4467" hidden="1">
      <c r="A4467" s="2" t="s">
        <v>871</v>
      </c>
      <c r="B4467" s="14"/>
      <c r="C4467" s="1" t="s">
        <v>117</v>
      </c>
      <c r="D4467" s="2" t="s">
        <v>936</v>
      </c>
      <c r="E4467" s="1" t="s">
        <v>22</v>
      </c>
      <c r="F4467" s="1" t="s">
        <v>3671</v>
      </c>
      <c r="G4467" s="1" t="b">
        <v>1</v>
      </c>
      <c r="H4467" s="1" t="b">
        <v>1</v>
      </c>
      <c r="I4467" s="1" t="s">
        <v>2221</v>
      </c>
      <c r="J4467" s="5"/>
    </row>
    <row r="4468" hidden="1">
      <c r="A4468" s="2" t="s">
        <v>871</v>
      </c>
      <c r="B4468" s="14"/>
      <c r="C4468" s="1" t="s">
        <v>117</v>
      </c>
      <c r="D4468" s="2" t="s">
        <v>1023</v>
      </c>
      <c r="E4468" s="1" t="s">
        <v>15</v>
      </c>
      <c r="F4468" s="1" t="s">
        <v>3245</v>
      </c>
      <c r="G4468" s="1" t="b">
        <v>1</v>
      </c>
      <c r="H4468" s="1" t="b">
        <v>1</v>
      </c>
      <c r="I4468" s="1" t="s">
        <v>2221</v>
      </c>
      <c r="J4468" s="5"/>
    </row>
    <row r="4469" hidden="1">
      <c r="A4469" s="2" t="s">
        <v>872</v>
      </c>
      <c r="B4469" s="14"/>
      <c r="C4469" s="1" t="s">
        <v>117</v>
      </c>
      <c r="D4469" s="2" t="s">
        <v>1025</v>
      </c>
      <c r="E4469" s="1" t="s">
        <v>17</v>
      </c>
      <c r="F4469" s="4"/>
      <c r="G4469" s="1" t="b">
        <v>1</v>
      </c>
      <c r="H4469" s="1" t="b">
        <v>1</v>
      </c>
      <c r="I4469" s="1" t="s">
        <v>2207</v>
      </c>
      <c r="J4469" s="5"/>
    </row>
    <row r="4470" hidden="1">
      <c r="A4470" s="2" t="s">
        <v>872</v>
      </c>
      <c r="B4470" s="14"/>
      <c r="C4470" s="1" t="s">
        <v>117</v>
      </c>
      <c r="D4470" s="2" t="s">
        <v>1025</v>
      </c>
      <c r="E4470" s="1" t="s">
        <v>17</v>
      </c>
      <c r="F4470" s="1" t="s">
        <v>3621</v>
      </c>
      <c r="G4470" s="1" t="b">
        <v>1</v>
      </c>
      <c r="H4470" s="1" t="b">
        <v>1</v>
      </c>
      <c r="I4470" s="1" t="s">
        <v>2207</v>
      </c>
      <c r="J4470" s="5"/>
    </row>
    <row r="4471" hidden="1">
      <c r="A4471" s="2" t="s">
        <v>872</v>
      </c>
      <c r="B4471" s="14"/>
      <c r="C4471" s="1" t="s">
        <v>117</v>
      </c>
      <c r="D4471" s="2" t="s">
        <v>927</v>
      </c>
      <c r="E4471" s="1" t="s">
        <v>22</v>
      </c>
      <c r="F4471" s="1" t="s">
        <v>3668</v>
      </c>
      <c r="G4471" s="1" t="b">
        <v>1</v>
      </c>
      <c r="H4471" s="1" t="b">
        <v>1</v>
      </c>
      <c r="I4471" s="1" t="s">
        <v>2221</v>
      </c>
      <c r="J4471" s="5"/>
    </row>
    <row r="4472" hidden="1">
      <c r="A4472" s="2" t="s">
        <v>872</v>
      </c>
      <c r="B4472" s="14"/>
      <c r="C4472" s="1" t="s">
        <v>117</v>
      </c>
      <c r="D4472" s="2" t="s">
        <v>936</v>
      </c>
      <c r="E4472" s="1" t="s">
        <v>22</v>
      </c>
      <c r="F4472" s="1" t="s">
        <v>3669</v>
      </c>
      <c r="G4472" s="1" t="b">
        <v>1</v>
      </c>
      <c r="H4472" s="1" t="b">
        <v>1</v>
      </c>
      <c r="I4472" s="1" t="s">
        <v>2221</v>
      </c>
      <c r="J4472" s="5"/>
    </row>
    <row r="4473" hidden="1">
      <c r="A4473" s="2" t="s">
        <v>872</v>
      </c>
      <c r="B4473" s="14"/>
      <c r="C4473" s="1" t="s">
        <v>117</v>
      </c>
      <c r="D4473" s="2" t="s">
        <v>937</v>
      </c>
      <c r="E4473" s="1" t="s">
        <v>22</v>
      </c>
      <c r="F4473" s="1" t="s">
        <v>3672</v>
      </c>
      <c r="G4473" s="1" t="b">
        <v>1</v>
      </c>
      <c r="H4473" s="1" t="b">
        <v>1</v>
      </c>
      <c r="I4473" s="1" t="s">
        <v>2221</v>
      </c>
      <c r="J4473" s="5"/>
    </row>
    <row r="4474" hidden="1">
      <c r="A4474" s="2" t="s">
        <v>872</v>
      </c>
      <c r="B4474" s="14"/>
      <c r="C4474" s="1" t="s">
        <v>117</v>
      </c>
      <c r="D4474" s="2" t="s">
        <v>1025</v>
      </c>
      <c r="E4474" s="1" t="s">
        <v>17</v>
      </c>
      <c r="F4474" s="1" t="s">
        <v>2132</v>
      </c>
      <c r="G4474" s="1" t="b">
        <v>1</v>
      </c>
      <c r="H4474" s="1" t="b">
        <v>1</v>
      </c>
      <c r="I4474" s="1" t="s">
        <v>2221</v>
      </c>
      <c r="J4474" s="5"/>
    </row>
    <row r="4475" hidden="1">
      <c r="A4475" s="2" t="s">
        <v>872</v>
      </c>
      <c r="B4475" s="14"/>
      <c r="C4475" s="1" t="s">
        <v>117</v>
      </c>
      <c r="D4475" s="2" t="s">
        <v>957</v>
      </c>
      <c r="E4475" s="1" t="s">
        <v>22</v>
      </c>
      <c r="F4475" s="1" t="s">
        <v>3673</v>
      </c>
      <c r="G4475" s="1" t="b">
        <v>1</v>
      </c>
      <c r="H4475" s="1" t="b">
        <v>1</v>
      </c>
      <c r="I4475" s="1" t="s">
        <v>2221</v>
      </c>
      <c r="J4475" s="5"/>
    </row>
    <row r="4476" hidden="1">
      <c r="A4476" s="2" t="s">
        <v>872</v>
      </c>
      <c r="B4476" s="14"/>
      <c r="C4476" s="1" t="s">
        <v>117</v>
      </c>
      <c r="D4476" s="2" t="s">
        <v>922</v>
      </c>
      <c r="E4476" s="1" t="s">
        <v>22</v>
      </c>
      <c r="F4476" s="1" t="s">
        <v>3670</v>
      </c>
      <c r="G4476" s="1" t="b">
        <v>1</v>
      </c>
      <c r="H4476" s="1" t="b">
        <v>1</v>
      </c>
      <c r="I4476" s="1" t="s">
        <v>2221</v>
      </c>
      <c r="J4476" s="5"/>
    </row>
    <row r="4477" hidden="1">
      <c r="A4477" s="2" t="s">
        <v>872</v>
      </c>
      <c r="B4477" s="14"/>
      <c r="C4477" s="1" t="s">
        <v>117</v>
      </c>
      <c r="D4477" s="2" t="s">
        <v>936</v>
      </c>
      <c r="E4477" s="1" t="s">
        <v>22</v>
      </c>
      <c r="F4477" s="1" t="s">
        <v>3671</v>
      </c>
      <c r="G4477" s="1" t="b">
        <v>1</v>
      </c>
      <c r="H4477" s="1" t="b">
        <v>1</v>
      </c>
      <c r="I4477" s="1" t="s">
        <v>2221</v>
      </c>
      <c r="J4477" s="5"/>
    </row>
    <row r="4478" hidden="1">
      <c r="A4478" s="2" t="s">
        <v>872</v>
      </c>
      <c r="B4478" s="14"/>
      <c r="C4478" s="1" t="s">
        <v>117</v>
      </c>
      <c r="D4478" s="2" t="s">
        <v>1023</v>
      </c>
      <c r="E4478" s="1" t="s">
        <v>15</v>
      </c>
      <c r="F4478" s="1" t="s">
        <v>3245</v>
      </c>
      <c r="G4478" s="1" t="b">
        <v>1</v>
      </c>
      <c r="H4478" s="1" t="b">
        <v>1</v>
      </c>
      <c r="I4478" s="1" t="s">
        <v>2221</v>
      </c>
      <c r="J4478" s="5"/>
    </row>
    <row r="4479" hidden="1">
      <c r="A4479" s="2" t="s">
        <v>873</v>
      </c>
      <c r="B4479" s="14"/>
      <c r="C4479" s="1" t="s">
        <v>117</v>
      </c>
      <c r="D4479" s="2" t="s">
        <v>961</v>
      </c>
      <c r="E4479" s="1" t="s">
        <v>20</v>
      </c>
      <c r="F4479" s="4"/>
      <c r="G4479" s="1" t="b">
        <v>1</v>
      </c>
      <c r="H4479" s="1" t="b">
        <v>1</v>
      </c>
      <c r="I4479" s="1" t="s">
        <v>2207</v>
      </c>
      <c r="J4479" s="5"/>
    </row>
    <row r="4480" hidden="1">
      <c r="A4480" s="2" t="s">
        <v>873</v>
      </c>
      <c r="B4480" s="14"/>
      <c r="C4480" s="1" t="s">
        <v>117</v>
      </c>
      <c r="D4480" s="2" t="s">
        <v>961</v>
      </c>
      <c r="E4480" s="1" t="s">
        <v>20</v>
      </c>
      <c r="F4480" s="1" t="s">
        <v>2192</v>
      </c>
      <c r="G4480" s="1" t="b">
        <v>1</v>
      </c>
      <c r="H4480" s="1" t="b">
        <v>1</v>
      </c>
      <c r="I4480" s="1" t="s">
        <v>2207</v>
      </c>
      <c r="J4480" s="5"/>
    </row>
    <row r="4481" hidden="1">
      <c r="A4481" s="2" t="s">
        <v>873</v>
      </c>
      <c r="B4481" s="14"/>
      <c r="C4481" s="1" t="s">
        <v>117</v>
      </c>
      <c r="D4481" s="2" t="s">
        <v>936</v>
      </c>
      <c r="E4481" s="1" t="s">
        <v>22</v>
      </c>
      <c r="F4481" s="1" t="s">
        <v>3669</v>
      </c>
      <c r="G4481" s="1" t="b">
        <v>1</v>
      </c>
      <c r="H4481" s="1" t="b">
        <v>1</v>
      </c>
      <c r="I4481" s="1" t="s">
        <v>2221</v>
      </c>
      <c r="J4481" s="5"/>
    </row>
    <row r="4482" hidden="1">
      <c r="A4482" s="2" t="s">
        <v>873</v>
      </c>
      <c r="B4482" s="14"/>
      <c r="C4482" s="1" t="s">
        <v>117</v>
      </c>
      <c r="D4482" s="2" t="s">
        <v>927</v>
      </c>
      <c r="E4482" s="1" t="s">
        <v>22</v>
      </c>
      <c r="F4482" s="1" t="s">
        <v>3668</v>
      </c>
      <c r="G4482" s="1" t="b">
        <v>1</v>
      </c>
      <c r="H4482" s="1" t="b">
        <v>1</v>
      </c>
      <c r="I4482" s="1" t="s">
        <v>2221</v>
      </c>
      <c r="J4482" s="5"/>
    </row>
    <row r="4483" hidden="1">
      <c r="A4483" s="2" t="s">
        <v>873</v>
      </c>
      <c r="B4483" s="14"/>
      <c r="C4483" s="1" t="s">
        <v>117</v>
      </c>
      <c r="D4483" s="2" t="s">
        <v>922</v>
      </c>
      <c r="E4483" s="1" t="s">
        <v>22</v>
      </c>
      <c r="F4483" s="1" t="s">
        <v>3670</v>
      </c>
      <c r="G4483" s="1" t="b">
        <v>1</v>
      </c>
      <c r="H4483" s="1" t="b">
        <v>1</v>
      </c>
      <c r="I4483" s="1" t="s">
        <v>2221</v>
      </c>
      <c r="J4483" s="5"/>
    </row>
    <row r="4484" hidden="1">
      <c r="A4484" s="2" t="s">
        <v>873</v>
      </c>
      <c r="B4484" s="14"/>
      <c r="C4484" s="1" t="s">
        <v>117</v>
      </c>
      <c r="D4484" s="2" t="s">
        <v>936</v>
      </c>
      <c r="E4484" s="1" t="s">
        <v>22</v>
      </c>
      <c r="F4484" s="1" t="s">
        <v>3671</v>
      </c>
      <c r="G4484" s="1" t="b">
        <v>1</v>
      </c>
      <c r="H4484" s="1" t="b">
        <v>1</v>
      </c>
      <c r="I4484" s="1" t="s">
        <v>2221</v>
      </c>
      <c r="J4484" s="5"/>
    </row>
    <row r="4485" hidden="1">
      <c r="A4485" s="2" t="s">
        <v>873</v>
      </c>
      <c r="B4485" s="14"/>
      <c r="C4485" s="1" t="s">
        <v>117</v>
      </c>
      <c r="D4485" s="2" t="s">
        <v>1023</v>
      </c>
      <c r="E4485" s="1" t="s">
        <v>15</v>
      </c>
      <c r="F4485" s="1" t="s">
        <v>3245</v>
      </c>
      <c r="G4485" s="1" t="b">
        <v>1</v>
      </c>
      <c r="H4485" s="1" t="b">
        <v>1</v>
      </c>
      <c r="I4485" s="1" t="s">
        <v>2221</v>
      </c>
      <c r="J4485" s="5"/>
    </row>
    <row r="4486" hidden="1">
      <c r="A4486" s="2" t="s">
        <v>874</v>
      </c>
      <c r="B4486" s="14"/>
      <c r="C4486" s="1" t="s">
        <v>117</v>
      </c>
      <c r="D4486" s="2" t="s">
        <v>961</v>
      </c>
      <c r="E4486" s="1" t="s">
        <v>20</v>
      </c>
      <c r="F4486" s="4"/>
      <c r="G4486" s="1" t="b">
        <v>1</v>
      </c>
      <c r="H4486" s="1" t="b">
        <v>1</v>
      </c>
      <c r="I4486" s="1" t="s">
        <v>2207</v>
      </c>
      <c r="J4486" s="5"/>
    </row>
    <row r="4487" hidden="1">
      <c r="A4487" s="2" t="s">
        <v>874</v>
      </c>
      <c r="B4487" s="14"/>
      <c r="C4487" s="1" t="s">
        <v>117</v>
      </c>
      <c r="D4487" s="2" t="s">
        <v>961</v>
      </c>
      <c r="E4487" s="1" t="s">
        <v>20</v>
      </c>
      <c r="F4487" s="1" t="s">
        <v>2192</v>
      </c>
      <c r="G4487" s="1" t="b">
        <v>1</v>
      </c>
      <c r="H4487" s="1" t="b">
        <v>1</v>
      </c>
      <c r="I4487" s="1" t="s">
        <v>2207</v>
      </c>
      <c r="J4487" s="5"/>
    </row>
    <row r="4488" hidden="1">
      <c r="A4488" s="2" t="s">
        <v>874</v>
      </c>
      <c r="B4488" s="14"/>
      <c r="C4488" s="1" t="s">
        <v>117</v>
      </c>
      <c r="D4488" s="2" t="s">
        <v>927</v>
      </c>
      <c r="E4488" s="1" t="s">
        <v>22</v>
      </c>
      <c r="F4488" s="1" t="s">
        <v>3674</v>
      </c>
      <c r="G4488" s="1" t="b">
        <v>1</v>
      </c>
      <c r="H4488" s="1" t="b">
        <v>1</v>
      </c>
      <c r="I4488" s="1" t="s">
        <v>2221</v>
      </c>
      <c r="J4488" s="5"/>
    </row>
    <row r="4489" hidden="1">
      <c r="A4489" s="2" t="s">
        <v>874</v>
      </c>
      <c r="B4489" s="14"/>
      <c r="C4489" s="1" t="s">
        <v>117</v>
      </c>
      <c r="D4489" s="2" t="s">
        <v>922</v>
      </c>
      <c r="E4489" s="1" t="s">
        <v>22</v>
      </c>
      <c r="F4489" s="1" t="s">
        <v>3670</v>
      </c>
      <c r="G4489" s="1" t="b">
        <v>1</v>
      </c>
      <c r="H4489" s="1" t="b">
        <v>1</v>
      </c>
      <c r="I4489" s="1" t="s">
        <v>2221</v>
      </c>
      <c r="J4489" s="5"/>
    </row>
    <row r="4490" hidden="1">
      <c r="A4490" s="2" t="s">
        <v>875</v>
      </c>
      <c r="B4490" s="14"/>
      <c r="C4490" s="1" t="s">
        <v>117</v>
      </c>
      <c r="D4490" s="2" t="s">
        <v>962</v>
      </c>
      <c r="E4490" s="1" t="s">
        <v>20</v>
      </c>
      <c r="F4490" s="4"/>
      <c r="G4490" s="1" t="b">
        <v>1</v>
      </c>
      <c r="H4490" s="1" t="b">
        <v>1</v>
      </c>
      <c r="I4490" s="1" t="s">
        <v>2207</v>
      </c>
      <c r="J4490" s="5"/>
    </row>
    <row r="4491" hidden="1">
      <c r="A4491" s="2" t="s">
        <v>875</v>
      </c>
      <c r="B4491" s="14"/>
      <c r="C4491" s="1" t="s">
        <v>117</v>
      </c>
      <c r="D4491" s="2" t="s">
        <v>962</v>
      </c>
      <c r="E4491" s="1" t="s">
        <v>20</v>
      </c>
      <c r="F4491" s="1" t="s">
        <v>3662</v>
      </c>
      <c r="G4491" s="1" t="b">
        <v>1</v>
      </c>
      <c r="H4491" s="1" t="b">
        <v>1</v>
      </c>
      <c r="I4491" s="1" t="s">
        <v>2207</v>
      </c>
      <c r="J4491" s="5"/>
    </row>
    <row r="4492" hidden="1">
      <c r="A4492" s="2" t="s">
        <v>875</v>
      </c>
      <c r="B4492" s="14"/>
      <c r="C4492" s="1" t="s">
        <v>117</v>
      </c>
      <c r="D4492" s="2" t="s">
        <v>927</v>
      </c>
      <c r="E4492" s="1" t="s">
        <v>22</v>
      </c>
      <c r="F4492" s="1" t="s">
        <v>3674</v>
      </c>
      <c r="G4492" s="1" t="b">
        <v>1</v>
      </c>
      <c r="H4492" s="1" t="b">
        <v>1</v>
      </c>
      <c r="I4492" s="1" t="s">
        <v>2221</v>
      </c>
      <c r="J4492" s="5"/>
    </row>
    <row r="4493" hidden="1">
      <c r="A4493" s="2" t="s">
        <v>875</v>
      </c>
      <c r="B4493" s="14"/>
      <c r="C4493" s="1" t="s">
        <v>117</v>
      </c>
      <c r="D4493" s="2" t="s">
        <v>936</v>
      </c>
      <c r="E4493" s="1" t="s">
        <v>22</v>
      </c>
      <c r="F4493" s="1" t="s">
        <v>3669</v>
      </c>
      <c r="G4493" s="1" t="b">
        <v>1</v>
      </c>
      <c r="H4493" s="1" t="b">
        <v>1</v>
      </c>
      <c r="I4493" s="1" t="s">
        <v>2221</v>
      </c>
      <c r="J4493" s="5"/>
    </row>
    <row r="4494" hidden="1">
      <c r="A4494" s="2" t="s">
        <v>875</v>
      </c>
      <c r="B4494" s="14"/>
      <c r="C4494" s="1" t="s">
        <v>117</v>
      </c>
      <c r="D4494" s="2" t="s">
        <v>922</v>
      </c>
      <c r="E4494" s="1" t="s">
        <v>22</v>
      </c>
      <c r="F4494" s="1" t="s">
        <v>3670</v>
      </c>
      <c r="G4494" s="1" t="b">
        <v>1</v>
      </c>
      <c r="H4494" s="1" t="b">
        <v>1</v>
      </c>
      <c r="I4494" s="1" t="s">
        <v>2221</v>
      </c>
      <c r="J4494" s="5"/>
    </row>
    <row r="4495" hidden="1">
      <c r="A4495" s="2" t="s">
        <v>875</v>
      </c>
      <c r="B4495" s="14"/>
      <c r="C4495" s="1" t="s">
        <v>117</v>
      </c>
      <c r="D4495" s="2" t="s">
        <v>936</v>
      </c>
      <c r="E4495" s="1" t="s">
        <v>22</v>
      </c>
      <c r="F4495" s="1" t="s">
        <v>3671</v>
      </c>
      <c r="G4495" s="1" t="b">
        <v>1</v>
      </c>
      <c r="H4495" s="1" t="b">
        <v>1</v>
      </c>
      <c r="I4495" s="1" t="s">
        <v>2221</v>
      </c>
      <c r="J4495" s="5"/>
    </row>
    <row r="4496" hidden="1">
      <c r="A4496" s="2" t="s">
        <v>875</v>
      </c>
      <c r="B4496" s="14"/>
      <c r="C4496" s="1" t="s">
        <v>117</v>
      </c>
      <c r="D4496" s="2" t="s">
        <v>1023</v>
      </c>
      <c r="E4496" s="1" t="s">
        <v>15</v>
      </c>
      <c r="F4496" s="1" t="s">
        <v>3245</v>
      </c>
      <c r="G4496" s="1" t="b">
        <v>1</v>
      </c>
      <c r="H4496" s="1" t="b">
        <v>1</v>
      </c>
      <c r="I4496" s="1" t="s">
        <v>2221</v>
      </c>
      <c r="J4496" s="5"/>
    </row>
    <row r="4497" hidden="1">
      <c r="A4497" s="2" t="s">
        <v>876</v>
      </c>
      <c r="B4497" s="14"/>
      <c r="C4497" s="1" t="s">
        <v>117</v>
      </c>
      <c r="D4497" s="2" t="s">
        <v>967</v>
      </c>
      <c r="E4497" s="1" t="s">
        <v>20</v>
      </c>
      <c r="F4497" s="4"/>
      <c r="G4497" s="1" t="b">
        <v>1</v>
      </c>
      <c r="H4497" s="1" t="b">
        <v>1</v>
      </c>
      <c r="I4497" s="1" t="s">
        <v>2207</v>
      </c>
      <c r="J4497" s="5"/>
    </row>
    <row r="4498" hidden="1">
      <c r="A4498" s="2" t="s">
        <v>876</v>
      </c>
      <c r="B4498" s="14"/>
      <c r="C4498" s="1" t="s">
        <v>117</v>
      </c>
      <c r="D4498" s="2" t="s">
        <v>967</v>
      </c>
      <c r="E4498" s="1" t="s">
        <v>20</v>
      </c>
      <c r="F4498" s="1" t="s">
        <v>3663</v>
      </c>
      <c r="G4498" s="1" t="b">
        <v>1</v>
      </c>
      <c r="H4498" s="1" t="b">
        <v>1</v>
      </c>
      <c r="I4498" s="1" t="s">
        <v>2207</v>
      </c>
      <c r="J4498" s="5"/>
    </row>
    <row r="4499" hidden="1">
      <c r="A4499" s="2" t="s">
        <v>876</v>
      </c>
      <c r="B4499" s="14"/>
      <c r="C4499" s="1" t="s">
        <v>117</v>
      </c>
      <c r="D4499" s="2" t="s">
        <v>927</v>
      </c>
      <c r="E4499" s="1" t="s">
        <v>22</v>
      </c>
      <c r="F4499" s="1" t="s">
        <v>3674</v>
      </c>
      <c r="G4499" s="1" t="b">
        <v>1</v>
      </c>
      <c r="H4499" s="1" t="b">
        <v>1</v>
      </c>
      <c r="I4499" s="1" t="s">
        <v>2221</v>
      </c>
      <c r="J4499" s="5"/>
    </row>
    <row r="4500" hidden="1">
      <c r="A4500" s="2" t="s">
        <v>876</v>
      </c>
      <c r="B4500" s="14"/>
      <c r="C4500" s="1" t="s">
        <v>117</v>
      </c>
      <c r="D4500" s="2" t="s">
        <v>936</v>
      </c>
      <c r="E4500" s="1" t="s">
        <v>22</v>
      </c>
      <c r="F4500" s="1" t="s">
        <v>3669</v>
      </c>
      <c r="G4500" s="1" t="b">
        <v>1</v>
      </c>
      <c r="H4500" s="1" t="b">
        <v>1</v>
      </c>
      <c r="I4500" s="1" t="s">
        <v>2221</v>
      </c>
      <c r="J4500" s="5"/>
    </row>
    <row r="4501" hidden="1">
      <c r="A4501" s="2" t="s">
        <v>876</v>
      </c>
      <c r="B4501" s="14"/>
      <c r="C4501" s="1" t="s">
        <v>117</v>
      </c>
      <c r="D4501" s="2" t="s">
        <v>922</v>
      </c>
      <c r="E4501" s="1" t="s">
        <v>22</v>
      </c>
      <c r="F4501" s="1" t="s">
        <v>3670</v>
      </c>
      <c r="G4501" s="1" t="b">
        <v>1</v>
      </c>
      <c r="H4501" s="1" t="b">
        <v>1</v>
      </c>
      <c r="I4501" s="1" t="s">
        <v>2221</v>
      </c>
      <c r="J4501" s="5"/>
    </row>
    <row r="4502" hidden="1">
      <c r="A4502" s="2" t="s">
        <v>876</v>
      </c>
      <c r="B4502" s="14"/>
      <c r="C4502" s="1" t="s">
        <v>117</v>
      </c>
      <c r="D4502" s="2" t="s">
        <v>936</v>
      </c>
      <c r="E4502" s="1" t="s">
        <v>22</v>
      </c>
      <c r="F4502" s="1" t="s">
        <v>3671</v>
      </c>
      <c r="G4502" s="1" t="b">
        <v>1</v>
      </c>
      <c r="H4502" s="1" t="b">
        <v>1</v>
      </c>
      <c r="I4502" s="1" t="s">
        <v>2221</v>
      </c>
      <c r="J4502" s="5"/>
    </row>
    <row r="4503" hidden="1">
      <c r="A4503" s="2" t="s">
        <v>876</v>
      </c>
      <c r="B4503" s="14"/>
      <c r="C4503" s="1" t="s">
        <v>117</v>
      </c>
      <c r="D4503" s="2" t="s">
        <v>1023</v>
      </c>
      <c r="E4503" s="1" t="s">
        <v>15</v>
      </c>
      <c r="F4503" s="1" t="s">
        <v>3245</v>
      </c>
      <c r="G4503" s="1" t="b">
        <v>1</v>
      </c>
      <c r="H4503" s="1" t="b">
        <v>1</v>
      </c>
      <c r="I4503" s="1" t="s">
        <v>2221</v>
      </c>
      <c r="J4503" s="5"/>
    </row>
    <row r="4504" hidden="1">
      <c r="A4504" s="2" t="s">
        <v>877</v>
      </c>
      <c r="B4504" s="14"/>
      <c r="C4504" s="1" t="s">
        <v>117</v>
      </c>
      <c r="D4504" s="2" t="s">
        <v>3664</v>
      </c>
      <c r="E4504" s="4"/>
      <c r="F4504" s="4"/>
      <c r="G4504" s="1" t="b">
        <v>1</v>
      </c>
      <c r="H4504" s="1" t="b">
        <v>0</v>
      </c>
      <c r="I4504" s="1" t="s">
        <v>2207</v>
      </c>
      <c r="J4504" s="5"/>
    </row>
    <row r="4505" hidden="1">
      <c r="A4505" s="2" t="s">
        <v>877</v>
      </c>
      <c r="B4505" s="14"/>
      <c r="C4505" s="1" t="s">
        <v>117</v>
      </c>
      <c r="D4505" s="2" t="s">
        <v>3664</v>
      </c>
      <c r="E4505" s="4"/>
      <c r="F4505" s="1" t="s">
        <v>3665</v>
      </c>
      <c r="G4505" s="1" t="b">
        <v>1</v>
      </c>
      <c r="H4505" s="1" t="b">
        <v>0</v>
      </c>
      <c r="I4505" s="1" t="s">
        <v>2207</v>
      </c>
      <c r="J4505" s="5"/>
    </row>
    <row r="4506" hidden="1">
      <c r="A4506" s="2" t="s">
        <v>877</v>
      </c>
      <c r="B4506" s="14"/>
      <c r="C4506" s="1" t="s">
        <v>117</v>
      </c>
      <c r="D4506" s="2" t="s">
        <v>929</v>
      </c>
      <c r="E4506" s="1" t="s">
        <v>22</v>
      </c>
      <c r="F4506" s="1" t="s">
        <v>3675</v>
      </c>
      <c r="G4506" s="1" t="b">
        <v>1</v>
      </c>
      <c r="H4506" s="1" t="b">
        <v>1</v>
      </c>
      <c r="I4506" s="1" t="s">
        <v>2221</v>
      </c>
      <c r="J4506" s="5"/>
    </row>
    <row r="4507" hidden="1">
      <c r="A4507" s="2" t="s">
        <v>878</v>
      </c>
      <c r="B4507" s="14"/>
      <c r="C4507" s="1" t="s">
        <v>117</v>
      </c>
      <c r="D4507" s="2" t="s">
        <v>1026</v>
      </c>
      <c r="E4507" s="1" t="s">
        <v>17</v>
      </c>
      <c r="F4507" s="4"/>
      <c r="G4507" s="1" t="b">
        <v>1</v>
      </c>
      <c r="H4507" s="1" t="b">
        <v>1</v>
      </c>
      <c r="I4507" s="1" t="s">
        <v>2207</v>
      </c>
      <c r="J4507" s="5"/>
    </row>
    <row r="4508" hidden="1">
      <c r="A4508" s="2" t="s">
        <v>878</v>
      </c>
      <c r="B4508" s="14"/>
      <c r="C4508" s="1" t="s">
        <v>117</v>
      </c>
      <c r="D4508" s="2" t="s">
        <v>1026</v>
      </c>
      <c r="E4508" s="1" t="s">
        <v>17</v>
      </c>
      <c r="F4508" s="1" t="s">
        <v>3676</v>
      </c>
      <c r="G4508" s="1" t="b">
        <v>1</v>
      </c>
      <c r="H4508" s="1" t="b">
        <v>1</v>
      </c>
      <c r="I4508" s="1" t="s">
        <v>2207</v>
      </c>
      <c r="J4508" s="5"/>
    </row>
    <row r="4509" hidden="1">
      <c r="A4509" s="2" t="s">
        <v>878</v>
      </c>
      <c r="B4509" s="14"/>
      <c r="C4509" s="1" t="s">
        <v>117</v>
      </c>
      <c r="D4509" s="2" t="s">
        <v>936</v>
      </c>
      <c r="E4509" s="1" t="s">
        <v>22</v>
      </c>
      <c r="F4509" s="1" t="s">
        <v>3669</v>
      </c>
      <c r="G4509" s="1" t="b">
        <v>1</v>
      </c>
      <c r="H4509" s="1" t="b">
        <v>1</v>
      </c>
      <c r="I4509" s="1" t="s">
        <v>2221</v>
      </c>
      <c r="J4509" s="5"/>
    </row>
    <row r="4510" hidden="1">
      <c r="A4510" s="2" t="s">
        <v>878</v>
      </c>
      <c r="B4510" s="14"/>
      <c r="C4510" s="1" t="s">
        <v>117</v>
      </c>
      <c r="D4510" s="2" t="s">
        <v>928</v>
      </c>
      <c r="E4510" s="1" t="s">
        <v>22</v>
      </c>
      <c r="F4510" s="1" t="s">
        <v>3677</v>
      </c>
      <c r="G4510" s="1" t="b">
        <v>1</v>
      </c>
      <c r="H4510" s="1" t="b">
        <v>1</v>
      </c>
      <c r="I4510" s="1" t="s">
        <v>2221</v>
      </c>
      <c r="J4510" s="5"/>
    </row>
    <row r="4511" hidden="1">
      <c r="A4511" s="2" t="s">
        <v>878</v>
      </c>
      <c r="B4511" s="14"/>
      <c r="C4511" s="1" t="s">
        <v>117</v>
      </c>
      <c r="D4511" s="2" t="s">
        <v>1025</v>
      </c>
      <c r="E4511" s="1" t="s">
        <v>17</v>
      </c>
      <c r="F4511" s="1" t="s">
        <v>3678</v>
      </c>
      <c r="G4511" s="1" t="b">
        <v>1</v>
      </c>
      <c r="H4511" s="1" t="b">
        <v>1</v>
      </c>
      <c r="I4511" s="1" t="s">
        <v>2221</v>
      </c>
      <c r="J4511" s="5"/>
    </row>
    <row r="4512" hidden="1">
      <c r="A4512" s="2" t="s">
        <v>878</v>
      </c>
      <c r="B4512" s="14"/>
      <c r="C4512" s="1" t="s">
        <v>117</v>
      </c>
      <c r="D4512" s="2" t="s">
        <v>1025</v>
      </c>
      <c r="E4512" s="1" t="s">
        <v>17</v>
      </c>
      <c r="F4512" s="1" t="s">
        <v>3679</v>
      </c>
      <c r="G4512" s="1" t="b">
        <v>1</v>
      </c>
      <c r="H4512" s="1" t="b">
        <v>1</v>
      </c>
      <c r="I4512" s="1" t="s">
        <v>2221</v>
      </c>
      <c r="J4512" s="5"/>
    </row>
    <row r="4513" hidden="1">
      <c r="A4513" s="2" t="s">
        <v>878</v>
      </c>
      <c r="B4513" s="14"/>
      <c r="C4513" s="1" t="s">
        <v>117</v>
      </c>
      <c r="D4513" s="2" t="s">
        <v>1025</v>
      </c>
      <c r="E4513" s="1" t="s">
        <v>17</v>
      </c>
      <c r="F4513" s="1" t="s">
        <v>3678</v>
      </c>
      <c r="G4513" s="1" t="b">
        <v>1</v>
      </c>
      <c r="H4513" s="1" t="b">
        <v>1</v>
      </c>
      <c r="I4513" s="1" t="s">
        <v>2221</v>
      </c>
      <c r="J4513" s="5"/>
    </row>
    <row r="4514" hidden="1">
      <c r="A4514" s="2" t="s">
        <v>878</v>
      </c>
      <c r="B4514" s="14"/>
      <c r="C4514" s="1" t="s">
        <v>117</v>
      </c>
      <c r="D4514" s="2" t="s">
        <v>936</v>
      </c>
      <c r="E4514" s="1" t="s">
        <v>22</v>
      </c>
      <c r="F4514" s="1" t="s">
        <v>3671</v>
      </c>
      <c r="G4514" s="1" t="b">
        <v>1</v>
      </c>
      <c r="H4514" s="1" t="b">
        <v>1</v>
      </c>
      <c r="I4514" s="1" t="s">
        <v>2221</v>
      </c>
      <c r="J4514" s="5"/>
    </row>
    <row r="4515" hidden="1">
      <c r="A4515" s="2" t="s">
        <v>878</v>
      </c>
      <c r="B4515" s="14"/>
      <c r="C4515" s="1" t="s">
        <v>117</v>
      </c>
      <c r="D4515" s="2" t="s">
        <v>1023</v>
      </c>
      <c r="E4515" s="1" t="s">
        <v>15</v>
      </c>
      <c r="F4515" s="1" t="s">
        <v>3245</v>
      </c>
      <c r="G4515" s="1" t="b">
        <v>1</v>
      </c>
      <c r="H4515" s="1" t="b">
        <v>1</v>
      </c>
      <c r="I4515" s="1" t="s">
        <v>2221</v>
      </c>
      <c r="J4515" s="5"/>
    </row>
    <row r="4516" hidden="1">
      <c r="A4516" s="2" t="s">
        <v>879</v>
      </c>
      <c r="B4516" s="14"/>
      <c r="C4516" s="1" t="s">
        <v>117</v>
      </c>
      <c r="D4516" s="2" t="s">
        <v>1025</v>
      </c>
      <c r="E4516" s="1" t="s">
        <v>17</v>
      </c>
      <c r="F4516" s="4"/>
      <c r="G4516" s="1" t="b">
        <v>1</v>
      </c>
      <c r="H4516" s="1" t="b">
        <v>1</v>
      </c>
      <c r="I4516" s="1" t="s">
        <v>2207</v>
      </c>
      <c r="J4516" s="5"/>
    </row>
    <row r="4517" hidden="1">
      <c r="A4517" s="2" t="s">
        <v>879</v>
      </c>
      <c r="B4517" s="14"/>
      <c r="C4517" s="1" t="s">
        <v>117</v>
      </c>
      <c r="D4517" s="2" t="s">
        <v>1025</v>
      </c>
      <c r="E4517" s="1" t="s">
        <v>17</v>
      </c>
      <c r="F4517" s="1" t="s">
        <v>3621</v>
      </c>
      <c r="G4517" s="1" t="b">
        <v>1</v>
      </c>
      <c r="H4517" s="1" t="b">
        <v>1</v>
      </c>
      <c r="I4517" s="1" t="s">
        <v>2207</v>
      </c>
      <c r="J4517" s="5"/>
    </row>
    <row r="4518" hidden="1">
      <c r="A4518" s="2" t="s">
        <v>879</v>
      </c>
      <c r="B4518" s="14"/>
      <c r="C4518" s="1" t="s">
        <v>117</v>
      </c>
      <c r="D4518" s="2" t="s">
        <v>931</v>
      </c>
      <c r="E4518" s="1" t="s">
        <v>22</v>
      </c>
      <c r="F4518" s="1" t="s">
        <v>3680</v>
      </c>
      <c r="G4518" s="1" t="b">
        <v>1</v>
      </c>
      <c r="H4518" s="1" t="b">
        <v>1</v>
      </c>
      <c r="I4518" s="1" t="s">
        <v>2221</v>
      </c>
      <c r="J4518" s="5"/>
    </row>
    <row r="4519" hidden="1">
      <c r="A4519" s="2" t="s">
        <v>879</v>
      </c>
      <c r="B4519" s="14"/>
      <c r="C4519" s="1" t="s">
        <v>117</v>
      </c>
      <c r="D4519" s="2" t="s">
        <v>1025</v>
      </c>
      <c r="E4519" s="1" t="s">
        <v>17</v>
      </c>
      <c r="F4519" s="1" t="s">
        <v>3679</v>
      </c>
      <c r="G4519" s="1" t="b">
        <v>1</v>
      </c>
      <c r="H4519" s="1" t="b">
        <v>1</v>
      </c>
      <c r="I4519" s="1" t="s">
        <v>2221</v>
      </c>
      <c r="J4519" s="5"/>
    </row>
    <row r="4520" hidden="1">
      <c r="A4520" s="2" t="s">
        <v>879</v>
      </c>
      <c r="B4520" s="14"/>
      <c r="C4520" s="1" t="s">
        <v>117</v>
      </c>
      <c r="D4520" s="2" t="s">
        <v>1025</v>
      </c>
      <c r="E4520" s="1" t="s">
        <v>17</v>
      </c>
      <c r="F4520" s="1" t="s">
        <v>3679</v>
      </c>
      <c r="G4520" s="1" t="b">
        <v>1</v>
      </c>
      <c r="H4520" s="1" t="b">
        <v>1</v>
      </c>
      <c r="I4520" s="1" t="s">
        <v>2221</v>
      </c>
      <c r="J4520" s="5"/>
    </row>
    <row r="4521" hidden="1">
      <c r="A4521" s="2" t="s">
        <v>879</v>
      </c>
      <c r="B4521" s="14"/>
      <c r="C4521" s="1" t="s">
        <v>117</v>
      </c>
      <c r="D4521" s="2" t="s">
        <v>931</v>
      </c>
      <c r="E4521" s="1" t="s">
        <v>22</v>
      </c>
      <c r="F4521" s="1" t="s">
        <v>3680</v>
      </c>
      <c r="G4521" s="1" t="b">
        <v>1</v>
      </c>
      <c r="H4521" s="1" t="b">
        <v>1</v>
      </c>
      <c r="I4521" s="1" t="s">
        <v>2221</v>
      </c>
      <c r="J4521" s="5"/>
    </row>
    <row r="4522" hidden="1">
      <c r="A4522" s="2" t="s">
        <v>879</v>
      </c>
      <c r="B4522" s="14"/>
      <c r="C4522" s="1" t="s">
        <v>117</v>
      </c>
      <c r="D4522" s="2" t="s">
        <v>1025</v>
      </c>
      <c r="E4522" s="1" t="s">
        <v>17</v>
      </c>
      <c r="F4522" s="1" t="s">
        <v>3679</v>
      </c>
      <c r="G4522" s="1" t="b">
        <v>1</v>
      </c>
      <c r="H4522" s="1" t="b">
        <v>1</v>
      </c>
      <c r="I4522" s="1" t="s">
        <v>2221</v>
      </c>
      <c r="J4522" s="5"/>
    </row>
    <row r="4523" hidden="1">
      <c r="A4523" s="2" t="s">
        <v>879</v>
      </c>
      <c r="B4523" s="14"/>
      <c r="C4523" s="1" t="s">
        <v>117</v>
      </c>
      <c r="D4523" s="2" t="s">
        <v>1025</v>
      </c>
      <c r="E4523" s="1" t="s">
        <v>17</v>
      </c>
      <c r="F4523" s="1" t="s">
        <v>3681</v>
      </c>
      <c r="G4523" s="1" t="b">
        <v>1</v>
      </c>
      <c r="H4523" s="1" t="b">
        <v>1</v>
      </c>
      <c r="I4523" s="1" t="s">
        <v>2236</v>
      </c>
      <c r="J4523" s="5"/>
    </row>
    <row r="4524" hidden="1">
      <c r="A4524" s="2" t="s">
        <v>880</v>
      </c>
      <c r="B4524" s="14"/>
      <c r="C4524" s="1" t="s">
        <v>117</v>
      </c>
      <c r="D4524" s="2" t="s">
        <v>964</v>
      </c>
      <c r="E4524" s="1" t="s">
        <v>20</v>
      </c>
      <c r="F4524" s="4"/>
      <c r="G4524" s="1" t="b">
        <v>1</v>
      </c>
      <c r="H4524" s="1" t="b">
        <v>1</v>
      </c>
      <c r="I4524" s="1" t="s">
        <v>2207</v>
      </c>
      <c r="J4524" s="5"/>
    </row>
    <row r="4525" hidden="1">
      <c r="A4525" s="2" t="s">
        <v>880</v>
      </c>
      <c r="B4525" s="14"/>
      <c r="C4525" s="1" t="s">
        <v>117</v>
      </c>
      <c r="D4525" s="2" t="s">
        <v>964</v>
      </c>
      <c r="E4525" s="1" t="s">
        <v>20</v>
      </c>
      <c r="F4525" s="1" t="s">
        <v>3682</v>
      </c>
      <c r="G4525" s="1" t="b">
        <v>1</v>
      </c>
      <c r="H4525" s="1" t="b">
        <v>1</v>
      </c>
      <c r="I4525" s="1" t="s">
        <v>2207</v>
      </c>
      <c r="J4525" s="5"/>
    </row>
    <row r="4526" hidden="1">
      <c r="A4526" s="2" t="s">
        <v>880</v>
      </c>
      <c r="B4526" s="14"/>
      <c r="C4526" s="1" t="s">
        <v>117</v>
      </c>
      <c r="D4526" s="2" t="s">
        <v>931</v>
      </c>
      <c r="E4526" s="1" t="s">
        <v>22</v>
      </c>
      <c r="F4526" s="1" t="s">
        <v>3680</v>
      </c>
      <c r="G4526" s="1" t="b">
        <v>1</v>
      </c>
      <c r="H4526" s="1" t="b">
        <v>1</v>
      </c>
      <c r="I4526" s="1" t="s">
        <v>2221</v>
      </c>
      <c r="J4526" s="5"/>
    </row>
    <row r="4527" hidden="1">
      <c r="A4527" s="2" t="s">
        <v>880</v>
      </c>
      <c r="B4527" s="14"/>
      <c r="C4527" s="1" t="s">
        <v>117</v>
      </c>
      <c r="D4527" s="2" t="s">
        <v>936</v>
      </c>
      <c r="E4527" s="1" t="s">
        <v>22</v>
      </c>
      <c r="F4527" s="1" t="s">
        <v>3669</v>
      </c>
      <c r="G4527" s="1" t="b">
        <v>1</v>
      </c>
      <c r="H4527" s="1" t="b">
        <v>1</v>
      </c>
      <c r="I4527" s="1" t="s">
        <v>2221</v>
      </c>
      <c r="J4527" s="5"/>
    </row>
    <row r="4528" hidden="1">
      <c r="A4528" s="2" t="s">
        <v>880</v>
      </c>
      <c r="B4528" s="14"/>
      <c r="C4528" s="1" t="s">
        <v>117</v>
      </c>
      <c r="D4528" s="2" t="s">
        <v>1025</v>
      </c>
      <c r="E4528" s="1" t="s">
        <v>17</v>
      </c>
      <c r="F4528" s="1" t="s">
        <v>3679</v>
      </c>
      <c r="G4528" s="1" t="b">
        <v>1</v>
      </c>
      <c r="H4528" s="1" t="b">
        <v>1</v>
      </c>
      <c r="I4528" s="1" t="s">
        <v>2221</v>
      </c>
      <c r="J4528" s="5"/>
    </row>
    <row r="4529" hidden="1">
      <c r="A4529" s="2" t="s">
        <v>880</v>
      </c>
      <c r="B4529" s="14"/>
      <c r="C4529" s="1" t="s">
        <v>117</v>
      </c>
      <c r="D4529" s="2" t="s">
        <v>1025</v>
      </c>
      <c r="E4529" s="1" t="s">
        <v>17</v>
      </c>
      <c r="F4529" s="1" t="s">
        <v>3679</v>
      </c>
      <c r="G4529" s="1" t="b">
        <v>1</v>
      </c>
      <c r="H4529" s="1" t="b">
        <v>1</v>
      </c>
      <c r="I4529" s="1" t="s">
        <v>2221</v>
      </c>
      <c r="J4529" s="5"/>
    </row>
    <row r="4530" hidden="1">
      <c r="A4530" s="2" t="s">
        <v>880</v>
      </c>
      <c r="B4530" s="14"/>
      <c r="C4530" s="1" t="s">
        <v>117</v>
      </c>
      <c r="D4530" s="2" t="s">
        <v>1025</v>
      </c>
      <c r="E4530" s="1" t="s">
        <v>17</v>
      </c>
      <c r="F4530" s="1" t="s">
        <v>3679</v>
      </c>
      <c r="G4530" s="1" t="b">
        <v>1</v>
      </c>
      <c r="H4530" s="1" t="b">
        <v>1</v>
      </c>
      <c r="I4530" s="1" t="s">
        <v>2221</v>
      </c>
      <c r="J4530" s="5"/>
    </row>
    <row r="4531" hidden="1">
      <c r="A4531" s="2" t="s">
        <v>880</v>
      </c>
      <c r="B4531" s="14"/>
      <c r="C4531" s="1" t="s">
        <v>117</v>
      </c>
      <c r="D4531" s="2" t="s">
        <v>1025</v>
      </c>
      <c r="E4531" s="1" t="s">
        <v>17</v>
      </c>
      <c r="F4531" s="1" t="s">
        <v>3681</v>
      </c>
      <c r="G4531" s="1" t="b">
        <v>1</v>
      </c>
      <c r="H4531" s="1" t="b">
        <v>1</v>
      </c>
      <c r="I4531" s="1" t="s">
        <v>2236</v>
      </c>
      <c r="J4531" s="5"/>
    </row>
    <row r="4532" hidden="1">
      <c r="A4532" s="2" t="s">
        <v>880</v>
      </c>
      <c r="B4532" s="14"/>
      <c r="C4532" s="1" t="s">
        <v>117</v>
      </c>
      <c r="D4532" s="2" t="s">
        <v>936</v>
      </c>
      <c r="E4532" s="1" t="s">
        <v>22</v>
      </c>
      <c r="F4532" s="1" t="s">
        <v>3671</v>
      </c>
      <c r="G4532" s="1" t="b">
        <v>1</v>
      </c>
      <c r="H4532" s="1" t="b">
        <v>1</v>
      </c>
      <c r="I4532" s="1" t="s">
        <v>2221</v>
      </c>
      <c r="J4532" s="5"/>
    </row>
    <row r="4533" hidden="1">
      <c r="A4533" s="2" t="s">
        <v>880</v>
      </c>
      <c r="B4533" s="14"/>
      <c r="C4533" s="1" t="s">
        <v>117</v>
      </c>
      <c r="D4533" s="2" t="s">
        <v>1023</v>
      </c>
      <c r="E4533" s="1" t="s">
        <v>15</v>
      </c>
      <c r="F4533" s="1" t="s">
        <v>3245</v>
      </c>
      <c r="G4533" s="1" t="b">
        <v>1</v>
      </c>
      <c r="H4533" s="1" t="b">
        <v>1</v>
      </c>
      <c r="I4533" s="1" t="s">
        <v>2221</v>
      </c>
      <c r="J4533" s="5"/>
    </row>
    <row r="4534" hidden="1">
      <c r="A4534" s="2" t="s">
        <v>881</v>
      </c>
      <c r="B4534" s="14"/>
      <c r="C4534" s="1" t="s">
        <v>117</v>
      </c>
      <c r="D4534" s="2" t="s">
        <v>967</v>
      </c>
      <c r="E4534" s="1" t="s">
        <v>20</v>
      </c>
      <c r="F4534" s="4"/>
      <c r="G4534" s="1" t="b">
        <v>1</v>
      </c>
      <c r="H4534" s="1" t="b">
        <v>1</v>
      </c>
      <c r="I4534" s="1" t="s">
        <v>2207</v>
      </c>
      <c r="J4534" s="5"/>
    </row>
    <row r="4535" hidden="1">
      <c r="A4535" s="2" t="s">
        <v>881</v>
      </c>
      <c r="B4535" s="14"/>
      <c r="C4535" s="1" t="s">
        <v>117</v>
      </c>
      <c r="D4535" s="2" t="s">
        <v>967</v>
      </c>
      <c r="E4535" s="1" t="s">
        <v>20</v>
      </c>
      <c r="F4535" s="1" t="s">
        <v>3663</v>
      </c>
      <c r="G4535" s="1" t="b">
        <v>1</v>
      </c>
      <c r="H4535" s="1" t="b">
        <v>1</v>
      </c>
      <c r="I4535" s="1" t="s">
        <v>2207</v>
      </c>
      <c r="J4535" s="5"/>
    </row>
    <row r="4536" hidden="1">
      <c r="A4536" s="2" t="s">
        <v>881</v>
      </c>
      <c r="B4536" s="14"/>
      <c r="C4536" s="1" t="s">
        <v>117</v>
      </c>
      <c r="D4536" s="2" t="s">
        <v>931</v>
      </c>
      <c r="E4536" s="1" t="s">
        <v>22</v>
      </c>
      <c r="F4536" s="1" t="s">
        <v>3680</v>
      </c>
      <c r="G4536" s="1" t="b">
        <v>1</v>
      </c>
      <c r="H4536" s="1" t="b">
        <v>1</v>
      </c>
      <c r="I4536" s="1" t="s">
        <v>2221</v>
      </c>
      <c r="J4536" s="5"/>
    </row>
    <row r="4537" hidden="1">
      <c r="A4537" s="2" t="s">
        <v>881</v>
      </c>
      <c r="B4537" s="14"/>
      <c r="C4537" s="1" t="s">
        <v>117</v>
      </c>
      <c r="D4537" s="2" t="s">
        <v>936</v>
      </c>
      <c r="E4537" s="1" t="s">
        <v>22</v>
      </c>
      <c r="F4537" s="1" t="s">
        <v>3683</v>
      </c>
      <c r="G4537" s="1" t="b">
        <v>1</v>
      </c>
      <c r="H4537" s="1" t="b">
        <v>1</v>
      </c>
      <c r="I4537" s="1" t="s">
        <v>2221</v>
      </c>
      <c r="J4537" s="5"/>
    </row>
    <row r="4538" hidden="1">
      <c r="A4538" s="2" t="s">
        <v>881</v>
      </c>
      <c r="B4538" s="14"/>
      <c r="C4538" s="1" t="s">
        <v>117</v>
      </c>
      <c r="D4538" s="2" t="s">
        <v>1025</v>
      </c>
      <c r="E4538" s="1" t="s">
        <v>17</v>
      </c>
      <c r="F4538" s="1" t="s">
        <v>3679</v>
      </c>
      <c r="G4538" s="1" t="b">
        <v>1</v>
      </c>
      <c r="H4538" s="1" t="b">
        <v>1</v>
      </c>
      <c r="I4538" s="1" t="s">
        <v>2221</v>
      </c>
      <c r="J4538" s="5"/>
    </row>
    <row r="4539" hidden="1">
      <c r="A4539" s="2" t="s">
        <v>881</v>
      </c>
      <c r="B4539" s="14"/>
      <c r="C4539" s="1" t="s">
        <v>117</v>
      </c>
      <c r="D4539" s="2" t="s">
        <v>1025</v>
      </c>
      <c r="E4539" s="1" t="s">
        <v>17</v>
      </c>
      <c r="F4539" s="1" t="s">
        <v>3679</v>
      </c>
      <c r="G4539" s="1" t="b">
        <v>1</v>
      </c>
      <c r="H4539" s="1" t="b">
        <v>1</v>
      </c>
      <c r="I4539" s="1" t="s">
        <v>2221</v>
      </c>
      <c r="J4539" s="5"/>
    </row>
    <row r="4540" hidden="1">
      <c r="A4540" s="2" t="s">
        <v>881</v>
      </c>
      <c r="B4540" s="14"/>
      <c r="C4540" s="1" t="s">
        <v>117</v>
      </c>
      <c r="D4540" s="2" t="s">
        <v>1025</v>
      </c>
      <c r="E4540" s="1" t="s">
        <v>17</v>
      </c>
      <c r="F4540" s="1" t="s">
        <v>3679</v>
      </c>
      <c r="G4540" s="1" t="b">
        <v>1</v>
      </c>
      <c r="H4540" s="1" t="b">
        <v>1</v>
      </c>
      <c r="I4540" s="1" t="s">
        <v>2221</v>
      </c>
      <c r="J4540" s="5"/>
    </row>
    <row r="4541" hidden="1">
      <c r="A4541" s="2" t="s">
        <v>881</v>
      </c>
      <c r="B4541" s="14"/>
      <c r="C4541" s="1" t="s">
        <v>117</v>
      </c>
      <c r="D4541" s="2" t="s">
        <v>1025</v>
      </c>
      <c r="E4541" s="1" t="s">
        <v>17</v>
      </c>
      <c r="F4541" s="1" t="s">
        <v>3681</v>
      </c>
      <c r="G4541" s="1" t="b">
        <v>1</v>
      </c>
      <c r="H4541" s="1" t="b">
        <v>1</v>
      </c>
      <c r="I4541" s="1" t="s">
        <v>2236</v>
      </c>
      <c r="J4541" s="5"/>
    </row>
    <row r="4542" hidden="1">
      <c r="A4542" s="2" t="s">
        <v>881</v>
      </c>
      <c r="B4542" s="14"/>
      <c r="C4542" s="1" t="s">
        <v>117</v>
      </c>
      <c r="D4542" s="2" t="s">
        <v>936</v>
      </c>
      <c r="E4542" s="1" t="s">
        <v>22</v>
      </c>
      <c r="F4542" s="1" t="s">
        <v>3671</v>
      </c>
      <c r="G4542" s="1" t="b">
        <v>1</v>
      </c>
      <c r="H4542" s="1" t="b">
        <v>1</v>
      </c>
      <c r="I4542" s="1" t="s">
        <v>2221</v>
      </c>
      <c r="J4542" s="5"/>
    </row>
    <row r="4543" hidden="1">
      <c r="A4543" s="2" t="s">
        <v>881</v>
      </c>
      <c r="B4543" s="14"/>
      <c r="C4543" s="1" t="s">
        <v>117</v>
      </c>
      <c r="D4543" s="2" t="s">
        <v>1023</v>
      </c>
      <c r="E4543" s="1" t="s">
        <v>15</v>
      </c>
      <c r="F4543" s="1" t="s">
        <v>3245</v>
      </c>
      <c r="G4543" s="1" t="b">
        <v>1</v>
      </c>
      <c r="H4543" s="1" t="b">
        <v>1</v>
      </c>
      <c r="I4543" s="1" t="s">
        <v>2221</v>
      </c>
      <c r="J4543" s="5"/>
    </row>
    <row r="4544" hidden="1">
      <c r="A4544" s="2" t="s">
        <v>882</v>
      </c>
      <c r="B4544" s="14"/>
      <c r="C4544" s="1" t="s">
        <v>117</v>
      </c>
      <c r="D4544" s="2" t="s">
        <v>962</v>
      </c>
      <c r="E4544" s="1" t="s">
        <v>20</v>
      </c>
      <c r="F4544" s="4"/>
      <c r="G4544" s="1" t="b">
        <v>1</v>
      </c>
      <c r="H4544" s="1" t="b">
        <v>1</v>
      </c>
      <c r="I4544" s="1" t="s">
        <v>2207</v>
      </c>
      <c r="J4544" s="5"/>
    </row>
    <row r="4545" hidden="1">
      <c r="A4545" s="2" t="s">
        <v>882</v>
      </c>
      <c r="B4545" s="14"/>
      <c r="C4545" s="1" t="s">
        <v>117</v>
      </c>
      <c r="D4545" s="2" t="s">
        <v>962</v>
      </c>
      <c r="E4545" s="1" t="s">
        <v>20</v>
      </c>
      <c r="F4545" s="1" t="s">
        <v>3662</v>
      </c>
      <c r="G4545" s="1" t="b">
        <v>1</v>
      </c>
      <c r="H4545" s="1" t="b">
        <v>1</v>
      </c>
      <c r="I4545" s="1" t="s">
        <v>2207</v>
      </c>
      <c r="J4545" s="5"/>
    </row>
    <row r="4546" hidden="1">
      <c r="A4546" s="2" t="s">
        <v>882</v>
      </c>
      <c r="B4546" s="14"/>
      <c r="C4546" s="1" t="s">
        <v>117</v>
      </c>
      <c r="D4546" s="2" t="s">
        <v>931</v>
      </c>
      <c r="E4546" s="1" t="s">
        <v>22</v>
      </c>
      <c r="F4546" s="1" t="s">
        <v>3680</v>
      </c>
      <c r="G4546" s="1" t="b">
        <v>1</v>
      </c>
      <c r="H4546" s="1" t="b">
        <v>1</v>
      </c>
      <c r="I4546" s="1" t="s">
        <v>2221</v>
      </c>
      <c r="J4546" s="5"/>
    </row>
    <row r="4547" hidden="1">
      <c r="A4547" s="2" t="s">
        <v>882</v>
      </c>
      <c r="B4547" s="14"/>
      <c r="C4547" s="1" t="s">
        <v>117</v>
      </c>
      <c r="D4547" s="2" t="s">
        <v>1025</v>
      </c>
      <c r="E4547" s="1" t="s">
        <v>17</v>
      </c>
      <c r="F4547" s="1" t="s">
        <v>3679</v>
      </c>
      <c r="G4547" s="1" t="b">
        <v>1</v>
      </c>
      <c r="H4547" s="1" t="b">
        <v>1</v>
      </c>
      <c r="I4547" s="1" t="s">
        <v>2221</v>
      </c>
      <c r="J4547" s="5"/>
    </row>
    <row r="4548" hidden="1">
      <c r="A4548" s="2" t="s">
        <v>882</v>
      </c>
      <c r="B4548" s="14"/>
      <c r="C4548" s="1" t="s">
        <v>117</v>
      </c>
      <c r="D4548" s="2" t="s">
        <v>1025</v>
      </c>
      <c r="E4548" s="1" t="s">
        <v>17</v>
      </c>
      <c r="F4548" s="1" t="s">
        <v>3679</v>
      </c>
      <c r="G4548" s="1" t="b">
        <v>1</v>
      </c>
      <c r="H4548" s="1" t="b">
        <v>1</v>
      </c>
      <c r="I4548" s="1" t="s">
        <v>2221</v>
      </c>
      <c r="J4548" s="5"/>
    </row>
    <row r="4549" hidden="1">
      <c r="A4549" s="2" t="s">
        <v>882</v>
      </c>
      <c r="B4549" s="14"/>
      <c r="C4549" s="1" t="s">
        <v>117</v>
      </c>
      <c r="D4549" s="2" t="s">
        <v>1025</v>
      </c>
      <c r="E4549" s="1" t="s">
        <v>17</v>
      </c>
      <c r="F4549" s="1" t="s">
        <v>3679</v>
      </c>
      <c r="G4549" s="1" t="b">
        <v>1</v>
      </c>
      <c r="H4549" s="1" t="b">
        <v>1</v>
      </c>
      <c r="I4549" s="1" t="s">
        <v>2221</v>
      </c>
      <c r="J4549" s="5"/>
    </row>
    <row r="4550" hidden="1">
      <c r="A4550" s="2" t="s">
        <v>882</v>
      </c>
      <c r="B4550" s="14"/>
      <c r="C4550" s="1" t="s">
        <v>117</v>
      </c>
      <c r="D4550" s="2" t="s">
        <v>1025</v>
      </c>
      <c r="E4550" s="1" t="s">
        <v>17</v>
      </c>
      <c r="F4550" s="1" t="s">
        <v>3681</v>
      </c>
      <c r="G4550" s="1" t="b">
        <v>1</v>
      </c>
      <c r="H4550" s="1" t="b">
        <v>1</v>
      </c>
      <c r="I4550" s="1" t="s">
        <v>2236</v>
      </c>
      <c r="J4550" s="5"/>
    </row>
    <row r="4551" hidden="1">
      <c r="A4551" s="2" t="s">
        <v>883</v>
      </c>
      <c r="B4551" s="14"/>
      <c r="C4551" s="1" t="s">
        <v>117</v>
      </c>
      <c r="D4551" s="2" t="s">
        <v>967</v>
      </c>
      <c r="E4551" s="1" t="s">
        <v>20</v>
      </c>
      <c r="F4551" s="4"/>
      <c r="G4551" s="1" t="b">
        <v>1</v>
      </c>
      <c r="H4551" s="1" t="b">
        <v>1</v>
      </c>
      <c r="I4551" s="1" t="s">
        <v>2207</v>
      </c>
      <c r="J4551" s="5"/>
    </row>
    <row r="4552" hidden="1">
      <c r="A4552" s="2" t="s">
        <v>883</v>
      </c>
      <c r="B4552" s="14"/>
      <c r="C4552" s="1" t="s">
        <v>117</v>
      </c>
      <c r="D4552" s="2" t="s">
        <v>967</v>
      </c>
      <c r="E4552" s="1" t="s">
        <v>20</v>
      </c>
      <c r="F4552" s="1" t="s">
        <v>3663</v>
      </c>
      <c r="G4552" s="1" t="b">
        <v>1</v>
      </c>
      <c r="H4552" s="1" t="b">
        <v>1</v>
      </c>
      <c r="I4552" s="1" t="s">
        <v>2207</v>
      </c>
      <c r="J4552" s="5"/>
    </row>
    <row r="4553" hidden="1">
      <c r="A4553" s="2" t="s">
        <v>883</v>
      </c>
      <c r="B4553" s="14"/>
      <c r="C4553" s="1" t="s">
        <v>117</v>
      </c>
      <c r="D4553" s="2" t="s">
        <v>931</v>
      </c>
      <c r="E4553" s="1" t="s">
        <v>22</v>
      </c>
      <c r="F4553" s="1" t="s">
        <v>3684</v>
      </c>
      <c r="G4553" s="1" t="b">
        <v>1</v>
      </c>
      <c r="H4553" s="1" t="b">
        <v>1</v>
      </c>
      <c r="I4553" s="1" t="s">
        <v>2221</v>
      </c>
      <c r="J4553" s="5"/>
    </row>
    <row r="4554" hidden="1">
      <c r="A4554" s="2" t="s">
        <v>883</v>
      </c>
      <c r="B4554" s="14"/>
      <c r="C4554" s="1" t="s">
        <v>117</v>
      </c>
      <c r="D4554" s="2" t="s">
        <v>1025</v>
      </c>
      <c r="E4554" s="1" t="s">
        <v>17</v>
      </c>
      <c r="F4554" s="1" t="s">
        <v>3679</v>
      </c>
      <c r="G4554" s="1" t="b">
        <v>1</v>
      </c>
      <c r="H4554" s="1" t="b">
        <v>1</v>
      </c>
      <c r="I4554" s="1" t="s">
        <v>2221</v>
      </c>
      <c r="J4554" s="5"/>
    </row>
    <row r="4555" hidden="1">
      <c r="A4555" s="2" t="s">
        <v>883</v>
      </c>
      <c r="B4555" s="14"/>
      <c r="C4555" s="1" t="s">
        <v>117</v>
      </c>
      <c r="D4555" s="2" t="s">
        <v>1025</v>
      </c>
      <c r="E4555" s="1" t="s">
        <v>17</v>
      </c>
      <c r="F4555" s="1" t="s">
        <v>3679</v>
      </c>
      <c r="G4555" s="1" t="b">
        <v>1</v>
      </c>
      <c r="H4555" s="1" t="b">
        <v>1</v>
      </c>
      <c r="I4555" s="1" t="s">
        <v>2221</v>
      </c>
      <c r="J4555" s="5"/>
    </row>
    <row r="4556" hidden="1">
      <c r="A4556" s="2" t="s">
        <v>884</v>
      </c>
      <c r="B4556" s="14"/>
      <c r="C4556" s="1" t="s">
        <v>117</v>
      </c>
      <c r="D4556" s="2" t="s">
        <v>960</v>
      </c>
      <c r="E4556" s="1" t="s">
        <v>20</v>
      </c>
      <c r="F4556" s="4"/>
      <c r="G4556" s="1" t="b">
        <v>1</v>
      </c>
      <c r="H4556" s="1" t="b">
        <v>1</v>
      </c>
      <c r="I4556" s="1" t="s">
        <v>2207</v>
      </c>
      <c r="J4556" s="5"/>
    </row>
    <row r="4557" hidden="1">
      <c r="A4557" s="2" t="s">
        <v>884</v>
      </c>
      <c r="B4557" s="14"/>
      <c r="C4557" s="1" t="s">
        <v>117</v>
      </c>
      <c r="D4557" s="2" t="s">
        <v>960</v>
      </c>
      <c r="E4557" s="1" t="s">
        <v>20</v>
      </c>
      <c r="F4557" s="1" t="s">
        <v>3660</v>
      </c>
      <c r="G4557" s="1" t="b">
        <v>1</v>
      </c>
      <c r="H4557" s="1" t="b">
        <v>1</v>
      </c>
      <c r="I4557" s="1" t="s">
        <v>2207</v>
      </c>
      <c r="J4557" s="5"/>
    </row>
    <row r="4558" hidden="1">
      <c r="A4558" s="2" t="s">
        <v>884</v>
      </c>
      <c r="B4558" s="14"/>
      <c r="C4558" s="1" t="s">
        <v>117</v>
      </c>
      <c r="D4558" s="2" t="s">
        <v>929</v>
      </c>
      <c r="E4558" s="1" t="s">
        <v>22</v>
      </c>
      <c r="F4558" s="1" t="s">
        <v>3675</v>
      </c>
      <c r="G4558" s="1" t="b">
        <v>1</v>
      </c>
      <c r="H4558" s="1" t="b">
        <v>1</v>
      </c>
      <c r="I4558" s="1" t="s">
        <v>2221</v>
      </c>
      <c r="J4558" s="5"/>
    </row>
    <row r="4559" hidden="1">
      <c r="A4559" s="2" t="s">
        <v>884</v>
      </c>
      <c r="B4559" s="14"/>
      <c r="C4559" s="1" t="s">
        <v>117</v>
      </c>
      <c r="D4559" s="2" t="s">
        <v>1025</v>
      </c>
      <c r="E4559" s="1" t="s">
        <v>17</v>
      </c>
      <c r="F4559" s="1" t="s">
        <v>3679</v>
      </c>
      <c r="G4559" s="1" t="b">
        <v>1</v>
      </c>
      <c r="H4559" s="1" t="b">
        <v>1</v>
      </c>
      <c r="I4559" s="1" t="s">
        <v>2221</v>
      </c>
      <c r="J4559" s="5"/>
    </row>
    <row r="4560" hidden="1">
      <c r="A4560" s="2" t="s">
        <v>884</v>
      </c>
      <c r="B4560" s="14"/>
      <c r="C4560" s="1" t="s">
        <v>117</v>
      </c>
      <c r="D4560" s="2" t="s">
        <v>1025</v>
      </c>
      <c r="E4560" s="1" t="s">
        <v>17</v>
      </c>
      <c r="F4560" s="1" t="s">
        <v>3679</v>
      </c>
      <c r="G4560" s="1" t="b">
        <v>1</v>
      </c>
      <c r="H4560" s="1" t="b">
        <v>1</v>
      </c>
      <c r="I4560" s="1" t="s">
        <v>2221</v>
      </c>
      <c r="J4560" s="5"/>
    </row>
    <row r="4561" hidden="1">
      <c r="A4561" s="2" t="s">
        <v>884</v>
      </c>
      <c r="B4561" s="14"/>
      <c r="C4561" s="1" t="s">
        <v>117</v>
      </c>
      <c r="D4561" s="2" t="s">
        <v>929</v>
      </c>
      <c r="E4561" s="1" t="s">
        <v>22</v>
      </c>
      <c r="F4561" s="1" t="s">
        <v>3675</v>
      </c>
      <c r="G4561" s="1" t="b">
        <v>1</v>
      </c>
      <c r="H4561" s="1" t="b">
        <v>1</v>
      </c>
      <c r="I4561" s="1" t="s">
        <v>2221</v>
      </c>
      <c r="J4561" s="5"/>
    </row>
    <row r="4562" hidden="1">
      <c r="A4562" s="2" t="s">
        <v>884</v>
      </c>
      <c r="B4562" s="14"/>
      <c r="C4562" s="1" t="s">
        <v>117</v>
      </c>
      <c r="D4562" s="2" t="s">
        <v>1025</v>
      </c>
      <c r="E4562" s="1" t="s">
        <v>17</v>
      </c>
      <c r="F4562" s="1" t="s">
        <v>3679</v>
      </c>
      <c r="G4562" s="1" t="b">
        <v>1</v>
      </c>
      <c r="H4562" s="1" t="b">
        <v>1</v>
      </c>
      <c r="I4562" s="1" t="s">
        <v>2221</v>
      </c>
      <c r="J4562" s="5"/>
    </row>
    <row r="4563" hidden="1">
      <c r="A4563" s="2" t="s">
        <v>884</v>
      </c>
      <c r="B4563" s="14"/>
      <c r="C4563" s="1" t="s">
        <v>117</v>
      </c>
      <c r="D4563" s="2" t="s">
        <v>1025</v>
      </c>
      <c r="E4563" s="1" t="s">
        <v>17</v>
      </c>
      <c r="F4563" s="1" t="s">
        <v>3681</v>
      </c>
      <c r="G4563" s="1" t="b">
        <v>1</v>
      </c>
      <c r="H4563" s="1" t="b">
        <v>1</v>
      </c>
      <c r="I4563" s="1" t="s">
        <v>2236</v>
      </c>
      <c r="J4563" s="5"/>
    </row>
    <row r="4564" hidden="1">
      <c r="A4564" s="2" t="s">
        <v>884</v>
      </c>
      <c r="B4564" s="14"/>
      <c r="C4564" s="1" t="s">
        <v>117</v>
      </c>
      <c r="D4564" s="2" t="s">
        <v>936</v>
      </c>
      <c r="E4564" s="1" t="s">
        <v>22</v>
      </c>
      <c r="F4564" s="1" t="s">
        <v>3671</v>
      </c>
      <c r="G4564" s="1" t="b">
        <v>1</v>
      </c>
      <c r="H4564" s="1" t="b">
        <v>1</v>
      </c>
      <c r="I4564" s="1" t="s">
        <v>2221</v>
      </c>
      <c r="J4564" s="5"/>
    </row>
    <row r="4565" hidden="1">
      <c r="A4565" s="2" t="s">
        <v>884</v>
      </c>
      <c r="B4565" s="14"/>
      <c r="C4565" s="1" t="s">
        <v>117</v>
      </c>
      <c r="D4565" s="2" t="s">
        <v>1023</v>
      </c>
      <c r="E4565" s="1" t="s">
        <v>15</v>
      </c>
      <c r="F4565" s="1" t="s">
        <v>3245</v>
      </c>
      <c r="G4565" s="1" t="b">
        <v>1</v>
      </c>
      <c r="H4565" s="1" t="b">
        <v>1</v>
      </c>
      <c r="I4565" s="1" t="s">
        <v>2221</v>
      </c>
      <c r="J4565" s="5"/>
    </row>
    <row r="4566" hidden="1">
      <c r="A4566" s="2" t="s">
        <v>885</v>
      </c>
      <c r="B4566" s="14"/>
      <c r="C4566" s="1" t="s">
        <v>117</v>
      </c>
      <c r="D4566" s="2" t="s">
        <v>1025</v>
      </c>
      <c r="E4566" s="1" t="s">
        <v>17</v>
      </c>
      <c r="F4566" s="4"/>
      <c r="G4566" s="1" t="b">
        <v>1</v>
      </c>
      <c r="H4566" s="1" t="b">
        <v>1</v>
      </c>
      <c r="I4566" s="1" t="s">
        <v>2207</v>
      </c>
      <c r="J4566" s="5"/>
    </row>
    <row r="4567" hidden="1">
      <c r="A4567" s="2" t="s">
        <v>885</v>
      </c>
      <c r="B4567" s="14"/>
      <c r="C4567" s="1" t="s">
        <v>117</v>
      </c>
      <c r="D4567" s="2" t="s">
        <v>1025</v>
      </c>
      <c r="E4567" s="1" t="s">
        <v>17</v>
      </c>
      <c r="F4567" s="1" t="s">
        <v>3621</v>
      </c>
      <c r="G4567" s="1" t="b">
        <v>1</v>
      </c>
      <c r="H4567" s="1" t="b">
        <v>1</v>
      </c>
      <c r="I4567" s="1" t="s">
        <v>2207</v>
      </c>
      <c r="J4567" s="5"/>
    </row>
    <row r="4568" hidden="1">
      <c r="A4568" s="2" t="s">
        <v>885</v>
      </c>
      <c r="B4568" s="14"/>
      <c r="C4568" s="1" t="s">
        <v>117</v>
      </c>
      <c r="D4568" s="2" t="s">
        <v>933</v>
      </c>
      <c r="E4568" s="1" t="s">
        <v>22</v>
      </c>
      <c r="F4568" s="1" t="s">
        <v>3685</v>
      </c>
      <c r="G4568" s="1" t="b">
        <v>1</v>
      </c>
      <c r="H4568" s="1" t="b">
        <v>1</v>
      </c>
      <c r="I4568" s="1" t="s">
        <v>2221</v>
      </c>
      <c r="J4568" s="5"/>
    </row>
    <row r="4569" hidden="1">
      <c r="A4569" s="2" t="s">
        <v>885</v>
      </c>
      <c r="B4569" s="14"/>
      <c r="C4569" s="1" t="s">
        <v>117</v>
      </c>
      <c r="D4569" s="2" t="s">
        <v>1025</v>
      </c>
      <c r="E4569" s="1" t="s">
        <v>17</v>
      </c>
      <c r="F4569" s="1" t="s">
        <v>3678</v>
      </c>
      <c r="G4569" s="1" t="b">
        <v>1</v>
      </c>
      <c r="H4569" s="1" t="b">
        <v>1</v>
      </c>
      <c r="I4569" s="1" t="s">
        <v>2221</v>
      </c>
      <c r="J4569" s="5"/>
    </row>
    <row r="4570" hidden="1">
      <c r="A4570" s="2" t="s">
        <v>885</v>
      </c>
      <c r="B4570" s="14"/>
      <c r="C4570" s="1" t="s">
        <v>117</v>
      </c>
      <c r="D4570" s="2" t="s">
        <v>1025</v>
      </c>
      <c r="E4570" s="1" t="s">
        <v>17</v>
      </c>
      <c r="F4570" s="1" t="s">
        <v>3678</v>
      </c>
      <c r="G4570" s="1" t="b">
        <v>1</v>
      </c>
      <c r="H4570" s="1" t="b">
        <v>1</v>
      </c>
      <c r="I4570" s="1" t="s">
        <v>2221</v>
      </c>
      <c r="J4570" s="5"/>
    </row>
    <row r="4571" hidden="1">
      <c r="A4571" s="2" t="s">
        <v>885</v>
      </c>
      <c r="B4571" s="14"/>
      <c r="C4571" s="1" t="s">
        <v>117</v>
      </c>
      <c r="D4571" s="2" t="s">
        <v>1025</v>
      </c>
      <c r="E4571" s="1" t="s">
        <v>17</v>
      </c>
      <c r="F4571" s="1" t="s">
        <v>3686</v>
      </c>
      <c r="G4571" s="1" t="b">
        <v>1</v>
      </c>
      <c r="H4571" s="1" t="b">
        <v>1</v>
      </c>
      <c r="I4571" s="1" t="s">
        <v>2221</v>
      </c>
      <c r="J4571" s="5"/>
    </row>
    <row r="4572" hidden="1">
      <c r="A4572" s="2" t="s">
        <v>886</v>
      </c>
      <c r="B4572" s="14"/>
      <c r="C4572" s="1" t="s">
        <v>117</v>
      </c>
      <c r="D4572" s="2" t="s">
        <v>1026</v>
      </c>
      <c r="E4572" s="1" t="s">
        <v>17</v>
      </c>
      <c r="F4572" s="4"/>
      <c r="G4572" s="1" t="b">
        <v>1</v>
      </c>
      <c r="H4572" s="1" t="b">
        <v>1</v>
      </c>
      <c r="I4572" s="1" t="s">
        <v>2207</v>
      </c>
      <c r="J4572" s="5"/>
    </row>
    <row r="4573" hidden="1">
      <c r="A4573" s="2" t="s">
        <v>886</v>
      </c>
      <c r="B4573" s="14"/>
      <c r="C4573" s="1" t="s">
        <v>117</v>
      </c>
      <c r="D4573" s="2" t="s">
        <v>1026</v>
      </c>
      <c r="E4573" s="1" t="s">
        <v>17</v>
      </c>
      <c r="F4573" s="1" t="s">
        <v>3676</v>
      </c>
      <c r="G4573" s="1" t="b">
        <v>1</v>
      </c>
      <c r="H4573" s="1" t="b">
        <v>1</v>
      </c>
      <c r="I4573" s="1" t="s">
        <v>2207</v>
      </c>
      <c r="J4573" s="5"/>
    </row>
    <row r="4574" hidden="1">
      <c r="A4574" s="2" t="s">
        <v>886</v>
      </c>
      <c r="B4574" s="14"/>
      <c r="C4574" s="1" t="s">
        <v>117</v>
      </c>
      <c r="D4574" s="2" t="s">
        <v>927</v>
      </c>
      <c r="E4574" s="1" t="s">
        <v>22</v>
      </c>
      <c r="F4574" s="1" t="s">
        <v>3687</v>
      </c>
      <c r="G4574" s="1" t="b">
        <v>1</v>
      </c>
      <c r="H4574" s="1" t="b">
        <v>1</v>
      </c>
      <c r="I4574" s="1" t="s">
        <v>2221</v>
      </c>
      <c r="J4574" s="5"/>
    </row>
    <row r="4575" hidden="1">
      <c r="A4575" s="2" t="s">
        <v>886</v>
      </c>
      <c r="B4575" s="14"/>
      <c r="C4575" s="1" t="s">
        <v>117</v>
      </c>
      <c r="D4575" s="2" t="s">
        <v>1025</v>
      </c>
      <c r="E4575" s="1" t="s">
        <v>17</v>
      </c>
      <c r="F4575" s="1" t="s">
        <v>3678</v>
      </c>
      <c r="G4575" s="1" t="b">
        <v>1</v>
      </c>
      <c r="H4575" s="1" t="b">
        <v>1</v>
      </c>
      <c r="I4575" s="1" t="s">
        <v>2221</v>
      </c>
      <c r="J4575" s="5"/>
    </row>
    <row r="4576" hidden="1">
      <c r="A4576" s="2" t="s">
        <v>886</v>
      </c>
      <c r="B4576" s="14"/>
      <c r="C4576" s="1" t="s">
        <v>117</v>
      </c>
      <c r="D4576" s="2" t="s">
        <v>1025</v>
      </c>
      <c r="E4576" s="1" t="s">
        <v>17</v>
      </c>
      <c r="F4576" s="1" t="s">
        <v>3678</v>
      </c>
      <c r="G4576" s="1" t="b">
        <v>1</v>
      </c>
      <c r="H4576" s="1" t="b">
        <v>1</v>
      </c>
      <c r="I4576" s="1" t="s">
        <v>2221</v>
      </c>
      <c r="J4576" s="5"/>
    </row>
    <row r="4577" hidden="1">
      <c r="A4577" s="2" t="s">
        <v>886</v>
      </c>
      <c r="B4577" s="14"/>
      <c r="C4577" s="1" t="s">
        <v>117</v>
      </c>
      <c r="D4577" s="2" t="s">
        <v>1025</v>
      </c>
      <c r="E4577" s="1" t="s">
        <v>17</v>
      </c>
      <c r="F4577" s="1" t="s">
        <v>3678</v>
      </c>
      <c r="G4577" s="1" t="b">
        <v>1</v>
      </c>
      <c r="H4577" s="1" t="b">
        <v>1</v>
      </c>
      <c r="I4577" s="1" t="s">
        <v>2221</v>
      </c>
      <c r="J4577" s="5"/>
    </row>
    <row r="4578" hidden="1">
      <c r="A4578" s="2" t="s">
        <v>887</v>
      </c>
      <c r="B4578" s="14"/>
      <c r="C4578" s="1" t="s">
        <v>117</v>
      </c>
      <c r="D4578" s="2" t="s">
        <v>967</v>
      </c>
      <c r="E4578" s="1" t="s">
        <v>20</v>
      </c>
      <c r="F4578" s="4"/>
      <c r="G4578" s="1" t="b">
        <v>1</v>
      </c>
      <c r="H4578" s="1" t="b">
        <v>1</v>
      </c>
      <c r="I4578" s="1" t="s">
        <v>2207</v>
      </c>
      <c r="J4578" s="5"/>
    </row>
    <row r="4579" hidden="1">
      <c r="A4579" s="2" t="s">
        <v>887</v>
      </c>
      <c r="B4579" s="14"/>
      <c r="C4579" s="1" t="s">
        <v>117</v>
      </c>
      <c r="D4579" s="2" t="s">
        <v>967</v>
      </c>
      <c r="E4579" s="1" t="s">
        <v>20</v>
      </c>
      <c r="F4579" s="1" t="s">
        <v>3663</v>
      </c>
      <c r="G4579" s="1" t="b">
        <v>1</v>
      </c>
      <c r="H4579" s="1" t="b">
        <v>1</v>
      </c>
      <c r="I4579" s="1" t="s">
        <v>2207</v>
      </c>
      <c r="J4579" s="5"/>
    </row>
    <row r="4580" hidden="1">
      <c r="A4580" s="2" t="s">
        <v>887</v>
      </c>
      <c r="B4580" s="14"/>
      <c r="C4580" s="1" t="s">
        <v>117</v>
      </c>
      <c r="D4580" s="2" t="s">
        <v>933</v>
      </c>
      <c r="E4580" s="1" t="s">
        <v>22</v>
      </c>
      <c r="F4580" s="1" t="s">
        <v>2366</v>
      </c>
      <c r="G4580" s="1" t="b">
        <v>1</v>
      </c>
      <c r="H4580" s="1" t="b">
        <v>1</v>
      </c>
      <c r="I4580" s="1" t="s">
        <v>2221</v>
      </c>
      <c r="J4580" s="5"/>
    </row>
    <row r="4581" hidden="1">
      <c r="A4581" s="2" t="s">
        <v>887</v>
      </c>
      <c r="B4581" s="14"/>
      <c r="C4581" s="1" t="s">
        <v>117</v>
      </c>
      <c r="D4581" s="2" t="s">
        <v>1025</v>
      </c>
      <c r="E4581" s="1" t="s">
        <v>17</v>
      </c>
      <c r="F4581" s="1" t="s">
        <v>3678</v>
      </c>
      <c r="G4581" s="1" t="b">
        <v>1</v>
      </c>
      <c r="H4581" s="1" t="b">
        <v>1</v>
      </c>
      <c r="I4581" s="1" t="s">
        <v>2221</v>
      </c>
      <c r="J4581" s="5"/>
    </row>
    <row r="4582" hidden="1">
      <c r="A4582" s="2" t="s">
        <v>887</v>
      </c>
      <c r="B4582" s="14"/>
      <c r="C4582" s="1" t="s">
        <v>117</v>
      </c>
      <c r="D4582" s="2" t="s">
        <v>1025</v>
      </c>
      <c r="E4582" s="1" t="s">
        <v>17</v>
      </c>
      <c r="F4582" s="1" t="s">
        <v>3678</v>
      </c>
      <c r="G4582" s="1" t="b">
        <v>1</v>
      </c>
      <c r="H4582" s="1" t="b">
        <v>1</v>
      </c>
      <c r="I4582" s="1" t="s">
        <v>2221</v>
      </c>
      <c r="J4582" s="5"/>
    </row>
    <row r="4583" hidden="1">
      <c r="A4583" s="2" t="s">
        <v>887</v>
      </c>
      <c r="B4583" s="14"/>
      <c r="C4583" s="1" t="s">
        <v>117</v>
      </c>
      <c r="D4583" s="2" t="s">
        <v>1025</v>
      </c>
      <c r="E4583" s="1" t="s">
        <v>17</v>
      </c>
      <c r="F4583" s="1" t="s">
        <v>3678</v>
      </c>
      <c r="G4583" s="1" t="b">
        <v>1</v>
      </c>
      <c r="H4583" s="1" t="b">
        <v>1</v>
      </c>
      <c r="I4583" s="1" t="s">
        <v>2221</v>
      </c>
      <c r="J4583" s="5"/>
    </row>
    <row r="4584" hidden="1">
      <c r="A4584" s="2" t="s">
        <v>888</v>
      </c>
      <c r="B4584" s="14"/>
      <c r="C4584" s="1" t="s">
        <v>117</v>
      </c>
      <c r="D4584" s="2" t="s">
        <v>1026</v>
      </c>
      <c r="E4584" s="1" t="s">
        <v>17</v>
      </c>
      <c r="F4584" s="4"/>
      <c r="G4584" s="1" t="b">
        <v>1</v>
      </c>
      <c r="H4584" s="1" t="b">
        <v>1</v>
      </c>
      <c r="I4584" s="1" t="s">
        <v>2207</v>
      </c>
      <c r="J4584" s="5"/>
    </row>
    <row r="4585" hidden="1">
      <c r="A4585" s="2" t="s">
        <v>888</v>
      </c>
      <c r="B4585" s="14"/>
      <c r="C4585" s="1" t="s">
        <v>117</v>
      </c>
      <c r="D4585" s="2" t="s">
        <v>1026</v>
      </c>
      <c r="E4585" s="1" t="s">
        <v>17</v>
      </c>
      <c r="F4585" s="1" t="s">
        <v>3676</v>
      </c>
      <c r="G4585" s="1" t="b">
        <v>1</v>
      </c>
      <c r="H4585" s="1" t="b">
        <v>1</v>
      </c>
      <c r="I4585" s="1" t="s">
        <v>2207</v>
      </c>
      <c r="J4585" s="5"/>
    </row>
    <row r="4586" hidden="1">
      <c r="A4586" s="2" t="s">
        <v>888</v>
      </c>
      <c r="B4586" s="14"/>
      <c r="C4586" s="1" t="s">
        <v>117</v>
      </c>
      <c r="D4586" s="2" t="s">
        <v>927</v>
      </c>
      <c r="E4586" s="1" t="s">
        <v>22</v>
      </c>
      <c r="F4586" s="1" t="s">
        <v>2366</v>
      </c>
      <c r="G4586" s="1" t="b">
        <v>1</v>
      </c>
      <c r="H4586" s="1" t="b">
        <v>1</v>
      </c>
      <c r="I4586" s="1" t="s">
        <v>2221</v>
      </c>
      <c r="J4586" s="5"/>
    </row>
    <row r="4587" hidden="1">
      <c r="A4587" s="2" t="s">
        <v>888</v>
      </c>
      <c r="B4587" s="14"/>
      <c r="C4587" s="1" t="s">
        <v>117</v>
      </c>
      <c r="D4587" s="2" t="s">
        <v>1025</v>
      </c>
      <c r="E4587" s="1" t="s">
        <v>17</v>
      </c>
      <c r="F4587" s="1" t="s">
        <v>3688</v>
      </c>
      <c r="G4587" s="1" t="b">
        <v>1</v>
      </c>
      <c r="H4587" s="1" t="b">
        <v>1</v>
      </c>
      <c r="I4587" s="1" t="s">
        <v>2221</v>
      </c>
      <c r="J4587" s="5"/>
    </row>
    <row r="4588" hidden="1">
      <c r="A4588" s="2" t="s">
        <v>888</v>
      </c>
      <c r="B4588" s="14"/>
      <c r="C4588" s="1" t="s">
        <v>117</v>
      </c>
      <c r="D4588" s="2" t="s">
        <v>1025</v>
      </c>
      <c r="E4588" s="1" t="s">
        <v>17</v>
      </c>
      <c r="F4588" s="1" t="s">
        <v>3678</v>
      </c>
      <c r="G4588" s="1" t="b">
        <v>1</v>
      </c>
      <c r="H4588" s="1" t="b">
        <v>1</v>
      </c>
      <c r="I4588" s="1" t="s">
        <v>2221</v>
      </c>
      <c r="J4588" s="5"/>
    </row>
    <row r="4589" hidden="1">
      <c r="A4589" s="2" t="s">
        <v>888</v>
      </c>
      <c r="B4589" s="14"/>
      <c r="C4589" s="1" t="s">
        <v>117</v>
      </c>
      <c r="D4589" s="2" t="s">
        <v>1025</v>
      </c>
      <c r="E4589" s="1" t="s">
        <v>17</v>
      </c>
      <c r="F4589" s="1" t="s">
        <v>3678</v>
      </c>
      <c r="G4589" s="1" t="b">
        <v>1</v>
      </c>
      <c r="H4589" s="1" t="b">
        <v>1</v>
      </c>
      <c r="I4589" s="1" t="s">
        <v>2221</v>
      </c>
      <c r="J4589" s="5"/>
    </row>
    <row r="4590" hidden="1">
      <c r="A4590" s="2" t="s">
        <v>889</v>
      </c>
      <c r="B4590" s="14"/>
      <c r="C4590" s="1" t="s">
        <v>117</v>
      </c>
      <c r="D4590" s="2" t="s">
        <v>3664</v>
      </c>
      <c r="E4590" s="4"/>
      <c r="F4590" s="4"/>
      <c r="G4590" s="1" t="b">
        <v>1</v>
      </c>
      <c r="H4590" s="1" t="b">
        <v>0</v>
      </c>
      <c r="I4590" s="1" t="s">
        <v>2207</v>
      </c>
      <c r="J4590" s="5"/>
    </row>
    <row r="4591" hidden="1">
      <c r="A4591" s="2" t="s">
        <v>889</v>
      </c>
      <c r="B4591" s="14"/>
      <c r="C4591" s="1" t="s">
        <v>117</v>
      </c>
      <c r="D4591" s="2" t="s">
        <v>3664</v>
      </c>
      <c r="E4591" s="4"/>
      <c r="F4591" s="1" t="s">
        <v>3665</v>
      </c>
      <c r="G4591" s="1" t="b">
        <v>1</v>
      </c>
      <c r="H4591" s="1" t="b">
        <v>0</v>
      </c>
      <c r="I4591" s="1" t="s">
        <v>2207</v>
      </c>
      <c r="J4591" s="5"/>
    </row>
    <row r="4592" hidden="1">
      <c r="A4592" s="2" t="s">
        <v>889</v>
      </c>
      <c r="B4592" s="14"/>
      <c r="C4592" s="1" t="s">
        <v>117</v>
      </c>
      <c r="D4592" s="2" t="s">
        <v>931</v>
      </c>
      <c r="E4592" s="1" t="s">
        <v>22</v>
      </c>
      <c r="F4592" s="1" t="s">
        <v>2366</v>
      </c>
      <c r="G4592" s="1" t="b">
        <v>1</v>
      </c>
      <c r="H4592" s="1" t="b">
        <v>1</v>
      </c>
      <c r="I4592" s="1" t="s">
        <v>2221</v>
      </c>
      <c r="J4592" s="5"/>
    </row>
    <row r="4593" hidden="1">
      <c r="A4593" s="2" t="s">
        <v>889</v>
      </c>
      <c r="B4593" s="14"/>
      <c r="C4593" s="1" t="s">
        <v>117</v>
      </c>
      <c r="D4593" s="2" t="s">
        <v>936</v>
      </c>
      <c r="E4593" s="1" t="s">
        <v>22</v>
      </c>
      <c r="F4593" s="1" t="s">
        <v>3669</v>
      </c>
      <c r="G4593" s="1" t="b">
        <v>1</v>
      </c>
      <c r="H4593" s="1" t="b">
        <v>1</v>
      </c>
      <c r="I4593" s="1" t="s">
        <v>2221</v>
      </c>
      <c r="J4593" s="5"/>
    </row>
    <row r="4594" hidden="1">
      <c r="A4594" s="2" t="s">
        <v>889</v>
      </c>
      <c r="B4594" s="14"/>
      <c r="C4594" s="1" t="s">
        <v>117</v>
      </c>
      <c r="D4594" s="2" t="s">
        <v>1025</v>
      </c>
      <c r="E4594" s="1" t="s">
        <v>17</v>
      </c>
      <c r="F4594" s="1" t="s">
        <v>3679</v>
      </c>
      <c r="G4594" s="1" t="b">
        <v>1</v>
      </c>
      <c r="H4594" s="1" t="b">
        <v>1</v>
      </c>
      <c r="I4594" s="1" t="s">
        <v>2221</v>
      </c>
      <c r="J4594" s="5"/>
    </row>
    <row r="4595" hidden="1">
      <c r="A4595" s="2" t="s">
        <v>889</v>
      </c>
      <c r="B4595" s="14"/>
      <c r="C4595" s="1" t="s">
        <v>117</v>
      </c>
      <c r="D4595" s="2" t="s">
        <v>1025</v>
      </c>
      <c r="E4595" s="1" t="s">
        <v>17</v>
      </c>
      <c r="F4595" s="1" t="s">
        <v>3678</v>
      </c>
      <c r="G4595" s="1" t="b">
        <v>1</v>
      </c>
      <c r="H4595" s="1" t="b">
        <v>1</v>
      </c>
      <c r="I4595" s="1" t="s">
        <v>2221</v>
      </c>
      <c r="J4595" s="5"/>
    </row>
    <row r="4596" hidden="1">
      <c r="A4596" s="2" t="s">
        <v>889</v>
      </c>
      <c r="B4596" s="14"/>
      <c r="C4596" s="1" t="s">
        <v>117</v>
      </c>
      <c r="D4596" s="2" t="s">
        <v>931</v>
      </c>
      <c r="E4596" s="1" t="s">
        <v>22</v>
      </c>
      <c r="F4596" s="1" t="s">
        <v>2366</v>
      </c>
      <c r="G4596" s="1" t="b">
        <v>1</v>
      </c>
      <c r="H4596" s="1" t="b">
        <v>1</v>
      </c>
      <c r="I4596" s="1" t="s">
        <v>2221</v>
      </c>
      <c r="J4596" s="5"/>
    </row>
    <row r="4597" hidden="1">
      <c r="A4597" s="2" t="s">
        <v>890</v>
      </c>
      <c r="B4597" s="14"/>
      <c r="C4597" s="1" t="s">
        <v>117</v>
      </c>
      <c r="D4597" s="2" t="s">
        <v>1026</v>
      </c>
      <c r="E4597" s="1" t="s">
        <v>17</v>
      </c>
      <c r="F4597" s="4"/>
      <c r="G4597" s="1" t="b">
        <v>1</v>
      </c>
      <c r="H4597" s="1" t="b">
        <v>1</v>
      </c>
      <c r="I4597" s="1" t="s">
        <v>2207</v>
      </c>
      <c r="J4597" s="5"/>
    </row>
    <row r="4598" hidden="1">
      <c r="A4598" s="2" t="s">
        <v>890</v>
      </c>
      <c r="B4598" s="14"/>
      <c r="C4598" s="1" t="s">
        <v>117</v>
      </c>
      <c r="D4598" s="2" t="s">
        <v>1026</v>
      </c>
      <c r="E4598" s="1" t="s">
        <v>17</v>
      </c>
      <c r="F4598" s="1" t="s">
        <v>3676</v>
      </c>
      <c r="G4598" s="1" t="b">
        <v>1</v>
      </c>
      <c r="H4598" s="1" t="b">
        <v>1</v>
      </c>
      <c r="I4598" s="1" t="s">
        <v>2207</v>
      </c>
      <c r="J4598" s="5"/>
    </row>
    <row r="4599" hidden="1">
      <c r="A4599" s="2" t="s">
        <v>890</v>
      </c>
      <c r="B4599" s="14"/>
      <c r="C4599" s="1" t="s">
        <v>117</v>
      </c>
      <c r="D4599" s="2" t="s">
        <v>933</v>
      </c>
      <c r="E4599" s="1" t="s">
        <v>22</v>
      </c>
      <c r="F4599" s="1" t="s">
        <v>2366</v>
      </c>
      <c r="G4599" s="1" t="b">
        <v>1</v>
      </c>
      <c r="H4599" s="1" t="b">
        <v>1</v>
      </c>
      <c r="I4599" s="1" t="s">
        <v>2221</v>
      </c>
      <c r="J4599" s="5"/>
    </row>
    <row r="4600" hidden="1">
      <c r="A4600" s="2" t="s">
        <v>890</v>
      </c>
      <c r="B4600" s="14"/>
      <c r="C4600" s="1" t="s">
        <v>117</v>
      </c>
      <c r="D4600" s="2" t="s">
        <v>1025</v>
      </c>
      <c r="E4600" s="1" t="s">
        <v>17</v>
      </c>
      <c r="F4600" s="1" t="s">
        <v>3678</v>
      </c>
      <c r="G4600" s="1" t="b">
        <v>1</v>
      </c>
      <c r="H4600" s="1" t="b">
        <v>1</v>
      </c>
      <c r="I4600" s="1" t="s">
        <v>2221</v>
      </c>
      <c r="J4600" s="5"/>
    </row>
    <row r="4601" hidden="1">
      <c r="A4601" s="2" t="s">
        <v>890</v>
      </c>
      <c r="B4601" s="14"/>
      <c r="C4601" s="1" t="s">
        <v>117</v>
      </c>
      <c r="D4601" s="2" t="s">
        <v>1025</v>
      </c>
      <c r="E4601" s="1" t="s">
        <v>17</v>
      </c>
      <c r="F4601" s="1" t="s">
        <v>3678</v>
      </c>
      <c r="G4601" s="1" t="b">
        <v>1</v>
      </c>
      <c r="H4601" s="1" t="b">
        <v>1</v>
      </c>
      <c r="I4601" s="1" t="s">
        <v>2221</v>
      </c>
      <c r="J4601" s="5"/>
    </row>
    <row r="4602" hidden="1">
      <c r="A4602" s="2" t="s">
        <v>890</v>
      </c>
      <c r="B4602" s="14"/>
      <c r="C4602" s="1" t="s">
        <v>117</v>
      </c>
      <c r="D4602" s="2" t="s">
        <v>933</v>
      </c>
      <c r="E4602" s="1" t="s">
        <v>22</v>
      </c>
      <c r="F4602" s="1" t="s">
        <v>2366</v>
      </c>
      <c r="G4602" s="1" t="b">
        <v>1</v>
      </c>
      <c r="H4602" s="1" t="b">
        <v>1</v>
      </c>
      <c r="I4602" s="1" t="s">
        <v>2221</v>
      </c>
      <c r="J4602" s="5"/>
    </row>
    <row r="4603" hidden="1">
      <c r="A4603" s="2" t="s">
        <v>891</v>
      </c>
      <c r="B4603" s="14"/>
      <c r="C4603" s="1" t="s">
        <v>117</v>
      </c>
      <c r="D4603" s="2" t="s">
        <v>962</v>
      </c>
      <c r="E4603" s="1" t="s">
        <v>20</v>
      </c>
      <c r="F4603" s="4"/>
      <c r="G4603" s="1" t="b">
        <v>1</v>
      </c>
      <c r="H4603" s="1" t="b">
        <v>1</v>
      </c>
      <c r="I4603" s="1" t="s">
        <v>2207</v>
      </c>
      <c r="J4603" s="5"/>
    </row>
    <row r="4604" hidden="1">
      <c r="A4604" s="2" t="s">
        <v>891</v>
      </c>
      <c r="B4604" s="14"/>
      <c r="C4604" s="1" t="s">
        <v>117</v>
      </c>
      <c r="D4604" s="2" t="s">
        <v>962</v>
      </c>
      <c r="E4604" s="1" t="s">
        <v>20</v>
      </c>
      <c r="F4604" s="1" t="s">
        <v>3662</v>
      </c>
      <c r="G4604" s="1" t="b">
        <v>1</v>
      </c>
      <c r="H4604" s="1" t="b">
        <v>1</v>
      </c>
      <c r="I4604" s="1" t="s">
        <v>2207</v>
      </c>
      <c r="J4604" s="5"/>
    </row>
    <row r="4605" hidden="1">
      <c r="A4605" s="2" t="s">
        <v>891</v>
      </c>
      <c r="B4605" s="14"/>
      <c r="C4605" s="1" t="s">
        <v>117</v>
      </c>
      <c r="D4605" s="2" t="s">
        <v>930</v>
      </c>
      <c r="E4605" s="1" t="s">
        <v>22</v>
      </c>
      <c r="F4605" s="1" t="s">
        <v>2366</v>
      </c>
      <c r="G4605" s="1" t="b">
        <v>1</v>
      </c>
      <c r="H4605" s="1" t="b">
        <v>1</v>
      </c>
      <c r="I4605" s="1" t="s">
        <v>2221</v>
      </c>
      <c r="J4605" s="5"/>
    </row>
    <row r="4606" hidden="1">
      <c r="A4606" s="2" t="s">
        <v>891</v>
      </c>
      <c r="B4606" s="14"/>
      <c r="C4606" s="1" t="s">
        <v>117</v>
      </c>
      <c r="D4606" s="2" t="s">
        <v>1025</v>
      </c>
      <c r="E4606" s="1" t="s">
        <v>17</v>
      </c>
      <c r="F4606" s="1" t="s">
        <v>3679</v>
      </c>
      <c r="G4606" s="1" t="b">
        <v>1</v>
      </c>
      <c r="H4606" s="1" t="b">
        <v>1</v>
      </c>
      <c r="I4606" s="1" t="s">
        <v>2221</v>
      </c>
      <c r="J4606" s="5"/>
    </row>
    <row r="4607" hidden="1">
      <c r="A4607" s="2" t="s">
        <v>891</v>
      </c>
      <c r="B4607" s="14"/>
      <c r="C4607" s="1" t="s">
        <v>117</v>
      </c>
      <c r="D4607" s="2" t="s">
        <v>1025</v>
      </c>
      <c r="E4607" s="1" t="s">
        <v>17</v>
      </c>
      <c r="F4607" s="1" t="s">
        <v>3679</v>
      </c>
      <c r="G4607" s="1" t="b">
        <v>1</v>
      </c>
      <c r="H4607" s="1" t="b">
        <v>1</v>
      </c>
      <c r="I4607" s="1" t="s">
        <v>2221</v>
      </c>
      <c r="J4607" s="5"/>
    </row>
    <row r="4608" hidden="1">
      <c r="A4608" s="2" t="s">
        <v>891</v>
      </c>
      <c r="B4608" s="14"/>
      <c r="C4608" s="1" t="s">
        <v>117</v>
      </c>
      <c r="D4608" s="2" t="s">
        <v>930</v>
      </c>
      <c r="E4608" s="1" t="s">
        <v>22</v>
      </c>
      <c r="F4608" s="1" t="s">
        <v>3689</v>
      </c>
      <c r="G4608" s="1" t="b">
        <v>1</v>
      </c>
      <c r="H4608" s="1" t="b">
        <v>1</v>
      </c>
      <c r="I4608" s="1" t="s">
        <v>2221</v>
      </c>
      <c r="J4608" s="5"/>
    </row>
    <row r="4609" hidden="1">
      <c r="A4609" s="2" t="s">
        <v>891</v>
      </c>
      <c r="B4609" s="14"/>
      <c r="C4609" s="1" t="s">
        <v>117</v>
      </c>
      <c r="D4609" s="2" t="s">
        <v>1025</v>
      </c>
      <c r="E4609" s="1" t="s">
        <v>17</v>
      </c>
      <c r="F4609" s="1" t="s">
        <v>3681</v>
      </c>
      <c r="G4609" s="1" t="b">
        <v>1</v>
      </c>
      <c r="H4609" s="1" t="b">
        <v>1</v>
      </c>
      <c r="I4609" s="1" t="s">
        <v>2236</v>
      </c>
      <c r="J4609" s="5"/>
    </row>
    <row r="4610" hidden="1">
      <c r="A4610" s="2" t="s">
        <v>892</v>
      </c>
      <c r="B4610" s="14"/>
      <c r="C4610" s="1" t="s">
        <v>117</v>
      </c>
      <c r="D4610" s="2" t="s">
        <v>930</v>
      </c>
      <c r="E4610" s="1" t="s">
        <v>22</v>
      </c>
      <c r="F4610" s="1" t="s">
        <v>2366</v>
      </c>
      <c r="G4610" s="1" t="b">
        <v>1</v>
      </c>
      <c r="H4610" s="1" t="b">
        <v>1</v>
      </c>
      <c r="I4610" s="1" t="s">
        <v>2221</v>
      </c>
      <c r="J4610" s="5"/>
    </row>
    <row r="4611" hidden="1">
      <c r="A4611" s="2" t="s">
        <v>892</v>
      </c>
      <c r="B4611" s="14"/>
      <c r="C4611" s="1" t="s">
        <v>117</v>
      </c>
      <c r="D4611" s="2" t="s">
        <v>1025</v>
      </c>
      <c r="E4611" s="1" t="s">
        <v>17</v>
      </c>
      <c r="F4611" s="1" t="s">
        <v>3679</v>
      </c>
      <c r="G4611" s="1" t="b">
        <v>1</v>
      </c>
      <c r="H4611" s="1" t="b">
        <v>1</v>
      </c>
      <c r="I4611" s="1" t="s">
        <v>2221</v>
      </c>
      <c r="J4611" s="5"/>
    </row>
    <row r="4612" hidden="1">
      <c r="A4612" s="2" t="s">
        <v>892</v>
      </c>
      <c r="B4612" s="14"/>
      <c r="C4612" s="1" t="s">
        <v>117</v>
      </c>
      <c r="D4612" s="2" t="s">
        <v>1025</v>
      </c>
      <c r="E4612" s="1" t="s">
        <v>17</v>
      </c>
      <c r="F4612" s="1" t="s">
        <v>3681</v>
      </c>
      <c r="G4612" s="1" t="b">
        <v>1</v>
      </c>
      <c r="H4612" s="1" t="b">
        <v>1</v>
      </c>
      <c r="I4612" s="1" t="s">
        <v>2236</v>
      </c>
      <c r="J4612" s="5"/>
    </row>
    <row r="4613" hidden="1">
      <c r="A4613" s="2" t="s">
        <v>892</v>
      </c>
      <c r="B4613" s="14"/>
      <c r="C4613" s="1" t="s">
        <v>117</v>
      </c>
      <c r="D4613" s="2" t="s">
        <v>930</v>
      </c>
      <c r="E4613" s="1" t="s">
        <v>22</v>
      </c>
      <c r="F4613" s="1" t="s">
        <v>2366</v>
      </c>
      <c r="G4613" s="1" t="b">
        <v>1</v>
      </c>
      <c r="H4613" s="1" t="b">
        <v>1</v>
      </c>
      <c r="I4613" s="1" t="s">
        <v>2221</v>
      </c>
      <c r="J4613" s="5"/>
    </row>
    <row r="4614" hidden="1">
      <c r="A4614" s="2" t="s">
        <v>892</v>
      </c>
      <c r="B4614" s="14"/>
      <c r="C4614" s="1" t="s">
        <v>117</v>
      </c>
      <c r="D4614" s="2" t="s">
        <v>1025</v>
      </c>
      <c r="E4614" s="1" t="s">
        <v>17</v>
      </c>
      <c r="F4614" s="1" t="s">
        <v>3679</v>
      </c>
      <c r="G4614" s="1" t="b">
        <v>1</v>
      </c>
      <c r="H4614" s="1" t="b">
        <v>1</v>
      </c>
      <c r="I4614" s="1" t="s">
        <v>2221</v>
      </c>
      <c r="J4614" s="5"/>
    </row>
    <row r="4615" hidden="1">
      <c r="A4615" s="2" t="s">
        <v>892</v>
      </c>
      <c r="B4615" s="14"/>
      <c r="C4615" s="1" t="s">
        <v>117</v>
      </c>
      <c r="D4615" s="2" t="s">
        <v>940</v>
      </c>
      <c r="E4615" s="1" t="s">
        <v>22</v>
      </c>
      <c r="F4615" s="1" t="s">
        <v>3690</v>
      </c>
      <c r="G4615" s="1" t="b">
        <v>1</v>
      </c>
      <c r="H4615" s="1" t="b">
        <v>1</v>
      </c>
      <c r="I4615" s="1" t="s">
        <v>2221</v>
      </c>
      <c r="J4615" s="5"/>
    </row>
    <row r="4616" hidden="1">
      <c r="A4616" s="2" t="s">
        <v>892</v>
      </c>
      <c r="B4616" s="14"/>
      <c r="C4616" s="1" t="s">
        <v>117</v>
      </c>
      <c r="D4616" s="2" t="s">
        <v>863</v>
      </c>
      <c r="E4616" s="1" t="s">
        <v>13</v>
      </c>
      <c r="F4616" s="1" t="s">
        <v>3691</v>
      </c>
      <c r="G4616" s="1" t="b">
        <v>1</v>
      </c>
      <c r="H4616" s="1" t="b">
        <v>1</v>
      </c>
      <c r="I4616" s="1" t="s">
        <v>2236</v>
      </c>
      <c r="J4616" s="5"/>
    </row>
    <row r="4617" hidden="1">
      <c r="A4617" s="2" t="s">
        <v>893</v>
      </c>
      <c r="B4617" s="14"/>
      <c r="C4617" s="1" t="s">
        <v>117</v>
      </c>
      <c r="D4617" s="2" t="s">
        <v>930</v>
      </c>
      <c r="E4617" s="1" t="s">
        <v>22</v>
      </c>
      <c r="F4617" s="1" t="s">
        <v>2366</v>
      </c>
      <c r="G4617" s="1" t="b">
        <v>1</v>
      </c>
      <c r="H4617" s="1" t="b">
        <v>1</v>
      </c>
      <c r="I4617" s="1" t="s">
        <v>2221</v>
      </c>
      <c r="J4617" s="5"/>
    </row>
    <row r="4618" hidden="1">
      <c r="A4618" s="2" t="s">
        <v>893</v>
      </c>
      <c r="B4618" s="14"/>
      <c r="C4618" s="1" t="s">
        <v>117</v>
      </c>
      <c r="D4618" s="2" t="s">
        <v>1025</v>
      </c>
      <c r="E4618" s="1" t="s">
        <v>17</v>
      </c>
      <c r="F4618" s="1" t="s">
        <v>3679</v>
      </c>
      <c r="G4618" s="1" t="b">
        <v>1</v>
      </c>
      <c r="H4618" s="1" t="b">
        <v>1</v>
      </c>
      <c r="I4618" s="1" t="s">
        <v>2221</v>
      </c>
      <c r="J4618" s="5"/>
    </row>
    <row r="4619" hidden="1">
      <c r="A4619" s="2" t="s">
        <v>893</v>
      </c>
      <c r="B4619" s="14"/>
      <c r="C4619" s="1" t="s">
        <v>117</v>
      </c>
      <c r="D4619" s="2" t="s">
        <v>1025</v>
      </c>
      <c r="E4619" s="1" t="s">
        <v>17</v>
      </c>
      <c r="F4619" s="1" t="s">
        <v>3679</v>
      </c>
      <c r="G4619" s="1" t="b">
        <v>1</v>
      </c>
      <c r="H4619" s="1" t="b">
        <v>1</v>
      </c>
      <c r="I4619" s="1" t="s">
        <v>2221</v>
      </c>
      <c r="J4619" s="5"/>
    </row>
    <row r="4620" hidden="1">
      <c r="A4620" s="2" t="s">
        <v>893</v>
      </c>
      <c r="B4620" s="14"/>
      <c r="C4620" s="1" t="s">
        <v>117</v>
      </c>
      <c r="D4620" s="2" t="s">
        <v>1025</v>
      </c>
      <c r="E4620" s="1" t="s">
        <v>17</v>
      </c>
      <c r="F4620" s="1" t="s">
        <v>3692</v>
      </c>
      <c r="G4620" s="1" t="b">
        <v>1</v>
      </c>
      <c r="H4620" s="1" t="b">
        <v>1</v>
      </c>
      <c r="I4620" s="1" t="s">
        <v>2236</v>
      </c>
      <c r="J4620" s="5"/>
    </row>
    <row r="4621" hidden="1">
      <c r="A4621" s="2" t="s">
        <v>893</v>
      </c>
      <c r="B4621" s="14"/>
      <c r="C4621" s="1" t="s">
        <v>117</v>
      </c>
      <c r="D4621" s="2" t="s">
        <v>1025</v>
      </c>
      <c r="E4621" s="1" t="s">
        <v>17</v>
      </c>
      <c r="F4621" s="1" t="s">
        <v>3693</v>
      </c>
      <c r="G4621" s="1" t="b">
        <v>1</v>
      </c>
      <c r="H4621" s="1" t="b">
        <v>1</v>
      </c>
      <c r="I4621" s="1" t="s">
        <v>2221</v>
      </c>
      <c r="J4621" s="5"/>
    </row>
    <row r="4622" hidden="1">
      <c r="A4622" s="2" t="s">
        <v>893</v>
      </c>
      <c r="B4622" s="14"/>
      <c r="C4622" s="1" t="s">
        <v>117</v>
      </c>
      <c r="D4622" s="2" t="s">
        <v>930</v>
      </c>
      <c r="E4622" s="1" t="s">
        <v>22</v>
      </c>
      <c r="F4622" s="1" t="s">
        <v>2366</v>
      </c>
      <c r="G4622" s="1" t="b">
        <v>1</v>
      </c>
      <c r="H4622" s="1" t="b">
        <v>1</v>
      </c>
      <c r="I4622" s="1" t="s">
        <v>2221</v>
      </c>
      <c r="J4622" s="5"/>
    </row>
    <row r="4623" hidden="1">
      <c r="A4623" s="2" t="s">
        <v>893</v>
      </c>
      <c r="B4623" s="14"/>
      <c r="C4623" s="1" t="s">
        <v>117</v>
      </c>
      <c r="D4623" s="2" t="s">
        <v>1025</v>
      </c>
      <c r="E4623" s="1" t="s">
        <v>17</v>
      </c>
      <c r="F4623" s="1" t="s">
        <v>3693</v>
      </c>
      <c r="G4623" s="1" t="b">
        <v>1</v>
      </c>
      <c r="H4623" s="1" t="b">
        <v>1</v>
      </c>
      <c r="I4623" s="1" t="s">
        <v>2221</v>
      </c>
      <c r="J4623" s="5"/>
    </row>
    <row r="4624" hidden="1">
      <c r="A4624" s="2" t="s">
        <v>893</v>
      </c>
      <c r="B4624" s="14"/>
      <c r="C4624" s="1" t="s">
        <v>117</v>
      </c>
      <c r="D4624" s="2" t="s">
        <v>863</v>
      </c>
      <c r="E4624" s="1" t="s">
        <v>13</v>
      </c>
      <c r="F4624" s="1" t="s">
        <v>2540</v>
      </c>
      <c r="G4624" s="1" t="b">
        <v>1</v>
      </c>
      <c r="H4624" s="1" t="b">
        <v>1</v>
      </c>
      <c r="I4624" s="1" t="s">
        <v>2236</v>
      </c>
      <c r="J4624" s="5"/>
    </row>
    <row r="4625" hidden="1">
      <c r="A4625" s="2" t="s">
        <v>893</v>
      </c>
      <c r="B4625" s="14"/>
      <c r="C4625" s="1" t="s">
        <v>117</v>
      </c>
      <c r="D4625" s="2" t="s">
        <v>940</v>
      </c>
      <c r="E4625" s="1" t="s">
        <v>22</v>
      </c>
      <c r="F4625" s="1" t="s">
        <v>3690</v>
      </c>
      <c r="G4625" s="1" t="b">
        <v>1</v>
      </c>
      <c r="H4625" s="1" t="b">
        <v>1</v>
      </c>
      <c r="I4625" s="1" t="s">
        <v>2221</v>
      </c>
      <c r="J4625" s="5"/>
    </row>
    <row r="4626" hidden="1">
      <c r="A4626" s="2" t="s">
        <v>894</v>
      </c>
      <c r="B4626" s="14"/>
      <c r="C4626" s="1" t="s">
        <v>117</v>
      </c>
      <c r="D4626" s="2" t="s">
        <v>930</v>
      </c>
      <c r="E4626" s="1" t="s">
        <v>22</v>
      </c>
      <c r="F4626" s="1" t="s">
        <v>2366</v>
      </c>
      <c r="G4626" s="1" t="b">
        <v>1</v>
      </c>
      <c r="H4626" s="1" t="b">
        <v>1</v>
      </c>
      <c r="I4626" s="1" t="s">
        <v>2221</v>
      </c>
      <c r="J4626" s="5"/>
    </row>
    <row r="4627" hidden="1">
      <c r="A4627" s="2" t="s">
        <v>894</v>
      </c>
      <c r="B4627" s="14"/>
      <c r="C4627" s="1" t="s">
        <v>117</v>
      </c>
      <c r="D4627" s="2" t="s">
        <v>1025</v>
      </c>
      <c r="E4627" s="1" t="s">
        <v>17</v>
      </c>
      <c r="F4627" s="1" t="s">
        <v>3694</v>
      </c>
      <c r="G4627" s="1" t="b">
        <v>1</v>
      </c>
      <c r="H4627" s="1" t="b">
        <v>1</v>
      </c>
      <c r="I4627" s="1" t="s">
        <v>2221</v>
      </c>
      <c r="J4627" s="5"/>
    </row>
    <row r="4628" hidden="1">
      <c r="A4628" s="2" t="s">
        <v>894</v>
      </c>
      <c r="B4628" s="14"/>
      <c r="C4628" s="1" t="s">
        <v>117</v>
      </c>
      <c r="D4628" s="2" t="s">
        <v>1025</v>
      </c>
      <c r="E4628" s="1" t="s">
        <v>17</v>
      </c>
      <c r="F4628" s="1" t="s">
        <v>3681</v>
      </c>
      <c r="G4628" s="1" t="b">
        <v>1</v>
      </c>
      <c r="H4628" s="1" t="b">
        <v>1</v>
      </c>
      <c r="I4628" s="1" t="s">
        <v>2236</v>
      </c>
      <c r="J4628" s="5"/>
    </row>
    <row r="4629" hidden="1">
      <c r="A4629" s="2" t="s">
        <v>894</v>
      </c>
      <c r="B4629" s="14"/>
      <c r="C4629" s="1" t="s">
        <v>117</v>
      </c>
      <c r="D4629" s="2" t="s">
        <v>930</v>
      </c>
      <c r="E4629" s="1" t="s">
        <v>22</v>
      </c>
      <c r="F4629" s="1" t="s">
        <v>2366</v>
      </c>
      <c r="G4629" s="1" t="b">
        <v>1</v>
      </c>
      <c r="H4629" s="1" t="b">
        <v>1</v>
      </c>
      <c r="I4629" s="1" t="s">
        <v>2221</v>
      </c>
      <c r="J4629" s="5"/>
    </row>
    <row r="4630" hidden="1">
      <c r="A4630" s="2" t="s">
        <v>894</v>
      </c>
      <c r="B4630" s="14"/>
      <c r="C4630" s="1" t="s">
        <v>117</v>
      </c>
      <c r="D4630" s="2" t="s">
        <v>1025</v>
      </c>
      <c r="E4630" s="1" t="s">
        <v>17</v>
      </c>
      <c r="F4630" s="1" t="s">
        <v>3694</v>
      </c>
      <c r="G4630" s="1" t="b">
        <v>1</v>
      </c>
      <c r="H4630" s="1" t="b">
        <v>1</v>
      </c>
      <c r="I4630" s="1" t="s">
        <v>2221</v>
      </c>
      <c r="J4630" s="5"/>
    </row>
    <row r="4631" hidden="1">
      <c r="A4631" s="2" t="s">
        <v>894</v>
      </c>
      <c r="B4631" s="14"/>
      <c r="C4631" s="1" t="s">
        <v>117</v>
      </c>
      <c r="D4631" s="2" t="s">
        <v>940</v>
      </c>
      <c r="E4631" s="1" t="s">
        <v>22</v>
      </c>
      <c r="F4631" s="1" t="s">
        <v>3690</v>
      </c>
      <c r="G4631" s="1" t="b">
        <v>1</v>
      </c>
      <c r="H4631" s="1" t="b">
        <v>1</v>
      </c>
      <c r="I4631" s="1" t="s">
        <v>2221</v>
      </c>
      <c r="J4631" s="5"/>
    </row>
    <row r="4632" hidden="1">
      <c r="A4632" s="2" t="s">
        <v>894</v>
      </c>
      <c r="B4632" s="14"/>
      <c r="C4632" s="1" t="s">
        <v>117</v>
      </c>
      <c r="D4632" s="2" t="s">
        <v>863</v>
      </c>
      <c r="E4632" s="1" t="s">
        <v>13</v>
      </c>
      <c r="F4632" s="1" t="s">
        <v>3691</v>
      </c>
      <c r="G4632" s="1" t="b">
        <v>1</v>
      </c>
      <c r="H4632" s="1" t="b">
        <v>1</v>
      </c>
      <c r="I4632" s="1" t="s">
        <v>2236</v>
      </c>
      <c r="J4632" s="5"/>
    </row>
    <row r="4633" hidden="1">
      <c r="A4633" s="2" t="s">
        <v>895</v>
      </c>
      <c r="B4633" s="14"/>
      <c r="C4633" s="1" t="s">
        <v>117</v>
      </c>
      <c r="D4633" s="2" t="s">
        <v>930</v>
      </c>
      <c r="E4633" s="1" t="s">
        <v>22</v>
      </c>
      <c r="F4633" s="1" t="s">
        <v>2366</v>
      </c>
      <c r="G4633" s="1" t="b">
        <v>1</v>
      </c>
      <c r="H4633" s="1" t="b">
        <v>1</v>
      </c>
      <c r="I4633" s="1" t="s">
        <v>2221</v>
      </c>
      <c r="J4633" s="5"/>
    </row>
    <row r="4634" hidden="1">
      <c r="A4634" s="2" t="s">
        <v>895</v>
      </c>
      <c r="B4634" s="14"/>
      <c r="C4634" s="1" t="s">
        <v>117</v>
      </c>
      <c r="D4634" s="2" t="s">
        <v>1025</v>
      </c>
      <c r="E4634" s="1" t="s">
        <v>17</v>
      </c>
      <c r="F4634" s="1" t="s">
        <v>3694</v>
      </c>
      <c r="G4634" s="1" t="b">
        <v>1</v>
      </c>
      <c r="H4634" s="1" t="b">
        <v>1</v>
      </c>
      <c r="I4634" s="1" t="s">
        <v>2221</v>
      </c>
      <c r="J4634" s="5"/>
    </row>
    <row r="4635" hidden="1">
      <c r="A4635" s="2" t="s">
        <v>895</v>
      </c>
      <c r="B4635" s="14"/>
      <c r="C4635" s="1" t="s">
        <v>117</v>
      </c>
      <c r="D4635" s="2" t="s">
        <v>1025</v>
      </c>
      <c r="E4635" s="1" t="s">
        <v>17</v>
      </c>
      <c r="F4635" s="1" t="s">
        <v>3692</v>
      </c>
      <c r="G4635" s="1" t="b">
        <v>1</v>
      </c>
      <c r="H4635" s="1" t="b">
        <v>1</v>
      </c>
      <c r="I4635" s="1" t="s">
        <v>2236</v>
      </c>
      <c r="J4635" s="5"/>
    </row>
    <row r="4636" hidden="1">
      <c r="A4636" s="2" t="s">
        <v>895</v>
      </c>
      <c r="B4636" s="14"/>
      <c r="C4636" s="1" t="s">
        <v>117</v>
      </c>
      <c r="D4636" s="2" t="s">
        <v>930</v>
      </c>
      <c r="E4636" s="1" t="s">
        <v>22</v>
      </c>
      <c r="F4636" s="1" t="s">
        <v>2366</v>
      </c>
      <c r="G4636" s="1" t="b">
        <v>1</v>
      </c>
      <c r="H4636" s="1" t="b">
        <v>1</v>
      </c>
      <c r="I4636" s="1" t="s">
        <v>2221</v>
      </c>
      <c r="J4636" s="5"/>
    </row>
    <row r="4637" hidden="1">
      <c r="A4637" s="2" t="s">
        <v>895</v>
      </c>
      <c r="B4637" s="14"/>
      <c r="C4637" s="1" t="s">
        <v>117</v>
      </c>
      <c r="D4637" s="2" t="s">
        <v>1025</v>
      </c>
      <c r="E4637" s="1" t="s">
        <v>17</v>
      </c>
      <c r="F4637" s="1" t="s">
        <v>3694</v>
      </c>
      <c r="G4637" s="1" t="b">
        <v>1</v>
      </c>
      <c r="H4637" s="1" t="b">
        <v>1</v>
      </c>
      <c r="I4637" s="1" t="s">
        <v>2221</v>
      </c>
      <c r="J4637" s="5"/>
    </row>
    <row r="4638" hidden="1">
      <c r="A4638" s="2" t="s">
        <v>895</v>
      </c>
      <c r="B4638" s="14"/>
      <c r="C4638" s="1" t="s">
        <v>117</v>
      </c>
      <c r="D4638" s="2" t="s">
        <v>940</v>
      </c>
      <c r="E4638" s="1" t="s">
        <v>22</v>
      </c>
      <c r="F4638" s="1" t="s">
        <v>3690</v>
      </c>
      <c r="G4638" s="1" t="b">
        <v>1</v>
      </c>
      <c r="H4638" s="1" t="b">
        <v>1</v>
      </c>
      <c r="I4638" s="1" t="s">
        <v>2221</v>
      </c>
      <c r="J4638" s="5"/>
    </row>
    <row r="4639" hidden="1">
      <c r="A4639" s="2" t="s">
        <v>895</v>
      </c>
      <c r="B4639" s="14"/>
      <c r="C4639" s="1" t="s">
        <v>117</v>
      </c>
      <c r="D4639" s="2" t="s">
        <v>863</v>
      </c>
      <c r="E4639" s="1" t="s">
        <v>13</v>
      </c>
      <c r="F4639" s="1" t="s">
        <v>3691</v>
      </c>
      <c r="G4639" s="1" t="b">
        <v>1</v>
      </c>
      <c r="H4639" s="1" t="b">
        <v>1</v>
      </c>
      <c r="I4639" s="1" t="s">
        <v>2236</v>
      </c>
      <c r="J4639" s="5"/>
    </row>
    <row r="4640" hidden="1">
      <c r="A4640" s="2" t="s">
        <v>896</v>
      </c>
      <c r="B4640" s="14"/>
      <c r="C4640" s="1" t="s">
        <v>117</v>
      </c>
      <c r="D4640" s="2" t="s">
        <v>931</v>
      </c>
      <c r="E4640" s="1" t="s">
        <v>22</v>
      </c>
      <c r="F4640" s="1" t="s">
        <v>2366</v>
      </c>
      <c r="G4640" s="1" t="b">
        <v>1</v>
      </c>
      <c r="H4640" s="1" t="b">
        <v>1</v>
      </c>
      <c r="I4640" s="1" t="s">
        <v>2221</v>
      </c>
      <c r="J4640" s="5"/>
    </row>
    <row r="4641" hidden="1">
      <c r="A4641" s="2" t="s">
        <v>896</v>
      </c>
      <c r="B4641" s="14"/>
      <c r="C4641" s="1" t="s">
        <v>117</v>
      </c>
      <c r="D4641" s="2" t="s">
        <v>1025</v>
      </c>
      <c r="E4641" s="1" t="s">
        <v>17</v>
      </c>
      <c r="F4641" s="1" t="s">
        <v>3694</v>
      </c>
      <c r="G4641" s="1" t="b">
        <v>1</v>
      </c>
      <c r="H4641" s="1" t="b">
        <v>1</v>
      </c>
      <c r="I4641" s="1" t="s">
        <v>2221</v>
      </c>
      <c r="J4641" s="5"/>
    </row>
    <row r="4642" hidden="1">
      <c r="A4642" s="2" t="s">
        <v>896</v>
      </c>
      <c r="B4642" s="14"/>
      <c r="C4642" s="1" t="s">
        <v>117</v>
      </c>
      <c r="D4642" s="2" t="s">
        <v>1025</v>
      </c>
      <c r="E4642" s="1" t="s">
        <v>17</v>
      </c>
      <c r="F4642" s="1" t="s">
        <v>3695</v>
      </c>
      <c r="G4642" s="1" t="b">
        <v>1</v>
      </c>
      <c r="H4642" s="1" t="b">
        <v>1</v>
      </c>
      <c r="I4642" s="1" t="s">
        <v>2221</v>
      </c>
      <c r="J4642" s="5"/>
    </row>
    <row r="4643" hidden="1">
      <c r="A4643" s="2" t="s">
        <v>896</v>
      </c>
      <c r="B4643" s="14"/>
      <c r="C4643" s="1" t="s">
        <v>117</v>
      </c>
      <c r="D4643" s="2" t="s">
        <v>1025</v>
      </c>
      <c r="E4643" s="1" t="s">
        <v>17</v>
      </c>
      <c r="F4643" s="1" t="s">
        <v>3696</v>
      </c>
      <c r="G4643" s="1" t="b">
        <v>1</v>
      </c>
      <c r="H4643" s="1" t="b">
        <v>1</v>
      </c>
      <c r="I4643" s="1" t="s">
        <v>2236</v>
      </c>
      <c r="J4643" s="5"/>
    </row>
    <row r="4644" hidden="1">
      <c r="A4644" s="2" t="s">
        <v>896</v>
      </c>
      <c r="B4644" s="14"/>
      <c r="C4644" s="1" t="s">
        <v>117</v>
      </c>
      <c r="D4644" s="2" t="s">
        <v>1025</v>
      </c>
      <c r="E4644" s="1" t="s">
        <v>17</v>
      </c>
      <c r="F4644" s="1" t="s">
        <v>3695</v>
      </c>
      <c r="G4644" s="1" t="b">
        <v>1</v>
      </c>
      <c r="H4644" s="1" t="b">
        <v>1</v>
      </c>
      <c r="I4644" s="1" t="s">
        <v>2221</v>
      </c>
      <c r="J4644" s="5"/>
    </row>
    <row r="4645" hidden="1">
      <c r="A4645" s="2" t="s">
        <v>896</v>
      </c>
      <c r="B4645" s="14"/>
      <c r="C4645" s="1" t="s">
        <v>117</v>
      </c>
      <c r="D4645" s="2" t="s">
        <v>940</v>
      </c>
      <c r="E4645" s="1" t="s">
        <v>22</v>
      </c>
      <c r="F4645" s="1" t="s">
        <v>3690</v>
      </c>
      <c r="G4645" s="1" t="b">
        <v>1</v>
      </c>
      <c r="H4645" s="1" t="b">
        <v>1</v>
      </c>
      <c r="I4645" s="1" t="s">
        <v>2221</v>
      </c>
      <c r="J4645" s="5"/>
    </row>
    <row r="4646" hidden="1">
      <c r="A4646" s="2" t="s">
        <v>896</v>
      </c>
      <c r="B4646" s="14"/>
      <c r="C4646" s="1" t="s">
        <v>117</v>
      </c>
      <c r="D4646" s="2" t="s">
        <v>863</v>
      </c>
      <c r="E4646" s="1" t="s">
        <v>13</v>
      </c>
      <c r="F4646" s="1" t="s">
        <v>3697</v>
      </c>
      <c r="G4646" s="1" t="b">
        <v>1</v>
      </c>
      <c r="H4646" s="1" t="b">
        <v>1</v>
      </c>
      <c r="I4646" s="1" t="s">
        <v>2236</v>
      </c>
      <c r="J4646" s="5"/>
    </row>
    <row r="4647" hidden="1">
      <c r="A4647" s="2" t="s">
        <v>897</v>
      </c>
      <c r="B4647" s="14"/>
      <c r="C4647" s="1" t="s">
        <v>117</v>
      </c>
      <c r="D4647" s="2" t="s">
        <v>1025</v>
      </c>
      <c r="E4647" s="1" t="s">
        <v>17</v>
      </c>
      <c r="F4647" s="1" t="s">
        <v>3679</v>
      </c>
      <c r="G4647" s="1" t="b">
        <v>1</v>
      </c>
      <c r="H4647" s="1" t="b">
        <v>1</v>
      </c>
      <c r="I4647" s="1" t="s">
        <v>2221</v>
      </c>
      <c r="J4647" s="5"/>
    </row>
    <row r="4648" hidden="1">
      <c r="A4648" s="2" t="s">
        <v>897</v>
      </c>
      <c r="B4648" s="14"/>
      <c r="C4648" s="1" t="s">
        <v>117</v>
      </c>
      <c r="D4648" s="2" t="s">
        <v>931</v>
      </c>
      <c r="E4648" s="1" t="s">
        <v>22</v>
      </c>
      <c r="F4648" s="1" t="s">
        <v>3698</v>
      </c>
      <c r="G4648" s="1" t="b">
        <v>1</v>
      </c>
      <c r="H4648" s="1" t="b">
        <v>1</v>
      </c>
      <c r="I4648" s="1" t="s">
        <v>2221</v>
      </c>
      <c r="J4648" s="5"/>
    </row>
    <row r="4649" hidden="1">
      <c r="A4649" s="2" t="s">
        <v>897</v>
      </c>
      <c r="B4649" s="14"/>
      <c r="C4649" s="1" t="s">
        <v>117</v>
      </c>
      <c r="D4649" s="2" t="s">
        <v>1025</v>
      </c>
      <c r="E4649" s="1" t="s">
        <v>17</v>
      </c>
      <c r="F4649" s="1" t="s">
        <v>3699</v>
      </c>
      <c r="G4649" s="1" t="b">
        <v>1</v>
      </c>
      <c r="H4649" s="1" t="b">
        <v>1</v>
      </c>
      <c r="I4649" s="1" t="s">
        <v>2221</v>
      </c>
      <c r="J4649" s="5"/>
    </row>
    <row r="4650" hidden="1">
      <c r="A4650" s="2" t="s">
        <v>897</v>
      </c>
      <c r="B4650" s="14"/>
      <c r="C4650" s="1" t="s">
        <v>117</v>
      </c>
      <c r="D4650" s="2" t="s">
        <v>1025</v>
      </c>
      <c r="E4650" s="1" t="s">
        <v>17</v>
      </c>
      <c r="F4650" s="1" t="s">
        <v>3692</v>
      </c>
      <c r="G4650" s="1" t="b">
        <v>1</v>
      </c>
      <c r="H4650" s="1" t="b">
        <v>1</v>
      </c>
      <c r="I4650" s="1" t="s">
        <v>2236</v>
      </c>
      <c r="J4650" s="5"/>
    </row>
    <row r="4651" hidden="1">
      <c r="A4651" s="2" t="s">
        <v>897</v>
      </c>
      <c r="B4651" s="14"/>
      <c r="C4651" s="1" t="s">
        <v>117</v>
      </c>
      <c r="D4651" s="2" t="s">
        <v>1025</v>
      </c>
      <c r="E4651" s="1" t="s">
        <v>17</v>
      </c>
      <c r="F4651" s="1" t="s">
        <v>3695</v>
      </c>
      <c r="G4651" s="1" t="b">
        <v>1</v>
      </c>
      <c r="H4651" s="1" t="b">
        <v>1</v>
      </c>
      <c r="I4651" s="1" t="s">
        <v>2221</v>
      </c>
      <c r="J4651" s="5"/>
    </row>
    <row r="4652" hidden="1">
      <c r="A4652" s="2" t="s">
        <v>897</v>
      </c>
      <c r="B4652" s="14"/>
      <c r="C4652" s="1" t="s">
        <v>117</v>
      </c>
      <c r="D4652" s="2" t="s">
        <v>940</v>
      </c>
      <c r="E4652" s="1" t="s">
        <v>22</v>
      </c>
      <c r="F4652" s="1" t="s">
        <v>3690</v>
      </c>
      <c r="G4652" s="1" t="b">
        <v>1</v>
      </c>
      <c r="H4652" s="1" t="b">
        <v>1</v>
      </c>
      <c r="I4652" s="1" t="s">
        <v>2221</v>
      </c>
      <c r="J4652" s="5"/>
    </row>
    <row r="4653" hidden="1">
      <c r="A4653" s="2" t="s">
        <v>897</v>
      </c>
      <c r="B4653" s="14"/>
      <c r="C4653" s="1" t="s">
        <v>117</v>
      </c>
      <c r="D4653" s="2" t="s">
        <v>863</v>
      </c>
      <c r="E4653" s="1" t="s">
        <v>13</v>
      </c>
      <c r="F4653" s="1" t="s">
        <v>3691</v>
      </c>
      <c r="G4653" s="1" t="b">
        <v>1</v>
      </c>
      <c r="H4653" s="1" t="b">
        <v>1</v>
      </c>
      <c r="I4653" s="1" t="s">
        <v>2236</v>
      </c>
      <c r="J4653" s="5"/>
    </row>
    <row r="4654" hidden="1">
      <c r="A4654" s="2" t="s">
        <v>898</v>
      </c>
      <c r="B4654" s="14"/>
      <c r="C4654" s="1" t="s">
        <v>117</v>
      </c>
      <c r="D4654" s="2" t="s">
        <v>930</v>
      </c>
      <c r="E4654" s="1" t="s">
        <v>22</v>
      </c>
      <c r="F4654" s="1" t="s">
        <v>3700</v>
      </c>
      <c r="G4654" s="1" t="b">
        <v>1</v>
      </c>
      <c r="H4654" s="1" t="b">
        <v>1</v>
      </c>
      <c r="I4654" s="1" t="s">
        <v>2221</v>
      </c>
      <c r="J4654" s="5"/>
    </row>
    <row r="4655" hidden="1">
      <c r="A4655" s="2" t="s">
        <v>898</v>
      </c>
      <c r="B4655" s="14"/>
      <c r="C4655" s="1" t="s">
        <v>117</v>
      </c>
      <c r="D4655" s="2" t="s">
        <v>1025</v>
      </c>
      <c r="E4655" s="1" t="s">
        <v>17</v>
      </c>
      <c r="F4655" s="1" t="s">
        <v>3694</v>
      </c>
      <c r="G4655" s="1" t="b">
        <v>1</v>
      </c>
      <c r="H4655" s="1" t="b">
        <v>1</v>
      </c>
      <c r="I4655" s="1" t="s">
        <v>2221</v>
      </c>
      <c r="J4655" s="5"/>
    </row>
    <row r="4656" hidden="1">
      <c r="A4656" s="2" t="s">
        <v>898</v>
      </c>
      <c r="B4656" s="14"/>
      <c r="C4656" s="1" t="s">
        <v>117</v>
      </c>
      <c r="D4656" s="2" t="s">
        <v>1025</v>
      </c>
      <c r="E4656" s="1" t="s">
        <v>17</v>
      </c>
      <c r="F4656" s="1" t="s">
        <v>3701</v>
      </c>
      <c r="G4656" s="1" t="b">
        <v>1</v>
      </c>
      <c r="H4656" s="1" t="b">
        <v>1</v>
      </c>
      <c r="I4656" s="1" t="s">
        <v>2236</v>
      </c>
      <c r="J4656" s="5"/>
    </row>
    <row r="4657" hidden="1">
      <c r="A4657" s="2" t="s">
        <v>898</v>
      </c>
      <c r="B4657" s="14"/>
      <c r="C4657" s="1" t="s">
        <v>117</v>
      </c>
      <c r="D4657" s="2" t="s">
        <v>1025</v>
      </c>
      <c r="E4657" s="1" t="s">
        <v>17</v>
      </c>
      <c r="F4657" s="1" t="s">
        <v>3694</v>
      </c>
      <c r="G4657" s="1" t="b">
        <v>1</v>
      </c>
      <c r="H4657" s="1" t="b">
        <v>1</v>
      </c>
      <c r="I4657" s="1" t="s">
        <v>2221</v>
      </c>
      <c r="J4657" s="5"/>
    </row>
    <row r="4658" hidden="1">
      <c r="A4658" s="2" t="s">
        <v>898</v>
      </c>
      <c r="B4658" s="14"/>
      <c r="C4658" s="1" t="s">
        <v>117</v>
      </c>
      <c r="D4658" s="2" t="s">
        <v>940</v>
      </c>
      <c r="E4658" s="1" t="s">
        <v>22</v>
      </c>
      <c r="F4658" s="1" t="s">
        <v>3690</v>
      </c>
      <c r="G4658" s="1" t="b">
        <v>1</v>
      </c>
      <c r="H4658" s="1" t="b">
        <v>1</v>
      </c>
      <c r="I4658" s="1" t="s">
        <v>2221</v>
      </c>
      <c r="J4658" s="5"/>
    </row>
    <row r="4659" hidden="1">
      <c r="A4659" s="2" t="s">
        <v>898</v>
      </c>
      <c r="B4659" s="14"/>
      <c r="C4659" s="1" t="s">
        <v>117</v>
      </c>
      <c r="D4659" s="2" t="s">
        <v>863</v>
      </c>
      <c r="E4659" s="1" t="s">
        <v>13</v>
      </c>
      <c r="F4659" s="1" t="s">
        <v>3702</v>
      </c>
      <c r="G4659" s="1" t="b">
        <v>1</v>
      </c>
      <c r="H4659" s="1" t="b">
        <v>1</v>
      </c>
      <c r="I4659" s="1" t="s">
        <v>2236</v>
      </c>
      <c r="J4659" s="5"/>
    </row>
    <row r="4660" hidden="1">
      <c r="A4660" s="2" t="s">
        <v>899</v>
      </c>
      <c r="B4660" s="14"/>
      <c r="C4660" s="1" t="s">
        <v>117</v>
      </c>
      <c r="D4660" s="2" t="s">
        <v>930</v>
      </c>
      <c r="E4660" s="1" t="s">
        <v>22</v>
      </c>
      <c r="F4660" s="1" t="s">
        <v>3700</v>
      </c>
      <c r="G4660" s="1" t="b">
        <v>1</v>
      </c>
      <c r="H4660" s="1" t="b">
        <v>1</v>
      </c>
      <c r="I4660" s="1" t="s">
        <v>2221</v>
      </c>
      <c r="J4660" s="5"/>
    </row>
    <row r="4661" hidden="1">
      <c r="A4661" s="2" t="s">
        <v>899</v>
      </c>
      <c r="B4661" s="14"/>
      <c r="C4661" s="1" t="s">
        <v>117</v>
      </c>
      <c r="D4661" s="2" t="s">
        <v>1025</v>
      </c>
      <c r="E4661" s="1" t="s">
        <v>17</v>
      </c>
      <c r="F4661" s="1" t="s">
        <v>3679</v>
      </c>
      <c r="G4661" s="1" t="b">
        <v>1</v>
      </c>
      <c r="H4661" s="1" t="b">
        <v>1</v>
      </c>
      <c r="I4661" s="1" t="s">
        <v>2221</v>
      </c>
      <c r="J4661" s="5"/>
    </row>
    <row r="4662" hidden="1">
      <c r="A4662" s="2" t="s">
        <v>899</v>
      </c>
      <c r="B4662" s="14"/>
      <c r="C4662" s="1" t="s">
        <v>117</v>
      </c>
      <c r="D4662" s="2" t="s">
        <v>1025</v>
      </c>
      <c r="E4662" s="1" t="s">
        <v>17</v>
      </c>
      <c r="F4662" s="1" t="s">
        <v>3681</v>
      </c>
      <c r="G4662" s="1" t="b">
        <v>1</v>
      </c>
      <c r="H4662" s="1" t="b">
        <v>1</v>
      </c>
      <c r="I4662" s="1" t="s">
        <v>2236</v>
      </c>
      <c r="J4662" s="5"/>
    </row>
    <row r="4663" hidden="1">
      <c r="A4663" s="2" t="s">
        <v>899</v>
      </c>
      <c r="B4663" s="14"/>
      <c r="C4663" s="1" t="s">
        <v>117</v>
      </c>
      <c r="D4663" s="2" t="s">
        <v>930</v>
      </c>
      <c r="E4663" s="1" t="s">
        <v>22</v>
      </c>
      <c r="F4663" s="1" t="s">
        <v>3700</v>
      </c>
      <c r="G4663" s="1" t="b">
        <v>1</v>
      </c>
      <c r="H4663" s="1" t="b">
        <v>1</v>
      </c>
      <c r="I4663" s="1" t="s">
        <v>2221</v>
      </c>
      <c r="J4663" s="5"/>
    </row>
    <row r="4664" hidden="1">
      <c r="A4664" s="2" t="s">
        <v>899</v>
      </c>
      <c r="B4664" s="14"/>
      <c r="C4664" s="1" t="s">
        <v>117</v>
      </c>
      <c r="D4664" s="2" t="s">
        <v>1025</v>
      </c>
      <c r="E4664" s="1" t="s">
        <v>17</v>
      </c>
      <c r="F4664" s="1" t="s">
        <v>3679</v>
      </c>
      <c r="G4664" s="1" t="b">
        <v>1</v>
      </c>
      <c r="H4664" s="1" t="b">
        <v>1</v>
      </c>
      <c r="I4664" s="1" t="s">
        <v>2221</v>
      </c>
      <c r="J4664" s="5"/>
    </row>
    <row r="4665" hidden="1">
      <c r="A4665" s="2" t="s">
        <v>899</v>
      </c>
      <c r="B4665" s="14"/>
      <c r="C4665" s="1" t="s">
        <v>117</v>
      </c>
      <c r="D4665" s="2" t="s">
        <v>940</v>
      </c>
      <c r="E4665" s="1" t="s">
        <v>22</v>
      </c>
      <c r="F4665" s="1" t="s">
        <v>3690</v>
      </c>
      <c r="G4665" s="1" t="b">
        <v>1</v>
      </c>
      <c r="H4665" s="1" t="b">
        <v>1</v>
      </c>
      <c r="I4665" s="1" t="s">
        <v>2221</v>
      </c>
      <c r="J4665" s="5"/>
    </row>
    <row r="4666" hidden="1">
      <c r="A4666" s="2" t="s">
        <v>899</v>
      </c>
      <c r="B4666" s="14"/>
      <c r="C4666" s="1" t="s">
        <v>117</v>
      </c>
      <c r="D4666" s="2" t="s">
        <v>863</v>
      </c>
      <c r="E4666" s="1" t="s">
        <v>13</v>
      </c>
      <c r="F4666" s="1" t="s">
        <v>3702</v>
      </c>
      <c r="G4666" s="1" t="b">
        <v>1</v>
      </c>
      <c r="H4666" s="1" t="b">
        <v>1</v>
      </c>
      <c r="I4666" s="1" t="s">
        <v>2236</v>
      </c>
      <c r="J4666" s="5"/>
    </row>
    <row r="4667" hidden="1">
      <c r="A4667" s="2" t="s">
        <v>900</v>
      </c>
      <c r="B4667" s="14"/>
      <c r="C4667" s="1" t="s">
        <v>117</v>
      </c>
      <c r="D4667" s="2" t="s">
        <v>1025</v>
      </c>
      <c r="E4667" s="1" t="s">
        <v>17</v>
      </c>
      <c r="F4667" s="1" t="s">
        <v>3694</v>
      </c>
      <c r="G4667" s="1" t="b">
        <v>1</v>
      </c>
      <c r="H4667" s="1" t="b">
        <v>1</v>
      </c>
      <c r="I4667" s="1" t="s">
        <v>2221</v>
      </c>
      <c r="J4667" s="5"/>
    </row>
    <row r="4668" hidden="1">
      <c r="A4668" s="2" t="s">
        <v>900</v>
      </c>
      <c r="B4668" s="14"/>
      <c r="C4668" s="1" t="s">
        <v>117</v>
      </c>
      <c r="D4668" s="2" t="s">
        <v>930</v>
      </c>
      <c r="E4668" s="1" t="s">
        <v>22</v>
      </c>
      <c r="F4668" s="1" t="s">
        <v>3700</v>
      </c>
      <c r="G4668" s="1" t="b">
        <v>1</v>
      </c>
      <c r="H4668" s="1" t="b">
        <v>1</v>
      </c>
      <c r="I4668" s="1" t="s">
        <v>2221</v>
      </c>
      <c r="J4668" s="5"/>
    </row>
    <row r="4669" hidden="1">
      <c r="A4669" s="2" t="s">
        <v>900</v>
      </c>
      <c r="B4669" s="14"/>
      <c r="C4669" s="1" t="s">
        <v>117</v>
      </c>
      <c r="D4669" s="2" t="s">
        <v>1025</v>
      </c>
      <c r="E4669" s="1" t="s">
        <v>17</v>
      </c>
      <c r="F4669" s="1" t="s">
        <v>3692</v>
      </c>
      <c r="G4669" s="1" t="b">
        <v>1</v>
      </c>
      <c r="H4669" s="1" t="b">
        <v>1</v>
      </c>
      <c r="I4669" s="1" t="s">
        <v>2236</v>
      </c>
      <c r="J4669" s="5"/>
    </row>
    <row r="4670" hidden="1">
      <c r="A4670" s="2" t="s">
        <v>900</v>
      </c>
      <c r="B4670" s="14"/>
      <c r="C4670" s="1" t="s">
        <v>117</v>
      </c>
      <c r="D4670" s="2" t="s">
        <v>930</v>
      </c>
      <c r="E4670" s="1" t="s">
        <v>22</v>
      </c>
      <c r="F4670" s="1" t="s">
        <v>3700</v>
      </c>
      <c r="G4670" s="1" t="b">
        <v>1</v>
      </c>
      <c r="H4670" s="1" t="b">
        <v>1</v>
      </c>
      <c r="I4670" s="1" t="s">
        <v>2221</v>
      </c>
      <c r="J4670" s="5"/>
    </row>
    <row r="4671" hidden="1">
      <c r="A4671" s="2" t="s">
        <v>900</v>
      </c>
      <c r="B4671" s="14"/>
      <c r="C4671" s="1" t="s">
        <v>117</v>
      </c>
      <c r="D4671" s="2" t="s">
        <v>1025</v>
      </c>
      <c r="E4671" s="1" t="s">
        <v>17</v>
      </c>
      <c r="F4671" s="1" t="s">
        <v>3703</v>
      </c>
      <c r="G4671" s="1" t="b">
        <v>1</v>
      </c>
      <c r="H4671" s="1" t="b">
        <v>1</v>
      </c>
      <c r="I4671" s="1" t="s">
        <v>2221</v>
      </c>
      <c r="J4671" s="5"/>
    </row>
    <row r="4672" hidden="1">
      <c r="A4672" s="2" t="s">
        <v>900</v>
      </c>
      <c r="B4672" s="14"/>
      <c r="C4672" s="1" t="s">
        <v>117</v>
      </c>
      <c r="D4672" s="2" t="s">
        <v>940</v>
      </c>
      <c r="E4672" s="1" t="s">
        <v>22</v>
      </c>
      <c r="F4672" s="1" t="s">
        <v>3690</v>
      </c>
      <c r="G4672" s="1" t="b">
        <v>1</v>
      </c>
      <c r="H4672" s="1" t="b">
        <v>1</v>
      </c>
      <c r="I4672" s="1" t="s">
        <v>2221</v>
      </c>
      <c r="J4672" s="5"/>
    </row>
    <row r="4673" hidden="1">
      <c r="A4673" s="2" t="s">
        <v>900</v>
      </c>
      <c r="B4673" s="14"/>
      <c r="C4673" s="1" t="s">
        <v>117</v>
      </c>
      <c r="D4673" s="2" t="s">
        <v>863</v>
      </c>
      <c r="E4673" s="1" t="s">
        <v>13</v>
      </c>
      <c r="F4673" s="1" t="s">
        <v>3702</v>
      </c>
      <c r="G4673" s="1" t="b">
        <v>1</v>
      </c>
      <c r="H4673" s="1" t="b">
        <v>1</v>
      </c>
      <c r="I4673" s="1" t="s">
        <v>2236</v>
      </c>
      <c r="J4673" s="5"/>
    </row>
    <row r="4674" hidden="1">
      <c r="A4674" s="2" t="s">
        <v>901</v>
      </c>
      <c r="B4674" s="14"/>
      <c r="C4674" s="1" t="s">
        <v>117</v>
      </c>
      <c r="D4674" s="2" t="s">
        <v>1025</v>
      </c>
      <c r="E4674" s="1" t="s">
        <v>17</v>
      </c>
      <c r="F4674" s="1" t="s">
        <v>3679</v>
      </c>
      <c r="G4674" s="1" t="b">
        <v>1</v>
      </c>
      <c r="H4674" s="1" t="b">
        <v>1</v>
      </c>
      <c r="I4674" s="1" t="s">
        <v>2221</v>
      </c>
      <c r="J4674" s="5"/>
    </row>
    <row r="4675" hidden="1">
      <c r="A4675" s="2" t="s">
        <v>901</v>
      </c>
      <c r="B4675" s="14"/>
      <c r="C4675" s="1" t="s">
        <v>117</v>
      </c>
      <c r="D4675" s="2" t="s">
        <v>930</v>
      </c>
      <c r="E4675" s="1" t="s">
        <v>22</v>
      </c>
      <c r="F4675" s="1" t="s">
        <v>3700</v>
      </c>
      <c r="G4675" s="1" t="b">
        <v>1</v>
      </c>
      <c r="H4675" s="1" t="b">
        <v>1</v>
      </c>
      <c r="I4675" s="1" t="s">
        <v>2221</v>
      </c>
      <c r="J4675" s="5"/>
    </row>
    <row r="4676" hidden="1">
      <c r="A4676" s="2" t="s">
        <v>901</v>
      </c>
      <c r="B4676" s="14"/>
      <c r="C4676" s="1" t="s">
        <v>117</v>
      </c>
      <c r="D4676" s="2" t="s">
        <v>1025</v>
      </c>
      <c r="E4676" s="1" t="s">
        <v>17</v>
      </c>
      <c r="F4676" s="1" t="s">
        <v>3681</v>
      </c>
      <c r="G4676" s="1" t="b">
        <v>1</v>
      </c>
      <c r="H4676" s="1" t="b">
        <v>1</v>
      </c>
      <c r="I4676" s="1" t="s">
        <v>2236</v>
      </c>
      <c r="J4676" s="5"/>
    </row>
    <row r="4677" hidden="1">
      <c r="A4677" s="2" t="s">
        <v>901</v>
      </c>
      <c r="B4677" s="14"/>
      <c r="C4677" s="1" t="s">
        <v>117</v>
      </c>
      <c r="D4677" s="2" t="s">
        <v>930</v>
      </c>
      <c r="E4677" s="1" t="s">
        <v>22</v>
      </c>
      <c r="F4677" s="1" t="s">
        <v>3700</v>
      </c>
      <c r="G4677" s="1" t="b">
        <v>1</v>
      </c>
      <c r="H4677" s="1" t="b">
        <v>1</v>
      </c>
      <c r="I4677" s="1" t="s">
        <v>2221</v>
      </c>
      <c r="J4677" s="5"/>
    </row>
    <row r="4678" hidden="1">
      <c r="A4678" s="2" t="s">
        <v>901</v>
      </c>
      <c r="B4678" s="14"/>
      <c r="C4678" s="1" t="s">
        <v>117</v>
      </c>
      <c r="D4678" s="2" t="s">
        <v>1025</v>
      </c>
      <c r="E4678" s="1" t="s">
        <v>17</v>
      </c>
      <c r="F4678" s="1" t="s">
        <v>3693</v>
      </c>
      <c r="G4678" s="1" t="b">
        <v>1</v>
      </c>
      <c r="H4678" s="1" t="b">
        <v>1</v>
      </c>
      <c r="I4678" s="1" t="s">
        <v>2221</v>
      </c>
      <c r="J4678" s="5"/>
    </row>
    <row r="4679" hidden="1">
      <c r="A4679" s="2" t="s">
        <v>901</v>
      </c>
      <c r="B4679" s="14"/>
      <c r="C4679" s="1" t="s">
        <v>117</v>
      </c>
      <c r="D4679" s="2" t="s">
        <v>863</v>
      </c>
      <c r="E4679" s="1" t="s">
        <v>13</v>
      </c>
      <c r="F4679" s="1" t="s">
        <v>3702</v>
      </c>
      <c r="G4679" s="1" t="b">
        <v>1</v>
      </c>
      <c r="H4679" s="1" t="b">
        <v>1</v>
      </c>
      <c r="I4679" s="1" t="s">
        <v>2236</v>
      </c>
      <c r="J4679" s="5"/>
    </row>
    <row r="4680" hidden="1">
      <c r="A4680" s="2" t="s">
        <v>901</v>
      </c>
      <c r="B4680" s="14"/>
      <c r="C4680" s="1" t="s">
        <v>117</v>
      </c>
      <c r="D4680" s="2" t="s">
        <v>940</v>
      </c>
      <c r="E4680" s="1" t="s">
        <v>22</v>
      </c>
      <c r="F4680" s="1" t="s">
        <v>3690</v>
      </c>
      <c r="G4680" s="1" t="b">
        <v>1</v>
      </c>
      <c r="H4680" s="1" t="b">
        <v>1</v>
      </c>
      <c r="I4680" s="1" t="s">
        <v>2221</v>
      </c>
      <c r="J4680" s="5"/>
    </row>
    <row r="4681" hidden="1">
      <c r="A4681" s="2" t="s">
        <v>902</v>
      </c>
      <c r="B4681" s="14"/>
      <c r="C4681" s="1" t="s">
        <v>117</v>
      </c>
      <c r="D4681" s="2" t="s">
        <v>3664</v>
      </c>
      <c r="E4681" s="4"/>
      <c r="F4681" s="4"/>
      <c r="G4681" s="1" t="b">
        <v>1</v>
      </c>
      <c r="H4681" s="1" t="b">
        <v>0</v>
      </c>
      <c r="I4681" s="1" t="s">
        <v>2207</v>
      </c>
      <c r="J4681" s="5"/>
    </row>
    <row r="4682" hidden="1">
      <c r="A4682" s="2" t="s">
        <v>902</v>
      </c>
      <c r="B4682" s="14"/>
      <c r="C4682" s="1" t="s">
        <v>117</v>
      </c>
      <c r="D4682" s="2" t="s">
        <v>3664</v>
      </c>
      <c r="E4682" s="4"/>
      <c r="F4682" s="1" t="s">
        <v>3665</v>
      </c>
      <c r="G4682" s="1" t="b">
        <v>1</v>
      </c>
      <c r="H4682" s="1" t="b">
        <v>0</v>
      </c>
      <c r="I4682" s="1" t="s">
        <v>2207</v>
      </c>
      <c r="J4682" s="5"/>
    </row>
    <row r="4683" hidden="1">
      <c r="A4683" s="2" t="s">
        <v>902</v>
      </c>
      <c r="B4683" s="14"/>
      <c r="C4683" s="1" t="s">
        <v>117</v>
      </c>
      <c r="D4683" s="2" t="s">
        <v>931</v>
      </c>
      <c r="E4683" s="1" t="s">
        <v>22</v>
      </c>
      <c r="F4683" s="1" t="s">
        <v>3704</v>
      </c>
      <c r="G4683" s="1" t="b">
        <v>1</v>
      </c>
      <c r="H4683" s="1" t="b">
        <v>1</v>
      </c>
      <c r="I4683" s="1" t="s">
        <v>2221</v>
      </c>
      <c r="J4683" s="5"/>
    </row>
    <row r="4684" hidden="1">
      <c r="A4684" s="2" t="s">
        <v>902</v>
      </c>
      <c r="B4684" s="14"/>
      <c r="C4684" s="1" t="s">
        <v>117</v>
      </c>
      <c r="D4684" s="2" t="s">
        <v>1025</v>
      </c>
      <c r="E4684" s="1" t="s">
        <v>17</v>
      </c>
      <c r="F4684" s="1" t="s">
        <v>3679</v>
      </c>
      <c r="G4684" s="1" t="b">
        <v>1</v>
      </c>
      <c r="H4684" s="1" t="b">
        <v>1</v>
      </c>
      <c r="I4684" s="1" t="s">
        <v>2221</v>
      </c>
      <c r="J4684" s="5"/>
    </row>
    <row r="4685" hidden="1">
      <c r="A4685" s="2" t="s">
        <v>902</v>
      </c>
      <c r="B4685" s="14"/>
      <c r="C4685" s="1" t="s">
        <v>117</v>
      </c>
      <c r="D4685" s="2" t="s">
        <v>1025</v>
      </c>
      <c r="E4685" s="1" t="s">
        <v>17</v>
      </c>
      <c r="F4685" s="1" t="s">
        <v>3681</v>
      </c>
      <c r="G4685" s="1" t="b">
        <v>1</v>
      </c>
      <c r="H4685" s="1" t="b">
        <v>1</v>
      </c>
      <c r="I4685" s="1" t="s">
        <v>2236</v>
      </c>
      <c r="J4685" s="5"/>
    </row>
    <row r="4686" hidden="1">
      <c r="A4686" s="2" t="s">
        <v>902</v>
      </c>
      <c r="B4686" s="14"/>
      <c r="C4686" s="1" t="s">
        <v>117</v>
      </c>
      <c r="D4686" s="2" t="s">
        <v>931</v>
      </c>
      <c r="E4686" s="1" t="s">
        <v>22</v>
      </c>
      <c r="F4686" s="1" t="s">
        <v>3705</v>
      </c>
      <c r="G4686" s="1" t="b">
        <v>1</v>
      </c>
      <c r="H4686" s="1" t="b">
        <v>1</v>
      </c>
      <c r="I4686" s="1" t="s">
        <v>2236</v>
      </c>
      <c r="J4686" s="5"/>
    </row>
    <row r="4687" hidden="1">
      <c r="A4687" s="2" t="s">
        <v>902</v>
      </c>
      <c r="B4687" s="14"/>
      <c r="C4687" s="1" t="s">
        <v>117</v>
      </c>
      <c r="D4687" s="2" t="s">
        <v>1025</v>
      </c>
      <c r="E4687" s="1" t="s">
        <v>17</v>
      </c>
      <c r="F4687" s="1" t="s">
        <v>3678</v>
      </c>
      <c r="G4687" s="1" t="b">
        <v>1</v>
      </c>
      <c r="H4687" s="1" t="b">
        <v>1</v>
      </c>
      <c r="I4687" s="1" t="s">
        <v>2221</v>
      </c>
      <c r="J4687" s="5"/>
    </row>
    <row r="4688" hidden="1">
      <c r="A4688" s="1" t="s">
        <v>903</v>
      </c>
      <c r="B4688" s="14"/>
      <c r="C4688" s="1" t="s">
        <v>117</v>
      </c>
      <c r="D4688" s="2" t="s">
        <v>1026</v>
      </c>
      <c r="E4688" s="1" t="s">
        <v>17</v>
      </c>
      <c r="F4688" s="4"/>
      <c r="G4688" s="1" t="b">
        <v>1</v>
      </c>
      <c r="H4688" s="1" t="b">
        <v>1</v>
      </c>
      <c r="I4688" s="1" t="s">
        <v>2207</v>
      </c>
      <c r="J4688" s="5"/>
    </row>
    <row r="4689" hidden="1">
      <c r="A4689" s="1" t="s">
        <v>903</v>
      </c>
      <c r="B4689" s="14"/>
      <c r="C4689" s="1" t="s">
        <v>117</v>
      </c>
      <c r="D4689" s="2" t="s">
        <v>1026</v>
      </c>
      <c r="E4689" s="1" t="s">
        <v>17</v>
      </c>
      <c r="F4689" s="1" t="s">
        <v>3676</v>
      </c>
      <c r="G4689" s="1" t="b">
        <v>1</v>
      </c>
      <c r="H4689" s="1" t="b">
        <v>1</v>
      </c>
      <c r="I4689" s="1" t="s">
        <v>2207</v>
      </c>
      <c r="J4689" s="5"/>
    </row>
    <row r="4690" hidden="1">
      <c r="A4690" s="1" t="s">
        <v>903</v>
      </c>
      <c r="B4690" s="14"/>
      <c r="C4690" s="1" t="s">
        <v>117</v>
      </c>
      <c r="D4690" s="2" t="s">
        <v>1026</v>
      </c>
      <c r="E4690" s="1" t="s">
        <v>17</v>
      </c>
      <c r="F4690" s="4"/>
      <c r="G4690" s="1" t="b">
        <v>1</v>
      </c>
      <c r="H4690" s="1" t="b">
        <v>1</v>
      </c>
      <c r="I4690" s="1" t="s">
        <v>2207</v>
      </c>
      <c r="J4690" s="5"/>
    </row>
    <row r="4691" hidden="1">
      <c r="A4691" s="1" t="s">
        <v>903</v>
      </c>
      <c r="B4691" s="14"/>
      <c r="C4691" s="1" t="s">
        <v>117</v>
      </c>
      <c r="D4691" s="2" t="s">
        <v>1026</v>
      </c>
      <c r="E4691" s="1" t="s">
        <v>17</v>
      </c>
      <c r="F4691" s="1" t="s">
        <v>3676</v>
      </c>
      <c r="G4691" s="1" t="b">
        <v>1</v>
      </c>
      <c r="H4691" s="1" t="b">
        <v>1</v>
      </c>
      <c r="I4691" s="1" t="s">
        <v>2207</v>
      </c>
      <c r="J4691" s="5"/>
    </row>
    <row r="4692" hidden="1">
      <c r="A4692" s="1" t="s">
        <v>903</v>
      </c>
      <c r="B4692" s="14"/>
      <c r="C4692" s="1" t="s">
        <v>117</v>
      </c>
      <c r="D4692" s="2" t="s">
        <v>928</v>
      </c>
      <c r="E4692" s="1" t="s">
        <v>22</v>
      </c>
      <c r="F4692" s="1" t="s">
        <v>3706</v>
      </c>
      <c r="G4692" s="1" t="b">
        <v>1</v>
      </c>
      <c r="H4692" s="1" t="b">
        <v>1</v>
      </c>
      <c r="I4692" s="1" t="s">
        <v>2221</v>
      </c>
      <c r="J4692" s="5"/>
    </row>
    <row r="4693" hidden="1">
      <c r="A4693" s="1" t="s">
        <v>903</v>
      </c>
      <c r="B4693" s="14"/>
      <c r="C4693" s="1" t="s">
        <v>117</v>
      </c>
      <c r="D4693" s="2" t="s">
        <v>1025</v>
      </c>
      <c r="E4693" s="1" t="s">
        <v>17</v>
      </c>
      <c r="F4693" s="1" t="s">
        <v>3678</v>
      </c>
      <c r="G4693" s="1" t="b">
        <v>1</v>
      </c>
      <c r="H4693" s="1" t="b">
        <v>1</v>
      </c>
      <c r="I4693" s="1" t="s">
        <v>2221</v>
      </c>
      <c r="J4693" s="5"/>
    </row>
    <row r="4694" hidden="1">
      <c r="A4694" s="1" t="s">
        <v>903</v>
      </c>
      <c r="B4694" s="14"/>
      <c r="C4694" s="1" t="s">
        <v>117</v>
      </c>
      <c r="D4694" s="2" t="s">
        <v>1025</v>
      </c>
      <c r="E4694" s="1" t="s">
        <v>17</v>
      </c>
      <c r="F4694" s="1" t="s">
        <v>3679</v>
      </c>
      <c r="G4694" s="1" t="b">
        <v>1</v>
      </c>
      <c r="H4694" s="1" t="b">
        <v>1</v>
      </c>
      <c r="I4694" s="1" t="s">
        <v>2221</v>
      </c>
      <c r="J4694" s="5"/>
    </row>
    <row r="4695" hidden="1">
      <c r="A4695" s="1" t="s">
        <v>903</v>
      </c>
      <c r="B4695" s="14"/>
      <c r="C4695" s="1" t="s">
        <v>117</v>
      </c>
      <c r="D4695" s="2" t="s">
        <v>1025</v>
      </c>
      <c r="E4695" s="1" t="s">
        <v>17</v>
      </c>
      <c r="F4695" s="1" t="s">
        <v>3678</v>
      </c>
      <c r="G4695" s="1" t="b">
        <v>1</v>
      </c>
      <c r="H4695" s="1" t="b">
        <v>1</v>
      </c>
      <c r="I4695" s="1" t="s">
        <v>2221</v>
      </c>
      <c r="J4695" s="5"/>
    </row>
    <row r="4696" hidden="1">
      <c r="A4696" s="2" t="s">
        <v>904</v>
      </c>
      <c r="B4696" s="14"/>
      <c r="C4696" s="1" t="s">
        <v>117</v>
      </c>
      <c r="D4696" s="2" t="s">
        <v>964</v>
      </c>
      <c r="E4696" s="1" t="s">
        <v>20</v>
      </c>
      <c r="F4696" s="4"/>
      <c r="G4696" s="1" t="b">
        <v>1</v>
      </c>
      <c r="H4696" s="1" t="b">
        <v>1</v>
      </c>
      <c r="I4696" s="1" t="s">
        <v>2207</v>
      </c>
      <c r="J4696" s="5"/>
    </row>
    <row r="4697" hidden="1">
      <c r="A4697" s="2" t="s">
        <v>904</v>
      </c>
      <c r="B4697" s="14"/>
      <c r="C4697" s="1" t="s">
        <v>117</v>
      </c>
      <c r="D4697" s="2" t="s">
        <v>964</v>
      </c>
      <c r="E4697" s="1" t="s">
        <v>20</v>
      </c>
      <c r="F4697" s="1" t="s">
        <v>3682</v>
      </c>
      <c r="G4697" s="1" t="b">
        <v>1</v>
      </c>
      <c r="H4697" s="1" t="b">
        <v>1</v>
      </c>
      <c r="I4697" s="1" t="s">
        <v>2207</v>
      </c>
      <c r="J4697" s="5"/>
    </row>
    <row r="4698" hidden="1">
      <c r="A4698" s="2" t="s">
        <v>904</v>
      </c>
      <c r="B4698" s="14"/>
      <c r="C4698" s="1" t="s">
        <v>117</v>
      </c>
      <c r="D4698" s="2" t="s">
        <v>3664</v>
      </c>
      <c r="E4698" s="4"/>
      <c r="F4698" s="4"/>
      <c r="G4698" s="1" t="b">
        <v>1</v>
      </c>
      <c r="H4698" s="1" t="b">
        <v>0</v>
      </c>
      <c r="I4698" s="1" t="s">
        <v>2207</v>
      </c>
      <c r="J4698" s="5"/>
    </row>
    <row r="4699" hidden="1">
      <c r="A4699" s="2" t="s">
        <v>904</v>
      </c>
      <c r="B4699" s="14"/>
      <c r="C4699" s="1" t="s">
        <v>117</v>
      </c>
      <c r="D4699" s="2" t="s">
        <v>3664</v>
      </c>
      <c r="E4699" s="4"/>
      <c r="F4699" s="1" t="s">
        <v>3665</v>
      </c>
      <c r="G4699" s="1" t="b">
        <v>1</v>
      </c>
      <c r="H4699" s="1" t="b">
        <v>0</v>
      </c>
      <c r="I4699" s="1" t="s">
        <v>2207</v>
      </c>
      <c r="J4699" s="5"/>
    </row>
    <row r="4700" hidden="1">
      <c r="A4700" s="2" t="s">
        <v>904</v>
      </c>
      <c r="B4700" s="14"/>
      <c r="C4700" s="1" t="s">
        <v>117</v>
      </c>
      <c r="D4700" s="2" t="s">
        <v>931</v>
      </c>
      <c r="E4700" s="1" t="s">
        <v>22</v>
      </c>
      <c r="F4700" s="1" t="s">
        <v>3698</v>
      </c>
      <c r="G4700" s="1" t="b">
        <v>1</v>
      </c>
      <c r="H4700" s="1" t="b">
        <v>1</v>
      </c>
      <c r="I4700" s="1" t="s">
        <v>2221</v>
      </c>
      <c r="J4700" s="5"/>
    </row>
    <row r="4701" hidden="1">
      <c r="A4701" s="2" t="s">
        <v>904</v>
      </c>
      <c r="B4701" s="14"/>
      <c r="C4701" s="1" t="s">
        <v>117</v>
      </c>
      <c r="D4701" s="2" t="s">
        <v>936</v>
      </c>
      <c r="E4701" s="1" t="s">
        <v>22</v>
      </c>
      <c r="F4701" s="1" t="s">
        <v>3669</v>
      </c>
      <c r="G4701" s="1" t="b">
        <v>1</v>
      </c>
      <c r="H4701" s="1" t="b">
        <v>1</v>
      </c>
      <c r="I4701" s="1" t="s">
        <v>2221</v>
      </c>
      <c r="J4701" s="5"/>
    </row>
    <row r="4702" hidden="1">
      <c r="A4702" s="2" t="s">
        <v>904</v>
      </c>
      <c r="B4702" s="14"/>
      <c r="C4702" s="1" t="s">
        <v>117</v>
      </c>
      <c r="D4702" s="2" t="s">
        <v>1025</v>
      </c>
      <c r="E4702" s="1" t="s">
        <v>17</v>
      </c>
      <c r="F4702" s="1" t="s">
        <v>3679</v>
      </c>
      <c r="G4702" s="1" t="b">
        <v>1</v>
      </c>
      <c r="H4702" s="1" t="b">
        <v>1</v>
      </c>
      <c r="I4702" s="1" t="s">
        <v>2221</v>
      </c>
      <c r="J4702" s="5"/>
    </row>
    <row r="4703" hidden="1">
      <c r="A4703" s="2" t="s">
        <v>904</v>
      </c>
      <c r="B4703" s="14"/>
      <c r="C4703" s="1" t="s">
        <v>117</v>
      </c>
      <c r="D4703" s="2" t="s">
        <v>1025</v>
      </c>
      <c r="E4703" s="1" t="s">
        <v>17</v>
      </c>
      <c r="F4703" s="1" t="s">
        <v>3678</v>
      </c>
      <c r="G4703" s="1" t="b">
        <v>1</v>
      </c>
      <c r="H4703" s="1" t="b">
        <v>1</v>
      </c>
      <c r="I4703" s="1" t="s">
        <v>2221</v>
      </c>
      <c r="J4703" s="5"/>
    </row>
    <row r="4704" hidden="1">
      <c r="A4704" s="2" t="s">
        <v>904</v>
      </c>
      <c r="B4704" s="14"/>
      <c r="C4704" s="1" t="s">
        <v>117</v>
      </c>
      <c r="D4704" s="2" t="s">
        <v>936</v>
      </c>
      <c r="E4704" s="1" t="s">
        <v>22</v>
      </c>
      <c r="F4704" s="1" t="s">
        <v>3671</v>
      </c>
      <c r="G4704" s="1" t="b">
        <v>1</v>
      </c>
      <c r="H4704" s="1" t="b">
        <v>1</v>
      </c>
      <c r="I4704" s="1" t="s">
        <v>2221</v>
      </c>
      <c r="J4704" s="5"/>
    </row>
    <row r="4705" hidden="1">
      <c r="A4705" s="2" t="s">
        <v>904</v>
      </c>
      <c r="B4705" s="14"/>
      <c r="C4705" s="1" t="s">
        <v>117</v>
      </c>
      <c r="D4705" s="2" t="s">
        <v>1023</v>
      </c>
      <c r="E4705" s="1" t="s">
        <v>15</v>
      </c>
      <c r="F4705" s="1" t="s">
        <v>3245</v>
      </c>
      <c r="G4705" s="1" t="b">
        <v>1</v>
      </c>
      <c r="H4705" s="1" t="b">
        <v>1</v>
      </c>
      <c r="I4705" s="1" t="s">
        <v>2221</v>
      </c>
      <c r="J4705" s="5"/>
    </row>
    <row r="4706" hidden="1">
      <c r="A4706" s="2" t="s">
        <v>905</v>
      </c>
      <c r="B4706" s="14"/>
      <c r="C4706" s="1" t="s">
        <v>117</v>
      </c>
      <c r="D4706" s="2" t="s">
        <v>3664</v>
      </c>
      <c r="E4706" s="4"/>
      <c r="F4706" s="4"/>
      <c r="G4706" s="1" t="b">
        <v>1</v>
      </c>
      <c r="H4706" s="1" t="b">
        <v>0</v>
      </c>
      <c r="I4706" s="1" t="s">
        <v>2207</v>
      </c>
      <c r="J4706" s="5"/>
    </row>
    <row r="4707" hidden="1">
      <c r="A4707" s="2" t="s">
        <v>905</v>
      </c>
      <c r="B4707" s="14"/>
      <c r="C4707" s="1" t="s">
        <v>117</v>
      </c>
      <c r="D4707" s="2" t="s">
        <v>3664</v>
      </c>
      <c r="E4707" s="4"/>
      <c r="F4707" s="1" t="s">
        <v>3665</v>
      </c>
      <c r="G4707" s="1" t="b">
        <v>1</v>
      </c>
      <c r="H4707" s="1" t="b">
        <v>0</v>
      </c>
      <c r="I4707" s="1" t="s">
        <v>2207</v>
      </c>
      <c r="J4707" s="5"/>
    </row>
    <row r="4708" hidden="1">
      <c r="A4708" s="2" t="s">
        <v>905</v>
      </c>
      <c r="B4708" s="14"/>
      <c r="C4708" s="1" t="s">
        <v>117</v>
      </c>
      <c r="D4708" s="2" t="s">
        <v>928</v>
      </c>
      <c r="E4708" s="1" t="s">
        <v>22</v>
      </c>
      <c r="F4708" s="1" t="s">
        <v>3706</v>
      </c>
      <c r="G4708" s="1" t="b">
        <v>1</v>
      </c>
      <c r="H4708" s="1" t="b">
        <v>1</v>
      </c>
      <c r="I4708" s="1" t="s">
        <v>2221</v>
      </c>
      <c r="J4708" s="5"/>
    </row>
    <row r="4709" hidden="1">
      <c r="A4709" s="2" t="s">
        <v>905</v>
      </c>
      <c r="B4709" s="14"/>
      <c r="C4709" s="1" t="s">
        <v>117</v>
      </c>
      <c r="D4709" s="2" t="s">
        <v>1025</v>
      </c>
      <c r="E4709" s="1" t="s">
        <v>17</v>
      </c>
      <c r="F4709" s="1" t="s">
        <v>3678</v>
      </c>
      <c r="G4709" s="1" t="b">
        <v>1</v>
      </c>
      <c r="H4709" s="1" t="b">
        <v>1</v>
      </c>
      <c r="I4709" s="1" t="s">
        <v>2221</v>
      </c>
      <c r="J4709" s="5"/>
    </row>
    <row r="4710" hidden="1">
      <c r="A4710" s="2" t="s">
        <v>905</v>
      </c>
      <c r="B4710" s="14"/>
      <c r="C4710" s="1" t="s">
        <v>117</v>
      </c>
      <c r="D4710" s="2" t="s">
        <v>1025</v>
      </c>
      <c r="E4710" s="1" t="s">
        <v>17</v>
      </c>
      <c r="F4710" s="1" t="s">
        <v>3679</v>
      </c>
      <c r="G4710" s="1" t="b">
        <v>1</v>
      </c>
      <c r="H4710" s="1" t="b">
        <v>1</v>
      </c>
      <c r="I4710" s="1" t="s">
        <v>2221</v>
      </c>
      <c r="J4710" s="5"/>
    </row>
    <row r="4711" hidden="1">
      <c r="A4711" s="2" t="s">
        <v>905</v>
      </c>
      <c r="B4711" s="14"/>
      <c r="C4711" s="1" t="s">
        <v>117</v>
      </c>
      <c r="D4711" s="2" t="s">
        <v>1025</v>
      </c>
      <c r="E4711" s="1" t="s">
        <v>17</v>
      </c>
      <c r="F4711" s="1" t="s">
        <v>3678</v>
      </c>
      <c r="G4711" s="1" t="b">
        <v>1</v>
      </c>
      <c r="H4711" s="1" t="b">
        <v>1</v>
      </c>
      <c r="I4711" s="1" t="s">
        <v>2221</v>
      </c>
      <c r="J4711" s="5"/>
    </row>
    <row r="4712" hidden="1">
      <c r="A4712" s="2" t="s">
        <v>906</v>
      </c>
      <c r="B4712" s="14"/>
      <c r="C4712" s="1" t="s">
        <v>117</v>
      </c>
      <c r="D4712" s="2" t="s">
        <v>960</v>
      </c>
      <c r="E4712" s="1" t="s">
        <v>20</v>
      </c>
      <c r="F4712" s="4"/>
      <c r="G4712" s="1" t="b">
        <v>1</v>
      </c>
      <c r="H4712" s="1" t="b">
        <v>1</v>
      </c>
      <c r="I4712" s="1" t="s">
        <v>2207</v>
      </c>
      <c r="J4712" s="5"/>
    </row>
    <row r="4713" hidden="1">
      <c r="A4713" s="2" t="s">
        <v>906</v>
      </c>
      <c r="B4713" s="14"/>
      <c r="C4713" s="1" t="s">
        <v>117</v>
      </c>
      <c r="D4713" s="2" t="s">
        <v>960</v>
      </c>
      <c r="E4713" s="1" t="s">
        <v>20</v>
      </c>
      <c r="F4713" s="1" t="s">
        <v>3660</v>
      </c>
      <c r="G4713" s="1" t="b">
        <v>1</v>
      </c>
      <c r="H4713" s="1" t="b">
        <v>1</v>
      </c>
      <c r="I4713" s="1" t="s">
        <v>2207</v>
      </c>
      <c r="J4713" s="5"/>
    </row>
    <row r="4714" hidden="1">
      <c r="A4714" s="2" t="s">
        <v>906</v>
      </c>
      <c r="B4714" s="14"/>
      <c r="C4714" s="1" t="s">
        <v>117</v>
      </c>
      <c r="D4714" s="2" t="s">
        <v>928</v>
      </c>
      <c r="E4714" s="1" t="s">
        <v>22</v>
      </c>
      <c r="F4714" s="1" t="s">
        <v>3706</v>
      </c>
      <c r="G4714" s="1" t="b">
        <v>1</v>
      </c>
      <c r="H4714" s="1" t="b">
        <v>1</v>
      </c>
      <c r="I4714" s="1" t="s">
        <v>2221</v>
      </c>
      <c r="J4714" s="5"/>
    </row>
    <row r="4715" hidden="1">
      <c r="A4715" s="2" t="s">
        <v>906</v>
      </c>
      <c r="B4715" s="14"/>
      <c r="C4715" s="1" t="s">
        <v>117</v>
      </c>
      <c r="D4715" s="2" t="s">
        <v>936</v>
      </c>
      <c r="E4715" s="1" t="s">
        <v>22</v>
      </c>
      <c r="F4715" s="1" t="s">
        <v>3669</v>
      </c>
      <c r="G4715" s="1" t="b">
        <v>1</v>
      </c>
      <c r="H4715" s="1" t="b">
        <v>1</v>
      </c>
      <c r="I4715" s="1" t="s">
        <v>2221</v>
      </c>
      <c r="J4715" s="5"/>
    </row>
    <row r="4716" hidden="1">
      <c r="A4716" s="2" t="s">
        <v>906</v>
      </c>
      <c r="B4716" s="14"/>
      <c r="C4716" s="1" t="s">
        <v>117</v>
      </c>
      <c r="D4716" s="2" t="s">
        <v>1025</v>
      </c>
      <c r="E4716" s="1" t="s">
        <v>17</v>
      </c>
      <c r="F4716" s="1" t="s">
        <v>3678</v>
      </c>
      <c r="G4716" s="1" t="b">
        <v>1</v>
      </c>
      <c r="H4716" s="1" t="b">
        <v>1</v>
      </c>
      <c r="I4716" s="1" t="s">
        <v>2221</v>
      </c>
      <c r="J4716" s="5"/>
    </row>
    <row r="4717" hidden="1">
      <c r="A4717" s="2" t="s">
        <v>906</v>
      </c>
      <c r="B4717" s="14"/>
      <c r="C4717" s="1" t="s">
        <v>117</v>
      </c>
      <c r="D4717" s="2" t="s">
        <v>1025</v>
      </c>
      <c r="E4717" s="1" t="s">
        <v>17</v>
      </c>
      <c r="F4717" s="1" t="s">
        <v>3679</v>
      </c>
      <c r="G4717" s="1" t="b">
        <v>1</v>
      </c>
      <c r="H4717" s="1" t="b">
        <v>1</v>
      </c>
      <c r="I4717" s="1" t="s">
        <v>2221</v>
      </c>
      <c r="J4717" s="5"/>
    </row>
    <row r="4718" hidden="1">
      <c r="A4718" s="2" t="s">
        <v>906</v>
      </c>
      <c r="B4718" s="14"/>
      <c r="C4718" s="1" t="s">
        <v>117</v>
      </c>
      <c r="D4718" s="2" t="s">
        <v>1025</v>
      </c>
      <c r="E4718" s="1" t="s">
        <v>17</v>
      </c>
      <c r="F4718" s="1" t="s">
        <v>3678</v>
      </c>
      <c r="G4718" s="1" t="b">
        <v>1</v>
      </c>
      <c r="H4718" s="1" t="b">
        <v>1</v>
      </c>
      <c r="I4718" s="1" t="s">
        <v>2221</v>
      </c>
      <c r="J4718" s="5"/>
    </row>
    <row r="4719" hidden="1">
      <c r="A4719" s="2" t="s">
        <v>906</v>
      </c>
      <c r="B4719" s="14"/>
      <c r="C4719" s="1" t="s">
        <v>117</v>
      </c>
      <c r="D4719" s="2" t="s">
        <v>936</v>
      </c>
      <c r="E4719" s="1" t="s">
        <v>22</v>
      </c>
      <c r="F4719" s="1" t="s">
        <v>3671</v>
      </c>
      <c r="G4719" s="1" t="b">
        <v>1</v>
      </c>
      <c r="H4719" s="1" t="b">
        <v>1</v>
      </c>
      <c r="I4719" s="1" t="s">
        <v>2221</v>
      </c>
      <c r="J4719" s="5"/>
    </row>
    <row r="4720" hidden="1">
      <c r="A4720" s="2" t="s">
        <v>906</v>
      </c>
      <c r="B4720" s="14"/>
      <c r="C4720" s="1" t="s">
        <v>117</v>
      </c>
      <c r="D4720" s="2" t="s">
        <v>1023</v>
      </c>
      <c r="E4720" s="1" t="s">
        <v>15</v>
      </c>
      <c r="F4720" s="1" t="s">
        <v>3245</v>
      </c>
      <c r="G4720" s="1" t="b">
        <v>1</v>
      </c>
      <c r="H4720" s="1" t="b">
        <v>1</v>
      </c>
      <c r="I4720" s="1" t="s">
        <v>2221</v>
      </c>
      <c r="J4720" s="5"/>
    </row>
    <row r="4721" hidden="1">
      <c r="A4721" s="2" t="s">
        <v>908</v>
      </c>
      <c r="B4721" s="14"/>
      <c r="C4721" s="1" t="s">
        <v>22</v>
      </c>
      <c r="D4721" s="2" t="s">
        <v>962</v>
      </c>
      <c r="E4721" s="1" t="s">
        <v>20</v>
      </c>
      <c r="F4721" s="4"/>
      <c r="G4721" s="1" t="b">
        <v>1</v>
      </c>
      <c r="H4721" s="1" t="b">
        <v>1</v>
      </c>
      <c r="I4721" s="1" t="s">
        <v>2207</v>
      </c>
      <c r="J4721" s="5"/>
    </row>
    <row r="4722" hidden="1">
      <c r="A4722" s="2" t="s">
        <v>908</v>
      </c>
      <c r="B4722" s="14"/>
      <c r="C4722" s="1" t="s">
        <v>22</v>
      </c>
      <c r="D4722" s="2" t="s">
        <v>962</v>
      </c>
      <c r="E4722" s="1" t="s">
        <v>20</v>
      </c>
      <c r="F4722" s="1" t="s">
        <v>3662</v>
      </c>
      <c r="G4722" s="1" t="b">
        <v>1</v>
      </c>
      <c r="H4722" s="1" t="b">
        <v>1</v>
      </c>
      <c r="I4722" s="1" t="s">
        <v>2207</v>
      </c>
      <c r="J4722" s="5"/>
    </row>
    <row r="4723" hidden="1">
      <c r="A4723" s="2" t="s">
        <v>908</v>
      </c>
      <c r="B4723" s="14"/>
      <c r="C4723" s="1" t="s">
        <v>22</v>
      </c>
      <c r="D4723" s="2" t="s">
        <v>949</v>
      </c>
      <c r="E4723" s="1" t="s">
        <v>22</v>
      </c>
      <c r="F4723" s="1" t="s">
        <v>2366</v>
      </c>
      <c r="G4723" s="1" t="b">
        <v>1</v>
      </c>
      <c r="H4723" s="1" t="b">
        <v>1</v>
      </c>
      <c r="I4723" s="1" t="s">
        <v>2221</v>
      </c>
      <c r="J4723" s="5"/>
    </row>
    <row r="4724" hidden="1">
      <c r="A4724" s="2" t="s">
        <v>908</v>
      </c>
      <c r="B4724" s="14"/>
      <c r="C4724" s="1" t="s">
        <v>22</v>
      </c>
      <c r="D4724" s="2" t="s">
        <v>1042</v>
      </c>
      <c r="E4724" s="1" t="s">
        <v>22</v>
      </c>
      <c r="F4724" s="1" t="s">
        <v>2384</v>
      </c>
      <c r="G4724" s="1" t="b">
        <v>1</v>
      </c>
      <c r="H4724" s="1" t="b">
        <v>1</v>
      </c>
      <c r="I4724" s="1" t="s">
        <v>2221</v>
      </c>
      <c r="J4724" s="5"/>
    </row>
    <row r="4725" hidden="1">
      <c r="A4725" s="2" t="s">
        <v>908</v>
      </c>
      <c r="B4725" s="14"/>
      <c r="C4725" s="1" t="s">
        <v>22</v>
      </c>
      <c r="D4725" s="2" t="s">
        <v>1043</v>
      </c>
      <c r="E4725" s="1" t="s">
        <v>22</v>
      </c>
      <c r="F4725" s="1" t="s">
        <v>2384</v>
      </c>
      <c r="G4725" s="1" t="b">
        <v>1</v>
      </c>
      <c r="H4725" s="1" t="b">
        <v>1</v>
      </c>
      <c r="I4725" s="1" t="s">
        <v>2221</v>
      </c>
      <c r="J4725" s="5"/>
    </row>
    <row r="4726" hidden="1">
      <c r="A4726" s="2" t="s">
        <v>908</v>
      </c>
      <c r="B4726" s="14"/>
      <c r="C4726" s="1" t="s">
        <v>22</v>
      </c>
      <c r="D4726" s="2" t="s">
        <v>936</v>
      </c>
      <c r="E4726" s="1" t="s">
        <v>22</v>
      </c>
      <c r="F4726" s="1" t="s">
        <v>3671</v>
      </c>
      <c r="G4726" s="1" t="b">
        <v>1</v>
      </c>
      <c r="H4726" s="1" t="b">
        <v>1</v>
      </c>
      <c r="I4726" s="1" t="s">
        <v>2221</v>
      </c>
      <c r="J4726" s="5"/>
    </row>
    <row r="4727" hidden="1">
      <c r="A4727" s="2" t="s">
        <v>908</v>
      </c>
      <c r="B4727" s="14"/>
      <c r="C4727" s="1" t="s">
        <v>22</v>
      </c>
      <c r="D4727" s="2" t="s">
        <v>1023</v>
      </c>
      <c r="E4727" s="1" t="s">
        <v>15</v>
      </c>
      <c r="F4727" s="1" t="s">
        <v>3245</v>
      </c>
      <c r="G4727" s="1" t="b">
        <v>1</v>
      </c>
      <c r="H4727" s="1" t="b">
        <v>1</v>
      </c>
      <c r="I4727" s="1" t="s">
        <v>2221</v>
      </c>
      <c r="J4727" s="5"/>
    </row>
    <row r="4728" hidden="1">
      <c r="A4728" s="2" t="s">
        <v>908</v>
      </c>
      <c r="B4728" s="14"/>
      <c r="C4728" s="1" t="s">
        <v>22</v>
      </c>
      <c r="D4728" s="2" t="s">
        <v>1026</v>
      </c>
      <c r="E4728" s="1" t="s">
        <v>17</v>
      </c>
      <c r="F4728" s="1" t="s">
        <v>3707</v>
      </c>
      <c r="G4728" s="1" t="b">
        <v>1</v>
      </c>
      <c r="H4728" s="1" t="b">
        <v>1</v>
      </c>
      <c r="I4728" s="1" t="s">
        <v>2221</v>
      </c>
      <c r="J4728" s="5"/>
    </row>
    <row r="4729" hidden="1">
      <c r="A4729" s="2" t="s">
        <v>909</v>
      </c>
      <c r="B4729" s="14"/>
      <c r="C4729" s="1" t="s">
        <v>22</v>
      </c>
      <c r="D4729" s="2" t="s">
        <v>1025</v>
      </c>
      <c r="E4729" s="1" t="s">
        <v>17</v>
      </c>
      <c r="F4729" s="4"/>
      <c r="G4729" s="1" t="b">
        <v>1</v>
      </c>
      <c r="H4729" s="1" t="b">
        <v>1</v>
      </c>
      <c r="I4729" s="1" t="s">
        <v>2207</v>
      </c>
      <c r="J4729" s="5"/>
    </row>
    <row r="4730" hidden="1">
      <c r="A4730" s="2" t="s">
        <v>909</v>
      </c>
      <c r="B4730" s="14"/>
      <c r="C4730" s="1" t="s">
        <v>22</v>
      </c>
      <c r="D4730" s="2" t="s">
        <v>1025</v>
      </c>
      <c r="E4730" s="1" t="s">
        <v>17</v>
      </c>
      <c r="F4730" s="1" t="s">
        <v>3621</v>
      </c>
      <c r="G4730" s="1" t="b">
        <v>1</v>
      </c>
      <c r="H4730" s="1" t="b">
        <v>1</v>
      </c>
      <c r="I4730" s="1" t="s">
        <v>2207</v>
      </c>
      <c r="J4730" s="5"/>
    </row>
    <row r="4731" hidden="1">
      <c r="A4731" s="2" t="s">
        <v>909</v>
      </c>
      <c r="B4731" s="14"/>
      <c r="C4731" s="1" t="s">
        <v>22</v>
      </c>
      <c r="D4731" s="2" t="s">
        <v>949</v>
      </c>
      <c r="E4731" s="1" t="s">
        <v>22</v>
      </c>
      <c r="F4731" s="1" t="s">
        <v>2366</v>
      </c>
      <c r="G4731" s="1" t="b">
        <v>1</v>
      </c>
      <c r="H4731" s="1" t="b">
        <v>1</v>
      </c>
      <c r="I4731" s="1" t="s">
        <v>2221</v>
      </c>
      <c r="J4731" s="5"/>
    </row>
    <row r="4732" hidden="1">
      <c r="A4732" s="2" t="s">
        <v>909</v>
      </c>
      <c r="B4732" s="14"/>
      <c r="C4732" s="1" t="s">
        <v>22</v>
      </c>
      <c r="D4732" s="2" t="s">
        <v>1042</v>
      </c>
      <c r="E4732" s="1" t="s">
        <v>22</v>
      </c>
      <c r="F4732" s="1" t="s">
        <v>2384</v>
      </c>
      <c r="G4732" s="1" t="b">
        <v>1</v>
      </c>
      <c r="H4732" s="1" t="b">
        <v>1</v>
      </c>
      <c r="I4732" s="1" t="s">
        <v>2221</v>
      </c>
      <c r="J4732" s="5"/>
    </row>
    <row r="4733" hidden="1">
      <c r="A4733" s="2" t="s">
        <v>909</v>
      </c>
      <c r="B4733" s="14"/>
      <c r="C4733" s="1" t="s">
        <v>22</v>
      </c>
      <c r="D4733" s="2" t="s">
        <v>1043</v>
      </c>
      <c r="E4733" s="1" t="s">
        <v>22</v>
      </c>
      <c r="F4733" s="1" t="s">
        <v>2384</v>
      </c>
      <c r="G4733" s="1" t="b">
        <v>1</v>
      </c>
      <c r="H4733" s="1" t="b">
        <v>1</v>
      </c>
      <c r="I4733" s="1" t="s">
        <v>2221</v>
      </c>
      <c r="J4733" s="5"/>
    </row>
    <row r="4734" hidden="1">
      <c r="A4734" s="2" t="s">
        <v>909</v>
      </c>
      <c r="B4734" s="14"/>
      <c r="C4734" s="1" t="s">
        <v>22</v>
      </c>
      <c r="D4734" s="2" t="s">
        <v>936</v>
      </c>
      <c r="E4734" s="1" t="s">
        <v>22</v>
      </c>
      <c r="F4734" s="1" t="s">
        <v>3671</v>
      </c>
      <c r="G4734" s="1" t="b">
        <v>1</v>
      </c>
      <c r="H4734" s="1" t="b">
        <v>1</v>
      </c>
      <c r="I4734" s="1" t="s">
        <v>2221</v>
      </c>
      <c r="J4734" s="5"/>
    </row>
    <row r="4735" hidden="1">
      <c r="A4735" s="2" t="s">
        <v>909</v>
      </c>
      <c r="B4735" s="14"/>
      <c r="C4735" s="1" t="s">
        <v>22</v>
      </c>
      <c r="D4735" s="2" t="s">
        <v>1023</v>
      </c>
      <c r="E4735" s="1" t="s">
        <v>15</v>
      </c>
      <c r="F4735" s="1" t="s">
        <v>3245</v>
      </c>
      <c r="G4735" s="1" t="b">
        <v>1</v>
      </c>
      <c r="H4735" s="1" t="b">
        <v>1</v>
      </c>
      <c r="I4735" s="1" t="s">
        <v>2221</v>
      </c>
      <c r="J4735" s="5"/>
    </row>
    <row r="4736" hidden="1">
      <c r="A4736" s="2" t="s">
        <v>909</v>
      </c>
      <c r="B4736" s="14"/>
      <c r="C4736" s="1" t="s">
        <v>22</v>
      </c>
      <c r="D4736" s="2" t="s">
        <v>1025</v>
      </c>
      <c r="E4736" s="1" t="s">
        <v>17</v>
      </c>
      <c r="F4736" s="1" t="s">
        <v>3708</v>
      </c>
      <c r="G4736" s="1" t="b">
        <v>1</v>
      </c>
      <c r="H4736" s="1" t="b">
        <v>1</v>
      </c>
      <c r="I4736" s="1" t="s">
        <v>2221</v>
      </c>
      <c r="J4736" s="5"/>
    </row>
    <row r="4737" hidden="1">
      <c r="A4737" s="2" t="s">
        <v>909</v>
      </c>
      <c r="B4737" s="14"/>
      <c r="C4737" s="1" t="s">
        <v>22</v>
      </c>
      <c r="D4737" s="2" t="s">
        <v>1026</v>
      </c>
      <c r="E4737" s="1" t="s">
        <v>17</v>
      </c>
      <c r="F4737" s="1" t="s">
        <v>3707</v>
      </c>
      <c r="G4737" s="1" t="b">
        <v>1</v>
      </c>
      <c r="H4737" s="1" t="b">
        <v>1</v>
      </c>
      <c r="I4737" s="1" t="s">
        <v>2221</v>
      </c>
      <c r="J4737" s="5"/>
    </row>
    <row r="4738" hidden="1">
      <c r="A4738" s="2" t="s">
        <v>910</v>
      </c>
      <c r="B4738" s="14"/>
      <c r="C4738" s="1" t="s">
        <v>22</v>
      </c>
      <c r="D4738" s="2" t="s">
        <v>961</v>
      </c>
      <c r="E4738" s="1" t="s">
        <v>20</v>
      </c>
      <c r="F4738" s="4"/>
      <c r="G4738" s="1" t="b">
        <v>1</v>
      </c>
      <c r="H4738" s="1" t="b">
        <v>1</v>
      </c>
      <c r="I4738" s="1" t="s">
        <v>2207</v>
      </c>
      <c r="J4738" s="5"/>
    </row>
    <row r="4739" hidden="1">
      <c r="A4739" s="2" t="s">
        <v>910</v>
      </c>
      <c r="B4739" s="14"/>
      <c r="C4739" s="1" t="s">
        <v>22</v>
      </c>
      <c r="D4739" s="2" t="s">
        <v>961</v>
      </c>
      <c r="E4739" s="1" t="s">
        <v>20</v>
      </c>
      <c r="F4739" s="1" t="s">
        <v>2192</v>
      </c>
      <c r="G4739" s="1" t="b">
        <v>1</v>
      </c>
      <c r="H4739" s="1" t="b">
        <v>1</v>
      </c>
      <c r="I4739" s="1" t="s">
        <v>2207</v>
      </c>
      <c r="J4739" s="5"/>
    </row>
    <row r="4740" hidden="1">
      <c r="A4740" s="2" t="s">
        <v>910</v>
      </c>
      <c r="B4740" s="14"/>
      <c r="C4740" s="1" t="s">
        <v>22</v>
      </c>
      <c r="D4740" s="2" t="s">
        <v>949</v>
      </c>
      <c r="E4740" s="1" t="s">
        <v>22</v>
      </c>
      <c r="F4740" s="1" t="s">
        <v>2366</v>
      </c>
      <c r="G4740" s="1" t="b">
        <v>1</v>
      </c>
      <c r="H4740" s="1" t="b">
        <v>1</v>
      </c>
      <c r="I4740" s="1" t="s">
        <v>2221</v>
      </c>
      <c r="J4740" s="5"/>
    </row>
    <row r="4741" hidden="1">
      <c r="A4741" s="2" t="s">
        <v>910</v>
      </c>
      <c r="B4741" s="14"/>
      <c r="C4741" s="1" t="s">
        <v>22</v>
      </c>
      <c r="D4741" s="2" t="s">
        <v>1042</v>
      </c>
      <c r="E4741" s="1" t="s">
        <v>22</v>
      </c>
      <c r="F4741" s="1" t="s">
        <v>2384</v>
      </c>
      <c r="G4741" s="1" t="b">
        <v>1</v>
      </c>
      <c r="H4741" s="1" t="b">
        <v>1</v>
      </c>
      <c r="I4741" s="1" t="s">
        <v>2221</v>
      </c>
      <c r="J4741" s="5"/>
    </row>
    <row r="4742" hidden="1">
      <c r="A4742" s="2" t="s">
        <v>910</v>
      </c>
      <c r="B4742" s="14"/>
      <c r="C4742" s="1" t="s">
        <v>22</v>
      </c>
      <c r="D4742" s="2" t="s">
        <v>1043</v>
      </c>
      <c r="E4742" s="1" t="s">
        <v>22</v>
      </c>
      <c r="F4742" s="1" t="s">
        <v>2384</v>
      </c>
      <c r="G4742" s="1" t="b">
        <v>1</v>
      </c>
      <c r="H4742" s="1" t="b">
        <v>1</v>
      </c>
      <c r="I4742" s="1" t="s">
        <v>2221</v>
      </c>
      <c r="J4742" s="5"/>
    </row>
    <row r="4743" hidden="1">
      <c r="A4743" s="2" t="s">
        <v>910</v>
      </c>
      <c r="B4743" s="14"/>
      <c r="C4743" s="1" t="s">
        <v>22</v>
      </c>
      <c r="D4743" s="2" t="s">
        <v>1025</v>
      </c>
      <c r="E4743" s="1" t="s">
        <v>17</v>
      </c>
      <c r="F4743" s="1" t="s">
        <v>3708</v>
      </c>
      <c r="G4743" s="1" t="b">
        <v>1</v>
      </c>
      <c r="H4743" s="1" t="b">
        <v>1</v>
      </c>
      <c r="I4743" s="1" t="s">
        <v>2221</v>
      </c>
      <c r="J4743" s="5"/>
    </row>
    <row r="4744" hidden="1">
      <c r="A4744" s="2" t="s">
        <v>910</v>
      </c>
      <c r="B4744" s="14"/>
      <c r="C4744" s="1" t="s">
        <v>22</v>
      </c>
      <c r="D4744" s="2" t="s">
        <v>1026</v>
      </c>
      <c r="E4744" s="1" t="s">
        <v>17</v>
      </c>
      <c r="F4744" s="1" t="s">
        <v>3707</v>
      </c>
      <c r="G4744" s="1" t="b">
        <v>1</v>
      </c>
      <c r="H4744" s="1" t="b">
        <v>1</v>
      </c>
      <c r="I4744" s="1" t="s">
        <v>2221</v>
      </c>
      <c r="J4744" s="5"/>
    </row>
    <row r="4745" hidden="1">
      <c r="A4745" s="2" t="s">
        <v>910</v>
      </c>
      <c r="B4745" s="14"/>
      <c r="C4745" s="1" t="s">
        <v>22</v>
      </c>
      <c r="D4745" s="2" t="s">
        <v>1023</v>
      </c>
      <c r="E4745" s="1" t="s">
        <v>15</v>
      </c>
      <c r="F4745" s="1" t="s">
        <v>3245</v>
      </c>
      <c r="G4745" s="1" t="b">
        <v>1</v>
      </c>
      <c r="H4745" s="1" t="b">
        <v>1</v>
      </c>
      <c r="I4745" s="1" t="s">
        <v>2221</v>
      </c>
      <c r="J4745" s="5"/>
    </row>
    <row r="4746" hidden="1">
      <c r="A4746" s="2" t="s">
        <v>911</v>
      </c>
      <c r="B4746" s="14"/>
      <c r="C4746" s="1" t="s">
        <v>22</v>
      </c>
      <c r="D4746" s="2" t="s">
        <v>1025</v>
      </c>
      <c r="E4746" s="1" t="s">
        <v>17</v>
      </c>
      <c r="F4746" s="4"/>
      <c r="G4746" s="1" t="b">
        <v>1</v>
      </c>
      <c r="H4746" s="1" t="b">
        <v>1</v>
      </c>
      <c r="I4746" s="1" t="s">
        <v>2207</v>
      </c>
      <c r="J4746" s="5"/>
    </row>
    <row r="4747" hidden="1">
      <c r="A4747" s="2" t="s">
        <v>911</v>
      </c>
      <c r="B4747" s="14"/>
      <c r="C4747" s="1" t="s">
        <v>22</v>
      </c>
      <c r="D4747" s="2" t="s">
        <v>1025</v>
      </c>
      <c r="E4747" s="1" t="s">
        <v>17</v>
      </c>
      <c r="F4747" s="1" t="s">
        <v>3621</v>
      </c>
      <c r="G4747" s="1" t="b">
        <v>1</v>
      </c>
      <c r="H4747" s="1" t="b">
        <v>1</v>
      </c>
      <c r="I4747" s="1" t="s">
        <v>2207</v>
      </c>
      <c r="J4747" s="5"/>
    </row>
    <row r="4748" hidden="1">
      <c r="A4748" s="2" t="s">
        <v>911</v>
      </c>
      <c r="B4748" s="14"/>
      <c r="C4748" s="1" t="s">
        <v>22</v>
      </c>
      <c r="D4748" s="2" t="s">
        <v>949</v>
      </c>
      <c r="E4748" s="1" t="s">
        <v>22</v>
      </c>
      <c r="F4748" s="1" t="s">
        <v>2366</v>
      </c>
      <c r="G4748" s="1" t="b">
        <v>1</v>
      </c>
      <c r="H4748" s="1" t="b">
        <v>1</v>
      </c>
      <c r="I4748" s="1" t="s">
        <v>2221</v>
      </c>
      <c r="J4748" s="5"/>
    </row>
    <row r="4749" hidden="1">
      <c r="A4749" s="2" t="s">
        <v>911</v>
      </c>
      <c r="B4749" s="14"/>
      <c r="C4749" s="1" t="s">
        <v>22</v>
      </c>
      <c r="D4749" s="2" t="s">
        <v>1042</v>
      </c>
      <c r="E4749" s="1" t="s">
        <v>22</v>
      </c>
      <c r="F4749" s="1" t="s">
        <v>2384</v>
      </c>
      <c r="G4749" s="1" t="b">
        <v>1</v>
      </c>
      <c r="H4749" s="1" t="b">
        <v>1</v>
      </c>
      <c r="I4749" s="1" t="s">
        <v>2221</v>
      </c>
      <c r="J4749" s="5"/>
    </row>
    <row r="4750" hidden="1">
      <c r="A4750" s="2" t="s">
        <v>911</v>
      </c>
      <c r="B4750" s="14"/>
      <c r="C4750" s="1" t="s">
        <v>22</v>
      </c>
      <c r="D4750" s="2" t="s">
        <v>1043</v>
      </c>
      <c r="E4750" s="1" t="s">
        <v>22</v>
      </c>
      <c r="F4750" s="1" t="s">
        <v>2384</v>
      </c>
      <c r="G4750" s="1" t="b">
        <v>1</v>
      </c>
      <c r="H4750" s="1" t="b">
        <v>1</v>
      </c>
      <c r="I4750" s="1" t="s">
        <v>2221</v>
      </c>
      <c r="J4750" s="5"/>
    </row>
    <row r="4751" hidden="1">
      <c r="A4751" s="2" t="s">
        <v>911</v>
      </c>
      <c r="B4751" s="14"/>
      <c r="C4751" s="1" t="s">
        <v>22</v>
      </c>
      <c r="D4751" s="2" t="s">
        <v>936</v>
      </c>
      <c r="E4751" s="1" t="s">
        <v>22</v>
      </c>
      <c r="F4751" s="1" t="s">
        <v>3671</v>
      </c>
      <c r="G4751" s="1" t="b">
        <v>1</v>
      </c>
      <c r="H4751" s="1" t="b">
        <v>1</v>
      </c>
      <c r="I4751" s="1" t="s">
        <v>2221</v>
      </c>
      <c r="J4751" s="5"/>
    </row>
    <row r="4752" hidden="1">
      <c r="A4752" s="2" t="s">
        <v>911</v>
      </c>
      <c r="B4752" s="14"/>
      <c r="C4752" s="1" t="s">
        <v>22</v>
      </c>
      <c r="D4752" s="2" t="s">
        <v>1023</v>
      </c>
      <c r="E4752" s="1" t="s">
        <v>15</v>
      </c>
      <c r="F4752" s="1" t="s">
        <v>3245</v>
      </c>
      <c r="G4752" s="1" t="b">
        <v>1</v>
      </c>
      <c r="H4752" s="1" t="b">
        <v>1</v>
      </c>
      <c r="I4752" s="1" t="s">
        <v>2221</v>
      </c>
      <c r="J4752" s="5"/>
    </row>
    <row r="4753" hidden="1">
      <c r="A4753" s="2" t="s">
        <v>911</v>
      </c>
      <c r="B4753" s="14"/>
      <c r="C4753" s="1" t="s">
        <v>22</v>
      </c>
      <c r="D4753" s="2" t="s">
        <v>1025</v>
      </c>
      <c r="E4753" s="1" t="s">
        <v>17</v>
      </c>
      <c r="F4753" s="1" t="s">
        <v>3708</v>
      </c>
      <c r="G4753" s="1" t="b">
        <v>1</v>
      </c>
      <c r="H4753" s="1" t="b">
        <v>1</v>
      </c>
      <c r="I4753" s="1" t="s">
        <v>2221</v>
      </c>
      <c r="J4753" s="5"/>
    </row>
    <row r="4754" hidden="1">
      <c r="A4754" s="2" t="s">
        <v>911</v>
      </c>
      <c r="B4754" s="14"/>
      <c r="C4754" s="1" t="s">
        <v>22</v>
      </c>
      <c r="D4754" s="2" t="s">
        <v>1026</v>
      </c>
      <c r="E4754" s="1" t="s">
        <v>17</v>
      </c>
      <c r="F4754" s="1" t="s">
        <v>3707</v>
      </c>
      <c r="G4754" s="1" t="b">
        <v>1</v>
      </c>
      <c r="H4754" s="1" t="b">
        <v>1</v>
      </c>
      <c r="I4754" s="1" t="s">
        <v>2221</v>
      </c>
      <c r="J4754" s="5"/>
    </row>
    <row r="4755" hidden="1">
      <c r="A4755" s="2" t="s">
        <v>912</v>
      </c>
      <c r="B4755" s="14"/>
      <c r="C4755" s="1" t="s">
        <v>22</v>
      </c>
      <c r="D4755" s="2" t="s">
        <v>960</v>
      </c>
      <c r="E4755" s="1" t="s">
        <v>20</v>
      </c>
      <c r="F4755" s="4"/>
      <c r="G4755" s="1" t="b">
        <v>1</v>
      </c>
      <c r="H4755" s="1" t="b">
        <v>1</v>
      </c>
      <c r="I4755" s="1" t="s">
        <v>2207</v>
      </c>
      <c r="J4755" s="5"/>
    </row>
    <row r="4756" hidden="1">
      <c r="A4756" s="2" t="s">
        <v>912</v>
      </c>
      <c r="B4756" s="14"/>
      <c r="C4756" s="1" t="s">
        <v>22</v>
      </c>
      <c r="D4756" s="2" t="s">
        <v>960</v>
      </c>
      <c r="E4756" s="1" t="s">
        <v>20</v>
      </c>
      <c r="F4756" s="1" t="s">
        <v>3660</v>
      </c>
      <c r="G4756" s="1" t="b">
        <v>1</v>
      </c>
      <c r="H4756" s="1" t="b">
        <v>1</v>
      </c>
      <c r="I4756" s="1" t="s">
        <v>2207</v>
      </c>
      <c r="J4756" s="5"/>
    </row>
    <row r="4757" hidden="1">
      <c r="A4757" s="2" t="s">
        <v>912</v>
      </c>
      <c r="B4757" s="14"/>
      <c r="C4757" s="1" t="s">
        <v>22</v>
      </c>
      <c r="D4757" s="2" t="s">
        <v>949</v>
      </c>
      <c r="E4757" s="1" t="s">
        <v>22</v>
      </c>
      <c r="F4757" s="1" t="s">
        <v>2366</v>
      </c>
      <c r="G4757" s="1" t="b">
        <v>1</v>
      </c>
      <c r="H4757" s="1" t="b">
        <v>1</v>
      </c>
      <c r="I4757" s="1" t="s">
        <v>2221</v>
      </c>
      <c r="J4757" s="5"/>
    </row>
    <row r="4758" hidden="1">
      <c r="A4758" s="2" t="s">
        <v>912</v>
      </c>
      <c r="B4758" s="14"/>
      <c r="C4758" s="1" t="s">
        <v>22</v>
      </c>
      <c r="D4758" s="2" t="s">
        <v>1042</v>
      </c>
      <c r="E4758" s="1" t="s">
        <v>22</v>
      </c>
      <c r="F4758" s="1" t="s">
        <v>2384</v>
      </c>
      <c r="G4758" s="1" t="b">
        <v>1</v>
      </c>
      <c r="H4758" s="1" t="b">
        <v>1</v>
      </c>
      <c r="I4758" s="1" t="s">
        <v>2221</v>
      </c>
      <c r="J4758" s="5"/>
    </row>
    <row r="4759" hidden="1">
      <c r="A4759" s="2" t="s">
        <v>912</v>
      </c>
      <c r="B4759" s="14"/>
      <c r="C4759" s="1" t="s">
        <v>22</v>
      </c>
      <c r="D4759" s="2" t="s">
        <v>1043</v>
      </c>
      <c r="E4759" s="1" t="s">
        <v>22</v>
      </c>
      <c r="F4759" s="1" t="s">
        <v>2384</v>
      </c>
      <c r="G4759" s="1" t="b">
        <v>1</v>
      </c>
      <c r="H4759" s="1" t="b">
        <v>1</v>
      </c>
      <c r="I4759" s="1" t="s">
        <v>2221</v>
      </c>
      <c r="J4759" s="5"/>
    </row>
    <row r="4760" hidden="1">
      <c r="A4760" s="2" t="s">
        <v>913</v>
      </c>
      <c r="B4760" s="14"/>
      <c r="C4760" s="1" t="s">
        <v>22</v>
      </c>
      <c r="D4760" s="2" t="s">
        <v>961</v>
      </c>
      <c r="E4760" s="1" t="s">
        <v>20</v>
      </c>
      <c r="F4760" s="4"/>
      <c r="G4760" s="1" t="b">
        <v>1</v>
      </c>
      <c r="H4760" s="1" t="b">
        <v>1</v>
      </c>
      <c r="I4760" s="1" t="s">
        <v>2207</v>
      </c>
      <c r="J4760" s="5"/>
    </row>
    <row r="4761" hidden="1">
      <c r="A4761" s="2" t="s">
        <v>913</v>
      </c>
      <c r="B4761" s="14"/>
      <c r="C4761" s="1" t="s">
        <v>22</v>
      </c>
      <c r="D4761" s="2" t="s">
        <v>961</v>
      </c>
      <c r="E4761" s="1" t="s">
        <v>20</v>
      </c>
      <c r="F4761" s="1" t="s">
        <v>2192</v>
      </c>
      <c r="G4761" s="1" t="b">
        <v>1</v>
      </c>
      <c r="H4761" s="1" t="b">
        <v>1</v>
      </c>
      <c r="I4761" s="1" t="s">
        <v>2207</v>
      </c>
      <c r="J4761" s="5"/>
    </row>
    <row r="4762" hidden="1">
      <c r="A4762" s="2" t="s">
        <v>913</v>
      </c>
      <c r="B4762" s="14"/>
      <c r="C4762" s="1" t="s">
        <v>22</v>
      </c>
      <c r="D4762" s="2" t="s">
        <v>949</v>
      </c>
      <c r="E4762" s="1" t="s">
        <v>22</v>
      </c>
      <c r="F4762" s="1" t="s">
        <v>2366</v>
      </c>
      <c r="G4762" s="1" t="b">
        <v>1</v>
      </c>
      <c r="H4762" s="1" t="b">
        <v>1</v>
      </c>
      <c r="I4762" s="1" t="s">
        <v>2221</v>
      </c>
      <c r="J4762" s="5"/>
    </row>
    <row r="4763" hidden="1">
      <c r="A4763" s="2" t="s">
        <v>913</v>
      </c>
      <c r="B4763" s="14"/>
      <c r="C4763" s="1" t="s">
        <v>22</v>
      </c>
      <c r="D4763" s="2" t="s">
        <v>1042</v>
      </c>
      <c r="E4763" s="1" t="s">
        <v>22</v>
      </c>
      <c r="F4763" s="1" t="s">
        <v>2384</v>
      </c>
      <c r="G4763" s="1" t="b">
        <v>1</v>
      </c>
      <c r="H4763" s="1" t="b">
        <v>1</v>
      </c>
      <c r="I4763" s="1" t="s">
        <v>2221</v>
      </c>
      <c r="J4763" s="5"/>
    </row>
    <row r="4764" hidden="1">
      <c r="A4764" s="2" t="s">
        <v>913</v>
      </c>
      <c r="B4764" s="14"/>
      <c r="C4764" s="1" t="s">
        <v>22</v>
      </c>
      <c r="D4764" s="2" t="s">
        <v>1043</v>
      </c>
      <c r="E4764" s="1" t="s">
        <v>22</v>
      </c>
      <c r="F4764" s="1" t="s">
        <v>2384</v>
      </c>
      <c r="G4764" s="1" t="b">
        <v>1</v>
      </c>
      <c r="H4764" s="1" t="b">
        <v>1</v>
      </c>
      <c r="I4764" s="1" t="s">
        <v>2221</v>
      </c>
      <c r="J4764" s="5"/>
    </row>
    <row r="4765" hidden="1">
      <c r="A4765" s="2" t="s">
        <v>913</v>
      </c>
      <c r="B4765" s="14"/>
      <c r="C4765" s="1" t="s">
        <v>22</v>
      </c>
      <c r="D4765" s="2" t="s">
        <v>936</v>
      </c>
      <c r="E4765" s="1" t="s">
        <v>22</v>
      </c>
      <c r="F4765" s="1" t="s">
        <v>3671</v>
      </c>
      <c r="G4765" s="1" t="b">
        <v>1</v>
      </c>
      <c r="H4765" s="1" t="b">
        <v>1</v>
      </c>
      <c r="I4765" s="1" t="s">
        <v>2221</v>
      </c>
      <c r="J4765" s="5"/>
    </row>
    <row r="4766" hidden="1">
      <c r="A4766" s="2" t="s">
        <v>913</v>
      </c>
      <c r="B4766" s="14"/>
      <c r="C4766" s="1" t="s">
        <v>22</v>
      </c>
      <c r="D4766" s="2" t="s">
        <v>1023</v>
      </c>
      <c r="E4766" s="1" t="s">
        <v>15</v>
      </c>
      <c r="F4766" s="1" t="s">
        <v>3245</v>
      </c>
      <c r="G4766" s="1" t="b">
        <v>1</v>
      </c>
      <c r="H4766" s="1" t="b">
        <v>1</v>
      </c>
      <c r="I4766" s="1" t="s">
        <v>2221</v>
      </c>
      <c r="J4766" s="5"/>
    </row>
    <row r="4767" hidden="1">
      <c r="A4767" s="2" t="s">
        <v>913</v>
      </c>
      <c r="B4767" s="14"/>
      <c r="C4767" s="1" t="s">
        <v>22</v>
      </c>
      <c r="D4767" s="2" t="s">
        <v>1025</v>
      </c>
      <c r="E4767" s="1" t="s">
        <v>17</v>
      </c>
      <c r="F4767" s="1" t="s">
        <v>3708</v>
      </c>
      <c r="G4767" s="1" t="b">
        <v>1</v>
      </c>
      <c r="H4767" s="1" t="b">
        <v>1</v>
      </c>
      <c r="I4767" s="1" t="s">
        <v>2221</v>
      </c>
      <c r="J4767" s="5"/>
    </row>
    <row r="4768" hidden="1">
      <c r="A4768" s="2" t="s">
        <v>913</v>
      </c>
      <c r="B4768" s="14"/>
      <c r="C4768" s="1" t="s">
        <v>22</v>
      </c>
      <c r="D4768" s="2" t="s">
        <v>1026</v>
      </c>
      <c r="E4768" s="1" t="s">
        <v>17</v>
      </c>
      <c r="F4768" s="1" t="s">
        <v>3707</v>
      </c>
      <c r="G4768" s="1" t="b">
        <v>1</v>
      </c>
      <c r="H4768" s="1" t="b">
        <v>1</v>
      </c>
      <c r="I4768" s="1" t="s">
        <v>2221</v>
      </c>
      <c r="J4768" s="5"/>
    </row>
    <row r="4769" hidden="1">
      <c r="A4769" s="2" t="s">
        <v>914</v>
      </c>
      <c r="B4769" s="14"/>
      <c r="C4769" s="1" t="s">
        <v>22</v>
      </c>
      <c r="D4769" s="2" t="s">
        <v>960</v>
      </c>
      <c r="E4769" s="1" t="s">
        <v>20</v>
      </c>
      <c r="F4769" s="4"/>
      <c r="G4769" s="1" t="b">
        <v>1</v>
      </c>
      <c r="H4769" s="1" t="b">
        <v>1</v>
      </c>
      <c r="I4769" s="1" t="s">
        <v>2207</v>
      </c>
      <c r="J4769" s="5"/>
    </row>
    <row r="4770" hidden="1">
      <c r="A4770" s="2" t="s">
        <v>914</v>
      </c>
      <c r="B4770" s="14"/>
      <c r="C4770" s="1" t="s">
        <v>22</v>
      </c>
      <c r="D4770" s="2" t="s">
        <v>960</v>
      </c>
      <c r="E4770" s="1" t="s">
        <v>20</v>
      </c>
      <c r="F4770" s="1" t="s">
        <v>3660</v>
      </c>
      <c r="G4770" s="1" t="b">
        <v>1</v>
      </c>
      <c r="H4770" s="1" t="b">
        <v>1</v>
      </c>
      <c r="I4770" s="1" t="s">
        <v>2207</v>
      </c>
      <c r="J4770" s="5"/>
    </row>
    <row r="4771" hidden="1">
      <c r="A4771" s="2" t="s">
        <v>914</v>
      </c>
      <c r="B4771" s="14"/>
      <c r="C4771" s="1" t="s">
        <v>22</v>
      </c>
      <c r="D4771" s="2" t="s">
        <v>949</v>
      </c>
      <c r="E4771" s="1" t="s">
        <v>22</v>
      </c>
      <c r="F4771" s="1" t="s">
        <v>2366</v>
      </c>
      <c r="G4771" s="1" t="b">
        <v>1</v>
      </c>
      <c r="H4771" s="1" t="b">
        <v>1</v>
      </c>
      <c r="I4771" s="1" t="s">
        <v>2221</v>
      </c>
      <c r="J4771" s="5"/>
    </row>
    <row r="4772" hidden="1">
      <c r="A4772" s="2" t="s">
        <v>914</v>
      </c>
      <c r="B4772" s="14"/>
      <c r="C4772" s="1" t="s">
        <v>22</v>
      </c>
      <c r="D4772" s="2" t="s">
        <v>1042</v>
      </c>
      <c r="E4772" s="1" t="s">
        <v>22</v>
      </c>
      <c r="F4772" s="1" t="s">
        <v>2412</v>
      </c>
      <c r="G4772" s="1" t="b">
        <v>1</v>
      </c>
      <c r="H4772" s="1" t="b">
        <v>1</v>
      </c>
      <c r="I4772" s="1" t="s">
        <v>2221</v>
      </c>
      <c r="J4772" s="5"/>
    </row>
    <row r="4773" hidden="1">
      <c r="A4773" s="2" t="s">
        <v>914</v>
      </c>
      <c r="B4773" s="14"/>
      <c r="C4773" s="1" t="s">
        <v>22</v>
      </c>
      <c r="D4773" s="2" t="s">
        <v>1043</v>
      </c>
      <c r="E4773" s="1" t="s">
        <v>22</v>
      </c>
      <c r="F4773" s="1" t="s">
        <v>2412</v>
      </c>
      <c r="G4773" s="1" t="b">
        <v>1</v>
      </c>
      <c r="H4773" s="1" t="b">
        <v>1</v>
      </c>
      <c r="I4773" s="1" t="s">
        <v>2221</v>
      </c>
      <c r="J4773" s="5"/>
    </row>
    <row r="4774" hidden="1">
      <c r="A4774" s="2" t="s">
        <v>914</v>
      </c>
      <c r="B4774" s="14"/>
      <c r="C4774" s="1" t="s">
        <v>22</v>
      </c>
      <c r="D4774" s="2" t="s">
        <v>936</v>
      </c>
      <c r="E4774" s="1" t="s">
        <v>22</v>
      </c>
      <c r="F4774" s="1" t="s">
        <v>3671</v>
      </c>
      <c r="G4774" s="1" t="b">
        <v>1</v>
      </c>
      <c r="H4774" s="1" t="b">
        <v>1</v>
      </c>
      <c r="I4774" s="1" t="s">
        <v>2221</v>
      </c>
      <c r="J4774" s="5"/>
    </row>
    <row r="4775" hidden="1">
      <c r="A4775" s="2" t="s">
        <v>914</v>
      </c>
      <c r="B4775" s="14"/>
      <c r="C4775" s="1" t="s">
        <v>22</v>
      </c>
      <c r="D4775" s="2" t="s">
        <v>1023</v>
      </c>
      <c r="E4775" s="1" t="s">
        <v>15</v>
      </c>
      <c r="F4775" s="1" t="s">
        <v>3245</v>
      </c>
      <c r="G4775" s="1" t="b">
        <v>1</v>
      </c>
      <c r="H4775" s="1" t="b">
        <v>1</v>
      </c>
      <c r="I4775" s="1" t="s">
        <v>2221</v>
      </c>
      <c r="J4775" s="5"/>
    </row>
    <row r="4776" hidden="1">
      <c r="A4776" s="2" t="s">
        <v>914</v>
      </c>
      <c r="B4776" s="14"/>
      <c r="C4776" s="1" t="s">
        <v>22</v>
      </c>
      <c r="D4776" s="2" t="s">
        <v>1025</v>
      </c>
      <c r="E4776" s="1" t="s">
        <v>17</v>
      </c>
      <c r="F4776" s="1" t="s">
        <v>3708</v>
      </c>
      <c r="G4776" s="1" t="b">
        <v>1</v>
      </c>
      <c r="H4776" s="1" t="b">
        <v>1</v>
      </c>
      <c r="I4776" s="1" t="s">
        <v>2221</v>
      </c>
      <c r="J4776" s="5"/>
    </row>
    <row r="4777" hidden="1">
      <c r="A4777" s="2" t="s">
        <v>914</v>
      </c>
      <c r="B4777" s="14"/>
      <c r="C4777" s="1" t="s">
        <v>22</v>
      </c>
      <c r="D4777" s="2" t="s">
        <v>1026</v>
      </c>
      <c r="E4777" s="1" t="s">
        <v>17</v>
      </c>
      <c r="F4777" s="1" t="s">
        <v>3707</v>
      </c>
      <c r="G4777" s="1" t="b">
        <v>1</v>
      </c>
      <c r="H4777" s="1" t="b">
        <v>1</v>
      </c>
      <c r="I4777" s="1" t="s">
        <v>2221</v>
      </c>
      <c r="J4777" s="5"/>
    </row>
    <row r="4778" hidden="1">
      <c r="A4778" s="2" t="s">
        <v>915</v>
      </c>
      <c r="B4778" s="14"/>
      <c r="C4778" s="1" t="s">
        <v>22</v>
      </c>
      <c r="D4778" s="2" t="s">
        <v>3664</v>
      </c>
      <c r="E4778" s="4"/>
      <c r="F4778" s="4"/>
      <c r="G4778" s="1" t="b">
        <v>1</v>
      </c>
      <c r="H4778" s="1" t="b">
        <v>0</v>
      </c>
      <c r="I4778" s="1" t="s">
        <v>2207</v>
      </c>
      <c r="J4778" s="5"/>
    </row>
    <row r="4779" hidden="1">
      <c r="A4779" s="2" t="s">
        <v>915</v>
      </c>
      <c r="B4779" s="14"/>
      <c r="C4779" s="1" t="s">
        <v>22</v>
      </c>
      <c r="D4779" s="2" t="s">
        <v>3664</v>
      </c>
      <c r="E4779" s="4"/>
      <c r="F4779" s="1" t="s">
        <v>3665</v>
      </c>
      <c r="G4779" s="1" t="b">
        <v>1</v>
      </c>
      <c r="H4779" s="1" t="b">
        <v>0</v>
      </c>
      <c r="I4779" s="1" t="s">
        <v>2207</v>
      </c>
      <c r="J4779" s="5"/>
    </row>
    <row r="4780" hidden="1">
      <c r="A4780" s="2" t="s">
        <v>915</v>
      </c>
      <c r="B4780" s="14"/>
      <c r="C4780" s="1" t="s">
        <v>22</v>
      </c>
      <c r="D4780" s="2" t="s">
        <v>949</v>
      </c>
      <c r="E4780" s="1" t="s">
        <v>22</v>
      </c>
      <c r="F4780" s="1" t="s">
        <v>3709</v>
      </c>
      <c r="G4780" s="1" t="b">
        <v>1</v>
      </c>
      <c r="H4780" s="1" t="b">
        <v>1</v>
      </c>
      <c r="I4780" s="1" t="s">
        <v>2221</v>
      </c>
      <c r="J4780" s="5"/>
    </row>
    <row r="4781" hidden="1">
      <c r="A4781" s="2" t="s">
        <v>915</v>
      </c>
      <c r="B4781" s="14"/>
      <c r="C4781" s="1" t="s">
        <v>22</v>
      </c>
      <c r="D4781" s="2" t="s">
        <v>1042</v>
      </c>
      <c r="E4781" s="1" t="s">
        <v>22</v>
      </c>
      <c r="F4781" s="1" t="s">
        <v>2384</v>
      </c>
      <c r="G4781" s="1" t="b">
        <v>1</v>
      </c>
      <c r="H4781" s="1" t="b">
        <v>1</v>
      </c>
      <c r="I4781" s="1" t="s">
        <v>2221</v>
      </c>
      <c r="J4781" s="5"/>
    </row>
    <row r="4782" hidden="1">
      <c r="A4782" s="2" t="s">
        <v>915</v>
      </c>
      <c r="B4782" s="14"/>
      <c r="C4782" s="1" t="s">
        <v>22</v>
      </c>
      <c r="D4782" s="2" t="s">
        <v>1043</v>
      </c>
      <c r="E4782" s="1" t="s">
        <v>22</v>
      </c>
      <c r="F4782" s="1" t="s">
        <v>2384</v>
      </c>
      <c r="G4782" s="1" t="b">
        <v>1</v>
      </c>
      <c r="H4782" s="1" t="b">
        <v>1</v>
      </c>
      <c r="I4782" s="1" t="s">
        <v>2221</v>
      </c>
      <c r="J4782" s="5"/>
    </row>
    <row r="4783" hidden="1">
      <c r="A4783" s="2" t="s">
        <v>915</v>
      </c>
      <c r="B4783" s="14"/>
      <c r="C4783" s="1" t="s">
        <v>22</v>
      </c>
      <c r="D4783" s="2" t="s">
        <v>936</v>
      </c>
      <c r="E4783" s="1" t="s">
        <v>22</v>
      </c>
      <c r="F4783" s="1" t="s">
        <v>3671</v>
      </c>
      <c r="G4783" s="1" t="b">
        <v>1</v>
      </c>
      <c r="H4783" s="1" t="b">
        <v>1</v>
      </c>
      <c r="I4783" s="1" t="s">
        <v>2221</v>
      </c>
      <c r="J4783" s="5"/>
    </row>
    <row r="4784" hidden="1">
      <c r="A4784" s="2" t="s">
        <v>915</v>
      </c>
      <c r="B4784" s="14"/>
      <c r="C4784" s="1" t="s">
        <v>22</v>
      </c>
      <c r="D4784" s="2" t="s">
        <v>1023</v>
      </c>
      <c r="E4784" s="1" t="s">
        <v>15</v>
      </c>
      <c r="F4784" s="1" t="s">
        <v>3245</v>
      </c>
      <c r="G4784" s="1" t="b">
        <v>1</v>
      </c>
      <c r="H4784" s="1" t="b">
        <v>1</v>
      </c>
      <c r="I4784" s="1" t="s">
        <v>2221</v>
      </c>
      <c r="J4784" s="5"/>
    </row>
    <row r="4785" hidden="1">
      <c r="A4785" s="2" t="s">
        <v>915</v>
      </c>
      <c r="B4785" s="14"/>
      <c r="C4785" s="1" t="s">
        <v>22</v>
      </c>
      <c r="D4785" s="2" t="s">
        <v>1026</v>
      </c>
      <c r="E4785" s="1" t="s">
        <v>17</v>
      </c>
      <c r="F4785" s="1" t="s">
        <v>3707</v>
      </c>
      <c r="G4785" s="1" t="b">
        <v>1</v>
      </c>
      <c r="H4785" s="1" t="b">
        <v>1</v>
      </c>
      <c r="I4785" s="1" t="s">
        <v>2221</v>
      </c>
      <c r="J4785" s="5"/>
    </row>
    <row r="4786" hidden="1">
      <c r="A4786" s="2" t="s">
        <v>916</v>
      </c>
      <c r="B4786" s="14"/>
      <c r="C4786" s="1" t="s">
        <v>22</v>
      </c>
      <c r="D4786" s="2" t="s">
        <v>961</v>
      </c>
      <c r="E4786" s="1" t="s">
        <v>20</v>
      </c>
      <c r="F4786" s="4"/>
      <c r="G4786" s="1" t="b">
        <v>1</v>
      </c>
      <c r="H4786" s="1" t="b">
        <v>1</v>
      </c>
      <c r="I4786" s="1" t="s">
        <v>2207</v>
      </c>
      <c r="J4786" s="5"/>
    </row>
    <row r="4787" hidden="1">
      <c r="A4787" s="2" t="s">
        <v>916</v>
      </c>
      <c r="B4787" s="14"/>
      <c r="C4787" s="1" t="s">
        <v>22</v>
      </c>
      <c r="D4787" s="2" t="s">
        <v>961</v>
      </c>
      <c r="E4787" s="1" t="s">
        <v>20</v>
      </c>
      <c r="F4787" s="1" t="s">
        <v>2192</v>
      </c>
      <c r="G4787" s="1" t="b">
        <v>1</v>
      </c>
      <c r="H4787" s="1" t="b">
        <v>1</v>
      </c>
      <c r="I4787" s="1" t="s">
        <v>2207</v>
      </c>
      <c r="J4787" s="5"/>
    </row>
    <row r="4788" hidden="1">
      <c r="A4788" s="2" t="s">
        <v>916</v>
      </c>
      <c r="B4788" s="14"/>
      <c r="C4788" s="1" t="s">
        <v>22</v>
      </c>
      <c r="D4788" s="2" t="s">
        <v>949</v>
      </c>
      <c r="E4788" s="1" t="s">
        <v>22</v>
      </c>
      <c r="F4788" s="1" t="s">
        <v>3709</v>
      </c>
      <c r="G4788" s="1" t="b">
        <v>1</v>
      </c>
      <c r="H4788" s="1" t="b">
        <v>1</v>
      </c>
      <c r="I4788" s="1" t="s">
        <v>2221</v>
      </c>
      <c r="J4788" s="5"/>
    </row>
    <row r="4789" hidden="1">
      <c r="A4789" s="2" t="s">
        <v>916</v>
      </c>
      <c r="B4789" s="14"/>
      <c r="C4789" s="1" t="s">
        <v>22</v>
      </c>
      <c r="D4789" s="2" t="s">
        <v>1042</v>
      </c>
      <c r="E4789" s="1" t="s">
        <v>22</v>
      </c>
      <c r="F4789" s="1" t="s">
        <v>2384</v>
      </c>
      <c r="G4789" s="1" t="b">
        <v>1</v>
      </c>
      <c r="H4789" s="1" t="b">
        <v>1</v>
      </c>
      <c r="I4789" s="1" t="s">
        <v>2221</v>
      </c>
      <c r="J4789" s="5"/>
    </row>
    <row r="4790" hidden="1">
      <c r="A4790" s="2" t="s">
        <v>916</v>
      </c>
      <c r="B4790" s="14"/>
      <c r="C4790" s="1" t="s">
        <v>22</v>
      </c>
      <c r="D4790" s="2" t="s">
        <v>1043</v>
      </c>
      <c r="E4790" s="1" t="s">
        <v>22</v>
      </c>
      <c r="F4790" s="1" t="s">
        <v>2384</v>
      </c>
      <c r="G4790" s="1" t="b">
        <v>1</v>
      </c>
      <c r="H4790" s="1" t="b">
        <v>1</v>
      </c>
      <c r="I4790" s="1" t="s">
        <v>2221</v>
      </c>
      <c r="J4790" s="5"/>
    </row>
    <row r="4791" hidden="1">
      <c r="A4791" s="2" t="s">
        <v>916</v>
      </c>
      <c r="B4791" s="14"/>
      <c r="C4791" s="1" t="s">
        <v>22</v>
      </c>
      <c r="D4791" s="2" t="s">
        <v>936</v>
      </c>
      <c r="E4791" s="1" t="s">
        <v>22</v>
      </c>
      <c r="F4791" s="1" t="s">
        <v>3671</v>
      </c>
      <c r="G4791" s="1" t="b">
        <v>1</v>
      </c>
      <c r="H4791" s="1" t="b">
        <v>1</v>
      </c>
      <c r="I4791" s="1" t="s">
        <v>2221</v>
      </c>
      <c r="J4791" s="5"/>
    </row>
    <row r="4792" hidden="1">
      <c r="A4792" s="2" t="s">
        <v>916</v>
      </c>
      <c r="B4792" s="14"/>
      <c r="C4792" s="1" t="s">
        <v>22</v>
      </c>
      <c r="D4792" s="2" t="s">
        <v>1023</v>
      </c>
      <c r="E4792" s="1" t="s">
        <v>15</v>
      </c>
      <c r="F4792" s="1" t="s">
        <v>3245</v>
      </c>
      <c r="G4792" s="1" t="b">
        <v>1</v>
      </c>
      <c r="H4792" s="1" t="b">
        <v>1</v>
      </c>
      <c r="I4792" s="1" t="s">
        <v>2221</v>
      </c>
      <c r="J4792" s="5"/>
    </row>
    <row r="4793" hidden="1">
      <c r="A4793" s="2" t="s">
        <v>917</v>
      </c>
      <c r="B4793" s="14"/>
      <c r="C4793" s="1" t="s">
        <v>22</v>
      </c>
      <c r="D4793" s="2" t="s">
        <v>962</v>
      </c>
      <c r="E4793" s="1" t="s">
        <v>20</v>
      </c>
      <c r="F4793" s="4"/>
      <c r="G4793" s="1" t="b">
        <v>1</v>
      </c>
      <c r="H4793" s="1" t="b">
        <v>1</v>
      </c>
      <c r="I4793" s="1" t="s">
        <v>2207</v>
      </c>
      <c r="J4793" s="5"/>
    </row>
    <row r="4794" hidden="1">
      <c r="A4794" s="2" t="s">
        <v>917</v>
      </c>
      <c r="B4794" s="14"/>
      <c r="C4794" s="1" t="s">
        <v>22</v>
      </c>
      <c r="D4794" s="2" t="s">
        <v>962</v>
      </c>
      <c r="E4794" s="1" t="s">
        <v>20</v>
      </c>
      <c r="F4794" s="1" t="s">
        <v>3662</v>
      </c>
      <c r="G4794" s="1" t="b">
        <v>1</v>
      </c>
      <c r="H4794" s="1" t="b">
        <v>1</v>
      </c>
      <c r="I4794" s="1" t="s">
        <v>2207</v>
      </c>
      <c r="J4794" s="5"/>
    </row>
    <row r="4795" hidden="1">
      <c r="A4795" s="2" t="s">
        <v>917</v>
      </c>
      <c r="B4795" s="14"/>
      <c r="C4795" s="1" t="s">
        <v>22</v>
      </c>
      <c r="D4795" s="2" t="s">
        <v>949</v>
      </c>
      <c r="E4795" s="1" t="s">
        <v>22</v>
      </c>
      <c r="F4795" s="1" t="s">
        <v>3710</v>
      </c>
      <c r="G4795" s="1" t="b">
        <v>1</v>
      </c>
      <c r="H4795" s="1" t="b">
        <v>1</v>
      </c>
      <c r="I4795" s="1" t="s">
        <v>2221</v>
      </c>
      <c r="J4795" s="5"/>
    </row>
    <row r="4796" hidden="1">
      <c r="A4796" s="2" t="s">
        <v>917</v>
      </c>
      <c r="B4796" s="14"/>
      <c r="C4796" s="1" t="s">
        <v>22</v>
      </c>
      <c r="D4796" s="2" t="s">
        <v>1042</v>
      </c>
      <c r="E4796" s="1" t="s">
        <v>22</v>
      </c>
      <c r="F4796" s="1" t="s">
        <v>2384</v>
      </c>
      <c r="G4796" s="1" t="b">
        <v>1</v>
      </c>
      <c r="H4796" s="1" t="b">
        <v>1</v>
      </c>
      <c r="I4796" s="1" t="s">
        <v>2221</v>
      </c>
      <c r="J4796" s="5"/>
    </row>
    <row r="4797" hidden="1">
      <c r="A4797" s="2" t="s">
        <v>917</v>
      </c>
      <c r="B4797" s="14"/>
      <c r="C4797" s="1" t="s">
        <v>22</v>
      </c>
      <c r="D4797" s="2" t="s">
        <v>1043</v>
      </c>
      <c r="E4797" s="1" t="s">
        <v>22</v>
      </c>
      <c r="F4797" s="1" t="s">
        <v>2384</v>
      </c>
      <c r="G4797" s="1" t="b">
        <v>1</v>
      </c>
      <c r="H4797" s="1" t="b">
        <v>1</v>
      </c>
      <c r="I4797" s="1" t="s">
        <v>2221</v>
      </c>
      <c r="J4797" s="5"/>
    </row>
    <row r="4798" hidden="1">
      <c r="A4798" s="2" t="s">
        <v>917</v>
      </c>
      <c r="B4798" s="14"/>
      <c r="C4798" s="1" t="s">
        <v>22</v>
      </c>
      <c r="D4798" s="2" t="s">
        <v>936</v>
      </c>
      <c r="E4798" s="1" t="s">
        <v>22</v>
      </c>
      <c r="F4798" s="1" t="s">
        <v>3671</v>
      </c>
      <c r="G4798" s="1" t="b">
        <v>1</v>
      </c>
      <c r="H4798" s="1" t="b">
        <v>1</v>
      </c>
      <c r="I4798" s="1" t="s">
        <v>2221</v>
      </c>
      <c r="J4798" s="5"/>
    </row>
    <row r="4799" hidden="1">
      <c r="A4799" s="2" t="s">
        <v>917</v>
      </c>
      <c r="B4799" s="14"/>
      <c r="C4799" s="1" t="s">
        <v>22</v>
      </c>
      <c r="D4799" s="2" t="s">
        <v>1023</v>
      </c>
      <c r="E4799" s="1" t="s">
        <v>15</v>
      </c>
      <c r="F4799" s="1" t="s">
        <v>3245</v>
      </c>
      <c r="G4799" s="1" t="b">
        <v>1</v>
      </c>
      <c r="H4799" s="1" t="b">
        <v>1</v>
      </c>
      <c r="I4799" s="1" t="s">
        <v>2221</v>
      </c>
      <c r="J4799" s="5"/>
    </row>
    <row r="4800" hidden="1">
      <c r="A4800" s="2" t="s">
        <v>918</v>
      </c>
      <c r="B4800" s="14"/>
      <c r="C4800" s="1" t="s">
        <v>22</v>
      </c>
      <c r="D4800" s="2" t="s">
        <v>1026</v>
      </c>
      <c r="E4800" s="1" t="s">
        <v>17</v>
      </c>
      <c r="F4800" s="4"/>
      <c r="G4800" s="1" t="b">
        <v>1</v>
      </c>
      <c r="H4800" s="1" t="b">
        <v>1</v>
      </c>
      <c r="I4800" s="1" t="s">
        <v>2207</v>
      </c>
      <c r="J4800" s="5"/>
    </row>
    <row r="4801" hidden="1">
      <c r="A4801" s="2" t="s">
        <v>918</v>
      </c>
      <c r="B4801" s="14"/>
      <c r="C4801" s="1" t="s">
        <v>22</v>
      </c>
      <c r="D4801" s="2" t="s">
        <v>1026</v>
      </c>
      <c r="E4801" s="1" t="s">
        <v>17</v>
      </c>
      <c r="F4801" s="1" t="s">
        <v>3676</v>
      </c>
      <c r="G4801" s="1" t="b">
        <v>1</v>
      </c>
      <c r="H4801" s="1" t="b">
        <v>1</v>
      </c>
      <c r="I4801" s="1" t="s">
        <v>2207</v>
      </c>
      <c r="J4801" s="5"/>
    </row>
    <row r="4802" hidden="1">
      <c r="A4802" s="2" t="s">
        <v>918</v>
      </c>
      <c r="B4802" s="14"/>
      <c r="C4802" s="1" t="s">
        <v>22</v>
      </c>
      <c r="D4802" s="2" t="s">
        <v>949</v>
      </c>
      <c r="E4802" s="1" t="s">
        <v>22</v>
      </c>
      <c r="F4802" s="1" t="s">
        <v>3709</v>
      </c>
      <c r="G4802" s="1" t="b">
        <v>1</v>
      </c>
      <c r="H4802" s="1" t="b">
        <v>1</v>
      </c>
      <c r="I4802" s="1" t="s">
        <v>2221</v>
      </c>
      <c r="J4802" s="5"/>
    </row>
    <row r="4803" hidden="1">
      <c r="A4803" s="2" t="s">
        <v>918</v>
      </c>
      <c r="B4803" s="14"/>
      <c r="C4803" s="1" t="s">
        <v>22</v>
      </c>
      <c r="D4803" s="2" t="s">
        <v>1042</v>
      </c>
      <c r="E4803" s="1" t="s">
        <v>22</v>
      </c>
      <c r="F4803" s="1" t="s">
        <v>2384</v>
      </c>
      <c r="G4803" s="1" t="b">
        <v>1</v>
      </c>
      <c r="H4803" s="1" t="b">
        <v>1</v>
      </c>
      <c r="I4803" s="1" t="s">
        <v>2221</v>
      </c>
      <c r="J4803" s="5"/>
    </row>
    <row r="4804" hidden="1">
      <c r="A4804" s="2" t="s">
        <v>918</v>
      </c>
      <c r="B4804" s="14"/>
      <c r="C4804" s="1" t="s">
        <v>22</v>
      </c>
      <c r="D4804" s="2" t="s">
        <v>1043</v>
      </c>
      <c r="E4804" s="1" t="s">
        <v>22</v>
      </c>
      <c r="F4804" s="1" t="s">
        <v>2384</v>
      </c>
      <c r="G4804" s="1" t="b">
        <v>1</v>
      </c>
      <c r="H4804" s="1" t="b">
        <v>1</v>
      </c>
      <c r="I4804" s="1" t="s">
        <v>2221</v>
      </c>
      <c r="J4804" s="5"/>
    </row>
    <row r="4805" hidden="1">
      <c r="A4805" s="2" t="s">
        <v>918</v>
      </c>
      <c r="B4805" s="14"/>
      <c r="C4805" s="1" t="s">
        <v>22</v>
      </c>
      <c r="D4805" s="2" t="s">
        <v>936</v>
      </c>
      <c r="E4805" s="1" t="s">
        <v>22</v>
      </c>
      <c r="F4805" s="1" t="s">
        <v>3671</v>
      </c>
      <c r="G4805" s="1" t="b">
        <v>1</v>
      </c>
      <c r="H4805" s="1" t="b">
        <v>1</v>
      </c>
      <c r="I4805" s="1" t="s">
        <v>2221</v>
      </c>
      <c r="J4805" s="5"/>
    </row>
    <row r="4806" hidden="1">
      <c r="A4806" s="2" t="s">
        <v>918</v>
      </c>
      <c r="B4806" s="14"/>
      <c r="C4806" s="1" t="s">
        <v>22</v>
      </c>
      <c r="D4806" s="2" t="s">
        <v>1023</v>
      </c>
      <c r="E4806" s="1" t="s">
        <v>15</v>
      </c>
      <c r="F4806" s="1" t="s">
        <v>3245</v>
      </c>
      <c r="G4806" s="1" t="b">
        <v>1</v>
      </c>
      <c r="H4806" s="1" t="b">
        <v>1</v>
      </c>
      <c r="I4806" s="1" t="s">
        <v>2221</v>
      </c>
      <c r="J4806" s="5"/>
    </row>
    <row r="4807" hidden="1">
      <c r="A4807" s="2" t="s">
        <v>919</v>
      </c>
      <c r="B4807" s="14"/>
      <c r="C4807" s="1" t="s">
        <v>22</v>
      </c>
      <c r="D4807" s="2" t="s">
        <v>961</v>
      </c>
      <c r="E4807" s="1" t="s">
        <v>20</v>
      </c>
      <c r="F4807" s="4"/>
      <c r="G4807" s="1" t="b">
        <v>1</v>
      </c>
      <c r="H4807" s="1" t="b">
        <v>1</v>
      </c>
      <c r="I4807" s="1" t="s">
        <v>2207</v>
      </c>
      <c r="J4807" s="5"/>
    </row>
    <row r="4808" hidden="1">
      <c r="A4808" s="2" t="s">
        <v>919</v>
      </c>
      <c r="B4808" s="14"/>
      <c r="C4808" s="1" t="s">
        <v>22</v>
      </c>
      <c r="D4808" s="2" t="s">
        <v>961</v>
      </c>
      <c r="E4808" s="1" t="s">
        <v>20</v>
      </c>
      <c r="F4808" s="1" t="s">
        <v>2192</v>
      </c>
      <c r="G4808" s="1" t="b">
        <v>1</v>
      </c>
      <c r="H4808" s="1" t="b">
        <v>1</v>
      </c>
      <c r="I4808" s="1" t="s">
        <v>2207</v>
      </c>
      <c r="J4808" s="5"/>
    </row>
    <row r="4809" hidden="1">
      <c r="A4809" s="2" t="s">
        <v>919</v>
      </c>
      <c r="B4809" s="14"/>
      <c r="C4809" s="1" t="s">
        <v>22</v>
      </c>
      <c r="D4809" s="2" t="s">
        <v>949</v>
      </c>
      <c r="E4809" s="1" t="s">
        <v>22</v>
      </c>
      <c r="F4809" s="1" t="s">
        <v>3709</v>
      </c>
      <c r="G4809" s="1" t="b">
        <v>1</v>
      </c>
      <c r="H4809" s="1" t="b">
        <v>1</v>
      </c>
      <c r="I4809" s="1" t="s">
        <v>2221</v>
      </c>
      <c r="J4809" s="5"/>
    </row>
    <row r="4810" hidden="1">
      <c r="A4810" s="2" t="s">
        <v>919</v>
      </c>
      <c r="B4810" s="14"/>
      <c r="C4810" s="1" t="s">
        <v>22</v>
      </c>
      <c r="D4810" s="2" t="s">
        <v>1042</v>
      </c>
      <c r="E4810" s="1" t="s">
        <v>22</v>
      </c>
      <c r="F4810" s="1" t="s">
        <v>2384</v>
      </c>
      <c r="G4810" s="1" t="b">
        <v>1</v>
      </c>
      <c r="H4810" s="1" t="b">
        <v>1</v>
      </c>
      <c r="I4810" s="1" t="s">
        <v>2221</v>
      </c>
      <c r="J4810" s="5"/>
    </row>
    <row r="4811" hidden="1">
      <c r="A4811" s="2" t="s">
        <v>919</v>
      </c>
      <c r="B4811" s="14"/>
      <c r="C4811" s="1" t="s">
        <v>22</v>
      </c>
      <c r="D4811" s="2" t="s">
        <v>1043</v>
      </c>
      <c r="E4811" s="1" t="s">
        <v>22</v>
      </c>
      <c r="F4811" s="1" t="s">
        <v>2384</v>
      </c>
      <c r="G4811" s="1" t="b">
        <v>1</v>
      </c>
      <c r="H4811" s="1" t="b">
        <v>1</v>
      </c>
      <c r="I4811" s="1" t="s">
        <v>2221</v>
      </c>
      <c r="J4811" s="5"/>
    </row>
    <row r="4812" hidden="1">
      <c r="A4812" s="2" t="s">
        <v>919</v>
      </c>
      <c r="B4812" s="14"/>
      <c r="C4812" s="1" t="s">
        <v>22</v>
      </c>
      <c r="D4812" s="2" t="s">
        <v>949</v>
      </c>
      <c r="E4812" s="1" t="s">
        <v>22</v>
      </c>
      <c r="F4812" s="1" t="s">
        <v>3709</v>
      </c>
      <c r="G4812" s="1" t="b">
        <v>1</v>
      </c>
      <c r="H4812" s="1" t="b">
        <v>1</v>
      </c>
      <c r="I4812" s="1" t="s">
        <v>2221</v>
      </c>
      <c r="J4812" s="5"/>
    </row>
    <row r="4813" hidden="1">
      <c r="A4813" s="2" t="s">
        <v>919</v>
      </c>
      <c r="B4813" s="14"/>
      <c r="C4813" s="1" t="s">
        <v>22</v>
      </c>
      <c r="D4813" s="2" t="s">
        <v>936</v>
      </c>
      <c r="E4813" s="1" t="s">
        <v>22</v>
      </c>
      <c r="F4813" s="1" t="s">
        <v>3671</v>
      </c>
      <c r="G4813" s="1" t="b">
        <v>1</v>
      </c>
      <c r="H4813" s="1" t="b">
        <v>1</v>
      </c>
      <c r="I4813" s="1" t="s">
        <v>2221</v>
      </c>
      <c r="J4813" s="5"/>
    </row>
    <row r="4814" hidden="1">
      <c r="A4814" s="2" t="s">
        <v>919</v>
      </c>
      <c r="B4814" s="14"/>
      <c r="C4814" s="1" t="s">
        <v>22</v>
      </c>
      <c r="D4814" s="2" t="s">
        <v>1023</v>
      </c>
      <c r="E4814" s="1" t="s">
        <v>15</v>
      </c>
      <c r="F4814" s="1" t="s">
        <v>3245</v>
      </c>
      <c r="G4814" s="1" t="b">
        <v>1</v>
      </c>
      <c r="H4814" s="1" t="b">
        <v>1</v>
      </c>
      <c r="I4814" s="1" t="s">
        <v>2221</v>
      </c>
      <c r="J4814" s="5"/>
    </row>
    <row r="4815" hidden="1">
      <c r="A4815" s="2" t="s">
        <v>920</v>
      </c>
      <c r="B4815" s="14"/>
      <c r="C4815" s="1" t="s">
        <v>22</v>
      </c>
      <c r="D4815" s="2" t="s">
        <v>1025</v>
      </c>
      <c r="E4815" s="1" t="s">
        <v>17</v>
      </c>
      <c r="F4815" s="4"/>
      <c r="G4815" s="1" t="b">
        <v>1</v>
      </c>
      <c r="H4815" s="1" t="b">
        <v>1</v>
      </c>
      <c r="I4815" s="1" t="s">
        <v>2207</v>
      </c>
      <c r="J4815" s="5"/>
    </row>
    <row r="4816" hidden="1">
      <c r="A4816" s="2" t="s">
        <v>920</v>
      </c>
      <c r="B4816" s="14"/>
      <c r="C4816" s="1" t="s">
        <v>22</v>
      </c>
      <c r="D4816" s="2" t="s">
        <v>1025</v>
      </c>
      <c r="E4816" s="1" t="s">
        <v>17</v>
      </c>
      <c r="F4816" s="1" t="s">
        <v>3621</v>
      </c>
      <c r="G4816" s="1" t="b">
        <v>1</v>
      </c>
      <c r="H4816" s="1" t="b">
        <v>1</v>
      </c>
      <c r="I4816" s="1" t="s">
        <v>2207</v>
      </c>
      <c r="J4816" s="5"/>
    </row>
    <row r="4817" hidden="1">
      <c r="A4817" s="2" t="s">
        <v>920</v>
      </c>
      <c r="B4817" s="14"/>
      <c r="C4817" s="1" t="s">
        <v>22</v>
      </c>
      <c r="D4817" s="2" t="s">
        <v>949</v>
      </c>
      <c r="E4817" s="1" t="s">
        <v>22</v>
      </c>
      <c r="F4817" s="1" t="s">
        <v>3710</v>
      </c>
      <c r="G4817" s="1" t="b">
        <v>1</v>
      </c>
      <c r="H4817" s="1" t="b">
        <v>1</v>
      </c>
      <c r="I4817" s="1" t="s">
        <v>2221</v>
      </c>
      <c r="J4817" s="5"/>
    </row>
    <row r="4818" hidden="1">
      <c r="A4818" s="2" t="s">
        <v>920</v>
      </c>
      <c r="B4818" s="14"/>
      <c r="C4818" s="1" t="s">
        <v>22</v>
      </c>
      <c r="D4818" s="2" t="s">
        <v>1042</v>
      </c>
      <c r="E4818" s="1" t="s">
        <v>22</v>
      </c>
      <c r="F4818" s="1" t="s">
        <v>2384</v>
      </c>
      <c r="G4818" s="1" t="b">
        <v>1</v>
      </c>
      <c r="H4818" s="1" t="b">
        <v>1</v>
      </c>
      <c r="I4818" s="1" t="s">
        <v>2221</v>
      </c>
      <c r="J4818" s="5"/>
    </row>
    <row r="4819" hidden="1">
      <c r="A4819" s="2" t="s">
        <v>920</v>
      </c>
      <c r="B4819" s="14"/>
      <c r="C4819" s="1" t="s">
        <v>22</v>
      </c>
      <c r="D4819" s="2" t="s">
        <v>1043</v>
      </c>
      <c r="E4819" s="1" t="s">
        <v>22</v>
      </c>
      <c r="F4819" s="1" t="s">
        <v>2384</v>
      </c>
      <c r="G4819" s="1" t="b">
        <v>1</v>
      </c>
      <c r="H4819" s="1" t="b">
        <v>1</v>
      </c>
      <c r="I4819" s="1" t="s">
        <v>2221</v>
      </c>
      <c r="J4819" s="5"/>
    </row>
    <row r="4820" hidden="1">
      <c r="A4820" s="2" t="s">
        <v>920</v>
      </c>
      <c r="B4820" s="14"/>
      <c r="C4820" s="1" t="s">
        <v>22</v>
      </c>
      <c r="D4820" s="2" t="s">
        <v>936</v>
      </c>
      <c r="E4820" s="1" t="s">
        <v>22</v>
      </c>
      <c r="F4820" s="1" t="s">
        <v>3671</v>
      </c>
      <c r="G4820" s="1" t="b">
        <v>1</v>
      </c>
      <c r="H4820" s="1" t="b">
        <v>1</v>
      </c>
      <c r="I4820" s="1" t="s">
        <v>2221</v>
      </c>
      <c r="J4820" s="5"/>
    </row>
    <row r="4821" hidden="1">
      <c r="A4821" s="2" t="s">
        <v>920</v>
      </c>
      <c r="B4821" s="14"/>
      <c r="C4821" s="1" t="s">
        <v>22</v>
      </c>
      <c r="D4821" s="2" t="s">
        <v>1023</v>
      </c>
      <c r="E4821" s="1" t="s">
        <v>15</v>
      </c>
      <c r="F4821" s="1" t="s">
        <v>3245</v>
      </c>
      <c r="G4821" s="1" t="b">
        <v>1</v>
      </c>
      <c r="H4821" s="1" t="b">
        <v>1</v>
      </c>
      <c r="I4821" s="1" t="s">
        <v>2221</v>
      </c>
      <c r="J4821" s="5"/>
    </row>
    <row r="4822" hidden="1">
      <c r="A4822" s="2" t="s">
        <v>920</v>
      </c>
      <c r="B4822" s="14"/>
      <c r="C4822" s="1" t="s">
        <v>22</v>
      </c>
      <c r="D4822" s="2" t="s">
        <v>1026</v>
      </c>
      <c r="E4822" s="1" t="s">
        <v>17</v>
      </c>
      <c r="F4822" s="1" t="s">
        <v>3707</v>
      </c>
      <c r="G4822" s="1" t="b">
        <v>1</v>
      </c>
      <c r="H4822" s="1" t="b">
        <v>1</v>
      </c>
      <c r="I4822" s="1" t="s">
        <v>2221</v>
      </c>
      <c r="J4822" s="5"/>
    </row>
    <row r="4823" hidden="1">
      <c r="A4823" s="2" t="s">
        <v>921</v>
      </c>
      <c r="B4823" s="14"/>
      <c r="C4823" s="1" t="s">
        <v>22</v>
      </c>
      <c r="D4823" s="2" t="s">
        <v>961</v>
      </c>
      <c r="E4823" s="1" t="s">
        <v>20</v>
      </c>
      <c r="F4823" s="4"/>
      <c r="G4823" s="1" t="b">
        <v>1</v>
      </c>
      <c r="H4823" s="1" t="b">
        <v>1</v>
      </c>
      <c r="I4823" s="1" t="s">
        <v>2207</v>
      </c>
      <c r="J4823" s="5"/>
    </row>
    <row r="4824" hidden="1">
      <c r="A4824" s="2" t="s">
        <v>921</v>
      </c>
      <c r="B4824" s="14"/>
      <c r="C4824" s="1" t="s">
        <v>22</v>
      </c>
      <c r="D4824" s="2" t="s">
        <v>961</v>
      </c>
      <c r="E4824" s="1" t="s">
        <v>20</v>
      </c>
      <c r="F4824" s="1" t="s">
        <v>2192</v>
      </c>
      <c r="G4824" s="1" t="b">
        <v>1</v>
      </c>
      <c r="H4824" s="1" t="b">
        <v>1</v>
      </c>
      <c r="I4824" s="1" t="s">
        <v>2207</v>
      </c>
      <c r="J4824" s="5"/>
    </row>
    <row r="4825" hidden="1">
      <c r="A4825" s="2" t="s">
        <v>921</v>
      </c>
      <c r="B4825" s="14"/>
      <c r="C4825" s="1" t="s">
        <v>22</v>
      </c>
      <c r="D4825" s="2" t="s">
        <v>933</v>
      </c>
      <c r="E4825" s="1" t="s">
        <v>22</v>
      </c>
      <c r="F4825" s="1" t="s">
        <v>3711</v>
      </c>
      <c r="G4825" s="1" t="b">
        <v>1</v>
      </c>
      <c r="H4825" s="1" t="b">
        <v>1</v>
      </c>
      <c r="I4825" s="1" t="s">
        <v>2221</v>
      </c>
      <c r="J4825" s="5"/>
    </row>
    <row r="4826" hidden="1">
      <c r="A4826" s="2" t="s">
        <v>921</v>
      </c>
      <c r="B4826" s="14"/>
      <c r="C4826" s="1" t="s">
        <v>22</v>
      </c>
      <c r="D4826" s="2" t="s">
        <v>1025</v>
      </c>
      <c r="E4826" s="1" t="s">
        <v>17</v>
      </c>
      <c r="F4826" s="1" t="s">
        <v>3712</v>
      </c>
      <c r="G4826" s="1" t="b">
        <v>1</v>
      </c>
      <c r="H4826" s="1" t="b">
        <v>1</v>
      </c>
      <c r="I4826" s="1" t="s">
        <v>2221</v>
      </c>
      <c r="J4826" s="5"/>
    </row>
    <row r="4827" hidden="1">
      <c r="A4827" s="2" t="s">
        <v>921</v>
      </c>
      <c r="B4827" s="14"/>
      <c r="C4827" s="1" t="s">
        <v>22</v>
      </c>
      <c r="D4827" s="2" t="s">
        <v>863</v>
      </c>
      <c r="E4827" s="1" t="s">
        <v>13</v>
      </c>
      <c r="F4827" s="1" t="s">
        <v>3713</v>
      </c>
      <c r="G4827" s="1" t="b">
        <v>1</v>
      </c>
      <c r="H4827" s="1" t="b">
        <v>1</v>
      </c>
      <c r="I4827" s="1" t="s">
        <v>2221</v>
      </c>
      <c r="J4827" s="5"/>
    </row>
    <row r="4828" hidden="1">
      <c r="A4828" s="2" t="s">
        <v>921</v>
      </c>
      <c r="B4828" s="14"/>
      <c r="C4828" s="1" t="s">
        <v>22</v>
      </c>
      <c r="D4828" s="2" t="s">
        <v>936</v>
      </c>
      <c r="E4828" s="1" t="s">
        <v>22</v>
      </c>
      <c r="F4828" s="1" t="s">
        <v>3671</v>
      </c>
      <c r="G4828" s="1" t="b">
        <v>1</v>
      </c>
      <c r="H4828" s="1" t="b">
        <v>1</v>
      </c>
      <c r="I4828" s="1" t="s">
        <v>2221</v>
      </c>
      <c r="J4828" s="5"/>
    </row>
    <row r="4829" hidden="1">
      <c r="A4829" s="2" t="s">
        <v>921</v>
      </c>
      <c r="B4829" s="14"/>
      <c r="C4829" s="1" t="s">
        <v>22</v>
      </c>
      <c r="D4829" s="2" t="s">
        <v>1023</v>
      </c>
      <c r="E4829" s="1" t="s">
        <v>15</v>
      </c>
      <c r="F4829" s="1" t="s">
        <v>3245</v>
      </c>
      <c r="G4829" s="1" t="b">
        <v>1</v>
      </c>
      <c r="H4829" s="1" t="b">
        <v>1</v>
      </c>
      <c r="I4829" s="1" t="s">
        <v>2221</v>
      </c>
      <c r="J4829" s="5"/>
    </row>
    <row r="4830" hidden="1">
      <c r="A4830" s="2" t="s">
        <v>921</v>
      </c>
      <c r="B4830" s="14"/>
      <c r="C4830" s="1" t="s">
        <v>22</v>
      </c>
      <c r="D4830" s="2" t="s">
        <v>1026</v>
      </c>
      <c r="E4830" s="1" t="s">
        <v>17</v>
      </c>
      <c r="F4830" s="1" t="s">
        <v>3707</v>
      </c>
      <c r="G4830" s="1" t="b">
        <v>1</v>
      </c>
      <c r="H4830" s="1" t="b">
        <v>1</v>
      </c>
      <c r="I4830" s="1" t="s">
        <v>2221</v>
      </c>
      <c r="J4830" s="5"/>
    </row>
    <row r="4831" hidden="1">
      <c r="A4831" s="2" t="s">
        <v>922</v>
      </c>
      <c r="B4831" s="14"/>
      <c r="C4831" s="1" t="s">
        <v>22</v>
      </c>
      <c r="D4831" s="2" t="s">
        <v>3664</v>
      </c>
      <c r="E4831" s="4"/>
      <c r="F4831" s="4"/>
      <c r="G4831" s="1" t="b">
        <v>1</v>
      </c>
      <c r="H4831" s="1" t="b">
        <v>0</v>
      </c>
      <c r="I4831" s="1" t="s">
        <v>2207</v>
      </c>
      <c r="J4831" s="5"/>
    </row>
    <row r="4832" hidden="1">
      <c r="A4832" s="2" t="s">
        <v>922</v>
      </c>
      <c r="B4832" s="14"/>
      <c r="C4832" s="1" t="s">
        <v>22</v>
      </c>
      <c r="D4832" s="2" t="s">
        <v>3664</v>
      </c>
      <c r="E4832" s="4"/>
      <c r="F4832" s="1" t="s">
        <v>3665</v>
      </c>
      <c r="G4832" s="1" t="b">
        <v>1</v>
      </c>
      <c r="H4832" s="1" t="b">
        <v>0</v>
      </c>
      <c r="I4832" s="1" t="s">
        <v>2207</v>
      </c>
      <c r="J4832" s="5"/>
    </row>
    <row r="4833" hidden="1">
      <c r="A4833" s="2" t="s">
        <v>922</v>
      </c>
      <c r="B4833" s="14"/>
      <c r="C4833" s="1" t="s">
        <v>22</v>
      </c>
      <c r="D4833" s="2" t="s">
        <v>936</v>
      </c>
      <c r="E4833" s="1" t="s">
        <v>22</v>
      </c>
      <c r="F4833" s="1" t="s">
        <v>3669</v>
      </c>
      <c r="G4833" s="1" t="b">
        <v>1</v>
      </c>
      <c r="H4833" s="1" t="b">
        <v>1</v>
      </c>
      <c r="I4833" s="1" t="s">
        <v>2221</v>
      </c>
      <c r="J4833" s="5"/>
    </row>
    <row r="4834" hidden="1">
      <c r="A4834" s="2" t="s">
        <v>922</v>
      </c>
      <c r="B4834" s="14"/>
      <c r="C4834" s="1" t="s">
        <v>22</v>
      </c>
      <c r="D4834" s="2" t="s">
        <v>927</v>
      </c>
      <c r="E4834" s="1" t="s">
        <v>22</v>
      </c>
      <c r="F4834" s="1" t="s">
        <v>3714</v>
      </c>
      <c r="G4834" s="1" t="b">
        <v>1</v>
      </c>
      <c r="H4834" s="1" t="b">
        <v>1</v>
      </c>
      <c r="I4834" s="1" t="s">
        <v>2221</v>
      </c>
      <c r="J4834" s="5"/>
    </row>
    <row r="4835" hidden="1">
      <c r="A4835" s="2" t="s">
        <v>922</v>
      </c>
      <c r="B4835" s="14"/>
      <c r="C4835" s="1" t="s">
        <v>22</v>
      </c>
      <c r="D4835" s="2" t="s">
        <v>1025</v>
      </c>
      <c r="E4835" s="1" t="s">
        <v>17</v>
      </c>
      <c r="F4835" s="1" t="s">
        <v>3715</v>
      </c>
      <c r="G4835" s="1" t="b">
        <v>1</v>
      </c>
      <c r="H4835" s="1" t="b">
        <v>1</v>
      </c>
      <c r="I4835" s="1" t="s">
        <v>2221</v>
      </c>
      <c r="J4835" s="5"/>
    </row>
    <row r="4836" hidden="1">
      <c r="A4836" s="2" t="s">
        <v>922</v>
      </c>
      <c r="B4836" s="14"/>
      <c r="C4836" s="1" t="s">
        <v>22</v>
      </c>
      <c r="D4836" s="2" t="s">
        <v>863</v>
      </c>
      <c r="E4836" s="1" t="s">
        <v>13</v>
      </c>
      <c r="F4836" s="1" t="s">
        <v>3716</v>
      </c>
      <c r="G4836" s="1" t="b">
        <v>1</v>
      </c>
      <c r="H4836" s="1" t="b">
        <v>1</v>
      </c>
      <c r="I4836" s="1" t="s">
        <v>2221</v>
      </c>
      <c r="J4836" s="5"/>
    </row>
    <row r="4837" hidden="1">
      <c r="A4837" s="2" t="s">
        <v>922</v>
      </c>
      <c r="B4837" s="14"/>
      <c r="C4837" s="1" t="s">
        <v>22</v>
      </c>
      <c r="D4837" s="2" t="s">
        <v>1026</v>
      </c>
      <c r="E4837" s="1" t="s">
        <v>17</v>
      </c>
      <c r="F4837" s="1" t="s">
        <v>2418</v>
      </c>
      <c r="G4837" s="1" t="b">
        <v>1</v>
      </c>
      <c r="H4837" s="1" t="b">
        <v>1</v>
      </c>
      <c r="I4837" s="1" t="s">
        <v>2221</v>
      </c>
      <c r="J4837" s="5"/>
    </row>
    <row r="4838" hidden="1">
      <c r="A4838" s="2" t="s">
        <v>922</v>
      </c>
      <c r="B4838" s="14"/>
      <c r="C4838" s="1" t="s">
        <v>22</v>
      </c>
      <c r="D4838" s="2" t="s">
        <v>937</v>
      </c>
      <c r="E4838" s="1" t="s">
        <v>22</v>
      </c>
      <c r="F4838" s="1" t="s">
        <v>3717</v>
      </c>
      <c r="G4838" s="1" t="b">
        <v>1</v>
      </c>
      <c r="H4838" s="1" t="b">
        <v>1</v>
      </c>
      <c r="I4838" s="1" t="s">
        <v>2221</v>
      </c>
      <c r="J4838" s="5"/>
    </row>
    <row r="4839" hidden="1">
      <c r="A4839" s="2" t="s">
        <v>922</v>
      </c>
      <c r="B4839" s="14"/>
      <c r="C4839" s="1" t="s">
        <v>22</v>
      </c>
      <c r="D4839" s="2" t="s">
        <v>957</v>
      </c>
      <c r="E4839" s="1" t="s">
        <v>22</v>
      </c>
      <c r="F4839" s="1" t="s">
        <v>2132</v>
      </c>
      <c r="G4839" s="1" t="b">
        <v>1</v>
      </c>
      <c r="H4839" s="1" t="b">
        <v>1</v>
      </c>
      <c r="I4839" s="1" t="s">
        <v>2221</v>
      </c>
      <c r="J4839" s="5"/>
    </row>
    <row r="4840" hidden="1">
      <c r="A4840" s="2" t="s">
        <v>922</v>
      </c>
      <c r="B4840" s="14"/>
      <c r="C4840" s="1" t="s">
        <v>22</v>
      </c>
      <c r="D4840" s="2" t="s">
        <v>940</v>
      </c>
      <c r="E4840" s="1" t="s">
        <v>22</v>
      </c>
      <c r="F4840" s="1" t="s">
        <v>3690</v>
      </c>
      <c r="G4840" s="1" t="b">
        <v>1</v>
      </c>
      <c r="H4840" s="1" t="b">
        <v>1</v>
      </c>
      <c r="I4840" s="1" t="s">
        <v>2221</v>
      </c>
      <c r="J4840" s="5"/>
    </row>
    <row r="4841" hidden="1">
      <c r="A4841" s="2" t="s">
        <v>922</v>
      </c>
      <c r="B4841" s="14"/>
      <c r="C4841" s="1" t="s">
        <v>22</v>
      </c>
      <c r="D4841" s="2" t="s">
        <v>1025</v>
      </c>
      <c r="E4841" s="1" t="s">
        <v>17</v>
      </c>
      <c r="F4841" s="1" t="s">
        <v>2188</v>
      </c>
      <c r="G4841" s="1" t="b">
        <v>1</v>
      </c>
      <c r="H4841" s="1" t="b">
        <v>1</v>
      </c>
      <c r="I4841" s="1" t="s">
        <v>2221</v>
      </c>
      <c r="J4841" s="5"/>
    </row>
    <row r="4842" hidden="1">
      <c r="A4842" s="2" t="s">
        <v>922</v>
      </c>
      <c r="B4842" s="14"/>
      <c r="C4842" s="1" t="s">
        <v>22</v>
      </c>
      <c r="D4842" s="2" t="s">
        <v>863</v>
      </c>
      <c r="E4842" s="1" t="s">
        <v>13</v>
      </c>
      <c r="F4842" s="1" t="s">
        <v>3716</v>
      </c>
      <c r="G4842" s="1" t="b">
        <v>1</v>
      </c>
      <c r="H4842" s="1" t="b">
        <v>1</v>
      </c>
      <c r="I4842" s="1" t="s">
        <v>2221</v>
      </c>
      <c r="J4842" s="5"/>
    </row>
    <row r="4843" hidden="1">
      <c r="A4843" s="2" t="s">
        <v>922</v>
      </c>
      <c r="B4843" s="14"/>
      <c r="C4843" s="1" t="s">
        <v>22</v>
      </c>
      <c r="D4843" s="2" t="s">
        <v>868</v>
      </c>
      <c r="E4843" s="1" t="s">
        <v>15</v>
      </c>
      <c r="F4843" s="1" t="s">
        <v>3718</v>
      </c>
      <c r="G4843" s="1" t="b">
        <v>1</v>
      </c>
      <c r="H4843" s="1" t="b">
        <v>1</v>
      </c>
      <c r="I4843" s="1" t="s">
        <v>2221</v>
      </c>
      <c r="J4843" s="5"/>
    </row>
    <row r="4844" hidden="1">
      <c r="A4844" s="2" t="s">
        <v>922</v>
      </c>
      <c r="B4844" s="14"/>
      <c r="C4844" s="1" t="s">
        <v>22</v>
      </c>
      <c r="D4844" s="2" t="s">
        <v>959</v>
      </c>
      <c r="E4844" s="1" t="s">
        <v>15</v>
      </c>
      <c r="F4844" s="1" t="s">
        <v>2319</v>
      </c>
      <c r="G4844" s="1" t="b">
        <v>1</v>
      </c>
      <c r="H4844" s="1" t="b">
        <v>1</v>
      </c>
      <c r="I4844" s="1" t="s">
        <v>2221</v>
      </c>
      <c r="J4844" s="5"/>
    </row>
    <row r="4845" hidden="1">
      <c r="A4845" s="2" t="s">
        <v>922</v>
      </c>
      <c r="B4845" s="14"/>
      <c r="C4845" s="1" t="s">
        <v>22</v>
      </c>
      <c r="D4845" s="2" t="s">
        <v>872</v>
      </c>
      <c r="E4845" s="1" t="s">
        <v>117</v>
      </c>
      <c r="F4845" s="1" t="s">
        <v>3719</v>
      </c>
      <c r="G4845" s="1" t="b">
        <v>1</v>
      </c>
      <c r="H4845" s="1" t="b">
        <v>1</v>
      </c>
      <c r="I4845" s="1" t="s">
        <v>2221</v>
      </c>
      <c r="J4845" s="5"/>
    </row>
    <row r="4846" hidden="1">
      <c r="A4846" s="2" t="s">
        <v>922</v>
      </c>
      <c r="B4846" s="14"/>
      <c r="C4846" s="1" t="s">
        <v>22</v>
      </c>
      <c r="D4846" s="2" t="s">
        <v>871</v>
      </c>
      <c r="E4846" s="1" t="s">
        <v>117</v>
      </c>
      <c r="F4846" s="1" t="s">
        <v>3720</v>
      </c>
      <c r="G4846" s="1" t="b">
        <v>1</v>
      </c>
      <c r="H4846" s="1" t="b">
        <v>1</v>
      </c>
      <c r="I4846" s="1" t="s">
        <v>2221</v>
      </c>
      <c r="J4846" s="5"/>
    </row>
    <row r="4847" hidden="1">
      <c r="A4847" s="2" t="s">
        <v>922</v>
      </c>
      <c r="B4847" s="14"/>
      <c r="C4847" s="1" t="s">
        <v>22</v>
      </c>
      <c r="D4847" s="2" t="s">
        <v>876</v>
      </c>
      <c r="E4847" s="1" t="s">
        <v>117</v>
      </c>
      <c r="F4847" s="1" t="s">
        <v>3721</v>
      </c>
      <c r="G4847" s="1" t="b">
        <v>1</v>
      </c>
      <c r="H4847" s="1" t="b">
        <v>1</v>
      </c>
      <c r="I4847" s="1" t="s">
        <v>2221</v>
      </c>
      <c r="J4847" s="5"/>
    </row>
    <row r="4848" hidden="1">
      <c r="A4848" s="2" t="s">
        <v>922</v>
      </c>
      <c r="B4848" s="14"/>
      <c r="C4848" s="1" t="s">
        <v>22</v>
      </c>
      <c r="D4848" s="2" t="s">
        <v>936</v>
      </c>
      <c r="E4848" s="1" t="s">
        <v>22</v>
      </c>
      <c r="F4848" s="1" t="s">
        <v>3671</v>
      </c>
      <c r="G4848" s="1" t="b">
        <v>1</v>
      </c>
      <c r="H4848" s="1" t="b">
        <v>1</v>
      </c>
      <c r="I4848" s="1" t="s">
        <v>2221</v>
      </c>
      <c r="J4848" s="5"/>
    </row>
    <row r="4849" hidden="1">
      <c r="A4849" s="2" t="s">
        <v>922</v>
      </c>
      <c r="B4849" s="14"/>
      <c r="C4849" s="1" t="s">
        <v>22</v>
      </c>
      <c r="D4849" s="2" t="s">
        <v>1023</v>
      </c>
      <c r="E4849" s="1" t="s">
        <v>15</v>
      </c>
      <c r="F4849" s="1" t="s">
        <v>3245</v>
      </c>
      <c r="G4849" s="1" t="b">
        <v>1</v>
      </c>
      <c r="H4849" s="1" t="b">
        <v>1</v>
      </c>
      <c r="I4849" s="1" t="s">
        <v>2221</v>
      </c>
      <c r="J4849" s="5"/>
    </row>
    <row r="4850" hidden="1">
      <c r="A4850" s="2" t="s">
        <v>923</v>
      </c>
      <c r="B4850" s="14"/>
      <c r="C4850" s="1" t="s">
        <v>22</v>
      </c>
      <c r="D4850" s="2" t="s">
        <v>961</v>
      </c>
      <c r="E4850" s="1" t="s">
        <v>20</v>
      </c>
      <c r="F4850" s="4"/>
      <c r="G4850" s="1" t="b">
        <v>1</v>
      </c>
      <c r="H4850" s="1" t="b">
        <v>1</v>
      </c>
      <c r="I4850" s="1" t="s">
        <v>2207</v>
      </c>
      <c r="J4850" s="5"/>
    </row>
    <row r="4851" hidden="1">
      <c r="A4851" s="2" t="s">
        <v>923</v>
      </c>
      <c r="B4851" s="14"/>
      <c r="C4851" s="1" t="s">
        <v>22</v>
      </c>
      <c r="D4851" s="2" t="s">
        <v>961</v>
      </c>
      <c r="E4851" s="1" t="s">
        <v>20</v>
      </c>
      <c r="F4851" s="1" t="s">
        <v>2192</v>
      </c>
      <c r="G4851" s="1" t="b">
        <v>1</v>
      </c>
      <c r="H4851" s="1" t="b">
        <v>1</v>
      </c>
      <c r="I4851" s="1" t="s">
        <v>2207</v>
      </c>
      <c r="J4851" s="5"/>
    </row>
    <row r="4852" hidden="1">
      <c r="A4852" s="2" t="s">
        <v>923</v>
      </c>
      <c r="B4852" s="14"/>
      <c r="C4852" s="1" t="s">
        <v>22</v>
      </c>
      <c r="D4852" s="2" t="s">
        <v>949</v>
      </c>
      <c r="E4852" s="1" t="s">
        <v>22</v>
      </c>
      <c r="F4852" s="1" t="s">
        <v>3710</v>
      </c>
      <c r="G4852" s="1" t="b">
        <v>1</v>
      </c>
      <c r="H4852" s="1" t="b">
        <v>1</v>
      </c>
      <c r="I4852" s="1" t="s">
        <v>2221</v>
      </c>
      <c r="J4852" s="5"/>
    </row>
    <row r="4853" hidden="1">
      <c r="A4853" s="2" t="s">
        <v>923</v>
      </c>
      <c r="B4853" s="14"/>
      <c r="C4853" s="1" t="s">
        <v>22</v>
      </c>
      <c r="D4853" s="2" t="s">
        <v>1042</v>
      </c>
      <c r="E4853" s="1" t="s">
        <v>22</v>
      </c>
      <c r="F4853" s="1" t="s">
        <v>2384</v>
      </c>
      <c r="G4853" s="1" t="b">
        <v>1</v>
      </c>
      <c r="H4853" s="1" t="b">
        <v>1</v>
      </c>
      <c r="I4853" s="1" t="s">
        <v>2221</v>
      </c>
      <c r="J4853" s="5"/>
    </row>
    <row r="4854" hidden="1">
      <c r="A4854" s="2" t="s">
        <v>923</v>
      </c>
      <c r="B4854" s="14"/>
      <c r="C4854" s="1" t="s">
        <v>22</v>
      </c>
      <c r="D4854" s="2" t="s">
        <v>1043</v>
      </c>
      <c r="E4854" s="1" t="s">
        <v>22</v>
      </c>
      <c r="F4854" s="1" t="s">
        <v>2384</v>
      </c>
      <c r="G4854" s="1" t="b">
        <v>1</v>
      </c>
      <c r="H4854" s="1" t="b">
        <v>1</v>
      </c>
      <c r="I4854" s="1" t="s">
        <v>2221</v>
      </c>
      <c r="J4854" s="5"/>
    </row>
    <row r="4855" hidden="1">
      <c r="A4855" s="2" t="s">
        <v>923</v>
      </c>
      <c r="B4855" s="14"/>
      <c r="C4855" s="1" t="s">
        <v>22</v>
      </c>
      <c r="D4855" s="2" t="s">
        <v>936</v>
      </c>
      <c r="E4855" s="1" t="s">
        <v>22</v>
      </c>
      <c r="F4855" s="1" t="s">
        <v>3671</v>
      </c>
      <c r="G4855" s="1" t="b">
        <v>1</v>
      </c>
      <c r="H4855" s="1" t="b">
        <v>1</v>
      </c>
      <c r="I4855" s="1" t="s">
        <v>2221</v>
      </c>
      <c r="J4855" s="5"/>
    </row>
    <row r="4856" hidden="1">
      <c r="A4856" s="2" t="s">
        <v>923</v>
      </c>
      <c r="B4856" s="14"/>
      <c r="C4856" s="1" t="s">
        <v>22</v>
      </c>
      <c r="D4856" s="2" t="s">
        <v>1023</v>
      </c>
      <c r="E4856" s="1" t="s">
        <v>15</v>
      </c>
      <c r="F4856" s="1" t="s">
        <v>3245</v>
      </c>
      <c r="G4856" s="1" t="b">
        <v>1</v>
      </c>
      <c r="H4856" s="1" t="b">
        <v>1</v>
      </c>
      <c r="I4856" s="1" t="s">
        <v>2221</v>
      </c>
      <c r="J4856" s="5"/>
    </row>
    <row r="4857" hidden="1">
      <c r="A4857" s="2" t="s">
        <v>923</v>
      </c>
      <c r="B4857" s="14"/>
      <c r="C4857" s="1" t="s">
        <v>22</v>
      </c>
      <c r="D4857" s="2" t="s">
        <v>1025</v>
      </c>
      <c r="E4857" s="1" t="s">
        <v>17</v>
      </c>
      <c r="F4857" s="1" t="s">
        <v>3708</v>
      </c>
      <c r="G4857" s="1" t="b">
        <v>1</v>
      </c>
      <c r="H4857" s="1" t="b">
        <v>1</v>
      </c>
      <c r="I4857" s="1" t="s">
        <v>2221</v>
      </c>
      <c r="J4857" s="5"/>
    </row>
    <row r="4858" hidden="1">
      <c r="A4858" s="2" t="s">
        <v>923</v>
      </c>
      <c r="B4858" s="14"/>
      <c r="C4858" s="1" t="s">
        <v>22</v>
      </c>
      <c r="D4858" s="2" t="s">
        <v>1026</v>
      </c>
      <c r="E4858" s="1" t="s">
        <v>17</v>
      </c>
      <c r="F4858" s="1" t="s">
        <v>3707</v>
      </c>
      <c r="G4858" s="1" t="b">
        <v>1</v>
      </c>
      <c r="H4858" s="1" t="b">
        <v>1</v>
      </c>
      <c r="I4858" s="1" t="s">
        <v>2221</v>
      </c>
      <c r="J4858" s="5"/>
    </row>
    <row r="4859" hidden="1">
      <c r="A4859" s="2" t="s">
        <v>924</v>
      </c>
      <c r="B4859" s="14"/>
      <c r="C4859" s="1" t="s">
        <v>22</v>
      </c>
      <c r="D4859" s="2" t="s">
        <v>960</v>
      </c>
      <c r="E4859" s="1" t="s">
        <v>20</v>
      </c>
      <c r="F4859" s="4"/>
      <c r="G4859" s="1" t="b">
        <v>1</v>
      </c>
      <c r="H4859" s="1" t="b">
        <v>1</v>
      </c>
      <c r="I4859" s="1" t="s">
        <v>2207</v>
      </c>
      <c r="J4859" s="5"/>
    </row>
    <row r="4860" hidden="1">
      <c r="A4860" s="2" t="s">
        <v>924</v>
      </c>
      <c r="B4860" s="14"/>
      <c r="C4860" s="1" t="s">
        <v>22</v>
      </c>
      <c r="D4860" s="2" t="s">
        <v>960</v>
      </c>
      <c r="E4860" s="1" t="s">
        <v>20</v>
      </c>
      <c r="F4860" s="1" t="s">
        <v>3660</v>
      </c>
      <c r="G4860" s="1" t="b">
        <v>1</v>
      </c>
      <c r="H4860" s="1" t="b">
        <v>1</v>
      </c>
      <c r="I4860" s="1" t="s">
        <v>2207</v>
      </c>
      <c r="J4860" s="5"/>
    </row>
    <row r="4861" hidden="1">
      <c r="A4861" s="2" t="s">
        <v>924</v>
      </c>
      <c r="B4861" s="14"/>
      <c r="C4861" s="1" t="s">
        <v>22</v>
      </c>
      <c r="D4861" s="2" t="s">
        <v>949</v>
      </c>
      <c r="E4861" s="1" t="s">
        <v>22</v>
      </c>
      <c r="F4861" s="1" t="s">
        <v>3710</v>
      </c>
      <c r="G4861" s="1" t="b">
        <v>1</v>
      </c>
      <c r="H4861" s="1" t="b">
        <v>1</v>
      </c>
      <c r="I4861" s="1" t="s">
        <v>2221</v>
      </c>
      <c r="J4861" s="5"/>
    </row>
    <row r="4862" hidden="1">
      <c r="A4862" s="2" t="s">
        <v>924</v>
      </c>
      <c r="B4862" s="14"/>
      <c r="C4862" s="1" t="s">
        <v>22</v>
      </c>
      <c r="D4862" s="2" t="s">
        <v>1042</v>
      </c>
      <c r="E4862" s="1" t="s">
        <v>22</v>
      </c>
      <c r="F4862" s="1" t="s">
        <v>2384</v>
      </c>
      <c r="G4862" s="1" t="b">
        <v>1</v>
      </c>
      <c r="H4862" s="1" t="b">
        <v>1</v>
      </c>
      <c r="I4862" s="1" t="s">
        <v>2221</v>
      </c>
      <c r="J4862" s="5"/>
    </row>
    <row r="4863" hidden="1">
      <c r="A4863" s="2" t="s">
        <v>924</v>
      </c>
      <c r="B4863" s="14"/>
      <c r="C4863" s="1" t="s">
        <v>22</v>
      </c>
      <c r="D4863" s="2" t="s">
        <v>1043</v>
      </c>
      <c r="E4863" s="1" t="s">
        <v>22</v>
      </c>
      <c r="F4863" s="1" t="s">
        <v>2384</v>
      </c>
      <c r="G4863" s="1" t="b">
        <v>1</v>
      </c>
      <c r="H4863" s="1" t="b">
        <v>1</v>
      </c>
      <c r="I4863" s="1" t="s">
        <v>2221</v>
      </c>
      <c r="J4863" s="5"/>
    </row>
    <row r="4864" hidden="1">
      <c r="A4864" s="2" t="s">
        <v>924</v>
      </c>
      <c r="B4864" s="14"/>
      <c r="C4864" s="1" t="s">
        <v>22</v>
      </c>
      <c r="D4864" s="2" t="s">
        <v>936</v>
      </c>
      <c r="E4864" s="1" t="s">
        <v>22</v>
      </c>
      <c r="F4864" s="1" t="s">
        <v>3671</v>
      </c>
      <c r="G4864" s="1" t="b">
        <v>1</v>
      </c>
      <c r="H4864" s="1" t="b">
        <v>1</v>
      </c>
      <c r="I4864" s="1" t="s">
        <v>2221</v>
      </c>
      <c r="J4864" s="5"/>
    </row>
    <row r="4865" hidden="1">
      <c r="A4865" s="2" t="s">
        <v>924</v>
      </c>
      <c r="B4865" s="14"/>
      <c r="C4865" s="1" t="s">
        <v>22</v>
      </c>
      <c r="D4865" s="2" t="s">
        <v>1023</v>
      </c>
      <c r="E4865" s="1" t="s">
        <v>15</v>
      </c>
      <c r="F4865" s="1" t="s">
        <v>3245</v>
      </c>
      <c r="G4865" s="1" t="b">
        <v>1</v>
      </c>
      <c r="H4865" s="1" t="b">
        <v>1</v>
      </c>
      <c r="I4865" s="1" t="s">
        <v>2221</v>
      </c>
      <c r="J4865" s="5"/>
    </row>
    <row r="4866" hidden="1">
      <c r="A4866" s="2" t="s">
        <v>924</v>
      </c>
      <c r="B4866" s="14"/>
      <c r="C4866" s="1" t="s">
        <v>22</v>
      </c>
      <c r="D4866" s="2" t="s">
        <v>1025</v>
      </c>
      <c r="E4866" s="1" t="s">
        <v>17</v>
      </c>
      <c r="F4866" s="1" t="s">
        <v>3708</v>
      </c>
      <c r="G4866" s="1" t="b">
        <v>1</v>
      </c>
      <c r="H4866" s="1" t="b">
        <v>1</v>
      </c>
      <c r="I4866" s="1" t="s">
        <v>2221</v>
      </c>
      <c r="J4866" s="5"/>
    </row>
    <row r="4867" hidden="1">
      <c r="A4867" s="2" t="s">
        <v>924</v>
      </c>
      <c r="B4867" s="14"/>
      <c r="C4867" s="1" t="s">
        <v>22</v>
      </c>
      <c r="D4867" s="2" t="s">
        <v>1026</v>
      </c>
      <c r="E4867" s="1" t="s">
        <v>17</v>
      </c>
      <c r="F4867" s="1" t="s">
        <v>3707</v>
      </c>
      <c r="G4867" s="1" t="b">
        <v>1</v>
      </c>
      <c r="H4867" s="1" t="b">
        <v>1</v>
      </c>
      <c r="I4867" s="1" t="s">
        <v>2221</v>
      </c>
      <c r="J4867" s="5"/>
    </row>
    <row r="4868" hidden="1">
      <c r="A4868" s="2" t="s">
        <v>925</v>
      </c>
      <c r="B4868" s="14"/>
      <c r="C4868" s="1" t="s">
        <v>22</v>
      </c>
      <c r="D4868" s="2" t="s">
        <v>964</v>
      </c>
      <c r="E4868" s="1" t="s">
        <v>20</v>
      </c>
      <c r="F4868" s="4"/>
      <c r="G4868" s="1" t="b">
        <v>1</v>
      </c>
      <c r="H4868" s="1" t="b">
        <v>1</v>
      </c>
      <c r="I4868" s="1" t="s">
        <v>2207</v>
      </c>
      <c r="J4868" s="5"/>
    </row>
    <row r="4869" hidden="1">
      <c r="A4869" s="2" t="s">
        <v>925</v>
      </c>
      <c r="B4869" s="14"/>
      <c r="C4869" s="1" t="s">
        <v>22</v>
      </c>
      <c r="D4869" s="2" t="s">
        <v>964</v>
      </c>
      <c r="E4869" s="1" t="s">
        <v>20</v>
      </c>
      <c r="F4869" s="1" t="s">
        <v>3682</v>
      </c>
      <c r="G4869" s="1" t="b">
        <v>1</v>
      </c>
      <c r="H4869" s="1" t="b">
        <v>1</v>
      </c>
      <c r="I4869" s="1" t="s">
        <v>2207</v>
      </c>
      <c r="J4869" s="5"/>
    </row>
    <row r="4870" hidden="1">
      <c r="A4870" s="2" t="s">
        <v>925</v>
      </c>
      <c r="B4870" s="14"/>
      <c r="C4870" s="1" t="s">
        <v>22</v>
      </c>
      <c r="D4870" s="2" t="s">
        <v>949</v>
      </c>
      <c r="E4870" s="1" t="s">
        <v>22</v>
      </c>
      <c r="F4870" s="1" t="s">
        <v>3710</v>
      </c>
      <c r="G4870" s="1" t="b">
        <v>1</v>
      </c>
      <c r="H4870" s="1" t="b">
        <v>1</v>
      </c>
      <c r="I4870" s="1" t="s">
        <v>2221</v>
      </c>
      <c r="J4870" s="5"/>
    </row>
    <row r="4871" hidden="1">
      <c r="A4871" s="2" t="s">
        <v>925</v>
      </c>
      <c r="B4871" s="14"/>
      <c r="C4871" s="1" t="s">
        <v>22</v>
      </c>
      <c r="D4871" s="2" t="s">
        <v>1042</v>
      </c>
      <c r="E4871" s="1" t="s">
        <v>22</v>
      </c>
      <c r="F4871" s="1" t="s">
        <v>2384</v>
      </c>
      <c r="G4871" s="1" t="b">
        <v>1</v>
      </c>
      <c r="H4871" s="1" t="b">
        <v>1</v>
      </c>
      <c r="I4871" s="1" t="s">
        <v>2221</v>
      </c>
      <c r="J4871" s="5"/>
    </row>
    <row r="4872" hidden="1">
      <c r="A4872" s="2" t="s">
        <v>925</v>
      </c>
      <c r="B4872" s="14"/>
      <c r="C4872" s="1" t="s">
        <v>22</v>
      </c>
      <c r="D4872" s="2" t="s">
        <v>1043</v>
      </c>
      <c r="E4872" s="1" t="s">
        <v>22</v>
      </c>
      <c r="F4872" s="1" t="s">
        <v>2384</v>
      </c>
      <c r="G4872" s="1" t="b">
        <v>1</v>
      </c>
      <c r="H4872" s="1" t="b">
        <v>1</v>
      </c>
      <c r="I4872" s="1" t="s">
        <v>2221</v>
      </c>
      <c r="J4872" s="5"/>
    </row>
    <row r="4873" hidden="1">
      <c r="A4873" s="2" t="s">
        <v>926</v>
      </c>
      <c r="B4873" s="14"/>
      <c r="C4873" s="1" t="s">
        <v>22</v>
      </c>
      <c r="D4873" s="2" t="s">
        <v>964</v>
      </c>
      <c r="E4873" s="1" t="s">
        <v>20</v>
      </c>
      <c r="F4873" s="4"/>
      <c r="G4873" s="1" t="b">
        <v>1</v>
      </c>
      <c r="H4873" s="1" t="b">
        <v>1</v>
      </c>
      <c r="I4873" s="1" t="s">
        <v>2207</v>
      </c>
      <c r="J4873" s="5"/>
    </row>
    <row r="4874" hidden="1">
      <c r="A4874" s="2" t="s">
        <v>926</v>
      </c>
      <c r="B4874" s="14"/>
      <c r="C4874" s="1" t="s">
        <v>22</v>
      </c>
      <c r="D4874" s="2" t="s">
        <v>964</v>
      </c>
      <c r="E4874" s="1" t="s">
        <v>20</v>
      </c>
      <c r="F4874" s="1" t="s">
        <v>3682</v>
      </c>
      <c r="G4874" s="1" t="b">
        <v>1</v>
      </c>
      <c r="H4874" s="1" t="b">
        <v>1</v>
      </c>
      <c r="I4874" s="1" t="s">
        <v>2207</v>
      </c>
      <c r="J4874" s="5"/>
    </row>
    <row r="4875" hidden="1">
      <c r="A4875" s="2" t="s">
        <v>926</v>
      </c>
      <c r="B4875" s="14"/>
      <c r="C4875" s="1" t="s">
        <v>22</v>
      </c>
      <c r="D4875" s="2" t="s">
        <v>933</v>
      </c>
      <c r="E4875" s="1" t="s">
        <v>22</v>
      </c>
      <c r="F4875" s="1" t="s">
        <v>3722</v>
      </c>
      <c r="G4875" s="1" t="b">
        <v>1</v>
      </c>
      <c r="H4875" s="1" t="b">
        <v>1</v>
      </c>
      <c r="I4875" s="1" t="s">
        <v>2221</v>
      </c>
      <c r="J4875" s="5"/>
    </row>
    <row r="4876" hidden="1">
      <c r="A4876" s="2" t="s">
        <v>926</v>
      </c>
      <c r="B4876" s="14"/>
      <c r="C4876" s="1" t="s">
        <v>22</v>
      </c>
      <c r="D4876" s="2" t="s">
        <v>1025</v>
      </c>
      <c r="E4876" s="1" t="s">
        <v>17</v>
      </c>
      <c r="F4876" s="1" t="s">
        <v>3723</v>
      </c>
      <c r="G4876" s="1" t="b">
        <v>1</v>
      </c>
      <c r="H4876" s="1" t="b">
        <v>1</v>
      </c>
      <c r="I4876" s="1" t="s">
        <v>2221</v>
      </c>
      <c r="J4876" s="5"/>
    </row>
    <row r="4877" hidden="1">
      <c r="A4877" s="2" t="s">
        <v>926</v>
      </c>
      <c r="B4877" s="14"/>
      <c r="C4877" s="1" t="s">
        <v>22</v>
      </c>
      <c r="D4877" s="2" t="s">
        <v>863</v>
      </c>
      <c r="E4877" s="1" t="s">
        <v>13</v>
      </c>
      <c r="F4877" s="1" t="s">
        <v>3716</v>
      </c>
      <c r="G4877" s="1" t="b">
        <v>1</v>
      </c>
      <c r="H4877" s="1" t="b">
        <v>1</v>
      </c>
      <c r="I4877" s="1" t="s">
        <v>2221</v>
      </c>
      <c r="J4877" s="5"/>
    </row>
    <row r="4878" hidden="1">
      <c r="A4878" s="2" t="s">
        <v>926</v>
      </c>
      <c r="B4878" s="14"/>
      <c r="C4878" s="1" t="s">
        <v>22</v>
      </c>
      <c r="D4878" s="2" t="s">
        <v>1025</v>
      </c>
      <c r="E4878" s="1" t="s">
        <v>17</v>
      </c>
      <c r="F4878" s="1" t="s">
        <v>2335</v>
      </c>
      <c r="G4878" s="1" t="b">
        <v>1</v>
      </c>
      <c r="H4878" s="1" t="b">
        <v>1</v>
      </c>
      <c r="I4878" s="1" t="s">
        <v>2221</v>
      </c>
      <c r="J4878" s="5"/>
    </row>
    <row r="4879" hidden="1">
      <c r="A4879" s="2" t="s">
        <v>926</v>
      </c>
      <c r="B4879" s="14"/>
      <c r="C4879" s="1" t="s">
        <v>22</v>
      </c>
      <c r="D4879" s="2" t="s">
        <v>937</v>
      </c>
      <c r="E4879" s="1" t="s">
        <v>22</v>
      </c>
      <c r="F4879" s="1" t="s">
        <v>3672</v>
      </c>
      <c r="G4879" s="1" t="b">
        <v>1</v>
      </c>
      <c r="H4879" s="1" t="b">
        <v>1</v>
      </c>
      <c r="I4879" s="1" t="s">
        <v>2221</v>
      </c>
      <c r="J4879" s="5"/>
    </row>
    <row r="4880" hidden="1">
      <c r="A4880" s="2" t="s">
        <v>926</v>
      </c>
      <c r="B4880" s="14"/>
      <c r="C4880" s="1" t="s">
        <v>22</v>
      </c>
      <c r="D4880" s="2" t="s">
        <v>1025</v>
      </c>
      <c r="E4880" s="1" t="s">
        <v>17</v>
      </c>
      <c r="F4880" s="1" t="s">
        <v>2132</v>
      </c>
      <c r="G4880" s="1" t="b">
        <v>1</v>
      </c>
      <c r="H4880" s="1" t="b">
        <v>1</v>
      </c>
      <c r="I4880" s="1" t="s">
        <v>2221</v>
      </c>
      <c r="J4880" s="5"/>
    </row>
    <row r="4881" hidden="1">
      <c r="A4881" s="2" t="s">
        <v>926</v>
      </c>
      <c r="B4881" s="14"/>
      <c r="C4881" s="1" t="s">
        <v>22</v>
      </c>
      <c r="D4881" s="2" t="s">
        <v>957</v>
      </c>
      <c r="E4881" s="1" t="s">
        <v>22</v>
      </c>
      <c r="F4881" s="1" t="s">
        <v>3724</v>
      </c>
      <c r="G4881" s="1" t="b">
        <v>1</v>
      </c>
      <c r="H4881" s="1" t="b">
        <v>1</v>
      </c>
      <c r="I4881" s="1" t="s">
        <v>2221</v>
      </c>
      <c r="J4881" s="5"/>
    </row>
    <row r="4882" hidden="1">
      <c r="A4882" s="2" t="s">
        <v>926</v>
      </c>
      <c r="B4882" s="14"/>
      <c r="C4882" s="1" t="s">
        <v>22</v>
      </c>
      <c r="D4882" s="2" t="s">
        <v>1025</v>
      </c>
      <c r="E4882" s="1" t="s">
        <v>17</v>
      </c>
      <c r="F4882" s="1" t="s">
        <v>2188</v>
      </c>
      <c r="G4882" s="1" t="b">
        <v>1</v>
      </c>
      <c r="H4882" s="1" t="b">
        <v>1</v>
      </c>
      <c r="I4882" s="1" t="s">
        <v>2221</v>
      </c>
      <c r="J4882" s="5"/>
    </row>
    <row r="4883" hidden="1">
      <c r="A4883" s="2" t="s">
        <v>926</v>
      </c>
      <c r="B4883" s="14"/>
      <c r="C4883" s="1" t="s">
        <v>22</v>
      </c>
      <c r="D4883" s="2" t="s">
        <v>867</v>
      </c>
      <c r="E4883" s="1" t="s">
        <v>17</v>
      </c>
      <c r="F4883" s="1" t="s">
        <v>3628</v>
      </c>
      <c r="G4883" s="1" t="b">
        <v>1</v>
      </c>
      <c r="H4883" s="1" t="b">
        <v>1</v>
      </c>
      <c r="I4883" s="1" t="s">
        <v>2221</v>
      </c>
      <c r="J4883" s="5"/>
    </row>
    <row r="4884" hidden="1">
      <c r="A4884" s="2" t="s">
        <v>926</v>
      </c>
      <c r="B4884" s="14"/>
      <c r="C4884" s="1" t="s">
        <v>22</v>
      </c>
      <c r="D4884" s="2" t="s">
        <v>868</v>
      </c>
      <c r="E4884" s="1" t="s">
        <v>15</v>
      </c>
      <c r="F4884" s="1" t="s">
        <v>3718</v>
      </c>
      <c r="G4884" s="1" t="b">
        <v>1</v>
      </c>
      <c r="H4884" s="1" t="b">
        <v>1</v>
      </c>
      <c r="I4884" s="1" t="s">
        <v>2221</v>
      </c>
      <c r="J4884" s="5"/>
    </row>
    <row r="4885" hidden="1">
      <c r="A4885" s="2" t="s">
        <v>926</v>
      </c>
      <c r="B4885" s="14"/>
      <c r="C4885" s="1" t="s">
        <v>22</v>
      </c>
      <c r="D4885" s="2" t="s">
        <v>863</v>
      </c>
      <c r="E4885" s="1" t="s">
        <v>13</v>
      </c>
      <c r="F4885" s="1" t="s">
        <v>3716</v>
      </c>
      <c r="G4885" s="1" t="b">
        <v>1</v>
      </c>
      <c r="H4885" s="1" t="b">
        <v>1</v>
      </c>
      <c r="I4885" s="1" t="s">
        <v>2221</v>
      </c>
      <c r="J4885" s="5"/>
    </row>
    <row r="4886" hidden="1">
      <c r="A4886" s="2" t="s">
        <v>926</v>
      </c>
      <c r="B4886" s="14"/>
      <c r="C4886" s="1" t="s">
        <v>22</v>
      </c>
      <c r="D4886" s="2" t="s">
        <v>959</v>
      </c>
      <c r="E4886" s="1" t="s">
        <v>15</v>
      </c>
      <c r="F4886" s="1" t="s">
        <v>2319</v>
      </c>
      <c r="G4886" s="1" t="b">
        <v>1</v>
      </c>
      <c r="H4886" s="1" t="b">
        <v>1</v>
      </c>
      <c r="I4886" s="1" t="s">
        <v>2221</v>
      </c>
      <c r="J4886" s="5"/>
    </row>
    <row r="4887" hidden="1">
      <c r="A4887" s="2" t="s">
        <v>926</v>
      </c>
      <c r="B4887" s="14"/>
      <c r="C4887" s="1" t="s">
        <v>22</v>
      </c>
      <c r="D4887" s="2" t="s">
        <v>936</v>
      </c>
      <c r="E4887" s="1" t="s">
        <v>22</v>
      </c>
      <c r="F4887" s="1" t="s">
        <v>3671</v>
      </c>
      <c r="G4887" s="1" t="b">
        <v>1</v>
      </c>
      <c r="H4887" s="1" t="b">
        <v>1</v>
      </c>
      <c r="I4887" s="1" t="s">
        <v>2221</v>
      </c>
      <c r="J4887" s="5"/>
    </row>
    <row r="4888" hidden="1">
      <c r="A4888" s="2" t="s">
        <v>926</v>
      </c>
      <c r="B4888" s="14"/>
      <c r="C4888" s="1" t="s">
        <v>22</v>
      </c>
      <c r="D4888" s="2" t="s">
        <v>1023</v>
      </c>
      <c r="E4888" s="1" t="s">
        <v>15</v>
      </c>
      <c r="F4888" s="1" t="s">
        <v>3245</v>
      </c>
      <c r="G4888" s="1" t="b">
        <v>1</v>
      </c>
      <c r="H4888" s="1" t="b">
        <v>1</v>
      </c>
      <c r="I4888" s="1" t="s">
        <v>2221</v>
      </c>
      <c r="J4888" s="5"/>
    </row>
    <row r="4889" hidden="1">
      <c r="A4889" s="2" t="s">
        <v>926</v>
      </c>
      <c r="B4889" s="14"/>
      <c r="C4889" s="1" t="s">
        <v>22</v>
      </c>
      <c r="D4889" s="2" t="s">
        <v>1026</v>
      </c>
      <c r="E4889" s="1" t="s">
        <v>17</v>
      </c>
      <c r="F4889" s="1" t="s">
        <v>3707</v>
      </c>
      <c r="G4889" s="1" t="b">
        <v>1</v>
      </c>
      <c r="H4889" s="1" t="b">
        <v>1</v>
      </c>
      <c r="I4889" s="1" t="s">
        <v>2221</v>
      </c>
      <c r="J4889" s="5"/>
    </row>
    <row r="4890" hidden="1">
      <c r="A4890" s="2" t="s">
        <v>927</v>
      </c>
      <c r="B4890" s="14"/>
      <c r="C4890" s="1" t="s">
        <v>22</v>
      </c>
      <c r="D4890" s="2" t="s">
        <v>960</v>
      </c>
      <c r="E4890" s="1" t="s">
        <v>20</v>
      </c>
      <c r="F4890" s="4"/>
      <c r="G4890" s="1" t="b">
        <v>1</v>
      </c>
      <c r="H4890" s="1" t="b">
        <v>1</v>
      </c>
      <c r="I4890" s="1" t="s">
        <v>2207</v>
      </c>
      <c r="J4890" s="5"/>
    </row>
    <row r="4891" hidden="1">
      <c r="A4891" s="2" t="s">
        <v>927</v>
      </c>
      <c r="B4891" s="14"/>
      <c r="C4891" s="1" t="s">
        <v>22</v>
      </c>
      <c r="D4891" s="2" t="s">
        <v>960</v>
      </c>
      <c r="E4891" s="1" t="s">
        <v>20</v>
      </c>
      <c r="F4891" s="1" t="s">
        <v>3660</v>
      </c>
      <c r="G4891" s="1" t="b">
        <v>1</v>
      </c>
      <c r="H4891" s="1" t="b">
        <v>1</v>
      </c>
      <c r="I4891" s="1" t="s">
        <v>2207</v>
      </c>
      <c r="J4891" s="5"/>
    </row>
    <row r="4892" hidden="1">
      <c r="A4892" s="2" t="s">
        <v>927</v>
      </c>
      <c r="B4892" s="14"/>
      <c r="C4892" s="1" t="s">
        <v>22</v>
      </c>
      <c r="D4892" s="2" t="s">
        <v>1026</v>
      </c>
      <c r="E4892" s="1" t="s">
        <v>17</v>
      </c>
      <c r="F4892" s="4"/>
      <c r="G4892" s="1" t="b">
        <v>1</v>
      </c>
      <c r="H4892" s="1" t="b">
        <v>1</v>
      </c>
      <c r="I4892" s="1" t="s">
        <v>2207</v>
      </c>
      <c r="J4892" s="5"/>
    </row>
    <row r="4893" hidden="1">
      <c r="A4893" s="2" t="s">
        <v>927</v>
      </c>
      <c r="B4893" s="14"/>
      <c r="C4893" s="1" t="s">
        <v>22</v>
      </c>
      <c r="D4893" s="2" t="s">
        <v>1026</v>
      </c>
      <c r="E4893" s="1" t="s">
        <v>17</v>
      </c>
      <c r="F4893" s="1" t="s">
        <v>3676</v>
      </c>
      <c r="G4893" s="1" t="b">
        <v>1</v>
      </c>
      <c r="H4893" s="1" t="b">
        <v>1</v>
      </c>
      <c r="I4893" s="1" t="s">
        <v>2207</v>
      </c>
      <c r="J4893" s="5"/>
    </row>
    <row r="4894" hidden="1">
      <c r="A4894" s="2" t="s">
        <v>927</v>
      </c>
      <c r="B4894" s="14"/>
      <c r="C4894" s="1" t="s">
        <v>22</v>
      </c>
      <c r="D4894" s="2" t="s">
        <v>863</v>
      </c>
      <c r="E4894" s="1" t="s">
        <v>13</v>
      </c>
      <c r="F4894" s="1" t="s">
        <v>3725</v>
      </c>
      <c r="G4894" s="1" t="b">
        <v>1</v>
      </c>
      <c r="H4894" s="1" t="b">
        <v>1</v>
      </c>
      <c r="I4894" s="1" t="s">
        <v>2221</v>
      </c>
      <c r="J4894" s="5"/>
    </row>
    <row r="4895" hidden="1">
      <c r="A4895" s="2" t="s">
        <v>927</v>
      </c>
      <c r="B4895" s="14"/>
      <c r="C4895" s="1" t="s">
        <v>22</v>
      </c>
      <c r="D4895" s="2" t="s">
        <v>936</v>
      </c>
      <c r="E4895" s="1" t="s">
        <v>22</v>
      </c>
      <c r="F4895" s="1" t="s">
        <v>3669</v>
      </c>
      <c r="G4895" s="1" t="b">
        <v>1</v>
      </c>
      <c r="H4895" s="1" t="b">
        <v>1</v>
      </c>
      <c r="I4895" s="1" t="s">
        <v>2221</v>
      </c>
      <c r="J4895" s="5"/>
    </row>
    <row r="4896" hidden="1">
      <c r="A4896" s="2" t="s">
        <v>927</v>
      </c>
      <c r="B4896" s="14"/>
      <c r="C4896" s="1" t="s">
        <v>22</v>
      </c>
      <c r="D4896" s="2" t="s">
        <v>871</v>
      </c>
      <c r="E4896" s="1" t="s">
        <v>117</v>
      </c>
      <c r="F4896" s="1" t="s">
        <v>3720</v>
      </c>
      <c r="G4896" s="1" t="b">
        <v>1</v>
      </c>
      <c r="H4896" s="1" t="b">
        <v>1</v>
      </c>
      <c r="I4896" s="1" t="s">
        <v>2221</v>
      </c>
      <c r="J4896" s="5"/>
    </row>
    <row r="4897" hidden="1">
      <c r="A4897" s="2" t="s">
        <v>927</v>
      </c>
      <c r="B4897" s="14"/>
      <c r="C4897" s="1" t="s">
        <v>22</v>
      </c>
      <c r="D4897" s="2" t="s">
        <v>922</v>
      </c>
      <c r="E4897" s="1" t="s">
        <v>22</v>
      </c>
      <c r="F4897" s="1" t="s">
        <v>3726</v>
      </c>
      <c r="G4897" s="1" t="b">
        <v>1</v>
      </c>
      <c r="H4897" s="1" t="b">
        <v>1</v>
      </c>
      <c r="I4897" s="1" t="s">
        <v>2221</v>
      </c>
      <c r="J4897" s="5"/>
    </row>
    <row r="4898" hidden="1">
      <c r="A4898" s="2" t="s">
        <v>927</v>
      </c>
      <c r="B4898" s="14"/>
      <c r="C4898" s="1" t="s">
        <v>22</v>
      </c>
      <c r="D4898" s="2" t="s">
        <v>876</v>
      </c>
      <c r="E4898" s="1" t="s">
        <v>117</v>
      </c>
      <c r="F4898" s="1" t="s">
        <v>3670</v>
      </c>
      <c r="G4898" s="1" t="b">
        <v>1</v>
      </c>
      <c r="H4898" s="1" t="b">
        <v>1</v>
      </c>
      <c r="I4898" s="1" t="s">
        <v>2221</v>
      </c>
      <c r="J4898" s="5"/>
    </row>
    <row r="4899" hidden="1">
      <c r="A4899" s="2" t="s">
        <v>927</v>
      </c>
      <c r="B4899" s="14"/>
      <c r="C4899" s="1" t="s">
        <v>22</v>
      </c>
      <c r="D4899" s="2" t="s">
        <v>873</v>
      </c>
      <c r="E4899" s="1" t="s">
        <v>117</v>
      </c>
      <c r="F4899" s="1" t="s">
        <v>3727</v>
      </c>
      <c r="G4899" s="1" t="b">
        <v>1</v>
      </c>
      <c r="H4899" s="1" t="b">
        <v>1</v>
      </c>
      <c r="I4899" s="1" t="s">
        <v>2221</v>
      </c>
      <c r="J4899" s="5"/>
    </row>
    <row r="4900" hidden="1">
      <c r="A4900" s="2" t="s">
        <v>927</v>
      </c>
      <c r="B4900" s="14"/>
      <c r="C4900" s="1" t="s">
        <v>22</v>
      </c>
      <c r="D4900" s="2" t="s">
        <v>874</v>
      </c>
      <c r="E4900" s="1" t="s">
        <v>117</v>
      </c>
      <c r="F4900" s="1" t="s">
        <v>3728</v>
      </c>
      <c r="G4900" s="1" t="b">
        <v>1</v>
      </c>
      <c r="H4900" s="1" t="b">
        <v>1</v>
      </c>
      <c r="I4900" s="1" t="s">
        <v>2221</v>
      </c>
      <c r="J4900" s="5"/>
    </row>
    <row r="4901" hidden="1">
      <c r="A4901" s="2" t="s">
        <v>927</v>
      </c>
      <c r="B4901" s="14"/>
      <c r="C4901" s="1" t="s">
        <v>22</v>
      </c>
      <c r="D4901" s="2" t="s">
        <v>872</v>
      </c>
      <c r="E4901" s="1" t="s">
        <v>117</v>
      </c>
      <c r="F4901" s="1" t="s">
        <v>3729</v>
      </c>
      <c r="G4901" s="1" t="b">
        <v>1</v>
      </c>
      <c r="H4901" s="1" t="b">
        <v>1</v>
      </c>
      <c r="I4901" s="1" t="s">
        <v>2221</v>
      </c>
      <c r="J4901" s="5"/>
    </row>
    <row r="4902" hidden="1">
      <c r="A4902" s="2" t="s">
        <v>927</v>
      </c>
      <c r="B4902" s="14"/>
      <c r="C4902" s="1" t="s">
        <v>22</v>
      </c>
      <c r="D4902" s="2" t="s">
        <v>875</v>
      </c>
      <c r="E4902" s="1" t="s">
        <v>117</v>
      </c>
      <c r="F4902" s="1" t="s">
        <v>3730</v>
      </c>
      <c r="G4902" s="1" t="b">
        <v>1</v>
      </c>
      <c r="H4902" s="1" t="b">
        <v>1</v>
      </c>
      <c r="I4902" s="1" t="s">
        <v>2221</v>
      </c>
      <c r="J4902" s="5"/>
    </row>
    <row r="4903" hidden="1">
      <c r="A4903" s="2" t="s">
        <v>927</v>
      </c>
      <c r="B4903" s="14"/>
      <c r="C4903" s="1" t="s">
        <v>22</v>
      </c>
      <c r="D4903" s="2" t="s">
        <v>886</v>
      </c>
      <c r="E4903" s="1" t="s">
        <v>117</v>
      </c>
      <c r="F4903" s="1" t="s">
        <v>3731</v>
      </c>
      <c r="G4903" s="1" t="b">
        <v>1</v>
      </c>
      <c r="H4903" s="1" t="b">
        <v>1</v>
      </c>
      <c r="I4903" s="1" t="s">
        <v>2221</v>
      </c>
      <c r="J4903" s="5"/>
    </row>
    <row r="4904" hidden="1">
      <c r="A4904" s="2" t="s">
        <v>927</v>
      </c>
      <c r="B4904" s="14"/>
      <c r="C4904" s="1" t="s">
        <v>22</v>
      </c>
      <c r="D4904" s="2" t="s">
        <v>888</v>
      </c>
      <c r="E4904" s="1" t="s">
        <v>117</v>
      </c>
      <c r="F4904" s="1" t="s">
        <v>3732</v>
      </c>
      <c r="G4904" s="1" t="b">
        <v>1</v>
      </c>
      <c r="H4904" s="1" t="b">
        <v>1</v>
      </c>
      <c r="I4904" s="1" t="s">
        <v>2221</v>
      </c>
      <c r="J4904" s="5"/>
    </row>
    <row r="4905" hidden="1">
      <c r="A4905" s="2" t="s">
        <v>927</v>
      </c>
      <c r="B4905" s="14"/>
      <c r="C4905" s="1" t="s">
        <v>22</v>
      </c>
      <c r="D4905" s="2" t="s">
        <v>936</v>
      </c>
      <c r="E4905" s="1" t="s">
        <v>22</v>
      </c>
      <c r="F4905" s="1" t="s">
        <v>3671</v>
      </c>
      <c r="G4905" s="1" t="b">
        <v>1</v>
      </c>
      <c r="H4905" s="1" t="b">
        <v>1</v>
      </c>
      <c r="I4905" s="1" t="s">
        <v>2221</v>
      </c>
      <c r="J4905" s="5"/>
    </row>
    <row r="4906" hidden="1">
      <c r="A4906" s="2" t="s">
        <v>927</v>
      </c>
      <c r="B4906" s="14"/>
      <c r="C4906" s="1" t="s">
        <v>22</v>
      </c>
      <c r="D4906" s="2" t="s">
        <v>1023</v>
      </c>
      <c r="E4906" s="1" t="s">
        <v>15</v>
      </c>
      <c r="F4906" s="1" t="s">
        <v>3245</v>
      </c>
      <c r="G4906" s="1" t="b">
        <v>1</v>
      </c>
      <c r="H4906" s="1" t="b">
        <v>1</v>
      </c>
      <c r="I4906" s="1" t="s">
        <v>2221</v>
      </c>
      <c r="J4906" s="5"/>
    </row>
    <row r="4907" hidden="1">
      <c r="A4907" s="2" t="s">
        <v>928</v>
      </c>
      <c r="B4907" s="14"/>
      <c r="C4907" s="1" t="s">
        <v>22</v>
      </c>
      <c r="D4907" s="2" t="s">
        <v>964</v>
      </c>
      <c r="E4907" s="1" t="s">
        <v>20</v>
      </c>
      <c r="F4907" s="4"/>
      <c r="G4907" s="1" t="b">
        <v>1</v>
      </c>
      <c r="H4907" s="1" t="b">
        <v>1</v>
      </c>
      <c r="I4907" s="1" t="s">
        <v>2207</v>
      </c>
      <c r="J4907" s="5"/>
    </row>
    <row r="4908" hidden="1">
      <c r="A4908" s="2" t="s">
        <v>928</v>
      </c>
      <c r="B4908" s="14"/>
      <c r="C4908" s="1" t="s">
        <v>22</v>
      </c>
      <c r="D4908" s="2" t="s">
        <v>964</v>
      </c>
      <c r="E4908" s="1" t="s">
        <v>20</v>
      </c>
      <c r="F4908" s="1" t="s">
        <v>3682</v>
      </c>
      <c r="G4908" s="1" t="b">
        <v>1</v>
      </c>
      <c r="H4908" s="1" t="b">
        <v>1</v>
      </c>
      <c r="I4908" s="1" t="s">
        <v>2207</v>
      </c>
      <c r="J4908" s="5"/>
    </row>
    <row r="4909" hidden="1">
      <c r="A4909" s="2" t="s">
        <v>928</v>
      </c>
      <c r="B4909" s="14"/>
      <c r="C4909" s="1" t="s">
        <v>22</v>
      </c>
      <c r="D4909" s="2" t="s">
        <v>863</v>
      </c>
      <c r="E4909" s="1" t="s">
        <v>13</v>
      </c>
      <c r="F4909" s="1" t="s">
        <v>3725</v>
      </c>
      <c r="G4909" s="1" t="b">
        <v>1</v>
      </c>
      <c r="H4909" s="1" t="b">
        <v>1</v>
      </c>
      <c r="I4909" s="1" t="s">
        <v>2221</v>
      </c>
      <c r="J4909" s="5"/>
    </row>
    <row r="4910" hidden="1">
      <c r="A4910" s="2" t="s">
        <v>928</v>
      </c>
      <c r="B4910" s="14"/>
      <c r="C4910" s="1" t="s">
        <v>22</v>
      </c>
      <c r="D4910" s="2" t="s">
        <v>936</v>
      </c>
      <c r="E4910" s="1" t="s">
        <v>22</v>
      </c>
      <c r="F4910" s="1" t="s">
        <v>3669</v>
      </c>
      <c r="G4910" s="1" t="b">
        <v>1</v>
      </c>
      <c r="H4910" s="1" t="b">
        <v>1</v>
      </c>
      <c r="I4910" s="1" t="s">
        <v>2221</v>
      </c>
      <c r="J4910" s="5"/>
    </row>
    <row r="4911" hidden="1">
      <c r="A4911" s="2" t="s">
        <v>928</v>
      </c>
      <c r="B4911" s="14"/>
      <c r="C4911" s="1" t="s">
        <v>22</v>
      </c>
      <c r="D4911" s="2" t="s">
        <v>939</v>
      </c>
      <c r="E4911" s="1" t="s">
        <v>22</v>
      </c>
      <c r="F4911" s="1" t="s">
        <v>3633</v>
      </c>
      <c r="G4911" s="1" t="b">
        <v>1</v>
      </c>
      <c r="H4911" s="1" t="b">
        <v>1</v>
      </c>
      <c r="I4911" s="1" t="s">
        <v>2221</v>
      </c>
      <c r="J4911" s="5"/>
    </row>
    <row r="4912" hidden="1">
      <c r="A4912" s="2" t="s">
        <v>928</v>
      </c>
      <c r="B4912" s="14"/>
      <c r="C4912" s="1" t="s">
        <v>22</v>
      </c>
      <c r="D4912" s="2" t="s">
        <v>878</v>
      </c>
      <c r="E4912" s="1" t="s">
        <v>117</v>
      </c>
      <c r="F4912" s="1" t="s">
        <v>3733</v>
      </c>
      <c r="G4912" s="1" t="b">
        <v>1</v>
      </c>
      <c r="H4912" s="1" t="b">
        <v>1</v>
      </c>
      <c r="I4912" s="1" t="s">
        <v>2221</v>
      </c>
      <c r="J4912" s="5"/>
    </row>
    <row r="4913" hidden="1">
      <c r="A4913" s="2" t="s">
        <v>928</v>
      </c>
      <c r="B4913" s="14"/>
      <c r="C4913" s="1" t="s">
        <v>22</v>
      </c>
      <c r="D4913" s="2" t="s">
        <v>950</v>
      </c>
      <c r="E4913" s="1" t="s">
        <v>22</v>
      </c>
      <c r="F4913" s="1" t="s">
        <v>3734</v>
      </c>
      <c r="G4913" s="1" t="b">
        <v>1</v>
      </c>
      <c r="H4913" s="1" t="b">
        <v>1</v>
      </c>
      <c r="I4913" s="1" t="s">
        <v>2221</v>
      </c>
      <c r="J4913" s="5"/>
    </row>
    <row r="4914" hidden="1">
      <c r="A4914" s="2" t="s">
        <v>928</v>
      </c>
      <c r="B4914" s="14"/>
      <c r="C4914" s="1" t="s">
        <v>22</v>
      </c>
      <c r="D4914" s="1" t="s">
        <v>903</v>
      </c>
      <c r="E4914" s="1" t="s">
        <v>117</v>
      </c>
      <c r="F4914" s="1" t="s">
        <v>3735</v>
      </c>
      <c r="G4914" s="1" t="b">
        <v>1</v>
      </c>
      <c r="H4914" s="1" t="b">
        <v>1</v>
      </c>
      <c r="I4914" s="1" t="s">
        <v>2221</v>
      </c>
      <c r="J4914" s="5"/>
    </row>
    <row r="4915" hidden="1">
      <c r="A4915" s="2" t="s">
        <v>928</v>
      </c>
      <c r="B4915" s="14"/>
      <c r="C4915" s="1" t="s">
        <v>22</v>
      </c>
      <c r="D4915" s="2" t="s">
        <v>955</v>
      </c>
      <c r="E4915" s="1" t="s">
        <v>22</v>
      </c>
      <c r="F4915" s="1" t="s">
        <v>3736</v>
      </c>
      <c r="G4915" s="1" t="b">
        <v>1</v>
      </c>
      <c r="H4915" s="1" t="b">
        <v>1</v>
      </c>
      <c r="I4915" s="1" t="s">
        <v>2221</v>
      </c>
      <c r="J4915" s="5"/>
    </row>
    <row r="4916" hidden="1">
      <c r="A4916" s="2" t="s">
        <v>928</v>
      </c>
      <c r="B4916" s="14"/>
      <c r="C4916" s="1" t="s">
        <v>22</v>
      </c>
      <c r="D4916" s="2" t="s">
        <v>905</v>
      </c>
      <c r="E4916" s="1" t="s">
        <v>117</v>
      </c>
      <c r="F4916" s="1" t="s">
        <v>3737</v>
      </c>
      <c r="G4916" s="1" t="b">
        <v>1</v>
      </c>
      <c r="H4916" s="1" t="b">
        <v>1</v>
      </c>
      <c r="I4916" s="1" t="s">
        <v>2221</v>
      </c>
      <c r="J4916" s="5"/>
    </row>
    <row r="4917" hidden="1">
      <c r="A4917" s="2" t="s">
        <v>928</v>
      </c>
      <c r="B4917" s="14"/>
      <c r="C4917" s="1" t="s">
        <v>22</v>
      </c>
      <c r="D4917" s="2" t="s">
        <v>906</v>
      </c>
      <c r="E4917" s="1" t="s">
        <v>117</v>
      </c>
      <c r="F4917" s="1" t="s">
        <v>3738</v>
      </c>
      <c r="G4917" s="1" t="b">
        <v>1</v>
      </c>
      <c r="H4917" s="1" t="b">
        <v>1</v>
      </c>
      <c r="I4917" s="1" t="s">
        <v>2221</v>
      </c>
      <c r="J4917" s="5"/>
    </row>
    <row r="4918" hidden="1">
      <c r="A4918" s="2" t="s">
        <v>928</v>
      </c>
      <c r="B4918" s="14"/>
      <c r="C4918" s="1" t="s">
        <v>22</v>
      </c>
      <c r="D4918" s="2" t="s">
        <v>936</v>
      </c>
      <c r="E4918" s="1" t="s">
        <v>22</v>
      </c>
      <c r="F4918" s="1" t="s">
        <v>3671</v>
      </c>
      <c r="G4918" s="1" t="b">
        <v>1</v>
      </c>
      <c r="H4918" s="1" t="b">
        <v>1</v>
      </c>
      <c r="I4918" s="1" t="s">
        <v>2221</v>
      </c>
      <c r="J4918" s="5"/>
    </row>
    <row r="4919" hidden="1">
      <c r="A4919" s="2" t="s">
        <v>928</v>
      </c>
      <c r="B4919" s="14"/>
      <c r="C4919" s="1" t="s">
        <v>22</v>
      </c>
      <c r="D4919" s="2" t="s">
        <v>1023</v>
      </c>
      <c r="E4919" s="1" t="s">
        <v>15</v>
      </c>
      <c r="F4919" s="1" t="s">
        <v>3245</v>
      </c>
      <c r="G4919" s="1" t="b">
        <v>1</v>
      </c>
      <c r="H4919" s="1" t="b">
        <v>1</v>
      </c>
      <c r="I4919" s="1" t="s">
        <v>2221</v>
      </c>
      <c r="J4919" s="5"/>
    </row>
    <row r="4920" hidden="1">
      <c r="A4920" s="2" t="s">
        <v>929</v>
      </c>
      <c r="B4920" s="14"/>
      <c r="C4920" s="1" t="s">
        <v>22</v>
      </c>
      <c r="D4920" s="2" t="s">
        <v>962</v>
      </c>
      <c r="E4920" s="1" t="s">
        <v>20</v>
      </c>
      <c r="F4920" s="4"/>
      <c r="G4920" s="1" t="b">
        <v>1</v>
      </c>
      <c r="H4920" s="1" t="b">
        <v>1</v>
      </c>
      <c r="I4920" s="1" t="s">
        <v>2207</v>
      </c>
      <c r="J4920" s="5"/>
    </row>
    <row r="4921" hidden="1">
      <c r="A4921" s="2" t="s">
        <v>929</v>
      </c>
      <c r="B4921" s="14"/>
      <c r="C4921" s="1" t="s">
        <v>22</v>
      </c>
      <c r="D4921" s="2" t="s">
        <v>962</v>
      </c>
      <c r="E4921" s="1" t="s">
        <v>20</v>
      </c>
      <c r="F4921" s="1" t="s">
        <v>3662</v>
      </c>
      <c r="G4921" s="1" t="b">
        <v>1</v>
      </c>
      <c r="H4921" s="1" t="b">
        <v>1</v>
      </c>
      <c r="I4921" s="1" t="s">
        <v>2207</v>
      </c>
      <c r="J4921" s="5"/>
    </row>
    <row r="4922" hidden="1">
      <c r="A4922" s="2" t="s">
        <v>929</v>
      </c>
      <c r="B4922" s="14"/>
      <c r="C4922" s="1" t="s">
        <v>22</v>
      </c>
      <c r="D4922" s="2" t="s">
        <v>863</v>
      </c>
      <c r="E4922" s="1" t="s">
        <v>13</v>
      </c>
      <c r="F4922" s="1" t="s">
        <v>3725</v>
      </c>
      <c r="G4922" s="1" t="b">
        <v>1</v>
      </c>
      <c r="H4922" s="1" t="b">
        <v>1</v>
      </c>
      <c r="I4922" s="1" t="s">
        <v>2221</v>
      </c>
      <c r="J4922" s="5"/>
    </row>
    <row r="4923" hidden="1">
      <c r="A4923" s="2" t="s">
        <v>929</v>
      </c>
      <c r="B4923" s="14"/>
      <c r="C4923" s="1" t="s">
        <v>22</v>
      </c>
      <c r="D4923" s="2" t="s">
        <v>936</v>
      </c>
      <c r="E4923" s="1" t="s">
        <v>22</v>
      </c>
      <c r="F4923" s="1" t="s">
        <v>3669</v>
      </c>
      <c r="G4923" s="1" t="b">
        <v>1</v>
      </c>
      <c r="H4923" s="1" t="b">
        <v>1</v>
      </c>
      <c r="I4923" s="1" t="s">
        <v>2221</v>
      </c>
      <c r="J4923" s="5"/>
    </row>
    <row r="4924" hidden="1">
      <c r="A4924" s="2" t="s">
        <v>929</v>
      </c>
      <c r="B4924" s="14"/>
      <c r="C4924" s="1" t="s">
        <v>22</v>
      </c>
      <c r="D4924" s="2" t="s">
        <v>877</v>
      </c>
      <c r="E4924" s="1" t="s">
        <v>117</v>
      </c>
      <c r="F4924" s="1" t="s">
        <v>3739</v>
      </c>
      <c r="G4924" s="1" t="b">
        <v>1</v>
      </c>
      <c r="H4924" s="1" t="b">
        <v>1</v>
      </c>
      <c r="I4924" s="1" t="s">
        <v>2221</v>
      </c>
      <c r="J4924" s="5"/>
    </row>
    <row r="4925" hidden="1">
      <c r="A4925" s="2" t="s">
        <v>929</v>
      </c>
      <c r="B4925" s="14"/>
      <c r="C4925" s="1" t="s">
        <v>22</v>
      </c>
      <c r="D4925" s="2" t="s">
        <v>884</v>
      </c>
      <c r="E4925" s="1" t="s">
        <v>117</v>
      </c>
      <c r="F4925" s="1" t="s">
        <v>3740</v>
      </c>
      <c r="G4925" s="1" t="b">
        <v>1</v>
      </c>
      <c r="H4925" s="1" t="b">
        <v>1</v>
      </c>
      <c r="I4925" s="1" t="s">
        <v>2221</v>
      </c>
      <c r="J4925" s="5"/>
    </row>
    <row r="4926" hidden="1">
      <c r="A4926" s="2" t="s">
        <v>929</v>
      </c>
      <c r="B4926" s="14"/>
      <c r="C4926" s="1" t="s">
        <v>22</v>
      </c>
      <c r="D4926" s="2" t="s">
        <v>938</v>
      </c>
      <c r="E4926" s="1" t="s">
        <v>22</v>
      </c>
      <c r="F4926" s="1" t="s">
        <v>3741</v>
      </c>
      <c r="G4926" s="1" t="b">
        <v>1</v>
      </c>
      <c r="H4926" s="1" t="b">
        <v>1</v>
      </c>
      <c r="I4926" s="1" t="s">
        <v>2221</v>
      </c>
      <c r="J4926" s="5"/>
    </row>
    <row r="4927" hidden="1">
      <c r="A4927" s="2" t="s">
        <v>929</v>
      </c>
      <c r="B4927" s="14"/>
      <c r="C4927" s="1" t="s">
        <v>22</v>
      </c>
      <c r="D4927" s="2" t="s">
        <v>934</v>
      </c>
      <c r="E4927" s="1" t="s">
        <v>22</v>
      </c>
      <c r="F4927" s="1" t="s">
        <v>3742</v>
      </c>
      <c r="G4927" s="1" t="b">
        <v>1</v>
      </c>
      <c r="H4927" s="1" t="b">
        <v>1</v>
      </c>
      <c r="I4927" s="1" t="s">
        <v>2221</v>
      </c>
      <c r="J4927" s="5"/>
    </row>
    <row r="4928" hidden="1">
      <c r="A4928" s="2" t="s">
        <v>929</v>
      </c>
      <c r="B4928" s="14"/>
      <c r="C4928" s="1" t="s">
        <v>22</v>
      </c>
      <c r="D4928" s="2" t="s">
        <v>935</v>
      </c>
      <c r="E4928" s="1" t="s">
        <v>22</v>
      </c>
      <c r="F4928" s="1" t="s">
        <v>3743</v>
      </c>
      <c r="G4928" s="1" t="b">
        <v>1</v>
      </c>
      <c r="H4928" s="1" t="b">
        <v>1</v>
      </c>
      <c r="I4928" s="1" t="s">
        <v>2221</v>
      </c>
      <c r="J4928" s="5"/>
    </row>
    <row r="4929" hidden="1">
      <c r="A4929" s="2" t="s">
        <v>929</v>
      </c>
      <c r="B4929" s="14"/>
      <c r="C4929" s="1" t="s">
        <v>22</v>
      </c>
      <c r="D4929" s="2" t="s">
        <v>951</v>
      </c>
      <c r="E4929" s="1" t="s">
        <v>22</v>
      </c>
      <c r="F4929" s="1" t="s">
        <v>3744</v>
      </c>
      <c r="G4929" s="1" t="b">
        <v>1</v>
      </c>
      <c r="H4929" s="1" t="b">
        <v>1</v>
      </c>
      <c r="I4929" s="1" t="s">
        <v>2221</v>
      </c>
      <c r="J4929" s="5"/>
    </row>
    <row r="4930" hidden="1">
      <c r="A4930" s="2" t="s">
        <v>929</v>
      </c>
      <c r="B4930" s="14"/>
      <c r="C4930" s="1" t="s">
        <v>22</v>
      </c>
      <c r="D4930" s="2" t="s">
        <v>956</v>
      </c>
      <c r="E4930" s="1" t="s">
        <v>22</v>
      </c>
      <c r="F4930" s="1" t="s">
        <v>3745</v>
      </c>
      <c r="G4930" s="1" t="b">
        <v>1</v>
      </c>
      <c r="H4930" s="1" t="b">
        <v>1</v>
      </c>
      <c r="I4930" s="1" t="s">
        <v>2221</v>
      </c>
      <c r="J4930" s="5"/>
    </row>
    <row r="4931" hidden="1">
      <c r="A4931" s="2" t="s">
        <v>929</v>
      </c>
      <c r="B4931" s="14"/>
      <c r="C4931" s="1" t="s">
        <v>22</v>
      </c>
      <c r="D4931" s="2" t="s">
        <v>954</v>
      </c>
      <c r="E4931" s="1" t="s">
        <v>22</v>
      </c>
      <c r="F4931" s="1" t="s">
        <v>3746</v>
      </c>
      <c r="G4931" s="1" t="b">
        <v>1</v>
      </c>
      <c r="H4931" s="1" t="b">
        <v>1</v>
      </c>
      <c r="I4931" s="1" t="s">
        <v>2221</v>
      </c>
      <c r="J4931" s="5"/>
    </row>
    <row r="4932" hidden="1">
      <c r="A4932" s="2" t="s">
        <v>929</v>
      </c>
      <c r="B4932" s="14"/>
      <c r="C4932" s="1" t="s">
        <v>22</v>
      </c>
      <c r="D4932" s="2" t="s">
        <v>936</v>
      </c>
      <c r="E4932" s="1" t="s">
        <v>22</v>
      </c>
      <c r="F4932" s="1" t="s">
        <v>3671</v>
      </c>
      <c r="G4932" s="1" t="b">
        <v>1</v>
      </c>
      <c r="H4932" s="1" t="b">
        <v>1</v>
      </c>
      <c r="I4932" s="1" t="s">
        <v>2221</v>
      </c>
      <c r="J4932" s="5"/>
    </row>
    <row r="4933" hidden="1">
      <c r="A4933" s="2" t="s">
        <v>929</v>
      </c>
      <c r="B4933" s="14"/>
      <c r="C4933" s="1" t="s">
        <v>22</v>
      </c>
      <c r="D4933" s="2" t="s">
        <v>1023</v>
      </c>
      <c r="E4933" s="1" t="s">
        <v>15</v>
      </c>
      <c r="F4933" s="1" t="s">
        <v>3245</v>
      </c>
      <c r="G4933" s="1" t="b">
        <v>1</v>
      </c>
      <c r="H4933" s="1" t="b">
        <v>1</v>
      </c>
      <c r="I4933" s="1" t="s">
        <v>2221</v>
      </c>
      <c r="J4933" s="5"/>
    </row>
    <row r="4934" hidden="1">
      <c r="A4934" s="2" t="s">
        <v>929</v>
      </c>
      <c r="B4934" s="14"/>
      <c r="C4934" s="1" t="s">
        <v>22</v>
      </c>
      <c r="D4934" s="2" t="s">
        <v>877</v>
      </c>
      <c r="E4934" s="1" t="s">
        <v>117</v>
      </c>
      <c r="F4934" s="1" t="s">
        <v>3747</v>
      </c>
      <c r="G4934" s="1" t="b">
        <v>1</v>
      </c>
      <c r="H4934" s="1" t="b">
        <v>1</v>
      </c>
      <c r="I4934" s="1" t="s">
        <v>2221</v>
      </c>
      <c r="J4934" s="5"/>
    </row>
    <row r="4935" hidden="1">
      <c r="A4935" s="2" t="s">
        <v>929</v>
      </c>
      <c r="B4935" s="14"/>
      <c r="C4935" s="1" t="s">
        <v>22</v>
      </c>
      <c r="D4935" s="2" t="s">
        <v>938</v>
      </c>
      <c r="E4935" s="1" t="s">
        <v>22</v>
      </c>
      <c r="F4935" s="1" t="s">
        <v>3748</v>
      </c>
      <c r="G4935" s="1" t="b">
        <v>1</v>
      </c>
      <c r="H4935" s="1" t="b">
        <v>1</v>
      </c>
      <c r="I4935" s="1" t="s">
        <v>2221</v>
      </c>
      <c r="J4935" s="5"/>
    </row>
    <row r="4936" hidden="1">
      <c r="A4936" s="2" t="s">
        <v>929</v>
      </c>
      <c r="B4936" s="14"/>
      <c r="C4936" s="1" t="s">
        <v>22</v>
      </c>
      <c r="D4936" s="2" t="s">
        <v>884</v>
      </c>
      <c r="E4936" s="1" t="s">
        <v>117</v>
      </c>
      <c r="F4936" s="1" t="s">
        <v>3749</v>
      </c>
      <c r="G4936" s="1" t="b">
        <v>1</v>
      </c>
      <c r="H4936" s="1" t="b">
        <v>1</v>
      </c>
      <c r="I4936" s="1" t="s">
        <v>2221</v>
      </c>
      <c r="J4936" s="5"/>
    </row>
    <row r="4937" hidden="1">
      <c r="A4937" s="2" t="s">
        <v>930</v>
      </c>
      <c r="B4937" s="14"/>
      <c r="C4937" s="1" t="s">
        <v>22</v>
      </c>
      <c r="D4937" s="2" t="s">
        <v>962</v>
      </c>
      <c r="E4937" s="1" t="s">
        <v>20</v>
      </c>
      <c r="F4937" s="4"/>
      <c r="G4937" s="1" t="b">
        <v>1</v>
      </c>
      <c r="H4937" s="1" t="b">
        <v>1</v>
      </c>
      <c r="I4937" s="1" t="s">
        <v>2207</v>
      </c>
      <c r="J4937" s="5"/>
    </row>
    <row r="4938" hidden="1">
      <c r="A4938" s="2" t="s">
        <v>930</v>
      </c>
      <c r="B4938" s="14"/>
      <c r="C4938" s="1" t="s">
        <v>22</v>
      </c>
      <c r="D4938" s="2" t="s">
        <v>962</v>
      </c>
      <c r="E4938" s="1" t="s">
        <v>20</v>
      </c>
      <c r="F4938" s="1" t="s">
        <v>3662</v>
      </c>
      <c r="G4938" s="1" t="b">
        <v>1</v>
      </c>
      <c r="H4938" s="1" t="b">
        <v>1</v>
      </c>
      <c r="I4938" s="1" t="s">
        <v>2207</v>
      </c>
      <c r="J4938" s="5"/>
    </row>
    <row r="4939" hidden="1">
      <c r="A4939" s="2" t="s">
        <v>930</v>
      </c>
      <c r="B4939" s="14"/>
      <c r="C4939" s="1" t="s">
        <v>22</v>
      </c>
      <c r="D4939" s="2" t="s">
        <v>1025</v>
      </c>
      <c r="E4939" s="1" t="s">
        <v>17</v>
      </c>
      <c r="F4939" s="1" t="s">
        <v>3750</v>
      </c>
      <c r="G4939" s="1" t="b">
        <v>1</v>
      </c>
      <c r="H4939" s="1" t="b">
        <v>1</v>
      </c>
      <c r="I4939" s="1" t="s">
        <v>2221</v>
      </c>
      <c r="J4939" s="5"/>
    </row>
    <row r="4940" hidden="1">
      <c r="A4940" s="2" t="s">
        <v>930</v>
      </c>
      <c r="B4940" s="14"/>
      <c r="C4940" s="1" t="s">
        <v>22</v>
      </c>
      <c r="D4940" s="2" t="s">
        <v>936</v>
      </c>
      <c r="E4940" s="1" t="s">
        <v>22</v>
      </c>
      <c r="F4940" s="1" t="s">
        <v>3669</v>
      </c>
      <c r="G4940" s="1" t="b">
        <v>1</v>
      </c>
      <c r="H4940" s="1" t="b">
        <v>1</v>
      </c>
      <c r="I4940" s="1" t="s">
        <v>2221</v>
      </c>
      <c r="J4940" s="5"/>
    </row>
    <row r="4941" hidden="1">
      <c r="A4941" s="2" t="s">
        <v>930</v>
      </c>
      <c r="B4941" s="14"/>
      <c r="C4941" s="1" t="s">
        <v>22</v>
      </c>
      <c r="D4941" s="2" t="s">
        <v>891</v>
      </c>
      <c r="E4941" s="1" t="s">
        <v>117</v>
      </c>
      <c r="F4941" s="1" t="s">
        <v>3751</v>
      </c>
      <c r="G4941" s="1" t="b">
        <v>1</v>
      </c>
      <c r="H4941" s="1" t="b">
        <v>1</v>
      </c>
      <c r="I4941" s="1" t="s">
        <v>2221</v>
      </c>
      <c r="J4941" s="5"/>
    </row>
    <row r="4942" hidden="1">
      <c r="A4942" s="2" t="s">
        <v>930</v>
      </c>
      <c r="B4942" s="14"/>
      <c r="C4942" s="1" t="s">
        <v>22</v>
      </c>
      <c r="D4942" s="2" t="s">
        <v>899</v>
      </c>
      <c r="E4942" s="1" t="s">
        <v>117</v>
      </c>
      <c r="F4942" s="1" t="s">
        <v>3752</v>
      </c>
      <c r="G4942" s="1" t="b">
        <v>1</v>
      </c>
      <c r="H4942" s="1" t="b">
        <v>1</v>
      </c>
      <c r="I4942" s="1" t="s">
        <v>2221</v>
      </c>
      <c r="J4942" s="5"/>
    </row>
    <row r="4943" hidden="1">
      <c r="A4943" s="2" t="s">
        <v>930</v>
      </c>
      <c r="B4943" s="14"/>
      <c r="C4943" s="1" t="s">
        <v>22</v>
      </c>
      <c r="D4943" s="2" t="s">
        <v>895</v>
      </c>
      <c r="E4943" s="1" t="s">
        <v>117</v>
      </c>
      <c r="F4943" s="1" t="s">
        <v>3753</v>
      </c>
      <c r="G4943" s="1" t="b">
        <v>1</v>
      </c>
      <c r="H4943" s="1" t="b">
        <v>1</v>
      </c>
      <c r="I4943" s="1" t="s">
        <v>2221</v>
      </c>
      <c r="J4943" s="5"/>
    </row>
    <row r="4944" hidden="1">
      <c r="A4944" s="2" t="s">
        <v>930</v>
      </c>
      <c r="B4944" s="14"/>
      <c r="C4944" s="1" t="s">
        <v>22</v>
      </c>
      <c r="D4944" s="2" t="s">
        <v>940</v>
      </c>
      <c r="E4944" s="1" t="s">
        <v>22</v>
      </c>
      <c r="F4944" s="1" t="s">
        <v>3754</v>
      </c>
      <c r="G4944" s="1" t="b">
        <v>1</v>
      </c>
      <c r="H4944" s="1" t="b">
        <v>1</v>
      </c>
      <c r="I4944" s="1" t="s">
        <v>2221</v>
      </c>
      <c r="J4944" s="5"/>
    </row>
    <row r="4945" hidden="1">
      <c r="A4945" s="2" t="s">
        <v>930</v>
      </c>
      <c r="B4945" s="14"/>
      <c r="C4945" s="1" t="s">
        <v>22</v>
      </c>
      <c r="D4945" s="2" t="s">
        <v>900</v>
      </c>
      <c r="E4945" s="1" t="s">
        <v>117</v>
      </c>
      <c r="F4945" s="1" t="s">
        <v>3755</v>
      </c>
      <c r="G4945" s="1" t="b">
        <v>1</v>
      </c>
      <c r="H4945" s="1" t="b">
        <v>1</v>
      </c>
      <c r="I4945" s="1" t="s">
        <v>2221</v>
      </c>
      <c r="J4945" s="5"/>
    </row>
    <row r="4946" hidden="1">
      <c r="A4946" s="2" t="s">
        <v>930</v>
      </c>
      <c r="B4946" s="14"/>
      <c r="C4946" s="1" t="s">
        <v>22</v>
      </c>
      <c r="D4946" s="2" t="s">
        <v>893</v>
      </c>
      <c r="E4946" s="1" t="s">
        <v>117</v>
      </c>
      <c r="F4946" s="1" t="s">
        <v>3756</v>
      </c>
      <c r="G4946" s="1" t="b">
        <v>1</v>
      </c>
      <c r="H4946" s="1" t="b">
        <v>1</v>
      </c>
      <c r="I4946" s="1" t="s">
        <v>2221</v>
      </c>
      <c r="J4946" s="5"/>
    </row>
    <row r="4947" hidden="1">
      <c r="A4947" s="2" t="s">
        <v>930</v>
      </c>
      <c r="B4947" s="14"/>
      <c r="C4947" s="1" t="s">
        <v>22</v>
      </c>
      <c r="D4947" s="2" t="s">
        <v>894</v>
      </c>
      <c r="E4947" s="1" t="s">
        <v>117</v>
      </c>
      <c r="F4947" s="1" t="s">
        <v>3757</v>
      </c>
      <c r="G4947" s="1" t="b">
        <v>1</v>
      </c>
      <c r="H4947" s="1" t="b">
        <v>1</v>
      </c>
      <c r="I4947" s="1" t="s">
        <v>2221</v>
      </c>
      <c r="J4947" s="5"/>
    </row>
    <row r="4948" hidden="1">
      <c r="A4948" s="2" t="s">
        <v>930</v>
      </c>
      <c r="B4948" s="14"/>
      <c r="C4948" s="1" t="s">
        <v>22</v>
      </c>
      <c r="D4948" s="2" t="s">
        <v>901</v>
      </c>
      <c r="E4948" s="1" t="s">
        <v>117</v>
      </c>
      <c r="F4948" s="1" t="s">
        <v>3758</v>
      </c>
      <c r="G4948" s="1" t="b">
        <v>1</v>
      </c>
      <c r="H4948" s="1" t="b">
        <v>1</v>
      </c>
      <c r="I4948" s="1" t="s">
        <v>2221</v>
      </c>
      <c r="J4948" s="5"/>
    </row>
    <row r="4949" hidden="1">
      <c r="A4949" s="2" t="s">
        <v>930</v>
      </c>
      <c r="B4949" s="14"/>
      <c r="C4949" s="1" t="s">
        <v>22</v>
      </c>
      <c r="D4949" s="2" t="s">
        <v>891</v>
      </c>
      <c r="E4949" s="1" t="s">
        <v>117</v>
      </c>
      <c r="F4949" s="1" t="s">
        <v>3751</v>
      </c>
      <c r="G4949" s="1" t="b">
        <v>1</v>
      </c>
      <c r="H4949" s="1" t="b">
        <v>1</v>
      </c>
      <c r="I4949" s="1" t="s">
        <v>2221</v>
      </c>
      <c r="J4949" s="5"/>
    </row>
    <row r="4950" hidden="1">
      <c r="A4950" s="2" t="s">
        <v>930</v>
      </c>
      <c r="B4950" s="14"/>
      <c r="C4950" s="1" t="s">
        <v>22</v>
      </c>
      <c r="D4950" s="2" t="s">
        <v>895</v>
      </c>
      <c r="E4950" s="1" t="s">
        <v>117</v>
      </c>
      <c r="F4950" s="1" t="s">
        <v>3753</v>
      </c>
      <c r="G4950" s="1" t="b">
        <v>1</v>
      </c>
      <c r="H4950" s="1" t="b">
        <v>1</v>
      </c>
      <c r="I4950" s="1" t="s">
        <v>2221</v>
      </c>
      <c r="J4950" s="5"/>
    </row>
    <row r="4951" hidden="1">
      <c r="A4951" s="2" t="s">
        <v>930</v>
      </c>
      <c r="B4951" s="14"/>
      <c r="C4951" s="1" t="s">
        <v>22</v>
      </c>
      <c r="D4951" s="2" t="s">
        <v>940</v>
      </c>
      <c r="E4951" s="1" t="s">
        <v>22</v>
      </c>
      <c r="F4951" s="1" t="s">
        <v>3690</v>
      </c>
      <c r="G4951" s="1" t="b">
        <v>1</v>
      </c>
      <c r="H4951" s="1" t="b">
        <v>1</v>
      </c>
      <c r="I4951" s="1" t="s">
        <v>2221</v>
      </c>
      <c r="J4951" s="5"/>
    </row>
    <row r="4952" hidden="1">
      <c r="A4952" s="2" t="s">
        <v>930</v>
      </c>
      <c r="B4952" s="14"/>
      <c r="C4952" s="1" t="s">
        <v>22</v>
      </c>
      <c r="D4952" s="2" t="s">
        <v>899</v>
      </c>
      <c r="E4952" s="1" t="s">
        <v>117</v>
      </c>
      <c r="F4952" s="1" t="s">
        <v>3752</v>
      </c>
      <c r="G4952" s="1" t="b">
        <v>1</v>
      </c>
      <c r="H4952" s="1" t="b">
        <v>1</v>
      </c>
      <c r="I4952" s="1" t="s">
        <v>2221</v>
      </c>
      <c r="J4952" s="5"/>
    </row>
    <row r="4953" hidden="1">
      <c r="A4953" s="2" t="s">
        <v>930</v>
      </c>
      <c r="B4953" s="14"/>
      <c r="C4953" s="1" t="s">
        <v>22</v>
      </c>
      <c r="D4953" s="2" t="s">
        <v>898</v>
      </c>
      <c r="E4953" s="1" t="s">
        <v>117</v>
      </c>
      <c r="F4953" s="1" t="s">
        <v>3759</v>
      </c>
      <c r="G4953" s="1" t="b">
        <v>1</v>
      </c>
      <c r="H4953" s="1" t="b">
        <v>1</v>
      </c>
      <c r="I4953" s="1" t="s">
        <v>2221</v>
      </c>
      <c r="J4953" s="5"/>
    </row>
    <row r="4954" hidden="1">
      <c r="A4954" s="2" t="s">
        <v>930</v>
      </c>
      <c r="B4954" s="14"/>
      <c r="C4954" s="1" t="s">
        <v>22</v>
      </c>
      <c r="D4954" s="2" t="s">
        <v>900</v>
      </c>
      <c r="E4954" s="1" t="s">
        <v>117</v>
      </c>
      <c r="F4954" s="1" t="s">
        <v>3755</v>
      </c>
      <c r="G4954" s="1" t="b">
        <v>1</v>
      </c>
      <c r="H4954" s="1" t="b">
        <v>1</v>
      </c>
      <c r="I4954" s="1" t="s">
        <v>2221</v>
      </c>
      <c r="J4954" s="5"/>
    </row>
    <row r="4955" hidden="1">
      <c r="A4955" s="2" t="s">
        <v>930</v>
      </c>
      <c r="B4955" s="14"/>
      <c r="C4955" s="1" t="s">
        <v>22</v>
      </c>
      <c r="D4955" s="2" t="s">
        <v>893</v>
      </c>
      <c r="E4955" s="1" t="s">
        <v>117</v>
      </c>
      <c r="F4955" s="1" t="s">
        <v>3760</v>
      </c>
      <c r="G4955" s="1" t="b">
        <v>1</v>
      </c>
      <c r="H4955" s="1" t="b">
        <v>1</v>
      </c>
      <c r="I4955" s="1" t="s">
        <v>2221</v>
      </c>
      <c r="J4955" s="5"/>
    </row>
    <row r="4956" hidden="1">
      <c r="A4956" s="2" t="s">
        <v>930</v>
      </c>
      <c r="B4956" s="14"/>
      <c r="C4956" s="1" t="s">
        <v>22</v>
      </c>
      <c r="D4956" s="2" t="s">
        <v>892</v>
      </c>
      <c r="E4956" s="1" t="s">
        <v>117</v>
      </c>
      <c r="F4956" s="1" t="s">
        <v>3761</v>
      </c>
      <c r="G4956" s="1" t="b">
        <v>1</v>
      </c>
      <c r="H4956" s="1" t="b">
        <v>1</v>
      </c>
      <c r="I4956" s="1" t="s">
        <v>2221</v>
      </c>
      <c r="J4956" s="5"/>
    </row>
    <row r="4957" hidden="1">
      <c r="A4957" s="2" t="s">
        <v>930</v>
      </c>
      <c r="B4957" s="14"/>
      <c r="C4957" s="1" t="s">
        <v>22</v>
      </c>
      <c r="D4957" s="2" t="s">
        <v>901</v>
      </c>
      <c r="E4957" s="1" t="s">
        <v>117</v>
      </c>
      <c r="F4957" s="1" t="s">
        <v>3762</v>
      </c>
      <c r="G4957" s="1" t="b">
        <v>1</v>
      </c>
      <c r="H4957" s="1" t="b">
        <v>1</v>
      </c>
      <c r="I4957" s="1" t="s">
        <v>2221</v>
      </c>
      <c r="J4957" s="5"/>
    </row>
    <row r="4958" hidden="1">
      <c r="A4958" s="2" t="s">
        <v>930</v>
      </c>
      <c r="B4958" s="14"/>
      <c r="C4958" s="1" t="s">
        <v>22</v>
      </c>
      <c r="D4958" s="2" t="s">
        <v>894</v>
      </c>
      <c r="E4958" s="1" t="s">
        <v>117</v>
      </c>
      <c r="F4958" s="1" t="s">
        <v>3763</v>
      </c>
      <c r="G4958" s="1" t="b">
        <v>1</v>
      </c>
      <c r="H4958" s="1" t="b">
        <v>1</v>
      </c>
      <c r="I4958" s="1" t="s">
        <v>2221</v>
      </c>
      <c r="J4958" s="5"/>
    </row>
    <row r="4959" hidden="1">
      <c r="A4959" s="2" t="s">
        <v>930</v>
      </c>
      <c r="B4959" s="14"/>
      <c r="C4959" s="1" t="s">
        <v>22</v>
      </c>
      <c r="D4959" s="2" t="s">
        <v>957</v>
      </c>
      <c r="E4959" s="1" t="s">
        <v>22</v>
      </c>
      <c r="F4959" s="1" t="s">
        <v>3701</v>
      </c>
      <c r="G4959" s="1" t="b">
        <v>1</v>
      </c>
      <c r="H4959" s="1" t="b">
        <v>1</v>
      </c>
      <c r="I4959" s="1" t="s">
        <v>2221</v>
      </c>
      <c r="J4959" s="5"/>
    </row>
    <row r="4960" hidden="1">
      <c r="A4960" s="2" t="s">
        <v>930</v>
      </c>
      <c r="B4960" s="14"/>
      <c r="C4960" s="1" t="s">
        <v>22</v>
      </c>
      <c r="D4960" s="2" t="s">
        <v>957</v>
      </c>
      <c r="E4960" s="1" t="s">
        <v>22</v>
      </c>
      <c r="F4960" s="1" t="s">
        <v>3701</v>
      </c>
      <c r="G4960" s="1" t="b">
        <v>1</v>
      </c>
      <c r="H4960" s="1" t="b">
        <v>1</v>
      </c>
      <c r="I4960" s="1" t="s">
        <v>2221</v>
      </c>
      <c r="J4960" s="5"/>
    </row>
    <row r="4961" hidden="1">
      <c r="A4961" s="2" t="s">
        <v>930</v>
      </c>
      <c r="B4961" s="14"/>
      <c r="C4961" s="1" t="s">
        <v>22</v>
      </c>
      <c r="D4961" s="2" t="s">
        <v>863</v>
      </c>
      <c r="E4961" s="1" t="s">
        <v>13</v>
      </c>
      <c r="F4961" s="1" t="s">
        <v>3764</v>
      </c>
      <c r="G4961" s="1" t="b">
        <v>1</v>
      </c>
      <c r="H4961" s="1" t="b">
        <v>1</v>
      </c>
      <c r="I4961" s="1" t="s">
        <v>2221</v>
      </c>
      <c r="J4961" s="5"/>
    </row>
    <row r="4962" hidden="1">
      <c r="A4962" s="2" t="s">
        <v>930</v>
      </c>
      <c r="B4962" s="14"/>
      <c r="C4962" s="1" t="s">
        <v>22</v>
      </c>
      <c r="D4962" s="2" t="s">
        <v>936</v>
      </c>
      <c r="E4962" s="1" t="s">
        <v>22</v>
      </c>
      <c r="F4962" s="1" t="s">
        <v>3671</v>
      </c>
      <c r="G4962" s="1" t="b">
        <v>1</v>
      </c>
      <c r="H4962" s="1" t="b">
        <v>1</v>
      </c>
      <c r="I4962" s="1" t="s">
        <v>2221</v>
      </c>
      <c r="J4962" s="5"/>
    </row>
    <row r="4963" hidden="1">
      <c r="A4963" s="2" t="s">
        <v>930</v>
      </c>
      <c r="B4963" s="14"/>
      <c r="C4963" s="1" t="s">
        <v>22</v>
      </c>
      <c r="D4963" s="2" t="s">
        <v>1023</v>
      </c>
      <c r="E4963" s="1" t="s">
        <v>15</v>
      </c>
      <c r="F4963" s="1" t="s">
        <v>3245</v>
      </c>
      <c r="G4963" s="1" t="b">
        <v>1</v>
      </c>
      <c r="H4963" s="1" t="b">
        <v>1</v>
      </c>
      <c r="I4963" s="1" t="s">
        <v>2221</v>
      </c>
      <c r="J4963" s="5"/>
    </row>
    <row r="4964" hidden="1">
      <c r="A4964" s="2" t="s">
        <v>931</v>
      </c>
      <c r="B4964" s="14"/>
      <c r="C4964" s="1" t="s">
        <v>22</v>
      </c>
      <c r="D4964" s="2" t="s">
        <v>964</v>
      </c>
      <c r="E4964" s="1" t="s">
        <v>20</v>
      </c>
      <c r="F4964" s="4"/>
      <c r="G4964" s="1" t="b">
        <v>1</v>
      </c>
      <c r="H4964" s="1" t="b">
        <v>1</v>
      </c>
      <c r="I4964" s="1" t="s">
        <v>2207</v>
      </c>
      <c r="J4964" s="5"/>
    </row>
    <row r="4965" hidden="1">
      <c r="A4965" s="2" t="s">
        <v>931</v>
      </c>
      <c r="B4965" s="14"/>
      <c r="C4965" s="1" t="s">
        <v>22</v>
      </c>
      <c r="D4965" s="2" t="s">
        <v>964</v>
      </c>
      <c r="E4965" s="1" t="s">
        <v>20</v>
      </c>
      <c r="F4965" s="1" t="s">
        <v>3682</v>
      </c>
      <c r="G4965" s="1" t="b">
        <v>1</v>
      </c>
      <c r="H4965" s="1" t="b">
        <v>1</v>
      </c>
      <c r="I4965" s="1" t="s">
        <v>2207</v>
      </c>
      <c r="J4965" s="5"/>
    </row>
    <row r="4966" hidden="1">
      <c r="A4966" s="2" t="s">
        <v>931</v>
      </c>
      <c r="B4966" s="14"/>
      <c r="C4966" s="1" t="s">
        <v>22</v>
      </c>
      <c r="D4966" s="2" t="s">
        <v>1025</v>
      </c>
      <c r="E4966" s="1" t="s">
        <v>17</v>
      </c>
      <c r="F4966" s="1" t="s">
        <v>3750</v>
      </c>
      <c r="G4966" s="1" t="b">
        <v>1</v>
      </c>
      <c r="H4966" s="1" t="b">
        <v>1</v>
      </c>
      <c r="I4966" s="1" t="s">
        <v>2221</v>
      </c>
      <c r="J4966" s="5"/>
    </row>
    <row r="4967" hidden="1">
      <c r="A4967" s="2" t="s">
        <v>931</v>
      </c>
      <c r="B4967" s="14"/>
      <c r="C4967" s="1" t="s">
        <v>22</v>
      </c>
      <c r="D4967" s="2" t="s">
        <v>936</v>
      </c>
      <c r="E4967" s="1" t="s">
        <v>22</v>
      </c>
      <c r="F4967" s="1" t="s">
        <v>3669</v>
      </c>
      <c r="G4967" s="1" t="b">
        <v>1</v>
      </c>
      <c r="H4967" s="1" t="b">
        <v>1</v>
      </c>
      <c r="I4967" s="1" t="s">
        <v>2221</v>
      </c>
      <c r="J4967" s="5"/>
    </row>
    <row r="4968" hidden="1">
      <c r="A4968" s="2" t="s">
        <v>931</v>
      </c>
      <c r="B4968" s="14"/>
      <c r="C4968" s="1" t="s">
        <v>22</v>
      </c>
      <c r="D4968" s="2" t="s">
        <v>879</v>
      </c>
      <c r="E4968" s="1" t="s">
        <v>117</v>
      </c>
      <c r="F4968" s="1" t="s">
        <v>3765</v>
      </c>
      <c r="G4968" s="1" t="b">
        <v>1</v>
      </c>
      <c r="H4968" s="1" t="b">
        <v>1</v>
      </c>
      <c r="I4968" s="1" t="s">
        <v>2221</v>
      </c>
      <c r="J4968" s="5"/>
    </row>
    <row r="4969" hidden="1">
      <c r="A4969" s="2" t="s">
        <v>931</v>
      </c>
      <c r="B4969" s="14"/>
      <c r="C4969" s="1" t="s">
        <v>22</v>
      </c>
      <c r="D4969" s="2" t="s">
        <v>882</v>
      </c>
      <c r="E4969" s="1" t="s">
        <v>117</v>
      </c>
      <c r="F4969" s="1" t="s">
        <v>3766</v>
      </c>
      <c r="G4969" s="1" t="b">
        <v>1</v>
      </c>
      <c r="H4969" s="1" t="b">
        <v>1</v>
      </c>
      <c r="I4969" s="1" t="s">
        <v>2221</v>
      </c>
      <c r="J4969" s="5"/>
    </row>
    <row r="4970" hidden="1">
      <c r="A4970" s="2" t="s">
        <v>931</v>
      </c>
      <c r="B4970" s="14"/>
      <c r="C4970" s="1" t="s">
        <v>22</v>
      </c>
      <c r="D4970" s="2" t="s">
        <v>883</v>
      </c>
      <c r="E4970" s="1" t="s">
        <v>117</v>
      </c>
      <c r="F4970" s="1" t="s">
        <v>3767</v>
      </c>
      <c r="G4970" s="1" t="b">
        <v>1</v>
      </c>
      <c r="H4970" s="1" t="b">
        <v>1</v>
      </c>
      <c r="I4970" s="1" t="s">
        <v>2221</v>
      </c>
      <c r="J4970" s="5"/>
    </row>
    <row r="4971" hidden="1">
      <c r="A4971" s="2" t="s">
        <v>931</v>
      </c>
      <c r="B4971" s="14"/>
      <c r="C4971" s="1" t="s">
        <v>22</v>
      </c>
      <c r="D4971" s="2" t="s">
        <v>881</v>
      </c>
      <c r="E4971" s="1" t="s">
        <v>117</v>
      </c>
      <c r="F4971" s="1" t="s">
        <v>3768</v>
      </c>
      <c r="G4971" s="1" t="b">
        <v>1</v>
      </c>
      <c r="H4971" s="1" t="b">
        <v>1</v>
      </c>
      <c r="I4971" s="1" t="s">
        <v>2221</v>
      </c>
      <c r="J4971" s="5"/>
    </row>
    <row r="4972" hidden="1">
      <c r="A4972" s="2" t="s">
        <v>931</v>
      </c>
      <c r="B4972" s="14"/>
      <c r="C4972" s="1" t="s">
        <v>22</v>
      </c>
      <c r="D4972" s="2" t="s">
        <v>880</v>
      </c>
      <c r="E4972" s="1" t="s">
        <v>117</v>
      </c>
      <c r="F4972" s="1" t="s">
        <v>3769</v>
      </c>
      <c r="G4972" s="1" t="b">
        <v>1</v>
      </c>
      <c r="H4972" s="1" t="b">
        <v>1</v>
      </c>
      <c r="I4972" s="1" t="s">
        <v>2221</v>
      </c>
      <c r="J4972" s="5"/>
    </row>
    <row r="4973" hidden="1">
      <c r="A4973" s="2" t="s">
        <v>931</v>
      </c>
      <c r="B4973" s="14"/>
      <c r="C4973" s="1" t="s">
        <v>22</v>
      </c>
      <c r="D4973" s="2" t="s">
        <v>879</v>
      </c>
      <c r="E4973" s="1" t="s">
        <v>117</v>
      </c>
      <c r="F4973" s="1" t="s">
        <v>3770</v>
      </c>
      <c r="G4973" s="1" t="b">
        <v>1</v>
      </c>
      <c r="H4973" s="1" t="b">
        <v>1</v>
      </c>
      <c r="I4973" s="1" t="s">
        <v>2221</v>
      </c>
      <c r="J4973" s="5"/>
    </row>
    <row r="4974" hidden="1">
      <c r="A4974" s="2" t="s">
        <v>931</v>
      </c>
      <c r="B4974" s="14"/>
      <c r="C4974" s="1" t="s">
        <v>22</v>
      </c>
      <c r="D4974" s="2" t="s">
        <v>889</v>
      </c>
      <c r="E4974" s="1" t="s">
        <v>117</v>
      </c>
      <c r="F4974" s="1" t="s">
        <v>3771</v>
      </c>
      <c r="G4974" s="1" t="b">
        <v>1</v>
      </c>
      <c r="H4974" s="1" t="b">
        <v>1</v>
      </c>
      <c r="I4974" s="1" t="s">
        <v>2221</v>
      </c>
      <c r="J4974" s="5"/>
    </row>
    <row r="4975" hidden="1">
      <c r="A4975" s="2" t="s">
        <v>931</v>
      </c>
      <c r="B4975" s="14"/>
      <c r="C4975" s="1" t="s">
        <v>22</v>
      </c>
      <c r="D4975" s="2" t="s">
        <v>904</v>
      </c>
      <c r="E4975" s="1" t="s">
        <v>117</v>
      </c>
      <c r="F4975" s="1" t="s">
        <v>3772</v>
      </c>
      <c r="G4975" s="1" t="b">
        <v>1</v>
      </c>
      <c r="H4975" s="1" t="b">
        <v>1</v>
      </c>
      <c r="I4975" s="1" t="s">
        <v>2221</v>
      </c>
      <c r="J4975" s="5"/>
    </row>
    <row r="4976" hidden="1">
      <c r="A4976" s="2" t="s">
        <v>931</v>
      </c>
      <c r="B4976" s="14"/>
      <c r="C4976" s="1" t="s">
        <v>22</v>
      </c>
      <c r="D4976" s="2" t="s">
        <v>902</v>
      </c>
      <c r="E4976" s="1" t="s">
        <v>117</v>
      </c>
      <c r="F4976" s="1" t="s">
        <v>3773</v>
      </c>
      <c r="G4976" s="1" t="b">
        <v>1</v>
      </c>
      <c r="H4976" s="1" t="b">
        <v>1</v>
      </c>
      <c r="I4976" s="1" t="s">
        <v>2221</v>
      </c>
      <c r="J4976" s="5"/>
    </row>
    <row r="4977" hidden="1">
      <c r="A4977" s="2" t="s">
        <v>931</v>
      </c>
      <c r="B4977" s="14"/>
      <c r="C4977" s="1" t="s">
        <v>22</v>
      </c>
      <c r="D4977" s="2" t="s">
        <v>897</v>
      </c>
      <c r="E4977" s="1" t="s">
        <v>117</v>
      </c>
      <c r="F4977" s="1" t="s">
        <v>3774</v>
      </c>
      <c r="G4977" s="1" t="b">
        <v>1</v>
      </c>
      <c r="H4977" s="1" t="b">
        <v>1</v>
      </c>
      <c r="I4977" s="1" t="s">
        <v>2221</v>
      </c>
      <c r="J4977" s="5"/>
    </row>
    <row r="4978" hidden="1">
      <c r="A4978" s="2" t="s">
        <v>931</v>
      </c>
      <c r="B4978" s="14"/>
      <c r="C4978" s="1" t="s">
        <v>22</v>
      </c>
      <c r="D4978" s="2" t="s">
        <v>896</v>
      </c>
      <c r="E4978" s="1" t="s">
        <v>117</v>
      </c>
      <c r="F4978" s="1" t="s">
        <v>3775</v>
      </c>
      <c r="G4978" s="1" t="b">
        <v>1</v>
      </c>
      <c r="H4978" s="1" t="b">
        <v>1</v>
      </c>
      <c r="I4978" s="1" t="s">
        <v>2221</v>
      </c>
      <c r="J4978" s="5"/>
    </row>
    <row r="4979" hidden="1">
      <c r="A4979" s="2" t="s">
        <v>931</v>
      </c>
      <c r="B4979" s="14"/>
      <c r="C4979" s="1" t="s">
        <v>22</v>
      </c>
      <c r="D4979" s="2" t="s">
        <v>936</v>
      </c>
      <c r="E4979" s="1" t="s">
        <v>22</v>
      </c>
      <c r="F4979" s="1" t="s">
        <v>3671</v>
      </c>
      <c r="G4979" s="1" t="b">
        <v>1</v>
      </c>
      <c r="H4979" s="1" t="b">
        <v>1</v>
      </c>
      <c r="I4979" s="1" t="s">
        <v>2221</v>
      </c>
      <c r="J4979" s="5"/>
    </row>
    <row r="4980" hidden="1">
      <c r="A4980" s="2" t="s">
        <v>931</v>
      </c>
      <c r="B4980" s="14"/>
      <c r="C4980" s="1" t="s">
        <v>22</v>
      </c>
      <c r="D4980" s="2" t="s">
        <v>1023</v>
      </c>
      <c r="E4980" s="1" t="s">
        <v>15</v>
      </c>
      <c r="F4980" s="1" t="s">
        <v>3245</v>
      </c>
      <c r="G4980" s="1" t="b">
        <v>1</v>
      </c>
      <c r="H4980" s="1" t="b">
        <v>1</v>
      </c>
      <c r="I4980" s="1" t="s">
        <v>2221</v>
      </c>
      <c r="J4980" s="5"/>
    </row>
    <row r="4981" hidden="1">
      <c r="A4981" s="2" t="s">
        <v>931</v>
      </c>
      <c r="B4981" s="14"/>
      <c r="C4981" s="1" t="s">
        <v>22</v>
      </c>
      <c r="D4981" s="2" t="s">
        <v>879</v>
      </c>
      <c r="E4981" s="1" t="s">
        <v>117</v>
      </c>
      <c r="F4981" s="1" t="s">
        <v>3776</v>
      </c>
      <c r="G4981" s="1" t="b">
        <v>1</v>
      </c>
      <c r="H4981" s="1" t="b">
        <v>1</v>
      </c>
      <c r="I4981" s="1" t="s">
        <v>2221</v>
      </c>
      <c r="J4981" s="5"/>
    </row>
    <row r="4982" hidden="1">
      <c r="A4982" s="2" t="s">
        <v>931</v>
      </c>
      <c r="B4982" s="14"/>
      <c r="C4982" s="1" t="s">
        <v>22</v>
      </c>
      <c r="D4982" s="2" t="s">
        <v>881</v>
      </c>
      <c r="E4982" s="1" t="s">
        <v>117</v>
      </c>
      <c r="F4982" s="1" t="s">
        <v>3777</v>
      </c>
      <c r="G4982" s="1" t="b">
        <v>1</v>
      </c>
      <c r="H4982" s="1" t="b">
        <v>1</v>
      </c>
      <c r="I4982" s="1" t="s">
        <v>2221</v>
      </c>
      <c r="J4982" s="5"/>
    </row>
    <row r="4983" hidden="1">
      <c r="A4983" s="2" t="s">
        <v>931</v>
      </c>
      <c r="B4983" s="14"/>
      <c r="C4983" s="1" t="s">
        <v>22</v>
      </c>
      <c r="D4983" s="2" t="s">
        <v>889</v>
      </c>
      <c r="E4983" s="1" t="s">
        <v>117</v>
      </c>
      <c r="F4983" s="1" t="s">
        <v>3778</v>
      </c>
      <c r="G4983" s="1" t="b">
        <v>1</v>
      </c>
      <c r="H4983" s="1" t="b">
        <v>1</v>
      </c>
      <c r="I4983" s="1" t="s">
        <v>2221</v>
      </c>
      <c r="J4983" s="5"/>
    </row>
    <row r="4984" hidden="1">
      <c r="A4984" s="2" t="s">
        <v>931</v>
      </c>
      <c r="B4984" s="14"/>
      <c r="C4984" s="1" t="s">
        <v>22</v>
      </c>
      <c r="D4984" s="2" t="s">
        <v>902</v>
      </c>
      <c r="E4984" s="1" t="s">
        <v>117</v>
      </c>
      <c r="F4984" s="1" t="s">
        <v>3779</v>
      </c>
      <c r="G4984" s="1" t="b">
        <v>1</v>
      </c>
      <c r="H4984" s="1" t="b">
        <v>1</v>
      </c>
      <c r="I4984" s="1" t="s">
        <v>2221</v>
      </c>
      <c r="J4984" s="5"/>
    </row>
    <row r="4985" hidden="1">
      <c r="A4985" s="2" t="s">
        <v>932</v>
      </c>
      <c r="B4985" s="14"/>
      <c r="C4985" s="1" t="s">
        <v>22</v>
      </c>
      <c r="D4985" s="2" t="s">
        <v>3664</v>
      </c>
      <c r="E4985" s="4"/>
      <c r="F4985" s="4"/>
      <c r="G4985" s="1" t="b">
        <v>1</v>
      </c>
      <c r="H4985" s="1" t="b">
        <v>0</v>
      </c>
      <c r="I4985" s="1" t="s">
        <v>2207</v>
      </c>
      <c r="J4985" s="5"/>
    </row>
    <row r="4986" hidden="1">
      <c r="A4986" s="2" t="s">
        <v>932</v>
      </c>
      <c r="B4986" s="14"/>
      <c r="C4986" s="1" t="s">
        <v>22</v>
      </c>
      <c r="D4986" s="2" t="s">
        <v>3664</v>
      </c>
      <c r="E4986" s="4"/>
      <c r="F4986" s="1" t="s">
        <v>3665</v>
      </c>
      <c r="G4986" s="1" t="b">
        <v>1</v>
      </c>
      <c r="H4986" s="1" t="b">
        <v>0</v>
      </c>
      <c r="I4986" s="1" t="s">
        <v>2207</v>
      </c>
      <c r="J4986" s="5"/>
    </row>
    <row r="4987" hidden="1">
      <c r="A4987" s="2" t="s">
        <v>932</v>
      </c>
      <c r="B4987" s="14"/>
      <c r="C4987" s="1" t="s">
        <v>22</v>
      </c>
      <c r="D4987" s="2" t="s">
        <v>930</v>
      </c>
      <c r="E4987" s="1" t="s">
        <v>22</v>
      </c>
      <c r="F4987" s="1" t="s">
        <v>2366</v>
      </c>
      <c r="G4987" s="1" t="b">
        <v>1</v>
      </c>
      <c r="H4987" s="1" t="b">
        <v>1</v>
      </c>
      <c r="I4987" s="1" t="s">
        <v>2221</v>
      </c>
      <c r="J4987" s="5"/>
    </row>
    <row r="4988" hidden="1">
      <c r="A4988" s="2" t="s">
        <v>932</v>
      </c>
      <c r="B4988" s="14"/>
      <c r="C4988" s="1" t="s">
        <v>22</v>
      </c>
      <c r="D4988" s="2" t="s">
        <v>1025</v>
      </c>
      <c r="E4988" s="1" t="s">
        <v>17</v>
      </c>
      <c r="F4988" s="1" t="s">
        <v>3694</v>
      </c>
      <c r="G4988" s="1" t="b">
        <v>1</v>
      </c>
      <c r="H4988" s="1" t="b">
        <v>1</v>
      </c>
      <c r="I4988" s="1" t="s">
        <v>2221</v>
      </c>
      <c r="J4988" s="5"/>
    </row>
    <row r="4989" hidden="1">
      <c r="A4989" s="2" t="s">
        <v>932</v>
      </c>
      <c r="B4989" s="14"/>
      <c r="C4989" s="1" t="s">
        <v>22</v>
      </c>
      <c r="D4989" s="2" t="s">
        <v>1025</v>
      </c>
      <c r="E4989" s="1" t="s">
        <v>17</v>
      </c>
      <c r="F4989" s="1" t="s">
        <v>3681</v>
      </c>
      <c r="G4989" s="1" t="b">
        <v>1</v>
      </c>
      <c r="H4989" s="1" t="b">
        <v>1</v>
      </c>
      <c r="I4989" s="1" t="s">
        <v>2236</v>
      </c>
      <c r="J4989" s="5"/>
    </row>
    <row r="4990" hidden="1">
      <c r="A4990" s="2" t="s">
        <v>932</v>
      </c>
      <c r="B4990" s="14"/>
      <c r="C4990" s="1" t="s">
        <v>22</v>
      </c>
      <c r="D4990" s="2" t="s">
        <v>930</v>
      </c>
      <c r="E4990" s="1" t="s">
        <v>22</v>
      </c>
      <c r="F4990" s="1" t="s">
        <v>2366</v>
      </c>
      <c r="G4990" s="1" t="b">
        <v>1</v>
      </c>
      <c r="H4990" s="1" t="b">
        <v>1</v>
      </c>
      <c r="I4990" s="1" t="s">
        <v>2221</v>
      </c>
      <c r="J4990" s="5"/>
    </row>
    <row r="4991" hidden="1">
      <c r="A4991" s="2" t="s">
        <v>932</v>
      </c>
      <c r="B4991" s="14"/>
      <c r="C4991" s="1" t="s">
        <v>22</v>
      </c>
      <c r="D4991" s="2" t="s">
        <v>1025</v>
      </c>
      <c r="E4991" s="1" t="s">
        <v>17</v>
      </c>
      <c r="F4991" s="1" t="s">
        <v>3694</v>
      </c>
      <c r="G4991" s="1" t="b">
        <v>1</v>
      </c>
      <c r="H4991" s="1" t="b">
        <v>1</v>
      </c>
      <c r="I4991" s="1" t="s">
        <v>2221</v>
      </c>
      <c r="J4991" s="5"/>
    </row>
    <row r="4992" hidden="1">
      <c r="A4992" s="2" t="s">
        <v>932</v>
      </c>
      <c r="B4992" s="14"/>
      <c r="C4992" s="1" t="s">
        <v>22</v>
      </c>
      <c r="D4992" s="2" t="s">
        <v>940</v>
      </c>
      <c r="E4992" s="1" t="s">
        <v>22</v>
      </c>
      <c r="F4992" s="1" t="s">
        <v>3690</v>
      </c>
      <c r="G4992" s="1" t="b">
        <v>1</v>
      </c>
      <c r="H4992" s="1" t="b">
        <v>1</v>
      </c>
      <c r="I4992" s="1" t="s">
        <v>2221</v>
      </c>
      <c r="J4992" s="5"/>
    </row>
    <row r="4993" hidden="1">
      <c r="A4993" s="2" t="s">
        <v>932</v>
      </c>
      <c r="B4993" s="14"/>
      <c r="C4993" s="1" t="s">
        <v>22</v>
      </c>
      <c r="D4993" s="2" t="s">
        <v>863</v>
      </c>
      <c r="E4993" s="1" t="s">
        <v>13</v>
      </c>
      <c r="F4993" s="1" t="s">
        <v>3691</v>
      </c>
      <c r="G4993" s="1" t="b">
        <v>1</v>
      </c>
      <c r="H4993" s="1" t="b">
        <v>1</v>
      </c>
      <c r="I4993" s="1" t="s">
        <v>2236</v>
      </c>
      <c r="J4993" s="5"/>
    </row>
    <row r="4994" hidden="1">
      <c r="A4994" s="2" t="s">
        <v>933</v>
      </c>
      <c r="B4994" s="14"/>
      <c r="C4994" s="1" t="s">
        <v>22</v>
      </c>
      <c r="D4994" s="2" t="s">
        <v>962</v>
      </c>
      <c r="E4994" s="1" t="s">
        <v>20</v>
      </c>
      <c r="F4994" s="4"/>
      <c r="G4994" s="1" t="b">
        <v>1</v>
      </c>
      <c r="H4994" s="1" t="b">
        <v>1</v>
      </c>
      <c r="I4994" s="1" t="s">
        <v>2207</v>
      </c>
      <c r="J4994" s="5"/>
    </row>
    <row r="4995" hidden="1">
      <c r="A4995" s="2" t="s">
        <v>933</v>
      </c>
      <c r="B4995" s="14"/>
      <c r="C4995" s="1" t="s">
        <v>22</v>
      </c>
      <c r="D4995" s="2" t="s">
        <v>962</v>
      </c>
      <c r="E4995" s="1" t="s">
        <v>20</v>
      </c>
      <c r="F4995" s="1" t="s">
        <v>3662</v>
      </c>
      <c r="G4995" s="1" t="b">
        <v>1</v>
      </c>
      <c r="H4995" s="1" t="b">
        <v>1</v>
      </c>
      <c r="I4995" s="1" t="s">
        <v>2207</v>
      </c>
      <c r="J4995" s="5"/>
    </row>
    <row r="4996" hidden="1">
      <c r="A4996" s="2" t="s">
        <v>933</v>
      </c>
      <c r="B4996" s="14"/>
      <c r="C4996" s="1" t="s">
        <v>22</v>
      </c>
      <c r="D4996" s="2" t="s">
        <v>961</v>
      </c>
      <c r="E4996" s="1" t="s">
        <v>20</v>
      </c>
      <c r="F4996" s="4"/>
      <c r="G4996" s="1" t="b">
        <v>1</v>
      </c>
      <c r="H4996" s="1" t="b">
        <v>1</v>
      </c>
      <c r="I4996" s="1" t="s">
        <v>2207</v>
      </c>
      <c r="J4996" s="5"/>
    </row>
    <row r="4997" hidden="1">
      <c r="A4997" s="2" t="s">
        <v>933</v>
      </c>
      <c r="B4997" s="14"/>
      <c r="C4997" s="1" t="s">
        <v>22</v>
      </c>
      <c r="D4997" s="2" t="s">
        <v>961</v>
      </c>
      <c r="E4997" s="1" t="s">
        <v>20</v>
      </c>
      <c r="F4997" s="1" t="s">
        <v>2192</v>
      </c>
      <c r="G4997" s="1" t="b">
        <v>1</v>
      </c>
      <c r="H4997" s="1" t="b">
        <v>1</v>
      </c>
      <c r="I4997" s="1" t="s">
        <v>2207</v>
      </c>
      <c r="J4997" s="5"/>
    </row>
    <row r="4998" hidden="1">
      <c r="A4998" s="2" t="s">
        <v>933</v>
      </c>
      <c r="B4998" s="14"/>
      <c r="C4998" s="1" t="s">
        <v>22</v>
      </c>
      <c r="D4998" s="2" t="s">
        <v>936</v>
      </c>
      <c r="E4998" s="1" t="s">
        <v>22</v>
      </c>
      <c r="F4998" s="1" t="s">
        <v>3669</v>
      </c>
      <c r="G4998" s="1" t="b">
        <v>1</v>
      </c>
      <c r="H4998" s="1" t="b">
        <v>1</v>
      </c>
      <c r="I4998" s="1" t="s">
        <v>2221</v>
      </c>
      <c r="J4998" s="5"/>
    </row>
    <row r="4999" hidden="1">
      <c r="A4999" s="2" t="s">
        <v>933</v>
      </c>
      <c r="B4999" s="14"/>
      <c r="C4999" s="1" t="s">
        <v>22</v>
      </c>
      <c r="D4999" s="2" t="s">
        <v>863</v>
      </c>
      <c r="E4999" s="1" t="s">
        <v>13</v>
      </c>
      <c r="F4999" s="1" t="s">
        <v>3780</v>
      </c>
      <c r="G4999" s="1" t="b">
        <v>1</v>
      </c>
      <c r="H4999" s="1" t="b">
        <v>1</v>
      </c>
      <c r="I4999" s="1" t="s">
        <v>2221</v>
      </c>
      <c r="J4999" s="5"/>
    </row>
    <row r="5000" hidden="1">
      <c r="A5000" s="2" t="s">
        <v>933</v>
      </c>
      <c r="B5000" s="14"/>
      <c r="C5000" s="1" t="s">
        <v>22</v>
      </c>
      <c r="D5000" s="2" t="s">
        <v>958</v>
      </c>
      <c r="E5000" s="1" t="s">
        <v>22</v>
      </c>
      <c r="F5000" s="1" t="s">
        <v>3781</v>
      </c>
      <c r="G5000" s="1" t="b">
        <v>1</v>
      </c>
      <c r="H5000" s="1" t="b">
        <v>1</v>
      </c>
      <c r="I5000" s="1" t="s">
        <v>2221</v>
      </c>
      <c r="J5000" s="5"/>
    </row>
    <row r="5001" hidden="1">
      <c r="A5001" s="2" t="s">
        <v>933</v>
      </c>
      <c r="B5001" s="14"/>
      <c r="C5001" s="1" t="s">
        <v>22</v>
      </c>
      <c r="D5001" s="2" t="s">
        <v>947</v>
      </c>
      <c r="E5001" s="1" t="s">
        <v>22</v>
      </c>
      <c r="F5001" s="1" t="s">
        <v>3782</v>
      </c>
      <c r="G5001" s="1" t="b">
        <v>1</v>
      </c>
      <c r="H5001" s="1" t="b">
        <v>1</v>
      </c>
      <c r="I5001" s="1" t="s">
        <v>2221</v>
      </c>
      <c r="J5001" s="5"/>
    </row>
    <row r="5002" hidden="1">
      <c r="A5002" s="2" t="s">
        <v>933</v>
      </c>
      <c r="B5002" s="14"/>
      <c r="C5002" s="1" t="s">
        <v>22</v>
      </c>
      <c r="D5002" s="2" t="s">
        <v>890</v>
      </c>
      <c r="E5002" s="1" t="s">
        <v>117</v>
      </c>
      <c r="F5002" s="1" t="s">
        <v>3783</v>
      </c>
      <c r="G5002" s="1" t="b">
        <v>1</v>
      </c>
      <c r="H5002" s="1" t="b">
        <v>1</v>
      </c>
      <c r="I5002" s="1" t="s">
        <v>2221</v>
      </c>
      <c r="J5002" s="5"/>
    </row>
    <row r="5003" hidden="1">
      <c r="A5003" s="2" t="s">
        <v>933</v>
      </c>
      <c r="B5003" s="14"/>
      <c r="C5003" s="1" t="s">
        <v>22</v>
      </c>
      <c r="D5003" s="2" t="s">
        <v>926</v>
      </c>
      <c r="E5003" s="1" t="s">
        <v>22</v>
      </c>
      <c r="F5003" s="1" t="s">
        <v>3784</v>
      </c>
      <c r="G5003" s="1" t="b">
        <v>1</v>
      </c>
      <c r="H5003" s="1" t="b">
        <v>1</v>
      </c>
      <c r="I5003" s="1" t="s">
        <v>2221</v>
      </c>
      <c r="J5003" s="5"/>
    </row>
    <row r="5004" hidden="1">
      <c r="A5004" s="2" t="s">
        <v>933</v>
      </c>
      <c r="B5004" s="14"/>
      <c r="C5004" s="1" t="s">
        <v>22</v>
      </c>
      <c r="D5004" s="2" t="s">
        <v>887</v>
      </c>
      <c r="E5004" s="1" t="s">
        <v>117</v>
      </c>
      <c r="F5004" s="1" t="s">
        <v>3785</v>
      </c>
      <c r="G5004" s="1" t="b">
        <v>1</v>
      </c>
      <c r="H5004" s="1" t="b">
        <v>1</v>
      </c>
      <c r="I5004" s="1" t="s">
        <v>2221</v>
      </c>
      <c r="J5004" s="5"/>
    </row>
    <row r="5005" hidden="1">
      <c r="A5005" s="2" t="s">
        <v>933</v>
      </c>
      <c r="B5005" s="14"/>
      <c r="C5005" s="1" t="s">
        <v>22</v>
      </c>
      <c r="D5005" s="2" t="s">
        <v>921</v>
      </c>
      <c r="E5005" s="1" t="s">
        <v>22</v>
      </c>
      <c r="F5005" s="1" t="s">
        <v>3786</v>
      </c>
      <c r="G5005" s="1" t="b">
        <v>1</v>
      </c>
      <c r="H5005" s="1" t="b">
        <v>1</v>
      </c>
      <c r="I5005" s="1" t="s">
        <v>2221</v>
      </c>
      <c r="J5005" s="5"/>
    </row>
    <row r="5006" hidden="1">
      <c r="A5006" s="2" t="s">
        <v>933</v>
      </c>
      <c r="B5006" s="14"/>
      <c r="C5006" s="1" t="s">
        <v>22</v>
      </c>
      <c r="D5006" s="2" t="s">
        <v>885</v>
      </c>
      <c r="E5006" s="1" t="s">
        <v>117</v>
      </c>
      <c r="F5006" s="1" t="s">
        <v>3787</v>
      </c>
      <c r="G5006" s="1" t="b">
        <v>1</v>
      </c>
      <c r="H5006" s="1" t="b">
        <v>1</v>
      </c>
      <c r="I5006" s="1" t="s">
        <v>2221</v>
      </c>
      <c r="J5006" s="5"/>
    </row>
    <row r="5007" hidden="1">
      <c r="A5007" s="2" t="s">
        <v>933</v>
      </c>
      <c r="B5007" s="14"/>
      <c r="C5007" s="1" t="s">
        <v>22</v>
      </c>
      <c r="D5007" s="2" t="s">
        <v>887</v>
      </c>
      <c r="E5007" s="1" t="s">
        <v>117</v>
      </c>
      <c r="F5007" s="1" t="s">
        <v>3785</v>
      </c>
      <c r="G5007" s="1" t="b">
        <v>1</v>
      </c>
      <c r="H5007" s="1" t="b">
        <v>1</v>
      </c>
      <c r="I5007" s="1" t="s">
        <v>2221</v>
      </c>
      <c r="J5007" s="5"/>
    </row>
    <row r="5008" hidden="1">
      <c r="A5008" s="2" t="s">
        <v>933</v>
      </c>
      <c r="B5008" s="14"/>
      <c r="C5008" s="1" t="s">
        <v>22</v>
      </c>
      <c r="D5008" s="2" t="s">
        <v>890</v>
      </c>
      <c r="E5008" s="1" t="s">
        <v>117</v>
      </c>
      <c r="F5008" s="1" t="s">
        <v>3783</v>
      </c>
      <c r="G5008" s="1" t="b">
        <v>1</v>
      </c>
      <c r="H5008" s="1" t="b">
        <v>1</v>
      </c>
      <c r="I5008" s="1" t="s">
        <v>2221</v>
      </c>
      <c r="J5008" s="5"/>
    </row>
    <row r="5009" hidden="1">
      <c r="A5009" s="2" t="s">
        <v>933</v>
      </c>
      <c r="B5009" s="14"/>
      <c r="C5009" s="1" t="s">
        <v>22</v>
      </c>
      <c r="D5009" s="2" t="s">
        <v>885</v>
      </c>
      <c r="E5009" s="1" t="s">
        <v>117</v>
      </c>
      <c r="F5009" s="1" t="s">
        <v>3787</v>
      </c>
      <c r="G5009" s="1" t="b">
        <v>1</v>
      </c>
      <c r="H5009" s="1" t="b">
        <v>1</v>
      </c>
      <c r="I5009" s="1" t="s">
        <v>2221</v>
      </c>
      <c r="J5009" s="5"/>
    </row>
    <row r="5010" hidden="1">
      <c r="A5010" s="2" t="s">
        <v>933</v>
      </c>
      <c r="B5010" s="14"/>
      <c r="C5010" s="1" t="s">
        <v>22</v>
      </c>
      <c r="D5010" s="2" t="s">
        <v>948</v>
      </c>
      <c r="E5010" s="1" t="s">
        <v>22</v>
      </c>
      <c r="F5010" s="1" t="s">
        <v>3788</v>
      </c>
      <c r="G5010" s="1" t="b">
        <v>1</v>
      </c>
      <c r="H5010" s="1" t="b">
        <v>1</v>
      </c>
      <c r="I5010" s="1" t="s">
        <v>2221</v>
      </c>
      <c r="J5010" s="5"/>
    </row>
    <row r="5011" hidden="1">
      <c r="A5011" s="2" t="s">
        <v>933</v>
      </c>
      <c r="B5011" s="14"/>
      <c r="C5011" s="1" t="s">
        <v>22</v>
      </c>
      <c r="D5011" s="2" t="s">
        <v>936</v>
      </c>
      <c r="E5011" s="1" t="s">
        <v>22</v>
      </c>
      <c r="F5011" s="1" t="s">
        <v>3671</v>
      </c>
      <c r="G5011" s="1" t="b">
        <v>1</v>
      </c>
      <c r="H5011" s="1" t="b">
        <v>1</v>
      </c>
      <c r="I5011" s="1" t="s">
        <v>2221</v>
      </c>
      <c r="J5011" s="5"/>
    </row>
    <row r="5012" hidden="1">
      <c r="A5012" s="2" t="s">
        <v>933</v>
      </c>
      <c r="B5012" s="14"/>
      <c r="C5012" s="1" t="s">
        <v>22</v>
      </c>
      <c r="D5012" s="2" t="s">
        <v>1023</v>
      </c>
      <c r="E5012" s="1" t="s">
        <v>15</v>
      </c>
      <c r="F5012" s="1" t="s">
        <v>3245</v>
      </c>
      <c r="G5012" s="1" t="b">
        <v>1</v>
      </c>
      <c r="H5012" s="1" t="b">
        <v>1</v>
      </c>
      <c r="I5012" s="1" t="s">
        <v>2221</v>
      </c>
      <c r="J5012" s="5"/>
    </row>
    <row r="5013" hidden="1">
      <c r="A5013" s="2" t="s">
        <v>934</v>
      </c>
      <c r="B5013" s="14"/>
      <c r="C5013" s="1" t="s">
        <v>22</v>
      </c>
      <c r="D5013" s="2" t="s">
        <v>967</v>
      </c>
      <c r="E5013" s="1" t="s">
        <v>20</v>
      </c>
      <c r="F5013" s="4"/>
      <c r="G5013" s="1" t="b">
        <v>1</v>
      </c>
      <c r="H5013" s="1" t="b">
        <v>1</v>
      </c>
      <c r="I5013" s="1" t="s">
        <v>2207</v>
      </c>
      <c r="J5013" s="5"/>
    </row>
    <row r="5014" hidden="1">
      <c r="A5014" s="2" t="s">
        <v>934</v>
      </c>
      <c r="B5014" s="14"/>
      <c r="C5014" s="1" t="s">
        <v>22</v>
      </c>
      <c r="D5014" s="2" t="s">
        <v>967</v>
      </c>
      <c r="E5014" s="1" t="s">
        <v>20</v>
      </c>
      <c r="F5014" s="1" t="s">
        <v>3663</v>
      </c>
      <c r="G5014" s="1" t="b">
        <v>1</v>
      </c>
      <c r="H5014" s="1" t="b">
        <v>1</v>
      </c>
      <c r="I5014" s="1" t="s">
        <v>2207</v>
      </c>
      <c r="J5014" s="5"/>
    </row>
    <row r="5015" hidden="1">
      <c r="A5015" s="2" t="s">
        <v>934</v>
      </c>
      <c r="B5015" s="14"/>
      <c r="C5015" s="1" t="s">
        <v>22</v>
      </c>
      <c r="D5015" s="2" t="s">
        <v>929</v>
      </c>
      <c r="E5015" s="1" t="s">
        <v>22</v>
      </c>
      <c r="F5015" s="1" t="s">
        <v>3789</v>
      </c>
      <c r="G5015" s="1" t="b">
        <v>1</v>
      </c>
      <c r="H5015" s="1" t="b">
        <v>1</v>
      </c>
      <c r="I5015" s="1" t="s">
        <v>2221</v>
      </c>
      <c r="J5015" s="5"/>
    </row>
    <row r="5016" hidden="1">
      <c r="A5016" s="2" t="s">
        <v>934</v>
      </c>
      <c r="B5016" s="14"/>
      <c r="C5016" s="1" t="s">
        <v>22</v>
      </c>
      <c r="D5016" s="2" t="s">
        <v>2652</v>
      </c>
      <c r="E5016" s="4"/>
      <c r="F5016" s="1" t="s">
        <v>2384</v>
      </c>
      <c r="G5016" s="1" t="b">
        <v>0</v>
      </c>
      <c r="H5016" s="1" t="b">
        <v>0</v>
      </c>
      <c r="I5016" s="1" t="s">
        <v>2221</v>
      </c>
      <c r="J5016" s="5"/>
    </row>
    <row r="5017" hidden="1">
      <c r="A5017" s="2" t="s">
        <v>934</v>
      </c>
      <c r="B5017" s="14"/>
      <c r="C5017" s="1" t="s">
        <v>22</v>
      </c>
      <c r="D5017" s="2" t="s">
        <v>936</v>
      </c>
      <c r="E5017" s="1" t="s">
        <v>22</v>
      </c>
      <c r="F5017" s="1" t="s">
        <v>3671</v>
      </c>
      <c r="G5017" s="1" t="b">
        <v>1</v>
      </c>
      <c r="H5017" s="1" t="b">
        <v>1</v>
      </c>
      <c r="I5017" s="1" t="s">
        <v>2221</v>
      </c>
      <c r="J5017" s="5"/>
    </row>
    <row r="5018" hidden="1">
      <c r="A5018" s="2" t="s">
        <v>934</v>
      </c>
      <c r="B5018" s="14"/>
      <c r="C5018" s="1" t="s">
        <v>22</v>
      </c>
      <c r="D5018" s="2" t="s">
        <v>1023</v>
      </c>
      <c r="E5018" s="1" t="s">
        <v>15</v>
      </c>
      <c r="F5018" s="1" t="s">
        <v>3245</v>
      </c>
      <c r="G5018" s="1" t="b">
        <v>1</v>
      </c>
      <c r="H5018" s="1" t="b">
        <v>1</v>
      </c>
      <c r="I5018" s="1" t="s">
        <v>2221</v>
      </c>
      <c r="J5018" s="5"/>
    </row>
    <row r="5019" hidden="1">
      <c r="A5019" s="2" t="s">
        <v>935</v>
      </c>
      <c r="B5019" s="14"/>
      <c r="C5019" s="1" t="s">
        <v>22</v>
      </c>
      <c r="D5019" s="2" t="s">
        <v>1026</v>
      </c>
      <c r="E5019" s="1" t="s">
        <v>17</v>
      </c>
      <c r="F5019" s="4"/>
      <c r="G5019" s="1" t="b">
        <v>1</v>
      </c>
      <c r="H5019" s="1" t="b">
        <v>1</v>
      </c>
      <c r="I5019" s="1" t="s">
        <v>2207</v>
      </c>
      <c r="J5019" s="5"/>
    </row>
    <row r="5020" hidden="1">
      <c r="A5020" s="2" t="s">
        <v>935</v>
      </c>
      <c r="B5020" s="14"/>
      <c r="C5020" s="1" t="s">
        <v>22</v>
      </c>
      <c r="D5020" s="2" t="s">
        <v>1026</v>
      </c>
      <c r="E5020" s="1" t="s">
        <v>17</v>
      </c>
      <c r="F5020" s="1" t="s">
        <v>3676</v>
      </c>
      <c r="G5020" s="1" t="b">
        <v>1</v>
      </c>
      <c r="H5020" s="1" t="b">
        <v>1</v>
      </c>
      <c r="I5020" s="1" t="s">
        <v>2207</v>
      </c>
      <c r="J5020" s="5"/>
    </row>
    <row r="5021" hidden="1">
      <c r="A5021" s="2" t="s">
        <v>935</v>
      </c>
      <c r="B5021" s="14"/>
      <c r="C5021" s="1" t="s">
        <v>22</v>
      </c>
      <c r="D5021" s="2" t="s">
        <v>929</v>
      </c>
      <c r="E5021" s="1" t="s">
        <v>22</v>
      </c>
      <c r="F5021" s="1" t="s">
        <v>3789</v>
      </c>
      <c r="G5021" s="1" t="b">
        <v>1</v>
      </c>
      <c r="H5021" s="1" t="b">
        <v>1</v>
      </c>
      <c r="I5021" s="1" t="s">
        <v>2221</v>
      </c>
      <c r="J5021" s="5"/>
    </row>
    <row r="5022" hidden="1">
      <c r="A5022" s="2" t="s">
        <v>935</v>
      </c>
      <c r="B5022" s="14"/>
      <c r="C5022" s="1" t="s">
        <v>22</v>
      </c>
      <c r="D5022" s="2" t="s">
        <v>2652</v>
      </c>
      <c r="E5022" s="4"/>
      <c r="F5022" s="1" t="s">
        <v>2384</v>
      </c>
      <c r="G5022" s="1" t="b">
        <v>0</v>
      </c>
      <c r="H5022" s="1" t="b">
        <v>0</v>
      </c>
      <c r="I5022" s="1" t="s">
        <v>2221</v>
      </c>
      <c r="J5022" s="5"/>
    </row>
    <row r="5023" hidden="1">
      <c r="A5023" s="2" t="s">
        <v>935</v>
      </c>
      <c r="B5023" s="14"/>
      <c r="C5023" s="1" t="s">
        <v>22</v>
      </c>
      <c r="D5023" s="2" t="s">
        <v>936</v>
      </c>
      <c r="E5023" s="1" t="s">
        <v>22</v>
      </c>
      <c r="F5023" s="1" t="s">
        <v>3671</v>
      </c>
      <c r="G5023" s="1" t="b">
        <v>1</v>
      </c>
      <c r="H5023" s="1" t="b">
        <v>1</v>
      </c>
      <c r="I5023" s="1" t="s">
        <v>2221</v>
      </c>
      <c r="J5023" s="5"/>
    </row>
    <row r="5024" hidden="1">
      <c r="A5024" s="2" t="s">
        <v>935</v>
      </c>
      <c r="B5024" s="14"/>
      <c r="C5024" s="1" t="s">
        <v>22</v>
      </c>
      <c r="D5024" s="2" t="s">
        <v>1023</v>
      </c>
      <c r="E5024" s="1" t="s">
        <v>15</v>
      </c>
      <c r="F5024" s="1" t="s">
        <v>3245</v>
      </c>
      <c r="G5024" s="1" t="b">
        <v>1</v>
      </c>
      <c r="H5024" s="1" t="b">
        <v>1</v>
      </c>
      <c r="I5024" s="1" t="s">
        <v>2221</v>
      </c>
      <c r="J5024" s="5"/>
    </row>
    <row r="5025" hidden="1">
      <c r="A5025" s="2" t="s">
        <v>936</v>
      </c>
      <c r="B5025" s="14"/>
      <c r="C5025" s="1" t="s">
        <v>22</v>
      </c>
      <c r="D5025" s="2" t="s">
        <v>962</v>
      </c>
      <c r="E5025" s="1" t="s">
        <v>20</v>
      </c>
      <c r="F5025" s="4"/>
      <c r="G5025" s="1" t="b">
        <v>1</v>
      </c>
      <c r="H5025" s="1" t="b">
        <v>1</v>
      </c>
      <c r="I5025" s="1" t="s">
        <v>2207</v>
      </c>
      <c r="J5025" s="5"/>
    </row>
    <row r="5026" hidden="1">
      <c r="A5026" s="2" t="s">
        <v>936</v>
      </c>
      <c r="B5026" s="14"/>
      <c r="C5026" s="1" t="s">
        <v>22</v>
      </c>
      <c r="D5026" s="2" t="s">
        <v>962</v>
      </c>
      <c r="E5026" s="1" t="s">
        <v>20</v>
      </c>
      <c r="F5026" s="1" t="s">
        <v>3662</v>
      </c>
      <c r="G5026" s="1" t="b">
        <v>1</v>
      </c>
      <c r="H5026" s="1" t="b">
        <v>1</v>
      </c>
      <c r="I5026" s="1" t="s">
        <v>2207</v>
      </c>
      <c r="J5026" s="5"/>
    </row>
    <row r="5027" hidden="1">
      <c r="A5027" s="2" t="s">
        <v>936</v>
      </c>
      <c r="B5027" s="14"/>
      <c r="C5027" s="1" t="s">
        <v>22</v>
      </c>
      <c r="D5027" s="2" t="s">
        <v>902</v>
      </c>
      <c r="E5027" s="1" t="s">
        <v>117</v>
      </c>
      <c r="F5027" s="1" t="s">
        <v>3790</v>
      </c>
      <c r="G5027" s="1" t="b">
        <v>1</v>
      </c>
      <c r="H5027" s="1" t="b">
        <v>1</v>
      </c>
      <c r="I5027" s="1" t="s">
        <v>2236</v>
      </c>
      <c r="J5027" s="5"/>
    </row>
    <row r="5028" hidden="1">
      <c r="A5028" s="2" t="s">
        <v>936</v>
      </c>
      <c r="B5028" s="14"/>
      <c r="C5028" s="1" t="s">
        <v>22</v>
      </c>
      <c r="D5028" s="2" t="s">
        <v>1025</v>
      </c>
      <c r="E5028" s="1" t="s">
        <v>17</v>
      </c>
      <c r="F5028" s="1" t="s">
        <v>3791</v>
      </c>
      <c r="G5028" s="1" t="b">
        <v>1</v>
      </c>
      <c r="H5028" s="1" t="b">
        <v>1</v>
      </c>
      <c r="I5028" s="1" t="s">
        <v>2236</v>
      </c>
      <c r="J5028" s="5"/>
    </row>
    <row r="5029" hidden="1">
      <c r="A5029" s="2" t="s">
        <v>936</v>
      </c>
      <c r="B5029" s="14"/>
      <c r="C5029" s="1" t="s">
        <v>22</v>
      </c>
      <c r="D5029" s="2" t="s">
        <v>881</v>
      </c>
      <c r="E5029" s="1" t="s">
        <v>117</v>
      </c>
      <c r="F5029" s="1" t="s">
        <v>3792</v>
      </c>
      <c r="G5029" s="1" t="b">
        <v>1</v>
      </c>
      <c r="H5029" s="1" t="b">
        <v>1</v>
      </c>
      <c r="I5029" s="1" t="s">
        <v>2236</v>
      </c>
      <c r="J5029" s="5"/>
    </row>
    <row r="5030" hidden="1">
      <c r="A5030" s="2" t="s">
        <v>936</v>
      </c>
      <c r="B5030" s="14"/>
      <c r="C5030" s="1" t="s">
        <v>22</v>
      </c>
      <c r="D5030" s="2" t="s">
        <v>931</v>
      </c>
      <c r="E5030" s="1" t="s">
        <v>22</v>
      </c>
      <c r="F5030" s="1" t="s">
        <v>3793</v>
      </c>
      <c r="G5030" s="1" t="b">
        <v>1</v>
      </c>
      <c r="H5030" s="1" t="b">
        <v>1</v>
      </c>
      <c r="I5030" s="1" t="s">
        <v>2236</v>
      </c>
      <c r="J5030" s="5"/>
    </row>
    <row r="5031" hidden="1">
      <c r="A5031" s="2" t="s">
        <v>936</v>
      </c>
      <c r="B5031" s="14"/>
      <c r="C5031" s="1" t="s">
        <v>22</v>
      </c>
      <c r="D5031" s="2" t="s">
        <v>931</v>
      </c>
      <c r="E5031" s="1" t="s">
        <v>22</v>
      </c>
      <c r="F5031" s="1" t="s">
        <v>3794</v>
      </c>
      <c r="G5031" s="1" t="b">
        <v>1</v>
      </c>
      <c r="H5031" s="1" t="b">
        <v>1</v>
      </c>
      <c r="I5031" s="1" t="s">
        <v>2236</v>
      </c>
      <c r="J5031" s="5"/>
    </row>
    <row r="5032" hidden="1">
      <c r="A5032" s="2" t="s">
        <v>936</v>
      </c>
      <c r="B5032" s="14"/>
      <c r="C5032" s="1" t="s">
        <v>22</v>
      </c>
      <c r="D5032" s="2" t="s">
        <v>1025</v>
      </c>
      <c r="E5032" s="1" t="s">
        <v>17</v>
      </c>
      <c r="F5032" s="1" t="s">
        <v>3791</v>
      </c>
      <c r="G5032" s="1" t="b">
        <v>1</v>
      </c>
      <c r="H5032" s="1" t="b">
        <v>1</v>
      </c>
      <c r="I5032" s="1" t="s">
        <v>2236</v>
      </c>
      <c r="J5032" s="5"/>
    </row>
    <row r="5033" hidden="1">
      <c r="A5033" s="2" t="s">
        <v>936</v>
      </c>
      <c r="B5033" s="14"/>
      <c r="C5033" s="1" t="s">
        <v>22</v>
      </c>
      <c r="D5033" s="2" t="s">
        <v>930</v>
      </c>
      <c r="E5033" s="1" t="s">
        <v>22</v>
      </c>
      <c r="F5033" s="1" t="s">
        <v>3795</v>
      </c>
      <c r="G5033" s="1" t="b">
        <v>1</v>
      </c>
      <c r="H5033" s="1" t="b">
        <v>1</v>
      </c>
      <c r="I5033" s="1" t="s">
        <v>2236</v>
      </c>
      <c r="J5033" s="5"/>
    </row>
    <row r="5034" hidden="1">
      <c r="A5034" s="2" t="s">
        <v>936</v>
      </c>
      <c r="B5034" s="14"/>
      <c r="C5034" s="1" t="s">
        <v>22</v>
      </c>
      <c r="D5034" s="2" t="s">
        <v>1023</v>
      </c>
      <c r="E5034" s="1" t="s">
        <v>15</v>
      </c>
      <c r="F5034" s="1" t="s">
        <v>3796</v>
      </c>
      <c r="G5034" s="1" t="b">
        <v>1</v>
      </c>
      <c r="H5034" s="1" t="b">
        <v>1</v>
      </c>
      <c r="I5034" s="1" t="s">
        <v>2236</v>
      </c>
      <c r="J5034" s="5"/>
    </row>
    <row r="5035" hidden="1">
      <c r="A5035" s="2" t="s">
        <v>936</v>
      </c>
      <c r="B5035" s="14"/>
      <c r="C5035" s="1" t="s">
        <v>22</v>
      </c>
      <c r="D5035" s="2" t="s">
        <v>1028</v>
      </c>
      <c r="E5035" s="1" t="s">
        <v>17</v>
      </c>
      <c r="F5035" s="1" t="s">
        <v>3797</v>
      </c>
      <c r="G5035" s="1" t="b">
        <v>1</v>
      </c>
      <c r="H5035" s="1" t="b">
        <v>1</v>
      </c>
      <c r="I5035" s="1" t="s">
        <v>2236</v>
      </c>
      <c r="J5035" s="5"/>
    </row>
    <row r="5036" hidden="1">
      <c r="A5036" s="2" t="s">
        <v>936</v>
      </c>
      <c r="B5036" s="14"/>
      <c r="C5036" s="1" t="s">
        <v>22</v>
      </c>
      <c r="D5036" s="2" t="s">
        <v>1056</v>
      </c>
      <c r="E5036" s="1" t="s">
        <v>17</v>
      </c>
      <c r="F5036" s="1" t="s">
        <v>3798</v>
      </c>
      <c r="G5036" s="1" t="b">
        <v>1</v>
      </c>
      <c r="H5036" s="1" t="b">
        <v>1</v>
      </c>
      <c r="I5036" s="1" t="s">
        <v>2221</v>
      </c>
      <c r="J5036" s="5"/>
    </row>
    <row r="5037" hidden="1">
      <c r="A5037" s="2" t="s">
        <v>936</v>
      </c>
      <c r="B5037" s="14"/>
      <c r="C5037" s="1" t="s">
        <v>22</v>
      </c>
      <c r="D5037" s="2" t="s">
        <v>867</v>
      </c>
      <c r="E5037" s="1" t="s">
        <v>17</v>
      </c>
      <c r="F5037" s="1" t="s">
        <v>3799</v>
      </c>
      <c r="G5037" s="1" t="b">
        <v>1</v>
      </c>
      <c r="H5037" s="1" t="b">
        <v>1</v>
      </c>
      <c r="I5037" s="1" t="s">
        <v>2221</v>
      </c>
      <c r="J5037" s="5"/>
    </row>
    <row r="5038" hidden="1">
      <c r="A5038" s="2" t="s">
        <v>936</v>
      </c>
      <c r="B5038" s="14"/>
      <c r="C5038" s="1" t="s">
        <v>22</v>
      </c>
      <c r="D5038" s="2" t="s">
        <v>1027</v>
      </c>
      <c r="E5038" s="1" t="s">
        <v>17</v>
      </c>
      <c r="F5038" s="1" t="s">
        <v>2946</v>
      </c>
      <c r="G5038" s="1" t="b">
        <v>1</v>
      </c>
      <c r="H5038" s="1" t="b">
        <v>1</v>
      </c>
      <c r="I5038" s="1" t="s">
        <v>2221</v>
      </c>
      <c r="J5038" s="5"/>
    </row>
    <row r="5039" hidden="1">
      <c r="A5039" s="2" t="s">
        <v>936</v>
      </c>
      <c r="B5039" s="14"/>
      <c r="C5039" s="1" t="s">
        <v>22</v>
      </c>
      <c r="D5039" s="2" t="s">
        <v>1023</v>
      </c>
      <c r="E5039" s="1" t="s">
        <v>15</v>
      </c>
      <c r="F5039" s="1" t="s">
        <v>3800</v>
      </c>
      <c r="G5039" s="1" t="b">
        <v>1</v>
      </c>
      <c r="H5039" s="1" t="b">
        <v>1</v>
      </c>
      <c r="I5039" s="1" t="s">
        <v>2236</v>
      </c>
      <c r="J5039" s="5"/>
    </row>
    <row r="5040" hidden="1">
      <c r="A5040" s="2" t="s">
        <v>936</v>
      </c>
      <c r="B5040" s="14"/>
      <c r="C5040" s="1" t="s">
        <v>22</v>
      </c>
      <c r="D5040" s="2" t="s">
        <v>1025</v>
      </c>
      <c r="E5040" s="1" t="s">
        <v>17</v>
      </c>
      <c r="F5040" s="1" t="s">
        <v>3801</v>
      </c>
      <c r="G5040" s="1" t="b">
        <v>1</v>
      </c>
      <c r="H5040" s="1" t="b">
        <v>1</v>
      </c>
      <c r="I5040" s="1" t="s">
        <v>2236</v>
      </c>
      <c r="J5040" s="5"/>
    </row>
    <row r="5041" hidden="1">
      <c r="A5041" s="2" t="s">
        <v>937</v>
      </c>
      <c r="B5041" s="14"/>
      <c r="C5041" s="1" t="s">
        <v>22</v>
      </c>
      <c r="D5041" s="2" t="s">
        <v>1026</v>
      </c>
      <c r="E5041" s="1" t="s">
        <v>17</v>
      </c>
      <c r="F5041" s="4"/>
      <c r="G5041" s="1" t="b">
        <v>1</v>
      </c>
      <c r="H5041" s="1" t="b">
        <v>1</v>
      </c>
      <c r="I5041" s="1" t="s">
        <v>2207</v>
      </c>
      <c r="J5041" s="5"/>
    </row>
    <row r="5042" hidden="1">
      <c r="A5042" s="2" t="s">
        <v>937</v>
      </c>
      <c r="B5042" s="14"/>
      <c r="C5042" s="1" t="s">
        <v>22</v>
      </c>
      <c r="D5042" s="2" t="s">
        <v>1026</v>
      </c>
      <c r="E5042" s="1" t="s">
        <v>17</v>
      </c>
      <c r="F5042" s="1" t="s">
        <v>3676</v>
      </c>
      <c r="G5042" s="1" t="b">
        <v>1</v>
      </c>
      <c r="H5042" s="1" t="b">
        <v>1</v>
      </c>
      <c r="I5042" s="1" t="s">
        <v>2207</v>
      </c>
      <c r="J5042" s="5"/>
    </row>
    <row r="5043" hidden="1">
      <c r="A5043" s="2" t="s">
        <v>937</v>
      </c>
      <c r="B5043" s="14"/>
      <c r="C5043" s="1" t="s">
        <v>22</v>
      </c>
      <c r="D5043" s="2" t="s">
        <v>932</v>
      </c>
      <c r="E5043" s="1" t="s">
        <v>22</v>
      </c>
      <c r="F5043" s="1" t="s">
        <v>3802</v>
      </c>
      <c r="G5043" s="1" t="b">
        <v>1</v>
      </c>
      <c r="H5043" s="1" t="b">
        <v>1</v>
      </c>
      <c r="I5043" s="1" t="s">
        <v>2221</v>
      </c>
      <c r="J5043" s="5"/>
    </row>
    <row r="5044" hidden="1">
      <c r="A5044" s="2" t="s">
        <v>937</v>
      </c>
      <c r="B5044" s="14"/>
      <c r="C5044" s="1" t="s">
        <v>22</v>
      </c>
      <c r="D5044" s="2" t="s">
        <v>936</v>
      </c>
      <c r="E5044" s="1" t="s">
        <v>22</v>
      </c>
      <c r="F5044" s="1" t="s">
        <v>3669</v>
      </c>
      <c r="G5044" s="1" t="b">
        <v>1</v>
      </c>
      <c r="H5044" s="1" t="b">
        <v>1</v>
      </c>
      <c r="I5044" s="1" t="s">
        <v>2221</v>
      </c>
      <c r="J5044" s="5"/>
    </row>
    <row r="5045" hidden="1">
      <c r="A5045" s="2" t="s">
        <v>937</v>
      </c>
      <c r="B5045" s="14"/>
      <c r="C5045" s="1" t="s">
        <v>22</v>
      </c>
      <c r="D5045" s="2" t="s">
        <v>957</v>
      </c>
      <c r="E5045" s="1" t="s">
        <v>22</v>
      </c>
      <c r="F5045" s="1" t="s">
        <v>3803</v>
      </c>
      <c r="G5045" s="1" t="b">
        <v>1</v>
      </c>
      <c r="H5045" s="1" t="b">
        <v>1</v>
      </c>
      <c r="I5045" s="1" t="s">
        <v>2221</v>
      </c>
      <c r="J5045" s="5"/>
    </row>
    <row r="5046" hidden="1">
      <c r="A5046" s="2" t="s">
        <v>937</v>
      </c>
      <c r="B5046" s="14"/>
      <c r="C5046" s="1" t="s">
        <v>22</v>
      </c>
      <c r="D5046" s="2" t="s">
        <v>1047</v>
      </c>
      <c r="E5046" s="1" t="s">
        <v>22</v>
      </c>
      <c r="F5046" s="1" t="s">
        <v>3804</v>
      </c>
      <c r="G5046" s="1" t="b">
        <v>1</v>
      </c>
      <c r="H5046" s="1" t="b">
        <v>1</v>
      </c>
      <c r="I5046" s="1" t="s">
        <v>2221</v>
      </c>
      <c r="J5046" s="5"/>
    </row>
    <row r="5047" hidden="1">
      <c r="A5047" s="2" t="s">
        <v>937</v>
      </c>
      <c r="B5047" s="14"/>
      <c r="C5047" s="1" t="s">
        <v>22</v>
      </c>
      <c r="D5047" s="2" t="s">
        <v>1046</v>
      </c>
      <c r="E5047" s="1" t="s">
        <v>22</v>
      </c>
      <c r="F5047" s="1" t="s">
        <v>3805</v>
      </c>
      <c r="G5047" s="1" t="b">
        <v>1</v>
      </c>
      <c r="H5047" s="1" t="b">
        <v>1</v>
      </c>
      <c r="I5047" s="1" t="s">
        <v>2221</v>
      </c>
      <c r="J5047" s="5"/>
    </row>
    <row r="5048" hidden="1">
      <c r="A5048" s="2" t="s">
        <v>937</v>
      </c>
      <c r="B5048" s="14"/>
      <c r="C5048" s="1" t="s">
        <v>22</v>
      </c>
      <c r="D5048" s="2" t="s">
        <v>1057</v>
      </c>
      <c r="E5048" s="1" t="s">
        <v>22</v>
      </c>
      <c r="F5048" s="1" t="s">
        <v>3806</v>
      </c>
      <c r="G5048" s="1" t="b">
        <v>1</v>
      </c>
      <c r="H5048" s="1" t="b">
        <v>1</v>
      </c>
      <c r="I5048" s="1" t="s">
        <v>2221</v>
      </c>
      <c r="J5048" s="5"/>
    </row>
    <row r="5049" hidden="1">
      <c r="A5049" s="2" t="s">
        <v>937</v>
      </c>
      <c r="B5049" s="14"/>
      <c r="C5049" s="1" t="s">
        <v>22</v>
      </c>
      <c r="D5049" s="2" t="s">
        <v>937</v>
      </c>
      <c r="E5049" s="1" t="s">
        <v>22</v>
      </c>
      <c r="F5049" s="1" t="s">
        <v>3807</v>
      </c>
      <c r="G5049" s="1" t="b">
        <v>1</v>
      </c>
      <c r="H5049" s="1" t="b">
        <v>1</v>
      </c>
      <c r="I5049" s="1" t="s">
        <v>2221</v>
      </c>
      <c r="J5049" s="5"/>
    </row>
    <row r="5050" hidden="1">
      <c r="A5050" s="2" t="s">
        <v>937</v>
      </c>
      <c r="B5050" s="14"/>
      <c r="C5050" s="1" t="s">
        <v>22</v>
      </c>
      <c r="D5050" s="2" t="s">
        <v>954</v>
      </c>
      <c r="E5050" s="1" t="s">
        <v>22</v>
      </c>
      <c r="F5050" s="1" t="s">
        <v>3808</v>
      </c>
      <c r="G5050" s="1" t="b">
        <v>1</v>
      </c>
      <c r="H5050" s="1" t="b">
        <v>1</v>
      </c>
      <c r="I5050" s="1" t="s">
        <v>2221</v>
      </c>
      <c r="J5050" s="5"/>
    </row>
    <row r="5051" hidden="1">
      <c r="A5051" s="2" t="s">
        <v>937</v>
      </c>
      <c r="B5051" s="14"/>
      <c r="C5051" s="1" t="s">
        <v>22</v>
      </c>
      <c r="D5051" s="2" t="s">
        <v>936</v>
      </c>
      <c r="E5051" s="1" t="s">
        <v>22</v>
      </c>
      <c r="F5051" s="1" t="s">
        <v>3809</v>
      </c>
      <c r="G5051" s="1" t="b">
        <v>1</v>
      </c>
      <c r="H5051" s="1" t="b">
        <v>1</v>
      </c>
      <c r="I5051" s="1" t="s">
        <v>2221</v>
      </c>
      <c r="J5051" s="5"/>
    </row>
    <row r="5052" hidden="1">
      <c r="A5052" s="2" t="s">
        <v>937</v>
      </c>
      <c r="B5052" s="14"/>
      <c r="C5052" s="1" t="s">
        <v>22</v>
      </c>
      <c r="D5052" s="2" t="s">
        <v>1023</v>
      </c>
      <c r="E5052" s="1" t="s">
        <v>15</v>
      </c>
      <c r="F5052" s="1" t="s">
        <v>3245</v>
      </c>
      <c r="G5052" s="1" t="b">
        <v>1</v>
      </c>
      <c r="H5052" s="1" t="b">
        <v>1</v>
      </c>
      <c r="I5052" s="1" t="s">
        <v>2221</v>
      </c>
      <c r="J5052" s="5"/>
    </row>
    <row r="5053" hidden="1">
      <c r="A5053" s="2" t="s">
        <v>938</v>
      </c>
      <c r="B5053" s="14"/>
      <c r="C5053" s="1" t="s">
        <v>22</v>
      </c>
      <c r="D5053" s="2" t="s">
        <v>1025</v>
      </c>
      <c r="E5053" s="1" t="s">
        <v>17</v>
      </c>
      <c r="F5053" s="4"/>
      <c r="G5053" s="1" t="b">
        <v>1</v>
      </c>
      <c r="H5053" s="1" t="b">
        <v>1</v>
      </c>
      <c r="I5053" s="1" t="s">
        <v>2207</v>
      </c>
      <c r="J5053" s="5"/>
    </row>
    <row r="5054" hidden="1">
      <c r="A5054" s="2" t="s">
        <v>938</v>
      </c>
      <c r="B5054" s="14"/>
      <c r="C5054" s="1" t="s">
        <v>22</v>
      </c>
      <c r="D5054" s="2" t="s">
        <v>1025</v>
      </c>
      <c r="E5054" s="1" t="s">
        <v>17</v>
      </c>
      <c r="F5054" s="1" t="s">
        <v>3621</v>
      </c>
      <c r="G5054" s="1" t="b">
        <v>1</v>
      </c>
      <c r="H5054" s="1" t="b">
        <v>1</v>
      </c>
      <c r="I5054" s="1" t="s">
        <v>2207</v>
      </c>
      <c r="J5054" s="5"/>
    </row>
    <row r="5055" hidden="1">
      <c r="A5055" s="2" t="s">
        <v>938</v>
      </c>
      <c r="B5055" s="14"/>
      <c r="C5055" s="1" t="s">
        <v>22</v>
      </c>
      <c r="D5055" s="2" t="s">
        <v>929</v>
      </c>
      <c r="E5055" s="1" t="s">
        <v>22</v>
      </c>
      <c r="F5055" s="1" t="s">
        <v>3789</v>
      </c>
      <c r="G5055" s="1" t="b">
        <v>1</v>
      </c>
      <c r="H5055" s="1" t="b">
        <v>1</v>
      </c>
      <c r="I5055" s="1" t="s">
        <v>2221</v>
      </c>
      <c r="J5055" s="5"/>
    </row>
    <row r="5056" hidden="1">
      <c r="A5056" s="2" t="s">
        <v>938</v>
      </c>
      <c r="B5056" s="14"/>
      <c r="C5056" s="1" t="s">
        <v>22</v>
      </c>
      <c r="D5056" s="2" t="s">
        <v>936</v>
      </c>
      <c r="E5056" s="1" t="s">
        <v>22</v>
      </c>
      <c r="F5056" s="1" t="s">
        <v>3669</v>
      </c>
      <c r="G5056" s="1" t="b">
        <v>1</v>
      </c>
      <c r="H5056" s="1" t="b">
        <v>1</v>
      </c>
      <c r="I5056" s="1" t="s">
        <v>2221</v>
      </c>
      <c r="J5056" s="5"/>
    </row>
    <row r="5057" hidden="1">
      <c r="A5057" s="2" t="s">
        <v>938</v>
      </c>
      <c r="B5057" s="14"/>
      <c r="C5057" s="1" t="s">
        <v>22</v>
      </c>
      <c r="D5057" s="2" t="s">
        <v>937</v>
      </c>
      <c r="E5057" s="1" t="s">
        <v>22</v>
      </c>
      <c r="F5057" s="1" t="s">
        <v>3672</v>
      </c>
      <c r="G5057" s="1" t="b">
        <v>1</v>
      </c>
      <c r="H5057" s="1" t="b">
        <v>1</v>
      </c>
      <c r="I5057" s="1" t="s">
        <v>2221</v>
      </c>
      <c r="J5057" s="5"/>
    </row>
    <row r="5058" hidden="1">
      <c r="A5058" s="2" t="s">
        <v>938</v>
      </c>
      <c r="B5058" s="14"/>
      <c r="C5058" s="1" t="s">
        <v>22</v>
      </c>
      <c r="D5058" s="2" t="s">
        <v>1025</v>
      </c>
      <c r="E5058" s="1" t="s">
        <v>17</v>
      </c>
      <c r="F5058" s="1" t="s">
        <v>2132</v>
      </c>
      <c r="G5058" s="1" t="b">
        <v>1</v>
      </c>
      <c r="H5058" s="1" t="b">
        <v>1</v>
      </c>
      <c r="I5058" s="1" t="s">
        <v>2221</v>
      </c>
      <c r="J5058" s="5"/>
    </row>
    <row r="5059" hidden="1">
      <c r="A5059" s="2" t="s">
        <v>938</v>
      </c>
      <c r="B5059" s="14"/>
      <c r="C5059" s="1" t="s">
        <v>22</v>
      </c>
      <c r="D5059" s="2" t="s">
        <v>957</v>
      </c>
      <c r="E5059" s="1" t="s">
        <v>22</v>
      </c>
      <c r="F5059" s="1" t="s">
        <v>3673</v>
      </c>
      <c r="G5059" s="1" t="b">
        <v>1</v>
      </c>
      <c r="H5059" s="1" t="b">
        <v>1</v>
      </c>
      <c r="I5059" s="1" t="s">
        <v>2221</v>
      </c>
      <c r="J5059" s="5"/>
    </row>
    <row r="5060" hidden="1">
      <c r="A5060" s="2" t="s">
        <v>938</v>
      </c>
      <c r="B5060" s="14"/>
      <c r="C5060" s="1" t="s">
        <v>22</v>
      </c>
      <c r="D5060" s="2" t="s">
        <v>936</v>
      </c>
      <c r="E5060" s="1" t="s">
        <v>22</v>
      </c>
      <c r="F5060" s="1" t="s">
        <v>3671</v>
      </c>
      <c r="G5060" s="1" t="b">
        <v>1</v>
      </c>
      <c r="H5060" s="1" t="b">
        <v>1</v>
      </c>
      <c r="I5060" s="1" t="s">
        <v>2221</v>
      </c>
      <c r="J5060" s="5"/>
    </row>
    <row r="5061" hidden="1">
      <c r="A5061" s="2" t="s">
        <v>938</v>
      </c>
      <c r="B5061" s="14"/>
      <c r="C5061" s="1" t="s">
        <v>22</v>
      </c>
      <c r="D5061" s="2" t="s">
        <v>1023</v>
      </c>
      <c r="E5061" s="1" t="s">
        <v>15</v>
      </c>
      <c r="F5061" s="1" t="s">
        <v>3245</v>
      </c>
      <c r="G5061" s="1" t="b">
        <v>1</v>
      </c>
      <c r="H5061" s="1" t="b">
        <v>1</v>
      </c>
      <c r="I5061" s="1" t="s">
        <v>2221</v>
      </c>
      <c r="J5061" s="5"/>
    </row>
    <row r="5062" hidden="1">
      <c r="A5062" s="2" t="s">
        <v>939</v>
      </c>
      <c r="B5062" s="14"/>
      <c r="C5062" s="1" t="s">
        <v>22</v>
      </c>
      <c r="D5062" s="2" t="s">
        <v>962</v>
      </c>
      <c r="E5062" s="1" t="s">
        <v>20</v>
      </c>
      <c r="F5062" s="4"/>
      <c r="G5062" s="1" t="b">
        <v>1</v>
      </c>
      <c r="H5062" s="1" t="b">
        <v>1</v>
      </c>
      <c r="I5062" s="1" t="s">
        <v>2207</v>
      </c>
      <c r="J5062" s="5"/>
    </row>
    <row r="5063" hidden="1">
      <c r="A5063" s="2" t="s">
        <v>939</v>
      </c>
      <c r="B5063" s="14"/>
      <c r="C5063" s="1" t="s">
        <v>22</v>
      </c>
      <c r="D5063" s="2" t="s">
        <v>962</v>
      </c>
      <c r="E5063" s="1" t="s">
        <v>20</v>
      </c>
      <c r="F5063" s="1" t="s">
        <v>3662</v>
      </c>
      <c r="G5063" s="1" t="b">
        <v>1</v>
      </c>
      <c r="H5063" s="1" t="b">
        <v>1</v>
      </c>
      <c r="I5063" s="1" t="s">
        <v>2207</v>
      </c>
      <c r="J5063" s="5"/>
    </row>
    <row r="5064" hidden="1">
      <c r="A5064" s="2" t="s">
        <v>939</v>
      </c>
      <c r="B5064" s="14"/>
      <c r="C5064" s="1" t="s">
        <v>22</v>
      </c>
      <c r="D5064" s="2" t="s">
        <v>928</v>
      </c>
      <c r="E5064" s="1" t="s">
        <v>22</v>
      </c>
      <c r="F5064" s="1" t="s">
        <v>3677</v>
      </c>
      <c r="G5064" s="1" t="b">
        <v>1</v>
      </c>
      <c r="H5064" s="1" t="b">
        <v>1</v>
      </c>
      <c r="I5064" s="1" t="s">
        <v>2221</v>
      </c>
      <c r="J5064" s="5"/>
    </row>
    <row r="5065" hidden="1">
      <c r="A5065" s="2" t="s">
        <v>939</v>
      </c>
      <c r="B5065" s="14"/>
      <c r="C5065" s="1" t="s">
        <v>22</v>
      </c>
      <c r="D5065" s="2" t="s">
        <v>936</v>
      </c>
      <c r="E5065" s="1" t="s">
        <v>22</v>
      </c>
      <c r="F5065" s="1" t="s">
        <v>3669</v>
      </c>
      <c r="G5065" s="1" t="b">
        <v>1</v>
      </c>
      <c r="H5065" s="1" t="b">
        <v>1</v>
      </c>
      <c r="I5065" s="1" t="s">
        <v>2221</v>
      </c>
      <c r="J5065" s="5"/>
    </row>
    <row r="5066" hidden="1">
      <c r="A5066" s="2" t="s">
        <v>939</v>
      </c>
      <c r="B5066" s="14"/>
      <c r="C5066" s="1" t="s">
        <v>22</v>
      </c>
      <c r="D5066" s="2" t="s">
        <v>1031</v>
      </c>
      <c r="E5066" s="1" t="s">
        <v>22</v>
      </c>
      <c r="F5066" s="1" t="s">
        <v>2384</v>
      </c>
      <c r="G5066" s="1" t="b">
        <v>1</v>
      </c>
      <c r="H5066" s="1" t="b">
        <v>1</v>
      </c>
      <c r="I5066" s="1" t="s">
        <v>2221</v>
      </c>
      <c r="J5066" s="5"/>
    </row>
    <row r="5067" hidden="1">
      <c r="A5067" s="2" t="s">
        <v>939</v>
      </c>
      <c r="B5067" s="14"/>
      <c r="C5067" s="1" t="s">
        <v>22</v>
      </c>
      <c r="D5067" s="2" t="s">
        <v>936</v>
      </c>
      <c r="E5067" s="1" t="s">
        <v>22</v>
      </c>
      <c r="F5067" s="1" t="s">
        <v>3671</v>
      </c>
      <c r="G5067" s="1" t="b">
        <v>1</v>
      </c>
      <c r="H5067" s="1" t="b">
        <v>1</v>
      </c>
      <c r="I5067" s="1" t="s">
        <v>2221</v>
      </c>
      <c r="J5067" s="5"/>
    </row>
    <row r="5068" hidden="1">
      <c r="A5068" s="2" t="s">
        <v>939</v>
      </c>
      <c r="B5068" s="14"/>
      <c r="C5068" s="1" t="s">
        <v>22</v>
      </c>
      <c r="D5068" s="2" t="s">
        <v>1023</v>
      </c>
      <c r="E5068" s="1" t="s">
        <v>15</v>
      </c>
      <c r="F5068" s="1" t="s">
        <v>3245</v>
      </c>
      <c r="G5068" s="1" t="b">
        <v>1</v>
      </c>
      <c r="H5068" s="1" t="b">
        <v>1</v>
      </c>
      <c r="I5068" s="1" t="s">
        <v>2221</v>
      </c>
      <c r="J5068" s="5"/>
    </row>
    <row r="5069" hidden="1">
      <c r="A5069" s="2" t="s">
        <v>939</v>
      </c>
      <c r="B5069" s="14"/>
      <c r="C5069" s="1" t="s">
        <v>22</v>
      </c>
      <c r="D5069" s="2" t="s">
        <v>1026</v>
      </c>
      <c r="E5069" s="1" t="s">
        <v>17</v>
      </c>
      <c r="F5069" s="4"/>
      <c r="G5069" s="1" t="b">
        <v>1</v>
      </c>
      <c r="H5069" s="1" t="b">
        <v>1</v>
      </c>
      <c r="I5069" s="1" t="s">
        <v>2221</v>
      </c>
      <c r="J5069" s="5"/>
    </row>
    <row r="5070" hidden="1">
      <c r="A5070" s="2" t="s">
        <v>940</v>
      </c>
      <c r="B5070" s="14"/>
      <c r="C5070" s="1" t="s">
        <v>22</v>
      </c>
      <c r="D5070" s="2" t="s">
        <v>1025</v>
      </c>
      <c r="E5070" s="1" t="s">
        <v>17</v>
      </c>
      <c r="F5070" s="4"/>
      <c r="G5070" s="1" t="b">
        <v>1</v>
      </c>
      <c r="H5070" s="1" t="b">
        <v>1</v>
      </c>
      <c r="I5070" s="1" t="s">
        <v>2207</v>
      </c>
      <c r="J5070" s="5"/>
    </row>
    <row r="5071" hidden="1">
      <c r="A5071" s="2" t="s">
        <v>940</v>
      </c>
      <c r="B5071" s="14"/>
      <c r="C5071" s="1" t="s">
        <v>22</v>
      </c>
      <c r="D5071" s="2" t="s">
        <v>1025</v>
      </c>
      <c r="E5071" s="1" t="s">
        <v>17</v>
      </c>
      <c r="F5071" s="1" t="s">
        <v>3621</v>
      </c>
      <c r="G5071" s="1" t="b">
        <v>1</v>
      </c>
      <c r="H5071" s="1" t="b">
        <v>1</v>
      </c>
      <c r="I5071" s="1" t="s">
        <v>2207</v>
      </c>
      <c r="J5071" s="5"/>
    </row>
    <row r="5072" hidden="1">
      <c r="A5072" s="2" t="s">
        <v>940</v>
      </c>
      <c r="B5072" s="14"/>
      <c r="C5072" s="1" t="s">
        <v>22</v>
      </c>
      <c r="D5072" s="2" t="s">
        <v>1025</v>
      </c>
      <c r="E5072" s="1" t="s">
        <v>17</v>
      </c>
      <c r="F5072" s="1" t="s">
        <v>2619</v>
      </c>
      <c r="G5072" s="1" t="b">
        <v>1</v>
      </c>
      <c r="H5072" s="1" t="b">
        <v>1</v>
      </c>
      <c r="I5072" s="1" t="s">
        <v>2236</v>
      </c>
      <c r="J5072" s="5"/>
    </row>
    <row r="5073" hidden="1">
      <c r="A5073" s="2" t="s">
        <v>940</v>
      </c>
      <c r="B5073" s="14"/>
      <c r="C5073" s="1" t="s">
        <v>22</v>
      </c>
      <c r="D5073" s="2" t="s">
        <v>930</v>
      </c>
      <c r="E5073" s="1" t="s">
        <v>22</v>
      </c>
      <c r="F5073" s="1" t="s">
        <v>3810</v>
      </c>
      <c r="G5073" s="1" t="b">
        <v>1</v>
      </c>
      <c r="H5073" s="1" t="b">
        <v>1</v>
      </c>
      <c r="I5073" s="1" t="s">
        <v>2221</v>
      </c>
      <c r="J5073" s="5"/>
    </row>
    <row r="5074" hidden="1">
      <c r="A5074" s="2" t="s">
        <v>940</v>
      </c>
      <c r="B5074" s="14"/>
      <c r="C5074" s="1" t="s">
        <v>22</v>
      </c>
      <c r="D5074" s="2" t="s">
        <v>1025</v>
      </c>
      <c r="E5074" s="1" t="s">
        <v>17</v>
      </c>
      <c r="F5074" s="1" t="s">
        <v>2188</v>
      </c>
      <c r="G5074" s="1" t="b">
        <v>1</v>
      </c>
      <c r="H5074" s="1" t="b">
        <v>1</v>
      </c>
      <c r="I5074" s="1" t="s">
        <v>2221</v>
      </c>
      <c r="J5074" s="5"/>
    </row>
    <row r="5075" hidden="1">
      <c r="A5075" s="2" t="s">
        <v>940</v>
      </c>
      <c r="B5075" s="14"/>
      <c r="C5075" s="1" t="s">
        <v>22</v>
      </c>
      <c r="D5075" s="2" t="s">
        <v>1047</v>
      </c>
      <c r="E5075" s="1" t="s">
        <v>22</v>
      </c>
      <c r="F5075" s="1" t="s">
        <v>3811</v>
      </c>
      <c r="G5075" s="1" t="b">
        <v>1</v>
      </c>
      <c r="H5075" s="1" t="b">
        <v>1</v>
      </c>
      <c r="I5075" s="1" t="s">
        <v>2221</v>
      </c>
      <c r="J5075" s="5"/>
    </row>
    <row r="5076" hidden="1">
      <c r="A5076" s="2" t="s">
        <v>940</v>
      </c>
      <c r="B5076" s="14"/>
      <c r="C5076" s="1" t="s">
        <v>22</v>
      </c>
      <c r="D5076" s="2" t="s">
        <v>1025</v>
      </c>
      <c r="E5076" s="1" t="s">
        <v>17</v>
      </c>
      <c r="F5076" s="1" t="s">
        <v>2188</v>
      </c>
      <c r="G5076" s="1" t="b">
        <v>1</v>
      </c>
      <c r="H5076" s="1" t="b">
        <v>1</v>
      </c>
      <c r="I5076" s="1" t="s">
        <v>2221</v>
      </c>
      <c r="J5076" s="5"/>
    </row>
    <row r="5077" hidden="1">
      <c r="A5077" s="2" t="s">
        <v>940</v>
      </c>
      <c r="B5077" s="14"/>
      <c r="C5077" s="1" t="s">
        <v>22</v>
      </c>
      <c r="D5077" s="2" t="s">
        <v>961</v>
      </c>
      <c r="E5077" s="1" t="s">
        <v>20</v>
      </c>
      <c r="F5077" s="1" t="s">
        <v>2192</v>
      </c>
      <c r="G5077" s="1" t="b">
        <v>1</v>
      </c>
      <c r="H5077" s="1" t="b">
        <v>1</v>
      </c>
      <c r="I5077" s="1" t="s">
        <v>2221</v>
      </c>
      <c r="J5077" s="5"/>
    </row>
    <row r="5078" hidden="1">
      <c r="A5078" s="2" t="s">
        <v>940</v>
      </c>
      <c r="B5078" s="14"/>
      <c r="C5078" s="1" t="s">
        <v>22</v>
      </c>
      <c r="D5078" s="2" t="s">
        <v>967</v>
      </c>
      <c r="E5078" s="1" t="s">
        <v>20</v>
      </c>
      <c r="F5078" s="1" t="s">
        <v>3663</v>
      </c>
      <c r="G5078" s="1" t="b">
        <v>1</v>
      </c>
      <c r="H5078" s="1" t="b">
        <v>1</v>
      </c>
      <c r="I5078" s="1" t="s">
        <v>2221</v>
      </c>
      <c r="J5078" s="5"/>
    </row>
    <row r="5079" hidden="1">
      <c r="A5079" s="2" t="s">
        <v>940</v>
      </c>
      <c r="B5079" s="14"/>
      <c r="C5079" s="1" t="s">
        <v>22</v>
      </c>
      <c r="D5079" s="2" t="s">
        <v>1025</v>
      </c>
      <c r="E5079" s="1" t="s">
        <v>17</v>
      </c>
      <c r="F5079" s="1" t="s">
        <v>2566</v>
      </c>
      <c r="G5079" s="1" t="b">
        <v>1</v>
      </c>
      <c r="H5079" s="1" t="b">
        <v>1</v>
      </c>
      <c r="I5079" s="1" t="s">
        <v>2236</v>
      </c>
      <c r="J5079" s="5"/>
    </row>
    <row r="5080" hidden="1">
      <c r="A5080" s="2" t="s">
        <v>940</v>
      </c>
      <c r="B5080" s="14"/>
      <c r="C5080" s="1" t="s">
        <v>22</v>
      </c>
      <c r="D5080" s="2" t="s">
        <v>930</v>
      </c>
      <c r="E5080" s="1" t="s">
        <v>22</v>
      </c>
      <c r="F5080" s="1" t="s">
        <v>3812</v>
      </c>
      <c r="G5080" s="1" t="b">
        <v>1</v>
      </c>
      <c r="H5080" s="1" t="b">
        <v>1</v>
      </c>
      <c r="I5080" s="1" t="s">
        <v>2236</v>
      </c>
      <c r="J5080" s="5"/>
    </row>
    <row r="5081" hidden="1">
      <c r="A5081" s="2" t="s">
        <v>940</v>
      </c>
      <c r="B5081" s="14"/>
      <c r="C5081" s="1" t="s">
        <v>22</v>
      </c>
      <c r="D5081" s="2" t="s">
        <v>1025</v>
      </c>
      <c r="E5081" s="1" t="s">
        <v>17</v>
      </c>
      <c r="F5081" s="1" t="s">
        <v>3813</v>
      </c>
      <c r="G5081" s="1" t="b">
        <v>1</v>
      </c>
      <c r="H5081" s="1" t="b">
        <v>1</v>
      </c>
      <c r="I5081" s="1" t="s">
        <v>2221</v>
      </c>
      <c r="J5081" s="5"/>
    </row>
    <row r="5082" hidden="1">
      <c r="A5082" s="2" t="s">
        <v>940</v>
      </c>
      <c r="B5082" s="14"/>
      <c r="C5082" s="1" t="s">
        <v>22</v>
      </c>
      <c r="D5082" s="2" t="s">
        <v>1025</v>
      </c>
      <c r="E5082" s="1" t="s">
        <v>17</v>
      </c>
      <c r="F5082" s="1" t="s">
        <v>2188</v>
      </c>
      <c r="G5082" s="1" t="b">
        <v>1</v>
      </c>
      <c r="H5082" s="1" t="b">
        <v>1</v>
      </c>
      <c r="I5082" s="1" t="s">
        <v>2221</v>
      </c>
      <c r="J5082" s="5"/>
    </row>
    <row r="5083" hidden="1">
      <c r="A5083" s="2" t="s">
        <v>940</v>
      </c>
      <c r="B5083" s="14"/>
      <c r="C5083" s="1" t="s">
        <v>22</v>
      </c>
      <c r="D5083" s="2" t="s">
        <v>893</v>
      </c>
      <c r="E5083" s="1" t="s">
        <v>117</v>
      </c>
      <c r="F5083" s="1" t="s">
        <v>3814</v>
      </c>
      <c r="G5083" s="1" t="b">
        <v>1</v>
      </c>
      <c r="H5083" s="1" t="b">
        <v>1</v>
      </c>
      <c r="I5083" s="1" t="s">
        <v>2221</v>
      </c>
      <c r="J5083" s="5"/>
    </row>
    <row r="5084" hidden="1">
      <c r="A5084" s="2" t="s">
        <v>940</v>
      </c>
      <c r="B5084" s="14"/>
      <c r="C5084" s="1" t="s">
        <v>22</v>
      </c>
      <c r="D5084" s="2" t="s">
        <v>898</v>
      </c>
      <c r="E5084" s="1" t="s">
        <v>117</v>
      </c>
      <c r="F5084" s="1" t="s">
        <v>3815</v>
      </c>
      <c r="G5084" s="1" t="b">
        <v>1</v>
      </c>
      <c r="H5084" s="1" t="b">
        <v>1</v>
      </c>
      <c r="I5084" s="1" t="s">
        <v>2221</v>
      </c>
      <c r="J5084" s="5"/>
    </row>
    <row r="5085" hidden="1">
      <c r="A5085" s="2" t="s">
        <v>940</v>
      </c>
      <c r="B5085" s="14"/>
      <c r="C5085" s="1" t="s">
        <v>22</v>
      </c>
      <c r="D5085" s="2" t="s">
        <v>895</v>
      </c>
      <c r="E5085" s="1" t="s">
        <v>117</v>
      </c>
      <c r="F5085" s="1" t="s">
        <v>3816</v>
      </c>
      <c r="G5085" s="1" t="b">
        <v>1</v>
      </c>
      <c r="H5085" s="1" t="b">
        <v>1</v>
      </c>
      <c r="I5085" s="1" t="s">
        <v>2221</v>
      </c>
      <c r="J5085" s="5"/>
    </row>
    <row r="5086" hidden="1">
      <c r="A5086" s="1" t="s">
        <v>941</v>
      </c>
      <c r="B5086" s="14"/>
      <c r="C5086" s="1" t="s">
        <v>22</v>
      </c>
      <c r="D5086" s="2" t="s">
        <v>1026</v>
      </c>
      <c r="E5086" s="1" t="s">
        <v>17</v>
      </c>
      <c r="F5086" s="4"/>
      <c r="G5086" s="1" t="b">
        <v>1</v>
      </c>
      <c r="H5086" s="1" t="b">
        <v>1</v>
      </c>
      <c r="I5086" s="1" t="s">
        <v>2207</v>
      </c>
      <c r="J5086" s="5"/>
    </row>
    <row r="5087" hidden="1">
      <c r="A5087" s="1" t="s">
        <v>941</v>
      </c>
      <c r="B5087" s="14"/>
      <c r="C5087" s="1" t="s">
        <v>22</v>
      </c>
      <c r="D5087" s="2" t="s">
        <v>1026</v>
      </c>
      <c r="E5087" s="1" t="s">
        <v>17</v>
      </c>
      <c r="F5087" s="1" t="s">
        <v>3676</v>
      </c>
      <c r="G5087" s="1" t="b">
        <v>1</v>
      </c>
      <c r="H5087" s="1" t="b">
        <v>1</v>
      </c>
      <c r="I5087" s="1" t="s">
        <v>2207</v>
      </c>
      <c r="J5087" s="5"/>
    </row>
    <row r="5088" hidden="1">
      <c r="A5088" s="1" t="s">
        <v>941</v>
      </c>
      <c r="B5088" s="14"/>
      <c r="C5088" s="1" t="s">
        <v>22</v>
      </c>
      <c r="D5088" s="2" t="s">
        <v>932</v>
      </c>
      <c r="E5088" s="1" t="s">
        <v>22</v>
      </c>
      <c r="F5088" s="1" t="s">
        <v>3802</v>
      </c>
      <c r="G5088" s="1" t="b">
        <v>1</v>
      </c>
      <c r="H5088" s="1" t="b">
        <v>1</v>
      </c>
      <c r="I5088" s="1" t="s">
        <v>2221</v>
      </c>
      <c r="J5088" s="5"/>
    </row>
    <row r="5089" hidden="1">
      <c r="A5089" s="1" t="s">
        <v>941</v>
      </c>
      <c r="B5089" s="14"/>
      <c r="C5089" s="1" t="s">
        <v>22</v>
      </c>
      <c r="D5089" s="2" t="s">
        <v>1025</v>
      </c>
      <c r="E5089" s="1" t="s">
        <v>17</v>
      </c>
      <c r="F5089" s="1" t="s">
        <v>3817</v>
      </c>
      <c r="G5089" s="1" t="b">
        <v>1</v>
      </c>
      <c r="H5089" s="1" t="b">
        <v>1</v>
      </c>
      <c r="I5089" s="1" t="s">
        <v>2221</v>
      </c>
      <c r="J5089" s="5"/>
    </row>
    <row r="5090" hidden="1">
      <c r="A5090" s="1" t="s">
        <v>941</v>
      </c>
      <c r="B5090" s="14"/>
      <c r="C5090" s="1" t="s">
        <v>22</v>
      </c>
      <c r="D5090" s="2" t="s">
        <v>936</v>
      </c>
      <c r="E5090" s="1" t="s">
        <v>22</v>
      </c>
      <c r="F5090" s="1" t="s">
        <v>3671</v>
      </c>
      <c r="G5090" s="1" t="b">
        <v>1</v>
      </c>
      <c r="H5090" s="1" t="b">
        <v>1</v>
      </c>
      <c r="I5090" s="1" t="s">
        <v>2221</v>
      </c>
      <c r="J5090" s="5"/>
    </row>
    <row r="5091" hidden="1">
      <c r="A5091" s="1" t="s">
        <v>941</v>
      </c>
      <c r="B5091" s="14"/>
      <c r="C5091" s="1" t="s">
        <v>22</v>
      </c>
      <c r="D5091" s="2" t="s">
        <v>1023</v>
      </c>
      <c r="E5091" s="1" t="s">
        <v>15</v>
      </c>
      <c r="F5091" s="1" t="s">
        <v>3245</v>
      </c>
      <c r="G5091" s="1" t="b">
        <v>1</v>
      </c>
      <c r="H5091" s="1" t="b">
        <v>1</v>
      </c>
      <c r="I5091" s="1" t="s">
        <v>2221</v>
      </c>
      <c r="J5091" s="5"/>
    </row>
    <row r="5092" hidden="1">
      <c r="A5092" s="2" t="s">
        <v>942</v>
      </c>
      <c r="B5092" s="14"/>
      <c r="C5092" s="1" t="s">
        <v>22</v>
      </c>
      <c r="D5092" s="2" t="s">
        <v>964</v>
      </c>
      <c r="E5092" s="1" t="s">
        <v>20</v>
      </c>
      <c r="F5092" s="4"/>
      <c r="G5092" s="1" t="b">
        <v>1</v>
      </c>
      <c r="H5092" s="1" t="b">
        <v>1</v>
      </c>
      <c r="I5092" s="1" t="s">
        <v>2207</v>
      </c>
      <c r="J5092" s="5"/>
    </row>
    <row r="5093" hidden="1">
      <c r="A5093" s="2" t="s">
        <v>942</v>
      </c>
      <c r="B5093" s="14"/>
      <c r="C5093" s="1" t="s">
        <v>22</v>
      </c>
      <c r="D5093" s="2" t="s">
        <v>964</v>
      </c>
      <c r="E5093" s="1" t="s">
        <v>20</v>
      </c>
      <c r="F5093" s="1" t="s">
        <v>3682</v>
      </c>
      <c r="G5093" s="1" t="b">
        <v>1</v>
      </c>
      <c r="H5093" s="1" t="b">
        <v>1</v>
      </c>
      <c r="I5093" s="1" t="s">
        <v>2207</v>
      </c>
      <c r="J5093" s="5"/>
    </row>
    <row r="5094" hidden="1">
      <c r="A5094" s="2" t="s">
        <v>942</v>
      </c>
      <c r="B5094" s="14"/>
      <c r="C5094" s="1" t="s">
        <v>22</v>
      </c>
      <c r="D5094" s="2" t="s">
        <v>932</v>
      </c>
      <c r="E5094" s="1" t="s">
        <v>22</v>
      </c>
      <c r="F5094" s="1" t="s">
        <v>3802</v>
      </c>
      <c r="G5094" s="1" t="b">
        <v>1</v>
      </c>
      <c r="H5094" s="1" t="b">
        <v>1</v>
      </c>
      <c r="I5094" s="1" t="s">
        <v>2221</v>
      </c>
      <c r="J5094" s="5"/>
    </row>
    <row r="5095" hidden="1">
      <c r="A5095" s="2" t="s">
        <v>942</v>
      </c>
      <c r="B5095" s="14"/>
      <c r="C5095" s="1" t="s">
        <v>22</v>
      </c>
      <c r="D5095" s="2" t="s">
        <v>936</v>
      </c>
      <c r="E5095" s="1" t="s">
        <v>22</v>
      </c>
      <c r="F5095" s="1" t="s">
        <v>3671</v>
      </c>
      <c r="G5095" s="1" t="b">
        <v>1</v>
      </c>
      <c r="H5095" s="1" t="b">
        <v>1</v>
      </c>
      <c r="I5095" s="1" t="s">
        <v>2221</v>
      </c>
      <c r="J5095" s="5"/>
    </row>
    <row r="5096" hidden="1">
      <c r="A5096" s="2" t="s">
        <v>942</v>
      </c>
      <c r="B5096" s="14"/>
      <c r="C5096" s="1" t="s">
        <v>22</v>
      </c>
      <c r="D5096" s="2" t="s">
        <v>1023</v>
      </c>
      <c r="E5096" s="1" t="s">
        <v>15</v>
      </c>
      <c r="F5096" s="1" t="s">
        <v>3245</v>
      </c>
      <c r="G5096" s="1" t="b">
        <v>1</v>
      </c>
      <c r="H5096" s="1" t="b">
        <v>1</v>
      </c>
      <c r="I5096" s="1" t="s">
        <v>2221</v>
      </c>
      <c r="J5096" s="5"/>
    </row>
    <row r="5097" hidden="1">
      <c r="A5097" s="2" t="s">
        <v>943</v>
      </c>
      <c r="B5097" s="14"/>
      <c r="C5097" s="1" t="s">
        <v>22</v>
      </c>
      <c r="D5097" s="2" t="s">
        <v>961</v>
      </c>
      <c r="E5097" s="1" t="s">
        <v>20</v>
      </c>
      <c r="F5097" s="4"/>
      <c r="G5097" s="1" t="b">
        <v>1</v>
      </c>
      <c r="H5097" s="1" t="b">
        <v>1</v>
      </c>
      <c r="I5097" s="1" t="s">
        <v>2207</v>
      </c>
      <c r="J5097" s="5"/>
    </row>
    <row r="5098" hidden="1">
      <c r="A5098" s="2" t="s">
        <v>943</v>
      </c>
      <c r="B5098" s="14"/>
      <c r="C5098" s="1" t="s">
        <v>22</v>
      </c>
      <c r="D5098" s="2" t="s">
        <v>961</v>
      </c>
      <c r="E5098" s="1" t="s">
        <v>20</v>
      </c>
      <c r="F5098" s="1" t="s">
        <v>2192</v>
      </c>
      <c r="G5098" s="1" t="b">
        <v>1</v>
      </c>
      <c r="H5098" s="1" t="b">
        <v>1</v>
      </c>
      <c r="I5098" s="1" t="s">
        <v>2207</v>
      </c>
      <c r="J5098" s="5"/>
    </row>
    <row r="5099" hidden="1">
      <c r="A5099" s="2" t="s">
        <v>943</v>
      </c>
      <c r="B5099" s="14"/>
      <c r="C5099" s="1" t="s">
        <v>22</v>
      </c>
      <c r="D5099" s="2" t="s">
        <v>932</v>
      </c>
      <c r="E5099" s="1" t="s">
        <v>22</v>
      </c>
      <c r="F5099" s="1" t="s">
        <v>3802</v>
      </c>
      <c r="G5099" s="1" t="b">
        <v>1</v>
      </c>
      <c r="H5099" s="1" t="b">
        <v>1</v>
      </c>
      <c r="I5099" s="1" t="s">
        <v>2221</v>
      </c>
      <c r="J5099" s="5"/>
    </row>
    <row r="5100" hidden="1">
      <c r="A5100" s="2" t="s">
        <v>943</v>
      </c>
      <c r="B5100" s="14"/>
      <c r="C5100" s="1" t="s">
        <v>22</v>
      </c>
      <c r="D5100" s="2" t="s">
        <v>936</v>
      </c>
      <c r="E5100" s="1" t="s">
        <v>22</v>
      </c>
      <c r="F5100" s="1" t="s">
        <v>3671</v>
      </c>
      <c r="G5100" s="1" t="b">
        <v>1</v>
      </c>
      <c r="H5100" s="1" t="b">
        <v>1</v>
      </c>
      <c r="I5100" s="1" t="s">
        <v>2221</v>
      </c>
      <c r="J5100" s="5"/>
    </row>
    <row r="5101" hidden="1">
      <c r="A5101" s="2" t="s">
        <v>943</v>
      </c>
      <c r="B5101" s="14"/>
      <c r="C5101" s="1" t="s">
        <v>22</v>
      </c>
      <c r="D5101" s="2" t="s">
        <v>1023</v>
      </c>
      <c r="E5101" s="1" t="s">
        <v>15</v>
      </c>
      <c r="F5101" s="1" t="s">
        <v>3245</v>
      </c>
      <c r="G5101" s="1" t="b">
        <v>1</v>
      </c>
      <c r="H5101" s="1" t="b">
        <v>1</v>
      </c>
      <c r="I5101" s="1" t="s">
        <v>2221</v>
      </c>
      <c r="J5101" s="5"/>
    </row>
    <row r="5102" hidden="1">
      <c r="A5102" s="2" t="s">
        <v>944</v>
      </c>
      <c r="B5102" s="14"/>
      <c r="C5102" s="1" t="s">
        <v>22</v>
      </c>
      <c r="D5102" s="2" t="s">
        <v>960</v>
      </c>
      <c r="E5102" s="1" t="s">
        <v>20</v>
      </c>
      <c r="F5102" s="4"/>
      <c r="G5102" s="1" t="b">
        <v>1</v>
      </c>
      <c r="H5102" s="1" t="b">
        <v>1</v>
      </c>
      <c r="I5102" s="1" t="s">
        <v>2207</v>
      </c>
      <c r="J5102" s="5"/>
    </row>
    <row r="5103" hidden="1">
      <c r="A5103" s="2" t="s">
        <v>944</v>
      </c>
      <c r="B5103" s="14"/>
      <c r="C5103" s="1" t="s">
        <v>22</v>
      </c>
      <c r="D5103" s="2" t="s">
        <v>960</v>
      </c>
      <c r="E5103" s="1" t="s">
        <v>20</v>
      </c>
      <c r="F5103" s="1" t="s">
        <v>3660</v>
      </c>
      <c r="G5103" s="1" t="b">
        <v>1</v>
      </c>
      <c r="H5103" s="1" t="b">
        <v>1</v>
      </c>
      <c r="I5103" s="1" t="s">
        <v>2207</v>
      </c>
      <c r="J5103" s="5"/>
    </row>
    <row r="5104" hidden="1">
      <c r="A5104" s="2" t="s">
        <v>944</v>
      </c>
      <c r="B5104" s="14"/>
      <c r="C5104" s="1" t="s">
        <v>22</v>
      </c>
      <c r="D5104" s="2" t="s">
        <v>932</v>
      </c>
      <c r="E5104" s="1" t="s">
        <v>22</v>
      </c>
      <c r="F5104" s="1" t="s">
        <v>3802</v>
      </c>
      <c r="G5104" s="1" t="b">
        <v>1</v>
      </c>
      <c r="H5104" s="1" t="b">
        <v>1</v>
      </c>
      <c r="I5104" s="1" t="s">
        <v>2221</v>
      </c>
      <c r="J5104" s="5"/>
    </row>
    <row r="5105" hidden="1">
      <c r="A5105" s="2" t="s">
        <v>944</v>
      </c>
      <c r="B5105" s="14"/>
      <c r="C5105" s="1" t="s">
        <v>22</v>
      </c>
      <c r="D5105" s="2" t="s">
        <v>936</v>
      </c>
      <c r="E5105" s="1" t="s">
        <v>22</v>
      </c>
      <c r="F5105" s="1" t="s">
        <v>3671</v>
      </c>
      <c r="G5105" s="1" t="b">
        <v>1</v>
      </c>
      <c r="H5105" s="1" t="b">
        <v>1</v>
      </c>
      <c r="I5105" s="1" t="s">
        <v>2221</v>
      </c>
      <c r="J5105" s="5"/>
    </row>
    <row r="5106" hidden="1">
      <c r="A5106" s="2" t="s">
        <v>944</v>
      </c>
      <c r="B5106" s="14"/>
      <c r="C5106" s="1" t="s">
        <v>22</v>
      </c>
      <c r="D5106" s="2" t="s">
        <v>1023</v>
      </c>
      <c r="E5106" s="1" t="s">
        <v>15</v>
      </c>
      <c r="F5106" s="1" t="s">
        <v>3245</v>
      </c>
      <c r="G5106" s="1" t="b">
        <v>1</v>
      </c>
      <c r="H5106" s="1" t="b">
        <v>1</v>
      </c>
      <c r="I5106" s="1" t="s">
        <v>2221</v>
      </c>
      <c r="J5106" s="5"/>
    </row>
    <row r="5107" hidden="1">
      <c r="A5107" s="2" t="s">
        <v>945</v>
      </c>
      <c r="B5107" s="14"/>
      <c r="C5107" s="1" t="s">
        <v>22</v>
      </c>
      <c r="D5107" s="2" t="s">
        <v>962</v>
      </c>
      <c r="E5107" s="1" t="s">
        <v>20</v>
      </c>
      <c r="F5107" s="4"/>
      <c r="G5107" s="1" t="b">
        <v>1</v>
      </c>
      <c r="H5107" s="1" t="b">
        <v>1</v>
      </c>
      <c r="I5107" s="1" t="s">
        <v>2207</v>
      </c>
      <c r="J5107" s="5"/>
    </row>
    <row r="5108" hidden="1">
      <c r="A5108" s="2" t="s">
        <v>945</v>
      </c>
      <c r="B5108" s="14"/>
      <c r="C5108" s="1" t="s">
        <v>22</v>
      </c>
      <c r="D5108" s="2" t="s">
        <v>962</v>
      </c>
      <c r="E5108" s="1" t="s">
        <v>20</v>
      </c>
      <c r="F5108" s="1" t="s">
        <v>3662</v>
      </c>
      <c r="G5108" s="1" t="b">
        <v>1</v>
      </c>
      <c r="H5108" s="1" t="b">
        <v>1</v>
      </c>
      <c r="I5108" s="1" t="s">
        <v>2207</v>
      </c>
      <c r="J5108" s="5"/>
    </row>
    <row r="5109" hidden="1">
      <c r="A5109" s="2" t="s">
        <v>945</v>
      </c>
      <c r="B5109" s="14"/>
      <c r="C5109" s="1" t="s">
        <v>22</v>
      </c>
      <c r="D5109" s="2" t="s">
        <v>932</v>
      </c>
      <c r="E5109" s="1" t="s">
        <v>22</v>
      </c>
      <c r="F5109" s="1" t="s">
        <v>3802</v>
      </c>
      <c r="G5109" s="1" t="b">
        <v>1</v>
      </c>
      <c r="H5109" s="1" t="b">
        <v>1</v>
      </c>
      <c r="I5109" s="1" t="s">
        <v>2221</v>
      </c>
      <c r="J5109" s="5"/>
    </row>
    <row r="5110" hidden="1">
      <c r="A5110" s="2" t="s">
        <v>945</v>
      </c>
      <c r="B5110" s="14"/>
      <c r="C5110" s="1" t="s">
        <v>22</v>
      </c>
      <c r="D5110" s="2" t="s">
        <v>936</v>
      </c>
      <c r="E5110" s="1" t="s">
        <v>22</v>
      </c>
      <c r="F5110" s="1" t="s">
        <v>3671</v>
      </c>
      <c r="G5110" s="1" t="b">
        <v>1</v>
      </c>
      <c r="H5110" s="1" t="b">
        <v>1</v>
      </c>
      <c r="I5110" s="1" t="s">
        <v>2221</v>
      </c>
      <c r="J5110" s="5"/>
    </row>
    <row r="5111" hidden="1">
      <c r="A5111" s="2" t="s">
        <v>945</v>
      </c>
      <c r="B5111" s="14"/>
      <c r="C5111" s="1" t="s">
        <v>22</v>
      </c>
      <c r="D5111" s="2" t="s">
        <v>1023</v>
      </c>
      <c r="E5111" s="1" t="s">
        <v>15</v>
      </c>
      <c r="F5111" s="1" t="s">
        <v>3245</v>
      </c>
      <c r="G5111" s="1" t="b">
        <v>1</v>
      </c>
      <c r="H5111" s="1" t="b">
        <v>1</v>
      </c>
      <c r="I5111" s="1" t="s">
        <v>2221</v>
      </c>
      <c r="J5111" s="5"/>
    </row>
    <row r="5112" hidden="1">
      <c r="A5112" s="2" t="s">
        <v>946</v>
      </c>
      <c r="B5112" s="14"/>
      <c r="C5112" s="1" t="s">
        <v>22</v>
      </c>
      <c r="D5112" s="2" t="s">
        <v>962</v>
      </c>
      <c r="E5112" s="1" t="s">
        <v>20</v>
      </c>
      <c r="F5112" s="4"/>
      <c r="G5112" s="1" t="b">
        <v>1</v>
      </c>
      <c r="H5112" s="1" t="b">
        <v>1</v>
      </c>
      <c r="I5112" s="1" t="s">
        <v>2207</v>
      </c>
      <c r="J5112" s="5"/>
    </row>
    <row r="5113" hidden="1">
      <c r="A5113" s="2" t="s">
        <v>946</v>
      </c>
      <c r="B5113" s="14"/>
      <c r="C5113" s="1" t="s">
        <v>22</v>
      </c>
      <c r="D5113" s="2" t="s">
        <v>962</v>
      </c>
      <c r="E5113" s="1" t="s">
        <v>20</v>
      </c>
      <c r="F5113" s="1" t="s">
        <v>3662</v>
      </c>
      <c r="G5113" s="1" t="b">
        <v>1</v>
      </c>
      <c r="H5113" s="1" t="b">
        <v>1</v>
      </c>
      <c r="I5113" s="1" t="s">
        <v>2207</v>
      </c>
      <c r="J5113" s="5"/>
    </row>
    <row r="5114" hidden="1">
      <c r="A5114" s="2" t="s">
        <v>946</v>
      </c>
      <c r="B5114" s="14"/>
      <c r="C5114" s="1" t="s">
        <v>22</v>
      </c>
      <c r="D5114" s="2" t="s">
        <v>932</v>
      </c>
      <c r="E5114" s="1" t="s">
        <v>22</v>
      </c>
      <c r="F5114" s="1" t="s">
        <v>3802</v>
      </c>
      <c r="G5114" s="1" t="b">
        <v>1</v>
      </c>
      <c r="H5114" s="1" t="b">
        <v>1</v>
      </c>
      <c r="I5114" s="1" t="s">
        <v>2221</v>
      </c>
      <c r="J5114" s="5"/>
    </row>
    <row r="5115" hidden="1">
      <c r="A5115" s="2" t="s">
        <v>946</v>
      </c>
      <c r="B5115" s="14"/>
      <c r="C5115" s="1" t="s">
        <v>22</v>
      </c>
      <c r="D5115" s="2" t="s">
        <v>936</v>
      </c>
      <c r="E5115" s="1" t="s">
        <v>22</v>
      </c>
      <c r="F5115" s="1" t="s">
        <v>3671</v>
      </c>
      <c r="G5115" s="1" t="b">
        <v>1</v>
      </c>
      <c r="H5115" s="1" t="b">
        <v>1</v>
      </c>
      <c r="I5115" s="1" t="s">
        <v>2221</v>
      </c>
      <c r="J5115" s="5"/>
    </row>
    <row r="5116" hidden="1">
      <c r="A5116" s="2" t="s">
        <v>946</v>
      </c>
      <c r="B5116" s="14"/>
      <c r="C5116" s="1" t="s">
        <v>22</v>
      </c>
      <c r="D5116" s="2" t="s">
        <v>1023</v>
      </c>
      <c r="E5116" s="1" t="s">
        <v>15</v>
      </c>
      <c r="F5116" s="1" t="s">
        <v>3245</v>
      </c>
      <c r="G5116" s="1" t="b">
        <v>1</v>
      </c>
      <c r="H5116" s="1" t="b">
        <v>1</v>
      </c>
      <c r="I5116" s="1" t="s">
        <v>2221</v>
      </c>
      <c r="J5116" s="5"/>
    </row>
    <row r="5117" hidden="1">
      <c r="A5117" s="2" t="s">
        <v>947</v>
      </c>
      <c r="B5117" s="14"/>
      <c r="C5117" s="1" t="s">
        <v>22</v>
      </c>
      <c r="D5117" s="2" t="s">
        <v>962</v>
      </c>
      <c r="E5117" s="1" t="s">
        <v>20</v>
      </c>
      <c r="F5117" s="4"/>
      <c r="G5117" s="1" t="b">
        <v>1</v>
      </c>
      <c r="H5117" s="1" t="b">
        <v>1</v>
      </c>
      <c r="I5117" s="1" t="s">
        <v>2207</v>
      </c>
      <c r="J5117" s="5"/>
    </row>
    <row r="5118" hidden="1">
      <c r="A5118" s="2" t="s">
        <v>947</v>
      </c>
      <c r="B5118" s="14"/>
      <c r="C5118" s="1" t="s">
        <v>22</v>
      </c>
      <c r="D5118" s="2" t="s">
        <v>962</v>
      </c>
      <c r="E5118" s="1" t="s">
        <v>20</v>
      </c>
      <c r="F5118" s="1" t="s">
        <v>3662</v>
      </c>
      <c r="G5118" s="1" t="b">
        <v>1</v>
      </c>
      <c r="H5118" s="1" t="b">
        <v>1</v>
      </c>
      <c r="I5118" s="1" t="s">
        <v>2207</v>
      </c>
      <c r="J5118" s="5"/>
    </row>
    <row r="5119" hidden="1">
      <c r="A5119" s="2" t="s">
        <v>947</v>
      </c>
      <c r="B5119" s="14"/>
      <c r="C5119" s="1" t="s">
        <v>22</v>
      </c>
      <c r="D5119" s="2" t="s">
        <v>933</v>
      </c>
      <c r="E5119" s="1" t="s">
        <v>22</v>
      </c>
      <c r="F5119" s="1" t="s">
        <v>3722</v>
      </c>
      <c r="G5119" s="1" t="b">
        <v>1</v>
      </c>
      <c r="H5119" s="1" t="b">
        <v>1</v>
      </c>
      <c r="I5119" s="1" t="s">
        <v>2221</v>
      </c>
      <c r="J5119" s="5"/>
    </row>
    <row r="5120" hidden="1">
      <c r="A5120" s="2" t="s">
        <v>947</v>
      </c>
      <c r="B5120" s="14"/>
      <c r="C5120" s="1" t="s">
        <v>22</v>
      </c>
      <c r="D5120" s="2" t="s">
        <v>936</v>
      </c>
      <c r="E5120" s="1" t="s">
        <v>22</v>
      </c>
      <c r="F5120" s="1" t="s">
        <v>3669</v>
      </c>
      <c r="G5120" s="1" t="b">
        <v>1</v>
      </c>
      <c r="H5120" s="1" t="b">
        <v>1</v>
      </c>
      <c r="I5120" s="1" t="s">
        <v>2221</v>
      </c>
      <c r="J5120" s="5"/>
    </row>
    <row r="5121" hidden="1">
      <c r="A5121" s="2" t="s">
        <v>947</v>
      </c>
      <c r="B5121" s="14"/>
      <c r="C5121" s="1" t="s">
        <v>22</v>
      </c>
      <c r="D5121" s="2" t="s">
        <v>936</v>
      </c>
      <c r="E5121" s="1" t="s">
        <v>22</v>
      </c>
      <c r="F5121" s="1" t="s">
        <v>3671</v>
      </c>
      <c r="G5121" s="1" t="b">
        <v>1</v>
      </c>
      <c r="H5121" s="1" t="b">
        <v>1</v>
      </c>
      <c r="I5121" s="1" t="s">
        <v>2221</v>
      </c>
      <c r="J5121" s="5"/>
    </row>
    <row r="5122" hidden="1">
      <c r="A5122" s="2" t="s">
        <v>947</v>
      </c>
      <c r="B5122" s="14"/>
      <c r="C5122" s="1" t="s">
        <v>22</v>
      </c>
      <c r="D5122" s="2" t="s">
        <v>1023</v>
      </c>
      <c r="E5122" s="1" t="s">
        <v>15</v>
      </c>
      <c r="F5122" s="1" t="s">
        <v>3245</v>
      </c>
      <c r="G5122" s="1" t="b">
        <v>1</v>
      </c>
      <c r="H5122" s="1" t="b">
        <v>1</v>
      </c>
      <c r="I5122" s="1" t="s">
        <v>2221</v>
      </c>
      <c r="J5122" s="5"/>
    </row>
    <row r="5123" hidden="1">
      <c r="A5123" s="2" t="s">
        <v>948</v>
      </c>
      <c r="B5123" s="14"/>
      <c r="C5123" s="1" t="s">
        <v>22</v>
      </c>
      <c r="D5123" s="2" t="s">
        <v>1025</v>
      </c>
      <c r="E5123" s="1" t="s">
        <v>17</v>
      </c>
      <c r="F5123" s="4"/>
      <c r="G5123" s="1" t="b">
        <v>1</v>
      </c>
      <c r="H5123" s="1" t="b">
        <v>1</v>
      </c>
      <c r="I5123" s="1" t="s">
        <v>2207</v>
      </c>
      <c r="J5123" s="5"/>
    </row>
    <row r="5124" hidden="1">
      <c r="A5124" s="2" t="s">
        <v>948</v>
      </c>
      <c r="B5124" s="14"/>
      <c r="C5124" s="1" t="s">
        <v>22</v>
      </c>
      <c r="D5124" s="2" t="s">
        <v>1025</v>
      </c>
      <c r="E5124" s="1" t="s">
        <v>17</v>
      </c>
      <c r="F5124" s="1" t="s">
        <v>3621</v>
      </c>
      <c r="G5124" s="1" t="b">
        <v>1</v>
      </c>
      <c r="H5124" s="1" t="b">
        <v>1</v>
      </c>
      <c r="I5124" s="1" t="s">
        <v>2207</v>
      </c>
      <c r="J5124" s="5"/>
    </row>
    <row r="5125" hidden="1">
      <c r="A5125" s="2" t="s">
        <v>948</v>
      </c>
      <c r="B5125" s="14"/>
      <c r="C5125" s="1" t="s">
        <v>22</v>
      </c>
      <c r="D5125" s="2" t="s">
        <v>933</v>
      </c>
      <c r="E5125" s="1" t="s">
        <v>22</v>
      </c>
      <c r="F5125" s="1" t="s">
        <v>3722</v>
      </c>
      <c r="G5125" s="1" t="b">
        <v>1</v>
      </c>
      <c r="H5125" s="1" t="b">
        <v>1</v>
      </c>
      <c r="I5125" s="1" t="s">
        <v>2221</v>
      </c>
      <c r="J5125" s="5"/>
    </row>
    <row r="5126" hidden="1">
      <c r="A5126" s="2" t="s">
        <v>948</v>
      </c>
      <c r="B5126" s="14"/>
      <c r="C5126" s="1" t="s">
        <v>22</v>
      </c>
      <c r="D5126" s="2" t="s">
        <v>936</v>
      </c>
      <c r="E5126" s="1" t="s">
        <v>22</v>
      </c>
      <c r="F5126" s="1" t="s">
        <v>3669</v>
      </c>
      <c r="G5126" s="1" t="b">
        <v>1</v>
      </c>
      <c r="H5126" s="1" t="b">
        <v>1</v>
      </c>
      <c r="I5126" s="1" t="s">
        <v>2221</v>
      </c>
      <c r="J5126" s="5"/>
    </row>
    <row r="5127" hidden="1">
      <c r="A5127" s="2" t="s">
        <v>948</v>
      </c>
      <c r="B5127" s="14"/>
      <c r="C5127" s="1" t="s">
        <v>22</v>
      </c>
      <c r="D5127" s="2" t="s">
        <v>1040</v>
      </c>
      <c r="E5127" s="1" t="s">
        <v>15</v>
      </c>
      <c r="F5127" s="1" t="s">
        <v>3818</v>
      </c>
      <c r="G5127" s="1" t="b">
        <v>1</v>
      </c>
      <c r="H5127" s="1" t="b">
        <v>1</v>
      </c>
      <c r="I5127" s="1" t="s">
        <v>2221</v>
      </c>
      <c r="J5127" s="5"/>
    </row>
    <row r="5128" hidden="1">
      <c r="A5128" s="2" t="s">
        <v>948</v>
      </c>
      <c r="B5128" s="14"/>
      <c r="C5128" s="1" t="s">
        <v>22</v>
      </c>
      <c r="D5128" s="2" t="s">
        <v>1026</v>
      </c>
      <c r="E5128" s="1" t="s">
        <v>17</v>
      </c>
      <c r="F5128" s="1" t="s">
        <v>2418</v>
      </c>
      <c r="G5128" s="1" t="b">
        <v>1</v>
      </c>
      <c r="H5128" s="1" t="b">
        <v>1</v>
      </c>
      <c r="I5128" s="1" t="s">
        <v>2221</v>
      </c>
      <c r="J5128" s="5"/>
    </row>
    <row r="5129" hidden="1">
      <c r="A5129" s="2" t="s">
        <v>948</v>
      </c>
      <c r="B5129" s="14"/>
      <c r="C5129" s="1" t="s">
        <v>22</v>
      </c>
      <c r="D5129" s="2" t="s">
        <v>937</v>
      </c>
      <c r="E5129" s="1" t="s">
        <v>22</v>
      </c>
      <c r="F5129" s="1" t="s">
        <v>3672</v>
      </c>
      <c r="G5129" s="1" t="b">
        <v>1</v>
      </c>
      <c r="H5129" s="1" t="b">
        <v>1</v>
      </c>
      <c r="I5129" s="1" t="s">
        <v>2221</v>
      </c>
      <c r="J5129" s="5"/>
    </row>
    <row r="5130" hidden="1">
      <c r="A5130" s="2" t="s">
        <v>948</v>
      </c>
      <c r="B5130" s="14"/>
      <c r="C5130" s="1" t="s">
        <v>22</v>
      </c>
      <c r="D5130" s="2" t="s">
        <v>1025</v>
      </c>
      <c r="E5130" s="1" t="s">
        <v>17</v>
      </c>
      <c r="F5130" s="1" t="s">
        <v>2132</v>
      </c>
      <c r="G5130" s="1" t="b">
        <v>1</v>
      </c>
      <c r="H5130" s="1" t="b">
        <v>1</v>
      </c>
      <c r="I5130" s="1" t="s">
        <v>2221</v>
      </c>
      <c r="J5130" s="5"/>
    </row>
    <row r="5131" hidden="1">
      <c r="A5131" s="2" t="s">
        <v>948</v>
      </c>
      <c r="B5131" s="14"/>
      <c r="C5131" s="1" t="s">
        <v>22</v>
      </c>
      <c r="D5131" s="2" t="s">
        <v>940</v>
      </c>
      <c r="E5131" s="1" t="s">
        <v>22</v>
      </c>
      <c r="F5131" s="1" t="s">
        <v>3690</v>
      </c>
      <c r="G5131" s="1" t="b">
        <v>1</v>
      </c>
      <c r="H5131" s="1" t="b">
        <v>1</v>
      </c>
      <c r="I5131" s="1" t="s">
        <v>2221</v>
      </c>
      <c r="J5131" s="5"/>
    </row>
    <row r="5132" hidden="1">
      <c r="A5132" s="2" t="s">
        <v>948</v>
      </c>
      <c r="B5132" s="14"/>
      <c r="C5132" s="1" t="s">
        <v>22</v>
      </c>
      <c r="D5132" s="2" t="s">
        <v>936</v>
      </c>
      <c r="E5132" s="1" t="s">
        <v>22</v>
      </c>
      <c r="F5132" s="1" t="s">
        <v>3671</v>
      </c>
      <c r="G5132" s="1" t="b">
        <v>1</v>
      </c>
      <c r="H5132" s="1" t="b">
        <v>1</v>
      </c>
      <c r="I5132" s="1" t="s">
        <v>2221</v>
      </c>
      <c r="J5132" s="5"/>
    </row>
    <row r="5133" hidden="1">
      <c r="A5133" s="2" t="s">
        <v>948</v>
      </c>
      <c r="B5133" s="14"/>
      <c r="C5133" s="1" t="s">
        <v>22</v>
      </c>
      <c r="D5133" s="2" t="s">
        <v>1023</v>
      </c>
      <c r="E5133" s="1" t="s">
        <v>15</v>
      </c>
      <c r="F5133" s="1" t="s">
        <v>3245</v>
      </c>
      <c r="G5133" s="1" t="b">
        <v>1</v>
      </c>
      <c r="H5133" s="1" t="b">
        <v>1</v>
      </c>
      <c r="I5133" s="1" t="s">
        <v>2221</v>
      </c>
      <c r="J5133" s="5"/>
    </row>
    <row r="5134" hidden="1">
      <c r="A5134" s="2" t="s">
        <v>949</v>
      </c>
      <c r="B5134" s="14"/>
      <c r="C5134" s="1" t="s">
        <v>22</v>
      </c>
      <c r="D5134" s="2" t="s">
        <v>961</v>
      </c>
      <c r="E5134" s="1" t="s">
        <v>20</v>
      </c>
      <c r="F5134" s="4"/>
      <c r="G5134" s="1" t="b">
        <v>1</v>
      </c>
      <c r="H5134" s="1" t="b">
        <v>1</v>
      </c>
      <c r="I5134" s="1" t="s">
        <v>2207</v>
      </c>
      <c r="J5134" s="5"/>
    </row>
    <row r="5135" hidden="1">
      <c r="A5135" s="2" t="s">
        <v>949</v>
      </c>
      <c r="B5135" s="14"/>
      <c r="C5135" s="1" t="s">
        <v>22</v>
      </c>
      <c r="D5135" s="2" t="s">
        <v>961</v>
      </c>
      <c r="E5135" s="1" t="s">
        <v>20</v>
      </c>
      <c r="F5135" s="1" t="s">
        <v>2192</v>
      </c>
      <c r="G5135" s="1" t="b">
        <v>1</v>
      </c>
      <c r="H5135" s="1" t="b">
        <v>1</v>
      </c>
      <c r="I5135" s="1" t="s">
        <v>2207</v>
      </c>
      <c r="J5135" s="5"/>
    </row>
    <row r="5136" hidden="1">
      <c r="A5136" s="2" t="s">
        <v>949</v>
      </c>
      <c r="B5136" s="14"/>
      <c r="C5136" s="1" t="s">
        <v>22</v>
      </c>
      <c r="D5136" s="2" t="s">
        <v>1025</v>
      </c>
      <c r="E5136" s="1" t="s">
        <v>17</v>
      </c>
      <c r="F5136" s="1" t="s">
        <v>3819</v>
      </c>
      <c r="G5136" s="1" t="b">
        <v>1</v>
      </c>
      <c r="H5136" s="1" t="b">
        <v>1</v>
      </c>
      <c r="I5136" s="1" t="s">
        <v>2221</v>
      </c>
      <c r="J5136" s="5"/>
    </row>
    <row r="5137" hidden="1">
      <c r="A5137" s="2" t="s">
        <v>949</v>
      </c>
      <c r="B5137" s="14"/>
      <c r="C5137" s="1" t="s">
        <v>22</v>
      </c>
      <c r="D5137" s="2" t="s">
        <v>925</v>
      </c>
      <c r="E5137" s="1" t="s">
        <v>22</v>
      </c>
      <c r="F5137" s="1" t="s">
        <v>3820</v>
      </c>
      <c r="G5137" s="1" t="b">
        <v>1</v>
      </c>
      <c r="H5137" s="1" t="b">
        <v>1</v>
      </c>
      <c r="I5137" s="1" t="s">
        <v>2221</v>
      </c>
      <c r="J5137" s="5"/>
    </row>
    <row r="5138" hidden="1">
      <c r="A5138" s="2" t="s">
        <v>949</v>
      </c>
      <c r="B5138" s="14"/>
      <c r="C5138" s="1" t="s">
        <v>22</v>
      </c>
      <c r="D5138" s="2" t="s">
        <v>908</v>
      </c>
      <c r="E5138" s="1" t="s">
        <v>22</v>
      </c>
      <c r="F5138" s="1" t="s">
        <v>3821</v>
      </c>
      <c r="G5138" s="1" t="b">
        <v>1</v>
      </c>
      <c r="H5138" s="1" t="b">
        <v>1</v>
      </c>
      <c r="I5138" s="1" t="s">
        <v>2221</v>
      </c>
      <c r="J5138" s="5"/>
    </row>
    <row r="5139" hidden="1">
      <c r="A5139" s="2" t="s">
        <v>949</v>
      </c>
      <c r="B5139" s="14"/>
      <c r="C5139" s="1" t="s">
        <v>22</v>
      </c>
      <c r="D5139" s="2" t="s">
        <v>909</v>
      </c>
      <c r="E5139" s="1" t="s">
        <v>22</v>
      </c>
      <c r="F5139" s="1" t="s">
        <v>3822</v>
      </c>
      <c r="G5139" s="1" t="b">
        <v>1</v>
      </c>
      <c r="H5139" s="1" t="b">
        <v>1</v>
      </c>
      <c r="I5139" s="1" t="s">
        <v>2221</v>
      </c>
      <c r="J5139" s="5"/>
    </row>
    <row r="5140" hidden="1">
      <c r="A5140" s="2" t="s">
        <v>949</v>
      </c>
      <c r="B5140" s="14"/>
      <c r="C5140" s="1" t="s">
        <v>22</v>
      </c>
      <c r="D5140" s="2" t="s">
        <v>919</v>
      </c>
      <c r="E5140" s="1" t="s">
        <v>22</v>
      </c>
      <c r="F5140" s="1" t="s">
        <v>3823</v>
      </c>
      <c r="G5140" s="1" t="b">
        <v>1</v>
      </c>
      <c r="H5140" s="1" t="b">
        <v>1</v>
      </c>
      <c r="I5140" s="1" t="s">
        <v>2221</v>
      </c>
      <c r="J5140" s="5"/>
    </row>
    <row r="5141" hidden="1">
      <c r="A5141" s="2" t="s">
        <v>949</v>
      </c>
      <c r="B5141" s="14"/>
      <c r="C5141" s="1" t="s">
        <v>22</v>
      </c>
      <c r="D5141" s="2" t="s">
        <v>910</v>
      </c>
      <c r="E5141" s="1" t="s">
        <v>22</v>
      </c>
      <c r="F5141" s="1" t="s">
        <v>3824</v>
      </c>
      <c r="G5141" s="1" t="b">
        <v>1</v>
      </c>
      <c r="H5141" s="1" t="b">
        <v>1</v>
      </c>
      <c r="I5141" s="1" t="s">
        <v>2221</v>
      </c>
      <c r="J5141" s="5"/>
    </row>
    <row r="5142" hidden="1">
      <c r="A5142" s="2" t="s">
        <v>949</v>
      </c>
      <c r="B5142" s="14"/>
      <c r="C5142" s="1" t="s">
        <v>22</v>
      </c>
      <c r="D5142" s="2" t="s">
        <v>911</v>
      </c>
      <c r="E5142" s="1" t="s">
        <v>22</v>
      </c>
      <c r="F5142" s="1" t="s">
        <v>3825</v>
      </c>
      <c r="G5142" s="1" t="b">
        <v>1</v>
      </c>
      <c r="H5142" s="1" t="b">
        <v>1</v>
      </c>
      <c r="I5142" s="1" t="s">
        <v>2221</v>
      </c>
      <c r="J5142" s="5"/>
    </row>
    <row r="5143" hidden="1">
      <c r="A5143" s="2" t="s">
        <v>949</v>
      </c>
      <c r="B5143" s="14"/>
      <c r="C5143" s="1" t="s">
        <v>22</v>
      </c>
      <c r="D5143" s="2" t="s">
        <v>913</v>
      </c>
      <c r="E5143" s="1" t="s">
        <v>22</v>
      </c>
      <c r="F5143" s="1" t="s">
        <v>3826</v>
      </c>
      <c r="G5143" s="1" t="b">
        <v>1</v>
      </c>
      <c r="H5143" s="1" t="b">
        <v>1</v>
      </c>
      <c r="I5143" s="1" t="s">
        <v>2221</v>
      </c>
      <c r="J5143" s="5"/>
    </row>
    <row r="5144" hidden="1">
      <c r="A5144" s="2" t="s">
        <v>949</v>
      </c>
      <c r="B5144" s="14"/>
      <c r="C5144" s="1" t="s">
        <v>22</v>
      </c>
      <c r="D5144" s="2" t="s">
        <v>923</v>
      </c>
      <c r="E5144" s="1" t="s">
        <v>22</v>
      </c>
      <c r="F5144" s="1" t="s">
        <v>3827</v>
      </c>
      <c r="G5144" s="1" t="b">
        <v>1</v>
      </c>
      <c r="H5144" s="1" t="b">
        <v>1</v>
      </c>
      <c r="I5144" s="1" t="s">
        <v>2221</v>
      </c>
      <c r="J5144" s="5"/>
    </row>
    <row r="5145" hidden="1">
      <c r="A5145" s="2" t="s">
        <v>949</v>
      </c>
      <c r="B5145" s="14"/>
      <c r="C5145" s="1" t="s">
        <v>22</v>
      </c>
      <c r="D5145" s="2" t="s">
        <v>915</v>
      </c>
      <c r="E5145" s="1" t="s">
        <v>22</v>
      </c>
      <c r="F5145" s="1" t="s">
        <v>3828</v>
      </c>
      <c r="G5145" s="1" t="b">
        <v>1</v>
      </c>
      <c r="H5145" s="1" t="b">
        <v>1</v>
      </c>
      <c r="I5145" s="1" t="s">
        <v>2221</v>
      </c>
      <c r="J5145" s="5"/>
    </row>
    <row r="5146" hidden="1">
      <c r="A5146" s="2" t="s">
        <v>949</v>
      </c>
      <c r="B5146" s="14"/>
      <c r="C5146" s="1" t="s">
        <v>22</v>
      </c>
      <c r="D5146" s="2" t="s">
        <v>916</v>
      </c>
      <c r="E5146" s="1" t="s">
        <v>22</v>
      </c>
      <c r="F5146" s="1" t="s">
        <v>3829</v>
      </c>
      <c r="G5146" s="1" t="b">
        <v>1</v>
      </c>
      <c r="H5146" s="1" t="b">
        <v>1</v>
      </c>
      <c r="I5146" s="1" t="s">
        <v>2221</v>
      </c>
      <c r="J5146" s="5"/>
    </row>
    <row r="5147" hidden="1">
      <c r="A5147" s="2" t="s">
        <v>949</v>
      </c>
      <c r="B5147" s="14"/>
      <c r="C5147" s="1" t="s">
        <v>22</v>
      </c>
      <c r="D5147" s="2" t="s">
        <v>914</v>
      </c>
      <c r="E5147" s="1" t="s">
        <v>22</v>
      </c>
      <c r="F5147" s="1" t="s">
        <v>3830</v>
      </c>
      <c r="G5147" s="1" t="b">
        <v>1</v>
      </c>
      <c r="H5147" s="1" t="b">
        <v>1</v>
      </c>
      <c r="I5147" s="1" t="s">
        <v>2221</v>
      </c>
      <c r="J5147" s="5"/>
    </row>
    <row r="5148" hidden="1">
      <c r="A5148" s="2" t="s">
        <v>949</v>
      </c>
      <c r="B5148" s="14"/>
      <c r="C5148" s="1" t="s">
        <v>22</v>
      </c>
      <c r="D5148" s="2" t="s">
        <v>918</v>
      </c>
      <c r="E5148" s="1" t="s">
        <v>22</v>
      </c>
      <c r="F5148" s="1" t="s">
        <v>3831</v>
      </c>
      <c r="G5148" s="1" t="b">
        <v>1</v>
      </c>
      <c r="H5148" s="1" t="b">
        <v>1</v>
      </c>
      <c r="I5148" s="1" t="s">
        <v>2221</v>
      </c>
      <c r="J5148" s="5"/>
    </row>
    <row r="5149" hidden="1">
      <c r="A5149" s="2" t="s">
        <v>949</v>
      </c>
      <c r="B5149" s="14"/>
      <c r="C5149" s="1" t="s">
        <v>22</v>
      </c>
      <c r="D5149" s="2" t="s">
        <v>920</v>
      </c>
      <c r="E5149" s="1" t="s">
        <v>22</v>
      </c>
      <c r="F5149" s="1" t="s">
        <v>3832</v>
      </c>
      <c r="G5149" s="1" t="b">
        <v>1</v>
      </c>
      <c r="H5149" s="1" t="b">
        <v>1</v>
      </c>
      <c r="I5149" s="1" t="s">
        <v>2221</v>
      </c>
      <c r="J5149" s="5"/>
    </row>
    <row r="5150" hidden="1">
      <c r="A5150" s="2" t="s">
        <v>949</v>
      </c>
      <c r="B5150" s="14"/>
      <c r="C5150" s="1" t="s">
        <v>22</v>
      </c>
      <c r="D5150" s="2" t="s">
        <v>924</v>
      </c>
      <c r="E5150" s="1" t="s">
        <v>22</v>
      </c>
      <c r="F5150" s="1" t="s">
        <v>3833</v>
      </c>
      <c r="G5150" s="1" t="b">
        <v>1</v>
      </c>
      <c r="H5150" s="1" t="b">
        <v>1</v>
      </c>
      <c r="I5150" s="1" t="s">
        <v>2221</v>
      </c>
      <c r="J5150" s="5"/>
    </row>
    <row r="5151" hidden="1">
      <c r="A5151" s="2" t="s">
        <v>949</v>
      </c>
      <c r="B5151" s="14"/>
      <c r="C5151" s="1" t="s">
        <v>22</v>
      </c>
      <c r="D5151" s="2" t="s">
        <v>912</v>
      </c>
      <c r="E5151" s="1" t="s">
        <v>22</v>
      </c>
      <c r="F5151" s="1" t="s">
        <v>3834</v>
      </c>
      <c r="G5151" s="1" t="b">
        <v>1</v>
      </c>
      <c r="H5151" s="1" t="b">
        <v>1</v>
      </c>
      <c r="I5151" s="1" t="s">
        <v>2221</v>
      </c>
      <c r="J5151" s="5"/>
    </row>
    <row r="5152" hidden="1">
      <c r="A5152" s="2" t="s">
        <v>949</v>
      </c>
      <c r="B5152" s="14"/>
      <c r="C5152" s="1" t="s">
        <v>22</v>
      </c>
      <c r="D5152" s="2" t="s">
        <v>917</v>
      </c>
      <c r="E5152" s="1" t="s">
        <v>22</v>
      </c>
      <c r="F5152" s="1" t="s">
        <v>3835</v>
      </c>
      <c r="G5152" s="1" t="b">
        <v>1</v>
      </c>
      <c r="H5152" s="1" t="b">
        <v>1</v>
      </c>
      <c r="I5152" s="1" t="s">
        <v>2221</v>
      </c>
      <c r="J5152" s="5"/>
    </row>
    <row r="5153" hidden="1">
      <c r="A5153" s="2" t="s">
        <v>950</v>
      </c>
      <c r="B5153" s="14"/>
      <c r="C5153" s="1" t="s">
        <v>22</v>
      </c>
      <c r="D5153" s="2" t="s">
        <v>962</v>
      </c>
      <c r="E5153" s="1" t="s">
        <v>20</v>
      </c>
      <c r="F5153" s="4"/>
      <c r="G5153" s="1" t="b">
        <v>1</v>
      </c>
      <c r="H5153" s="1" t="b">
        <v>1</v>
      </c>
      <c r="I5153" s="1" t="s">
        <v>2207</v>
      </c>
      <c r="J5153" s="5"/>
    </row>
    <row r="5154" hidden="1">
      <c r="A5154" s="2" t="s">
        <v>950</v>
      </c>
      <c r="B5154" s="14"/>
      <c r="C5154" s="1" t="s">
        <v>22</v>
      </c>
      <c r="D5154" s="2" t="s">
        <v>962</v>
      </c>
      <c r="E5154" s="1" t="s">
        <v>20</v>
      </c>
      <c r="F5154" s="1" t="s">
        <v>3662</v>
      </c>
      <c r="G5154" s="1" t="b">
        <v>1</v>
      </c>
      <c r="H5154" s="1" t="b">
        <v>1</v>
      </c>
      <c r="I5154" s="1" t="s">
        <v>2207</v>
      </c>
      <c r="J5154" s="5"/>
    </row>
    <row r="5155" hidden="1">
      <c r="A5155" s="2" t="s">
        <v>950</v>
      </c>
      <c r="B5155" s="14"/>
      <c r="C5155" s="1" t="s">
        <v>22</v>
      </c>
      <c r="D5155" s="2" t="s">
        <v>928</v>
      </c>
      <c r="E5155" s="1" t="s">
        <v>22</v>
      </c>
      <c r="F5155" s="1" t="s">
        <v>3677</v>
      </c>
      <c r="G5155" s="1" t="b">
        <v>1</v>
      </c>
      <c r="H5155" s="1" t="b">
        <v>1</v>
      </c>
      <c r="I5155" s="1" t="s">
        <v>2221</v>
      </c>
      <c r="J5155" s="5"/>
    </row>
    <row r="5156" hidden="1">
      <c r="A5156" s="2" t="s">
        <v>950</v>
      </c>
      <c r="B5156" s="14"/>
      <c r="C5156" s="1" t="s">
        <v>22</v>
      </c>
      <c r="D5156" s="2" t="s">
        <v>936</v>
      </c>
      <c r="E5156" s="1" t="s">
        <v>22</v>
      </c>
      <c r="F5156" s="1" t="s">
        <v>3669</v>
      </c>
      <c r="G5156" s="1" t="b">
        <v>1</v>
      </c>
      <c r="H5156" s="1" t="b">
        <v>1</v>
      </c>
      <c r="I5156" s="1" t="s">
        <v>2221</v>
      </c>
      <c r="J5156" s="5"/>
    </row>
    <row r="5157" hidden="1">
      <c r="A5157" s="2" t="s">
        <v>950</v>
      </c>
      <c r="B5157" s="14"/>
      <c r="C5157" s="1" t="s">
        <v>22</v>
      </c>
      <c r="D5157" s="2" t="s">
        <v>1042</v>
      </c>
      <c r="E5157" s="1" t="s">
        <v>22</v>
      </c>
      <c r="F5157" s="1" t="s">
        <v>2384</v>
      </c>
      <c r="G5157" s="1" t="b">
        <v>1</v>
      </c>
      <c r="H5157" s="1" t="b">
        <v>1</v>
      </c>
      <c r="I5157" s="1" t="s">
        <v>2221</v>
      </c>
      <c r="J5157" s="5"/>
    </row>
    <row r="5158" hidden="1">
      <c r="A5158" s="2" t="s">
        <v>950</v>
      </c>
      <c r="B5158" s="14"/>
      <c r="C5158" s="1" t="s">
        <v>22</v>
      </c>
      <c r="D5158" s="2" t="s">
        <v>937</v>
      </c>
      <c r="E5158" s="1" t="s">
        <v>22</v>
      </c>
      <c r="F5158" s="1" t="s">
        <v>3672</v>
      </c>
      <c r="G5158" s="1" t="b">
        <v>1</v>
      </c>
      <c r="H5158" s="1" t="b">
        <v>1</v>
      </c>
      <c r="I5158" s="1" t="s">
        <v>2221</v>
      </c>
      <c r="J5158" s="5"/>
    </row>
    <row r="5159" hidden="1">
      <c r="A5159" s="2" t="s">
        <v>950</v>
      </c>
      <c r="B5159" s="14"/>
      <c r="C5159" s="1" t="s">
        <v>22</v>
      </c>
      <c r="D5159" s="2" t="s">
        <v>1026</v>
      </c>
      <c r="E5159" s="1" t="s">
        <v>17</v>
      </c>
      <c r="F5159" s="4"/>
      <c r="G5159" s="1" t="b">
        <v>1</v>
      </c>
      <c r="H5159" s="1" t="b">
        <v>1</v>
      </c>
      <c r="I5159" s="1" t="s">
        <v>2221</v>
      </c>
      <c r="J5159" s="5"/>
    </row>
    <row r="5160" hidden="1">
      <c r="A5160" s="2" t="s">
        <v>950</v>
      </c>
      <c r="B5160" s="14"/>
      <c r="C5160" s="1" t="s">
        <v>22</v>
      </c>
      <c r="D5160" s="2" t="s">
        <v>936</v>
      </c>
      <c r="E5160" s="1" t="s">
        <v>22</v>
      </c>
      <c r="F5160" s="1" t="s">
        <v>3671</v>
      </c>
      <c r="G5160" s="1" t="b">
        <v>1</v>
      </c>
      <c r="H5160" s="1" t="b">
        <v>1</v>
      </c>
      <c r="I5160" s="1" t="s">
        <v>2221</v>
      </c>
      <c r="J5160" s="5"/>
    </row>
    <row r="5161" hidden="1">
      <c r="A5161" s="2" t="s">
        <v>950</v>
      </c>
      <c r="B5161" s="14"/>
      <c r="C5161" s="1" t="s">
        <v>22</v>
      </c>
      <c r="D5161" s="2" t="s">
        <v>1023</v>
      </c>
      <c r="E5161" s="1" t="s">
        <v>15</v>
      </c>
      <c r="F5161" s="1" t="s">
        <v>3245</v>
      </c>
      <c r="G5161" s="1" t="b">
        <v>1</v>
      </c>
      <c r="H5161" s="1" t="b">
        <v>1</v>
      </c>
      <c r="I5161" s="1" t="s">
        <v>2221</v>
      </c>
      <c r="J5161" s="5"/>
    </row>
    <row r="5162" hidden="1">
      <c r="A5162" s="2" t="s">
        <v>951</v>
      </c>
      <c r="B5162" s="14"/>
      <c r="C5162" s="1" t="s">
        <v>22</v>
      </c>
      <c r="D5162" s="2" t="s">
        <v>964</v>
      </c>
      <c r="E5162" s="1" t="s">
        <v>20</v>
      </c>
      <c r="F5162" s="4"/>
      <c r="G5162" s="1" t="b">
        <v>1</v>
      </c>
      <c r="H5162" s="1" t="b">
        <v>1</v>
      </c>
      <c r="I5162" s="1" t="s">
        <v>2207</v>
      </c>
      <c r="J5162" s="5"/>
    </row>
    <row r="5163" hidden="1">
      <c r="A5163" s="2" t="s">
        <v>951</v>
      </c>
      <c r="B5163" s="14"/>
      <c r="C5163" s="1" t="s">
        <v>22</v>
      </c>
      <c r="D5163" s="2" t="s">
        <v>964</v>
      </c>
      <c r="E5163" s="1" t="s">
        <v>20</v>
      </c>
      <c r="F5163" s="1" t="s">
        <v>3682</v>
      </c>
      <c r="G5163" s="1" t="b">
        <v>1</v>
      </c>
      <c r="H5163" s="1" t="b">
        <v>1</v>
      </c>
      <c r="I5163" s="1" t="s">
        <v>2207</v>
      </c>
      <c r="J5163" s="5"/>
    </row>
    <row r="5164" hidden="1">
      <c r="A5164" s="2" t="s">
        <v>951</v>
      </c>
      <c r="B5164" s="14"/>
      <c r="C5164" s="1" t="s">
        <v>22</v>
      </c>
      <c r="D5164" s="2" t="s">
        <v>929</v>
      </c>
      <c r="E5164" s="1" t="s">
        <v>22</v>
      </c>
      <c r="F5164" s="1" t="s">
        <v>3789</v>
      </c>
      <c r="G5164" s="1" t="b">
        <v>1</v>
      </c>
      <c r="H5164" s="1" t="b">
        <v>1</v>
      </c>
      <c r="I5164" s="1" t="s">
        <v>2221</v>
      </c>
      <c r="J5164" s="5"/>
    </row>
    <row r="5165" hidden="1">
      <c r="A5165" s="2" t="s">
        <v>951</v>
      </c>
      <c r="B5165" s="14"/>
      <c r="C5165" s="1" t="s">
        <v>22</v>
      </c>
      <c r="D5165" s="2" t="s">
        <v>2652</v>
      </c>
      <c r="E5165" s="4"/>
      <c r="F5165" s="1" t="s">
        <v>2384</v>
      </c>
      <c r="G5165" s="1" t="b">
        <v>0</v>
      </c>
      <c r="H5165" s="1" t="b">
        <v>0</v>
      </c>
      <c r="I5165" s="1" t="s">
        <v>2221</v>
      </c>
      <c r="J5165" s="5"/>
    </row>
    <row r="5166" hidden="1">
      <c r="A5166" s="2" t="s">
        <v>951</v>
      </c>
      <c r="B5166" s="14"/>
      <c r="C5166" s="1" t="s">
        <v>22</v>
      </c>
      <c r="D5166" s="2" t="s">
        <v>936</v>
      </c>
      <c r="E5166" s="1" t="s">
        <v>22</v>
      </c>
      <c r="F5166" s="1" t="s">
        <v>3671</v>
      </c>
      <c r="G5166" s="1" t="b">
        <v>1</v>
      </c>
      <c r="H5166" s="1" t="b">
        <v>1</v>
      </c>
      <c r="I5166" s="1" t="s">
        <v>2221</v>
      </c>
      <c r="J5166" s="5"/>
    </row>
    <row r="5167" hidden="1">
      <c r="A5167" s="2" t="s">
        <v>951</v>
      </c>
      <c r="B5167" s="14"/>
      <c r="C5167" s="1" t="s">
        <v>22</v>
      </c>
      <c r="D5167" s="2" t="s">
        <v>1023</v>
      </c>
      <c r="E5167" s="1" t="s">
        <v>15</v>
      </c>
      <c r="F5167" s="1" t="s">
        <v>3245</v>
      </c>
      <c r="G5167" s="1" t="b">
        <v>1</v>
      </c>
      <c r="H5167" s="1" t="b">
        <v>1</v>
      </c>
      <c r="I5167" s="1" t="s">
        <v>2221</v>
      </c>
      <c r="J5167" s="5"/>
    </row>
    <row r="5168" hidden="1">
      <c r="A5168" s="2" t="s">
        <v>952</v>
      </c>
      <c r="B5168" s="14"/>
      <c r="C5168" s="1" t="s">
        <v>22</v>
      </c>
      <c r="D5168" s="2" t="s">
        <v>962</v>
      </c>
      <c r="E5168" s="1" t="s">
        <v>20</v>
      </c>
      <c r="F5168" s="4"/>
      <c r="G5168" s="1" t="b">
        <v>1</v>
      </c>
      <c r="H5168" s="1" t="b">
        <v>1</v>
      </c>
      <c r="I5168" s="1" t="s">
        <v>2207</v>
      </c>
      <c r="J5168" s="5"/>
    </row>
    <row r="5169" hidden="1">
      <c r="A5169" s="2" t="s">
        <v>952</v>
      </c>
      <c r="B5169" s="14"/>
      <c r="C5169" s="1" t="s">
        <v>22</v>
      </c>
      <c r="D5169" s="2" t="s">
        <v>962</v>
      </c>
      <c r="E5169" s="1" t="s">
        <v>20</v>
      </c>
      <c r="F5169" s="1" t="s">
        <v>3662</v>
      </c>
      <c r="G5169" s="1" t="b">
        <v>1</v>
      </c>
      <c r="H5169" s="1" t="b">
        <v>1</v>
      </c>
      <c r="I5169" s="1" t="s">
        <v>2207</v>
      </c>
      <c r="J5169" s="5"/>
    </row>
    <row r="5170" hidden="1">
      <c r="A5170" s="2" t="s">
        <v>952</v>
      </c>
      <c r="B5170" s="14"/>
      <c r="C5170" s="1" t="s">
        <v>22</v>
      </c>
      <c r="D5170" s="2" t="s">
        <v>962</v>
      </c>
      <c r="E5170" s="1" t="s">
        <v>20</v>
      </c>
      <c r="F5170" s="4"/>
      <c r="G5170" s="1" t="b">
        <v>1</v>
      </c>
      <c r="H5170" s="1" t="b">
        <v>1</v>
      </c>
      <c r="I5170" s="1" t="s">
        <v>2207</v>
      </c>
      <c r="J5170" s="5"/>
    </row>
    <row r="5171" hidden="1">
      <c r="A5171" s="2" t="s">
        <v>952</v>
      </c>
      <c r="B5171" s="14"/>
      <c r="C5171" s="1" t="s">
        <v>22</v>
      </c>
      <c r="D5171" s="2" t="s">
        <v>962</v>
      </c>
      <c r="E5171" s="1" t="s">
        <v>20</v>
      </c>
      <c r="F5171" s="1" t="s">
        <v>3662</v>
      </c>
      <c r="G5171" s="1" t="b">
        <v>1</v>
      </c>
      <c r="H5171" s="1" t="b">
        <v>1</v>
      </c>
      <c r="I5171" s="1" t="s">
        <v>2207</v>
      </c>
      <c r="J5171" s="5"/>
    </row>
    <row r="5172" hidden="1">
      <c r="A5172" s="2" t="s">
        <v>952</v>
      </c>
      <c r="B5172" s="14"/>
      <c r="C5172" s="1" t="s">
        <v>22</v>
      </c>
      <c r="D5172" s="2" t="s">
        <v>953</v>
      </c>
      <c r="E5172" s="1" t="s">
        <v>22</v>
      </c>
      <c r="F5172" s="1" t="s">
        <v>3836</v>
      </c>
      <c r="G5172" s="1" t="b">
        <v>1</v>
      </c>
      <c r="H5172" s="1" t="b">
        <v>1</v>
      </c>
      <c r="I5172" s="1" t="s">
        <v>2221</v>
      </c>
      <c r="J5172" s="5"/>
    </row>
    <row r="5173" hidden="1">
      <c r="A5173" s="2" t="s">
        <v>952</v>
      </c>
      <c r="B5173" s="14"/>
      <c r="C5173" s="1" t="s">
        <v>22</v>
      </c>
      <c r="D5173" s="2" t="s">
        <v>936</v>
      </c>
      <c r="E5173" s="1" t="s">
        <v>22</v>
      </c>
      <c r="F5173" s="1" t="s">
        <v>3669</v>
      </c>
      <c r="G5173" s="1" t="b">
        <v>1</v>
      </c>
      <c r="H5173" s="1" t="b">
        <v>1</v>
      </c>
      <c r="I5173" s="1" t="s">
        <v>2221</v>
      </c>
      <c r="J5173" s="5"/>
    </row>
    <row r="5174" hidden="1">
      <c r="A5174" s="2" t="s">
        <v>952</v>
      </c>
      <c r="B5174" s="14"/>
      <c r="C5174" s="1" t="s">
        <v>22</v>
      </c>
      <c r="D5174" s="2" t="s">
        <v>1026</v>
      </c>
      <c r="E5174" s="1" t="s">
        <v>17</v>
      </c>
      <c r="F5174" s="4"/>
      <c r="G5174" s="1" t="b">
        <v>1</v>
      </c>
      <c r="H5174" s="1" t="b">
        <v>1</v>
      </c>
      <c r="I5174" s="1" t="s">
        <v>2221</v>
      </c>
      <c r="J5174" s="5"/>
    </row>
    <row r="5175" hidden="1">
      <c r="A5175" s="2" t="s">
        <v>952</v>
      </c>
      <c r="B5175" s="14"/>
      <c r="C5175" s="1" t="s">
        <v>22</v>
      </c>
      <c r="D5175" s="2" t="s">
        <v>953</v>
      </c>
      <c r="E5175" s="1" t="s">
        <v>22</v>
      </c>
      <c r="F5175" s="1" t="s">
        <v>3836</v>
      </c>
      <c r="G5175" s="1" t="b">
        <v>1</v>
      </c>
      <c r="H5175" s="1" t="b">
        <v>1</v>
      </c>
      <c r="I5175" s="1" t="s">
        <v>2221</v>
      </c>
      <c r="J5175" s="5"/>
    </row>
    <row r="5176" hidden="1">
      <c r="A5176" s="2" t="s">
        <v>952</v>
      </c>
      <c r="B5176" s="14"/>
      <c r="C5176" s="1" t="s">
        <v>22</v>
      </c>
      <c r="D5176" s="2" t="s">
        <v>936</v>
      </c>
      <c r="E5176" s="1" t="s">
        <v>22</v>
      </c>
      <c r="F5176" s="1" t="s">
        <v>3671</v>
      </c>
      <c r="G5176" s="1" t="b">
        <v>1</v>
      </c>
      <c r="H5176" s="1" t="b">
        <v>1</v>
      </c>
      <c r="I5176" s="1" t="s">
        <v>2221</v>
      </c>
      <c r="J5176" s="5"/>
    </row>
    <row r="5177" hidden="1">
      <c r="A5177" s="2" t="s">
        <v>952</v>
      </c>
      <c r="B5177" s="14"/>
      <c r="C5177" s="1" t="s">
        <v>22</v>
      </c>
      <c r="D5177" s="2" t="s">
        <v>1023</v>
      </c>
      <c r="E5177" s="1" t="s">
        <v>15</v>
      </c>
      <c r="F5177" s="1" t="s">
        <v>3245</v>
      </c>
      <c r="G5177" s="1" t="b">
        <v>1</v>
      </c>
      <c r="H5177" s="1" t="b">
        <v>1</v>
      </c>
      <c r="I5177" s="1" t="s">
        <v>2221</v>
      </c>
      <c r="J5177" s="5"/>
    </row>
    <row r="5178" hidden="1">
      <c r="A5178" s="2" t="s">
        <v>953</v>
      </c>
      <c r="B5178" s="14"/>
      <c r="C5178" s="1" t="s">
        <v>22</v>
      </c>
      <c r="D5178" s="2" t="s">
        <v>964</v>
      </c>
      <c r="E5178" s="1" t="s">
        <v>20</v>
      </c>
      <c r="F5178" s="4"/>
      <c r="G5178" s="1" t="b">
        <v>1</v>
      </c>
      <c r="H5178" s="1" t="b">
        <v>1</v>
      </c>
      <c r="I5178" s="1" t="s">
        <v>2207</v>
      </c>
      <c r="J5178" s="5"/>
    </row>
    <row r="5179" hidden="1">
      <c r="A5179" s="2" t="s">
        <v>953</v>
      </c>
      <c r="B5179" s="14"/>
      <c r="C5179" s="1" t="s">
        <v>22</v>
      </c>
      <c r="D5179" s="2" t="s">
        <v>964</v>
      </c>
      <c r="E5179" s="1" t="s">
        <v>20</v>
      </c>
      <c r="F5179" s="1" t="s">
        <v>3682</v>
      </c>
      <c r="G5179" s="1" t="b">
        <v>1</v>
      </c>
      <c r="H5179" s="1" t="b">
        <v>1</v>
      </c>
      <c r="I5179" s="1" t="s">
        <v>2207</v>
      </c>
      <c r="J5179" s="5"/>
    </row>
    <row r="5180" hidden="1">
      <c r="A5180" s="2" t="s">
        <v>953</v>
      </c>
      <c r="B5180" s="14"/>
      <c r="C5180" s="1" t="s">
        <v>22</v>
      </c>
      <c r="D5180" s="2" t="s">
        <v>952</v>
      </c>
      <c r="E5180" s="1" t="s">
        <v>22</v>
      </c>
      <c r="F5180" s="1" t="s">
        <v>3837</v>
      </c>
      <c r="G5180" s="1" t="b">
        <v>1</v>
      </c>
      <c r="H5180" s="1" t="b">
        <v>1</v>
      </c>
      <c r="I5180" s="1" t="s">
        <v>2221</v>
      </c>
      <c r="J5180" s="5"/>
    </row>
    <row r="5181" hidden="1">
      <c r="A5181" s="2" t="s">
        <v>953</v>
      </c>
      <c r="B5181" s="14"/>
      <c r="C5181" s="1" t="s">
        <v>22</v>
      </c>
      <c r="D5181" s="2" t="s">
        <v>936</v>
      </c>
      <c r="E5181" s="1" t="s">
        <v>22</v>
      </c>
      <c r="F5181" s="1" t="s">
        <v>3669</v>
      </c>
      <c r="G5181" s="1" t="b">
        <v>1</v>
      </c>
      <c r="H5181" s="1" t="b">
        <v>1</v>
      </c>
      <c r="I5181" s="1" t="s">
        <v>2221</v>
      </c>
      <c r="J5181" s="5"/>
    </row>
    <row r="5182" hidden="1">
      <c r="A5182" s="2" t="s">
        <v>953</v>
      </c>
      <c r="B5182" s="14"/>
      <c r="C5182" s="1" t="s">
        <v>22</v>
      </c>
      <c r="D5182" s="2" t="s">
        <v>1026</v>
      </c>
      <c r="E5182" s="1" t="s">
        <v>17</v>
      </c>
      <c r="F5182" s="4"/>
      <c r="G5182" s="1" t="b">
        <v>1</v>
      </c>
      <c r="H5182" s="1" t="b">
        <v>1</v>
      </c>
      <c r="I5182" s="1" t="s">
        <v>2221</v>
      </c>
      <c r="J5182" s="5"/>
    </row>
    <row r="5183" hidden="1">
      <c r="A5183" s="2" t="s">
        <v>953</v>
      </c>
      <c r="B5183" s="14"/>
      <c r="C5183" s="1" t="s">
        <v>22</v>
      </c>
      <c r="D5183" s="2" t="s">
        <v>936</v>
      </c>
      <c r="E5183" s="1" t="s">
        <v>22</v>
      </c>
      <c r="F5183" s="1" t="s">
        <v>3671</v>
      </c>
      <c r="G5183" s="1" t="b">
        <v>1</v>
      </c>
      <c r="H5183" s="1" t="b">
        <v>1</v>
      </c>
      <c r="I5183" s="1" t="s">
        <v>2221</v>
      </c>
      <c r="J5183" s="5"/>
    </row>
    <row r="5184" hidden="1">
      <c r="A5184" s="2" t="s">
        <v>953</v>
      </c>
      <c r="B5184" s="14"/>
      <c r="C5184" s="1" t="s">
        <v>22</v>
      </c>
      <c r="D5184" s="2" t="s">
        <v>1023</v>
      </c>
      <c r="E5184" s="1" t="s">
        <v>15</v>
      </c>
      <c r="F5184" s="1" t="s">
        <v>3245</v>
      </c>
      <c r="G5184" s="1" t="b">
        <v>1</v>
      </c>
      <c r="H5184" s="1" t="b">
        <v>1</v>
      </c>
      <c r="I5184" s="1" t="s">
        <v>2221</v>
      </c>
      <c r="J5184" s="5"/>
    </row>
    <row r="5185" hidden="1">
      <c r="A5185" s="2" t="s">
        <v>954</v>
      </c>
      <c r="B5185" s="14"/>
      <c r="C5185" s="1" t="s">
        <v>22</v>
      </c>
      <c r="D5185" s="2" t="s">
        <v>960</v>
      </c>
      <c r="E5185" s="1" t="s">
        <v>20</v>
      </c>
      <c r="F5185" s="4"/>
      <c r="G5185" s="1" t="b">
        <v>1</v>
      </c>
      <c r="H5185" s="1" t="b">
        <v>1</v>
      </c>
      <c r="I5185" s="1" t="s">
        <v>2207</v>
      </c>
      <c r="J5185" s="5"/>
    </row>
    <row r="5186" hidden="1">
      <c r="A5186" s="2" t="s">
        <v>954</v>
      </c>
      <c r="B5186" s="14"/>
      <c r="C5186" s="1" t="s">
        <v>22</v>
      </c>
      <c r="D5186" s="2" t="s">
        <v>960</v>
      </c>
      <c r="E5186" s="1" t="s">
        <v>20</v>
      </c>
      <c r="F5186" s="1" t="s">
        <v>3660</v>
      </c>
      <c r="G5186" s="1" t="b">
        <v>1</v>
      </c>
      <c r="H5186" s="1" t="b">
        <v>1</v>
      </c>
      <c r="I5186" s="1" t="s">
        <v>2207</v>
      </c>
      <c r="J5186" s="5"/>
    </row>
    <row r="5187" hidden="1">
      <c r="A5187" s="2" t="s">
        <v>954</v>
      </c>
      <c r="B5187" s="14"/>
      <c r="C5187" s="1" t="s">
        <v>22</v>
      </c>
      <c r="D5187" s="2" t="s">
        <v>929</v>
      </c>
      <c r="E5187" s="1" t="s">
        <v>22</v>
      </c>
      <c r="F5187" s="1" t="s">
        <v>3789</v>
      </c>
      <c r="G5187" s="1" t="b">
        <v>1</v>
      </c>
      <c r="H5187" s="1" t="b">
        <v>1</v>
      </c>
      <c r="I5187" s="1" t="s">
        <v>2221</v>
      </c>
      <c r="J5187" s="5"/>
    </row>
    <row r="5188" hidden="1">
      <c r="A5188" s="2" t="s">
        <v>954</v>
      </c>
      <c r="B5188" s="14"/>
      <c r="C5188" s="1" t="s">
        <v>22</v>
      </c>
      <c r="D5188" s="2" t="s">
        <v>936</v>
      </c>
      <c r="E5188" s="1" t="s">
        <v>22</v>
      </c>
      <c r="F5188" s="1" t="s">
        <v>3669</v>
      </c>
      <c r="G5188" s="1" t="b">
        <v>1</v>
      </c>
      <c r="H5188" s="1" t="b">
        <v>1</v>
      </c>
      <c r="I5188" s="1" t="s">
        <v>2221</v>
      </c>
      <c r="J5188" s="5"/>
    </row>
    <row r="5189" hidden="1">
      <c r="A5189" s="2" t="s">
        <v>954</v>
      </c>
      <c r="B5189" s="14"/>
      <c r="C5189" s="1" t="s">
        <v>22</v>
      </c>
      <c r="D5189" s="2" t="s">
        <v>3838</v>
      </c>
      <c r="E5189" s="4"/>
      <c r="F5189" s="1" t="s">
        <v>3839</v>
      </c>
      <c r="G5189" s="1" t="b">
        <v>0</v>
      </c>
      <c r="H5189" s="1" t="b">
        <v>0</v>
      </c>
      <c r="I5189" s="1" t="s">
        <v>2221</v>
      </c>
      <c r="J5189" s="5"/>
    </row>
    <row r="5190" hidden="1">
      <c r="A5190" s="2" t="s">
        <v>954</v>
      </c>
      <c r="B5190" s="14"/>
      <c r="C5190" s="1" t="s">
        <v>22</v>
      </c>
      <c r="D5190" s="2" t="s">
        <v>3840</v>
      </c>
      <c r="E5190" s="4"/>
      <c r="F5190" s="1" t="s">
        <v>3841</v>
      </c>
      <c r="G5190" s="1" t="b">
        <v>0</v>
      </c>
      <c r="H5190" s="1" t="b">
        <v>0</v>
      </c>
      <c r="I5190" s="1" t="s">
        <v>2221</v>
      </c>
      <c r="J5190" s="5"/>
    </row>
    <row r="5191" hidden="1">
      <c r="A5191" s="2" t="s">
        <v>954</v>
      </c>
      <c r="B5191" s="14"/>
      <c r="C5191" s="1" t="s">
        <v>22</v>
      </c>
      <c r="D5191" s="2" t="s">
        <v>3842</v>
      </c>
      <c r="E5191" s="4"/>
      <c r="F5191" s="1" t="s">
        <v>3843</v>
      </c>
      <c r="G5191" s="1" t="b">
        <v>0</v>
      </c>
      <c r="H5191" s="1" t="b">
        <v>0</v>
      </c>
      <c r="I5191" s="1" t="s">
        <v>2221</v>
      </c>
      <c r="J5191" s="5"/>
    </row>
    <row r="5192" hidden="1">
      <c r="A5192" s="2" t="s">
        <v>954</v>
      </c>
      <c r="B5192" s="14"/>
      <c r="C5192" s="1" t="s">
        <v>22</v>
      </c>
      <c r="D5192" s="2" t="s">
        <v>3844</v>
      </c>
      <c r="E5192" s="4"/>
      <c r="F5192" s="1" t="s">
        <v>3839</v>
      </c>
      <c r="G5192" s="1" t="b">
        <v>0</v>
      </c>
      <c r="H5192" s="1" t="b">
        <v>0</v>
      </c>
      <c r="I5192" s="1" t="s">
        <v>2221</v>
      </c>
      <c r="J5192" s="5"/>
    </row>
    <row r="5193" hidden="1">
      <c r="A5193" s="2" t="s">
        <v>954</v>
      </c>
      <c r="B5193" s="14"/>
      <c r="C5193" s="1" t="s">
        <v>22</v>
      </c>
      <c r="D5193" s="2" t="s">
        <v>3845</v>
      </c>
      <c r="E5193" s="4"/>
      <c r="F5193" s="1" t="s">
        <v>3843</v>
      </c>
      <c r="G5193" s="1" t="b">
        <v>0</v>
      </c>
      <c r="H5193" s="1" t="b">
        <v>0</v>
      </c>
      <c r="I5193" s="1" t="s">
        <v>2221</v>
      </c>
      <c r="J5193" s="5"/>
    </row>
    <row r="5194" hidden="1">
      <c r="A5194" s="2" t="s">
        <v>954</v>
      </c>
      <c r="B5194" s="14"/>
      <c r="C5194" s="1" t="s">
        <v>22</v>
      </c>
      <c r="D5194" s="2" t="s">
        <v>3846</v>
      </c>
      <c r="E5194" s="4"/>
      <c r="F5194" s="1" t="s">
        <v>3839</v>
      </c>
      <c r="G5194" s="1" t="b">
        <v>0</v>
      </c>
      <c r="H5194" s="1" t="b">
        <v>0</v>
      </c>
      <c r="I5194" s="1" t="s">
        <v>2221</v>
      </c>
      <c r="J5194" s="5"/>
    </row>
    <row r="5195" hidden="1">
      <c r="A5195" s="2" t="s">
        <v>954</v>
      </c>
      <c r="B5195" s="14"/>
      <c r="C5195" s="1" t="s">
        <v>22</v>
      </c>
      <c r="D5195" s="2" t="s">
        <v>3847</v>
      </c>
      <c r="E5195" s="4"/>
      <c r="F5195" s="1" t="s">
        <v>3843</v>
      </c>
      <c r="G5195" s="1" t="b">
        <v>0</v>
      </c>
      <c r="H5195" s="1" t="b">
        <v>0</v>
      </c>
      <c r="I5195" s="1" t="s">
        <v>2221</v>
      </c>
      <c r="J5195" s="5"/>
    </row>
    <row r="5196" hidden="1">
      <c r="A5196" s="2" t="s">
        <v>954</v>
      </c>
      <c r="B5196" s="14"/>
      <c r="C5196" s="1" t="s">
        <v>22</v>
      </c>
      <c r="D5196" s="2" t="s">
        <v>3848</v>
      </c>
      <c r="E5196" s="4"/>
      <c r="F5196" s="1" t="s">
        <v>3839</v>
      </c>
      <c r="G5196" s="1" t="b">
        <v>0</v>
      </c>
      <c r="H5196" s="1" t="b">
        <v>0</v>
      </c>
      <c r="I5196" s="1" t="s">
        <v>2221</v>
      </c>
      <c r="J5196" s="5"/>
    </row>
    <row r="5197" hidden="1">
      <c r="A5197" s="2" t="s">
        <v>954</v>
      </c>
      <c r="B5197" s="14"/>
      <c r="C5197" s="1" t="s">
        <v>22</v>
      </c>
      <c r="D5197" s="2" t="s">
        <v>3849</v>
      </c>
      <c r="E5197" s="4"/>
      <c r="F5197" s="1" t="s">
        <v>3843</v>
      </c>
      <c r="G5197" s="1" t="b">
        <v>0</v>
      </c>
      <c r="H5197" s="1" t="b">
        <v>0</v>
      </c>
      <c r="I5197" s="1" t="s">
        <v>2221</v>
      </c>
      <c r="J5197" s="5"/>
    </row>
    <row r="5198" hidden="1">
      <c r="A5198" s="2" t="s">
        <v>954</v>
      </c>
      <c r="B5198" s="14"/>
      <c r="C5198" s="1" t="s">
        <v>22</v>
      </c>
      <c r="D5198" s="2" t="s">
        <v>3850</v>
      </c>
      <c r="E5198" s="4"/>
      <c r="F5198" s="1" t="s">
        <v>3839</v>
      </c>
      <c r="G5198" s="1" t="b">
        <v>0</v>
      </c>
      <c r="H5198" s="1" t="b">
        <v>0</v>
      </c>
      <c r="I5198" s="1" t="s">
        <v>2221</v>
      </c>
      <c r="J5198" s="5"/>
    </row>
    <row r="5199" hidden="1">
      <c r="A5199" s="2" t="s">
        <v>954</v>
      </c>
      <c r="B5199" s="14"/>
      <c r="C5199" s="1" t="s">
        <v>22</v>
      </c>
      <c r="D5199" s="2" t="s">
        <v>3851</v>
      </c>
      <c r="E5199" s="4"/>
      <c r="F5199" s="1" t="s">
        <v>3843</v>
      </c>
      <c r="G5199" s="1" t="b">
        <v>0</v>
      </c>
      <c r="H5199" s="1" t="b">
        <v>0</v>
      </c>
      <c r="I5199" s="1" t="s">
        <v>2221</v>
      </c>
      <c r="J5199" s="5"/>
    </row>
    <row r="5200" hidden="1">
      <c r="A5200" s="2" t="s">
        <v>954</v>
      </c>
      <c r="B5200" s="14"/>
      <c r="C5200" s="1" t="s">
        <v>22</v>
      </c>
      <c r="D5200" s="2" t="s">
        <v>3852</v>
      </c>
      <c r="E5200" s="4"/>
      <c r="F5200" s="1" t="s">
        <v>3839</v>
      </c>
      <c r="G5200" s="1" t="b">
        <v>0</v>
      </c>
      <c r="H5200" s="1" t="b">
        <v>0</v>
      </c>
      <c r="I5200" s="1" t="s">
        <v>2221</v>
      </c>
      <c r="J5200" s="5"/>
    </row>
    <row r="5201" hidden="1">
      <c r="A5201" s="2" t="s">
        <v>954</v>
      </c>
      <c r="B5201" s="14"/>
      <c r="C5201" s="1" t="s">
        <v>22</v>
      </c>
      <c r="D5201" s="2" t="s">
        <v>3853</v>
      </c>
      <c r="E5201" s="4"/>
      <c r="F5201" s="1" t="s">
        <v>3843</v>
      </c>
      <c r="G5201" s="1" t="b">
        <v>0</v>
      </c>
      <c r="H5201" s="1" t="b">
        <v>0</v>
      </c>
      <c r="I5201" s="1" t="s">
        <v>2221</v>
      </c>
      <c r="J5201" s="5"/>
    </row>
    <row r="5202" hidden="1">
      <c r="A5202" s="2" t="s">
        <v>954</v>
      </c>
      <c r="B5202" s="14"/>
      <c r="C5202" s="1" t="s">
        <v>22</v>
      </c>
      <c r="D5202" s="2" t="s">
        <v>3854</v>
      </c>
      <c r="E5202" s="4"/>
      <c r="F5202" s="1" t="s">
        <v>3839</v>
      </c>
      <c r="G5202" s="1" t="b">
        <v>0</v>
      </c>
      <c r="H5202" s="1" t="b">
        <v>0</v>
      </c>
      <c r="I5202" s="1" t="s">
        <v>2221</v>
      </c>
      <c r="J5202" s="5"/>
    </row>
    <row r="5203" hidden="1">
      <c r="A5203" s="2" t="s">
        <v>954</v>
      </c>
      <c r="B5203" s="14"/>
      <c r="C5203" s="1" t="s">
        <v>22</v>
      </c>
      <c r="D5203" s="2" t="s">
        <v>3855</v>
      </c>
      <c r="E5203" s="4"/>
      <c r="F5203" s="1" t="s">
        <v>3843</v>
      </c>
      <c r="G5203" s="1" t="b">
        <v>0</v>
      </c>
      <c r="H5203" s="1" t="b">
        <v>0</v>
      </c>
      <c r="I5203" s="1" t="s">
        <v>2221</v>
      </c>
      <c r="J5203" s="5"/>
    </row>
    <row r="5204" hidden="1">
      <c r="A5204" s="2" t="s">
        <v>954</v>
      </c>
      <c r="B5204" s="14"/>
      <c r="C5204" s="1" t="s">
        <v>22</v>
      </c>
      <c r="D5204" s="2" t="s">
        <v>3856</v>
      </c>
      <c r="E5204" s="4"/>
      <c r="F5204" s="1" t="s">
        <v>3839</v>
      </c>
      <c r="G5204" s="1" t="b">
        <v>0</v>
      </c>
      <c r="H5204" s="1" t="b">
        <v>0</v>
      </c>
      <c r="I5204" s="1" t="s">
        <v>2221</v>
      </c>
      <c r="J5204" s="5"/>
    </row>
    <row r="5205" hidden="1">
      <c r="A5205" s="2" t="s">
        <v>954</v>
      </c>
      <c r="B5205" s="14"/>
      <c r="C5205" s="1" t="s">
        <v>22</v>
      </c>
      <c r="D5205" s="2" t="s">
        <v>3857</v>
      </c>
      <c r="E5205" s="4"/>
      <c r="F5205" s="1" t="s">
        <v>3858</v>
      </c>
      <c r="G5205" s="1" t="b">
        <v>0</v>
      </c>
      <c r="H5205" s="1" t="b">
        <v>0</v>
      </c>
      <c r="I5205" s="1" t="s">
        <v>2236</v>
      </c>
      <c r="J5205" s="5"/>
    </row>
    <row r="5206" hidden="1">
      <c r="A5206" s="2" t="s">
        <v>954</v>
      </c>
      <c r="B5206" s="14"/>
      <c r="C5206" s="1" t="s">
        <v>22</v>
      </c>
      <c r="D5206" s="2" t="s">
        <v>957</v>
      </c>
      <c r="E5206" s="1" t="s">
        <v>22</v>
      </c>
      <c r="F5206" s="1" t="s">
        <v>3803</v>
      </c>
      <c r="G5206" s="1" t="b">
        <v>1</v>
      </c>
      <c r="H5206" s="1" t="b">
        <v>1</v>
      </c>
      <c r="I5206" s="1" t="s">
        <v>2221</v>
      </c>
      <c r="J5206" s="5"/>
    </row>
    <row r="5207" hidden="1">
      <c r="A5207" s="2" t="s">
        <v>954</v>
      </c>
      <c r="B5207" s="14"/>
      <c r="C5207" s="1" t="s">
        <v>22</v>
      </c>
      <c r="D5207" s="2" t="s">
        <v>1047</v>
      </c>
      <c r="E5207" s="1" t="s">
        <v>22</v>
      </c>
      <c r="F5207" s="1" t="s">
        <v>3804</v>
      </c>
      <c r="G5207" s="1" t="b">
        <v>1</v>
      </c>
      <c r="H5207" s="1" t="b">
        <v>1</v>
      </c>
      <c r="I5207" s="1" t="s">
        <v>2221</v>
      </c>
      <c r="J5207" s="5"/>
    </row>
    <row r="5208" hidden="1">
      <c r="A5208" s="2" t="s">
        <v>954</v>
      </c>
      <c r="B5208" s="14"/>
      <c r="C5208" s="1" t="s">
        <v>22</v>
      </c>
      <c r="D5208" s="2" t="s">
        <v>1046</v>
      </c>
      <c r="E5208" s="1" t="s">
        <v>22</v>
      </c>
      <c r="F5208" s="1" t="s">
        <v>3805</v>
      </c>
      <c r="G5208" s="1" t="b">
        <v>1</v>
      </c>
      <c r="H5208" s="1" t="b">
        <v>1</v>
      </c>
      <c r="I5208" s="1" t="s">
        <v>2221</v>
      </c>
      <c r="J5208" s="5"/>
    </row>
    <row r="5209" hidden="1">
      <c r="A5209" s="2" t="s">
        <v>954</v>
      </c>
      <c r="B5209" s="14"/>
      <c r="C5209" s="1" t="s">
        <v>22</v>
      </c>
      <c r="D5209" s="2" t="s">
        <v>1057</v>
      </c>
      <c r="E5209" s="1" t="s">
        <v>22</v>
      </c>
      <c r="F5209" s="1" t="s">
        <v>3806</v>
      </c>
      <c r="G5209" s="1" t="b">
        <v>1</v>
      </c>
      <c r="H5209" s="1" t="b">
        <v>1</v>
      </c>
      <c r="I5209" s="1" t="s">
        <v>2221</v>
      </c>
      <c r="J5209" s="5"/>
    </row>
    <row r="5210" hidden="1">
      <c r="A5210" s="2" t="s">
        <v>954</v>
      </c>
      <c r="B5210" s="14"/>
      <c r="C5210" s="1" t="s">
        <v>22</v>
      </c>
      <c r="D5210" s="2" t="s">
        <v>937</v>
      </c>
      <c r="E5210" s="1" t="s">
        <v>22</v>
      </c>
      <c r="F5210" s="1" t="s">
        <v>3807</v>
      </c>
      <c r="G5210" s="1" t="b">
        <v>1</v>
      </c>
      <c r="H5210" s="1" t="b">
        <v>1</v>
      </c>
      <c r="I5210" s="1" t="s">
        <v>2221</v>
      </c>
      <c r="J5210" s="5"/>
    </row>
    <row r="5211" hidden="1">
      <c r="A5211" s="2" t="s">
        <v>954</v>
      </c>
      <c r="B5211" s="14"/>
      <c r="C5211" s="1" t="s">
        <v>22</v>
      </c>
      <c r="D5211" s="2" t="s">
        <v>954</v>
      </c>
      <c r="E5211" s="1" t="s">
        <v>22</v>
      </c>
      <c r="F5211" s="1" t="s">
        <v>3808</v>
      </c>
      <c r="G5211" s="1" t="b">
        <v>1</v>
      </c>
      <c r="H5211" s="1" t="b">
        <v>1</v>
      </c>
      <c r="I5211" s="1" t="s">
        <v>2221</v>
      </c>
      <c r="J5211" s="5"/>
    </row>
    <row r="5212" hidden="1">
      <c r="A5212" s="2" t="s">
        <v>954</v>
      </c>
      <c r="B5212" s="14"/>
      <c r="C5212" s="1" t="s">
        <v>22</v>
      </c>
      <c r="D5212" s="2" t="s">
        <v>936</v>
      </c>
      <c r="E5212" s="1" t="s">
        <v>22</v>
      </c>
      <c r="F5212" s="1" t="s">
        <v>3809</v>
      </c>
      <c r="G5212" s="1" t="b">
        <v>1</v>
      </c>
      <c r="H5212" s="1" t="b">
        <v>1</v>
      </c>
      <c r="I5212" s="1" t="s">
        <v>2221</v>
      </c>
      <c r="J5212" s="5"/>
    </row>
    <row r="5213" hidden="1">
      <c r="A5213" s="2" t="s">
        <v>954</v>
      </c>
      <c r="B5213" s="14"/>
      <c r="C5213" s="1" t="s">
        <v>22</v>
      </c>
      <c r="D5213" s="2" t="s">
        <v>1023</v>
      </c>
      <c r="E5213" s="1" t="s">
        <v>15</v>
      </c>
      <c r="F5213" s="1" t="s">
        <v>3245</v>
      </c>
      <c r="G5213" s="1" t="b">
        <v>1</v>
      </c>
      <c r="H5213" s="1" t="b">
        <v>1</v>
      </c>
      <c r="I5213" s="1" t="s">
        <v>2221</v>
      </c>
      <c r="J5213" s="5"/>
    </row>
    <row r="5214" hidden="1">
      <c r="A5214" s="2" t="s">
        <v>955</v>
      </c>
      <c r="B5214" s="14"/>
      <c r="C5214" s="1" t="s">
        <v>22</v>
      </c>
      <c r="D5214" s="2" t="s">
        <v>1026</v>
      </c>
      <c r="E5214" s="1" t="s">
        <v>17</v>
      </c>
      <c r="F5214" s="4"/>
      <c r="G5214" s="1" t="b">
        <v>1</v>
      </c>
      <c r="H5214" s="1" t="b">
        <v>1</v>
      </c>
      <c r="I5214" s="1" t="s">
        <v>2207</v>
      </c>
      <c r="J5214" s="5"/>
    </row>
    <row r="5215" hidden="1">
      <c r="A5215" s="2" t="s">
        <v>955</v>
      </c>
      <c r="B5215" s="14"/>
      <c r="C5215" s="1" t="s">
        <v>22</v>
      </c>
      <c r="D5215" s="2" t="s">
        <v>1026</v>
      </c>
      <c r="E5215" s="1" t="s">
        <v>17</v>
      </c>
      <c r="F5215" s="1" t="s">
        <v>3676</v>
      </c>
      <c r="G5215" s="1" t="b">
        <v>1</v>
      </c>
      <c r="H5215" s="1" t="b">
        <v>1</v>
      </c>
      <c r="I5215" s="1" t="s">
        <v>2207</v>
      </c>
      <c r="J5215" s="5"/>
    </row>
    <row r="5216" hidden="1">
      <c r="A5216" s="2" t="s">
        <v>955</v>
      </c>
      <c r="B5216" s="14"/>
      <c r="C5216" s="1" t="s">
        <v>22</v>
      </c>
      <c r="D5216" s="2" t="s">
        <v>928</v>
      </c>
      <c r="E5216" s="1" t="s">
        <v>22</v>
      </c>
      <c r="F5216" s="1" t="s">
        <v>3677</v>
      </c>
      <c r="G5216" s="1" t="b">
        <v>1</v>
      </c>
      <c r="H5216" s="1" t="b">
        <v>1</v>
      </c>
      <c r="I5216" s="1" t="s">
        <v>2221</v>
      </c>
      <c r="J5216" s="5"/>
    </row>
    <row r="5217" hidden="1">
      <c r="A5217" s="2" t="s">
        <v>955</v>
      </c>
      <c r="B5217" s="14"/>
      <c r="C5217" s="1" t="s">
        <v>22</v>
      </c>
      <c r="D5217" s="2" t="s">
        <v>1054</v>
      </c>
      <c r="E5217" s="1" t="s">
        <v>22</v>
      </c>
      <c r="F5217" s="1" t="s">
        <v>2384</v>
      </c>
      <c r="G5217" s="1" t="b">
        <v>1</v>
      </c>
      <c r="H5217" s="1" t="b">
        <v>1</v>
      </c>
      <c r="I5217" s="1" t="s">
        <v>2221</v>
      </c>
      <c r="J5217" s="5"/>
    </row>
    <row r="5218" hidden="1">
      <c r="A5218" s="2" t="s">
        <v>955</v>
      </c>
      <c r="B5218" s="14"/>
      <c r="C5218" s="1" t="s">
        <v>22</v>
      </c>
      <c r="D5218" s="2" t="s">
        <v>936</v>
      </c>
      <c r="E5218" s="1" t="s">
        <v>22</v>
      </c>
      <c r="F5218" s="1" t="s">
        <v>3669</v>
      </c>
      <c r="G5218" s="1" t="b">
        <v>1</v>
      </c>
      <c r="H5218" s="1" t="b">
        <v>1</v>
      </c>
      <c r="I5218" s="1" t="s">
        <v>2221</v>
      </c>
      <c r="J5218" s="5"/>
    </row>
    <row r="5219" hidden="1">
      <c r="A5219" s="2" t="s">
        <v>955</v>
      </c>
      <c r="B5219" s="14"/>
      <c r="C5219" s="1" t="s">
        <v>22</v>
      </c>
      <c r="D5219" s="2" t="s">
        <v>1026</v>
      </c>
      <c r="E5219" s="1" t="s">
        <v>17</v>
      </c>
      <c r="F5219" s="4"/>
      <c r="G5219" s="1" t="b">
        <v>1</v>
      </c>
      <c r="H5219" s="1" t="b">
        <v>1</v>
      </c>
      <c r="I5219" s="1" t="s">
        <v>2221</v>
      </c>
      <c r="J5219" s="5"/>
    </row>
    <row r="5220" hidden="1">
      <c r="A5220" s="2" t="s">
        <v>955</v>
      </c>
      <c r="B5220" s="14"/>
      <c r="C5220" s="1" t="s">
        <v>22</v>
      </c>
      <c r="D5220" s="2" t="s">
        <v>936</v>
      </c>
      <c r="E5220" s="1" t="s">
        <v>22</v>
      </c>
      <c r="F5220" s="1" t="s">
        <v>3671</v>
      </c>
      <c r="G5220" s="1" t="b">
        <v>1</v>
      </c>
      <c r="H5220" s="1" t="b">
        <v>1</v>
      </c>
      <c r="I5220" s="1" t="s">
        <v>2221</v>
      </c>
      <c r="J5220" s="5"/>
    </row>
    <row r="5221" hidden="1">
      <c r="A5221" s="2" t="s">
        <v>955</v>
      </c>
      <c r="B5221" s="14"/>
      <c r="C5221" s="1" t="s">
        <v>22</v>
      </c>
      <c r="D5221" s="2" t="s">
        <v>1023</v>
      </c>
      <c r="E5221" s="1" t="s">
        <v>15</v>
      </c>
      <c r="F5221" s="1" t="s">
        <v>3245</v>
      </c>
      <c r="G5221" s="1" t="b">
        <v>1</v>
      </c>
      <c r="H5221" s="1" t="b">
        <v>1</v>
      </c>
      <c r="I5221" s="1" t="s">
        <v>2221</v>
      </c>
      <c r="J5221" s="5"/>
    </row>
    <row r="5222" hidden="1">
      <c r="A5222" s="2" t="s">
        <v>956</v>
      </c>
      <c r="B5222" s="14"/>
      <c r="C5222" s="1" t="s">
        <v>22</v>
      </c>
      <c r="D5222" s="2" t="s">
        <v>967</v>
      </c>
      <c r="E5222" s="1" t="s">
        <v>20</v>
      </c>
      <c r="F5222" s="4"/>
      <c r="G5222" s="1" t="b">
        <v>1</v>
      </c>
      <c r="H5222" s="1" t="b">
        <v>1</v>
      </c>
      <c r="I5222" s="1" t="s">
        <v>2207</v>
      </c>
      <c r="J5222" s="5"/>
    </row>
    <row r="5223" hidden="1">
      <c r="A5223" s="2" t="s">
        <v>956</v>
      </c>
      <c r="B5223" s="14"/>
      <c r="C5223" s="1" t="s">
        <v>22</v>
      </c>
      <c r="D5223" s="2" t="s">
        <v>967</v>
      </c>
      <c r="E5223" s="1" t="s">
        <v>20</v>
      </c>
      <c r="F5223" s="1" t="s">
        <v>3663</v>
      </c>
      <c r="G5223" s="1" t="b">
        <v>1</v>
      </c>
      <c r="H5223" s="1" t="b">
        <v>1</v>
      </c>
      <c r="I5223" s="1" t="s">
        <v>2207</v>
      </c>
      <c r="J5223" s="5"/>
    </row>
    <row r="5224" hidden="1">
      <c r="A5224" s="2" t="s">
        <v>956</v>
      </c>
      <c r="B5224" s="14"/>
      <c r="C5224" s="1" t="s">
        <v>22</v>
      </c>
      <c r="D5224" s="2" t="s">
        <v>929</v>
      </c>
      <c r="E5224" s="1" t="s">
        <v>22</v>
      </c>
      <c r="F5224" s="1" t="s">
        <v>3789</v>
      </c>
      <c r="G5224" s="1" t="b">
        <v>1</v>
      </c>
      <c r="H5224" s="1" t="b">
        <v>1</v>
      </c>
      <c r="I5224" s="1" t="s">
        <v>2221</v>
      </c>
      <c r="J5224" s="5"/>
    </row>
    <row r="5225" hidden="1">
      <c r="A5225" s="2" t="s">
        <v>956</v>
      </c>
      <c r="B5225" s="14"/>
      <c r="C5225" s="1" t="s">
        <v>22</v>
      </c>
      <c r="D5225" s="2" t="s">
        <v>2652</v>
      </c>
      <c r="E5225" s="4"/>
      <c r="F5225" s="1" t="s">
        <v>2384</v>
      </c>
      <c r="G5225" s="1" t="b">
        <v>0</v>
      </c>
      <c r="H5225" s="1" t="b">
        <v>0</v>
      </c>
      <c r="I5225" s="1" t="s">
        <v>2221</v>
      </c>
      <c r="J5225" s="5"/>
    </row>
    <row r="5226" hidden="1">
      <c r="A5226" s="2" t="s">
        <v>956</v>
      </c>
      <c r="B5226" s="14"/>
      <c r="C5226" s="1" t="s">
        <v>22</v>
      </c>
      <c r="D5226" s="2" t="s">
        <v>936</v>
      </c>
      <c r="E5226" s="1" t="s">
        <v>22</v>
      </c>
      <c r="F5226" s="1" t="s">
        <v>3671</v>
      </c>
      <c r="G5226" s="1" t="b">
        <v>1</v>
      </c>
      <c r="H5226" s="1" t="b">
        <v>1</v>
      </c>
      <c r="I5226" s="1" t="s">
        <v>2221</v>
      </c>
      <c r="J5226" s="5"/>
    </row>
    <row r="5227" hidden="1">
      <c r="A5227" s="2" t="s">
        <v>956</v>
      </c>
      <c r="B5227" s="14"/>
      <c r="C5227" s="1" t="s">
        <v>22</v>
      </c>
      <c r="D5227" s="2" t="s">
        <v>1023</v>
      </c>
      <c r="E5227" s="1" t="s">
        <v>15</v>
      </c>
      <c r="F5227" s="1" t="s">
        <v>3245</v>
      </c>
      <c r="G5227" s="1" t="b">
        <v>1</v>
      </c>
      <c r="H5227" s="1" t="b">
        <v>1</v>
      </c>
      <c r="I5227" s="1" t="s">
        <v>2221</v>
      </c>
      <c r="J5227" s="5"/>
    </row>
    <row r="5228" hidden="1">
      <c r="A5228" s="2" t="s">
        <v>957</v>
      </c>
      <c r="B5228" s="14"/>
      <c r="C5228" s="1" t="s">
        <v>22</v>
      </c>
      <c r="D5228" s="2" t="s">
        <v>1025</v>
      </c>
      <c r="E5228" s="1" t="s">
        <v>17</v>
      </c>
      <c r="F5228" s="4"/>
      <c r="G5228" s="1" t="b">
        <v>1</v>
      </c>
      <c r="H5228" s="1" t="b">
        <v>1</v>
      </c>
      <c r="I5228" s="1" t="s">
        <v>2207</v>
      </c>
      <c r="J5228" s="5"/>
    </row>
    <row r="5229" hidden="1">
      <c r="A5229" s="2" t="s">
        <v>957</v>
      </c>
      <c r="B5229" s="14"/>
      <c r="C5229" s="1" t="s">
        <v>22</v>
      </c>
      <c r="D5229" s="2" t="s">
        <v>1025</v>
      </c>
      <c r="E5229" s="1" t="s">
        <v>17</v>
      </c>
      <c r="F5229" s="1" t="s">
        <v>3621</v>
      </c>
      <c r="G5229" s="1" t="b">
        <v>1</v>
      </c>
      <c r="H5229" s="1" t="b">
        <v>1</v>
      </c>
      <c r="I5229" s="1" t="s">
        <v>2207</v>
      </c>
      <c r="J5229" s="5"/>
    </row>
    <row r="5230" hidden="1">
      <c r="A5230" s="2" t="s">
        <v>957</v>
      </c>
      <c r="B5230" s="14"/>
      <c r="C5230" s="1" t="s">
        <v>22</v>
      </c>
      <c r="D5230" s="2" t="s">
        <v>930</v>
      </c>
      <c r="E5230" s="1" t="s">
        <v>22</v>
      </c>
      <c r="F5230" s="1" t="s">
        <v>3810</v>
      </c>
      <c r="G5230" s="1" t="b">
        <v>1</v>
      </c>
      <c r="H5230" s="1" t="b">
        <v>1</v>
      </c>
      <c r="I5230" s="1" t="s">
        <v>2221</v>
      </c>
      <c r="J5230" s="5"/>
    </row>
    <row r="5231" hidden="1">
      <c r="A5231" s="2" t="s">
        <v>957</v>
      </c>
      <c r="B5231" s="14"/>
      <c r="C5231" s="1" t="s">
        <v>22</v>
      </c>
      <c r="D5231" s="2" t="s">
        <v>936</v>
      </c>
      <c r="E5231" s="1" t="s">
        <v>22</v>
      </c>
      <c r="F5231" s="1" t="s">
        <v>3669</v>
      </c>
      <c r="G5231" s="1" t="b">
        <v>1</v>
      </c>
      <c r="H5231" s="1" t="b">
        <v>1</v>
      </c>
      <c r="I5231" s="1" t="s">
        <v>2221</v>
      </c>
      <c r="J5231" s="5"/>
    </row>
    <row r="5232" hidden="1">
      <c r="A5232" s="2" t="s">
        <v>957</v>
      </c>
      <c r="B5232" s="14"/>
      <c r="C5232" s="1" t="s">
        <v>22</v>
      </c>
      <c r="D5232" s="2" t="s">
        <v>1057</v>
      </c>
      <c r="E5232" s="1" t="s">
        <v>22</v>
      </c>
      <c r="F5232" s="1" t="s">
        <v>3859</v>
      </c>
      <c r="G5232" s="1" t="b">
        <v>1</v>
      </c>
      <c r="H5232" s="1" t="b">
        <v>1</v>
      </c>
      <c r="I5232" s="1" t="s">
        <v>2221</v>
      </c>
      <c r="J5232" s="5"/>
    </row>
    <row r="5233" hidden="1">
      <c r="A5233" s="2" t="s">
        <v>957</v>
      </c>
      <c r="B5233" s="14"/>
      <c r="C5233" s="1" t="s">
        <v>22</v>
      </c>
      <c r="D5233" s="2" t="s">
        <v>957</v>
      </c>
      <c r="E5233" s="1" t="s">
        <v>22</v>
      </c>
      <c r="F5233" s="1" t="s">
        <v>3803</v>
      </c>
      <c r="G5233" s="1" t="b">
        <v>1</v>
      </c>
      <c r="H5233" s="1" t="b">
        <v>1</v>
      </c>
      <c r="I5233" s="1" t="s">
        <v>2221</v>
      </c>
      <c r="J5233" s="5"/>
    </row>
    <row r="5234" hidden="1">
      <c r="A5234" s="2" t="s">
        <v>957</v>
      </c>
      <c r="B5234" s="14"/>
      <c r="C5234" s="1" t="s">
        <v>22</v>
      </c>
      <c r="D5234" s="2" t="s">
        <v>1047</v>
      </c>
      <c r="E5234" s="1" t="s">
        <v>22</v>
      </c>
      <c r="F5234" s="1" t="s">
        <v>3804</v>
      </c>
      <c r="G5234" s="1" t="b">
        <v>1</v>
      </c>
      <c r="H5234" s="1" t="b">
        <v>1</v>
      </c>
      <c r="I5234" s="1" t="s">
        <v>2221</v>
      </c>
      <c r="J5234" s="5"/>
    </row>
    <row r="5235" hidden="1">
      <c r="A5235" s="2" t="s">
        <v>957</v>
      </c>
      <c r="B5235" s="14"/>
      <c r="C5235" s="1" t="s">
        <v>22</v>
      </c>
      <c r="D5235" s="2" t="s">
        <v>1046</v>
      </c>
      <c r="E5235" s="1" t="s">
        <v>22</v>
      </c>
      <c r="F5235" s="1" t="s">
        <v>3805</v>
      </c>
      <c r="G5235" s="1" t="b">
        <v>1</v>
      </c>
      <c r="H5235" s="1" t="b">
        <v>1</v>
      </c>
      <c r="I5235" s="1" t="s">
        <v>2221</v>
      </c>
      <c r="J5235" s="5"/>
    </row>
    <row r="5236" hidden="1">
      <c r="A5236" s="2" t="s">
        <v>957</v>
      </c>
      <c r="B5236" s="14"/>
      <c r="C5236" s="1" t="s">
        <v>22</v>
      </c>
      <c r="D5236" s="2" t="s">
        <v>1057</v>
      </c>
      <c r="E5236" s="1" t="s">
        <v>22</v>
      </c>
      <c r="F5236" s="1" t="s">
        <v>3806</v>
      </c>
      <c r="G5236" s="1" t="b">
        <v>1</v>
      </c>
      <c r="H5236" s="1" t="b">
        <v>1</v>
      </c>
      <c r="I5236" s="1" t="s">
        <v>2221</v>
      </c>
      <c r="J5236" s="5"/>
    </row>
    <row r="5237" hidden="1">
      <c r="A5237" s="2" t="s">
        <v>957</v>
      </c>
      <c r="B5237" s="14"/>
      <c r="C5237" s="1" t="s">
        <v>22</v>
      </c>
      <c r="D5237" s="2" t="s">
        <v>937</v>
      </c>
      <c r="E5237" s="1" t="s">
        <v>22</v>
      </c>
      <c r="F5237" s="1" t="s">
        <v>3807</v>
      </c>
      <c r="G5237" s="1" t="b">
        <v>1</v>
      </c>
      <c r="H5237" s="1" t="b">
        <v>1</v>
      </c>
      <c r="I5237" s="1" t="s">
        <v>2221</v>
      </c>
      <c r="J5237" s="5"/>
    </row>
    <row r="5238" hidden="1">
      <c r="A5238" s="2" t="s">
        <v>957</v>
      </c>
      <c r="B5238" s="14"/>
      <c r="C5238" s="1" t="s">
        <v>22</v>
      </c>
      <c r="D5238" s="2" t="s">
        <v>954</v>
      </c>
      <c r="E5238" s="1" t="s">
        <v>22</v>
      </c>
      <c r="F5238" s="1" t="s">
        <v>3808</v>
      </c>
      <c r="G5238" s="1" t="b">
        <v>1</v>
      </c>
      <c r="H5238" s="1" t="b">
        <v>1</v>
      </c>
      <c r="I5238" s="1" t="s">
        <v>2221</v>
      </c>
      <c r="J5238" s="5"/>
    </row>
    <row r="5239" hidden="1">
      <c r="A5239" s="2" t="s">
        <v>957</v>
      </c>
      <c r="B5239" s="14"/>
      <c r="C5239" s="1" t="s">
        <v>22</v>
      </c>
      <c r="D5239" s="2" t="s">
        <v>936</v>
      </c>
      <c r="E5239" s="1" t="s">
        <v>22</v>
      </c>
      <c r="F5239" s="1" t="s">
        <v>3809</v>
      </c>
      <c r="G5239" s="1" t="b">
        <v>1</v>
      </c>
      <c r="H5239" s="1" t="b">
        <v>1</v>
      </c>
      <c r="I5239" s="1" t="s">
        <v>2221</v>
      </c>
      <c r="J5239" s="5"/>
    </row>
    <row r="5240" hidden="1">
      <c r="A5240" s="2" t="s">
        <v>957</v>
      </c>
      <c r="B5240" s="14"/>
      <c r="C5240" s="1" t="s">
        <v>22</v>
      </c>
      <c r="D5240" s="2" t="s">
        <v>1023</v>
      </c>
      <c r="E5240" s="1" t="s">
        <v>15</v>
      </c>
      <c r="F5240" s="1" t="s">
        <v>3245</v>
      </c>
      <c r="G5240" s="1" t="b">
        <v>1</v>
      </c>
      <c r="H5240" s="1" t="b">
        <v>1</v>
      </c>
      <c r="I5240" s="1" t="s">
        <v>2221</v>
      </c>
      <c r="J5240" s="5"/>
    </row>
    <row r="5241" hidden="1">
      <c r="A5241" s="2" t="s">
        <v>958</v>
      </c>
      <c r="B5241" s="14"/>
      <c r="C5241" s="1" t="s">
        <v>22</v>
      </c>
      <c r="D5241" s="2" t="s">
        <v>1025</v>
      </c>
      <c r="E5241" s="1" t="s">
        <v>17</v>
      </c>
      <c r="F5241" s="4"/>
      <c r="G5241" s="1" t="b">
        <v>1</v>
      </c>
      <c r="H5241" s="1" t="b">
        <v>1</v>
      </c>
      <c r="I5241" s="1" t="s">
        <v>2207</v>
      </c>
      <c r="J5241" s="5"/>
    </row>
    <row r="5242" hidden="1">
      <c r="A5242" s="2" t="s">
        <v>958</v>
      </c>
      <c r="B5242" s="14"/>
      <c r="C5242" s="1" t="s">
        <v>22</v>
      </c>
      <c r="D5242" s="2" t="s">
        <v>1025</v>
      </c>
      <c r="E5242" s="1" t="s">
        <v>17</v>
      </c>
      <c r="F5242" s="1" t="s">
        <v>3621</v>
      </c>
      <c r="G5242" s="1" t="b">
        <v>1</v>
      </c>
      <c r="H5242" s="1" t="b">
        <v>1</v>
      </c>
      <c r="I5242" s="1" t="s">
        <v>2207</v>
      </c>
      <c r="J5242" s="5"/>
    </row>
    <row r="5243" hidden="1">
      <c r="A5243" s="2" t="s">
        <v>958</v>
      </c>
      <c r="B5243" s="14"/>
      <c r="C5243" s="1" t="s">
        <v>22</v>
      </c>
      <c r="D5243" s="2" t="s">
        <v>933</v>
      </c>
      <c r="E5243" s="1" t="s">
        <v>22</v>
      </c>
      <c r="F5243" s="1" t="s">
        <v>3722</v>
      </c>
      <c r="G5243" s="1" t="b">
        <v>1</v>
      </c>
      <c r="H5243" s="1" t="b">
        <v>1</v>
      </c>
      <c r="I5243" s="1" t="s">
        <v>2221</v>
      </c>
      <c r="J5243" s="5"/>
    </row>
    <row r="5244" hidden="1">
      <c r="A5244" s="2" t="s">
        <v>958</v>
      </c>
      <c r="B5244" s="14"/>
      <c r="C5244" s="1" t="s">
        <v>22</v>
      </c>
      <c r="D5244" s="2" t="s">
        <v>936</v>
      </c>
      <c r="E5244" s="1" t="s">
        <v>22</v>
      </c>
      <c r="F5244" s="1" t="s">
        <v>3669</v>
      </c>
      <c r="G5244" s="1" t="b">
        <v>1</v>
      </c>
      <c r="H5244" s="1" t="b">
        <v>1</v>
      </c>
      <c r="I5244" s="1" t="s">
        <v>2221</v>
      </c>
      <c r="J5244" s="5"/>
    </row>
    <row r="5245" hidden="1">
      <c r="A5245" s="2" t="s">
        <v>958</v>
      </c>
      <c r="B5245" s="14"/>
      <c r="C5245" s="1" t="s">
        <v>22</v>
      </c>
      <c r="D5245" s="2" t="s">
        <v>947</v>
      </c>
      <c r="E5245" s="1" t="s">
        <v>22</v>
      </c>
      <c r="F5245" s="1" t="s">
        <v>3782</v>
      </c>
      <c r="G5245" s="1" t="b">
        <v>1</v>
      </c>
      <c r="H5245" s="1" t="b">
        <v>1</v>
      </c>
      <c r="I5245" s="1" t="s">
        <v>2221</v>
      </c>
      <c r="J5245" s="5"/>
    </row>
    <row r="5246" hidden="1">
      <c r="A5246" s="2" t="s">
        <v>958</v>
      </c>
      <c r="B5246" s="14"/>
      <c r="C5246" s="1" t="s">
        <v>22</v>
      </c>
      <c r="D5246" s="2" t="s">
        <v>1026</v>
      </c>
      <c r="E5246" s="1" t="s">
        <v>17</v>
      </c>
      <c r="F5246" s="1" t="s">
        <v>2418</v>
      </c>
      <c r="G5246" s="1" t="b">
        <v>1</v>
      </c>
      <c r="H5246" s="1" t="b">
        <v>1</v>
      </c>
      <c r="I5246" s="1" t="s">
        <v>2221</v>
      </c>
      <c r="J5246" s="5"/>
    </row>
    <row r="5247" hidden="1">
      <c r="A5247" s="2" t="s">
        <v>958</v>
      </c>
      <c r="B5247" s="14"/>
      <c r="C5247" s="1" t="s">
        <v>22</v>
      </c>
      <c r="D5247" s="2" t="s">
        <v>937</v>
      </c>
      <c r="E5247" s="1" t="s">
        <v>22</v>
      </c>
      <c r="F5247" s="1" t="s">
        <v>3672</v>
      </c>
      <c r="G5247" s="1" t="b">
        <v>1</v>
      </c>
      <c r="H5247" s="1" t="b">
        <v>1</v>
      </c>
      <c r="I5247" s="1" t="s">
        <v>2221</v>
      </c>
      <c r="J5247" s="5"/>
    </row>
    <row r="5248" hidden="1">
      <c r="A5248" s="2" t="s">
        <v>958</v>
      </c>
      <c r="B5248" s="14"/>
      <c r="C5248" s="1" t="s">
        <v>22</v>
      </c>
      <c r="D5248" s="2" t="s">
        <v>1025</v>
      </c>
      <c r="E5248" s="1" t="s">
        <v>17</v>
      </c>
      <c r="F5248" s="1" t="s">
        <v>2132</v>
      </c>
      <c r="G5248" s="1" t="b">
        <v>1</v>
      </c>
      <c r="H5248" s="1" t="b">
        <v>1</v>
      </c>
      <c r="I5248" s="1" t="s">
        <v>2221</v>
      </c>
      <c r="J5248" s="5"/>
    </row>
    <row r="5249" hidden="1">
      <c r="A5249" s="2" t="s">
        <v>958</v>
      </c>
      <c r="B5249" s="14"/>
      <c r="C5249" s="1" t="s">
        <v>22</v>
      </c>
      <c r="D5249" s="2" t="s">
        <v>940</v>
      </c>
      <c r="E5249" s="1" t="s">
        <v>22</v>
      </c>
      <c r="F5249" s="1" t="s">
        <v>3690</v>
      </c>
      <c r="G5249" s="1" t="b">
        <v>1</v>
      </c>
      <c r="H5249" s="1" t="b">
        <v>1</v>
      </c>
      <c r="I5249" s="1" t="s">
        <v>2221</v>
      </c>
      <c r="J5249" s="5"/>
    </row>
    <row r="5250" hidden="1">
      <c r="A5250" s="2" t="s">
        <v>958</v>
      </c>
      <c r="B5250" s="14"/>
      <c r="C5250" s="1" t="s">
        <v>22</v>
      </c>
      <c r="D5250" s="2" t="s">
        <v>936</v>
      </c>
      <c r="E5250" s="1" t="s">
        <v>22</v>
      </c>
      <c r="F5250" s="1" t="s">
        <v>3671</v>
      </c>
      <c r="G5250" s="1" t="b">
        <v>1</v>
      </c>
      <c r="H5250" s="1" t="b">
        <v>1</v>
      </c>
      <c r="I5250" s="1" t="s">
        <v>2221</v>
      </c>
      <c r="J5250" s="5"/>
    </row>
    <row r="5251" hidden="1">
      <c r="A5251" s="2" t="s">
        <v>958</v>
      </c>
      <c r="B5251" s="14"/>
      <c r="C5251" s="1" t="s">
        <v>22</v>
      </c>
      <c r="D5251" s="2" t="s">
        <v>1023</v>
      </c>
      <c r="E5251" s="1" t="s">
        <v>15</v>
      </c>
      <c r="F5251" s="1" t="s">
        <v>3245</v>
      </c>
      <c r="G5251" s="1" t="b">
        <v>1</v>
      </c>
      <c r="H5251" s="1" t="b">
        <v>1</v>
      </c>
      <c r="I5251" s="1" t="s">
        <v>2221</v>
      </c>
      <c r="J5251" s="5"/>
    </row>
    <row r="5252" hidden="1">
      <c r="A5252" s="2" t="s">
        <v>959</v>
      </c>
      <c r="B5252" s="14"/>
      <c r="C5252" s="1" t="s">
        <v>15</v>
      </c>
      <c r="D5252" s="2" t="s">
        <v>1026</v>
      </c>
      <c r="E5252" s="1" t="s">
        <v>17</v>
      </c>
      <c r="F5252" s="4"/>
      <c r="G5252" s="1" t="b">
        <v>1</v>
      </c>
      <c r="H5252" s="1" t="b">
        <v>1</v>
      </c>
      <c r="I5252" s="1" t="s">
        <v>2207</v>
      </c>
      <c r="J5252" s="5"/>
    </row>
    <row r="5253" hidden="1">
      <c r="A5253" s="2" t="s">
        <v>959</v>
      </c>
      <c r="B5253" s="14"/>
      <c r="C5253" s="1" t="s">
        <v>15</v>
      </c>
      <c r="D5253" s="2" t="s">
        <v>1026</v>
      </c>
      <c r="E5253" s="1" t="s">
        <v>17</v>
      </c>
      <c r="F5253" s="1" t="s">
        <v>3676</v>
      </c>
      <c r="G5253" s="1" t="b">
        <v>1</v>
      </c>
      <c r="H5253" s="1" t="b">
        <v>1</v>
      </c>
      <c r="I5253" s="1" t="s">
        <v>2207</v>
      </c>
      <c r="J5253" s="5"/>
    </row>
    <row r="5254" hidden="1">
      <c r="A5254" s="2" t="s">
        <v>959</v>
      </c>
      <c r="B5254" s="14"/>
      <c r="C5254" s="1" t="s">
        <v>15</v>
      </c>
      <c r="D5254" s="2" t="s">
        <v>863</v>
      </c>
      <c r="E5254" s="1" t="s">
        <v>13</v>
      </c>
      <c r="F5254" s="4"/>
      <c r="G5254" s="1" t="b">
        <v>1</v>
      </c>
      <c r="H5254" s="1" t="b">
        <v>1</v>
      </c>
      <c r="I5254" s="1" t="s">
        <v>2221</v>
      </c>
      <c r="J5254" s="5"/>
    </row>
    <row r="5255" hidden="1">
      <c r="A5255" s="2" t="s">
        <v>959</v>
      </c>
      <c r="B5255" s="14"/>
      <c r="C5255" s="1" t="s">
        <v>15</v>
      </c>
      <c r="D5255" s="2" t="s">
        <v>12</v>
      </c>
      <c r="E5255" s="1" t="s">
        <v>13</v>
      </c>
      <c r="F5255" s="4"/>
      <c r="G5255" s="1" t="b">
        <v>0</v>
      </c>
      <c r="H5255" s="1" t="b">
        <v>1</v>
      </c>
      <c r="I5255" s="1" t="s">
        <v>2221</v>
      </c>
      <c r="J5255" s="5"/>
    </row>
    <row r="5256" hidden="1">
      <c r="A5256" s="2" t="s">
        <v>959</v>
      </c>
      <c r="B5256" s="14"/>
      <c r="C5256" s="1" t="s">
        <v>15</v>
      </c>
      <c r="D5256" s="2" t="s">
        <v>577</v>
      </c>
      <c r="E5256" s="1" t="s">
        <v>13</v>
      </c>
      <c r="F5256" s="4"/>
      <c r="G5256" s="1" t="b">
        <v>0</v>
      </c>
      <c r="H5256" s="1" t="b">
        <v>1</v>
      </c>
      <c r="I5256" s="1" t="s">
        <v>2221</v>
      </c>
      <c r="J5256" s="5"/>
    </row>
    <row r="5257" hidden="1">
      <c r="A5257" s="2" t="s">
        <v>959</v>
      </c>
      <c r="B5257" s="14"/>
      <c r="C5257" s="1" t="s">
        <v>15</v>
      </c>
      <c r="D5257" s="2" t="s">
        <v>723</v>
      </c>
      <c r="E5257" s="1" t="s">
        <v>13</v>
      </c>
      <c r="F5257" s="4"/>
      <c r="G5257" s="1" t="b">
        <v>0</v>
      </c>
      <c r="H5257" s="1" t="b">
        <v>1</v>
      </c>
      <c r="I5257" s="1" t="s">
        <v>2221</v>
      </c>
      <c r="J5257" s="5"/>
    </row>
    <row r="5258" hidden="1">
      <c r="A5258" s="2" t="s">
        <v>959</v>
      </c>
      <c r="B5258" s="14"/>
      <c r="C5258" s="1" t="s">
        <v>15</v>
      </c>
      <c r="D5258" s="2" t="s">
        <v>800</v>
      </c>
      <c r="E5258" s="1" t="s">
        <v>13</v>
      </c>
      <c r="F5258" s="4"/>
      <c r="G5258" s="1" t="b">
        <v>0</v>
      </c>
      <c r="H5258" s="1" t="b">
        <v>1</v>
      </c>
      <c r="I5258" s="1" t="s">
        <v>2221</v>
      </c>
      <c r="J5258" s="5"/>
    </row>
    <row r="5259" hidden="1">
      <c r="A5259" s="2" t="s">
        <v>959</v>
      </c>
      <c r="B5259" s="14"/>
      <c r="C5259" s="1" t="s">
        <v>15</v>
      </c>
      <c r="D5259" s="2" t="s">
        <v>279</v>
      </c>
      <c r="E5259" s="1" t="s">
        <v>13</v>
      </c>
      <c r="F5259" s="4"/>
      <c r="G5259" s="1" t="b">
        <v>0</v>
      </c>
      <c r="H5259" s="1" t="b">
        <v>1</v>
      </c>
      <c r="I5259" s="1" t="s">
        <v>2221</v>
      </c>
      <c r="J5259" s="5"/>
    </row>
    <row r="5260" hidden="1">
      <c r="A5260" s="2" t="s">
        <v>959</v>
      </c>
      <c r="B5260" s="14"/>
      <c r="C5260" s="1" t="s">
        <v>15</v>
      </c>
      <c r="D5260" s="2" t="s">
        <v>1160</v>
      </c>
      <c r="E5260" s="1" t="s">
        <v>13</v>
      </c>
      <c r="F5260" s="4"/>
      <c r="G5260" s="1" t="b">
        <v>0</v>
      </c>
      <c r="H5260" s="1" t="b">
        <v>1</v>
      </c>
      <c r="I5260" s="1" t="s">
        <v>2221</v>
      </c>
      <c r="J5260" s="5"/>
    </row>
    <row r="5261" hidden="1">
      <c r="A5261" s="2" t="s">
        <v>959</v>
      </c>
      <c r="B5261" s="14"/>
      <c r="C5261" s="1" t="s">
        <v>15</v>
      </c>
      <c r="D5261" s="2" t="s">
        <v>1060</v>
      </c>
      <c r="E5261" s="1" t="s">
        <v>13</v>
      </c>
      <c r="F5261" s="4"/>
      <c r="G5261" s="1" t="b">
        <v>0</v>
      </c>
      <c r="H5261" s="1" t="b">
        <v>1</v>
      </c>
      <c r="I5261" s="1" t="s">
        <v>2221</v>
      </c>
      <c r="J5261" s="5"/>
    </row>
    <row r="5262" hidden="1">
      <c r="A5262" s="2" t="s">
        <v>959</v>
      </c>
      <c r="B5262" s="14"/>
      <c r="C5262" s="1" t="s">
        <v>15</v>
      </c>
      <c r="D5262" s="2" t="s">
        <v>2652</v>
      </c>
      <c r="E5262" s="4"/>
      <c r="F5262" s="4"/>
      <c r="G5262" s="1" t="b">
        <v>0</v>
      </c>
      <c r="H5262" s="1" t="b">
        <v>0</v>
      </c>
      <c r="I5262" s="1" t="s">
        <v>2221</v>
      </c>
      <c r="J5262" s="5"/>
    </row>
    <row r="5263" hidden="1">
      <c r="A5263" s="2" t="s">
        <v>959</v>
      </c>
      <c r="B5263" s="14"/>
      <c r="C5263" s="1" t="s">
        <v>15</v>
      </c>
      <c r="D5263" s="2" t="s">
        <v>2653</v>
      </c>
      <c r="E5263" s="4"/>
      <c r="F5263" s="1" t="s">
        <v>2654</v>
      </c>
      <c r="G5263" s="1" t="b">
        <v>0</v>
      </c>
      <c r="H5263" s="1" t="b">
        <v>0</v>
      </c>
      <c r="I5263" s="1" t="s">
        <v>2221</v>
      </c>
      <c r="J5263" s="5"/>
    </row>
    <row r="5264" hidden="1">
      <c r="A5264" s="2" t="s">
        <v>968</v>
      </c>
      <c r="B5264" s="14"/>
      <c r="C5264" s="1" t="s">
        <v>15</v>
      </c>
      <c r="D5264" s="2" t="s">
        <v>962</v>
      </c>
      <c r="E5264" s="1" t="s">
        <v>20</v>
      </c>
      <c r="F5264" s="4"/>
      <c r="G5264" s="1" t="b">
        <v>1</v>
      </c>
      <c r="H5264" s="1" t="b">
        <v>1</v>
      </c>
      <c r="I5264" s="1" t="s">
        <v>2207</v>
      </c>
      <c r="J5264" s="5"/>
    </row>
    <row r="5265" hidden="1">
      <c r="A5265" s="2" t="s">
        <v>968</v>
      </c>
      <c r="B5265" s="14"/>
      <c r="C5265" s="1" t="s">
        <v>15</v>
      </c>
      <c r="D5265" s="2" t="s">
        <v>962</v>
      </c>
      <c r="E5265" s="1" t="s">
        <v>20</v>
      </c>
      <c r="F5265" s="1" t="s">
        <v>3662</v>
      </c>
      <c r="G5265" s="1" t="b">
        <v>1</v>
      </c>
      <c r="H5265" s="1" t="b">
        <v>1</v>
      </c>
      <c r="I5265" s="1" t="s">
        <v>2207</v>
      </c>
      <c r="J5265" s="5"/>
    </row>
    <row r="5266" hidden="1">
      <c r="A5266" s="2" t="s">
        <v>970</v>
      </c>
      <c r="B5266" s="14"/>
      <c r="C5266" s="1" t="s">
        <v>167</v>
      </c>
      <c r="D5266" s="2" t="s">
        <v>1026</v>
      </c>
      <c r="E5266" s="1" t="s">
        <v>17</v>
      </c>
      <c r="F5266" s="4"/>
      <c r="G5266" s="1" t="b">
        <v>1</v>
      </c>
      <c r="H5266" s="1" t="b">
        <v>1</v>
      </c>
      <c r="I5266" s="1" t="s">
        <v>2207</v>
      </c>
      <c r="J5266" s="5"/>
    </row>
    <row r="5267" hidden="1">
      <c r="A5267" s="2" t="s">
        <v>970</v>
      </c>
      <c r="B5267" s="14"/>
      <c r="C5267" s="1" t="s">
        <v>167</v>
      </c>
      <c r="D5267" s="2" t="s">
        <v>1026</v>
      </c>
      <c r="E5267" s="1" t="s">
        <v>17</v>
      </c>
      <c r="F5267" s="1" t="s">
        <v>3676</v>
      </c>
      <c r="G5267" s="1" t="b">
        <v>1</v>
      </c>
      <c r="H5267" s="1" t="b">
        <v>1</v>
      </c>
      <c r="I5267" s="1" t="s">
        <v>2207</v>
      </c>
      <c r="J5267" s="5"/>
    </row>
    <row r="5268" hidden="1">
      <c r="A5268" s="2" t="s">
        <v>970</v>
      </c>
      <c r="B5268" s="14"/>
      <c r="C5268" s="1" t="s">
        <v>167</v>
      </c>
      <c r="D5268" s="2" t="s">
        <v>1026</v>
      </c>
      <c r="E5268" s="1" t="s">
        <v>17</v>
      </c>
      <c r="F5268" s="1" t="s">
        <v>2384</v>
      </c>
      <c r="G5268" s="1" t="b">
        <v>1</v>
      </c>
      <c r="H5268" s="1" t="b">
        <v>1</v>
      </c>
      <c r="I5268" s="1" t="s">
        <v>2221</v>
      </c>
      <c r="J5268" s="5"/>
    </row>
    <row r="5269" hidden="1">
      <c r="A5269" s="2" t="s">
        <v>970</v>
      </c>
      <c r="B5269" s="14"/>
      <c r="C5269" s="1" t="s">
        <v>167</v>
      </c>
      <c r="D5269" s="2" t="s">
        <v>1026</v>
      </c>
      <c r="E5269" s="1" t="s">
        <v>17</v>
      </c>
      <c r="F5269" s="1" t="s">
        <v>2247</v>
      </c>
      <c r="G5269" s="1" t="b">
        <v>1</v>
      </c>
      <c r="H5269" s="1" t="b">
        <v>1</v>
      </c>
      <c r="I5269" s="1" t="s">
        <v>2221</v>
      </c>
      <c r="J5269" s="5"/>
    </row>
    <row r="5270" hidden="1">
      <c r="A5270" s="2" t="s">
        <v>970</v>
      </c>
      <c r="B5270" s="14"/>
      <c r="C5270" s="1" t="s">
        <v>167</v>
      </c>
      <c r="D5270" s="2" t="s">
        <v>1023</v>
      </c>
      <c r="E5270" s="1" t="s">
        <v>15</v>
      </c>
      <c r="F5270" s="1" t="s">
        <v>2333</v>
      </c>
      <c r="G5270" s="1" t="b">
        <v>1</v>
      </c>
      <c r="H5270" s="1" t="b">
        <v>1</v>
      </c>
      <c r="I5270" s="1" t="s">
        <v>2221</v>
      </c>
      <c r="J5270" s="5"/>
    </row>
    <row r="5271" hidden="1">
      <c r="A5271" s="2" t="s">
        <v>971</v>
      </c>
      <c r="B5271" s="14"/>
      <c r="C5271" s="1" t="s">
        <v>167</v>
      </c>
      <c r="D5271" s="2" t="s">
        <v>967</v>
      </c>
      <c r="E5271" s="1" t="s">
        <v>20</v>
      </c>
      <c r="F5271" s="4"/>
      <c r="G5271" s="1" t="b">
        <v>1</v>
      </c>
      <c r="H5271" s="1" t="b">
        <v>1</v>
      </c>
      <c r="I5271" s="1" t="s">
        <v>2207</v>
      </c>
      <c r="J5271" s="5"/>
    </row>
    <row r="5272" hidden="1">
      <c r="A5272" s="2" t="s">
        <v>971</v>
      </c>
      <c r="B5272" s="14"/>
      <c r="C5272" s="1" t="s">
        <v>167</v>
      </c>
      <c r="D5272" s="2" t="s">
        <v>967</v>
      </c>
      <c r="E5272" s="1" t="s">
        <v>20</v>
      </c>
      <c r="F5272" s="1" t="s">
        <v>3663</v>
      </c>
      <c r="G5272" s="1" t="b">
        <v>1</v>
      </c>
      <c r="H5272" s="1" t="b">
        <v>1</v>
      </c>
      <c r="I5272" s="1" t="s">
        <v>2207</v>
      </c>
      <c r="J5272" s="5"/>
    </row>
    <row r="5273" hidden="1">
      <c r="A5273" s="2" t="s">
        <v>971</v>
      </c>
      <c r="B5273" s="14"/>
      <c r="C5273" s="1" t="s">
        <v>167</v>
      </c>
      <c r="D5273" s="2" t="s">
        <v>1026</v>
      </c>
      <c r="E5273" s="1" t="s">
        <v>17</v>
      </c>
      <c r="F5273" s="1" t="s">
        <v>2978</v>
      </c>
      <c r="G5273" s="1" t="b">
        <v>1</v>
      </c>
      <c r="H5273" s="1" t="b">
        <v>1</v>
      </c>
      <c r="I5273" s="1" t="s">
        <v>2221</v>
      </c>
      <c r="J5273" s="5"/>
    </row>
    <row r="5274" hidden="1">
      <c r="A5274" s="2" t="s">
        <v>971</v>
      </c>
      <c r="B5274" s="14"/>
      <c r="C5274" s="1" t="s">
        <v>167</v>
      </c>
      <c r="D5274" s="2" t="s">
        <v>1023</v>
      </c>
      <c r="E5274" s="1" t="s">
        <v>15</v>
      </c>
      <c r="F5274" s="1" t="s">
        <v>2333</v>
      </c>
      <c r="G5274" s="1" t="b">
        <v>1</v>
      </c>
      <c r="H5274" s="1" t="b">
        <v>1</v>
      </c>
      <c r="I5274" s="1" t="s">
        <v>2221</v>
      </c>
      <c r="J5274" s="5"/>
    </row>
    <row r="5275" hidden="1">
      <c r="A5275" s="2" t="s">
        <v>972</v>
      </c>
      <c r="B5275" s="14"/>
      <c r="C5275" s="1" t="s">
        <v>167</v>
      </c>
      <c r="D5275" s="2" t="s">
        <v>961</v>
      </c>
      <c r="E5275" s="1" t="s">
        <v>20</v>
      </c>
      <c r="F5275" s="4"/>
      <c r="G5275" s="1" t="b">
        <v>1</v>
      </c>
      <c r="H5275" s="1" t="b">
        <v>1</v>
      </c>
      <c r="I5275" s="1" t="s">
        <v>2207</v>
      </c>
      <c r="J5275" s="5"/>
    </row>
    <row r="5276" hidden="1">
      <c r="A5276" s="2" t="s">
        <v>972</v>
      </c>
      <c r="B5276" s="14"/>
      <c r="C5276" s="1" t="s">
        <v>167</v>
      </c>
      <c r="D5276" s="2" t="s">
        <v>961</v>
      </c>
      <c r="E5276" s="1" t="s">
        <v>20</v>
      </c>
      <c r="F5276" s="1" t="s">
        <v>2192</v>
      </c>
      <c r="G5276" s="1" t="b">
        <v>1</v>
      </c>
      <c r="H5276" s="1" t="b">
        <v>1</v>
      </c>
      <c r="I5276" s="1" t="s">
        <v>2207</v>
      </c>
      <c r="J5276" s="5"/>
    </row>
    <row r="5277" hidden="1">
      <c r="A5277" s="2" t="s">
        <v>972</v>
      </c>
      <c r="B5277" s="14"/>
      <c r="C5277" s="1" t="s">
        <v>167</v>
      </c>
      <c r="D5277" s="2" t="s">
        <v>863</v>
      </c>
      <c r="E5277" s="1" t="s">
        <v>13</v>
      </c>
      <c r="F5277" s="1" t="s">
        <v>2384</v>
      </c>
      <c r="G5277" s="1" t="b">
        <v>1</v>
      </c>
      <c r="H5277" s="1" t="b">
        <v>1</v>
      </c>
      <c r="I5277" s="1" t="s">
        <v>2221</v>
      </c>
      <c r="J5277" s="5"/>
    </row>
    <row r="5278" hidden="1">
      <c r="A5278" s="2" t="s">
        <v>972</v>
      </c>
      <c r="B5278" s="14"/>
      <c r="C5278" s="1" t="s">
        <v>167</v>
      </c>
      <c r="D5278" s="2" t="s">
        <v>1026</v>
      </c>
      <c r="E5278" s="1" t="s">
        <v>17</v>
      </c>
      <c r="F5278" s="1" t="s">
        <v>2107</v>
      </c>
      <c r="G5278" s="1" t="b">
        <v>1</v>
      </c>
      <c r="H5278" s="1" t="b">
        <v>1</v>
      </c>
      <c r="I5278" s="1" t="s">
        <v>2221</v>
      </c>
      <c r="J5278" s="5"/>
    </row>
    <row r="5279" hidden="1">
      <c r="A5279" s="2" t="s">
        <v>973</v>
      </c>
      <c r="B5279" s="14"/>
      <c r="C5279" s="1" t="s">
        <v>167</v>
      </c>
      <c r="D5279" s="2" t="s">
        <v>964</v>
      </c>
      <c r="E5279" s="1" t="s">
        <v>20</v>
      </c>
      <c r="F5279" s="4"/>
      <c r="G5279" s="1" t="b">
        <v>1</v>
      </c>
      <c r="H5279" s="1" t="b">
        <v>1</v>
      </c>
      <c r="I5279" s="1" t="s">
        <v>2207</v>
      </c>
      <c r="J5279" s="5"/>
    </row>
    <row r="5280" hidden="1">
      <c r="A5280" s="2" t="s">
        <v>973</v>
      </c>
      <c r="B5280" s="14"/>
      <c r="C5280" s="1" t="s">
        <v>167</v>
      </c>
      <c r="D5280" s="2" t="s">
        <v>964</v>
      </c>
      <c r="E5280" s="1" t="s">
        <v>20</v>
      </c>
      <c r="F5280" s="1" t="s">
        <v>3682</v>
      </c>
      <c r="G5280" s="1" t="b">
        <v>1</v>
      </c>
      <c r="H5280" s="1" t="b">
        <v>1</v>
      </c>
      <c r="I5280" s="1" t="s">
        <v>2207</v>
      </c>
      <c r="J5280" s="5"/>
    </row>
    <row r="5281" hidden="1">
      <c r="A5281" s="2" t="s">
        <v>973</v>
      </c>
      <c r="B5281" s="14"/>
      <c r="C5281" s="1" t="s">
        <v>167</v>
      </c>
      <c r="D5281" s="2" t="s">
        <v>1026</v>
      </c>
      <c r="E5281" s="1" t="s">
        <v>17</v>
      </c>
      <c r="F5281" s="1" t="s">
        <v>2384</v>
      </c>
      <c r="G5281" s="1" t="b">
        <v>1</v>
      </c>
      <c r="H5281" s="1" t="b">
        <v>1</v>
      </c>
      <c r="I5281" s="1" t="s">
        <v>2221</v>
      </c>
      <c r="J5281" s="5"/>
    </row>
    <row r="5282" hidden="1">
      <c r="A5282" s="2" t="s">
        <v>973</v>
      </c>
      <c r="B5282" s="14"/>
      <c r="C5282" s="1" t="s">
        <v>167</v>
      </c>
      <c r="D5282" s="2" t="s">
        <v>1048</v>
      </c>
      <c r="E5282" s="1" t="s">
        <v>15</v>
      </c>
      <c r="F5282" s="1" t="s">
        <v>2655</v>
      </c>
      <c r="G5282" s="1" t="b">
        <v>1</v>
      </c>
      <c r="H5282" s="1" t="b">
        <v>1</v>
      </c>
      <c r="I5282" s="1" t="s">
        <v>2221</v>
      </c>
      <c r="J5282" s="5"/>
    </row>
    <row r="5283" hidden="1">
      <c r="A5283" s="2" t="s">
        <v>973</v>
      </c>
      <c r="B5283" s="14"/>
      <c r="C5283" s="1" t="s">
        <v>167</v>
      </c>
      <c r="D5283" s="2" t="s">
        <v>1023</v>
      </c>
      <c r="E5283" s="1" t="s">
        <v>15</v>
      </c>
      <c r="F5283" s="1" t="s">
        <v>2333</v>
      </c>
      <c r="G5283" s="1" t="b">
        <v>1</v>
      </c>
      <c r="H5283" s="1" t="b">
        <v>1</v>
      </c>
      <c r="I5283" s="1" t="s">
        <v>2221</v>
      </c>
      <c r="J5283" s="5"/>
    </row>
    <row r="5284" hidden="1">
      <c r="A5284" s="2" t="s">
        <v>974</v>
      </c>
      <c r="B5284" s="14"/>
      <c r="C5284" s="1" t="s">
        <v>167</v>
      </c>
      <c r="D5284" s="2" t="s">
        <v>964</v>
      </c>
      <c r="E5284" s="1" t="s">
        <v>20</v>
      </c>
      <c r="F5284" s="4"/>
      <c r="G5284" s="1" t="b">
        <v>1</v>
      </c>
      <c r="H5284" s="1" t="b">
        <v>1</v>
      </c>
      <c r="I5284" s="1" t="s">
        <v>2207</v>
      </c>
      <c r="J5284" s="5"/>
    </row>
    <row r="5285" hidden="1">
      <c r="A5285" s="2" t="s">
        <v>974</v>
      </c>
      <c r="B5285" s="14"/>
      <c r="C5285" s="1" t="s">
        <v>167</v>
      </c>
      <c r="D5285" s="2" t="s">
        <v>964</v>
      </c>
      <c r="E5285" s="1" t="s">
        <v>20</v>
      </c>
      <c r="F5285" s="1" t="s">
        <v>3682</v>
      </c>
      <c r="G5285" s="1" t="b">
        <v>1</v>
      </c>
      <c r="H5285" s="1" t="b">
        <v>1</v>
      </c>
      <c r="I5285" s="1" t="s">
        <v>2207</v>
      </c>
      <c r="J5285" s="5"/>
    </row>
    <row r="5286" hidden="1">
      <c r="A5286" s="2" t="s">
        <v>974</v>
      </c>
      <c r="B5286" s="14"/>
      <c r="C5286" s="1" t="s">
        <v>167</v>
      </c>
      <c r="D5286" s="1" t="s">
        <v>3860</v>
      </c>
      <c r="E5286" s="4"/>
      <c r="F5286" s="1" t="s">
        <v>3861</v>
      </c>
      <c r="G5286" s="1" t="b">
        <v>1</v>
      </c>
      <c r="H5286" s="1" t="b">
        <v>0</v>
      </c>
      <c r="I5286" s="1" t="s">
        <v>2221</v>
      </c>
      <c r="J5286" s="5"/>
    </row>
    <row r="5287" hidden="1">
      <c r="A5287" s="2" t="s">
        <v>974</v>
      </c>
      <c r="B5287" s="14"/>
      <c r="C5287" s="1" t="s">
        <v>167</v>
      </c>
      <c r="D5287" s="2" t="s">
        <v>2652</v>
      </c>
      <c r="E5287" s="4"/>
      <c r="F5287" s="1" t="s">
        <v>3862</v>
      </c>
      <c r="G5287" s="1" t="b">
        <v>0</v>
      </c>
      <c r="H5287" s="1" t="b">
        <v>0</v>
      </c>
      <c r="I5287" s="1" t="s">
        <v>2221</v>
      </c>
      <c r="J5287" s="5"/>
    </row>
    <row r="5288" hidden="1">
      <c r="A5288" s="2" t="s">
        <v>975</v>
      </c>
      <c r="B5288" s="14"/>
      <c r="C5288" s="1" t="s">
        <v>167</v>
      </c>
      <c r="D5288" s="2" t="s">
        <v>962</v>
      </c>
      <c r="E5288" s="1" t="s">
        <v>20</v>
      </c>
      <c r="F5288" s="4"/>
      <c r="G5288" s="1" t="b">
        <v>1</v>
      </c>
      <c r="H5288" s="1" t="b">
        <v>1</v>
      </c>
      <c r="I5288" s="1" t="s">
        <v>2207</v>
      </c>
      <c r="J5288" s="5"/>
    </row>
    <row r="5289" hidden="1">
      <c r="A5289" s="2" t="s">
        <v>975</v>
      </c>
      <c r="B5289" s="14"/>
      <c r="C5289" s="1" t="s">
        <v>167</v>
      </c>
      <c r="D5289" s="2" t="s">
        <v>962</v>
      </c>
      <c r="E5289" s="1" t="s">
        <v>20</v>
      </c>
      <c r="F5289" s="1" t="s">
        <v>3662</v>
      </c>
      <c r="G5289" s="1" t="b">
        <v>1</v>
      </c>
      <c r="H5289" s="1" t="b">
        <v>1</v>
      </c>
      <c r="I5289" s="1" t="s">
        <v>2207</v>
      </c>
      <c r="J5289" s="5"/>
    </row>
    <row r="5290" hidden="1">
      <c r="A5290" s="2" t="s">
        <v>975</v>
      </c>
      <c r="B5290" s="14"/>
      <c r="C5290" s="1" t="s">
        <v>167</v>
      </c>
      <c r="D5290" s="1" t="s">
        <v>3863</v>
      </c>
      <c r="E5290" s="4"/>
      <c r="F5290" s="1" t="s">
        <v>3864</v>
      </c>
      <c r="G5290" s="1" t="b">
        <v>1</v>
      </c>
      <c r="H5290" s="1" t="b">
        <v>0</v>
      </c>
      <c r="I5290" s="1" t="s">
        <v>2221</v>
      </c>
      <c r="J5290" s="5"/>
    </row>
    <row r="5291" hidden="1">
      <c r="A5291" s="2" t="s">
        <v>975</v>
      </c>
      <c r="B5291" s="14"/>
      <c r="C5291" s="1" t="s">
        <v>167</v>
      </c>
      <c r="D5291" s="2" t="s">
        <v>3865</v>
      </c>
      <c r="E5291" s="4"/>
      <c r="F5291" s="1" t="s">
        <v>3866</v>
      </c>
      <c r="G5291" s="1" t="b">
        <v>0</v>
      </c>
      <c r="H5291" s="1" t="b">
        <v>0</v>
      </c>
      <c r="I5291" s="1" t="s">
        <v>2221</v>
      </c>
      <c r="J5291" s="5"/>
    </row>
    <row r="5292" hidden="1">
      <c r="A5292" s="2" t="s">
        <v>975</v>
      </c>
      <c r="B5292" s="14"/>
      <c r="C5292" s="1" t="s">
        <v>167</v>
      </c>
      <c r="D5292" s="2" t="s">
        <v>3867</v>
      </c>
      <c r="E5292" s="4"/>
      <c r="F5292" s="1" t="s">
        <v>3868</v>
      </c>
      <c r="G5292" s="1" t="b">
        <v>0</v>
      </c>
      <c r="H5292" s="1" t="b">
        <v>0</v>
      </c>
      <c r="I5292" s="1" t="s">
        <v>2221</v>
      </c>
      <c r="J5292" s="5"/>
    </row>
    <row r="5293" hidden="1">
      <c r="A5293" s="2" t="s">
        <v>976</v>
      </c>
      <c r="B5293" s="14"/>
      <c r="C5293" s="1" t="s">
        <v>167</v>
      </c>
      <c r="D5293" s="2" t="s">
        <v>1025</v>
      </c>
      <c r="E5293" s="1" t="s">
        <v>17</v>
      </c>
      <c r="F5293" s="4"/>
      <c r="G5293" s="1" t="b">
        <v>1</v>
      </c>
      <c r="H5293" s="1" t="b">
        <v>1</v>
      </c>
      <c r="I5293" s="1" t="s">
        <v>2207</v>
      </c>
      <c r="J5293" s="5"/>
    </row>
    <row r="5294" hidden="1">
      <c r="A5294" s="2" t="s">
        <v>976</v>
      </c>
      <c r="B5294" s="14"/>
      <c r="C5294" s="1" t="s">
        <v>167</v>
      </c>
      <c r="D5294" s="2" t="s">
        <v>1025</v>
      </c>
      <c r="E5294" s="1" t="s">
        <v>17</v>
      </c>
      <c r="F5294" s="1" t="s">
        <v>3621</v>
      </c>
      <c r="G5294" s="1" t="b">
        <v>1</v>
      </c>
      <c r="H5294" s="1" t="b">
        <v>1</v>
      </c>
      <c r="I5294" s="1" t="s">
        <v>2207</v>
      </c>
      <c r="J5294" s="5"/>
    </row>
    <row r="5295" hidden="1">
      <c r="A5295" s="2" t="s">
        <v>976</v>
      </c>
      <c r="B5295" s="14"/>
      <c r="C5295" s="1" t="s">
        <v>167</v>
      </c>
      <c r="D5295" s="2" t="s">
        <v>868</v>
      </c>
      <c r="E5295" s="1" t="s">
        <v>15</v>
      </c>
      <c r="F5295" s="1" t="s">
        <v>3869</v>
      </c>
      <c r="G5295" s="1" t="b">
        <v>1</v>
      </c>
      <c r="H5295" s="1" t="b">
        <v>1</v>
      </c>
      <c r="I5295" s="1" t="s">
        <v>2221</v>
      </c>
      <c r="J5295" s="5"/>
    </row>
    <row r="5296" hidden="1">
      <c r="A5296" s="2" t="s">
        <v>976</v>
      </c>
      <c r="B5296" s="14"/>
      <c r="C5296" s="1" t="s">
        <v>167</v>
      </c>
      <c r="D5296" s="2" t="s">
        <v>1026</v>
      </c>
      <c r="E5296" s="1" t="s">
        <v>17</v>
      </c>
      <c r="F5296" s="1" t="s">
        <v>2247</v>
      </c>
      <c r="G5296" s="1" t="b">
        <v>1</v>
      </c>
      <c r="H5296" s="1" t="b">
        <v>1</v>
      </c>
      <c r="I5296" s="1" t="s">
        <v>2221</v>
      </c>
      <c r="J5296" s="5"/>
    </row>
    <row r="5297" hidden="1">
      <c r="A5297" s="2" t="s">
        <v>976</v>
      </c>
      <c r="B5297" s="14"/>
      <c r="C5297" s="1" t="s">
        <v>167</v>
      </c>
      <c r="D5297" s="2" t="s">
        <v>1023</v>
      </c>
      <c r="E5297" s="1" t="s">
        <v>15</v>
      </c>
      <c r="F5297" s="1" t="s">
        <v>2333</v>
      </c>
      <c r="G5297" s="1" t="b">
        <v>1</v>
      </c>
      <c r="H5297" s="1" t="b">
        <v>1</v>
      </c>
      <c r="I5297" s="1" t="s">
        <v>2221</v>
      </c>
      <c r="J5297" s="5"/>
    </row>
    <row r="5298" hidden="1">
      <c r="A5298" s="2" t="s">
        <v>977</v>
      </c>
      <c r="B5298" s="14"/>
      <c r="C5298" s="1" t="s">
        <v>167</v>
      </c>
      <c r="D5298" s="2" t="s">
        <v>1026</v>
      </c>
      <c r="E5298" s="1" t="s">
        <v>17</v>
      </c>
      <c r="F5298" s="4"/>
      <c r="G5298" s="1" t="b">
        <v>1</v>
      </c>
      <c r="H5298" s="1" t="b">
        <v>1</v>
      </c>
      <c r="I5298" s="1" t="s">
        <v>2207</v>
      </c>
      <c r="J5298" s="5"/>
    </row>
    <row r="5299" hidden="1">
      <c r="A5299" s="2" t="s">
        <v>977</v>
      </c>
      <c r="B5299" s="14"/>
      <c r="C5299" s="1" t="s">
        <v>167</v>
      </c>
      <c r="D5299" s="2" t="s">
        <v>1026</v>
      </c>
      <c r="E5299" s="1" t="s">
        <v>17</v>
      </c>
      <c r="F5299" s="1" t="s">
        <v>3676</v>
      </c>
      <c r="G5299" s="1" t="b">
        <v>1</v>
      </c>
      <c r="H5299" s="1" t="b">
        <v>1</v>
      </c>
      <c r="I5299" s="1" t="s">
        <v>2207</v>
      </c>
      <c r="J5299" s="5"/>
    </row>
    <row r="5300" hidden="1">
      <c r="A5300" s="2" t="s">
        <v>977</v>
      </c>
      <c r="B5300" s="14"/>
      <c r="C5300" s="1" t="s">
        <v>167</v>
      </c>
      <c r="D5300" s="2" t="s">
        <v>1049</v>
      </c>
      <c r="E5300" s="1" t="s">
        <v>15</v>
      </c>
      <c r="F5300" s="1" t="s">
        <v>2384</v>
      </c>
      <c r="G5300" s="1" t="b">
        <v>1</v>
      </c>
      <c r="H5300" s="1" t="b">
        <v>1</v>
      </c>
      <c r="I5300" s="1" t="s">
        <v>2221</v>
      </c>
      <c r="J5300" s="5"/>
    </row>
    <row r="5301" hidden="1">
      <c r="A5301" s="2" t="s">
        <v>977</v>
      </c>
      <c r="B5301" s="14"/>
      <c r="C5301" s="1" t="s">
        <v>167</v>
      </c>
      <c r="D5301" s="2" t="s">
        <v>1026</v>
      </c>
      <c r="E5301" s="1" t="s">
        <v>17</v>
      </c>
      <c r="F5301" s="1" t="s">
        <v>2107</v>
      </c>
      <c r="G5301" s="1" t="b">
        <v>1</v>
      </c>
      <c r="H5301" s="1" t="b">
        <v>1</v>
      </c>
      <c r="I5301" s="1" t="s">
        <v>2221</v>
      </c>
      <c r="J5301" s="5"/>
    </row>
    <row r="5302" hidden="1">
      <c r="A5302" s="2" t="s">
        <v>978</v>
      </c>
      <c r="B5302" s="14"/>
      <c r="C5302" s="1" t="s">
        <v>167</v>
      </c>
      <c r="D5302" s="2" t="s">
        <v>961</v>
      </c>
      <c r="E5302" s="1" t="s">
        <v>20</v>
      </c>
      <c r="F5302" s="4"/>
      <c r="G5302" s="1" t="b">
        <v>1</v>
      </c>
      <c r="H5302" s="1" t="b">
        <v>1</v>
      </c>
      <c r="I5302" s="1" t="s">
        <v>2207</v>
      </c>
      <c r="J5302" s="5"/>
    </row>
    <row r="5303" hidden="1">
      <c r="A5303" s="2" t="s">
        <v>978</v>
      </c>
      <c r="B5303" s="14"/>
      <c r="C5303" s="1" t="s">
        <v>167</v>
      </c>
      <c r="D5303" s="2" t="s">
        <v>961</v>
      </c>
      <c r="E5303" s="1" t="s">
        <v>20</v>
      </c>
      <c r="F5303" s="1" t="s">
        <v>2192</v>
      </c>
      <c r="G5303" s="1" t="b">
        <v>1</v>
      </c>
      <c r="H5303" s="1" t="b">
        <v>1</v>
      </c>
      <c r="I5303" s="1" t="s">
        <v>2207</v>
      </c>
      <c r="J5303" s="5"/>
    </row>
    <row r="5304" hidden="1">
      <c r="A5304" s="2" t="s">
        <v>978</v>
      </c>
      <c r="B5304" s="14"/>
      <c r="C5304" s="1" t="s">
        <v>167</v>
      </c>
      <c r="D5304" s="2" t="s">
        <v>1026</v>
      </c>
      <c r="E5304" s="1" t="s">
        <v>17</v>
      </c>
      <c r="F5304" s="1" t="s">
        <v>2978</v>
      </c>
      <c r="G5304" s="1" t="b">
        <v>1</v>
      </c>
      <c r="H5304" s="1" t="b">
        <v>1</v>
      </c>
      <c r="I5304" s="1" t="s">
        <v>2221</v>
      </c>
      <c r="J5304" s="5"/>
    </row>
    <row r="5305" hidden="1">
      <c r="A5305" s="2" t="s">
        <v>978</v>
      </c>
      <c r="B5305" s="14"/>
      <c r="C5305" s="1" t="s">
        <v>167</v>
      </c>
      <c r="D5305" s="2" t="s">
        <v>1023</v>
      </c>
      <c r="E5305" s="1" t="s">
        <v>15</v>
      </c>
      <c r="F5305" s="1" t="s">
        <v>2333</v>
      </c>
      <c r="G5305" s="1" t="b">
        <v>1</v>
      </c>
      <c r="H5305" s="1" t="b">
        <v>1</v>
      </c>
      <c r="I5305" s="1" t="s">
        <v>2221</v>
      </c>
      <c r="J5305" s="5"/>
    </row>
    <row r="5306" hidden="1">
      <c r="A5306" s="2" t="s">
        <v>979</v>
      </c>
      <c r="B5306" s="14"/>
      <c r="C5306" s="1" t="s">
        <v>167</v>
      </c>
      <c r="D5306" s="2" t="s">
        <v>1025</v>
      </c>
      <c r="E5306" s="1" t="s">
        <v>17</v>
      </c>
      <c r="F5306" s="4"/>
      <c r="G5306" s="1" t="b">
        <v>1</v>
      </c>
      <c r="H5306" s="1" t="b">
        <v>1</v>
      </c>
      <c r="I5306" s="1" t="s">
        <v>2207</v>
      </c>
      <c r="J5306" s="5"/>
    </row>
    <row r="5307" hidden="1">
      <c r="A5307" s="2" t="s">
        <v>979</v>
      </c>
      <c r="B5307" s="14"/>
      <c r="C5307" s="1" t="s">
        <v>167</v>
      </c>
      <c r="D5307" s="2" t="s">
        <v>1025</v>
      </c>
      <c r="E5307" s="1" t="s">
        <v>17</v>
      </c>
      <c r="F5307" s="1" t="s">
        <v>3621</v>
      </c>
      <c r="G5307" s="1" t="b">
        <v>1</v>
      </c>
      <c r="H5307" s="1" t="b">
        <v>1</v>
      </c>
      <c r="I5307" s="1" t="s">
        <v>2207</v>
      </c>
      <c r="J5307" s="5"/>
    </row>
    <row r="5308" hidden="1">
      <c r="A5308" s="2" t="s">
        <v>979</v>
      </c>
      <c r="B5308" s="14"/>
      <c r="C5308" s="1" t="s">
        <v>167</v>
      </c>
      <c r="D5308" s="1" t="s">
        <v>3870</v>
      </c>
      <c r="E5308" s="4"/>
      <c r="F5308" s="1" t="s">
        <v>3871</v>
      </c>
      <c r="G5308" s="1" t="b">
        <v>1</v>
      </c>
      <c r="H5308" s="1" t="b">
        <v>0</v>
      </c>
      <c r="I5308" s="1" t="s">
        <v>2221</v>
      </c>
      <c r="J5308" s="5"/>
    </row>
    <row r="5309" hidden="1">
      <c r="A5309" s="2" t="s">
        <v>979</v>
      </c>
      <c r="B5309" s="14"/>
      <c r="C5309" s="1" t="s">
        <v>167</v>
      </c>
      <c r="D5309" s="2" t="s">
        <v>3872</v>
      </c>
      <c r="E5309" s="4"/>
      <c r="F5309" s="2" t="s">
        <v>3872</v>
      </c>
      <c r="G5309" s="1" t="b">
        <v>0</v>
      </c>
      <c r="H5309" s="1" t="b">
        <v>0</v>
      </c>
      <c r="I5309" s="1" t="s">
        <v>2221</v>
      </c>
      <c r="J5309" s="5"/>
    </row>
    <row r="5310" hidden="1">
      <c r="A5310" s="2" t="s">
        <v>980</v>
      </c>
      <c r="B5310" s="14"/>
      <c r="C5310" s="1" t="s">
        <v>167</v>
      </c>
      <c r="D5310" s="2" t="s">
        <v>1025</v>
      </c>
      <c r="E5310" s="1" t="s">
        <v>17</v>
      </c>
      <c r="F5310" s="4"/>
      <c r="G5310" s="1" t="b">
        <v>1</v>
      </c>
      <c r="H5310" s="1" t="b">
        <v>1</v>
      </c>
      <c r="I5310" s="1" t="s">
        <v>2207</v>
      </c>
      <c r="J5310" s="5"/>
    </row>
    <row r="5311" hidden="1">
      <c r="A5311" s="2" t="s">
        <v>980</v>
      </c>
      <c r="B5311" s="14"/>
      <c r="C5311" s="1" t="s">
        <v>167</v>
      </c>
      <c r="D5311" s="2" t="s">
        <v>1025</v>
      </c>
      <c r="E5311" s="1" t="s">
        <v>17</v>
      </c>
      <c r="F5311" s="1" t="s">
        <v>3621</v>
      </c>
      <c r="G5311" s="1" t="b">
        <v>1</v>
      </c>
      <c r="H5311" s="1" t="b">
        <v>1</v>
      </c>
      <c r="I5311" s="1" t="s">
        <v>2207</v>
      </c>
      <c r="J5311" s="5"/>
    </row>
    <row r="5312" hidden="1">
      <c r="A5312" s="2" t="s">
        <v>980</v>
      </c>
      <c r="B5312" s="14"/>
      <c r="C5312" s="1" t="s">
        <v>167</v>
      </c>
      <c r="D5312" s="2" t="s">
        <v>1026</v>
      </c>
      <c r="E5312" s="1" t="s">
        <v>17</v>
      </c>
      <c r="F5312" s="1" t="s">
        <v>2384</v>
      </c>
      <c r="G5312" s="1" t="b">
        <v>1</v>
      </c>
      <c r="H5312" s="1" t="b">
        <v>1</v>
      </c>
      <c r="I5312" s="1" t="s">
        <v>2221</v>
      </c>
      <c r="J5312" s="5"/>
    </row>
    <row r="5313" hidden="1">
      <c r="A5313" s="2" t="s">
        <v>980</v>
      </c>
      <c r="B5313" s="14"/>
      <c r="C5313" s="1" t="s">
        <v>167</v>
      </c>
      <c r="D5313" s="2" t="s">
        <v>1048</v>
      </c>
      <c r="E5313" s="1" t="s">
        <v>15</v>
      </c>
      <c r="F5313" s="1" t="s">
        <v>3873</v>
      </c>
      <c r="G5313" s="1" t="b">
        <v>1</v>
      </c>
      <c r="H5313" s="1" t="b">
        <v>1</v>
      </c>
      <c r="I5313" s="1" t="s">
        <v>2221</v>
      </c>
      <c r="J5313" s="5"/>
    </row>
    <row r="5314" hidden="1">
      <c r="A5314" s="2" t="s">
        <v>980</v>
      </c>
      <c r="B5314" s="14"/>
      <c r="C5314" s="1" t="s">
        <v>167</v>
      </c>
      <c r="D5314" s="2" t="s">
        <v>1023</v>
      </c>
      <c r="E5314" s="1" t="s">
        <v>15</v>
      </c>
      <c r="F5314" s="1" t="s">
        <v>2333</v>
      </c>
      <c r="G5314" s="1" t="b">
        <v>1</v>
      </c>
      <c r="H5314" s="1" t="b">
        <v>1</v>
      </c>
      <c r="I5314" s="1" t="s">
        <v>2221</v>
      </c>
      <c r="J5314" s="5"/>
    </row>
    <row r="5315" hidden="1">
      <c r="A5315" s="2" t="s">
        <v>981</v>
      </c>
      <c r="B5315" s="14"/>
      <c r="C5315" s="1" t="s">
        <v>167</v>
      </c>
      <c r="D5315" s="2" t="s">
        <v>3664</v>
      </c>
      <c r="E5315" s="4"/>
      <c r="F5315" s="4"/>
      <c r="G5315" s="1" t="b">
        <v>1</v>
      </c>
      <c r="H5315" s="1" t="b">
        <v>0</v>
      </c>
      <c r="I5315" s="1" t="s">
        <v>2207</v>
      </c>
      <c r="J5315" s="5"/>
    </row>
    <row r="5316" hidden="1">
      <c r="A5316" s="2" t="s">
        <v>981</v>
      </c>
      <c r="B5316" s="14"/>
      <c r="C5316" s="1" t="s">
        <v>167</v>
      </c>
      <c r="D5316" s="2" t="s">
        <v>3664</v>
      </c>
      <c r="E5316" s="4"/>
      <c r="F5316" s="1" t="s">
        <v>3665</v>
      </c>
      <c r="G5316" s="1" t="b">
        <v>1</v>
      </c>
      <c r="H5316" s="1" t="b">
        <v>0</v>
      </c>
      <c r="I5316" s="1" t="s">
        <v>2207</v>
      </c>
      <c r="J5316" s="5"/>
    </row>
    <row r="5317" hidden="1">
      <c r="A5317" s="2" t="s">
        <v>981</v>
      </c>
      <c r="B5317" s="14"/>
      <c r="C5317" s="1" t="s">
        <v>167</v>
      </c>
      <c r="D5317" s="2" t="s">
        <v>1048</v>
      </c>
      <c r="E5317" s="1" t="s">
        <v>15</v>
      </c>
      <c r="F5317" s="1" t="s">
        <v>2659</v>
      </c>
      <c r="G5317" s="1" t="b">
        <v>1</v>
      </c>
      <c r="H5317" s="1" t="b">
        <v>1</v>
      </c>
      <c r="I5317" s="1" t="s">
        <v>2221</v>
      </c>
      <c r="J5317" s="5"/>
    </row>
    <row r="5318" hidden="1">
      <c r="A5318" s="2" t="s">
        <v>982</v>
      </c>
      <c r="B5318" s="14"/>
      <c r="C5318" s="1" t="s">
        <v>167</v>
      </c>
      <c r="D5318" s="2" t="s">
        <v>967</v>
      </c>
      <c r="E5318" s="1" t="s">
        <v>20</v>
      </c>
      <c r="F5318" s="4"/>
      <c r="G5318" s="1" t="b">
        <v>1</v>
      </c>
      <c r="H5318" s="1" t="b">
        <v>1</v>
      </c>
      <c r="I5318" s="1" t="s">
        <v>2207</v>
      </c>
      <c r="J5318" s="5"/>
    </row>
    <row r="5319" hidden="1">
      <c r="A5319" s="2" t="s">
        <v>982</v>
      </c>
      <c r="B5319" s="14"/>
      <c r="C5319" s="1" t="s">
        <v>167</v>
      </c>
      <c r="D5319" s="2" t="s">
        <v>967</v>
      </c>
      <c r="E5319" s="1" t="s">
        <v>20</v>
      </c>
      <c r="F5319" s="1" t="s">
        <v>3663</v>
      </c>
      <c r="G5319" s="1" t="b">
        <v>1</v>
      </c>
      <c r="H5319" s="1" t="b">
        <v>1</v>
      </c>
      <c r="I5319" s="1" t="s">
        <v>2207</v>
      </c>
      <c r="J5319" s="5"/>
    </row>
    <row r="5320" hidden="1">
      <c r="A5320" s="2" t="s">
        <v>982</v>
      </c>
      <c r="B5320" s="14"/>
      <c r="C5320" s="1" t="s">
        <v>167</v>
      </c>
      <c r="D5320" s="2" t="s">
        <v>723</v>
      </c>
      <c r="E5320" s="1" t="s">
        <v>13</v>
      </c>
      <c r="F5320" s="1" t="s">
        <v>2660</v>
      </c>
      <c r="G5320" s="1" t="b">
        <v>0</v>
      </c>
      <c r="H5320" s="1" t="b">
        <v>1</v>
      </c>
      <c r="I5320" s="1" t="s">
        <v>2221</v>
      </c>
      <c r="J5320" s="5"/>
    </row>
    <row r="5321" hidden="1">
      <c r="A5321" s="2" t="s">
        <v>983</v>
      </c>
      <c r="B5321" s="14"/>
      <c r="C5321" s="1" t="s">
        <v>167</v>
      </c>
      <c r="D5321" s="2" t="s">
        <v>967</v>
      </c>
      <c r="E5321" s="1" t="s">
        <v>20</v>
      </c>
      <c r="F5321" s="4"/>
      <c r="G5321" s="1" t="b">
        <v>1</v>
      </c>
      <c r="H5321" s="1" t="b">
        <v>1</v>
      </c>
      <c r="I5321" s="1" t="s">
        <v>2207</v>
      </c>
      <c r="J5321" s="5"/>
    </row>
    <row r="5322" hidden="1">
      <c r="A5322" s="2" t="s">
        <v>983</v>
      </c>
      <c r="B5322" s="14"/>
      <c r="C5322" s="1" t="s">
        <v>167</v>
      </c>
      <c r="D5322" s="2" t="s">
        <v>967</v>
      </c>
      <c r="E5322" s="1" t="s">
        <v>20</v>
      </c>
      <c r="F5322" s="1" t="s">
        <v>3663</v>
      </c>
      <c r="G5322" s="1" t="b">
        <v>1</v>
      </c>
      <c r="H5322" s="1" t="b">
        <v>1</v>
      </c>
      <c r="I5322" s="1" t="s">
        <v>2207</v>
      </c>
      <c r="J5322" s="5"/>
    </row>
    <row r="5323" hidden="1">
      <c r="A5323" s="2" t="s">
        <v>983</v>
      </c>
      <c r="B5323" s="14"/>
      <c r="C5323" s="1" t="s">
        <v>167</v>
      </c>
      <c r="D5323" s="2" t="s">
        <v>577</v>
      </c>
      <c r="E5323" s="1" t="s">
        <v>13</v>
      </c>
      <c r="F5323" s="4"/>
      <c r="G5323" s="1" t="b">
        <v>0</v>
      </c>
      <c r="H5323" s="1" t="b">
        <v>1</v>
      </c>
      <c r="I5323" s="1" t="s">
        <v>2221</v>
      </c>
      <c r="J5323" s="5"/>
    </row>
    <row r="5324" hidden="1">
      <c r="A5324" s="2" t="s">
        <v>984</v>
      </c>
      <c r="B5324" s="14"/>
      <c r="C5324" s="1" t="s">
        <v>167</v>
      </c>
      <c r="D5324" s="2" t="s">
        <v>964</v>
      </c>
      <c r="E5324" s="1" t="s">
        <v>20</v>
      </c>
      <c r="F5324" s="4"/>
      <c r="G5324" s="1" t="b">
        <v>1</v>
      </c>
      <c r="H5324" s="1" t="b">
        <v>1</v>
      </c>
      <c r="I5324" s="1" t="s">
        <v>2207</v>
      </c>
      <c r="J5324" s="5"/>
    </row>
    <row r="5325" hidden="1">
      <c r="A5325" s="2" t="s">
        <v>984</v>
      </c>
      <c r="B5325" s="14"/>
      <c r="C5325" s="1" t="s">
        <v>167</v>
      </c>
      <c r="D5325" s="2" t="s">
        <v>964</v>
      </c>
      <c r="E5325" s="1" t="s">
        <v>20</v>
      </c>
      <c r="F5325" s="1" t="s">
        <v>3682</v>
      </c>
      <c r="G5325" s="1" t="b">
        <v>1</v>
      </c>
      <c r="H5325" s="1" t="b">
        <v>1</v>
      </c>
      <c r="I5325" s="1" t="s">
        <v>2207</v>
      </c>
      <c r="J5325" s="5"/>
    </row>
    <row r="5326" hidden="1">
      <c r="A5326" s="2" t="s">
        <v>984</v>
      </c>
      <c r="B5326" s="14"/>
      <c r="C5326" s="1" t="s">
        <v>167</v>
      </c>
      <c r="D5326" s="2" t="s">
        <v>868</v>
      </c>
      <c r="E5326" s="1" t="s">
        <v>15</v>
      </c>
      <c r="F5326" s="1" t="s">
        <v>3874</v>
      </c>
      <c r="G5326" s="1" t="b">
        <v>1</v>
      </c>
      <c r="H5326" s="1" t="b">
        <v>1</v>
      </c>
      <c r="I5326" s="1" t="s">
        <v>2221</v>
      </c>
      <c r="J5326" s="5"/>
    </row>
    <row r="5327" hidden="1">
      <c r="A5327" s="2" t="s">
        <v>984</v>
      </c>
      <c r="B5327" s="14"/>
      <c r="C5327" s="1" t="s">
        <v>167</v>
      </c>
      <c r="D5327" s="2" t="s">
        <v>1026</v>
      </c>
      <c r="E5327" s="1" t="s">
        <v>17</v>
      </c>
      <c r="F5327" s="1" t="s">
        <v>2247</v>
      </c>
      <c r="G5327" s="1" t="b">
        <v>1</v>
      </c>
      <c r="H5327" s="1" t="b">
        <v>1</v>
      </c>
      <c r="I5327" s="1" t="s">
        <v>2221</v>
      </c>
      <c r="J5327" s="5"/>
    </row>
    <row r="5328" hidden="1">
      <c r="A5328" s="2" t="s">
        <v>984</v>
      </c>
      <c r="B5328" s="14"/>
      <c r="C5328" s="1" t="s">
        <v>167</v>
      </c>
      <c r="D5328" s="2" t="s">
        <v>1023</v>
      </c>
      <c r="E5328" s="1" t="s">
        <v>15</v>
      </c>
      <c r="F5328" s="1" t="s">
        <v>2333</v>
      </c>
      <c r="G5328" s="1" t="b">
        <v>1</v>
      </c>
      <c r="H5328" s="1" t="b">
        <v>1</v>
      </c>
      <c r="I5328" s="1" t="s">
        <v>2221</v>
      </c>
      <c r="J5328" s="5"/>
    </row>
    <row r="5329" hidden="1">
      <c r="A5329" s="2" t="s">
        <v>985</v>
      </c>
      <c r="B5329" s="14"/>
      <c r="C5329" s="1" t="s">
        <v>167</v>
      </c>
      <c r="D5329" s="2" t="s">
        <v>1026</v>
      </c>
      <c r="E5329" s="1" t="s">
        <v>17</v>
      </c>
      <c r="F5329" s="4"/>
      <c r="G5329" s="1" t="b">
        <v>1</v>
      </c>
      <c r="H5329" s="1" t="b">
        <v>1</v>
      </c>
      <c r="I5329" s="1" t="s">
        <v>2207</v>
      </c>
      <c r="J5329" s="5"/>
    </row>
    <row r="5330" hidden="1">
      <c r="A5330" s="2" t="s">
        <v>985</v>
      </c>
      <c r="B5330" s="14"/>
      <c r="C5330" s="1" t="s">
        <v>167</v>
      </c>
      <c r="D5330" s="2" t="s">
        <v>1026</v>
      </c>
      <c r="E5330" s="1" t="s">
        <v>17</v>
      </c>
      <c r="F5330" s="1" t="s">
        <v>3676</v>
      </c>
      <c r="G5330" s="1" t="b">
        <v>1</v>
      </c>
      <c r="H5330" s="1" t="b">
        <v>1</v>
      </c>
      <c r="I5330" s="1" t="s">
        <v>2207</v>
      </c>
      <c r="J5330" s="5"/>
    </row>
    <row r="5331" hidden="1">
      <c r="A5331" s="2" t="s">
        <v>985</v>
      </c>
      <c r="B5331" s="14"/>
      <c r="C5331" s="1" t="s">
        <v>167</v>
      </c>
      <c r="D5331" s="2" t="s">
        <v>1026</v>
      </c>
      <c r="E5331" s="1" t="s">
        <v>17</v>
      </c>
      <c r="F5331" s="1" t="s">
        <v>2384</v>
      </c>
      <c r="G5331" s="1" t="b">
        <v>1</v>
      </c>
      <c r="H5331" s="1" t="b">
        <v>1</v>
      </c>
      <c r="I5331" s="1" t="s">
        <v>2221</v>
      </c>
      <c r="J5331" s="5"/>
    </row>
    <row r="5332" hidden="1">
      <c r="A5332" s="2" t="s">
        <v>985</v>
      </c>
      <c r="B5332" s="14"/>
      <c r="C5332" s="1" t="s">
        <v>167</v>
      </c>
      <c r="D5332" s="2" t="s">
        <v>1048</v>
      </c>
      <c r="E5332" s="1" t="s">
        <v>15</v>
      </c>
      <c r="F5332" s="1" t="s">
        <v>3875</v>
      </c>
      <c r="G5332" s="1" t="b">
        <v>1</v>
      </c>
      <c r="H5332" s="1" t="b">
        <v>1</v>
      </c>
      <c r="I5332" s="1" t="s">
        <v>2221</v>
      </c>
      <c r="J5332" s="5"/>
    </row>
    <row r="5333" hidden="1">
      <c r="A5333" s="2" t="s">
        <v>985</v>
      </c>
      <c r="B5333" s="14"/>
      <c r="C5333" s="1" t="s">
        <v>167</v>
      </c>
      <c r="D5333" s="2" t="s">
        <v>1051</v>
      </c>
      <c r="E5333" s="1" t="s">
        <v>15</v>
      </c>
      <c r="F5333" s="1" t="s">
        <v>3873</v>
      </c>
      <c r="G5333" s="1" t="b">
        <v>1</v>
      </c>
      <c r="H5333" s="1" t="b">
        <v>1</v>
      </c>
      <c r="I5333" s="1" t="s">
        <v>2221</v>
      </c>
      <c r="J5333" s="5"/>
    </row>
    <row r="5334" hidden="1">
      <c r="A5334" s="2" t="s">
        <v>985</v>
      </c>
      <c r="B5334" s="14"/>
      <c r="C5334" s="1" t="s">
        <v>167</v>
      </c>
      <c r="D5334" s="2" t="s">
        <v>1023</v>
      </c>
      <c r="E5334" s="1" t="s">
        <v>15</v>
      </c>
      <c r="F5334" s="1" t="s">
        <v>2333</v>
      </c>
      <c r="G5334" s="1" t="b">
        <v>1</v>
      </c>
      <c r="H5334" s="1" t="b">
        <v>1</v>
      </c>
      <c r="I5334" s="1" t="s">
        <v>2221</v>
      </c>
      <c r="J5334" s="5"/>
    </row>
    <row r="5335" hidden="1">
      <c r="A5335" s="2" t="s">
        <v>986</v>
      </c>
      <c r="B5335" s="14"/>
      <c r="C5335" s="1" t="s">
        <v>167</v>
      </c>
      <c r="D5335" s="2" t="s">
        <v>961</v>
      </c>
      <c r="E5335" s="1" t="s">
        <v>20</v>
      </c>
      <c r="F5335" s="4"/>
      <c r="G5335" s="1" t="b">
        <v>1</v>
      </c>
      <c r="H5335" s="1" t="b">
        <v>1</v>
      </c>
      <c r="I5335" s="1" t="s">
        <v>2207</v>
      </c>
      <c r="J5335" s="5"/>
    </row>
    <row r="5336" hidden="1">
      <c r="A5336" s="2" t="s">
        <v>986</v>
      </c>
      <c r="B5336" s="14"/>
      <c r="C5336" s="1" t="s">
        <v>167</v>
      </c>
      <c r="D5336" s="2" t="s">
        <v>961</v>
      </c>
      <c r="E5336" s="1" t="s">
        <v>20</v>
      </c>
      <c r="F5336" s="1" t="s">
        <v>2192</v>
      </c>
      <c r="G5336" s="1" t="b">
        <v>1</v>
      </c>
      <c r="H5336" s="1" t="b">
        <v>1</v>
      </c>
      <c r="I5336" s="1" t="s">
        <v>2207</v>
      </c>
      <c r="J5336" s="5"/>
    </row>
    <row r="5337" hidden="1">
      <c r="A5337" s="2" t="s">
        <v>986</v>
      </c>
      <c r="B5337" s="14"/>
      <c r="C5337" s="1" t="s">
        <v>167</v>
      </c>
      <c r="D5337" s="2" t="s">
        <v>1026</v>
      </c>
      <c r="E5337" s="1" t="s">
        <v>17</v>
      </c>
      <c r="F5337" s="1" t="s">
        <v>2384</v>
      </c>
      <c r="G5337" s="1" t="b">
        <v>1</v>
      </c>
      <c r="H5337" s="1" t="b">
        <v>1</v>
      </c>
      <c r="I5337" s="1" t="s">
        <v>2221</v>
      </c>
      <c r="J5337" s="5"/>
    </row>
    <row r="5338" hidden="1">
      <c r="A5338" s="2" t="s">
        <v>986</v>
      </c>
      <c r="B5338" s="14"/>
      <c r="C5338" s="1" t="s">
        <v>167</v>
      </c>
      <c r="D5338" s="2" t="s">
        <v>1048</v>
      </c>
      <c r="E5338" s="1" t="s">
        <v>15</v>
      </c>
      <c r="F5338" s="1" t="s">
        <v>3876</v>
      </c>
      <c r="G5338" s="1" t="b">
        <v>1</v>
      </c>
      <c r="H5338" s="1" t="b">
        <v>1</v>
      </c>
      <c r="I5338" s="1" t="s">
        <v>2221</v>
      </c>
      <c r="J5338" s="5"/>
    </row>
    <row r="5339" hidden="1">
      <c r="A5339" s="2" t="s">
        <v>986</v>
      </c>
      <c r="B5339" s="14"/>
      <c r="C5339" s="1" t="s">
        <v>167</v>
      </c>
      <c r="D5339" s="2" t="s">
        <v>1023</v>
      </c>
      <c r="E5339" s="1" t="s">
        <v>15</v>
      </c>
      <c r="F5339" s="1" t="s">
        <v>2333</v>
      </c>
      <c r="G5339" s="1" t="b">
        <v>1</v>
      </c>
      <c r="H5339" s="1" t="b">
        <v>1</v>
      </c>
      <c r="I5339" s="1" t="s">
        <v>2221</v>
      </c>
      <c r="J5339" s="5"/>
    </row>
    <row r="5340" hidden="1">
      <c r="A5340" s="2" t="s">
        <v>987</v>
      </c>
      <c r="B5340" s="14"/>
      <c r="C5340" s="1" t="s">
        <v>167</v>
      </c>
      <c r="D5340" s="2" t="s">
        <v>1025</v>
      </c>
      <c r="E5340" s="1" t="s">
        <v>17</v>
      </c>
      <c r="F5340" s="4"/>
      <c r="G5340" s="1" t="b">
        <v>1</v>
      </c>
      <c r="H5340" s="1" t="b">
        <v>1</v>
      </c>
      <c r="I5340" s="1" t="s">
        <v>2207</v>
      </c>
      <c r="J5340" s="5"/>
    </row>
    <row r="5341" hidden="1">
      <c r="A5341" s="2" t="s">
        <v>987</v>
      </c>
      <c r="B5341" s="14"/>
      <c r="C5341" s="1" t="s">
        <v>167</v>
      </c>
      <c r="D5341" s="2" t="s">
        <v>1025</v>
      </c>
      <c r="E5341" s="1" t="s">
        <v>17</v>
      </c>
      <c r="F5341" s="1" t="s">
        <v>3621</v>
      </c>
      <c r="G5341" s="1" t="b">
        <v>1</v>
      </c>
      <c r="H5341" s="1" t="b">
        <v>1</v>
      </c>
      <c r="I5341" s="1" t="s">
        <v>2207</v>
      </c>
      <c r="J5341" s="5"/>
    </row>
    <row r="5342" hidden="1">
      <c r="A5342" s="2" t="s">
        <v>987</v>
      </c>
      <c r="B5342" s="14"/>
      <c r="C5342" s="1" t="s">
        <v>167</v>
      </c>
      <c r="D5342" s="2" t="s">
        <v>868</v>
      </c>
      <c r="E5342" s="1" t="s">
        <v>15</v>
      </c>
      <c r="F5342" s="1" t="s">
        <v>3869</v>
      </c>
      <c r="G5342" s="1" t="b">
        <v>1</v>
      </c>
      <c r="H5342" s="1" t="b">
        <v>1</v>
      </c>
      <c r="I5342" s="1" t="s">
        <v>2221</v>
      </c>
      <c r="J5342" s="5"/>
    </row>
    <row r="5343" hidden="1">
      <c r="A5343" s="2" t="s">
        <v>987</v>
      </c>
      <c r="B5343" s="14"/>
      <c r="C5343" s="1" t="s">
        <v>167</v>
      </c>
      <c r="D5343" s="2" t="s">
        <v>1026</v>
      </c>
      <c r="E5343" s="1" t="s">
        <v>17</v>
      </c>
      <c r="F5343" s="1" t="s">
        <v>2247</v>
      </c>
      <c r="G5343" s="1" t="b">
        <v>1</v>
      </c>
      <c r="H5343" s="1" t="b">
        <v>1</v>
      </c>
      <c r="I5343" s="1" t="s">
        <v>2221</v>
      </c>
      <c r="J5343" s="5"/>
    </row>
    <row r="5344" hidden="1">
      <c r="A5344" s="2" t="s">
        <v>987</v>
      </c>
      <c r="B5344" s="14"/>
      <c r="C5344" s="1" t="s">
        <v>167</v>
      </c>
      <c r="D5344" s="2" t="s">
        <v>1023</v>
      </c>
      <c r="E5344" s="1" t="s">
        <v>15</v>
      </c>
      <c r="F5344" s="1" t="s">
        <v>2333</v>
      </c>
      <c r="G5344" s="1" t="b">
        <v>1</v>
      </c>
      <c r="H5344" s="1" t="b">
        <v>1</v>
      </c>
      <c r="I5344" s="1" t="s">
        <v>2221</v>
      </c>
      <c r="J5344" s="5"/>
    </row>
    <row r="5345" hidden="1">
      <c r="A5345" s="2" t="s">
        <v>988</v>
      </c>
      <c r="B5345" s="14"/>
      <c r="C5345" s="1" t="s">
        <v>167</v>
      </c>
      <c r="D5345" s="2" t="s">
        <v>961</v>
      </c>
      <c r="E5345" s="1" t="s">
        <v>20</v>
      </c>
      <c r="F5345" s="4"/>
      <c r="G5345" s="1" t="b">
        <v>1</v>
      </c>
      <c r="H5345" s="1" t="b">
        <v>1</v>
      </c>
      <c r="I5345" s="1" t="s">
        <v>2207</v>
      </c>
      <c r="J5345" s="5"/>
    </row>
    <row r="5346" hidden="1">
      <c r="A5346" s="2" t="s">
        <v>988</v>
      </c>
      <c r="B5346" s="14"/>
      <c r="C5346" s="1" t="s">
        <v>167</v>
      </c>
      <c r="D5346" s="2" t="s">
        <v>961</v>
      </c>
      <c r="E5346" s="1" t="s">
        <v>20</v>
      </c>
      <c r="F5346" s="1" t="s">
        <v>2192</v>
      </c>
      <c r="G5346" s="1" t="b">
        <v>1</v>
      </c>
      <c r="H5346" s="1" t="b">
        <v>1</v>
      </c>
      <c r="I5346" s="1" t="s">
        <v>2207</v>
      </c>
      <c r="J5346" s="5"/>
    </row>
    <row r="5347" hidden="1">
      <c r="A5347" s="2" t="s">
        <v>988</v>
      </c>
      <c r="B5347" s="14"/>
      <c r="C5347" s="1" t="s">
        <v>167</v>
      </c>
      <c r="D5347" s="2" t="s">
        <v>1025</v>
      </c>
      <c r="E5347" s="1" t="s">
        <v>17</v>
      </c>
      <c r="F5347" s="1" t="s">
        <v>3701</v>
      </c>
      <c r="G5347" s="1" t="b">
        <v>1</v>
      </c>
      <c r="H5347" s="1" t="b">
        <v>1</v>
      </c>
      <c r="I5347" s="1" t="s">
        <v>2221</v>
      </c>
      <c r="J5347" s="5"/>
    </row>
    <row r="5348" hidden="1">
      <c r="A5348" s="2" t="s">
        <v>988</v>
      </c>
      <c r="B5348" s="14"/>
      <c r="C5348" s="1" t="s">
        <v>167</v>
      </c>
      <c r="D5348" s="2" t="s">
        <v>1023</v>
      </c>
      <c r="E5348" s="1" t="s">
        <v>15</v>
      </c>
      <c r="F5348" s="1" t="s">
        <v>2333</v>
      </c>
      <c r="G5348" s="1" t="b">
        <v>1</v>
      </c>
      <c r="H5348" s="1" t="b">
        <v>1</v>
      </c>
      <c r="I5348" s="1" t="s">
        <v>2221</v>
      </c>
      <c r="J5348" s="5"/>
    </row>
    <row r="5349" hidden="1">
      <c r="A5349" s="2" t="s">
        <v>989</v>
      </c>
      <c r="B5349" s="14"/>
      <c r="C5349" s="1" t="s">
        <v>167</v>
      </c>
      <c r="D5349" s="2" t="s">
        <v>967</v>
      </c>
      <c r="E5349" s="1" t="s">
        <v>20</v>
      </c>
      <c r="F5349" s="4"/>
      <c r="G5349" s="1" t="b">
        <v>1</v>
      </c>
      <c r="H5349" s="1" t="b">
        <v>1</v>
      </c>
      <c r="I5349" s="1" t="s">
        <v>2207</v>
      </c>
      <c r="J5349" s="5"/>
    </row>
    <row r="5350" hidden="1">
      <c r="A5350" s="2" t="s">
        <v>989</v>
      </c>
      <c r="B5350" s="14"/>
      <c r="C5350" s="1" t="s">
        <v>167</v>
      </c>
      <c r="D5350" s="2" t="s">
        <v>967</v>
      </c>
      <c r="E5350" s="1" t="s">
        <v>20</v>
      </c>
      <c r="F5350" s="1" t="s">
        <v>3663</v>
      </c>
      <c r="G5350" s="1" t="b">
        <v>1</v>
      </c>
      <c r="H5350" s="1" t="b">
        <v>1</v>
      </c>
      <c r="I5350" s="1" t="s">
        <v>2207</v>
      </c>
      <c r="J5350" s="5"/>
    </row>
    <row r="5351" hidden="1">
      <c r="A5351" s="2" t="s">
        <v>989</v>
      </c>
      <c r="B5351" s="14"/>
      <c r="C5351" s="1" t="s">
        <v>167</v>
      </c>
      <c r="D5351" s="2" t="s">
        <v>1048</v>
      </c>
      <c r="E5351" s="1" t="s">
        <v>15</v>
      </c>
      <c r="F5351" s="1" t="s">
        <v>3875</v>
      </c>
      <c r="G5351" s="1" t="b">
        <v>1</v>
      </c>
      <c r="H5351" s="1" t="b">
        <v>1</v>
      </c>
      <c r="I5351" s="1" t="s">
        <v>2221</v>
      </c>
      <c r="J5351" s="5"/>
    </row>
    <row r="5352" hidden="1">
      <c r="A5352" s="2" t="s">
        <v>989</v>
      </c>
      <c r="B5352" s="14"/>
      <c r="C5352" s="1" t="s">
        <v>167</v>
      </c>
      <c r="D5352" s="2" t="s">
        <v>1051</v>
      </c>
      <c r="E5352" s="1" t="s">
        <v>15</v>
      </c>
      <c r="F5352" s="1" t="s">
        <v>3873</v>
      </c>
      <c r="G5352" s="1" t="b">
        <v>1</v>
      </c>
      <c r="H5352" s="1" t="b">
        <v>1</v>
      </c>
      <c r="I5352" s="1" t="s">
        <v>2221</v>
      </c>
      <c r="J5352" s="5"/>
    </row>
    <row r="5353" hidden="1">
      <c r="A5353" s="2" t="s">
        <v>989</v>
      </c>
      <c r="B5353" s="14"/>
      <c r="C5353" s="1" t="s">
        <v>167</v>
      </c>
      <c r="D5353" s="2" t="s">
        <v>1023</v>
      </c>
      <c r="E5353" s="1" t="s">
        <v>15</v>
      </c>
      <c r="F5353" s="1" t="s">
        <v>2333</v>
      </c>
      <c r="G5353" s="1" t="b">
        <v>1</v>
      </c>
      <c r="H5353" s="1" t="b">
        <v>1</v>
      </c>
      <c r="I5353" s="1" t="s">
        <v>2221</v>
      </c>
      <c r="J5353" s="5"/>
    </row>
    <row r="5354" hidden="1">
      <c r="A5354" s="2" t="s">
        <v>990</v>
      </c>
      <c r="B5354" s="14"/>
      <c r="C5354" s="1" t="s">
        <v>167</v>
      </c>
      <c r="D5354" s="2" t="s">
        <v>962</v>
      </c>
      <c r="E5354" s="1" t="s">
        <v>20</v>
      </c>
      <c r="F5354" s="4"/>
      <c r="G5354" s="1" t="b">
        <v>1</v>
      </c>
      <c r="H5354" s="1" t="b">
        <v>1</v>
      </c>
      <c r="I5354" s="1" t="s">
        <v>2207</v>
      </c>
      <c r="J5354" s="5"/>
    </row>
    <row r="5355" hidden="1">
      <c r="A5355" s="2" t="s">
        <v>990</v>
      </c>
      <c r="B5355" s="14"/>
      <c r="C5355" s="1" t="s">
        <v>167</v>
      </c>
      <c r="D5355" s="2" t="s">
        <v>962</v>
      </c>
      <c r="E5355" s="1" t="s">
        <v>20</v>
      </c>
      <c r="F5355" s="1" t="s">
        <v>3662</v>
      </c>
      <c r="G5355" s="1" t="b">
        <v>1</v>
      </c>
      <c r="H5355" s="1" t="b">
        <v>1</v>
      </c>
      <c r="I5355" s="1" t="s">
        <v>2207</v>
      </c>
      <c r="J5355" s="5"/>
    </row>
    <row r="5356" hidden="1">
      <c r="A5356" s="2" t="s">
        <v>990</v>
      </c>
      <c r="B5356" s="14"/>
      <c r="C5356" s="1" t="s">
        <v>167</v>
      </c>
      <c r="D5356" s="2" t="s">
        <v>1026</v>
      </c>
      <c r="E5356" s="1" t="s">
        <v>17</v>
      </c>
      <c r="F5356" s="1" t="s">
        <v>2384</v>
      </c>
      <c r="G5356" s="1" t="b">
        <v>1</v>
      </c>
      <c r="H5356" s="1" t="b">
        <v>1</v>
      </c>
      <c r="I5356" s="1" t="s">
        <v>2221</v>
      </c>
      <c r="J5356" s="5"/>
    </row>
    <row r="5357" hidden="1">
      <c r="A5357" s="2" t="s">
        <v>990</v>
      </c>
      <c r="B5357" s="14"/>
      <c r="C5357" s="1" t="s">
        <v>167</v>
      </c>
      <c r="D5357" s="2" t="s">
        <v>1048</v>
      </c>
      <c r="E5357" s="1" t="s">
        <v>15</v>
      </c>
      <c r="F5357" s="1" t="s">
        <v>3877</v>
      </c>
      <c r="G5357" s="1" t="b">
        <v>1</v>
      </c>
      <c r="H5357" s="1" t="b">
        <v>1</v>
      </c>
      <c r="I5357" s="1" t="s">
        <v>2221</v>
      </c>
      <c r="J5357" s="5"/>
    </row>
    <row r="5358" hidden="1">
      <c r="A5358" s="2" t="s">
        <v>990</v>
      </c>
      <c r="B5358" s="14"/>
      <c r="C5358" s="1" t="s">
        <v>167</v>
      </c>
      <c r="D5358" s="2" t="s">
        <v>1051</v>
      </c>
      <c r="E5358" s="1" t="s">
        <v>15</v>
      </c>
      <c r="F5358" s="1" t="s">
        <v>3876</v>
      </c>
      <c r="G5358" s="1" t="b">
        <v>1</v>
      </c>
      <c r="H5358" s="1" t="b">
        <v>1</v>
      </c>
      <c r="I5358" s="1" t="s">
        <v>2221</v>
      </c>
      <c r="J5358" s="5"/>
    </row>
    <row r="5359" hidden="1">
      <c r="A5359" s="2" t="s">
        <v>990</v>
      </c>
      <c r="B5359" s="14"/>
      <c r="C5359" s="1" t="s">
        <v>167</v>
      </c>
      <c r="D5359" s="2" t="s">
        <v>1023</v>
      </c>
      <c r="E5359" s="1" t="s">
        <v>15</v>
      </c>
      <c r="F5359" s="1" t="s">
        <v>2333</v>
      </c>
      <c r="G5359" s="1" t="b">
        <v>1</v>
      </c>
      <c r="H5359" s="1" t="b">
        <v>1</v>
      </c>
      <c r="I5359" s="1" t="s">
        <v>2221</v>
      </c>
      <c r="J5359" s="5"/>
    </row>
    <row r="5360" hidden="1">
      <c r="A5360" s="2" t="s">
        <v>991</v>
      </c>
      <c r="B5360" s="14"/>
      <c r="C5360" s="1" t="s">
        <v>167</v>
      </c>
      <c r="D5360" s="2" t="s">
        <v>961</v>
      </c>
      <c r="E5360" s="1" t="s">
        <v>20</v>
      </c>
      <c r="F5360" s="4"/>
      <c r="G5360" s="1" t="b">
        <v>1</v>
      </c>
      <c r="H5360" s="1" t="b">
        <v>1</v>
      </c>
      <c r="I5360" s="1" t="s">
        <v>2207</v>
      </c>
      <c r="J5360" s="5"/>
    </row>
    <row r="5361" hidden="1">
      <c r="A5361" s="2" t="s">
        <v>991</v>
      </c>
      <c r="B5361" s="14"/>
      <c r="C5361" s="1" t="s">
        <v>167</v>
      </c>
      <c r="D5361" s="2" t="s">
        <v>961</v>
      </c>
      <c r="E5361" s="1" t="s">
        <v>20</v>
      </c>
      <c r="F5361" s="1" t="s">
        <v>2192</v>
      </c>
      <c r="G5361" s="1" t="b">
        <v>1</v>
      </c>
      <c r="H5361" s="1" t="b">
        <v>1</v>
      </c>
      <c r="I5361" s="1" t="s">
        <v>2207</v>
      </c>
      <c r="J5361" s="5"/>
    </row>
    <row r="5362" hidden="1">
      <c r="A5362" s="2" t="s">
        <v>991</v>
      </c>
      <c r="B5362" s="14"/>
      <c r="C5362" s="1" t="s">
        <v>167</v>
      </c>
      <c r="D5362" s="2" t="s">
        <v>800</v>
      </c>
      <c r="E5362" s="1" t="s">
        <v>13</v>
      </c>
      <c r="F5362" s="1" t="s">
        <v>2448</v>
      </c>
      <c r="G5362" s="1" t="b">
        <v>0</v>
      </c>
      <c r="H5362" s="1" t="b">
        <v>1</v>
      </c>
      <c r="I5362" s="1" t="s">
        <v>2221</v>
      </c>
      <c r="J5362" s="5"/>
    </row>
    <row r="5363" hidden="1">
      <c r="A5363" s="2" t="s">
        <v>992</v>
      </c>
      <c r="B5363" s="14"/>
      <c r="C5363" s="1" t="s">
        <v>167</v>
      </c>
      <c r="D5363" s="2" t="s">
        <v>967</v>
      </c>
      <c r="E5363" s="1" t="s">
        <v>20</v>
      </c>
      <c r="F5363" s="4"/>
      <c r="G5363" s="1" t="b">
        <v>1</v>
      </c>
      <c r="H5363" s="1" t="b">
        <v>1</v>
      </c>
      <c r="I5363" s="1" t="s">
        <v>2207</v>
      </c>
      <c r="J5363" s="5"/>
    </row>
    <row r="5364" hidden="1">
      <c r="A5364" s="2" t="s">
        <v>992</v>
      </c>
      <c r="B5364" s="14"/>
      <c r="C5364" s="1" t="s">
        <v>167</v>
      </c>
      <c r="D5364" s="2" t="s">
        <v>967</v>
      </c>
      <c r="E5364" s="1" t="s">
        <v>20</v>
      </c>
      <c r="F5364" s="1" t="s">
        <v>3663</v>
      </c>
      <c r="G5364" s="1" t="b">
        <v>1</v>
      </c>
      <c r="H5364" s="1" t="b">
        <v>1</v>
      </c>
      <c r="I5364" s="1" t="s">
        <v>2207</v>
      </c>
      <c r="J5364" s="5"/>
    </row>
    <row r="5365" hidden="1">
      <c r="A5365" s="2" t="s">
        <v>992</v>
      </c>
      <c r="B5365" s="14"/>
      <c r="C5365" s="1" t="s">
        <v>167</v>
      </c>
      <c r="D5365" s="2" t="s">
        <v>577</v>
      </c>
      <c r="E5365" s="1" t="s">
        <v>13</v>
      </c>
      <c r="F5365" s="1" t="s">
        <v>2664</v>
      </c>
      <c r="G5365" s="1" t="b">
        <v>0</v>
      </c>
      <c r="H5365" s="1" t="b">
        <v>1</v>
      </c>
      <c r="I5365" s="1" t="s">
        <v>2221</v>
      </c>
      <c r="J5365" s="5"/>
    </row>
    <row r="5366" hidden="1">
      <c r="A5366" s="2" t="s">
        <v>992</v>
      </c>
      <c r="B5366" s="14"/>
      <c r="C5366" s="1" t="s">
        <v>167</v>
      </c>
      <c r="D5366" s="2" t="s">
        <v>663</v>
      </c>
      <c r="E5366" s="1" t="s">
        <v>167</v>
      </c>
      <c r="F5366" s="1" t="s">
        <v>2665</v>
      </c>
      <c r="G5366" s="1" t="b">
        <v>0</v>
      </c>
      <c r="H5366" s="1" t="b">
        <v>1</v>
      </c>
      <c r="I5366" s="1" t="s">
        <v>2221</v>
      </c>
      <c r="J5366" s="5"/>
    </row>
    <row r="5367" hidden="1">
      <c r="A5367" s="2" t="s">
        <v>993</v>
      </c>
      <c r="B5367" s="14"/>
      <c r="C5367" s="1" t="s">
        <v>167</v>
      </c>
      <c r="D5367" s="2" t="s">
        <v>962</v>
      </c>
      <c r="E5367" s="1" t="s">
        <v>20</v>
      </c>
      <c r="F5367" s="4"/>
      <c r="G5367" s="1" t="b">
        <v>1</v>
      </c>
      <c r="H5367" s="1" t="b">
        <v>1</v>
      </c>
      <c r="I5367" s="1" t="s">
        <v>2207</v>
      </c>
      <c r="J5367" s="5"/>
    </row>
    <row r="5368" hidden="1">
      <c r="A5368" s="2" t="s">
        <v>993</v>
      </c>
      <c r="B5368" s="14"/>
      <c r="C5368" s="1" t="s">
        <v>167</v>
      </c>
      <c r="D5368" s="2" t="s">
        <v>962</v>
      </c>
      <c r="E5368" s="1" t="s">
        <v>20</v>
      </c>
      <c r="F5368" s="1" t="s">
        <v>3662</v>
      </c>
      <c r="G5368" s="1" t="b">
        <v>1</v>
      </c>
      <c r="H5368" s="1" t="b">
        <v>1</v>
      </c>
      <c r="I5368" s="1" t="s">
        <v>2207</v>
      </c>
      <c r="J5368" s="5"/>
    </row>
    <row r="5369" hidden="1">
      <c r="A5369" s="2" t="s">
        <v>993</v>
      </c>
      <c r="B5369" s="14"/>
      <c r="C5369" s="1" t="s">
        <v>167</v>
      </c>
      <c r="D5369" s="2" t="s">
        <v>1026</v>
      </c>
      <c r="E5369" s="1" t="s">
        <v>17</v>
      </c>
      <c r="F5369" s="1" t="s">
        <v>3878</v>
      </c>
      <c r="G5369" s="1" t="b">
        <v>1</v>
      </c>
      <c r="H5369" s="1" t="b">
        <v>1</v>
      </c>
      <c r="I5369" s="1" t="s">
        <v>2221</v>
      </c>
      <c r="J5369" s="5"/>
    </row>
    <row r="5370" hidden="1">
      <c r="A5370" s="2" t="s">
        <v>993</v>
      </c>
      <c r="B5370" s="14"/>
      <c r="C5370" s="1" t="s">
        <v>167</v>
      </c>
      <c r="D5370" s="2" t="s">
        <v>1025</v>
      </c>
      <c r="E5370" s="1" t="s">
        <v>17</v>
      </c>
      <c r="F5370" s="1" t="s">
        <v>3879</v>
      </c>
      <c r="G5370" s="1" t="b">
        <v>1</v>
      </c>
      <c r="H5370" s="1" t="b">
        <v>1</v>
      </c>
      <c r="I5370" s="1" t="s">
        <v>2221</v>
      </c>
      <c r="J5370" s="5"/>
    </row>
    <row r="5371" hidden="1">
      <c r="A5371" s="2" t="s">
        <v>993</v>
      </c>
      <c r="B5371" s="14"/>
      <c r="C5371" s="1" t="s">
        <v>167</v>
      </c>
      <c r="D5371" s="2" t="s">
        <v>1026</v>
      </c>
      <c r="E5371" s="1" t="s">
        <v>17</v>
      </c>
      <c r="F5371" s="1" t="s">
        <v>2384</v>
      </c>
      <c r="G5371" s="1" t="b">
        <v>1</v>
      </c>
      <c r="H5371" s="1" t="b">
        <v>1</v>
      </c>
      <c r="I5371" s="1" t="s">
        <v>2221</v>
      </c>
      <c r="J5371" s="5"/>
    </row>
    <row r="5372" hidden="1">
      <c r="A5372" s="2" t="s">
        <v>993</v>
      </c>
      <c r="B5372" s="14"/>
      <c r="C5372" s="1" t="s">
        <v>167</v>
      </c>
      <c r="D5372" s="2" t="s">
        <v>1048</v>
      </c>
      <c r="E5372" s="1" t="s">
        <v>15</v>
      </c>
      <c r="F5372" s="1" t="s">
        <v>3877</v>
      </c>
      <c r="G5372" s="1" t="b">
        <v>1</v>
      </c>
      <c r="H5372" s="1" t="b">
        <v>1</v>
      </c>
      <c r="I5372" s="1" t="s">
        <v>2221</v>
      </c>
      <c r="J5372" s="5"/>
    </row>
    <row r="5373" hidden="1">
      <c r="A5373" s="2" t="s">
        <v>993</v>
      </c>
      <c r="B5373" s="14"/>
      <c r="C5373" s="1" t="s">
        <v>167</v>
      </c>
      <c r="D5373" s="2" t="s">
        <v>1051</v>
      </c>
      <c r="E5373" s="1" t="s">
        <v>15</v>
      </c>
      <c r="F5373" s="1" t="s">
        <v>3876</v>
      </c>
      <c r="G5373" s="1" t="b">
        <v>1</v>
      </c>
      <c r="H5373" s="1" t="b">
        <v>1</v>
      </c>
      <c r="I5373" s="1" t="s">
        <v>2221</v>
      </c>
      <c r="J5373" s="5"/>
    </row>
    <row r="5374" hidden="1">
      <c r="A5374" s="2" t="s">
        <v>993</v>
      </c>
      <c r="B5374" s="14"/>
      <c r="C5374" s="1" t="s">
        <v>167</v>
      </c>
      <c r="D5374" s="2" t="s">
        <v>1023</v>
      </c>
      <c r="E5374" s="1" t="s">
        <v>15</v>
      </c>
      <c r="F5374" s="1" t="s">
        <v>2333</v>
      </c>
      <c r="G5374" s="1" t="b">
        <v>1</v>
      </c>
      <c r="H5374" s="1" t="b">
        <v>1</v>
      </c>
      <c r="I5374" s="1" t="s">
        <v>2221</v>
      </c>
      <c r="J5374" s="5"/>
    </row>
    <row r="5375" hidden="1">
      <c r="A5375" s="2" t="s">
        <v>994</v>
      </c>
      <c r="B5375" s="14"/>
      <c r="C5375" s="1" t="s">
        <v>167</v>
      </c>
      <c r="D5375" s="2" t="s">
        <v>3664</v>
      </c>
      <c r="E5375" s="4"/>
      <c r="F5375" s="4"/>
      <c r="G5375" s="1" t="b">
        <v>1</v>
      </c>
      <c r="H5375" s="1" t="b">
        <v>0</v>
      </c>
      <c r="I5375" s="1" t="s">
        <v>2207</v>
      </c>
      <c r="J5375" s="5"/>
    </row>
    <row r="5376" hidden="1">
      <c r="A5376" s="2" t="s">
        <v>994</v>
      </c>
      <c r="B5376" s="14"/>
      <c r="C5376" s="1" t="s">
        <v>167</v>
      </c>
      <c r="D5376" s="2" t="s">
        <v>3664</v>
      </c>
      <c r="E5376" s="4"/>
      <c r="F5376" s="1" t="s">
        <v>3665</v>
      </c>
      <c r="G5376" s="1" t="b">
        <v>1</v>
      </c>
      <c r="H5376" s="1" t="b">
        <v>0</v>
      </c>
      <c r="I5376" s="1" t="s">
        <v>2207</v>
      </c>
      <c r="J5376" s="5"/>
    </row>
    <row r="5377" hidden="1">
      <c r="A5377" s="2" t="s">
        <v>995</v>
      </c>
      <c r="B5377" s="14"/>
      <c r="C5377" s="1" t="s">
        <v>167</v>
      </c>
      <c r="D5377" s="2" t="s">
        <v>3664</v>
      </c>
      <c r="E5377" s="4"/>
      <c r="F5377" s="4"/>
      <c r="G5377" s="1" t="b">
        <v>1</v>
      </c>
      <c r="H5377" s="1" t="b">
        <v>0</v>
      </c>
      <c r="I5377" s="1" t="s">
        <v>2207</v>
      </c>
      <c r="J5377" s="5"/>
    </row>
    <row r="5378" hidden="1">
      <c r="A5378" s="2" t="s">
        <v>995</v>
      </c>
      <c r="B5378" s="14"/>
      <c r="C5378" s="1" t="s">
        <v>167</v>
      </c>
      <c r="D5378" s="2" t="s">
        <v>3664</v>
      </c>
      <c r="E5378" s="4"/>
      <c r="F5378" s="1" t="s">
        <v>3665</v>
      </c>
      <c r="G5378" s="1" t="b">
        <v>1</v>
      </c>
      <c r="H5378" s="1" t="b">
        <v>0</v>
      </c>
      <c r="I5378" s="1" t="s">
        <v>2207</v>
      </c>
      <c r="J5378" s="5"/>
    </row>
    <row r="5379" hidden="1">
      <c r="A5379" s="2" t="s">
        <v>995</v>
      </c>
      <c r="B5379" s="14"/>
      <c r="C5379" s="1" t="s">
        <v>167</v>
      </c>
      <c r="D5379" s="2" t="s">
        <v>1026</v>
      </c>
      <c r="E5379" s="1" t="s">
        <v>17</v>
      </c>
      <c r="F5379" s="1" t="s">
        <v>2384</v>
      </c>
      <c r="G5379" s="1" t="b">
        <v>1</v>
      </c>
      <c r="H5379" s="1" t="b">
        <v>1</v>
      </c>
      <c r="I5379" s="1" t="s">
        <v>2221</v>
      </c>
      <c r="J5379" s="5"/>
    </row>
    <row r="5380" hidden="1">
      <c r="A5380" s="2" t="s">
        <v>995</v>
      </c>
      <c r="B5380" s="14"/>
      <c r="C5380" s="1" t="s">
        <v>167</v>
      </c>
      <c r="D5380" s="2" t="s">
        <v>1048</v>
      </c>
      <c r="E5380" s="1" t="s">
        <v>15</v>
      </c>
      <c r="F5380" s="1" t="s">
        <v>3880</v>
      </c>
      <c r="G5380" s="1" t="b">
        <v>1</v>
      </c>
      <c r="H5380" s="1" t="b">
        <v>1</v>
      </c>
      <c r="I5380" s="1" t="s">
        <v>2221</v>
      </c>
      <c r="J5380" s="5"/>
    </row>
    <row r="5381" hidden="1">
      <c r="A5381" s="2" t="s">
        <v>995</v>
      </c>
      <c r="B5381" s="14"/>
      <c r="C5381" s="1" t="s">
        <v>167</v>
      </c>
      <c r="D5381" s="2" t="s">
        <v>1051</v>
      </c>
      <c r="E5381" s="1" t="s">
        <v>15</v>
      </c>
      <c r="F5381" s="1" t="s">
        <v>3881</v>
      </c>
      <c r="G5381" s="1" t="b">
        <v>1</v>
      </c>
      <c r="H5381" s="1" t="b">
        <v>1</v>
      </c>
      <c r="I5381" s="1" t="s">
        <v>2221</v>
      </c>
      <c r="J5381" s="5"/>
    </row>
    <row r="5382" hidden="1">
      <c r="A5382" s="2" t="s">
        <v>995</v>
      </c>
      <c r="B5382" s="14"/>
      <c r="C5382" s="1" t="s">
        <v>167</v>
      </c>
      <c r="D5382" s="2" t="s">
        <v>1023</v>
      </c>
      <c r="E5382" s="1" t="s">
        <v>15</v>
      </c>
      <c r="F5382" s="1" t="s">
        <v>2333</v>
      </c>
      <c r="G5382" s="1" t="b">
        <v>1</v>
      </c>
      <c r="H5382" s="1" t="b">
        <v>1</v>
      </c>
      <c r="I5382" s="1" t="s">
        <v>2221</v>
      </c>
      <c r="J5382" s="5"/>
    </row>
    <row r="5383" hidden="1">
      <c r="A5383" s="2" t="s">
        <v>996</v>
      </c>
      <c r="B5383" s="14"/>
      <c r="C5383" s="1" t="s">
        <v>167</v>
      </c>
      <c r="D5383" s="2" t="s">
        <v>967</v>
      </c>
      <c r="E5383" s="1" t="s">
        <v>20</v>
      </c>
      <c r="F5383" s="4"/>
      <c r="G5383" s="1" t="b">
        <v>1</v>
      </c>
      <c r="H5383" s="1" t="b">
        <v>1</v>
      </c>
      <c r="I5383" s="1" t="s">
        <v>2207</v>
      </c>
      <c r="J5383" s="5"/>
    </row>
    <row r="5384" hidden="1">
      <c r="A5384" s="2" t="s">
        <v>996</v>
      </c>
      <c r="B5384" s="14"/>
      <c r="C5384" s="1" t="s">
        <v>167</v>
      </c>
      <c r="D5384" s="2" t="s">
        <v>967</v>
      </c>
      <c r="E5384" s="1" t="s">
        <v>20</v>
      </c>
      <c r="F5384" s="1" t="s">
        <v>3663</v>
      </c>
      <c r="G5384" s="1" t="b">
        <v>1</v>
      </c>
      <c r="H5384" s="1" t="b">
        <v>1</v>
      </c>
      <c r="I5384" s="1" t="s">
        <v>2207</v>
      </c>
      <c r="J5384" s="5"/>
    </row>
    <row r="5385" hidden="1">
      <c r="A5385" s="2" t="s">
        <v>996</v>
      </c>
      <c r="B5385" s="14"/>
      <c r="C5385" s="1" t="s">
        <v>167</v>
      </c>
      <c r="D5385" s="2" t="s">
        <v>2666</v>
      </c>
      <c r="E5385" s="4"/>
      <c r="F5385" s="1" t="s">
        <v>2667</v>
      </c>
      <c r="G5385" s="1" t="b">
        <v>0</v>
      </c>
      <c r="H5385" s="1" t="b">
        <v>0</v>
      </c>
      <c r="I5385" s="1" t="s">
        <v>2221</v>
      </c>
      <c r="J5385" s="5"/>
    </row>
    <row r="5386" hidden="1">
      <c r="A5386" s="2" t="s">
        <v>997</v>
      </c>
      <c r="B5386" s="14"/>
      <c r="C5386" s="1" t="s">
        <v>167</v>
      </c>
      <c r="D5386" s="2" t="s">
        <v>967</v>
      </c>
      <c r="E5386" s="1" t="s">
        <v>20</v>
      </c>
      <c r="F5386" s="4"/>
      <c r="G5386" s="1" t="b">
        <v>1</v>
      </c>
      <c r="H5386" s="1" t="b">
        <v>1</v>
      </c>
      <c r="I5386" s="1" t="s">
        <v>2207</v>
      </c>
      <c r="J5386" s="5"/>
    </row>
    <row r="5387" hidden="1">
      <c r="A5387" s="2" t="s">
        <v>997</v>
      </c>
      <c r="B5387" s="14"/>
      <c r="C5387" s="1" t="s">
        <v>167</v>
      </c>
      <c r="D5387" s="2" t="s">
        <v>967</v>
      </c>
      <c r="E5387" s="1" t="s">
        <v>20</v>
      </c>
      <c r="F5387" s="1" t="s">
        <v>3663</v>
      </c>
      <c r="G5387" s="1" t="b">
        <v>1</v>
      </c>
      <c r="H5387" s="1" t="b">
        <v>1</v>
      </c>
      <c r="I5387" s="1" t="s">
        <v>2207</v>
      </c>
      <c r="J5387" s="5"/>
    </row>
    <row r="5388" hidden="1">
      <c r="A5388" s="2" t="s">
        <v>997</v>
      </c>
      <c r="B5388" s="14"/>
      <c r="C5388" s="1" t="s">
        <v>167</v>
      </c>
      <c r="D5388" s="2" t="s">
        <v>434</v>
      </c>
      <c r="E5388" s="1" t="s">
        <v>13</v>
      </c>
      <c r="F5388" s="1" t="s">
        <v>2668</v>
      </c>
      <c r="G5388" s="1" t="b">
        <v>0</v>
      </c>
      <c r="H5388" s="1" t="b">
        <v>1</v>
      </c>
      <c r="I5388" s="1" t="s">
        <v>2221</v>
      </c>
      <c r="J5388" s="5"/>
    </row>
    <row r="5389" hidden="1">
      <c r="A5389" s="2" t="s">
        <v>998</v>
      </c>
      <c r="B5389" s="14"/>
      <c r="C5389" s="1" t="s">
        <v>167</v>
      </c>
      <c r="D5389" s="2" t="s">
        <v>962</v>
      </c>
      <c r="E5389" s="1" t="s">
        <v>20</v>
      </c>
      <c r="F5389" s="4"/>
      <c r="G5389" s="1" t="b">
        <v>1</v>
      </c>
      <c r="H5389" s="1" t="b">
        <v>1</v>
      </c>
      <c r="I5389" s="1" t="s">
        <v>2207</v>
      </c>
      <c r="J5389" s="5"/>
    </row>
    <row r="5390" hidden="1">
      <c r="A5390" s="2" t="s">
        <v>998</v>
      </c>
      <c r="B5390" s="14"/>
      <c r="C5390" s="1" t="s">
        <v>167</v>
      </c>
      <c r="D5390" s="2" t="s">
        <v>962</v>
      </c>
      <c r="E5390" s="1" t="s">
        <v>20</v>
      </c>
      <c r="F5390" s="1" t="s">
        <v>3662</v>
      </c>
      <c r="G5390" s="1" t="b">
        <v>1</v>
      </c>
      <c r="H5390" s="1" t="b">
        <v>1</v>
      </c>
      <c r="I5390" s="1" t="s">
        <v>2207</v>
      </c>
      <c r="J5390" s="5"/>
    </row>
    <row r="5391" hidden="1">
      <c r="A5391" s="2" t="s">
        <v>998</v>
      </c>
      <c r="B5391" s="14"/>
      <c r="C5391" s="1" t="s">
        <v>167</v>
      </c>
      <c r="D5391" s="2" t="s">
        <v>1026</v>
      </c>
      <c r="E5391" s="1" t="s">
        <v>17</v>
      </c>
      <c r="F5391" s="1" t="s">
        <v>3878</v>
      </c>
      <c r="G5391" s="1" t="b">
        <v>1</v>
      </c>
      <c r="H5391" s="1" t="b">
        <v>1</v>
      </c>
      <c r="I5391" s="1" t="s">
        <v>2221</v>
      </c>
      <c r="J5391" s="5"/>
    </row>
    <row r="5392" hidden="1">
      <c r="A5392" s="2" t="s">
        <v>998</v>
      </c>
      <c r="B5392" s="14"/>
      <c r="C5392" s="1" t="s">
        <v>167</v>
      </c>
      <c r="D5392" s="2" t="s">
        <v>1025</v>
      </c>
      <c r="E5392" s="1" t="s">
        <v>17</v>
      </c>
      <c r="F5392" s="1" t="s">
        <v>3879</v>
      </c>
      <c r="G5392" s="1" t="b">
        <v>1</v>
      </c>
      <c r="H5392" s="1" t="b">
        <v>1</v>
      </c>
      <c r="I5392" s="1" t="s">
        <v>2221</v>
      </c>
      <c r="J5392" s="5"/>
    </row>
    <row r="5393" hidden="1">
      <c r="A5393" s="2" t="s">
        <v>998</v>
      </c>
      <c r="B5393" s="14"/>
      <c r="C5393" s="1" t="s">
        <v>167</v>
      </c>
      <c r="D5393" s="2" t="s">
        <v>1048</v>
      </c>
      <c r="E5393" s="1" t="s">
        <v>15</v>
      </c>
      <c r="F5393" s="1" t="s">
        <v>3875</v>
      </c>
      <c r="G5393" s="1" t="b">
        <v>1</v>
      </c>
      <c r="H5393" s="1" t="b">
        <v>1</v>
      </c>
      <c r="I5393" s="1" t="s">
        <v>2221</v>
      </c>
      <c r="J5393" s="5"/>
    </row>
    <row r="5394" hidden="1">
      <c r="A5394" s="2" t="s">
        <v>998</v>
      </c>
      <c r="B5394" s="14"/>
      <c r="C5394" s="1" t="s">
        <v>167</v>
      </c>
      <c r="D5394" s="2" t="s">
        <v>1051</v>
      </c>
      <c r="E5394" s="1" t="s">
        <v>15</v>
      </c>
      <c r="F5394" s="1" t="s">
        <v>3873</v>
      </c>
      <c r="G5394" s="1" t="b">
        <v>1</v>
      </c>
      <c r="H5394" s="1" t="b">
        <v>1</v>
      </c>
      <c r="I5394" s="1" t="s">
        <v>2221</v>
      </c>
      <c r="J5394" s="5"/>
    </row>
    <row r="5395" hidden="1">
      <c r="A5395" s="2" t="s">
        <v>998</v>
      </c>
      <c r="B5395" s="14"/>
      <c r="C5395" s="1" t="s">
        <v>167</v>
      </c>
      <c r="D5395" s="2" t="s">
        <v>1023</v>
      </c>
      <c r="E5395" s="1" t="s">
        <v>15</v>
      </c>
      <c r="F5395" s="1" t="s">
        <v>2333</v>
      </c>
      <c r="G5395" s="1" t="b">
        <v>1</v>
      </c>
      <c r="H5395" s="1" t="b">
        <v>1</v>
      </c>
      <c r="I5395" s="1" t="s">
        <v>2221</v>
      </c>
      <c r="J5395" s="5"/>
    </row>
    <row r="5396" hidden="1">
      <c r="A5396" s="2" t="s">
        <v>999</v>
      </c>
      <c r="B5396" s="14"/>
      <c r="C5396" s="1" t="s">
        <v>167</v>
      </c>
      <c r="D5396" s="2" t="s">
        <v>961</v>
      </c>
      <c r="E5396" s="1" t="s">
        <v>20</v>
      </c>
      <c r="F5396" s="4"/>
      <c r="G5396" s="1" t="b">
        <v>1</v>
      </c>
      <c r="H5396" s="1" t="b">
        <v>1</v>
      </c>
      <c r="I5396" s="1" t="s">
        <v>2207</v>
      </c>
      <c r="J5396" s="5"/>
    </row>
    <row r="5397" hidden="1">
      <c r="A5397" s="2" t="s">
        <v>999</v>
      </c>
      <c r="B5397" s="14"/>
      <c r="C5397" s="1" t="s">
        <v>167</v>
      </c>
      <c r="D5397" s="2" t="s">
        <v>961</v>
      </c>
      <c r="E5397" s="1" t="s">
        <v>20</v>
      </c>
      <c r="F5397" s="1" t="s">
        <v>2192</v>
      </c>
      <c r="G5397" s="1" t="b">
        <v>1</v>
      </c>
      <c r="H5397" s="1" t="b">
        <v>1</v>
      </c>
      <c r="I5397" s="1" t="s">
        <v>2207</v>
      </c>
      <c r="J5397" s="5"/>
    </row>
    <row r="5398" hidden="1">
      <c r="A5398" s="2" t="s">
        <v>999</v>
      </c>
      <c r="B5398" s="14"/>
      <c r="C5398" s="1" t="s">
        <v>167</v>
      </c>
      <c r="D5398" s="2" t="s">
        <v>1060</v>
      </c>
      <c r="E5398" s="1" t="s">
        <v>13</v>
      </c>
      <c r="F5398" s="1" t="s">
        <v>2669</v>
      </c>
      <c r="G5398" s="1" t="b">
        <v>0</v>
      </c>
      <c r="H5398" s="1" t="b">
        <v>1</v>
      </c>
      <c r="I5398" s="1" t="s">
        <v>2221</v>
      </c>
      <c r="J5398" s="5"/>
    </row>
    <row r="5399" hidden="1">
      <c r="A5399" s="2" t="s">
        <v>1000</v>
      </c>
      <c r="B5399" s="14"/>
      <c r="C5399" s="1" t="s">
        <v>167</v>
      </c>
      <c r="D5399" s="2" t="s">
        <v>1025</v>
      </c>
      <c r="E5399" s="1" t="s">
        <v>17</v>
      </c>
      <c r="F5399" s="4"/>
      <c r="G5399" s="1" t="b">
        <v>1</v>
      </c>
      <c r="H5399" s="1" t="b">
        <v>1</v>
      </c>
      <c r="I5399" s="1" t="s">
        <v>2207</v>
      </c>
      <c r="J5399" s="5"/>
    </row>
    <row r="5400" hidden="1">
      <c r="A5400" s="2" t="s">
        <v>1000</v>
      </c>
      <c r="B5400" s="14"/>
      <c r="C5400" s="1" t="s">
        <v>167</v>
      </c>
      <c r="D5400" s="2" t="s">
        <v>1025</v>
      </c>
      <c r="E5400" s="1" t="s">
        <v>17</v>
      </c>
      <c r="F5400" s="1" t="s">
        <v>3621</v>
      </c>
      <c r="G5400" s="1" t="b">
        <v>1</v>
      </c>
      <c r="H5400" s="1" t="b">
        <v>1</v>
      </c>
      <c r="I5400" s="1" t="s">
        <v>2207</v>
      </c>
      <c r="J5400" s="5"/>
    </row>
    <row r="5401" hidden="1">
      <c r="A5401" s="1" t="s">
        <v>1001</v>
      </c>
      <c r="B5401" s="14"/>
      <c r="C5401" s="1" t="s">
        <v>167</v>
      </c>
      <c r="D5401" s="2" t="s">
        <v>961</v>
      </c>
      <c r="E5401" s="1" t="s">
        <v>20</v>
      </c>
      <c r="F5401" s="4"/>
      <c r="G5401" s="1" t="b">
        <v>1</v>
      </c>
      <c r="H5401" s="1" t="b">
        <v>1</v>
      </c>
      <c r="I5401" s="1" t="s">
        <v>2207</v>
      </c>
      <c r="J5401" s="5"/>
    </row>
    <row r="5402" hidden="1">
      <c r="A5402" s="1" t="s">
        <v>1001</v>
      </c>
      <c r="B5402" s="14"/>
      <c r="C5402" s="1" t="s">
        <v>167</v>
      </c>
      <c r="D5402" s="2" t="s">
        <v>961</v>
      </c>
      <c r="E5402" s="1" t="s">
        <v>20</v>
      </c>
      <c r="F5402" s="1" t="s">
        <v>2192</v>
      </c>
      <c r="G5402" s="1" t="b">
        <v>1</v>
      </c>
      <c r="H5402" s="1" t="b">
        <v>1</v>
      </c>
      <c r="I5402" s="1" t="s">
        <v>2207</v>
      </c>
      <c r="J5402" s="5"/>
    </row>
    <row r="5403" hidden="1">
      <c r="A5403" s="1" t="s">
        <v>1001</v>
      </c>
      <c r="B5403" s="14"/>
      <c r="C5403" s="1" t="s">
        <v>167</v>
      </c>
      <c r="D5403" s="2" t="s">
        <v>868</v>
      </c>
      <c r="E5403" s="1" t="s">
        <v>15</v>
      </c>
      <c r="F5403" s="1" t="s">
        <v>2540</v>
      </c>
      <c r="G5403" s="1" t="b">
        <v>1</v>
      </c>
      <c r="H5403" s="1" t="b">
        <v>1</v>
      </c>
      <c r="I5403" s="1" t="s">
        <v>2221</v>
      </c>
      <c r="J5403" s="5"/>
    </row>
    <row r="5404" hidden="1">
      <c r="A5404" s="1" t="s">
        <v>1001</v>
      </c>
      <c r="B5404" s="14"/>
      <c r="C5404" s="1" t="s">
        <v>167</v>
      </c>
      <c r="D5404" s="2" t="s">
        <v>1026</v>
      </c>
      <c r="E5404" s="1" t="s">
        <v>17</v>
      </c>
      <c r="F5404" s="1" t="s">
        <v>2247</v>
      </c>
      <c r="G5404" s="1" t="b">
        <v>1</v>
      </c>
      <c r="H5404" s="1" t="b">
        <v>1</v>
      </c>
      <c r="I5404" s="1" t="s">
        <v>2221</v>
      </c>
      <c r="J5404" s="5"/>
    </row>
    <row r="5405" hidden="1">
      <c r="A5405" s="1" t="s">
        <v>1001</v>
      </c>
      <c r="B5405" s="14"/>
      <c r="C5405" s="1" t="s">
        <v>167</v>
      </c>
      <c r="D5405" s="2" t="s">
        <v>1023</v>
      </c>
      <c r="E5405" s="1" t="s">
        <v>15</v>
      </c>
      <c r="F5405" s="1" t="s">
        <v>2333</v>
      </c>
      <c r="G5405" s="1" t="b">
        <v>1</v>
      </c>
      <c r="H5405" s="1" t="b">
        <v>1</v>
      </c>
      <c r="I5405" s="1" t="s">
        <v>2221</v>
      </c>
      <c r="J5405" s="5"/>
    </row>
    <row r="5406" hidden="1">
      <c r="A5406" s="1" t="s">
        <v>1002</v>
      </c>
      <c r="B5406" s="14"/>
      <c r="C5406" s="1" t="s">
        <v>167</v>
      </c>
      <c r="D5406" s="2" t="s">
        <v>962</v>
      </c>
      <c r="E5406" s="1" t="s">
        <v>20</v>
      </c>
      <c r="F5406" s="4"/>
      <c r="G5406" s="1" t="b">
        <v>1</v>
      </c>
      <c r="H5406" s="1" t="b">
        <v>1</v>
      </c>
      <c r="I5406" s="1" t="s">
        <v>2207</v>
      </c>
      <c r="J5406" s="5"/>
    </row>
    <row r="5407" hidden="1">
      <c r="A5407" s="1" t="s">
        <v>1002</v>
      </c>
      <c r="B5407" s="14"/>
      <c r="C5407" s="1" t="s">
        <v>167</v>
      </c>
      <c r="D5407" s="2" t="s">
        <v>962</v>
      </c>
      <c r="E5407" s="1" t="s">
        <v>20</v>
      </c>
      <c r="F5407" s="1" t="s">
        <v>3662</v>
      </c>
      <c r="G5407" s="1" t="b">
        <v>1</v>
      </c>
      <c r="H5407" s="1" t="b">
        <v>1</v>
      </c>
      <c r="I5407" s="1" t="s">
        <v>2207</v>
      </c>
      <c r="J5407" s="5"/>
    </row>
    <row r="5408" hidden="1">
      <c r="A5408" s="1" t="s">
        <v>1002</v>
      </c>
      <c r="B5408" s="14"/>
      <c r="C5408" s="1" t="s">
        <v>167</v>
      </c>
      <c r="D5408" s="2" t="s">
        <v>1026</v>
      </c>
      <c r="E5408" s="1" t="s">
        <v>17</v>
      </c>
      <c r="F5408" s="1" t="s">
        <v>3878</v>
      </c>
      <c r="G5408" s="1" t="b">
        <v>1</v>
      </c>
      <c r="H5408" s="1" t="b">
        <v>1</v>
      </c>
      <c r="I5408" s="1" t="s">
        <v>2221</v>
      </c>
      <c r="J5408" s="5"/>
    </row>
    <row r="5409" hidden="1">
      <c r="A5409" s="1" t="s">
        <v>1002</v>
      </c>
      <c r="B5409" s="14"/>
      <c r="C5409" s="1" t="s">
        <v>167</v>
      </c>
      <c r="D5409" s="2" t="s">
        <v>1025</v>
      </c>
      <c r="E5409" s="1" t="s">
        <v>17</v>
      </c>
      <c r="F5409" s="1" t="s">
        <v>3879</v>
      </c>
      <c r="G5409" s="1" t="b">
        <v>1</v>
      </c>
      <c r="H5409" s="1" t="b">
        <v>1</v>
      </c>
      <c r="I5409" s="1" t="s">
        <v>2221</v>
      </c>
      <c r="J5409" s="5"/>
    </row>
    <row r="5410" hidden="1">
      <c r="A5410" s="1" t="s">
        <v>1002</v>
      </c>
      <c r="B5410" s="14"/>
      <c r="C5410" s="1" t="s">
        <v>167</v>
      </c>
      <c r="D5410" s="2" t="s">
        <v>1026</v>
      </c>
      <c r="E5410" s="1" t="s">
        <v>17</v>
      </c>
      <c r="F5410" s="1" t="s">
        <v>2384</v>
      </c>
      <c r="G5410" s="1" t="b">
        <v>1</v>
      </c>
      <c r="H5410" s="1" t="b">
        <v>1</v>
      </c>
      <c r="I5410" s="1" t="s">
        <v>2221</v>
      </c>
      <c r="J5410" s="5"/>
    </row>
    <row r="5411" hidden="1">
      <c r="A5411" s="1" t="s">
        <v>1002</v>
      </c>
      <c r="B5411" s="14"/>
      <c r="C5411" s="1" t="s">
        <v>167</v>
      </c>
      <c r="D5411" s="2" t="s">
        <v>1048</v>
      </c>
      <c r="E5411" s="1" t="s">
        <v>15</v>
      </c>
      <c r="F5411" s="1" t="s">
        <v>3875</v>
      </c>
      <c r="G5411" s="1" t="b">
        <v>1</v>
      </c>
      <c r="H5411" s="1" t="b">
        <v>1</v>
      </c>
      <c r="I5411" s="1" t="s">
        <v>2221</v>
      </c>
      <c r="J5411" s="5"/>
    </row>
    <row r="5412" hidden="1">
      <c r="A5412" s="1" t="s">
        <v>1002</v>
      </c>
      <c r="B5412" s="14"/>
      <c r="C5412" s="1" t="s">
        <v>167</v>
      </c>
      <c r="D5412" s="2" t="s">
        <v>1051</v>
      </c>
      <c r="E5412" s="1" t="s">
        <v>15</v>
      </c>
      <c r="F5412" s="1" t="s">
        <v>3873</v>
      </c>
      <c r="G5412" s="1" t="b">
        <v>1</v>
      </c>
      <c r="H5412" s="1" t="b">
        <v>1</v>
      </c>
      <c r="I5412" s="1" t="s">
        <v>2221</v>
      </c>
      <c r="J5412" s="5"/>
    </row>
    <row r="5413" hidden="1">
      <c r="A5413" s="1" t="s">
        <v>1002</v>
      </c>
      <c r="B5413" s="14"/>
      <c r="C5413" s="1" t="s">
        <v>167</v>
      </c>
      <c r="D5413" s="2" t="s">
        <v>1023</v>
      </c>
      <c r="E5413" s="1" t="s">
        <v>15</v>
      </c>
      <c r="F5413" s="1" t="s">
        <v>2333</v>
      </c>
      <c r="G5413" s="1" t="b">
        <v>1</v>
      </c>
      <c r="H5413" s="1" t="b">
        <v>1</v>
      </c>
      <c r="I5413" s="1" t="s">
        <v>2221</v>
      </c>
      <c r="J5413" s="5"/>
    </row>
    <row r="5414" hidden="1">
      <c r="A5414" s="1" t="s">
        <v>1003</v>
      </c>
      <c r="B5414" s="14"/>
      <c r="C5414" s="1" t="s">
        <v>167</v>
      </c>
      <c r="D5414" s="2" t="s">
        <v>961</v>
      </c>
      <c r="E5414" s="1" t="s">
        <v>20</v>
      </c>
      <c r="F5414" s="4"/>
      <c r="G5414" s="1" t="b">
        <v>1</v>
      </c>
      <c r="H5414" s="1" t="b">
        <v>1</v>
      </c>
      <c r="I5414" s="1" t="s">
        <v>2207</v>
      </c>
      <c r="J5414" s="5"/>
    </row>
    <row r="5415" hidden="1">
      <c r="A5415" s="1" t="s">
        <v>1003</v>
      </c>
      <c r="B5415" s="14"/>
      <c r="C5415" s="1" t="s">
        <v>167</v>
      </c>
      <c r="D5415" s="2" t="s">
        <v>961</v>
      </c>
      <c r="E5415" s="1" t="s">
        <v>20</v>
      </c>
      <c r="F5415" s="1" t="s">
        <v>2192</v>
      </c>
      <c r="G5415" s="1" t="b">
        <v>1</v>
      </c>
      <c r="H5415" s="1" t="b">
        <v>1</v>
      </c>
      <c r="I5415" s="1" t="s">
        <v>2207</v>
      </c>
      <c r="J5415" s="5"/>
    </row>
    <row r="5416" hidden="1">
      <c r="A5416" s="1" t="s">
        <v>1003</v>
      </c>
      <c r="B5416" s="14"/>
      <c r="C5416" s="1" t="s">
        <v>167</v>
      </c>
      <c r="D5416" s="2" t="s">
        <v>1026</v>
      </c>
      <c r="E5416" s="1" t="s">
        <v>17</v>
      </c>
      <c r="F5416" s="1" t="s">
        <v>3878</v>
      </c>
      <c r="G5416" s="1" t="b">
        <v>1</v>
      </c>
      <c r="H5416" s="1" t="b">
        <v>1</v>
      </c>
      <c r="I5416" s="1" t="s">
        <v>2221</v>
      </c>
      <c r="J5416" s="5"/>
    </row>
    <row r="5417" hidden="1">
      <c r="A5417" s="1" t="s">
        <v>1003</v>
      </c>
      <c r="B5417" s="14"/>
      <c r="C5417" s="1" t="s">
        <v>167</v>
      </c>
      <c r="D5417" s="2" t="s">
        <v>1025</v>
      </c>
      <c r="E5417" s="1" t="s">
        <v>17</v>
      </c>
      <c r="F5417" s="1" t="s">
        <v>3879</v>
      </c>
      <c r="G5417" s="1" t="b">
        <v>1</v>
      </c>
      <c r="H5417" s="1" t="b">
        <v>1</v>
      </c>
      <c r="I5417" s="1" t="s">
        <v>2221</v>
      </c>
      <c r="J5417" s="5"/>
    </row>
    <row r="5418" hidden="1">
      <c r="A5418" s="1" t="s">
        <v>1003</v>
      </c>
      <c r="B5418" s="14"/>
      <c r="C5418" s="1" t="s">
        <v>167</v>
      </c>
      <c r="D5418" s="2" t="s">
        <v>1026</v>
      </c>
      <c r="E5418" s="1" t="s">
        <v>17</v>
      </c>
      <c r="F5418" s="1" t="s">
        <v>2384</v>
      </c>
      <c r="G5418" s="1" t="b">
        <v>1</v>
      </c>
      <c r="H5418" s="1" t="b">
        <v>1</v>
      </c>
      <c r="I5418" s="1" t="s">
        <v>2221</v>
      </c>
      <c r="J5418" s="5"/>
    </row>
    <row r="5419" hidden="1">
      <c r="A5419" s="1" t="s">
        <v>1003</v>
      </c>
      <c r="B5419" s="14"/>
      <c r="C5419" s="1" t="s">
        <v>167</v>
      </c>
      <c r="D5419" s="2" t="s">
        <v>1048</v>
      </c>
      <c r="E5419" s="1" t="s">
        <v>15</v>
      </c>
      <c r="F5419" s="1" t="s">
        <v>3880</v>
      </c>
      <c r="G5419" s="1" t="b">
        <v>1</v>
      </c>
      <c r="H5419" s="1" t="b">
        <v>1</v>
      </c>
      <c r="I5419" s="1" t="s">
        <v>2221</v>
      </c>
      <c r="J5419" s="5"/>
    </row>
    <row r="5420" hidden="1">
      <c r="A5420" s="1" t="s">
        <v>1003</v>
      </c>
      <c r="B5420" s="14"/>
      <c r="C5420" s="1" t="s">
        <v>167</v>
      </c>
      <c r="D5420" s="2" t="s">
        <v>1051</v>
      </c>
      <c r="E5420" s="1" t="s">
        <v>15</v>
      </c>
      <c r="F5420" s="1" t="s">
        <v>3881</v>
      </c>
      <c r="G5420" s="1" t="b">
        <v>1</v>
      </c>
      <c r="H5420" s="1" t="b">
        <v>1</v>
      </c>
      <c r="I5420" s="1" t="s">
        <v>2221</v>
      </c>
      <c r="J5420" s="5"/>
    </row>
    <row r="5421" hidden="1">
      <c r="A5421" s="1" t="s">
        <v>1003</v>
      </c>
      <c r="B5421" s="14"/>
      <c r="C5421" s="1" t="s">
        <v>167</v>
      </c>
      <c r="D5421" s="2" t="s">
        <v>1023</v>
      </c>
      <c r="E5421" s="1" t="s">
        <v>15</v>
      </c>
      <c r="F5421" s="1" t="s">
        <v>2333</v>
      </c>
      <c r="G5421" s="1" t="b">
        <v>1</v>
      </c>
      <c r="H5421" s="1" t="b">
        <v>1</v>
      </c>
      <c r="I5421" s="1" t="s">
        <v>2221</v>
      </c>
      <c r="J5421" s="5"/>
    </row>
    <row r="5422" hidden="1">
      <c r="A5422" s="1" t="s">
        <v>1004</v>
      </c>
      <c r="B5422" s="14"/>
      <c r="C5422" s="1" t="s">
        <v>167</v>
      </c>
      <c r="D5422" s="2" t="s">
        <v>967</v>
      </c>
      <c r="E5422" s="1" t="s">
        <v>20</v>
      </c>
      <c r="F5422" s="4"/>
      <c r="G5422" s="1" t="b">
        <v>1</v>
      </c>
      <c r="H5422" s="1" t="b">
        <v>1</v>
      </c>
      <c r="I5422" s="1" t="s">
        <v>2207</v>
      </c>
      <c r="J5422" s="5"/>
    </row>
    <row r="5423" hidden="1">
      <c r="A5423" s="1" t="s">
        <v>1004</v>
      </c>
      <c r="B5423" s="14"/>
      <c r="C5423" s="1" t="s">
        <v>167</v>
      </c>
      <c r="D5423" s="2" t="s">
        <v>967</v>
      </c>
      <c r="E5423" s="1" t="s">
        <v>20</v>
      </c>
      <c r="F5423" s="1" t="s">
        <v>3663</v>
      </c>
      <c r="G5423" s="1" t="b">
        <v>1</v>
      </c>
      <c r="H5423" s="1" t="b">
        <v>1</v>
      </c>
      <c r="I5423" s="1" t="s">
        <v>2207</v>
      </c>
      <c r="J5423" s="5"/>
    </row>
    <row r="5424" hidden="1">
      <c r="A5424" s="1" t="s">
        <v>1004</v>
      </c>
      <c r="B5424" s="14"/>
      <c r="C5424" s="1" t="s">
        <v>167</v>
      </c>
      <c r="D5424" s="2" t="s">
        <v>868</v>
      </c>
      <c r="E5424" s="1" t="s">
        <v>15</v>
      </c>
      <c r="F5424" s="1" t="s">
        <v>3882</v>
      </c>
      <c r="G5424" s="1" t="b">
        <v>1</v>
      </c>
      <c r="H5424" s="1" t="b">
        <v>1</v>
      </c>
      <c r="I5424" s="1" t="s">
        <v>2221</v>
      </c>
      <c r="J5424" s="5"/>
    </row>
    <row r="5425" hidden="1">
      <c r="A5425" s="1" t="s">
        <v>1004</v>
      </c>
      <c r="B5425" s="14"/>
      <c r="C5425" s="1" t="s">
        <v>167</v>
      </c>
      <c r="D5425" s="2" t="s">
        <v>1026</v>
      </c>
      <c r="E5425" s="1" t="s">
        <v>17</v>
      </c>
      <c r="F5425" s="1" t="s">
        <v>2247</v>
      </c>
      <c r="G5425" s="1" t="b">
        <v>1</v>
      </c>
      <c r="H5425" s="1" t="b">
        <v>1</v>
      </c>
      <c r="I5425" s="1" t="s">
        <v>2221</v>
      </c>
      <c r="J5425" s="5"/>
    </row>
    <row r="5426" hidden="1">
      <c r="A5426" s="1" t="s">
        <v>1004</v>
      </c>
      <c r="B5426" s="14"/>
      <c r="C5426" s="1" t="s">
        <v>167</v>
      </c>
      <c r="D5426" s="2" t="s">
        <v>1023</v>
      </c>
      <c r="E5426" s="1" t="s">
        <v>15</v>
      </c>
      <c r="F5426" s="1" t="s">
        <v>2333</v>
      </c>
      <c r="G5426" s="1" t="b">
        <v>1</v>
      </c>
      <c r="H5426" s="1" t="b">
        <v>1</v>
      </c>
      <c r="I5426" s="1" t="s">
        <v>2221</v>
      </c>
      <c r="J5426" s="5"/>
    </row>
    <row r="5427" hidden="1">
      <c r="A5427" s="1" t="s">
        <v>1005</v>
      </c>
      <c r="B5427" s="14"/>
      <c r="C5427" s="1" t="s">
        <v>167</v>
      </c>
      <c r="D5427" s="2" t="s">
        <v>964</v>
      </c>
      <c r="E5427" s="1" t="s">
        <v>20</v>
      </c>
      <c r="F5427" s="4"/>
      <c r="G5427" s="1" t="b">
        <v>1</v>
      </c>
      <c r="H5427" s="1" t="b">
        <v>1</v>
      </c>
      <c r="I5427" s="1" t="s">
        <v>2207</v>
      </c>
      <c r="J5427" s="5"/>
    </row>
    <row r="5428" hidden="1">
      <c r="A5428" s="1" t="s">
        <v>1005</v>
      </c>
      <c r="B5428" s="14"/>
      <c r="C5428" s="1" t="s">
        <v>167</v>
      </c>
      <c r="D5428" s="2" t="s">
        <v>964</v>
      </c>
      <c r="E5428" s="1" t="s">
        <v>20</v>
      </c>
      <c r="F5428" s="1" t="s">
        <v>3682</v>
      </c>
      <c r="G5428" s="1" t="b">
        <v>1</v>
      </c>
      <c r="H5428" s="1" t="b">
        <v>1</v>
      </c>
      <c r="I5428" s="1" t="s">
        <v>2207</v>
      </c>
      <c r="J5428" s="5"/>
    </row>
    <row r="5429" hidden="1">
      <c r="A5429" s="1" t="s">
        <v>1005</v>
      </c>
      <c r="B5429" s="14"/>
      <c r="C5429" s="1" t="s">
        <v>167</v>
      </c>
      <c r="D5429" s="2" t="s">
        <v>1026</v>
      </c>
      <c r="E5429" s="1" t="s">
        <v>17</v>
      </c>
      <c r="F5429" s="1" t="s">
        <v>3878</v>
      </c>
      <c r="G5429" s="1" t="b">
        <v>1</v>
      </c>
      <c r="H5429" s="1" t="b">
        <v>1</v>
      </c>
      <c r="I5429" s="1" t="s">
        <v>2221</v>
      </c>
      <c r="J5429" s="5"/>
    </row>
    <row r="5430" hidden="1">
      <c r="A5430" s="1" t="s">
        <v>1005</v>
      </c>
      <c r="B5430" s="14"/>
      <c r="C5430" s="1" t="s">
        <v>167</v>
      </c>
      <c r="D5430" s="2" t="s">
        <v>1025</v>
      </c>
      <c r="E5430" s="1" t="s">
        <v>17</v>
      </c>
      <c r="F5430" s="1" t="s">
        <v>3879</v>
      </c>
      <c r="G5430" s="1" t="b">
        <v>1</v>
      </c>
      <c r="H5430" s="1" t="b">
        <v>1</v>
      </c>
      <c r="I5430" s="1" t="s">
        <v>2221</v>
      </c>
      <c r="J5430" s="5"/>
    </row>
    <row r="5431" hidden="1">
      <c r="A5431" s="1" t="s">
        <v>1005</v>
      </c>
      <c r="B5431" s="14"/>
      <c r="C5431" s="1" t="s">
        <v>167</v>
      </c>
      <c r="D5431" s="2" t="s">
        <v>1026</v>
      </c>
      <c r="E5431" s="1" t="s">
        <v>17</v>
      </c>
      <c r="F5431" s="1" t="s">
        <v>2384</v>
      </c>
      <c r="G5431" s="1" t="b">
        <v>1</v>
      </c>
      <c r="H5431" s="1" t="b">
        <v>1</v>
      </c>
      <c r="I5431" s="1" t="s">
        <v>2221</v>
      </c>
      <c r="J5431" s="5"/>
    </row>
    <row r="5432" hidden="1">
      <c r="A5432" s="1" t="s">
        <v>1005</v>
      </c>
      <c r="B5432" s="14"/>
      <c r="C5432" s="1" t="s">
        <v>167</v>
      </c>
      <c r="D5432" s="2" t="s">
        <v>1048</v>
      </c>
      <c r="E5432" s="1" t="s">
        <v>15</v>
      </c>
      <c r="F5432" s="1" t="s">
        <v>3877</v>
      </c>
      <c r="G5432" s="1" t="b">
        <v>1</v>
      </c>
      <c r="H5432" s="1" t="b">
        <v>1</v>
      </c>
      <c r="I5432" s="1" t="s">
        <v>2221</v>
      </c>
      <c r="J5432" s="5"/>
    </row>
    <row r="5433" hidden="1">
      <c r="A5433" s="1" t="s">
        <v>1005</v>
      </c>
      <c r="B5433" s="14"/>
      <c r="C5433" s="1" t="s">
        <v>167</v>
      </c>
      <c r="D5433" s="2" t="s">
        <v>1051</v>
      </c>
      <c r="E5433" s="1" t="s">
        <v>15</v>
      </c>
      <c r="F5433" s="1" t="s">
        <v>3876</v>
      </c>
      <c r="G5433" s="1" t="b">
        <v>1</v>
      </c>
      <c r="H5433" s="1" t="b">
        <v>1</v>
      </c>
      <c r="I5433" s="1" t="s">
        <v>2221</v>
      </c>
      <c r="J5433" s="5"/>
    </row>
    <row r="5434" hidden="1">
      <c r="A5434" s="1" t="s">
        <v>1005</v>
      </c>
      <c r="B5434" s="14"/>
      <c r="C5434" s="1" t="s">
        <v>167</v>
      </c>
      <c r="D5434" s="2" t="s">
        <v>1023</v>
      </c>
      <c r="E5434" s="1" t="s">
        <v>15</v>
      </c>
      <c r="F5434" s="1" t="s">
        <v>2333</v>
      </c>
      <c r="G5434" s="1" t="b">
        <v>1</v>
      </c>
      <c r="H5434" s="1" t="b">
        <v>1</v>
      </c>
      <c r="I5434" s="1" t="s">
        <v>2221</v>
      </c>
      <c r="J5434" s="5"/>
    </row>
    <row r="5435" hidden="1">
      <c r="A5435" s="1" t="s">
        <v>1006</v>
      </c>
      <c r="B5435" s="14"/>
      <c r="C5435" s="1" t="s">
        <v>167</v>
      </c>
      <c r="D5435" s="2" t="s">
        <v>960</v>
      </c>
      <c r="E5435" s="1" t="s">
        <v>20</v>
      </c>
      <c r="F5435" s="4"/>
      <c r="G5435" s="1" t="b">
        <v>1</v>
      </c>
      <c r="H5435" s="1" t="b">
        <v>1</v>
      </c>
      <c r="I5435" s="1" t="s">
        <v>2207</v>
      </c>
      <c r="J5435" s="5"/>
    </row>
    <row r="5436" hidden="1">
      <c r="A5436" s="1" t="s">
        <v>1006</v>
      </c>
      <c r="B5436" s="14"/>
      <c r="C5436" s="1" t="s">
        <v>167</v>
      </c>
      <c r="D5436" s="2" t="s">
        <v>960</v>
      </c>
      <c r="E5436" s="1" t="s">
        <v>20</v>
      </c>
      <c r="F5436" s="1" t="s">
        <v>3660</v>
      </c>
      <c r="G5436" s="1" t="b">
        <v>1</v>
      </c>
      <c r="H5436" s="1" t="b">
        <v>1</v>
      </c>
      <c r="I5436" s="1" t="s">
        <v>2207</v>
      </c>
      <c r="J5436" s="5"/>
    </row>
    <row r="5437" hidden="1">
      <c r="A5437" s="1" t="s">
        <v>1006</v>
      </c>
      <c r="B5437" s="14"/>
      <c r="C5437" s="1" t="s">
        <v>167</v>
      </c>
      <c r="D5437" s="2" t="s">
        <v>1026</v>
      </c>
      <c r="E5437" s="1" t="s">
        <v>17</v>
      </c>
      <c r="F5437" s="1" t="s">
        <v>3878</v>
      </c>
      <c r="G5437" s="1" t="b">
        <v>1</v>
      </c>
      <c r="H5437" s="1" t="b">
        <v>1</v>
      </c>
      <c r="I5437" s="1" t="s">
        <v>2221</v>
      </c>
      <c r="J5437" s="5"/>
    </row>
    <row r="5438" hidden="1">
      <c r="A5438" s="1" t="s">
        <v>1006</v>
      </c>
      <c r="B5438" s="14"/>
      <c r="C5438" s="1" t="s">
        <v>167</v>
      </c>
      <c r="D5438" s="2" t="s">
        <v>1025</v>
      </c>
      <c r="E5438" s="1" t="s">
        <v>17</v>
      </c>
      <c r="F5438" s="1" t="s">
        <v>3879</v>
      </c>
      <c r="G5438" s="1" t="b">
        <v>1</v>
      </c>
      <c r="H5438" s="1" t="b">
        <v>1</v>
      </c>
      <c r="I5438" s="1" t="s">
        <v>2221</v>
      </c>
      <c r="J5438" s="5"/>
    </row>
    <row r="5439" hidden="1">
      <c r="A5439" s="1" t="s">
        <v>1006</v>
      </c>
      <c r="B5439" s="14"/>
      <c r="C5439" s="1" t="s">
        <v>167</v>
      </c>
      <c r="D5439" s="2" t="s">
        <v>1026</v>
      </c>
      <c r="E5439" s="1" t="s">
        <v>17</v>
      </c>
      <c r="F5439" s="1" t="s">
        <v>2384</v>
      </c>
      <c r="G5439" s="1" t="b">
        <v>1</v>
      </c>
      <c r="H5439" s="1" t="b">
        <v>1</v>
      </c>
      <c r="I5439" s="1" t="s">
        <v>2221</v>
      </c>
      <c r="J5439" s="5"/>
    </row>
    <row r="5440" hidden="1">
      <c r="A5440" s="1" t="s">
        <v>1006</v>
      </c>
      <c r="B5440" s="14"/>
      <c r="C5440" s="1" t="s">
        <v>167</v>
      </c>
      <c r="D5440" s="2" t="s">
        <v>1048</v>
      </c>
      <c r="E5440" s="1" t="s">
        <v>15</v>
      </c>
      <c r="F5440" s="1" t="s">
        <v>3877</v>
      </c>
      <c r="G5440" s="1" t="b">
        <v>1</v>
      </c>
      <c r="H5440" s="1" t="b">
        <v>1</v>
      </c>
      <c r="I5440" s="1" t="s">
        <v>2221</v>
      </c>
      <c r="J5440" s="5"/>
    </row>
    <row r="5441" hidden="1">
      <c r="A5441" s="1" t="s">
        <v>1006</v>
      </c>
      <c r="B5441" s="14"/>
      <c r="C5441" s="1" t="s">
        <v>167</v>
      </c>
      <c r="D5441" s="2" t="s">
        <v>1051</v>
      </c>
      <c r="E5441" s="1" t="s">
        <v>15</v>
      </c>
      <c r="F5441" s="1" t="s">
        <v>3876</v>
      </c>
      <c r="G5441" s="1" t="b">
        <v>1</v>
      </c>
      <c r="H5441" s="1" t="b">
        <v>1</v>
      </c>
      <c r="I5441" s="1" t="s">
        <v>2221</v>
      </c>
      <c r="J5441" s="5"/>
    </row>
    <row r="5442" hidden="1">
      <c r="A5442" s="1" t="s">
        <v>1006</v>
      </c>
      <c r="B5442" s="14"/>
      <c r="C5442" s="1" t="s">
        <v>167</v>
      </c>
      <c r="D5442" s="2" t="s">
        <v>1023</v>
      </c>
      <c r="E5442" s="1" t="s">
        <v>15</v>
      </c>
      <c r="F5442" s="1" t="s">
        <v>2333</v>
      </c>
      <c r="G5442" s="1" t="b">
        <v>1</v>
      </c>
      <c r="H5442" s="1" t="b">
        <v>1</v>
      </c>
      <c r="I5442" s="1" t="s">
        <v>2221</v>
      </c>
      <c r="J5442" s="5"/>
    </row>
    <row r="5443" hidden="1">
      <c r="A5443" s="1" t="s">
        <v>1007</v>
      </c>
      <c r="B5443" s="14"/>
      <c r="C5443" s="1" t="s">
        <v>167</v>
      </c>
      <c r="D5443" s="2" t="s">
        <v>1026</v>
      </c>
      <c r="E5443" s="1" t="s">
        <v>17</v>
      </c>
      <c r="F5443" s="4"/>
      <c r="G5443" s="1" t="b">
        <v>1</v>
      </c>
      <c r="H5443" s="1" t="b">
        <v>1</v>
      </c>
      <c r="I5443" s="1" t="s">
        <v>2207</v>
      </c>
      <c r="J5443" s="5"/>
    </row>
    <row r="5444" hidden="1">
      <c r="A5444" s="1" t="s">
        <v>1007</v>
      </c>
      <c r="B5444" s="14"/>
      <c r="C5444" s="1" t="s">
        <v>167</v>
      </c>
      <c r="D5444" s="2" t="s">
        <v>1026</v>
      </c>
      <c r="E5444" s="1" t="s">
        <v>17</v>
      </c>
      <c r="F5444" s="1" t="s">
        <v>3676</v>
      </c>
      <c r="G5444" s="1" t="b">
        <v>1</v>
      </c>
      <c r="H5444" s="1" t="b">
        <v>1</v>
      </c>
      <c r="I5444" s="1" t="s">
        <v>2207</v>
      </c>
      <c r="J5444" s="5"/>
    </row>
    <row r="5445" hidden="1">
      <c r="A5445" s="1" t="s">
        <v>1007</v>
      </c>
      <c r="B5445" s="14"/>
      <c r="C5445" s="1" t="s">
        <v>167</v>
      </c>
      <c r="D5445" s="2" t="s">
        <v>1026</v>
      </c>
      <c r="E5445" s="1" t="s">
        <v>17</v>
      </c>
      <c r="F5445" s="1" t="s">
        <v>3878</v>
      </c>
      <c r="G5445" s="1" t="b">
        <v>1</v>
      </c>
      <c r="H5445" s="1" t="b">
        <v>1</v>
      </c>
      <c r="I5445" s="1" t="s">
        <v>2221</v>
      </c>
      <c r="J5445" s="5"/>
    </row>
    <row r="5446" hidden="1">
      <c r="A5446" s="1" t="s">
        <v>1007</v>
      </c>
      <c r="B5446" s="14"/>
      <c r="C5446" s="1" t="s">
        <v>167</v>
      </c>
      <c r="D5446" s="2" t="s">
        <v>1025</v>
      </c>
      <c r="E5446" s="1" t="s">
        <v>17</v>
      </c>
      <c r="F5446" s="1" t="s">
        <v>3879</v>
      </c>
      <c r="G5446" s="1" t="b">
        <v>1</v>
      </c>
      <c r="H5446" s="1" t="b">
        <v>1</v>
      </c>
      <c r="I5446" s="1" t="s">
        <v>2221</v>
      </c>
      <c r="J5446" s="5"/>
    </row>
    <row r="5447" hidden="1">
      <c r="A5447" s="1" t="s">
        <v>1007</v>
      </c>
      <c r="B5447" s="14"/>
      <c r="C5447" s="1" t="s">
        <v>167</v>
      </c>
      <c r="D5447" s="2" t="s">
        <v>1026</v>
      </c>
      <c r="E5447" s="1" t="s">
        <v>17</v>
      </c>
      <c r="F5447" s="1" t="s">
        <v>2384</v>
      </c>
      <c r="G5447" s="1" t="b">
        <v>1</v>
      </c>
      <c r="H5447" s="1" t="b">
        <v>1</v>
      </c>
      <c r="I5447" s="1" t="s">
        <v>2221</v>
      </c>
      <c r="J5447" s="5"/>
    </row>
    <row r="5448" hidden="1">
      <c r="A5448" s="1" t="s">
        <v>1007</v>
      </c>
      <c r="B5448" s="14"/>
      <c r="C5448" s="1" t="s">
        <v>167</v>
      </c>
      <c r="D5448" s="2" t="s">
        <v>1048</v>
      </c>
      <c r="E5448" s="1" t="s">
        <v>15</v>
      </c>
      <c r="F5448" s="1" t="s">
        <v>3875</v>
      </c>
      <c r="G5448" s="1" t="b">
        <v>1</v>
      </c>
      <c r="H5448" s="1" t="b">
        <v>1</v>
      </c>
      <c r="I5448" s="1" t="s">
        <v>2221</v>
      </c>
      <c r="J5448" s="5"/>
    </row>
    <row r="5449" hidden="1">
      <c r="A5449" s="1" t="s">
        <v>1007</v>
      </c>
      <c r="B5449" s="14"/>
      <c r="C5449" s="1" t="s">
        <v>167</v>
      </c>
      <c r="D5449" s="2" t="s">
        <v>1051</v>
      </c>
      <c r="E5449" s="1" t="s">
        <v>15</v>
      </c>
      <c r="F5449" s="1" t="s">
        <v>3873</v>
      </c>
      <c r="G5449" s="1" t="b">
        <v>1</v>
      </c>
      <c r="H5449" s="1" t="b">
        <v>1</v>
      </c>
      <c r="I5449" s="1" t="s">
        <v>2221</v>
      </c>
      <c r="J5449" s="5"/>
    </row>
    <row r="5450" hidden="1">
      <c r="A5450" s="1" t="s">
        <v>1008</v>
      </c>
      <c r="B5450" s="14"/>
      <c r="C5450" s="1" t="s">
        <v>167</v>
      </c>
      <c r="D5450" s="2" t="s">
        <v>961</v>
      </c>
      <c r="E5450" s="1" t="s">
        <v>20</v>
      </c>
      <c r="F5450" s="4"/>
      <c r="G5450" s="1" t="b">
        <v>1</v>
      </c>
      <c r="H5450" s="1" t="b">
        <v>1</v>
      </c>
      <c r="I5450" s="1" t="s">
        <v>2207</v>
      </c>
      <c r="J5450" s="5"/>
    </row>
    <row r="5451" hidden="1">
      <c r="A5451" s="1" t="s">
        <v>1008</v>
      </c>
      <c r="B5451" s="14"/>
      <c r="C5451" s="1" t="s">
        <v>167</v>
      </c>
      <c r="D5451" s="2" t="s">
        <v>961</v>
      </c>
      <c r="E5451" s="1" t="s">
        <v>20</v>
      </c>
      <c r="F5451" s="1" t="s">
        <v>2192</v>
      </c>
      <c r="G5451" s="1" t="b">
        <v>1</v>
      </c>
      <c r="H5451" s="1" t="b">
        <v>1</v>
      </c>
      <c r="I5451" s="1" t="s">
        <v>2207</v>
      </c>
      <c r="J5451" s="5"/>
    </row>
    <row r="5452" hidden="1">
      <c r="A5452" s="1" t="s">
        <v>1008</v>
      </c>
      <c r="B5452" s="14"/>
      <c r="C5452" s="1" t="s">
        <v>167</v>
      </c>
      <c r="D5452" s="2" t="s">
        <v>1026</v>
      </c>
      <c r="E5452" s="1" t="s">
        <v>17</v>
      </c>
      <c r="F5452" s="1" t="s">
        <v>3878</v>
      </c>
      <c r="G5452" s="1" t="b">
        <v>1</v>
      </c>
      <c r="H5452" s="1" t="b">
        <v>1</v>
      </c>
      <c r="I5452" s="1" t="s">
        <v>2221</v>
      </c>
      <c r="J5452" s="5"/>
    </row>
    <row r="5453" hidden="1">
      <c r="A5453" s="1" t="s">
        <v>1008</v>
      </c>
      <c r="B5453" s="14"/>
      <c r="C5453" s="1" t="s">
        <v>167</v>
      </c>
      <c r="D5453" s="2" t="s">
        <v>1025</v>
      </c>
      <c r="E5453" s="1" t="s">
        <v>17</v>
      </c>
      <c r="F5453" s="1" t="s">
        <v>3879</v>
      </c>
      <c r="G5453" s="1" t="b">
        <v>1</v>
      </c>
      <c r="H5453" s="1" t="b">
        <v>1</v>
      </c>
      <c r="I5453" s="1" t="s">
        <v>2221</v>
      </c>
      <c r="J5453" s="5"/>
    </row>
    <row r="5454" hidden="1">
      <c r="A5454" s="1" t="s">
        <v>1008</v>
      </c>
      <c r="B5454" s="14"/>
      <c r="C5454" s="1" t="s">
        <v>167</v>
      </c>
      <c r="D5454" s="2" t="s">
        <v>1026</v>
      </c>
      <c r="E5454" s="1" t="s">
        <v>17</v>
      </c>
      <c r="F5454" s="1" t="s">
        <v>2384</v>
      </c>
      <c r="G5454" s="1" t="b">
        <v>1</v>
      </c>
      <c r="H5454" s="1" t="b">
        <v>1</v>
      </c>
      <c r="I5454" s="1" t="s">
        <v>2221</v>
      </c>
      <c r="J5454" s="5"/>
    </row>
    <row r="5455" hidden="1">
      <c r="A5455" s="1" t="s">
        <v>1008</v>
      </c>
      <c r="B5455" s="14"/>
      <c r="C5455" s="1" t="s">
        <v>167</v>
      </c>
      <c r="D5455" s="2" t="s">
        <v>1048</v>
      </c>
      <c r="E5455" s="1" t="s">
        <v>15</v>
      </c>
      <c r="F5455" s="1" t="s">
        <v>3880</v>
      </c>
      <c r="G5455" s="1" t="b">
        <v>1</v>
      </c>
      <c r="H5455" s="1" t="b">
        <v>1</v>
      </c>
      <c r="I5455" s="1" t="s">
        <v>2221</v>
      </c>
      <c r="J5455" s="5"/>
    </row>
    <row r="5456" hidden="1">
      <c r="A5456" s="1" t="s">
        <v>1008</v>
      </c>
      <c r="B5456" s="14"/>
      <c r="C5456" s="1" t="s">
        <v>167</v>
      </c>
      <c r="D5456" s="2" t="s">
        <v>1051</v>
      </c>
      <c r="E5456" s="1" t="s">
        <v>15</v>
      </c>
      <c r="F5456" s="1" t="s">
        <v>3881</v>
      </c>
      <c r="G5456" s="1" t="b">
        <v>1</v>
      </c>
      <c r="H5456" s="1" t="b">
        <v>1</v>
      </c>
      <c r="I5456" s="1" t="s">
        <v>2221</v>
      </c>
      <c r="J5456" s="5"/>
    </row>
    <row r="5457" hidden="1">
      <c r="A5457" s="1" t="s">
        <v>1009</v>
      </c>
      <c r="B5457" s="14"/>
      <c r="C5457" s="1" t="s">
        <v>167</v>
      </c>
      <c r="D5457" s="2" t="s">
        <v>1026</v>
      </c>
      <c r="E5457" s="1" t="s">
        <v>17</v>
      </c>
      <c r="F5457" s="4"/>
      <c r="G5457" s="1" t="b">
        <v>1</v>
      </c>
      <c r="H5457" s="1" t="b">
        <v>1</v>
      </c>
      <c r="I5457" s="1" t="s">
        <v>2207</v>
      </c>
      <c r="J5457" s="5"/>
    </row>
    <row r="5458" hidden="1">
      <c r="A5458" s="1" t="s">
        <v>1009</v>
      </c>
      <c r="B5458" s="14"/>
      <c r="C5458" s="1" t="s">
        <v>167</v>
      </c>
      <c r="D5458" s="2" t="s">
        <v>1026</v>
      </c>
      <c r="E5458" s="1" t="s">
        <v>17</v>
      </c>
      <c r="F5458" s="1" t="s">
        <v>3676</v>
      </c>
      <c r="G5458" s="1" t="b">
        <v>1</v>
      </c>
      <c r="H5458" s="1" t="b">
        <v>1</v>
      </c>
      <c r="I5458" s="1" t="s">
        <v>2207</v>
      </c>
      <c r="J5458" s="5"/>
    </row>
    <row r="5459" hidden="1">
      <c r="A5459" s="1" t="s">
        <v>1009</v>
      </c>
      <c r="B5459" s="14"/>
      <c r="C5459" s="1" t="s">
        <v>167</v>
      </c>
      <c r="D5459" s="2" t="s">
        <v>868</v>
      </c>
      <c r="E5459" s="1" t="s">
        <v>15</v>
      </c>
      <c r="F5459" s="1" t="s">
        <v>3882</v>
      </c>
      <c r="G5459" s="1" t="b">
        <v>1</v>
      </c>
      <c r="H5459" s="1" t="b">
        <v>1</v>
      </c>
      <c r="I5459" s="1" t="s">
        <v>2221</v>
      </c>
      <c r="J5459" s="5"/>
    </row>
    <row r="5460" hidden="1">
      <c r="A5460" s="1" t="s">
        <v>1009</v>
      </c>
      <c r="B5460" s="14"/>
      <c r="C5460" s="1" t="s">
        <v>167</v>
      </c>
      <c r="D5460" s="2" t="s">
        <v>1023</v>
      </c>
      <c r="E5460" s="1" t="s">
        <v>15</v>
      </c>
      <c r="F5460" s="1" t="s">
        <v>2333</v>
      </c>
      <c r="G5460" s="1" t="b">
        <v>1</v>
      </c>
      <c r="H5460" s="1" t="b">
        <v>1</v>
      </c>
      <c r="I5460" s="1" t="s">
        <v>2221</v>
      </c>
      <c r="J5460" s="5"/>
    </row>
    <row r="5461" hidden="1">
      <c r="A5461" s="1" t="s">
        <v>1010</v>
      </c>
      <c r="B5461" s="14"/>
      <c r="C5461" s="1" t="s">
        <v>167</v>
      </c>
      <c r="D5461" s="2" t="s">
        <v>962</v>
      </c>
      <c r="E5461" s="1" t="s">
        <v>20</v>
      </c>
      <c r="F5461" s="4"/>
      <c r="G5461" s="1" t="b">
        <v>1</v>
      </c>
      <c r="H5461" s="1" t="b">
        <v>1</v>
      </c>
      <c r="I5461" s="1" t="s">
        <v>2207</v>
      </c>
      <c r="J5461" s="5"/>
    </row>
    <row r="5462" hidden="1">
      <c r="A5462" s="1" t="s">
        <v>1010</v>
      </c>
      <c r="B5462" s="14"/>
      <c r="C5462" s="1" t="s">
        <v>167</v>
      </c>
      <c r="D5462" s="2" t="s">
        <v>962</v>
      </c>
      <c r="E5462" s="1" t="s">
        <v>20</v>
      </c>
      <c r="F5462" s="1" t="s">
        <v>3662</v>
      </c>
      <c r="G5462" s="1" t="b">
        <v>1</v>
      </c>
      <c r="H5462" s="1" t="b">
        <v>1</v>
      </c>
      <c r="I5462" s="1" t="s">
        <v>2207</v>
      </c>
      <c r="J5462" s="5"/>
    </row>
    <row r="5463" hidden="1">
      <c r="A5463" s="1" t="s">
        <v>1010</v>
      </c>
      <c r="B5463" s="14"/>
      <c r="C5463" s="1" t="s">
        <v>167</v>
      </c>
      <c r="D5463" s="2" t="s">
        <v>1026</v>
      </c>
      <c r="E5463" s="1" t="s">
        <v>17</v>
      </c>
      <c r="F5463" s="1" t="s">
        <v>3878</v>
      </c>
      <c r="G5463" s="1" t="b">
        <v>1</v>
      </c>
      <c r="H5463" s="1" t="b">
        <v>1</v>
      </c>
      <c r="I5463" s="1" t="s">
        <v>2221</v>
      </c>
      <c r="J5463" s="5"/>
    </row>
    <row r="5464" hidden="1">
      <c r="A5464" s="1" t="s">
        <v>1010</v>
      </c>
      <c r="B5464" s="14"/>
      <c r="C5464" s="1" t="s">
        <v>167</v>
      </c>
      <c r="D5464" s="2" t="s">
        <v>1025</v>
      </c>
      <c r="E5464" s="1" t="s">
        <v>17</v>
      </c>
      <c r="F5464" s="1" t="s">
        <v>3879</v>
      </c>
      <c r="G5464" s="1" t="b">
        <v>1</v>
      </c>
      <c r="H5464" s="1" t="b">
        <v>1</v>
      </c>
      <c r="I5464" s="1" t="s">
        <v>2221</v>
      </c>
      <c r="J5464" s="5"/>
    </row>
    <row r="5465" hidden="1">
      <c r="A5465" s="1" t="s">
        <v>1010</v>
      </c>
      <c r="B5465" s="14"/>
      <c r="C5465" s="1" t="s">
        <v>167</v>
      </c>
      <c r="D5465" s="2" t="s">
        <v>1026</v>
      </c>
      <c r="E5465" s="1" t="s">
        <v>17</v>
      </c>
      <c r="F5465" s="1" t="s">
        <v>2384</v>
      </c>
      <c r="G5465" s="1" t="b">
        <v>1</v>
      </c>
      <c r="H5465" s="1" t="b">
        <v>1</v>
      </c>
      <c r="I5465" s="1" t="s">
        <v>2221</v>
      </c>
      <c r="J5465" s="5"/>
    </row>
    <row r="5466" hidden="1">
      <c r="A5466" s="1" t="s">
        <v>1010</v>
      </c>
      <c r="B5466" s="14"/>
      <c r="C5466" s="1" t="s">
        <v>167</v>
      </c>
      <c r="D5466" s="2" t="s">
        <v>1048</v>
      </c>
      <c r="E5466" s="1" t="s">
        <v>15</v>
      </c>
      <c r="F5466" s="1" t="s">
        <v>3877</v>
      </c>
      <c r="G5466" s="1" t="b">
        <v>1</v>
      </c>
      <c r="H5466" s="1" t="b">
        <v>1</v>
      </c>
      <c r="I5466" s="1" t="s">
        <v>2221</v>
      </c>
      <c r="J5466" s="5"/>
    </row>
    <row r="5467" hidden="1">
      <c r="A5467" s="1" t="s">
        <v>1010</v>
      </c>
      <c r="B5467" s="14"/>
      <c r="C5467" s="1" t="s">
        <v>167</v>
      </c>
      <c r="D5467" s="2" t="s">
        <v>1051</v>
      </c>
      <c r="E5467" s="1" t="s">
        <v>15</v>
      </c>
      <c r="F5467" s="1" t="s">
        <v>3876</v>
      </c>
      <c r="G5467" s="1" t="b">
        <v>1</v>
      </c>
      <c r="H5467" s="1" t="b">
        <v>1</v>
      </c>
      <c r="I5467" s="1" t="s">
        <v>2221</v>
      </c>
      <c r="J5467" s="5"/>
    </row>
    <row r="5468" hidden="1">
      <c r="A5468" s="1" t="s">
        <v>1010</v>
      </c>
      <c r="B5468" s="14"/>
      <c r="C5468" s="1" t="s">
        <v>167</v>
      </c>
      <c r="D5468" s="2" t="s">
        <v>1023</v>
      </c>
      <c r="E5468" s="1" t="s">
        <v>15</v>
      </c>
      <c r="F5468" s="1" t="s">
        <v>2333</v>
      </c>
      <c r="G5468" s="1" t="b">
        <v>1</v>
      </c>
      <c r="H5468" s="1" t="b">
        <v>1</v>
      </c>
      <c r="I5468" s="1" t="s">
        <v>2221</v>
      </c>
      <c r="J5468" s="5"/>
    </row>
    <row r="5469" hidden="1">
      <c r="A5469" s="1" t="s">
        <v>1011</v>
      </c>
      <c r="B5469" s="14"/>
      <c r="C5469" s="1" t="s">
        <v>167</v>
      </c>
      <c r="D5469" s="2" t="s">
        <v>967</v>
      </c>
      <c r="E5469" s="1" t="s">
        <v>20</v>
      </c>
      <c r="F5469" s="4"/>
      <c r="G5469" s="1" t="b">
        <v>1</v>
      </c>
      <c r="H5469" s="1" t="b">
        <v>1</v>
      </c>
      <c r="I5469" s="1" t="s">
        <v>2207</v>
      </c>
      <c r="J5469" s="5"/>
    </row>
    <row r="5470" hidden="1">
      <c r="A5470" s="1" t="s">
        <v>1011</v>
      </c>
      <c r="B5470" s="14"/>
      <c r="C5470" s="1" t="s">
        <v>167</v>
      </c>
      <c r="D5470" s="2" t="s">
        <v>967</v>
      </c>
      <c r="E5470" s="1" t="s">
        <v>20</v>
      </c>
      <c r="F5470" s="1" t="s">
        <v>3663</v>
      </c>
      <c r="G5470" s="1" t="b">
        <v>1</v>
      </c>
      <c r="H5470" s="1" t="b">
        <v>1</v>
      </c>
      <c r="I5470" s="1" t="s">
        <v>2207</v>
      </c>
      <c r="J5470" s="5"/>
    </row>
    <row r="5471" hidden="1">
      <c r="A5471" s="1" t="s">
        <v>1011</v>
      </c>
      <c r="B5471" s="14"/>
      <c r="C5471" s="1" t="s">
        <v>167</v>
      </c>
      <c r="D5471" s="2" t="s">
        <v>1026</v>
      </c>
      <c r="E5471" s="1" t="s">
        <v>17</v>
      </c>
      <c r="F5471" s="1" t="s">
        <v>3878</v>
      </c>
      <c r="G5471" s="1" t="b">
        <v>1</v>
      </c>
      <c r="H5471" s="1" t="b">
        <v>1</v>
      </c>
      <c r="I5471" s="1" t="s">
        <v>2221</v>
      </c>
      <c r="J5471" s="5"/>
    </row>
    <row r="5472" hidden="1">
      <c r="A5472" s="1" t="s">
        <v>1011</v>
      </c>
      <c r="B5472" s="14"/>
      <c r="C5472" s="1" t="s">
        <v>167</v>
      </c>
      <c r="D5472" s="2" t="s">
        <v>1025</v>
      </c>
      <c r="E5472" s="1" t="s">
        <v>17</v>
      </c>
      <c r="F5472" s="1" t="s">
        <v>3879</v>
      </c>
      <c r="G5472" s="1" t="b">
        <v>1</v>
      </c>
      <c r="H5472" s="1" t="b">
        <v>1</v>
      </c>
      <c r="I5472" s="1" t="s">
        <v>2221</v>
      </c>
      <c r="J5472" s="5"/>
    </row>
    <row r="5473" hidden="1">
      <c r="A5473" s="1" t="s">
        <v>1011</v>
      </c>
      <c r="B5473" s="14"/>
      <c r="C5473" s="1" t="s">
        <v>167</v>
      </c>
      <c r="D5473" s="2" t="s">
        <v>1026</v>
      </c>
      <c r="E5473" s="1" t="s">
        <v>17</v>
      </c>
      <c r="F5473" s="1" t="s">
        <v>2384</v>
      </c>
      <c r="G5473" s="1" t="b">
        <v>1</v>
      </c>
      <c r="H5473" s="1" t="b">
        <v>1</v>
      </c>
      <c r="I5473" s="1" t="s">
        <v>2221</v>
      </c>
      <c r="J5473" s="5"/>
    </row>
    <row r="5474" hidden="1">
      <c r="A5474" s="1" t="s">
        <v>1011</v>
      </c>
      <c r="B5474" s="14"/>
      <c r="C5474" s="1" t="s">
        <v>167</v>
      </c>
      <c r="D5474" s="2" t="s">
        <v>1048</v>
      </c>
      <c r="E5474" s="1" t="s">
        <v>15</v>
      </c>
      <c r="F5474" s="1" t="s">
        <v>3875</v>
      </c>
      <c r="G5474" s="1" t="b">
        <v>1</v>
      </c>
      <c r="H5474" s="1" t="b">
        <v>1</v>
      </c>
      <c r="I5474" s="1" t="s">
        <v>2221</v>
      </c>
      <c r="J5474" s="5"/>
    </row>
    <row r="5475" hidden="1">
      <c r="A5475" s="1" t="s">
        <v>1011</v>
      </c>
      <c r="B5475" s="14"/>
      <c r="C5475" s="1" t="s">
        <v>167</v>
      </c>
      <c r="D5475" s="2" t="s">
        <v>1051</v>
      </c>
      <c r="E5475" s="1" t="s">
        <v>15</v>
      </c>
      <c r="F5475" s="1" t="s">
        <v>3873</v>
      </c>
      <c r="G5475" s="1" t="b">
        <v>1</v>
      </c>
      <c r="H5475" s="1" t="b">
        <v>1</v>
      </c>
      <c r="I5475" s="1" t="s">
        <v>2221</v>
      </c>
      <c r="J5475" s="5"/>
    </row>
    <row r="5476" hidden="1">
      <c r="A5476" s="1" t="s">
        <v>1011</v>
      </c>
      <c r="B5476" s="14"/>
      <c r="C5476" s="1" t="s">
        <v>167</v>
      </c>
      <c r="D5476" s="2" t="s">
        <v>1023</v>
      </c>
      <c r="E5476" s="1" t="s">
        <v>15</v>
      </c>
      <c r="F5476" s="1" t="s">
        <v>2333</v>
      </c>
      <c r="G5476" s="1" t="b">
        <v>1</v>
      </c>
      <c r="H5476" s="1" t="b">
        <v>1</v>
      </c>
      <c r="I5476" s="1" t="s">
        <v>2221</v>
      </c>
      <c r="J5476" s="5"/>
    </row>
    <row r="5477" hidden="1">
      <c r="A5477" s="1" t="s">
        <v>1012</v>
      </c>
      <c r="B5477" s="14"/>
      <c r="C5477" s="1" t="s">
        <v>167</v>
      </c>
      <c r="D5477" s="2" t="s">
        <v>3664</v>
      </c>
      <c r="E5477" s="4"/>
      <c r="F5477" s="4"/>
      <c r="G5477" s="1" t="b">
        <v>1</v>
      </c>
      <c r="H5477" s="1" t="b">
        <v>0</v>
      </c>
      <c r="I5477" s="1" t="s">
        <v>2207</v>
      </c>
      <c r="J5477" s="5"/>
    </row>
    <row r="5478" hidden="1">
      <c r="A5478" s="1" t="s">
        <v>1012</v>
      </c>
      <c r="B5478" s="14"/>
      <c r="C5478" s="1" t="s">
        <v>167</v>
      </c>
      <c r="D5478" s="2" t="s">
        <v>3664</v>
      </c>
      <c r="E5478" s="4"/>
      <c r="F5478" s="1" t="s">
        <v>3665</v>
      </c>
      <c r="G5478" s="1" t="b">
        <v>1</v>
      </c>
      <c r="H5478" s="1" t="b">
        <v>0</v>
      </c>
      <c r="I5478" s="1" t="s">
        <v>2207</v>
      </c>
      <c r="J5478" s="5"/>
    </row>
    <row r="5479" hidden="1">
      <c r="A5479" s="1" t="s">
        <v>1012</v>
      </c>
      <c r="B5479" s="14"/>
      <c r="C5479" s="1" t="s">
        <v>167</v>
      </c>
      <c r="D5479" s="2" t="s">
        <v>1026</v>
      </c>
      <c r="E5479" s="1" t="s">
        <v>17</v>
      </c>
      <c r="F5479" s="1" t="s">
        <v>3878</v>
      </c>
      <c r="G5479" s="1" t="b">
        <v>1</v>
      </c>
      <c r="H5479" s="1" t="b">
        <v>1</v>
      </c>
      <c r="I5479" s="1" t="s">
        <v>2221</v>
      </c>
      <c r="J5479" s="5"/>
    </row>
    <row r="5480" hidden="1">
      <c r="A5480" s="1" t="s">
        <v>1012</v>
      </c>
      <c r="B5480" s="14"/>
      <c r="C5480" s="1" t="s">
        <v>167</v>
      </c>
      <c r="D5480" s="2" t="s">
        <v>1025</v>
      </c>
      <c r="E5480" s="1" t="s">
        <v>17</v>
      </c>
      <c r="F5480" s="1" t="s">
        <v>3879</v>
      </c>
      <c r="G5480" s="1" t="b">
        <v>1</v>
      </c>
      <c r="H5480" s="1" t="b">
        <v>1</v>
      </c>
      <c r="I5480" s="1" t="s">
        <v>2221</v>
      </c>
      <c r="J5480" s="5"/>
    </row>
    <row r="5481" hidden="1">
      <c r="A5481" s="1" t="s">
        <v>1012</v>
      </c>
      <c r="B5481" s="14"/>
      <c r="C5481" s="1" t="s">
        <v>167</v>
      </c>
      <c r="D5481" s="2" t="s">
        <v>1026</v>
      </c>
      <c r="E5481" s="1" t="s">
        <v>17</v>
      </c>
      <c r="F5481" s="1" t="s">
        <v>2384</v>
      </c>
      <c r="G5481" s="1" t="b">
        <v>1</v>
      </c>
      <c r="H5481" s="1" t="b">
        <v>1</v>
      </c>
      <c r="I5481" s="1" t="s">
        <v>2221</v>
      </c>
      <c r="J5481" s="5"/>
    </row>
    <row r="5482" hidden="1">
      <c r="A5482" s="1" t="s">
        <v>1012</v>
      </c>
      <c r="B5482" s="14"/>
      <c r="C5482" s="1" t="s">
        <v>167</v>
      </c>
      <c r="D5482" s="2" t="s">
        <v>1048</v>
      </c>
      <c r="E5482" s="1" t="s">
        <v>15</v>
      </c>
      <c r="F5482" s="1" t="s">
        <v>3880</v>
      </c>
      <c r="G5482" s="1" t="b">
        <v>1</v>
      </c>
      <c r="H5482" s="1" t="b">
        <v>1</v>
      </c>
      <c r="I5482" s="1" t="s">
        <v>2221</v>
      </c>
      <c r="J5482" s="5"/>
    </row>
    <row r="5483" hidden="1">
      <c r="A5483" s="1" t="s">
        <v>1012</v>
      </c>
      <c r="B5483" s="14"/>
      <c r="C5483" s="1" t="s">
        <v>167</v>
      </c>
      <c r="D5483" s="2" t="s">
        <v>1051</v>
      </c>
      <c r="E5483" s="1" t="s">
        <v>15</v>
      </c>
      <c r="F5483" s="1" t="s">
        <v>3881</v>
      </c>
      <c r="G5483" s="1" t="b">
        <v>1</v>
      </c>
      <c r="H5483" s="1" t="b">
        <v>1</v>
      </c>
      <c r="I5483" s="1" t="s">
        <v>2221</v>
      </c>
      <c r="J5483" s="5"/>
    </row>
    <row r="5484" hidden="1">
      <c r="A5484" s="1" t="s">
        <v>1012</v>
      </c>
      <c r="B5484" s="14"/>
      <c r="C5484" s="1" t="s">
        <v>167</v>
      </c>
      <c r="D5484" s="2" t="s">
        <v>1023</v>
      </c>
      <c r="E5484" s="1" t="s">
        <v>15</v>
      </c>
      <c r="F5484" s="1" t="s">
        <v>2333</v>
      </c>
      <c r="G5484" s="1" t="b">
        <v>1</v>
      </c>
      <c r="H5484" s="1" t="b">
        <v>1</v>
      </c>
      <c r="I5484" s="1" t="s">
        <v>2221</v>
      </c>
      <c r="J5484" s="5"/>
    </row>
    <row r="5485" hidden="1">
      <c r="A5485" s="1" t="s">
        <v>1013</v>
      </c>
      <c r="B5485" s="14"/>
      <c r="C5485" s="1" t="s">
        <v>167</v>
      </c>
      <c r="D5485" s="2" t="s">
        <v>1026</v>
      </c>
      <c r="E5485" s="1" t="s">
        <v>17</v>
      </c>
      <c r="F5485" s="4"/>
      <c r="G5485" s="1" t="b">
        <v>1</v>
      </c>
      <c r="H5485" s="1" t="b">
        <v>1</v>
      </c>
      <c r="I5485" s="1" t="s">
        <v>2207</v>
      </c>
      <c r="J5485" s="5"/>
    </row>
    <row r="5486" hidden="1">
      <c r="A5486" s="1" t="s">
        <v>1013</v>
      </c>
      <c r="B5486" s="14"/>
      <c r="C5486" s="1" t="s">
        <v>167</v>
      </c>
      <c r="D5486" s="2" t="s">
        <v>1026</v>
      </c>
      <c r="E5486" s="1" t="s">
        <v>17</v>
      </c>
      <c r="F5486" s="1" t="s">
        <v>3676</v>
      </c>
      <c r="G5486" s="1" t="b">
        <v>1</v>
      </c>
      <c r="H5486" s="1" t="b">
        <v>1</v>
      </c>
      <c r="I5486" s="1" t="s">
        <v>2207</v>
      </c>
      <c r="J5486" s="5"/>
    </row>
    <row r="5487" hidden="1">
      <c r="A5487" s="1" t="s">
        <v>1013</v>
      </c>
      <c r="B5487" s="14"/>
      <c r="C5487" s="1" t="s">
        <v>167</v>
      </c>
      <c r="D5487" s="2" t="s">
        <v>868</v>
      </c>
      <c r="E5487" s="1" t="s">
        <v>15</v>
      </c>
      <c r="F5487" s="1" t="s">
        <v>3882</v>
      </c>
      <c r="G5487" s="1" t="b">
        <v>1</v>
      </c>
      <c r="H5487" s="1" t="b">
        <v>1</v>
      </c>
      <c r="I5487" s="1" t="s">
        <v>2221</v>
      </c>
      <c r="J5487" s="5"/>
    </row>
    <row r="5488" hidden="1">
      <c r="A5488" s="1" t="s">
        <v>1013</v>
      </c>
      <c r="B5488" s="14"/>
      <c r="C5488" s="1" t="s">
        <v>167</v>
      </c>
      <c r="D5488" s="2" t="s">
        <v>1026</v>
      </c>
      <c r="E5488" s="1" t="s">
        <v>17</v>
      </c>
      <c r="F5488" s="1" t="s">
        <v>2247</v>
      </c>
      <c r="G5488" s="1" t="b">
        <v>1</v>
      </c>
      <c r="H5488" s="1" t="b">
        <v>1</v>
      </c>
      <c r="I5488" s="1" t="s">
        <v>2221</v>
      </c>
      <c r="J5488" s="5"/>
    </row>
    <row r="5489" hidden="1">
      <c r="A5489" s="1" t="s">
        <v>1013</v>
      </c>
      <c r="B5489" s="14"/>
      <c r="C5489" s="1" t="s">
        <v>167</v>
      </c>
      <c r="D5489" s="2" t="s">
        <v>1023</v>
      </c>
      <c r="E5489" s="1" t="s">
        <v>15</v>
      </c>
      <c r="F5489" s="1" t="s">
        <v>2333</v>
      </c>
      <c r="G5489" s="1" t="b">
        <v>1</v>
      </c>
      <c r="H5489" s="1" t="b">
        <v>1</v>
      </c>
      <c r="I5489" s="1" t="s">
        <v>2221</v>
      </c>
      <c r="J5489" s="5"/>
    </row>
    <row r="5490" hidden="1">
      <c r="A5490" s="1" t="s">
        <v>1014</v>
      </c>
      <c r="B5490" s="14"/>
      <c r="C5490" s="1" t="s">
        <v>167</v>
      </c>
      <c r="D5490" s="2" t="s">
        <v>960</v>
      </c>
      <c r="E5490" s="1" t="s">
        <v>20</v>
      </c>
      <c r="F5490" s="4"/>
      <c r="G5490" s="1" t="b">
        <v>1</v>
      </c>
      <c r="H5490" s="1" t="b">
        <v>1</v>
      </c>
      <c r="I5490" s="1" t="s">
        <v>2207</v>
      </c>
      <c r="J5490" s="5"/>
    </row>
    <row r="5491" hidden="1">
      <c r="A5491" s="1" t="s">
        <v>1014</v>
      </c>
      <c r="B5491" s="14"/>
      <c r="C5491" s="1" t="s">
        <v>167</v>
      </c>
      <c r="D5491" s="2" t="s">
        <v>960</v>
      </c>
      <c r="E5491" s="1" t="s">
        <v>20</v>
      </c>
      <c r="F5491" s="1" t="s">
        <v>3660</v>
      </c>
      <c r="G5491" s="1" t="b">
        <v>1</v>
      </c>
      <c r="H5491" s="1" t="b">
        <v>1</v>
      </c>
      <c r="I5491" s="1" t="s">
        <v>2207</v>
      </c>
      <c r="J5491" s="5"/>
    </row>
    <row r="5492" hidden="1">
      <c r="A5492" s="1" t="s">
        <v>1014</v>
      </c>
      <c r="B5492" s="14"/>
      <c r="C5492" s="1" t="s">
        <v>167</v>
      </c>
      <c r="D5492" s="2" t="s">
        <v>1026</v>
      </c>
      <c r="E5492" s="1" t="s">
        <v>17</v>
      </c>
      <c r="F5492" s="1" t="s">
        <v>3878</v>
      </c>
      <c r="G5492" s="1" t="b">
        <v>1</v>
      </c>
      <c r="H5492" s="1" t="b">
        <v>1</v>
      </c>
      <c r="I5492" s="1" t="s">
        <v>2221</v>
      </c>
      <c r="J5492" s="5"/>
    </row>
    <row r="5493" hidden="1">
      <c r="A5493" s="1" t="s">
        <v>1014</v>
      </c>
      <c r="B5493" s="14"/>
      <c r="C5493" s="1" t="s">
        <v>167</v>
      </c>
      <c r="D5493" s="2" t="s">
        <v>1025</v>
      </c>
      <c r="E5493" s="1" t="s">
        <v>17</v>
      </c>
      <c r="F5493" s="1" t="s">
        <v>3879</v>
      </c>
      <c r="G5493" s="1" t="b">
        <v>1</v>
      </c>
      <c r="H5493" s="1" t="b">
        <v>1</v>
      </c>
      <c r="I5493" s="1" t="s">
        <v>2221</v>
      </c>
      <c r="J5493" s="5"/>
    </row>
    <row r="5494" hidden="1">
      <c r="A5494" s="1" t="s">
        <v>1014</v>
      </c>
      <c r="B5494" s="14"/>
      <c r="C5494" s="1" t="s">
        <v>167</v>
      </c>
      <c r="D5494" s="2" t="s">
        <v>1026</v>
      </c>
      <c r="E5494" s="1" t="s">
        <v>17</v>
      </c>
      <c r="F5494" s="1" t="s">
        <v>2384</v>
      </c>
      <c r="G5494" s="1" t="b">
        <v>1</v>
      </c>
      <c r="H5494" s="1" t="b">
        <v>1</v>
      </c>
      <c r="I5494" s="1" t="s">
        <v>2221</v>
      </c>
      <c r="J5494" s="5"/>
    </row>
    <row r="5495" hidden="1">
      <c r="A5495" s="1" t="s">
        <v>1014</v>
      </c>
      <c r="B5495" s="14"/>
      <c r="C5495" s="1" t="s">
        <v>167</v>
      </c>
      <c r="D5495" s="2" t="s">
        <v>1048</v>
      </c>
      <c r="E5495" s="1" t="s">
        <v>15</v>
      </c>
      <c r="F5495" s="1" t="s">
        <v>3877</v>
      </c>
      <c r="G5495" s="1" t="b">
        <v>1</v>
      </c>
      <c r="H5495" s="1" t="b">
        <v>1</v>
      </c>
      <c r="I5495" s="1" t="s">
        <v>2221</v>
      </c>
      <c r="J5495" s="5"/>
    </row>
    <row r="5496" hidden="1">
      <c r="A5496" s="1" t="s">
        <v>1014</v>
      </c>
      <c r="B5496" s="14"/>
      <c r="C5496" s="1" t="s">
        <v>167</v>
      </c>
      <c r="D5496" s="2" t="s">
        <v>1051</v>
      </c>
      <c r="E5496" s="1" t="s">
        <v>15</v>
      </c>
      <c r="F5496" s="1" t="s">
        <v>3876</v>
      </c>
      <c r="G5496" s="1" t="b">
        <v>1</v>
      </c>
      <c r="H5496" s="1" t="b">
        <v>1</v>
      </c>
      <c r="I5496" s="1" t="s">
        <v>2221</v>
      </c>
      <c r="J5496" s="5"/>
    </row>
    <row r="5497" hidden="1">
      <c r="A5497" s="2" t="s">
        <v>1015</v>
      </c>
      <c r="B5497" s="14"/>
      <c r="C5497" s="1" t="s">
        <v>167</v>
      </c>
      <c r="D5497" s="2" t="s">
        <v>960</v>
      </c>
      <c r="E5497" s="1" t="s">
        <v>20</v>
      </c>
      <c r="F5497" s="4"/>
      <c r="G5497" s="1" t="b">
        <v>1</v>
      </c>
      <c r="H5497" s="1" t="b">
        <v>1</v>
      </c>
      <c r="I5497" s="1" t="s">
        <v>2207</v>
      </c>
      <c r="J5497" s="5"/>
    </row>
    <row r="5498" hidden="1">
      <c r="A5498" s="2" t="s">
        <v>1015</v>
      </c>
      <c r="B5498" s="14"/>
      <c r="C5498" s="1" t="s">
        <v>167</v>
      </c>
      <c r="D5498" s="2" t="s">
        <v>960</v>
      </c>
      <c r="E5498" s="1" t="s">
        <v>20</v>
      </c>
      <c r="F5498" s="1" t="s">
        <v>3660</v>
      </c>
      <c r="G5498" s="1" t="b">
        <v>1</v>
      </c>
      <c r="H5498" s="1" t="b">
        <v>1</v>
      </c>
      <c r="I5498" s="1" t="s">
        <v>2207</v>
      </c>
      <c r="J5498" s="5"/>
    </row>
    <row r="5499" hidden="1">
      <c r="A5499" s="2" t="s">
        <v>1015</v>
      </c>
      <c r="B5499" s="14"/>
      <c r="C5499" s="1" t="s">
        <v>167</v>
      </c>
      <c r="D5499" s="2" t="s">
        <v>1026</v>
      </c>
      <c r="E5499" s="1" t="s">
        <v>17</v>
      </c>
      <c r="F5499" s="1" t="s">
        <v>3883</v>
      </c>
      <c r="G5499" s="1" t="b">
        <v>1</v>
      </c>
      <c r="H5499" s="1" t="b">
        <v>1</v>
      </c>
      <c r="I5499" s="1" t="s">
        <v>2221</v>
      </c>
      <c r="J5499" s="5"/>
    </row>
    <row r="5500" hidden="1">
      <c r="A5500" s="2" t="s">
        <v>1015</v>
      </c>
      <c r="B5500" s="14"/>
      <c r="C5500" s="1" t="s">
        <v>167</v>
      </c>
      <c r="D5500" s="2" t="s">
        <v>1025</v>
      </c>
      <c r="E5500" s="1" t="s">
        <v>17</v>
      </c>
      <c r="F5500" s="1" t="s">
        <v>3884</v>
      </c>
      <c r="G5500" s="1" t="b">
        <v>1</v>
      </c>
      <c r="H5500" s="1" t="b">
        <v>1</v>
      </c>
      <c r="I5500" s="1" t="s">
        <v>2221</v>
      </c>
      <c r="J5500" s="5"/>
    </row>
    <row r="5501" hidden="1">
      <c r="A5501" s="2" t="s">
        <v>1015</v>
      </c>
      <c r="B5501" s="14"/>
      <c r="C5501" s="1" t="s">
        <v>167</v>
      </c>
      <c r="D5501" s="2" t="s">
        <v>1026</v>
      </c>
      <c r="E5501" s="1" t="s">
        <v>17</v>
      </c>
      <c r="F5501" s="1" t="s">
        <v>2384</v>
      </c>
      <c r="G5501" s="1" t="b">
        <v>1</v>
      </c>
      <c r="H5501" s="1" t="b">
        <v>1</v>
      </c>
      <c r="I5501" s="1" t="s">
        <v>2221</v>
      </c>
      <c r="J5501" s="5"/>
    </row>
    <row r="5502" hidden="1">
      <c r="A5502" s="2" t="s">
        <v>1015</v>
      </c>
      <c r="B5502" s="14"/>
      <c r="C5502" s="1" t="s">
        <v>167</v>
      </c>
      <c r="D5502" s="2" t="s">
        <v>1048</v>
      </c>
      <c r="E5502" s="1" t="s">
        <v>15</v>
      </c>
      <c r="F5502" s="1" t="s">
        <v>3885</v>
      </c>
      <c r="G5502" s="1" t="b">
        <v>1</v>
      </c>
      <c r="H5502" s="1" t="b">
        <v>1</v>
      </c>
      <c r="I5502" s="1" t="s">
        <v>2221</v>
      </c>
      <c r="J5502" s="5"/>
    </row>
    <row r="5503" hidden="1">
      <c r="A5503" s="2" t="s">
        <v>1015</v>
      </c>
      <c r="B5503" s="14"/>
      <c r="C5503" s="1" t="s">
        <v>167</v>
      </c>
      <c r="D5503" s="2" t="s">
        <v>1051</v>
      </c>
      <c r="E5503" s="1" t="s">
        <v>15</v>
      </c>
      <c r="F5503" s="1" t="s">
        <v>3873</v>
      </c>
      <c r="G5503" s="1" t="b">
        <v>1</v>
      </c>
      <c r="H5503" s="1" t="b">
        <v>1</v>
      </c>
      <c r="I5503" s="1" t="s">
        <v>2221</v>
      </c>
      <c r="J5503" s="5"/>
    </row>
    <row r="5504" hidden="1">
      <c r="A5504" s="2" t="s">
        <v>1015</v>
      </c>
      <c r="B5504" s="14"/>
      <c r="C5504" s="1" t="s">
        <v>167</v>
      </c>
      <c r="D5504" s="2" t="s">
        <v>1023</v>
      </c>
      <c r="E5504" s="1" t="s">
        <v>15</v>
      </c>
      <c r="F5504" s="1" t="s">
        <v>2923</v>
      </c>
      <c r="G5504" s="1" t="b">
        <v>1</v>
      </c>
      <c r="H5504" s="1" t="b">
        <v>1</v>
      </c>
      <c r="I5504" s="1" t="s">
        <v>2221</v>
      </c>
      <c r="J5504" s="5"/>
    </row>
    <row r="5505" hidden="1">
      <c r="A5505" s="2" t="s">
        <v>1016</v>
      </c>
      <c r="B5505" s="14"/>
      <c r="C5505" s="1" t="s">
        <v>167</v>
      </c>
      <c r="D5505" s="2" t="s">
        <v>967</v>
      </c>
      <c r="E5505" s="1" t="s">
        <v>20</v>
      </c>
      <c r="F5505" s="4"/>
      <c r="G5505" s="1" t="b">
        <v>1</v>
      </c>
      <c r="H5505" s="1" t="b">
        <v>1</v>
      </c>
      <c r="I5505" s="1" t="s">
        <v>2207</v>
      </c>
      <c r="J5505" s="5"/>
    </row>
    <row r="5506" hidden="1">
      <c r="A5506" s="2" t="s">
        <v>1016</v>
      </c>
      <c r="B5506" s="14"/>
      <c r="C5506" s="1" t="s">
        <v>167</v>
      </c>
      <c r="D5506" s="2" t="s">
        <v>967</v>
      </c>
      <c r="E5506" s="1" t="s">
        <v>20</v>
      </c>
      <c r="F5506" s="1" t="s">
        <v>3663</v>
      </c>
      <c r="G5506" s="1" t="b">
        <v>1</v>
      </c>
      <c r="H5506" s="1" t="b">
        <v>1</v>
      </c>
      <c r="I5506" s="1" t="s">
        <v>2207</v>
      </c>
      <c r="J5506" s="5"/>
    </row>
    <row r="5507" hidden="1">
      <c r="A5507" s="2" t="s">
        <v>1016</v>
      </c>
      <c r="B5507" s="14"/>
      <c r="C5507" s="1" t="s">
        <v>167</v>
      </c>
      <c r="D5507" s="2" t="s">
        <v>1026</v>
      </c>
      <c r="E5507" s="1" t="s">
        <v>17</v>
      </c>
      <c r="F5507" s="1" t="s">
        <v>3883</v>
      </c>
      <c r="G5507" s="1" t="b">
        <v>1</v>
      </c>
      <c r="H5507" s="1" t="b">
        <v>1</v>
      </c>
      <c r="I5507" s="1" t="s">
        <v>2221</v>
      </c>
      <c r="J5507" s="5"/>
    </row>
    <row r="5508" hidden="1">
      <c r="A5508" s="2" t="s">
        <v>1016</v>
      </c>
      <c r="B5508" s="14"/>
      <c r="C5508" s="1" t="s">
        <v>167</v>
      </c>
      <c r="D5508" s="2" t="s">
        <v>1025</v>
      </c>
      <c r="E5508" s="1" t="s">
        <v>17</v>
      </c>
      <c r="F5508" s="1" t="s">
        <v>3884</v>
      </c>
      <c r="G5508" s="1" t="b">
        <v>1</v>
      </c>
      <c r="H5508" s="1" t="b">
        <v>1</v>
      </c>
      <c r="I5508" s="1" t="s">
        <v>2221</v>
      </c>
      <c r="J5508" s="5"/>
    </row>
    <row r="5509" hidden="1">
      <c r="A5509" s="2" t="s">
        <v>1016</v>
      </c>
      <c r="B5509" s="14"/>
      <c r="C5509" s="1" t="s">
        <v>167</v>
      </c>
      <c r="D5509" s="2" t="s">
        <v>1026</v>
      </c>
      <c r="E5509" s="1" t="s">
        <v>17</v>
      </c>
      <c r="F5509" s="1" t="s">
        <v>3886</v>
      </c>
      <c r="G5509" s="1" t="b">
        <v>1</v>
      </c>
      <c r="H5509" s="1" t="b">
        <v>1</v>
      </c>
      <c r="I5509" s="1" t="s">
        <v>2221</v>
      </c>
      <c r="J5509" s="5"/>
    </row>
    <row r="5510" hidden="1">
      <c r="A5510" s="2" t="s">
        <v>1016</v>
      </c>
      <c r="B5510" s="14"/>
      <c r="C5510" s="1" t="s">
        <v>167</v>
      </c>
      <c r="D5510" s="2" t="s">
        <v>1048</v>
      </c>
      <c r="E5510" s="1" t="s">
        <v>15</v>
      </c>
      <c r="F5510" s="1" t="s">
        <v>3887</v>
      </c>
      <c r="G5510" s="1" t="b">
        <v>1</v>
      </c>
      <c r="H5510" s="1" t="b">
        <v>1</v>
      </c>
      <c r="I5510" s="1" t="s">
        <v>2221</v>
      </c>
      <c r="J5510" s="5"/>
    </row>
    <row r="5511" hidden="1">
      <c r="A5511" s="2" t="s">
        <v>1016</v>
      </c>
      <c r="B5511" s="14"/>
      <c r="C5511" s="1" t="s">
        <v>167</v>
      </c>
      <c r="D5511" s="2" t="s">
        <v>1051</v>
      </c>
      <c r="E5511" s="1" t="s">
        <v>15</v>
      </c>
      <c r="F5511" s="1" t="s">
        <v>3881</v>
      </c>
      <c r="G5511" s="1" t="b">
        <v>1</v>
      </c>
      <c r="H5511" s="1" t="b">
        <v>1</v>
      </c>
      <c r="I5511" s="1" t="s">
        <v>2221</v>
      </c>
      <c r="J5511" s="5"/>
    </row>
    <row r="5512" hidden="1">
      <c r="A5512" s="2" t="s">
        <v>1016</v>
      </c>
      <c r="B5512" s="14"/>
      <c r="C5512" s="1" t="s">
        <v>167</v>
      </c>
      <c r="D5512" s="2" t="s">
        <v>1023</v>
      </c>
      <c r="E5512" s="1" t="s">
        <v>15</v>
      </c>
      <c r="F5512" s="1" t="s">
        <v>2923</v>
      </c>
      <c r="G5512" s="1" t="b">
        <v>1</v>
      </c>
      <c r="H5512" s="1" t="b">
        <v>1</v>
      </c>
      <c r="I5512" s="1" t="s">
        <v>2221</v>
      </c>
      <c r="J5512" s="5"/>
    </row>
    <row r="5513" hidden="1">
      <c r="A5513" s="1" t="s">
        <v>1017</v>
      </c>
      <c r="B5513" s="14"/>
      <c r="C5513" s="1" t="s">
        <v>167</v>
      </c>
      <c r="D5513" s="2" t="s">
        <v>967</v>
      </c>
      <c r="E5513" s="1" t="s">
        <v>20</v>
      </c>
      <c r="F5513" s="4"/>
      <c r="G5513" s="1" t="b">
        <v>1</v>
      </c>
      <c r="H5513" s="1" t="b">
        <v>1</v>
      </c>
      <c r="I5513" s="1" t="s">
        <v>2207</v>
      </c>
      <c r="J5513" s="5"/>
    </row>
    <row r="5514" hidden="1">
      <c r="A5514" s="1" t="s">
        <v>1017</v>
      </c>
      <c r="B5514" s="14"/>
      <c r="C5514" s="1" t="s">
        <v>167</v>
      </c>
      <c r="D5514" s="2" t="s">
        <v>967</v>
      </c>
      <c r="E5514" s="1" t="s">
        <v>20</v>
      </c>
      <c r="F5514" s="1" t="s">
        <v>3663</v>
      </c>
      <c r="G5514" s="1" t="b">
        <v>1</v>
      </c>
      <c r="H5514" s="1" t="b">
        <v>1</v>
      </c>
      <c r="I5514" s="1" t="s">
        <v>2207</v>
      </c>
      <c r="J5514" s="5"/>
    </row>
    <row r="5515" hidden="1">
      <c r="A5515" s="1" t="s">
        <v>1017</v>
      </c>
      <c r="B5515" s="14"/>
      <c r="C5515" s="1" t="s">
        <v>167</v>
      </c>
      <c r="D5515" s="2" t="s">
        <v>1026</v>
      </c>
      <c r="E5515" s="1" t="s">
        <v>17</v>
      </c>
      <c r="F5515" s="1" t="s">
        <v>3878</v>
      </c>
      <c r="G5515" s="1" t="b">
        <v>1</v>
      </c>
      <c r="H5515" s="1" t="b">
        <v>1</v>
      </c>
      <c r="I5515" s="1" t="s">
        <v>2221</v>
      </c>
      <c r="J5515" s="5"/>
    </row>
    <row r="5516" hidden="1">
      <c r="A5516" s="1" t="s">
        <v>1017</v>
      </c>
      <c r="B5516" s="14"/>
      <c r="C5516" s="1" t="s">
        <v>167</v>
      </c>
      <c r="D5516" s="2" t="s">
        <v>1025</v>
      </c>
      <c r="E5516" s="1" t="s">
        <v>17</v>
      </c>
      <c r="F5516" s="1" t="s">
        <v>3879</v>
      </c>
      <c r="G5516" s="1" t="b">
        <v>1</v>
      </c>
      <c r="H5516" s="1" t="b">
        <v>1</v>
      </c>
      <c r="I5516" s="1" t="s">
        <v>2221</v>
      </c>
      <c r="J5516" s="5"/>
    </row>
    <row r="5517" hidden="1">
      <c r="A5517" s="1" t="s">
        <v>1017</v>
      </c>
      <c r="B5517" s="14"/>
      <c r="C5517" s="1" t="s">
        <v>167</v>
      </c>
      <c r="D5517" s="2" t="s">
        <v>1026</v>
      </c>
      <c r="E5517" s="1" t="s">
        <v>17</v>
      </c>
      <c r="F5517" s="1" t="s">
        <v>2384</v>
      </c>
      <c r="G5517" s="1" t="b">
        <v>1</v>
      </c>
      <c r="H5517" s="1" t="b">
        <v>1</v>
      </c>
      <c r="I5517" s="1" t="s">
        <v>2221</v>
      </c>
      <c r="J5517" s="5"/>
    </row>
    <row r="5518" hidden="1">
      <c r="A5518" s="1" t="s">
        <v>1017</v>
      </c>
      <c r="B5518" s="14"/>
      <c r="C5518" s="1" t="s">
        <v>167</v>
      </c>
      <c r="D5518" s="2" t="s">
        <v>1048</v>
      </c>
      <c r="E5518" s="1" t="s">
        <v>15</v>
      </c>
      <c r="F5518" s="1" t="s">
        <v>3877</v>
      </c>
      <c r="G5518" s="1" t="b">
        <v>1</v>
      </c>
      <c r="H5518" s="1" t="b">
        <v>1</v>
      </c>
      <c r="I5518" s="1" t="s">
        <v>2221</v>
      </c>
      <c r="J5518" s="5"/>
    </row>
    <row r="5519" hidden="1">
      <c r="A5519" s="1" t="s">
        <v>1017</v>
      </c>
      <c r="B5519" s="14"/>
      <c r="C5519" s="1" t="s">
        <v>167</v>
      </c>
      <c r="D5519" s="2" t="s">
        <v>1051</v>
      </c>
      <c r="E5519" s="1" t="s">
        <v>15</v>
      </c>
      <c r="F5519" s="1" t="s">
        <v>3876</v>
      </c>
      <c r="G5519" s="1" t="b">
        <v>1</v>
      </c>
      <c r="H5519" s="1" t="b">
        <v>1</v>
      </c>
      <c r="I5519" s="1" t="s">
        <v>2221</v>
      </c>
      <c r="J5519" s="5"/>
    </row>
    <row r="5520" hidden="1">
      <c r="A5520" s="1" t="s">
        <v>1018</v>
      </c>
      <c r="B5520" s="14"/>
      <c r="C5520" s="1" t="s">
        <v>167</v>
      </c>
      <c r="D5520" s="2" t="s">
        <v>1025</v>
      </c>
      <c r="E5520" s="1" t="s">
        <v>17</v>
      </c>
      <c r="F5520" s="4"/>
      <c r="G5520" s="1" t="b">
        <v>1</v>
      </c>
      <c r="H5520" s="1" t="b">
        <v>1</v>
      </c>
      <c r="I5520" s="1" t="s">
        <v>2207</v>
      </c>
      <c r="J5520" s="5"/>
    </row>
    <row r="5521" hidden="1">
      <c r="A5521" s="1" t="s">
        <v>1018</v>
      </c>
      <c r="B5521" s="14"/>
      <c r="C5521" s="1" t="s">
        <v>167</v>
      </c>
      <c r="D5521" s="2" t="s">
        <v>1025</v>
      </c>
      <c r="E5521" s="1" t="s">
        <v>17</v>
      </c>
      <c r="F5521" s="1" t="s">
        <v>3621</v>
      </c>
      <c r="G5521" s="1" t="b">
        <v>1</v>
      </c>
      <c r="H5521" s="1" t="b">
        <v>1</v>
      </c>
      <c r="I5521" s="1" t="s">
        <v>2207</v>
      </c>
      <c r="J5521" s="5"/>
    </row>
    <row r="5522" hidden="1">
      <c r="A5522" s="1" t="s">
        <v>1018</v>
      </c>
      <c r="B5522" s="14"/>
      <c r="C5522" s="1" t="s">
        <v>167</v>
      </c>
      <c r="D5522" s="2" t="s">
        <v>868</v>
      </c>
      <c r="E5522" s="1" t="s">
        <v>15</v>
      </c>
      <c r="F5522" s="1" t="s">
        <v>3882</v>
      </c>
      <c r="G5522" s="1" t="b">
        <v>1</v>
      </c>
      <c r="H5522" s="1" t="b">
        <v>1</v>
      </c>
      <c r="I5522" s="1" t="s">
        <v>2221</v>
      </c>
      <c r="J5522" s="5"/>
    </row>
    <row r="5523" hidden="1">
      <c r="A5523" s="1" t="s">
        <v>1018</v>
      </c>
      <c r="B5523" s="14"/>
      <c r="C5523" s="1" t="s">
        <v>167</v>
      </c>
      <c r="D5523" s="2" t="s">
        <v>1026</v>
      </c>
      <c r="E5523" s="1" t="s">
        <v>17</v>
      </c>
      <c r="F5523" s="1" t="s">
        <v>2247</v>
      </c>
      <c r="G5523" s="1" t="b">
        <v>1</v>
      </c>
      <c r="H5523" s="1" t="b">
        <v>1</v>
      </c>
      <c r="I5523" s="1" t="s">
        <v>2221</v>
      </c>
      <c r="J5523" s="5"/>
    </row>
    <row r="5524" hidden="1">
      <c r="A5524" s="1" t="s">
        <v>1018</v>
      </c>
      <c r="B5524" s="14"/>
      <c r="C5524" s="1" t="s">
        <v>167</v>
      </c>
      <c r="D5524" s="2" t="s">
        <v>1023</v>
      </c>
      <c r="E5524" s="1" t="s">
        <v>15</v>
      </c>
      <c r="F5524" s="1" t="s">
        <v>2333</v>
      </c>
      <c r="G5524" s="1" t="b">
        <v>1</v>
      </c>
      <c r="H5524" s="1" t="b">
        <v>1</v>
      </c>
      <c r="I5524" s="1" t="s">
        <v>2221</v>
      </c>
      <c r="J5524" s="5"/>
    </row>
    <row r="5525" hidden="1">
      <c r="A5525" s="2" t="s">
        <v>1019</v>
      </c>
      <c r="B5525" s="14"/>
      <c r="C5525" s="1" t="s">
        <v>167</v>
      </c>
      <c r="D5525" s="2" t="s">
        <v>961</v>
      </c>
      <c r="E5525" s="1" t="s">
        <v>20</v>
      </c>
      <c r="F5525" s="4"/>
      <c r="G5525" s="1" t="b">
        <v>1</v>
      </c>
      <c r="H5525" s="1" t="b">
        <v>1</v>
      </c>
      <c r="I5525" s="1" t="s">
        <v>2207</v>
      </c>
      <c r="J5525" s="5"/>
    </row>
    <row r="5526" hidden="1">
      <c r="A5526" s="2" t="s">
        <v>1019</v>
      </c>
      <c r="B5526" s="14"/>
      <c r="C5526" s="1" t="s">
        <v>167</v>
      </c>
      <c r="D5526" s="2" t="s">
        <v>961</v>
      </c>
      <c r="E5526" s="1" t="s">
        <v>20</v>
      </c>
      <c r="F5526" s="1" t="s">
        <v>2192</v>
      </c>
      <c r="G5526" s="1" t="b">
        <v>1</v>
      </c>
      <c r="H5526" s="1" t="b">
        <v>1</v>
      </c>
      <c r="I5526" s="1" t="s">
        <v>2207</v>
      </c>
      <c r="J5526" s="5"/>
    </row>
    <row r="5527" hidden="1">
      <c r="A5527" s="2" t="s">
        <v>1019</v>
      </c>
      <c r="B5527" s="14"/>
      <c r="C5527" s="1" t="s">
        <v>167</v>
      </c>
      <c r="D5527" s="2" t="s">
        <v>3888</v>
      </c>
      <c r="E5527" s="4"/>
      <c r="F5527" s="1" t="s">
        <v>2382</v>
      </c>
      <c r="G5527" s="1" t="b">
        <v>0</v>
      </c>
      <c r="H5527" s="1" t="b">
        <v>0</v>
      </c>
      <c r="I5527" s="1" t="s">
        <v>2221</v>
      </c>
      <c r="J5527" s="5"/>
    </row>
    <row r="5528" hidden="1">
      <c r="A5528" s="2" t="s">
        <v>1019</v>
      </c>
      <c r="B5528" s="14"/>
      <c r="C5528" s="1" t="s">
        <v>167</v>
      </c>
      <c r="D5528" s="2" t="s">
        <v>2430</v>
      </c>
      <c r="E5528" s="4"/>
      <c r="F5528" s="1" t="s">
        <v>2370</v>
      </c>
      <c r="G5528" s="1" t="b">
        <v>0</v>
      </c>
      <c r="H5528" s="1" t="b">
        <v>0</v>
      </c>
      <c r="I5528" s="1" t="s">
        <v>2221</v>
      </c>
      <c r="J5528" s="5"/>
    </row>
    <row r="5529" hidden="1">
      <c r="A5529" s="2" t="s">
        <v>1019</v>
      </c>
      <c r="B5529" s="14"/>
      <c r="C5529" s="1" t="s">
        <v>167</v>
      </c>
      <c r="D5529" s="2" t="s">
        <v>3889</v>
      </c>
      <c r="E5529" s="4"/>
      <c r="F5529" s="1" t="s">
        <v>3890</v>
      </c>
      <c r="G5529" s="1" t="b">
        <v>0</v>
      </c>
      <c r="H5529" s="1" t="b">
        <v>0</v>
      </c>
      <c r="I5529" s="1" t="s">
        <v>2221</v>
      </c>
      <c r="J5529" s="5"/>
    </row>
    <row r="5530" hidden="1">
      <c r="A5530" s="2" t="s">
        <v>1019</v>
      </c>
      <c r="B5530" s="14"/>
      <c r="C5530" s="1" t="s">
        <v>167</v>
      </c>
      <c r="D5530" s="2" t="s">
        <v>3891</v>
      </c>
      <c r="E5530" s="4"/>
      <c r="F5530" s="1" t="s">
        <v>3892</v>
      </c>
      <c r="G5530" s="1" t="b">
        <v>0</v>
      </c>
      <c r="H5530" s="1" t="b">
        <v>0</v>
      </c>
      <c r="I5530" s="1" t="s">
        <v>2221</v>
      </c>
      <c r="J5530" s="5"/>
    </row>
    <row r="5531" hidden="1">
      <c r="A5531" s="2" t="s">
        <v>1020</v>
      </c>
      <c r="B5531" s="14"/>
      <c r="C5531" s="1" t="s">
        <v>167</v>
      </c>
      <c r="D5531" s="2" t="s">
        <v>961</v>
      </c>
      <c r="E5531" s="1" t="s">
        <v>20</v>
      </c>
      <c r="F5531" s="4"/>
      <c r="G5531" s="1" t="b">
        <v>1</v>
      </c>
      <c r="H5531" s="1" t="b">
        <v>1</v>
      </c>
      <c r="I5531" s="1" t="s">
        <v>2207</v>
      </c>
      <c r="J5531" s="5"/>
    </row>
    <row r="5532" hidden="1">
      <c r="A5532" s="2" t="s">
        <v>1020</v>
      </c>
      <c r="B5532" s="14"/>
      <c r="C5532" s="1" t="s">
        <v>167</v>
      </c>
      <c r="D5532" s="2" t="s">
        <v>961</v>
      </c>
      <c r="E5532" s="1" t="s">
        <v>20</v>
      </c>
      <c r="F5532" s="1" t="s">
        <v>2192</v>
      </c>
      <c r="G5532" s="1" t="b">
        <v>1</v>
      </c>
      <c r="H5532" s="1" t="b">
        <v>1</v>
      </c>
      <c r="I5532" s="1" t="s">
        <v>2207</v>
      </c>
      <c r="J5532" s="5"/>
    </row>
    <row r="5533" hidden="1">
      <c r="A5533" s="2" t="s">
        <v>1020</v>
      </c>
      <c r="B5533" s="14"/>
      <c r="C5533" s="1" t="s">
        <v>167</v>
      </c>
      <c r="D5533" s="2" t="s">
        <v>954</v>
      </c>
      <c r="E5533" s="1" t="s">
        <v>22</v>
      </c>
      <c r="F5533" s="1" t="s">
        <v>3893</v>
      </c>
      <c r="G5533" s="1" t="b">
        <v>1</v>
      </c>
      <c r="H5533" s="1" t="b">
        <v>1</v>
      </c>
      <c r="I5533" s="1" t="s">
        <v>2221</v>
      </c>
      <c r="J5533" s="5"/>
    </row>
    <row r="5534" hidden="1">
      <c r="A5534" s="2" t="s">
        <v>1020</v>
      </c>
      <c r="B5534" s="14"/>
      <c r="C5534" s="1" t="s">
        <v>167</v>
      </c>
      <c r="D5534" s="2" t="s">
        <v>954</v>
      </c>
      <c r="E5534" s="1" t="s">
        <v>22</v>
      </c>
      <c r="F5534" s="1" t="s">
        <v>3894</v>
      </c>
      <c r="G5534" s="1" t="b">
        <v>1</v>
      </c>
      <c r="H5534" s="1" t="b">
        <v>1</v>
      </c>
      <c r="I5534" s="1" t="s">
        <v>2236</v>
      </c>
      <c r="J5534" s="5"/>
    </row>
    <row r="5535" hidden="1">
      <c r="A5535" s="2" t="s">
        <v>1021</v>
      </c>
      <c r="B5535" s="14"/>
      <c r="C5535" s="1" t="s">
        <v>167</v>
      </c>
      <c r="D5535" s="2" t="s">
        <v>961</v>
      </c>
      <c r="E5535" s="1" t="s">
        <v>20</v>
      </c>
      <c r="F5535" s="4"/>
      <c r="G5535" s="1" t="b">
        <v>1</v>
      </c>
      <c r="H5535" s="1" t="b">
        <v>1</v>
      </c>
      <c r="I5535" s="1" t="s">
        <v>2207</v>
      </c>
      <c r="J5535" s="5"/>
    </row>
    <row r="5536" hidden="1">
      <c r="A5536" s="2" t="s">
        <v>1021</v>
      </c>
      <c r="B5536" s="14"/>
      <c r="C5536" s="1" t="s">
        <v>167</v>
      </c>
      <c r="D5536" s="2" t="s">
        <v>961</v>
      </c>
      <c r="E5536" s="1" t="s">
        <v>20</v>
      </c>
      <c r="F5536" s="1" t="s">
        <v>2192</v>
      </c>
      <c r="G5536" s="1" t="b">
        <v>1</v>
      </c>
      <c r="H5536" s="1" t="b">
        <v>1</v>
      </c>
      <c r="I5536" s="1" t="s">
        <v>2207</v>
      </c>
      <c r="J5536" s="5"/>
    </row>
    <row r="5537" hidden="1">
      <c r="A5537" s="2" t="s">
        <v>1021</v>
      </c>
      <c r="B5537" s="14"/>
      <c r="C5537" s="1" t="s">
        <v>167</v>
      </c>
      <c r="D5537" s="1" t="s">
        <v>3895</v>
      </c>
      <c r="E5537" s="4"/>
      <c r="F5537" s="1" t="s">
        <v>3896</v>
      </c>
      <c r="G5537" s="1" t="b">
        <v>1</v>
      </c>
      <c r="H5537" s="1" t="b">
        <v>0</v>
      </c>
      <c r="I5537" s="1" t="s">
        <v>2221</v>
      </c>
      <c r="J5537" s="5"/>
    </row>
    <row r="5538">
      <c r="A5538" s="2" t="s">
        <v>1021</v>
      </c>
      <c r="B5538" s="13">
        <v>43221.801782407405</v>
      </c>
      <c r="C5538" s="1" t="s">
        <v>167</v>
      </c>
      <c r="D5538" s="2" t="s">
        <v>3897</v>
      </c>
      <c r="E5538" s="4"/>
      <c r="F5538" s="2" t="s">
        <v>3897</v>
      </c>
      <c r="G5538" s="1" t="b">
        <v>0</v>
      </c>
      <c r="H5538" s="1" t="b">
        <v>0</v>
      </c>
      <c r="I5538" s="1" t="s">
        <v>2221</v>
      </c>
      <c r="J5538" s="5"/>
    </row>
    <row r="5539" hidden="1">
      <c r="A5539" s="2" t="s">
        <v>1022</v>
      </c>
      <c r="B5539" s="14"/>
      <c r="C5539" s="1" t="s">
        <v>167</v>
      </c>
      <c r="D5539" s="2" t="s">
        <v>967</v>
      </c>
      <c r="E5539" s="1" t="s">
        <v>20</v>
      </c>
      <c r="F5539" s="4"/>
      <c r="G5539" s="1" t="b">
        <v>1</v>
      </c>
      <c r="H5539" s="1" t="b">
        <v>1</v>
      </c>
      <c r="I5539" s="1" t="s">
        <v>2207</v>
      </c>
      <c r="J5539" s="5"/>
    </row>
    <row r="5540" hidden="1">
      <c r="A5540" s="2" t="s">
        <v>1022</v>
      </c>
      <c r="B5540" s="14"/>
      <c r="C5540" s="1" t="s">
        <v>167</v>
      </c>
      <c r="D5540" s="2" t="s">
        <v>967</v>
      </c>
      <c r="E5540" s="1" t="s">
        <v>20</v>
      </c>
      <c r="F5540" s="1" t="s">
        <v>3663</v>
      </c>
      <c r="G5540" s="1" t="b">
        <v>1</v>
      </c>
      <c r="H5540" s="1" t="b">
        <v>1</v>
      </c>
      <c r="I5540" s="1" t="s">
        <v>2207</v>
      </c>
      <c r="J5540" s="5"/>
    </row>
    <row r="5541" hidden="1">
      <c r="A5541" s="2" t="s">
        <v>1023</v>
      </c>
      <c r="B5541" s="14"/>
      <c r="C5541" s="1" t="s">
        <v>15</v>
      </c>
      <c r="D5541" s="2" t="s">
        <v>1025</v>
      </c>
      <c r="E5541" s="1" t="s">
        <v>17</v>
      </c>
      <c r="F5541" s="4"/>
      <c r="G5541" s="1" t="b">
        <v>1</v>
      </c>
      <c r="H5541" s="1" t="b">
        <v>1</v>
      </c>
      <c r="I5541" s="1" t="s">
        <v>2207</v>
      </c>
      <c r="J5541" s="5"/>
    </row>
    <row r="5542" hidden="1">
      <c r="A5542" s="2" t="s">
        <v>1023</v>
      </c>
      <c r="B5542" s="14"/>
      <c r="C5542" s="1" t="s">
        <v>15</v>
      </c>
      <c r="D5542" s="2" t="s">
        <v>1025</v>
      </c>
      <c r="E5542" s="1" t="s">
        <v>17</v>
      </c>
      <c r="F5542" s="1" t="s">
        <v>3621</v>
      </c>
      <c r="G5542" s="1" t="b">
        <v>1</v>
      </c>
      <c r="H5542" s="1" t="b">
        <v>1</v>
      </c>
      <c r="I5542" s="1" t="s">
        <v>2207</v>
      </c>
      <c r="J5542" s="5"/>
    </row>
    <row r="5543" hidden="1">
      <c r="A5543" s="2" t="s">
        <v>1024</v>
      </c>
      <c r="B5543" s="14"/>
      <c r="C5543" s="1" t="s">
        <v>20</v>
      </c>
      <c r="D5543" s="2" t="s">
        <v>1025</v>
      </c>
      <c r="E5543" s="1" t="s">
        <v>17</v>
      </c>
      <c r="F5543" s="4"/>
      <c r="G5543" s="1" t="b">
        <v>1</v>
      </c>
      <c r="H5543" s="1" t="b">
        <v>1</v>
      </c>
      <c r="I5543" s="1" t="s">
        <v>2207</v>
      </c>
      <c r="J5543" s="5"/>
    </row>
    <row r="5544" hidden="1">
      <c r="A5544" s="2" t="s">
        <v>1024</v>
      </c>
      <c r="B5544" s="14"/>
      <c r="C5544" s="1" t="s">
        <v>20</v>
      </c>
      <c r="D5544" s="2" t="s">
        <v>1025</v>
      </c>
      <c r="E5544" s="1" t="s">
        <v>17</v>
      </c>
      <c r="F5544" s="1" t="s">
        <v>3621</v>
      </c>
      <c r="G5544" s="1" t="b">
        <v>1</v>
      </c>
      <c r="H5544" s="1" t="b">
        <v>1</v>
      </c>
      <c r="I5544" s="1" t="s">
        <v>2207</v>
      </c>
      <c r="J5544" s="5"/>
    </row>
    <row r="5545" hidden="1">
      <c r="A5545" s="2" t="s">
        <v>1025</v>
      </c>
      <c r="B5545" s="14"/>
      <c r="C5545" s="1" t="s">
        <v>17</v>
      </c>
      <c r="D5545" s="2" t="s">
        <v>964</v>
      </c>
      <c r="E5545" s="1" t="s">
        <v>20</v>
      </c>
      <c r="F5545" s="4"/>
      <c r="G5545" s="1" t="b">
        <v>1</v>
      </c>
      <c r="H5545" s="1" t="b">
        <v>1</v>
      </c>
      <c r="I5545" s="1" t="s">
        <v>2207</v>
      </c>
      <c r="J5545" s="5"/>
    </row>
    <row r="5546" hidden="1">
      <c r="A5546" s="2" t="s">
        <v>1025</v>
      </c>
      <c r="B5546" s="14"/>
      <c r="C5546" s="1" t="s">
        <v>17</v>
      </c>
      <c r="D5546" s="2" t="s">
        <v>964</v>
      </c>
      <c r="E5546" s="1" t="s">
        <v>20</v>
      </c>
      <c r="F5546" s="1" t="s">
        <v>3682</v>
      </c>
      <c r="G5546" s="1" t="b">
        <v>1</v>
      </c>
      <c r="H5546" s="1" t="b">
        <v>1</v>
      </c>
      <c r="I5546" s="1" t="s">
        <v>2207</v>
      </c>
      <c r="J5546" s="5"/>
    </row>
    <row r="5547" hidden="1">
      <c r="A5547" s="2" t="s">
        <v>1025</v>
      </c>
      <c r="B5547" s="14"/>
      <c r="C5547" s="1" t="s">
        <v>17</v>
      </c>
      <c r="D5547" s="2" t="s">
        <v>863</v>
      </c>
      <c r="E5547" s="1" t="s">
        <v>13</v>
      </c>
      <c r="F5547" s="1" t="s">
        <v>3780</v>
      </c>
      <c r="G5547" s="1" t="b">
        <v>1</v>
      </c>
      <c r="H5547" s="1" t="b">
        <v>1</v>
      </c>
      <c r="I5547" s="1" t="s">
        <v>2221</v>
      </c>
      <c r="J5547" s="5"/>
    </row>
    <row r="5548" hidden="1">
      <c r="A5548" s="2" t="s">
        <v>1025</v>
      </c>
      <c r="B5548" s="14"/>
      <c r="C5548" s="1" t="s">
        <v>17</v>
      </c>
      <c r="D5548" s="2" t="s">
        <v>936</v>
      </c>
      <c r="E5548" s="1" t="s">
        <v>22</v>
      </c>
      <c r="F5548" s="1" t="s">
        <v>3669</v>
      </c>
      <c r="G5548" s="1" t="b">
        <v>1</v>
      </c>
      <c r="H5548" s="1" t="b">
        <v>1</v>
      </c>
      <c r="I5548" s="1" t="s">
        <v>2221</v>
      </c>
      <c r="J5548" s="5"/>
    </row>
    <row r="5549" hidden="1">
      <c r="A5549" s="2" t="s">
        <v>1025</v>
      </c>
      <c r="B5549" s="14"/>
      <c r="C5549" s="1" t="s">
        <v>17</v>
      </c>
      <c r="D5549" s="2" t="s">
        <v>931</v>
      </c>
      <c r="E5549" s="1" t="s">
        <v>22</v>
      </c>
      <c r="F5549" s="1" t="s">
        <v>3898</v>
      </c>
      <c r="G5549" s="1" t="b">
        <v>1</v>
      </c>
      <c r="H5549" s="1" t="b">
        <v>1</v>
      </c>
      <c r="I5549" s="1" t="s">
        <v>2221</v>
      </c>
      <c r="J5549" s="5"/>
    </row>
    <row r="5550">
      <c r="A5550" s="2" t="s">
        <v>1025</v>
      </c>
      <c r="B5550" s="13">
        <v>46084.898622685185</v>
      </c>
      <c r="C5550" s="1" t="s">
        <v>17</v>
      </c>
      <c r="D5550" s="2" t="s">
        <v>930</v>
      </c>
      <c r="E5550" s="1" t="s">
        <v>22</v>
      </c>
      <c r="F5550" s="1" t="s">
        <v>3899</v>
      </c>
      <c r="G5550" s="1" t="b">
        <v>1</v>
      </c>
      <c r="H5550" s="1" t="b">
        <v>1</v>
      </c>
      <c r="I5550" s="1" t="s">
        <v>2221</v>
      </c>
      <c r="J5550" s="5"/>
    </row>
    <row r="5551" hidden="1">
      <c r="A5551" s="2" t="s">
        <v>1025</v>
      </c>
      <c r="B5551" s="14"/>
      <c r="C5551" s="1" t="s">
        <v>17</v>
      </c>
      <c r="D5551" s="2" t="s">
        <v>1026</v>
      </c>
      <c r="E5551" s="1" t="s">
        <v>17</v>
      </c>
      <c r="F5551" s="1" t="s">
        <v>3900</v>
      </c>
      <c r="G5551" s="1" t="b">
        <v>1</v>
      </c>
      <c r="H5551" s="1" t="b">
        <v>1</v>
      </c>
      <c r="I5551" s="1" t="s">
        <v>2236</v>
      </c>
      <c r="J5551" s="5"/>
    </row>
    <row r="5552" hidden="1">
      <c r="A5552" s="2" t="s">
        <v>1025</v>
      </c>
      <c r="B5552" s="14"/>
      <c r="C5552" s="1" t="s">
        <v>17</v>
      </c>
      <c r="D5552" s="2" t="s">
        <v>957</v>
      </c>
      <c r="E5552" s="1" t="s">
        <v>22</v>
      </c>
      <c r="F5552" s="1" t="s">
        <v>3901</v>
      </c>
      <c r="G5552" s="1" t="b">
        <v>1</v>
      </c>
      <c r="H5552" s="1" t="b">
        <v>1</v>
      </c>
      <c r="I5552" s="1" t="s">
        <v>2221</v>
      </c>
      <c r="J5552" s="5"/>
    </row>
    <row r="5553" hidden="1">
      <c r="A5553" s="2" t="s">
        <v>1025</v>
      </c>
      <c r="B5553" s="14"/>
      <c r="C5553" s="1" t="s">
        <v>17</v>
      </c>
      <c r="D5553" s="2" t="s">
        <v>949</v>
      </c>
      <c r="E5553" s="1" t="s">
        <v>22</v>
      </c>
      <c r="F5553" s="1" t="s">
        <v>3902</v>
      </c>
      <c r="G5553" s="1" t="b">
        <v>1</v>
      </c>
      <c r="H5553" s="1" t="b">
        <v>1</v>
      </c>
      <c r="I5553" s="1" t="s">
        <v>2221</v>
      </c>
      <c r="J5553" s="5"/>
    </row>
    <row r="5554">
      <c r="A5554" s="2" t="s">
        <v>1025</v>
      </c>
      <c r="B5554" s="13">
        <v>46084.898622685185</v>
      </c>
      <c r="C5554" s="1" t="s">
        <v>17</v>
      </c>
      <c r="D5554" s="2" t="s">
        <v>950</v>
      </c>
      <c r="E5554" s="1" t="s">
        <v>22</v>
      </c>
      <c r="F5554" s="1" t="s">
        <v>3903</v>
      </c>
      <c r="G5554" s="1" t="b">
        <v>1</v>
      </c>
      <c r="H5554" s="1" t="b">
        <v>1</v>
      </c>
      <c r="I5554" s="1" t="s">
        <v>2221</v>
      </c>
      <c r="J5554" s="5"/>
    </row>
    <row r="5555" hidden="1">
      <c r="A5555" s="2" t="s">
        <v>1025</v>
      </c>
      <c r="B5555" s="14"/>
      <c r="C5555" s="1" t="s">
        <v>17</v>
      </c>
      <c r="D5555" s="2" t="s">
        <v>955</v>
      </c>
      <c r="E5555" s="1" t="s">
        <v>22</v>
      </c>
      <c r="F5555" s="1" t="s">
        <v>3904</v>
      </c>
      <c r="G5555" s="1" t="b">
        <v>1</v>
      </c>
      <c r="H5555" s="1" t="b">
        <v>1</v>
      </c>
      <c r="I5555" s="1" t="s">
        <v>2221</v>
      </c>
      <c r="J5555" s="5"/>
    </row>
    <row r="5556">
      <c r="A5556" s="2" t="s">
        <v>1025</v>
      </c>
      <c r="B5556" s="13">
        <v>46084.898622685185</v>
      </c>
      <c r="C5556" s="1" t="s">
        <v>17</v>
      </c>
      <c r="D5556" s="2" t="s">
        <v>939</v>
      </c>
      <c r="E5556" s="1" t="s">
        <v>22</v>
      </c>
      <c r="F5556" s="1" t="s">
        <v>3905</v>
      </c>
      <c r="G5556" s="1" t="b">
        <v>1</v>
      </c>
      <c r="H5556" s="1" t="b">
        <v>1</v>
      </c>
      <c r="I5556" s="1" t="s">
        <v>2221</v>
      </c>
      <c r="J5556" s="5"/>
    </row>
    <row r="5557" hidden="1">
      <c r="A5557" s="2" t="s">
        <v>1025</v>
      </c>
      <c r="B5557" s="14"/>
      <c r="C5557" s="1" t="s">
        <v>17</v>
      </c>
      <c r="D5557" s="2" t="s">
        <v>1034</v>
      </c>
      <c r="E5557" s="1" t="s">
        <v>22</v>
      </c>
      <c r="F5557" s="1" t="s">
        <v>3906</v>
      </c>
      <c r="G5557" s="1" t="b">
        <v>1</v>
      </c>
      <c r="H5557" s="1" t="b">
        <v>1</v>
      </c>
      <c r="I5557" s="1" t="s">
        <v>2221</v>
      </c>
      <c r="J5557" s="5"/>
    </row>
    <row r="5558">
      <c r="A5558" s="2" t="s">
        <v>1025</v>
      </c>
      <c r="B5558" s="13">
        <v>46084.898622685185</v>
      </c>
      <c r="C5558" s="1" t="s">
        <v>17</v>
      </c>
      <c r="D5558" s="2" t="s">
        <v>1035</v>
      </c>
      <c r="E5558" s="1" t="s">
        <v>22</v>
      </c>
      <c r="F5558" s="1" t="s">
        <v>3907</v>
      </c>
      <c r="G5558" s="1" t="b">
        <v>1</v>
      </c>
      <c r="H5558" s="1" t="b">
        <v>1</v>
      </c>
      <c r="I5558" s="1" t="s">
        <v>2221</v>
      </c>
      <c r="J5558" s="5"/>
    </row>
    <row r="5559">
      <c r="A5559" s="2" t="s">
        <v>1025</v>
      </c>
      <c r="B5559" s="13">
        <v>46084.898622685185</v>
      </c>
      <c r="C5559" s="1" t="s">
        <v>17</v>
      </c>
      <c r="D5559" s="2" t="s">
        <v>1036</v>
      </c>
      <c r="E5559" s="1" t="s">
        <v>22</v>
      </c>
      <c r="F5559" s="1" t="s">
        <v>3908</v>
      </c>
      <c r="G5559" s="1" t="b">
        <v>1</v>
      </c>
      <c r="H5559" s="1" t="b">
        <v>1</v>
      </c>
      <c r="I5559" s="1" t="s">
        <v>2221</v>
      </c>
      <c r="J5559" s="5"/>
    </row>
    <row r="5560" hidden="1">
      <c r="A5560" s="2" t="s">
        <v>1025</v>
      </c>
      <c r="B5560" s="14"/>
      <c r="C5560" s="1" t="s">
        <v>17</v>
      </c>
      <c r="D5560" s="2" t="s">
        <v>1037</v>
      </c>
      <c r="E5560" s="1" t="s">
        <v>22</v>
      </c>
      <c r="F5560" s="1" t="s">
        <v>3909</v>
      </c>
      <c r="G5560" s="1" t="b">
        <v>1</v>
      </c>
      <c r="H5560" s="1" t="b">
        <v>1</v>
      </c>
      <c r="I5560" s="1" t="s">
        <v>2221</v>
      </c>
      <c r="J5560" s="5"/>
    </row>
    <row r="5561" hidden="1">
      <c r="A5561" s="2" t="s">
        <v>1025</v>
      </c>
      <c r="B5561" s="14"/>
      <c r="C5561" s="1" t="s">
        <v>17</v>
      </c>
      <c r="D5561" s="2" t="s">
        <v>1038</v>
      </c>
      <c r="E5561" s="1" t="s">
        <v>22</v>
      </c>
      <c r="F5561" s="1" t="s">
        <v>3910</v>
      </c>
      <c r="G5561" s="1" t="b">
        <v>1</v>
      </c>
      <c r="H5561" s="1" t="b">
        <v>1</v>
      </c>
      <c r="I5561" s="1" t="s">
        <v>2221</v>
      </c>
      <c r="J5561" s="5"/>
    </row>
    <row r="5562" hidden="1">
      <c r="A5562" s="2" t="s">
        <v>1026</v>
      </c>
      <c r="B5562" s="14"/>
      <c r="C5562" s="1" t="s">
        <v>17</v>
      </c>
      <c r="D5562" s="2" t="s">
        <v>3664</v>
      </c>
      <c r="E5562" s="4"/>
      <c r="F5562" s="4"/>
      <c r="G5562" s="1" t="b">
        <v>1</v>
      </c>
      <c r="H5562" s="1" t="b">
        <v>0</v>
      </c>
      <c r="I5562" s="1" t="s">
        <v>2207</v>
      </c>
      <c r="J5562" s="5"/>
    </row>
    <row r="5563" hidden="1">
      <c r="A5563" s="2" t="s">
        <v>1026</v>
      </c>
      <c r="B5563" s="14"/>
      <c r="C5563" s="1" t="s">
        <v>17</v>
      </c>
      <c r="D5563" s="2" t="s">
        <v>3664</v>
      </c>
      <c r="E5563" s="4"/>
      <c r="F5563" s="1" t="s">
        <v>3665</v>
      </c>
      <c r="G5563" s="1" t="b">
        <v>1</v>
      </c>
      <c r="H5563" s="1" t="b">
        <v>0</v>
      </c>
      <c r="I5563" s="1" t="s">
        <v>2207</v>
      </c>
      <c r="J5563" s="5"/>
    </row>
    <row r="5564" hidden="1">
      <c r="A5564" s="2" t="s">
        <v>1026</v>
      </c>
      <c r="B5564" s="14"/>
      <c r="C5564" s="1" t="s">
        <v>17</v>
      </c>
      <c r="D5564" s="2" t="s">
        <v>863</v>
      </c>
      <c r="E5564" s="1" t="s">
        <v>13</v>
      </c>
      <c r="F5564" s="1" t="s">
        <v>3780</v>
      </c>
      <c r="G5564" s="1" t="b">
        <v>1</v>
      </c>
      <c r="H5564" s="1" t="b">
        <v>1</v>
      </c>
      <c r="I5564" s="1" t="s">
        <v>2221</v>
      </c>
      <c r="J5564" s="5"/>
    </row>
    <row r="5565" hidden="1">
      <c r="A5565" s="2" t="s">
        <v>1026</v>
      </c>
      <c r="B5565" s="14"/>
      <c r="C5565" s="1" t="s">
        <v>17</v>
      </c>
      <c r="D5565" s="2" t="s">
        <v>1025</v>
      </c>
      <c r="E5565" s="1" t="s">
        <v>17</v>
      </c>
      <c r="F5565" s="1" t="s">
        <v>3701</v>
      </c>
      <c r="G5565" s="1" t="b">
        <v>1</v>
      </c>
      <c r="H5565" s="1" t="b">
        <v>1</v>
      </c>
      <c r="I5565" s="1" t="s">
        <v>2236</v>
      </c>
      <c r="J5565" s="5"/>
    </row>
    <row r="5566" hidden="1">
      <c r="A5566" s="2" t="s">
        <v>1026</v>
      </c>
      <c r="B5566" s="14"/>
      <c r="C5566" s="1" t="s">
        <v>17</v>
      </c>
      <c r="D5566" s="2" t="s">
        <v>1047</v>
      </c>
      <c r="E5566" s="1" t="s">
        <v>22</v>
      </c>
      <c r="F5566" s="1" t="s">
        <v>3911</v>
      </c>
      <c r="G5566" s="1" t="b">
        <v>1</v>
      </c>
      <c r="H5566" s="1" t="b">
        <v>1</v>
      </c>
      <c r="I5566" s="1" t="s">
        <v>2221</v>
      </c>
      <c r="J5566" s="5"/>
    </row>
    <row r="5567" hidden="1">
      <c r="A5567" s="2" t="s">
        <v>1026</v>
      </c>
      <c r="B5567" s="14"/>
      <c r="C5567" s="1" t="s">
        <v>17</v>
      </c>
      <c r="D5567" s="2" t="s">
        <v>1046</v>
      </c>
      <c r="E5567" s="1" t="s">
        <v>22</v>
      </c>
      <c r="F5567" s="4"/>
      <c r="G5567" s="1" t="b">
        <v>1</v>
      </c>
      <c r="H5567" s="1" t="b">
        <v>1</v>
      </c>
      <c r="I5567" s="1" t="s">
        <v>2221</v>
      </c>
      <c r="J5567" s="5"/>
    </row>
    <row r="5568" hidden="1">
      <c r="A5568" s="2" t="s">
        <v>1026</v>
      </c>
      <c r="B5568" s="14"/>
      <c r="C5568" s="1" t="s">
        <v>17</v>
      </c>
      <c r="D5568" s="2" t="s">
        <v>1057</v>
      </c>
      <c r="E5568" s="1" t="s">
        <v>22</v>
      </c>
      <c r="F5568" s="1" t="s">
        <v>3912</v>
      </c>
      <c r="G5568" s="1" t="b">
        <v>1</v>
      </c>
      <c r="H5568" s="1" t="b">
        <v>1</v>
      </c>
      <c r="I5568" s="1" t="s">
        <v>2221</v>
      </c>
      <c r="J5568" s="5"/>
    </row>
    <row r="5569" hidden="1">
      <c r="A5569" s="2" t="s">
        <v>1026</v>
      </c>
      <c r="B5569" s="14"/>
      <c r="C5569" s="1" t="s">
        <v>17</v>
      </c>
      <c r="D5569" s="2" t="s">
        <v>961</v>
      </c>
      <c r="E5569" s="1" t="s">
        <v>20</v>
      </c>
      <c r="F5569" s="1" t="s">
        <v>2192</v>
      </c>
      <c r="G5569" s="1" t="b">
        <v>1</v>
      </c>
      <c r="H5569" s="1" t="b">
        <v>1</v>
      </c>
      <c r="I5569" s="1" t="s">
        <v>2236</v>
      </c>
      <c r="J5569" s="5"/>
    </row>
    <row r="5570" hidden="1">
      <c r="A5570" s="2" t="s">
        <v>1026</v>
      </c>
      <c r="B5570" s="14"/>
      <c r="C5570" s="1" t="s">
        <v>17</v>
      </c>
      <c r="D5570" s="2" t="s">
        <v>967</v>
      </c>
      <c r="E5570" s="1" t="s">
        <v>20</v>
      </c>
      <c r="F5570" s="1" t="s">
        <v>3663</v>
      </c>
      <c r="G5570" s="1" t="b">
        <v>1</v>
      </c>
      <c r="H5570" s="1" t="b">
        <v>1</v>
      </c>
      <c r="I5570" s="1" t="s">
        <v>2236</v>
      </c>
      <c r="J5570" s="5"/>
    </row>
    <row r="5571" hidden="1">
      <c r="A5571" s="2" t="s">
        <v>1026</v>
      </c>
      <c r="B5571" s="14"/>
      <c r="C5571" s="1" t="s">
        <v>17</v>
      </c>
      <c r="D5571" s="2" t="s">
        <v>964</v>
      </c>
      <c r="E5571" s="1" t="s">
        <v>20</v>
      </c>
      <c r="F5571" s="1" t="s">
        <v>3913</v>
      </c>
      <c r="G5571" s="1" t="b">
        <v>1</v>
      </c>
      <c r="H5571" s="1" t="b">
        <v>1</v>
      </c>
      <c r="I5571" s="1" t="s">
        <v>2236</v>
      </c>
      <c r="J5571" s="5"/>
    </row>
    <row r="5572" hidden="1">
      <c r="A5572" s="2" t="s">
        <v>1026</v>
      </c>
      <c r="B5572" s="14"/>
      <c r="C5572" s="1" t="s">
        <v>17</v>
      </c>
      <c r="D5572" s="2" t="s">
        <v>1049</v>
      </c>
      <c r="E5572" s="1" t="s">
        <v>15</v>
      </c>
      <c r="F5572" s="4"/>
      <c r="G5572" s="1" t="b">
        <v>1</v>
      </c>
      <c r="H5572" s="1" t="b">
        <v>1</v>
      </c>
      <c r="I5572" s="1" t="s">
        <v>2221</v>
      </c>
      <c r="J5572" s="5"/>
    </row>
    <row r="5573" hidden="1">
      <c r="A5573" s="2" t="s">
        <v>1026</v>
      </c>
      <c r="B5573" s="14"/>
      <c r="C5573" s="1" t="s">
        <v>17</v>
      </c>
      <c r="D5573" s="2" t="s">
        <v>1053</v>
      </c>
      <c r="E5573" s="1" t="s">
        <v>15</v>
      </c>
      <c r="F5573" s="4"/>
      <c r="G5573" s="1" t="b">
        <v>1</v>
      </c>
      <c r="H5573" s="1" t="b">
        <v>1</v>
      </c>
      <c r="I5573" s="1" t="s">
        <v>2221</v>
      </c>
      <c r="J5573" s="5"/>
    </row>
    <row r="5574" hidden="1">
      <c r="A5574" s="2" t="s">
        <v>1027</v>
      </c>
      <c r="B5574" s="14"/>
      <c r="C5574" s="1" t="s">
        <v>17</v>
      </c>
      <c r="D5574" s="2" t="s">
        <v>960</v>
      </c>
      <c r="E5574" s="1" t="s">
        <v>20</v>
      </c>
      <c r="F5574" s="4"/>
      <c r="G5574" s="1" t="b">
        <v>1</v>
      </c>
      <c r="H5574" s="1" t="b">
        <v>1</v>
      </c>
      <c r="I5574" s="1" t="s">
        <v>2207</v>
      </c>
      <c r="J5574" s="5"/>
    </row>
    <row r="5575" hidden="1">
      <c r="A5575" s="2" t="s">
        <v>1027</v>
      </c>
      <c r="B5575" s="14"/>
      <c r="C5575" s="1" t="s">
        <v>17</v>
      </c>
      <c r="D5575" s="2" t="s">
        <v>960</v>
      </c>
      <c r="E5575" s="1" t="s">
        <v>20</v>
      </c>
      <c r="F5575" s="1" t="s">
        <v>3660</v>
      </c>
      <c r="G5575" s="1" t="b">
        <v>1</v>
      </c>
      <c r="H5575" s="1" t="b">
        <v>1</v>
      </c>
      <c r="I5575" s="1" t="s">
        <v>2207</v>
      </c>
      <c r="J5575" s="5"/>
    </row>
    <row r="5576" hidden="1">
      <c r="A5576" s="2" t="s">
        <v>1027</v>
      </c>
      <c r="B5576" s="14"/>
      <c r="C5576" s="1" t="s">
        <v>17</v>
      </c>
      <c r="D5576" s="2" t="s">
        <v>863</v>
      </c>
      <c r="E5576" s="1" t="s">
        <v>13</v>
      </c>
      <c r="F5576" s="1" t="s">
        <v>3780</v>
      </c>
      <c r="G5576" s="1" t="b">
        <v>1</v>
      </c>
      <c r="H5576" s="1" t="b">
        <v>1</v>
      </c>
      <c r="I5576" s="1" t="s">
        <v>2221</v>
      </c>
      <c r="J5576" s="5"/>
    </row>
    <row r="5577" hidden="1">
      <c r="A5577" s="2" t="s">
        <v>1027</v>
      </c>
      <c r="B5577" s="14"/>
      <c r="C5577" s="1" t="s">
        <v>17</v>
      </c>
      <c r="D5577" s="2" t="s">
        <v>1023</v>
      </c>
      <c r="E5577" s="1" t="s">
        <v>15</v>
      </c>
      <c r="F5577" s="1" t="s">
        <v>2733</v>
      </c>
      <c r="G5577" s="1" t="b">
        <v>1</v>
      </c>
      <c r="H5577" s="1" t="b">
        <v>1</v>
      </c>
      <c r="I5577" s="1" t="s">
        <v>2221</v>
      </c>
      <c r="J5577" s="5"/>
    </row>
    <row r="5578" hidden="1">
      <c r="A5578" s="2" t="s">
        <v>1027</v>
      </c>
      <c r="B5578" s="14"/>
      <c r="C5578" s="1" t="s">
        <v>17</v>
      </c>
      <c r="D5578" s="2" t="s">
        <v>1026</v>
      </c>
      <c r="E5578" s="1" t="s">
        <v>17</v>
      </c>
      <c r="F5578" s="1" t="s">
        <v>3914</v>
      </c>
      <c r="G5578" s="1" t="b">
        <v>1</v>
      </c>
      <c r="H5578" s="1" t="b">
        <v>1</v>
      </c>
      <c r="I5578" s="1" t="s">
        <v>2221</v>
      </c>
      <c r="J5578" s="5"/>
    </row>
    <row r="5579" hidden="1">
      <c r="A5579" s="2" t="s">
        <v>1027</v>
      </c>
      <c r="B5579" s="14"/>
      <c r="C5579" s="1" t="s">
        <v>17</v>
      </c>
      <c r="D5579" s="2" t="s">
        <v>1026</v>
      </c>
      <c r="E5579" s="1" t="s">
        <v>17</v>
      </c>
      <c r="F5579" s="1" t="s">
        <v>2384</v>
      </c>
      <c r="G5579" s="1" t="b">
        <v>1</v>
      </c>
      <c r="H5579" s="1" t="b">
        <v>1</v>
      </c>
      <c r="I5579" s="1" t="s">
        <v>2221</v>
      </c>
      <c r="J5579" s="5"/>
    </row>
    <row r="5580" hidden="1">
      <c r="A5580" s="2" t="s">
        <v>1027</v>
      </c>
      <c r="B5580" s="14"/>
      <c r="C5580" s="1" t="s">
        <v>17</v>
      </c>
      <c r="D5580" s="2" t="s">
        <v>1025</v>
      </c>
      <c r="E5580" s="1" t="s">
        <v>17</v>
      </c>
      <c r="F5580" s="1" t="s">
        <v>2384</v>
      </c>
      <c r="G5580" s="1" t="b">
        <v>1</v>
      </c>
      <c r="H5580" s="1" t="b">
        <v>1</v>
      </c>
      <c r="I5580" s="1" t="s">
        <v>2221</v>
      </c>
      <c r="J5580" s="5"/>
    </row>
    <row r="5581" hidden="1">
      <c r="A5581" s="2" t="s">
        <v>1027</v>
      </c>
      <c r="B5581" s="14"/>
      <c r="C5581" s="1" t="s">
        <v>17</v>
      </c>
      <c r="D5581" s="2" t="s">
        <v>1025</v>
      </c>
      <c r="E5581" s="1" t="s">
        <v>17</v>
      </c>
      <c r="F5581" s="1" t="s">
        <v>3915</v>
      </c>
      <c r="G5581" s="1" t="b">
        <v>1</v>
      </c>
      <c r="H5581" s="1" t="b">
        <v>1</v>
      </c>
      <c r="I5581" s="1" t="s">
        <v>2221</v>
      </c>
      <c r="J5581" s="5"/>
    </row>
    <row r="5582" hidden="1">
      <c r="A5582" s="2" t="s">
        <v>1027</v>
      </c>
      <c r="B5582" s="14"/>
      <c r="C5582" s="1" t="s">
        <v>17</v>
      </c>
      <c r="D5582" s="2" t="s">
        <v>3916</v>
      </c>
      <c r="E5582" s="4"/>
      <c r="F5582" s="1" t="s">
        <v>3917</v>
      </c>
      <c r="G5582" s="1" t="b">
        <v>0</v>
      </c>
      <c r="H5582" s="1" t="b">
        <v>0</v>
      </c>
      <c r="I5582" s="1" t="s">
        <v>2221</v>
      </c>
      <c r="J5582" s="5"/>
    </row>
    <row r="5583" hidden="1">
      <c r="A5583" s="2" t="s">
        <v>1027</v>
      </c>
      <c r="B5583" s="14"/>
      <c r="C5583" s="1" t="s">
        <v>17</v>
      </c>
      <c r="D5583" s="2" t="s">
        <v>3918</v>
      </c>
      <c r="E5583" s="4"/>
      <c r="F5583" s="1" t="s">
        <v>3919</v>
      </c>
      <c r="G5583" s="1" t="b">
        <v>0</v>
      </c>
      <c r="H5583" s="1" t="b">
        <v>0</v>
      </c>
      <c r="I5583" s="1" t="s">
        <v>2221</v>
      </c>
      <c r="J5583" s="5"/>
    </row>
    <row r="5584" hidden="1">
      <c r="A5584" s="2" t="s">
        <v>1027</v>
      </c>
      <c r="B5584" s="14"/>
      <c r="C5584" s="1" t="s">
        <v>17</v>
      </c>
      <c r="D5584" s="2" t="s">
        <v>3920</v>
      </c>
      <c r="E5584" s="4"/>
      <c r="F5584" s="1" t="s">
        <v>3921</v>
      </c>
      <c r="G5584" s="1" t="b">
        <v>0</v>
      </c>
      <c r="H5584" s="1" t="b">
        <v>0</v>
      </c>
      <c r="I5584" s="1" t="s">
        <v>2221</v>
      </c>
      <c r="J5584" s="5"/>
    </row>
    <row r="5585" hidden="1">
      <c r="A5585" s="2" t="s">
        <v>1027</v>
      </c>
      <c r="B5585" s="14"/>
      <c r="C5585" s="1" t="s">
        <v>17</v>
      </c>
      <c r="D5585" s="2" t="s">
        <v>1056</v>
      </c>
      <c r="E5585" s="1" t="s">
        <v>17</v>
      </c>
      <c r="F5585" s="1" t="s">
        <v>3922</v>
      </c>
      <c r="G5585" s="1" t="b">
        <v>1</v>
      </c>
      <c r="H5585" s="1" t="b">
        <v>1</v>
      </c>
      <c r="I5585" s="1" t="s">
        <v>2221</v>
      </c>
      <c r="J5585" s="5"/>
    </row>
    <row r="5586" hidden="1">
      <c r="A5586" s="2" t="s">
        <v>1027</v>
      </c>
      <c r="B5586" s="14"/>
      <c r="C5586" s="1" t="s">
        <v>17</v>
      </c>
      <c r="D5586" s="2" t="s">
        <v>1056</v>
      </c>
      <c r="E5586" s="1" t="s">
        <v>17</v>
      </c>
      <c r="F5586" s="1" t="s">
        <v>3923</v>
      </c>
      <c r="G5586" s="1" t="b">
        <v>1</v>
      </c>
      <c r="H5586" s="1" t="b">
        <v>1</v>
      </c>
      <c r="I5586" s="1" t="s">
        <v>2221</v>
      </c>
      <c r="J5586" s="5"/>
    </row>
    <row r="5587" hidden="1">
      <c r="A5587" s="2" t="s">
        <v>1027</v>
      </c>
      <c r="B5587" s="14"/>
      <c r="C5587" s="1" t="s">
        <v>17</v>
      </c>
      <c r="D5587" s="2" t="s">
        <v>1028</v>
      </c>
      <c r="E5587" s="1" t="s">
        <v>17</v>
      </c>
      <c r="F5587" s="1" t="s">
        <v>3924</v>
      </c>
      <c r="G5587" s="1" t="b">
        <v>1</v>
      </c>
      <c r="H5587" s="1" t="b">
        <v>1</v>
      </c>
      <c r="I5587" s="1" t="s">
        <v>2221</v>
      </c>
      <c r="J5587" s="5"/>
    </row>
    <row r="5588" hidden="1">
      <c r="A5588" s="2" t="s">
        <v>1027</v>
      </c>
      <c r="B5588" s="14"/>
      <c r="C5588" s="1" t="s">
        <v>17</v>
      </c>
      <c r="D5588" s="2" t="s">
        <v>3925</v>
      </c>
      <c r="E5588" s="4"/>
      <c r="F5588" s="1" t="s">
        <v>2384</v>
      </c>
      <c r="G5588" s="1" t="b">
        <v>0</v>
      </c>
      <c r="H5588" s="1" t="b">
        <v>0</v>
      </c>
      <c r="I5588" s="1" t="s">
        <v>2221</v>
      </c>
      <c r="J5588" s="5"/>
    </row>
    <row r="5589" hidden="1">
      <c r="A5589" s="2" t="s">
        <v>1027</v>
      </c>
      <c r="B5589" s="14"/>
      <c r="C5589" s="1" t="s">
        <v>17</v>
      </c>
      <c r="D5589" s="2" t="s">
        <v>1023</v>
      </c>
      <c r="E5589" s="1" t="s">
        <v>15</v>
      </c>
      <c r="F5589" s="1" t="s">
        <v>2733</v>
      </c>
      <c r="G5589" s="1" t="b">
        <v>1</v>
      </c>
      <c r="H5589" s="1" t="b">
        <v>1</v>
      </c>
      <c r="I5589" s="1" t="s">
        <v>2221</v>
      </c>
      <c r="J5589" s="5"/>
    </row>
    <row r="5590" hidden="1">
      <c r="A5590" s="2" t="s">
        <v>1028</v>
      </c>
      <c r="B5590" s="14"/>
      <c r="C5590" s="1" t="s">
        <v>17</v>
      </c>
      <c r="D5590" s="2" t="s">
        <v>3664</v>
      </c>
      <c r="E5590" s="4"/>
      <c r="F5590" s="4"/>
      <c r="G5590" s="1" t="b">
        <v>1</v>
      </c>
      <c r="H5590" s="1" t="b">
        <v>0</v>
      </c>
      <c r="I5590" s="1" t="s">
        <v>2207</v>
      </c>
      <c r="J5590" s="5"/>
    </row>
    <row r="5591" hidden="1">
      <c r="A5591" s="2" t="s">
        <v>1028</v>
      </c>
      <c r="B5591" s="14"/>
      <c r="C5591" s="1" t="s">
        <v>17</v>
      </c>
      <c r="D5591" s="2" t="s">
        <v>3664</v>
      </c>
      <c r="E5591" s="4"/>
      <c r="F5591" s="1" t="s">
        <v>3665</v>
      </c>
      <c r="G5591" s="1" t="b">
        <v>1</v>
      </c>
      <c r="H5591" s="1" t="b">
        <v>0</v>
      </c>
      <c r="I5591" s="1" t="s">
        <v>2207</v>
      </c>
      <c r="J5591" s="5"/>
    </row>
    <row r="5592" hidden="1">
      <c r="A5592" s="2" t="s">
        <v>1028</v>
      </c>
      <c r="B5592" s="14"/>
      <c r="C5592" s="1" t="s">
        <v>17</v>
      </c>
      <c r="D5592" s="2" t="s">
        <v>1027</v>
      </c>
      <c r="E5592" s="1" t="s">
        <v>17</v>
      </c>
      <c r="F5592" s="1" t="s">
        <v>3926</v>
      </c>
      <c r="G5592" s="1" t="b">
        <v>1</v>
      </c>
      <c r="H5592" s="1" t="b">
        <v>1</v>
      </c>
      <c r="I5592" s="1" t="s">
        <v>2221</v>
      </c>
      <c r="J5592" s="5"/>
    </row>
    <row r="5593" hidden="1">
      <c r="A5593" s="2" t="s">
        <v>1028</v>
      </c>
      <c r="B5593" s="14"/>
      <c r="C5593" s="1" t="s">
        <v>17</v>
      </c>
      <c r="D5593" s="2" t="s">
        <v>1023</v>
      </c>
      <c r="E5593" s="1" t="s">
        <v>15</v>
      </c>
      <c r="F5593" s="1" t="s">
        <v>2733</v>
      </c>
      <c r="G5593" s="1" t="b">
        <v>1</v>
      </c>
      <c r="H5593" s="1" t="b">
        <v>1</v>
      </c>
      <c r="I5593" s="1" t="s">
        <v>2221</v>
      </c>
      <c r="J5593" s="5"/>
    </row>
    <row r="5594" hidden="1">
      <c r="A5594" s="2" t="s">
        <v>1028</v>
      </c>
      <c r="B5594" s="14"/>
      <c r="C5594" s="1" t="s">
        <v>17</v>
      </c>
      <c r="D5594" s="2" t="s">
        <v>1027</v>
      </c>
      <c r="E5594" s="1" t="s">
        <v>17</v>
      </c>
      <c r="F5594" s="1" t="s">
        <v>2751</v>
      </c>
      <c r="G5594" s="1" t="b">
        <v>1</v>
      </c>
      <c r="H5594" s="1" t="b">
        <v>1</v>
      </c>
      <c r="I5594" s="1" t="s">
        <v>2221</v>
      </c>
      <c r="J5594" s="5"/>
    </row>
    <row r="5595" hidden="1">
      <c r="A5595" s="2" t="s">
        <v>1028</v>
      </c>
      <c r="B5595" s="14"/>
      <c r="C5595" s="1" t="s">
        <v>17</v>
      </c>
      <c r="D5595" s="2" t="s">
        <v>1023</v>
      </c>
      <c r="E5595" s="1" t="s">
        <v>15</v>
      </c>
      <c r="F5595" s="1" t="s">
        <v>2733</v>
      </c>
      <c r="G5595" s="1" t="b">
        <v>1</v>
      </c>
      <c r="H5595" s="1" t="b">
        <v>1</v>
      </c>
      <c r="I5595" s="1" t="s">
        <v>2221</v>
      </c>
      <c r="J5595" s="5"/>
    </row>
    <row r="5596" hidden="1">
      <c r="A5596" s="2" t="s">
        <v>1028</v>
      </c>
      <c r="B5596" s="14"/>
      <c r="C5596" s="1" t="s">
        <v>17</v>
      </c>
      <c r="D5596" s="2" t="s">
        <v>3927</v>
      </c>
      <c r="E5596" s="4"/>
      <c r="F5596" s="1" t="s">
        <v>3928</v>
      </c>
      <c r="G5596" s="1" t="b">
        <v>0</v>
      </c>
      <c r="H5596" s="1" t="b">
        <v>0</v>
      </c>
      <c r="I5596" s="1" t="s">
        <v>2221</v>
      </c>
      <c r="J5596" s="5"/>
    </row>
    <row r="5597" hidden="1">
      <c r="A5597" s="2" t="s">
        <v>1028</v>
      </c>
      <c r="B5597" s="14"/>
      <c r="C5597" s="1" t="s">
        <v>17</v>
      </c>
      <c r="D5597" s="2" t="s">
        <v>1023</v>
      </c>
      <c r="E5597" s="1" t="s">
        <v>15</v>
      </c>
      <c r="F5597" s="1" t="s">
        <v>2733</v>
      </c>
      <c r="G5597" s="1" t="b">
        <v>1</v>
      </c>
      <c r="H5597" s="1" t="b">
        <v>1</v>
      </c>
      <c r="I5597" s="1" t="s">
        <v>2221</v>
      </c>
      <c r="J5597" s="5"/>
    </row>
    <row r="5598" hidden="1">
      <c r="A5598" s="2" t="s">
        <v>1028</v>
      </c>
      <c r="B5598" s="14"/>
      <c r="C5598" s="1" t="s">
        <v>17</v>
      </c>
      <c r="D5598" s="2" t="s">
        <v>1023</v>
      </c>
      <c r="E5598" s="1" t="s">
        <v>15</v>
      </c>
      <c r="F5598" s="1" t="s">
        <v>2733</v>
      </c>
      <c r="G5598" s="1" t="b">
        <v>1</v>
      </c>
      <c r="H5598" s="1" t="b">
        <v>1</v>
      </c>
      <c r="I5598" s="1" t="s">
        <v>2221</v>
      </c>
      <c r="J5598" s="5"/>
    </row>
    <row r="5599" hidden="1">
      <c r="A5599" s="2" t="s">
        <v>1028</v>
      </c>
      <c r="B5599" s="14"/>
      <c r="C5599" s="1" t="s">
        <v>17</v>
      </c>
      <c r="D5599" s="2" t="s">
        <v>1027</v>
      </c>
      <c r="E5599" s="1" t="s">
        <v>17</v>
      </c>
      <c r="F5599" s="1" t="s">
        <v>2751</v>
      </c>
      <c r="G5599" s="1" t="b">
        <v>1</v>
      </c>
      <c r="H5599" s="1" t="b">
        <v>1</v>
      </c>
      <c r="I5599" s="1" t="s">
        <v>2221</v>
      </c>
      <c r="J5599" s="5"/>
    </row>
    <row r="5600" hidden="1">
      <c r="A5600" s="2" t="s">
        <v>1029</v>
      </c>
      <c r="B5600" s="14"/>
      <c r="C5600" s="1" t="s">
        <v>20</v>
      </c>
      <c r="D5600" s="2" t="s">
        <v>964</v>
      </c>
      <c r="E5600" s="1" t="s">
        <v>20</v>
      </c>
      <c r="F5600" s="4"/>
      <c r="G5600" s="1" t="b">
        <v>1</v>
      </c>
      <c r="H5600" s="1" t="b">
        <v>1</v>
      </c>
      <c r="I5600" s="1" t="s">
        <v>2207</v>
      </c>
      <c r="J5600" s="5"/>
    </row>
    <row r="5601" hidden="1">
      <c r="A5601" s="2" t="s">
        <v>1029</v>
      </c>
      <c r="B5601" s="14"/>
      <c r="C5601" s="1" t="s">
        <v>20</v>
      </c>
      <c r="D5601" s="2" t="s">
        <v>964</v>
      </c>
      <c r="E5601" s="1" t="s">
        <v>20</v>
      </c>
      <c r="F5601" s="1" t="s">
        <v>3682</v>
      </c>
      <c r="G5601" s="1" t="b">
        <v>1</v>
      </c>
      <c r="H5601" s="1" t="b">
        <v>1</v>
      </c>
      <c r="I5601" s="1" t="s">
        <v>2207</v>
      </c>
      <c r="J5601" s="5"/>
    </row>
    <row r="5602" hidden="1">
      <c r="A5602" s="2" t="s">
        <v>1029</v>
      </c>
      <c r="B5602" s="14"/>
      <c r="C5602" s="1" t="s">
        <v>20</v>
      </c>
      <c r="D5602" s="2" t="s">
        <v>868</v>
      </c>
      <c r="E5602" s="1" t="s">
        <v>15</v>
      </c>
      <c r="F5602" s="1" t="s">
        <v>2718</v>
      </c>
      <c r="G5602" s="1" t="b">
        <v>1</v>
      </c>
      <c r="H5602" s="1" t="b">
        <v>1</v>
      </c>
      <c r="I5602" s="1" t="s">
        <v>2221</v>
      </c>
      <c r="J5602" s="5"/>
    </row>
    <row r="5603" hidden="1">
      <c r="A5603" s="2" t="s">
        <v>1029</v>
      </c>
      <c r="B5603" s="14"/>
      <c r="C5603" s="1" t="s">
        <v>20</v>
      </c>
      <c r="D5603" s="2" t="s">
        <v>1023</v>
      </c>
      <c r="E5603" s="1" t="s">
        <v>15</v>
      </c>
      <c r="F5603" s="1" t="s">
        <v>2333</v>
      </c>
      <c r="G5603" s="1" t="b">
        <v>1</v>
      </c>
      <c r="H5603" s="1" t="b">
        <v>1</v>
      </c>
      <c r="I5603" s="1" t="s">
        <v>2221</v>
      </c>
      <c r="J5603" s="5"/>
    </row>
    <row r="5604" hidden="1">
      <c r="A5604" s="2" t="s">
        <v>1030</v>
      </c>
      <c r="B5604" s="14"/>
      <c r="C5604" s="1" t="s">
        <v>20</v>
      </c>
      <c r="D5604" s="2" t="s">
        <v>1025</v>
      </c>
      <c r="E5604" s="1" t="s">
        <v>17</v>
      </c>
      <c r="F5604" s="4"/>
      <c r="G5604" s="1" t="b">
        <v>1</v>
      </c>
      <c r="H5604" s="1" t="b">
        <v>1</v>
      </c>
      <c r="I5604" s="1" t="s">
        <v>2207</v>
      </c>
      <c r="J5604" s="5"/>
    </row>
    <row r="5605" hidden="1">
      <c r="A5605" s="2" t="s">
        <v>1030</v>
      </c>
      <c r="B5605" s="14"/>
      <c r="C5605" s="1" t="s">
        <v>20</v>
      </c>
      <c r="D5605" s="2" t="s">
        <v>1025</v>
      </c>
      <c r="E5605" s="1" t="s">
        <v>17</v>
      </c>
      <c r="F5605" s="1" t="s">
        <v>3621</v>
      </c>
      <c r="G5605" s="1" t="b">
        <v>1</v>
      </c>
      <c r="H5605" s="1" t="b">
        <v>1</v>
      </c>
      <c r="I5605" s="1" t="s">
        <v>2207</v>
      </c>
      <c r="J5605" s="5"/>
    </row>
    <row r="5606" hidden="1">
      <c r="A5606" s="2" t="s">
        <v>1030</v>
      </c>
      <c r="B5606" s="14"/>
      <c r="C5606" s="1" t="s">
        <v>20</v>
      </c>
      <c r="D5606" s="2" t="s">
        <v>868</v>
      </c>
      <c r="E5606" s="1" t="s">
        <v>15</v>
      </c>
      <c r="F5606" s="1" t="s">
        <v>2718</v>
      </c>
      <c r="G5606" s="1" t="b">
        <v>1</v>
      </c>
      <c r="H5606" s="1" t="b">
        <v>1</v>
      </c>
      <c r="I5606" s="1" t="s">
        <v>2221</v>
      </c>
      <c r="J5606" s="5"/>
    </row>
    <row r="5607" hidden="1">
      <c r="A5607" s="2" t="s">
        <v>1030</v>
      </c>
      <c r="B5607" s="14"/>
      <c r="C5607" s="1" t="s">
        <v>20</v>
      </c>
      <c r="D5607" s="2" t="s">
        <v>1023</v>
      </c>
      <c r="E5607" s="1" t="s">
        <v>15</v>
      </c>
      <c r="F5607" s="1" t="s">
        <v>2333</v>
      </c>
      <c r="G5607" s="1" t="b">
        <v>1</v>
      </c>
      <c r="H5607" s="1" t="b">
        <v>1</v>
      </c>
      <c r="I5607" s="1" t="s">
        <v>2221</v>
      </c>
      <c r="J5607" s="5"/>
    </row>
    <row r="5608" hidden="1">
      <c r="A5608" s="2" t="s">
        <v>1031</v>
      </c>
      <c r="B5608" s="14"/>
      <c r="C5608" s="1" t="s">
        <v>22</v>
      </c>
      <c r="D5608" s="2" t="s">
        <v>961</v>
      </c>
      <c r="E5608" s="1" t="s">
        <v>20</v>
      </c>
      <c r="F5608" s="4"/>
      <c r="G5608" s="1" t="b">
        <v>1</v>
      </c>
      <c r="H5608" s="1" t="b">
        <v>1</v>
      </c>
      <c r="I5608" s="1" t="s">
        <v>2207</v>
      </c>
      <c r="J5608" s="5"/>
    </row>
    <row r="5609" hidden="1">
      <c r="A5609" s="2" t="s">
        <v>1031</v>
      </c>
      <c r="B5609" s="14"/>
      <c r="C5609" s="1" t="s">
        <v>22</v>
      </c>
      <c r="D5609" s="2" t="s">
        <v>961</v>
      </c>
      <c r="E5609" s="1" t="s">
        <v>20</v>
      </c>
      <c r="F5609" s="1" t="s">
        <v>2192</v>
      </c>
      <c r="G5609" s="1" t="b">
        <v>1</v>
      </c>
      <c r="H5609" s="1" t="b">
        <v>1</v>
      </c>
      <c r="I5609" s="1" t="s">
        <v>2207</v>
      </c>
      <c r="J5609" s="5"/>
    </row>
    <row r="5610" hidden="1">
      <c r="A5610" s="2" t="s">
        <v>1031</v>
      </c>
      <c r="B5610" s="14"/>
      <c r="C5610" s="1" t="s">
        <v>22</v>
      </c>
      <c r="D5610" s="2" t="s">
        <v>1044</v>
      </c>
      <c r="E5610" s="1" t="s">
        <v>22</v>
      </c>
      <c r="F5610" s="1" t="s">
        <v>3929</v>
      </c>
      <c r="G5610" s="1" t="b">
        <v>1</v>
      </c>
      <c r="H5610" s="1" t="b">
        <v>1</v>
      </c>
      <c r="I5610" s="1" t="s">
        <v>2221</v>
      </c>
      <c r="J5610" s="5"/>
    </row>
    <row r="5611" hidden="1">
      <c r="A5611" s="2" t="s">
        <v>1031</v>
      </c>
      <c r="B5611" s="14"/>
      <c r="C5611" s="1" t="s">
        <v>22</v>
      </c>
      <c r="D5611" s="2" t="s">
        <v>936</v>
      </c>
      <c r="E5611" s="1" t="s">
        <v>22</v>
      </c>
      <c r="F5611" s="1" t="s">
        <v>3669</v>
      </c>
      <c r="G5611" s="1" t="b">
        <v>1</v>
      </c>
      <c r="H5611" s="1" t="b">
        <v>1</v>
      </c>
      <c r="I5611" s="1" t="s">
        <v>2221</v>
      </c>
      <c r="J5611" s="5"/>
    </row>
    <row r="5612" hidden="1">
      <c r="A5612" s="2" t="s">
        <v>1031</v>
      </c>
      <c r="B5612" s="14"/>
      <c r="C5612" s="1" t="s">
        <v>22</v>
      </c>
      <c r="D5612" s="2" t="s">
        <v>939</v>
      </c>
      <c r="E5612" s="1" t="s">
        <v>22</v>
      </c>
      <c r="F5612" s="4"/>
      <c r="G5612" s="1" t="b">
        <v>1</v>
      </c>
      <c r="H5612" s="1" t="b">
        <v>1</v>
      </c>
      <c r="I5612" s="1" t="s">
        <v>2221</v>
      </c>
      <c r="J5612" s="5"/>
    </row>
    <row r="5613" hidden="1">
      <c r="A5613" s="2" t="s">
        <v>1031</v>
      </c>
      <c r="B5613" s="14"/>
      <c r="C5613" s="1" t="s">
        <v>22</v>
      </c>
      <c r="D5613" s="2" t="s">
        <v>1025</v>
      </c>
      <c r="E5613" s="1" t="s">
        <v>17</v>
      </c>
      <c r="F5613" s="1" t="s">
        <v>3930</v>
      </c>
      <c r="G5613" s="1" t="b">
        <v>1</v>
      </c>
      <c r="H5613" s="1" t="b">
        <v>1</v>
      </c>
      <c r="I5613" s="1" t="s">
        <v>2221</v>
      </c>
      <c r="J5613" s="5"/>
    </row>
    <row r="5614" hidden="1">
      <c r="A5614" s="2" t="s">
        <v>1031</v>
      </c>
      <c r="B5614" s="14"/>
      <c r="C5614" s="1" t="s">
        <v>22</v>
      </c>
      <c r="D5614" s="2" t="s">
        <v>936</v>
      </c>
      <c r="E5614" s="1" t="s">
        <v>22</v>
      </c>
      <c r="F5614" s="1" t="s">
        <v>3671</v>
      </c>
      <c r="G5614" s="1" t="b">
        <v>1</v>
      </c>
      <c r="H5614" s="1" t="b">
        <v>1</v>
      </c>
      <c r="I5614" s="1" t="s">
        <v>2221</v>
      </c>
      <c r="J5614" s="5"/>
    </row>
    <row r="5615" hidden="1">
      <c r="A5615" s="2" t="s">
        <v>1031</v>
      </c>
      <c r="B5615" s="14"/>
      <c r="C5615" s="1" t="s">
        <v>22</v>
      </c>
      <c r="D5615" s="2" t="s">
        <v>1023</v>
      </c>
      <c r="E5615" s="1" t="s">
        <v>15</v>
      </c>
      <c r="F5615" s="1" t="s">
        <v>3245</v>
      </c>
      <c r="G5615" s="1" t="b">
        <v>1</v>
      </c>
      <c r="H5615" s="1" t="b">
        <v>1</v>
      </c>
      <c r="I5615" s="1" t="s">
        <v>2221</v>
      </c>
      <c r="J5615" s="5"/>
    </row>
    <row r="5616" hidden="1">
      <c r="A5616" s="2" t="s">
        <v>1032</v>
      </c>
      <c r="B5616" s="14"/>
      <c r="C5616" s="1" t="s">
        <v>22</v>
      </c>
      <c r="D5616" s="2" t="s">
        <v>1025</v>
      </c>
      <c r="E5616" s="1" t="s">
        <v>17</v>
      </c>
      <c r="F5616" s="4"/>
      <c r="G5616" s="1" t="b">
        <v>1</v>
      </c>
      <c r="H5616" s="1" t="b">
        <v>1</v>
      </c>
      <c r="I5616" s="1" t="s">
        <v>2207</v>
      </c>
      <c r="J5616" s="5"/>
    </row>
    <row r="5617" hidden="1">
      <c r="A5617" s="2" t="s">
        <v>1032</v>
      </c>
      <c r="B5617" s="14"/>
      <c r="C5617" s="1" t="s">
        <v>22</v>
      </c>
      <c r="D5617" s="2" t="s">
        <v>1025</v>
      </c>
      <c r="E5617" s="1" t="s">
        <v>17</v>
      </c>
      <c r="F5617" s="1" t="s">
        <v>3621</v>
      </c>
      <c r="G5617" s="1" t="b">
        <v>1</v>
      </c>
      <c r="H5617" s="1" t="b">
        <v>1</v>
      </c>
      <c r="I5617" s="1" t="s">
        <v>2207</v>
      </c>
      <c r="J5617" s="5"/>
    </row>
    <row r="5618" hidden="1">
      <c r="A5618" s="2" t="s">
        <v>1032</v>
      </c>
      <c r="B5618" s="14"/>
      <c r="C5618" s="1" t="s">
        <v>22</v>
      </c>
      <c r="D5618" s="2" t="s">
        <v>936</v>
      </c>
      <c r="E5618" s="1" t="s">
        <v>22</v>
      </c>
      <c r="F5618" s="1" t="s">
        <v>3669</v>
      </c>
      <c r="G5618" s="1" t="b">
        <v>1</v>
      </c>
      <c r="H5618" s="1" t="b">
        <v>1</v>
      </c>
      <c r="I5618" s="1" t="s">
        <v>2221</v>
      </c>
      <c r="J5618" s="5"/>
    </row>
    <row r="5619" hidden="1">
      <c r="A5619" s="2" t="s">
        <v>1032</v>
      </c>
      <c r="B5619" s="14"/>
      <c r="C5619" s="1" t="s">
        <v>22</v>
      </c>
      <c r="D5619" s="2" t="s">
        <v>1044</v>
      </c>
      <c r="E5619" s="1" t="s">
        <v>22</v>
      </c>
      <c r="F5619" s="1" t="s">
        <v>3929</v>
      </c>
      <c r="G5619" s="1" t="b">
        <v>1</v>
      </c>
      <c r="H5619" s="1" t="b">
        <v>1</v>
      </c>
      <c r="I5619" s="1" t="s">
        <v>2221</v>
      </c>
      <c r="J5619" s="5"/>
    </row>
    <row r="5620" hidden="1">
      <c r="A5620" s="2" t="s">
        <v>1032</v>
      </c>
      <c r="B5620" s="14"/>
      <c r="C5620" s="1" t="s">
        <v>22</v>
      </c>
      <c r="D5620" s="2" t="s">
        <v>1031</v>
      </c>
      <c r="E5620" s="1" t="s">
        <v>22</v>
      </c>
      <c r="F5620" s="1" t="s">
        <v>2384</v>
      </c>
      <c r="G5620" s="1" t="b">
        <v>1</v>
      </c>
      <c r="H5620" s="1" t="b">
        <v>1</v>
      </c>
      <c r="I5620" s="1" t="s">
        <v>2221</v>
      </c>
      <c r="J5620" s="5"/>
    </row>
    <row r="5621" hidden="1">
      <c r="A5621" s="2" t="s">
        <v>1032</v>
      </c>
      <c r="B5621" s="14"/>
      <c r="C5621" s="1" t="s">
        <v>22</v>
      </c>
      <c r="D5621" s="2" t="s">
        <v>1026</v>
      </c>
      <c r="E5621" s="1" t="s">
        <v>17</v>
      </c>
      <c r="F5621" s="4"/>
      <c r="G5621" s="1" t="b">
        <v>1</v>
      </c>
      <c r="H5621" s="1" t="b">
        <v>1</v>
      </c>
      <c r="I5621" s="1" t="s">
        <v>2221</v>
      </c>
      <c r="J5621" s="5"/>
    </row>
    <row r="5622" hidden="1">
      <c r="A5622" s="2" t="s">
        <v>1032</v>
      </c>
      <c r="B5622" s="14"/>
      <c r="C5622" s="1" t="s">
        <v>22</v>
      </c>
      <c r="D5622" s="2" t="s">
        <v>936</v>
      </c>
      <c r="E5622" s="1" t="s">
        <v>22</v>
      </c>
      <c r="F5622" s="1" t="s">
        <v>3671</v>
      </c>
      <c r="G5622" s="1" t="b">
        <v>1</v>
      </c>
      <c r="H5622" s="1" t="b">
        <v>1</v>
      </c>
      <c r="I5622" s="1" t="s">
        <v>2221</v>
      </c>
      <c r="J5622" s="5"/>
    </row>
    <row r="5623" hidden="1">
      <c r="A5623" s="2" t="s">
        <v>1032</v>
      </c>
      <c r="B5623" s="14"/>
      <c r="C5623" s="1" t="s">
        <v>22</v>
      </c>
      <c r="D5623" s="2" t="s">
        <v>1023</v>
      </c>
      <c r="E5623" s="1" t="s">
        <v>15</v>
      </c>
      <c r="F5623" s="1" t="s">
        <v>3245</v>
      </c>
      <c r="G5623" s="1" t="b">
        <v>1</v>
      </c>
      <c r="H5623" s="1" t="b">
        <v>1</v>
      </c>
      <c r="I5623" s="1" t="s">
        <v>2221</v>
      </c>
      <c r="J5623" s="5"/>
    </row>
    <row r="5624" hidden="1">
      <c r="A5624" s="2" t="s">
        <v>1033</v>
      </c>
      <c r="B5624" s="14"/>
      <c r="C5624" s="1" t="s">
        <v>20</v>
      </c>
      <c r="D5624" s="2" t="s">
        <v>960</v>
      </c>
      <c r="E5624" s="1" t="s">
        <v>20</v>
      </c>
      <c r="F5624" s="4"/>
      <c r="G5624" s="1" t="b">
        <v>1</v>
      </c>
      <c r="H5624" s="1" t="b">
        <v>1</v>
      </c>
      <c r="I5624" s="1" t="s">
        <v>2207</v>
      </c>
      <c r="J5624" s="5"/>
    </row>
    <row r="5625" hidden="1">
      <c r="A5625" s="2" t="s">
        <v>1033</v>
      </c>
      <c r="B5625" s="14"/>
      <c r="C5625" s="1" t="s">
        <v>20</v>
      </c>
      <c r="D5625" s="2" t="s">
        <v>960</v>
      </c>
      <c r="E5625" s="1" t="s">
        <v>20</v>
      </c>
      <c r="F5625" s="1" t="s">
        <v>3660</v>
      </c>
      <c r="G5625" s="1" t="b">
        <v>1</v>
      </c>
      <c r="H5625" s="1" t="b">
        <v>1</v>
      </c>
      <c r="I5625" s="1" t="s">
        <v>2207</v>
      </c>
      <c r="J5625" s="5"/>
    </row>
    <row r="5626" hidden="1">
      <c r="A5626" s="2" t="s">
        <v>1034</v>
      </c>
      <c r="B5626" s="14"/>
      <c r="C5626" s="1" t="s">
        <v>22</v>
      </c>
      <c r="D5626" s="2" t="s">
        <v>961</v>
      </c>
      <c r="E5626" s="1" t="s">
        <v>20</v>
      </c>
      <c r="F5626" s="4"/>
      <c r="G5626" s="1" t="b">
        <v>1</v>
      </c>
      <c r="H5626" s="1" t="b">
        <v>1</v>
      </c>
      <c r="I5626" s="1" t="s">
        <v>2207</v>
      </c>
      <c r="J5626" s="5"/>
    </row>
    <row r="5627" hidden="1">
      <c r="A5627" s="2" t="s">
        <v>1034</v>
      </c>
      <c r="B5627" s="14"/>
      <c r="C5627" s="1" t="s">
        <v>22</v>
      </c>
      <c r="D5627" s="2" t="s">
        <v>961</v>
      </c>
      <c r="E5627" s="1" t="s">
        <v>20</v>
      </c>
      <c r="F5627" s="1" t="s">
        <v>2192</v>
      </c>
      <c r="G5627" s="1" t="b">
        <v>1</v>
      </c>
      <c r="H5627" s="1" t="b">
        <v>1</v>
      </c>
      <c r="I5627" s="1" t="s">
        <v>2207</v>
      </c>
      <c r="J5627" s="5"/>
    </row>
    <row r="5628" hidden="1">
      <c r="A5628" s="2" t="s">
        <v>1034</v>
      </c>
      <c r="B5628" s="14"/>
      <c r="C5628" s="1" t="s">
        <v>22</v>
      </c>
      <c r="D5628" s="2" t="s">
        <v>1045</v>
      </c>
      <c r="E5628" s="1" t="s">
        <v>22</v>
      </c>
      <c r="F5628" s="1" t="s">
        <v>3931</v>
      </c>
      <c r="G5628" s="1" t="b">
        <v>1</v>
      </c>
      <c r="H5628" s="1" t="b">
        <v>1</v>
      </c>
      <c r="I5628" s="1" t="s">
        <v>2221</v>
      </c>
      <c r="J5628" s="5"/>
    </row>
    <row r="5629" hidden="1">
      <c r="A5629" s="2" t="s">
        <v>1034</v>
      </c>
      <c r="B5629" s="14"/>
      <c r="C5629" s="1" t="s">
        <v>22</v>
      </c>
      <c r="D5629" s="2" t="s">
        <v>936</v>
      </c>
      <c r="E5629" s="1" t="s">
        <v>22</v>
      </c>
      <c r="F5629" s="1" t="s">
        <v>3669</v>
      </c>
      <c r="G5629" s="1" t="b">
        <v>1</v>
      </c>
      <c r="H5629" s="1" t="b">
        <v>1</v>
      </c>
      <c r="I5629" s="1" t="s">
        <v>2221</v>
      </c>
      <c r="J5629" s="5"/>
    </row>
    <row r="5630" hidden="1">
      <c r="A5630" s="2" t="s">
        <v>1034</v>
      </c>
      <c r="B5630" s="14"/>
      <c r="C5630" s="1" t="s">
        <v>22</v>
      </c>
      <c r="D5630" s="2" t="s">
        <v>936</v>
      </c>
      <c r="E5630" s="1" t="s">
        <v>22</v>
      </c>
      <c r="F5630" s="1" t="s">
        <v>3671</v>
      </c>
      <c r="G5630" s="1" t="b">
        <v>1</v>
      </c>
      <c r="H5630" s="1" t="b">
        <v>1</v>
      </c>
      <c r="I5630" s="1" t="s">
        <v>2221</v>
      </c>
      <c r="J5630" s="5"/>
    </row>
    <row r="5631" hidden="1">
      <c r="A5631" s="2" t="s">
        <v>1034</v>
      </c>
      <c r="B5631" s="14"/>
      <c r="C5631" s="1" t="s">
        <v>22</v>
      </c>
      <c r="D5631" s="2" t="s">
        <v>1023</v>
      </c>
      <c r="E5631" s="1" t="s">
        <v>15</v>
      </c>
      <c r="F5631" s="1" t="s">
        <v>3245</v>
      </c>
      <c r="G5631" s="1" t="b">
        <v>1</v>
      </c>
      <c r="H5631" s="1" t="b">
        <v>1</v>
      </c>
      <c r="I5631" s="1" t="s">
        <v>2221</v>
      </c>
      <c r="J5631" s="5"/>
    </row>
    <row r="5632" hidden="1">
      <c r="A5632" s="2" t="s">
        <v>1035</v>
      </c>
      <c r="B5632" s="14"/>
      <c r="C5632" s="1" t="s">
        <v>22</v>
      </c>
      <c r="D5632" s="2" t="s">
        <v>961</v>
      </c>
      <c r="E5632" s="1" t="s">
        <v>20</v>
      </c>
      <c r="F5632" s="4"/>
      <c r="G5632" s="1" t="b">
        <v>1</v>
      </c>
      <c r="H5632" s="1" t="b">
        <v>1</v>
      </c>
      <c r="I5632" s="1" t="s">
        <v>2207</v>
      </c>
      <c r="J5632" s="5"/>
    </row>
    <row r="5633" hidden="1">
      <c r="A5633" s="2" t="s">
        <v>1035</v>
      </c>
      <c r="B5633" s="14"/>
      <c r="C5633" s="1" t="s">
        <v>22</v>
      </c>
      <c r="D5633" s="2" t="s">
        <v>961</v>
      </c>
      <c r="E5633" s="1" t="s">
        <v>20</v>
      </c>
      <c r="F5633" s="1" t="s">
        <v>2192</v>
      </c>
      <c r="G5633" s="1" t="b">
        <v>1</v>
      </c>
      <c r="H5633" s="1" t="b">
        <v>1</v>
      </c>
      <c r="I5633" s="1" t="s">
        <v>2207</v>
      </c>
      <c r="J5633" s="5"/>
    </row>
    <row r="5634" hidden="1">
      <c r="A5634" s="2" t="s">
        <v>1035</v>
      </c>
      <c r="B5634" s="14"/>
      <c r="C5634" s="1" t="s">
        <v>22</v>
      </c>
      <c r="D5634" s="2" t="s">
        <v>1045</v>
      </c>
      <c r="E5634" s="1" t="s">
        <v>22</v>
      </c>
      <c r="F5634" s="1" t="s">
        <v>3931</v>
      </c>
      <c r="G5634" s="1" t="b">
        <v>1</v>
      </c>
      <c r="H5634" s="1" t="b">
        <v>1</v>
      </c>
      <c r="I5634" s="1" t="s">
        <v>2221</v>
      </c>
      <c r="J5634" s="5"/>
    </row>
    <row r="5635" hidden="1">
      <c r="A5635" s="2" t="s">
        <v>1035</v>
      </c>
      <c r="B5635" s="14"/>
      <c r="C5635" s="1" t="s">
        <v>22</v>
      </c>
      <c r="D5635" s="2" t="s">
        <v>936</v>
      </c>
      <c r="E5635" s="1" t="s">
        <v>22</v>
      </c>
      <c r="F5635" s="1" t="s">
        <v>3669</v>
      </c>
      <c r="G5635" s="1" t="b">
        <v>1</v>
      </c>
      <c r="H5635" s="1" t="b">
        <v>1</v>
      </c>
      <c r="I5635" s="1" t="s">
        <v>2221</v>
      </c>
      <c r="J5635" s="5"/>
    </row>
    <row r="5636" hidden="1">
      <c r="A5636" s="2" t="s">
        <v>1035</v>
      </c>
      <c r="B5636" s="14"/>
      <c r="C5636" s="1" t="s">
        <v>22</v>
      </c>
      <c r="D5636" s="2" t="s">
        <v>936</v>
      </c>
      <c r="E5636" s="1" t="s">
        <v>22</v>
      </c>
      <c r="F5636" s="1" t="s">
        <v>3671</v>
      </c>
      <c r="G5636" s="1" t="b">
        <v>1</v>
      </c>
      <c r="H5636" s="1" t="b">
        <v>1</v>
      </c>
      <c r="I5636" s="1" t="s">
        <v>2221</v>
      </c>
      <c r="J5636" s="5"/>
    </row>
    <row r="5637" hidden="1">
      <c r="A5637" s="2" t="s">
        <v>1035</v>
      </c>
      <c r="B5637" s="14"/>
      <c r="C5637" s="1" t="s">
        <v>22</v>
      </c>
      <c r="D5637" s="2" t="s">
        <v>1023</v>
      </c>
      <c r="E5637" s="1" t="s">
        <v>15</v>
      </c>
      <c r="F5637" s="1" t="s">
        <v>3245</v>
      </c>
      <c r="G5637" s="1" t="b">
        <v>1</v>
      </c>
      <c r="H5637" s="1" t="b">
        <v>1</v>
      </c>
      <c r="I5637" s="1" t="s">
        <v>2221</v>
      </c>
      <c r="J5637" s="5"/>
    </row>
    <row r="5638" hidden="1">
      <c r="A5638" s="2" t="s">
        <v>1036</v>
      </c>
      <c r="B5638" s="14"/>
      <c r="C5638" s="1" t="s">
        <v>22</v>
      </c>
      <c r="D5638" s="2" t="s">
        <v>1026</v>
      </c>
      <c r="E5638" s="1" t="s">
        <v>17</v>
      </c>
      <c r="F5638" s="4"/>
      <c r="G5638" s="1" t="b">
        <v>1</v>
      </c>
      <c r="H5638" s="1" t="b">
        <v>1</v>
      </c>
      <c r="I5638" s="1" t="s">
        <v>2207</v>
      </c>
      <c r="J5638" s="5"/>
    </row>
    <row r="5639" hidden="1">
      <c r="A5639" s="2" t="s">
        <v>1036</v>
      </c>
      <c r="B5639" s="14"/>
      <c r="C5639" s="1" t="s">
        <v>22</v>
      </c>
      <c r="D5639" s="2" t="s">
        <v>1026</v>
      </c>
      <c r="E5639" s="1" t="s">
        <v>17</v>
      </c>
      <c r="F5639" s="1" t="s">
        <v>3676</v>
      </c>
      <c r="G5639" s="1" t="b">
        <v>1</v>
      </c>
      <c r="H5639" s="1" t="b">
        <v>1</v>
      </c>
      <c r="I5639" s="1" t="s">
        <v>2207</v>
      </c>
      <c r="J5639" s="5"/>
    </row>
    <row r="5640" hidden="1">
      <c r="A5640" s="2" t="s">
        <v>1036</v>
      </c>
      <c r="B5640" s="14"/>
      <c r="C5640" s="1" t="s">
        <v>22</v>
      </c>
      <c r="D5640" s="2" t="s">
        <v>1045</v>
      </c>
      <c r="E5640" s="1" t="s">
        <v>22</v>
      </c>
      <c r="F5640" s="1" t="s">
        <v>3931</v>
      </c>
      <c r="G5640" s="1" t="b">
        <v>1</v>
      </c>
      <c r="H5640" s="1" t="b">
        <v>1</v>
      </c>
      <c r="I5640" s="1" t="s">
        <v>2221</v>
      </c>
      <c r="J5640" s="5"/>
    </row>
    <row r="5641" hidden="1">
      <c r="A5641" s="2" t="s">
        <v>1036</v>
      </c>
      <c r="B5641" s="14"/>
      <c r="C5641" s="1" t="s">
        <v>22</v>
      </c>
      <c r="D5641" s="2" t="s">
        <v>936</v>
      </c>
      <c r="E5641" s="1" t="s">
        <v>22</v>
      </c>
      <c r="F5641" s="1" t="s">
        <v>3669</v>
      </c>
      <c r="G5641" s="1" t="b">
        <v>1</v>
      </c>
      <c r="H5641" s="1" t="b">
        <v>1</v>
      </c>
      <c r="I5641" s="1" t="s">
        <v>2221</v>
      </c>
      <c r="J5641" s="5"/>
    </row>
    <row r="5642" hidden="1">
      <c r="A5642" s="2" t="s">
        <v>1036</v>
      </c>
      <c r="B5642" s="14"/>
      <c r="C5642" s="1" t="s">
        <v>22</v>
      </c>
      <c r="D5642" s="2" t="s">
        <v>1025</v>
      </c>
      <c r="E5642" s="1" t="s">
        <v>17</v>
      </c>
      <c r="F5642" s="1" t="s">
        <v>3932</v>
      </c>
      <c r="G5642" s="1" t="b">
        <v>1</v>
      </c>
      <c r="H5642" s="1" t="b">
        <v>1</v>
      </c>
      <c r="I5642" s="1" t="s">
        <v>2221</v>
      </c>
      <c r="J5642" s="5"/>
    </row>
    <row r="5643" hidden="1">
      <c r="A5643" s="2" t="s">
        <v>1036</v>
      </c>
      <c r="B5643" s="14"/>
      <c r="C5643" s="1" t="s">
        <v>22</v>
      </c>
      <c r="D5643" s="2" t="s">
        <v>1025</v>
      </c>
      <c r="E5643" s="1" t="s">
        <v>17</v>
      </c>
      <c r="F5643" s="1" t="s">
        <v>3933</v>
      </c>
      <c r="G5643" s="1" t="b">
        <v>1</v>
      </c>
      <c r="H5643" s="1" t="b">
        <v>1</v>
      </c>
      <c r="I5643" s="1" t="s">
        <v>2221</v>
      </c>
      <c r="J5643" s="5"/>
    </row>
    <row r="5644" hidden="1">
      <c r="A5644" s="2" t="s">
        <v>1036</v>
      </c>
      <c r="B5644" s="14"/>
      <c r="C5644" s="1" t="s">
        <v>22</v>
      </c>
      <c r="D5644" s="2" t="s">
        <v>936</v>
      </c>
      <c r="E5644" s="1" t="s">
        <v>22</v>
      </c>
      <c r="F5644" s="1" t="s">
        <v>3671</v>
      </c>
      <c r="G5644" s="1" t="b">
        <v>1</v>
      </c>
      <c r="H5644" s="1" t="b">
        <v>1</v>
      </c>
      <c r="I5644" s="1" t="s">
        <v>2221</v>
      </c>
      <c r="J5644" s="5"/>
    </row>
    <row r="5645" hidden="1">
      <c r="A5645" s="2" t="s">
        <v>1036</v>
      </c>
      <c r="B5645" s="14"/>
      <c r="C5645" s="1" t="s">
        <v>22</v>
      </c>
      <c r="D5645" s="2" t="s">
        <v>1023</v>
      </c>
      <c r="E5645" s="1" t="s">
        <v>15</v>
      </c>
      <c r="F5645" s="1" t="s">
        <v>3245</v>
      </c>
      <c r="G5645" s="1" t="b">
        <v>1</v>
      </c>
      <c r="H5645" s="1" t="b">
        <v>1</v>
      </c>
      <c r="I5645" s="1" t="s">
        <v>2221</v>
      </c>
      <c r="J5645" s="5"/>
    </row>
    <row r="5646" hidden="1">
      <c r="A5646" s="2" t="s">
        <v>1037</v>
      </c>
      <c r="B5646" s="14"/>
      <c r="C5646" s="1" t="s">
        <v>22</v>
      </c>
      <c r="D5646" s="2" t="s">
        <v>967</v>
      </c>
      <c r="E5646" s="1" t="s">
        <v>20</v>
      </c>
      <c r="F5646" s="4"/>
      <c r="G5646" s="1" t="b">
        <v>1</v>
      </c>
      <c r="H5646" s="1" t="b">
        <v>1</v>
      </c>
      <c r="I5646" s="1" t="s">
        <v>2207</v>
      </c>
      <c r="J5646" s="5"/>
    </row>
    <row r="5647" hidden="1">
      <c r="A5647" s="2" t="s">
        <v>1037</v>
      </c>
      <c r="B5647" s="14"/>
      <c r="C5647" s="1" t="s">
        <v>22</v>
      </c>
      <c r="D5647" s="2" t="s">
        <v>967</v>
      </c>
      <c r="E5647" s="1" t="s">
        <v>20</v>
      </c>
      <c r="F5647" s="1" t="s">
        <v>3663</v>
      </c>
      <c r="G5647" s="1" t="b">
        <v>1</v>
      </c>
      <c r="H5647" s="1" t="b">
        <v>1</v>
      </c>
      <c r="I5647" s="1" t="s">
        <v>2207</v>
      </c>
      <c r="J5647" s="5"/>
    </row>
    <row r="5648" hidden="1">
      <c r="A5648" s="2" t="s">
        <v>1037</v>
      </c>
      <c r="B5648" s="14"/>
      <c r="C5648" s="1" t="s">
        <v>22</v>
      </c>
      <c r="D5648" s="2" t="s">
        <v>1045</v>
      </c>
      <c r="E5648" s="1" t="s">
        <v>22</v>
      </c>
      <c r="F5648" s="1" t="s">
        <v>3931</v>
      </c>
      <c r="G5648" s="1" t="b">
        <v>1</v>
      </c>
      <c r="H5648" s="1" t="b">
        <v>1</v>
      </c>
      <c r="I5648" s="1" t="s">
        <v>2221</v>
      </c>
      <c r="J5648" s="5"/>
    </row>
    <row r="5649" hidden="1">
      <c r="A5649" s="2" t="s">
        <v>1037</v>
      </c>
      <c r="B5649" s="14"/>
      <c r="C5649" s="1" t="s">
        <v>22</v>
      </c>
      <c r="D5649" s="2" t="s">
        <v>936</v>
      </c>
      <c r="E5649" s="1" t="s">
        <v>22</v>
      </c>
      <c r="F5649" s="1" t="s">
        <v>3669</v>
      </c>
      <c r="G5649" s="1" t="b">
        <v>1</v>
      </c>
      <c r="H5649" s="1" t="b">
        <v>1</v>
      </c>
      <c r="I5649" s="1" t="s">
        <v>2221</v>
      </c>
      <c r="J5649" s="5"/>
    </row>
    <row r="5650" hidden="1">
      <c r="A5650" s="2" t="s">
        <v>1037</v>
      </c>
      <c r="B5650" s="14"/>
      <c r="C5650" s="1" t="s">
        <v>22</v>
      </c>
      <c r="D5650" s="2" t="s">
        <v>1025</v>
      </c>
      <c r="E5650" s="1" t="s">
        <v>17</v>
      </c>
      <c r="F5650" s="1" t="s">
        <v>3932</v>
      </c>
      <c r="G5650" s="1" t="b">
        <v>1</v>
      </c>
      <c r="H5650" s="1" t="b">
        <v>1</v>
      </c>
      <c r="I5650" s="1" t="s">
        <v>2221</v>
      </c>
      <c r="J5650" s="5"/>
    </row>
    <row r="5651" hidden="1">
      <c r="A5651" s="2" t="s">
        <v>1037</v>
      </c>
      <c r="B5651" s="14"/>
      <c r="C5651" s="1" t="s">
        <v>22</v>
      </c>
      <c r="D5651" s="2" t="s">
        <v>1025</v>
      </c>
      <c r="E5651" s="1" t="s">
        <v>17</v>
      </c>
      <c r="F5651" s="1" t="s">
        <v>3933</v>
      </c>
      <c r="G5651" s="1" t="b">
        <v>1</v>
      </c>
      <c r="H5651" s="1" t="b">
        <v>1</v>
      </c>
      <c r="I5651" s="1" t="s">
        <v>2221</v>
      </c>
      <c r="J5651" s="5"/>
    </row>
    <row r="5652" hidden="1">
      <c r="A5652" s="2" t="s">
        <v>1037</v>
      </c>
      <c r="B5652" s="14"/>
      <c r="C5652" s="1" t="s">
        <v>22</v>
      </c>
      <c r="D5652" s="2" t="s">
        <v>936</v>
      </c>
      <c r="E5652" s="1" t="s">
        <v>22</v>
      </c>
      <c r="F5652" s="1" t="s">
        <v>3671</v>
      </c>
      <c r="G5652" s="1" t="b">
        <v>1</v>
      </c>
      <c r="H5652" s="1" t="b">
        <v>1</v>
      </c>
      <c r="I5652" s="1" t="s">
        <v>2221</v>
      </c>
      <c r="J5652" s="5"/>
    </row>
    <row r="5653" hidden="1">
      <c r="A5653" s="2" t="s">
        <v>1037</v>
      </c>
      <c r="B5653" s="14"/>
      <c r="C5653" s="1" t="s">
        <v>22</v>
      </c>
      <c r="D5653" s="2" t="s">
        <v>1023</v>
      </c>
      <c r="E5653" s="1" t="s">
        <v>15</v>
      </c>
      <c r="F5653" s="1" t="s">
        <v>3245</v>
      </c>
      <c r="G5653" s="1" t="b">
        <v>1</v>
      </c>
      <c r="H5653" s="1" t="b">
        <v>1</v>
      </c>
      <c r="I5653" s="1" t="s">
        <v>2221</v>
      </c>
      <c r="J5653" s="5"/>
    </row>
    <row r="5654" hidden="1">
      <c r="A5654" s="2" t="s">
        <v>1038</v>
      </c>
      <c r="B5654" s="14"/>
      <c r="C5654" s="1" t="s">
        <v>22</v>
      </c>
      <c r="D5654" s="2" t="s">
        <v>964</v>
      </c>
      <c r="E5654" s="1" t="s">
        <v>20</v>
      </c>
      <c r="F5654" s="4"/>
      <c r="G5654" s="1" t="b">
        <v>1</v>
      </c>
      <c r="H5654" s="1" t="b">
        <v>1</v>
      </c>
      <c r="I5654" s="1" t="s">
        <v>2207</v>
      </c>
      <c r="J5654" s="5"/>
    </row>
    <row r="5655" hidden="1">
      <c r="A5655" s="2" t="s">
        <v>1038</v>
      </c>
      <c r="B5655" s="14"/>
      <c r="C5655" s="1" t="s">
        <v>22</v>
      </c>
      <c r="D5655" s="2" t="s">
        <v>964</v>
      </c>
      <c r="E5655" s="1" t="s">
        <v>20</v>
      </c>
      <c r="F5655" s="1" t="s">
        <v>3682</v>
      </c>
      <c r="G5655" s="1" t="b">
        <v>1</v>
      </c>
      <c r="H5655" s="1" t="b">
        <v>1</v>
      </c>
      <c r="I5655" s="1" t="s">
        <v>2207</v>
      </c>
      <c r="J5655" s="5"/>
    </row>
    <row r="5656" hidden="1">
      <c r="A5656" s="2" t="s">
        <v>1038</v>
      </c>
      <c r="B5656" s="14"/>
      <c r="C5656" s="1" t="s">
        <v>22</v>
      </c>
      <c r="D5656" s="2" t="s">
        <v>1045</v>
      </c>
      <c r="E5656" s="1" t="s">
        <v>22</v>
      </c>
      <c r="F5656" s="1" t="s">
        <v>3931</v>
      </c>
      <c r="G5656" s="1" t="b">
        <v>1</v>
      </c>
      <c r="H5656" s="1" t="b">
        <v>1</v>
      </c>
      <c r="I5656" s="1" t="s">
        <v>2221</v>
      </c>
      <c r="J5656" s="5"/>
    </row>
    <row r="5657" hidden="1">
      <c r="A5657" s="2" t="s">
        <v>1038</v>
      </c>
      <c r="B5657" s="14"/>
      <c r="C5657" s="1" t="s">
        <v>22</v>
      </c>
      <c r="D5657" s="2" t="s">
        <v>936</v>
      </c>
      <c r="E5657" s="1" t="s">
        <v>22</v>
      </c>
      <c r="F5657" s="1" t="s">
        <v>3669</v>
      </c>
      <c r="G5657" s="1" t="b">
        <v>1</v>
      </c>
      <c r="H5657" s="1" t="b">
        <v>1</v>
      </c>
      <c r="I5657" s="1" t="s">
        <v>2221</v>
      </c>
      <c r="J5657" s="5"/>
    </row>
    <row r="5658" hidden="1">
      <c r="A5658" s="2" t="s">
        <v>1038</v>
      </c>
      <c r="B5658" s="14"/>
      <c r="C5658" s="1" t="s">
        <v>22</v>
      </c>
      <c r="D5658" s="2" t="s">
        <v>1025</v>
      </c>
      <c r="E5658" s="1" t="s">
        <v>17</v>
      </c>
      <c r="F5658" s="1" t="s">
        <v>3932</v>
      </c>
      <c r="G5658" s="1" t="b">
        <v>1</v>
      </c>
      <c r="H5658" s="1" t="b">
        <v>1</v>
      </c>
      <c r="I5658" s="1" t="s">
        <v>2221</v>
      </c>
      <c r="J5658" s="5"/>
    </row>
    <row r="5659" hidden="1">
      <c r="A5659" s="2" t="s">
        <v>1038</v>
      </c>
      <c r="B5659" s="14"/>
      <c r="C5659" s="1" t="s">
        <v>22</v>
      </c>
      <c r="D5659" s="2" t="s">
        <v>1025</v>
      </c>
      <c r="E5659" s="1" t="s">
        <v>17</v>
      </c>
      <c r="F5659" s="1" t="s">
        <v>3933</v>
      </c>
      <c r="G5659" s="1" t="b">
        <v>1</v>
      </c>
      <c r="H5659" s="1" t="b">
        <v>1</v>
      </c>
      <c r="I5659" s="1" t="s">
        <v>2221</v>
      </c>
      <c r="J5659" s="5"/>
    </row>
    <row r="5660" hidden="1">
      <c r="A5660" s="2" t="s">
        <v>1038</v>
      </c>
      <c r="B5660" s="14"/>
      <c r="C5660" s="1" t="s">
        <v>22</v>
      </c>
      <c r="D5660" s="2" t="s">
        <v>936</v>
      </c>
      <c r="E5660" s="1" t="s">
        <v>22</v>
      </c>
      <c r="F5660" s="1" t="s">
        <v>3671</v>
      </c>
      <c r="G5660" s="1" t="b">
        <v>1</v>
      </c>
      <c r="H5660" s="1" t="b">
        <v>1</v>
      </c>
      <c r="I5660" s="1" t="s">
        <v>2221</v>
      </c>
      <c r="J5660" s="5"/>
    </row>
    <row r="5661" hidden="1">
      <c r="A5661" s="2" t="s">
        <v>1038</v>
      </c>
      <c r="B5661" s="14"/>
      <c r="C5661" s="1" t="s">
        <v>22</v>
      </c>
      <c r="D5661" s="2" t="s">
        <v>1023</v>
      </c>
      <c r="E5661" s="1" t="s">
        <v>15</v>
      </c>
      <c r="F5661" s="1" t="s">
        <v>3245</v>
      </c>
      <c r="G5661" s="1" t="b">
        <v>1</v>
      </c>
      <c r="H5661" s="1" t="b">
        <v>1</v>
      </c>
      <c r="I5661" s="1" t="s">
        <v>2221</v>
      </c>
      <c r="J5661" s="5"/>
    </row>
    <row r="5662" hidden="1">
      <c r="A5662" s="2" t="s">
        <v>1039</v>
      </c>
      <c r="B5662" s="14"/>
      <c r="C5662" s="1" t="s">
        <v>15</v>
      </c>
      <c r="D5662" s="2" t="s">
        <v>964</v>
      </c>
      <c r="E5662" s="1" t="s">
        <v>20</v>
      </c>
      <c r="F5662" s="4"/>
      <c r="G5662" s="1" t="b">
        <v>1</v>
      </c>
      <c r="H5662" s="1" t="b">
        <v>1</v>
      </c>
      <c r="I5662" s="1" t="s">
        <v>2207</v>
      </c>
      <c r="J5662" s="5"/>
    </row>
    <row r="5663" hidden="1">
      <c r="A5663" s="2" t="s">
        <v>1039</v>
      </c>
      <c r="B5663" s="14"/>
      <c r="C5663" s="1" t="s">
        <v>15</v>
      </c>
      <c r="D5663" s="2" t="s">
        <v>964</v>
      </c>
      <c r="E5663" s="1" t="s">
        <v>20</v>
      </c>
      <c r="F5663" s="1" t="s">
        <v>3682</v>
      </c>
      <c r="G5663" s="1" t="b">
        <v>1</v>
      </c>
      <c r="H5663" s="1" t="b">
        <v>1</v>
      </c>
      <c r="I5663" s="1" t="s">
        <v>2207</v>
      </c>
      <c r="J5663" s="5"/>
    </row>
    <row r="5664" hidden="1">
      <c r="A5664" s="2" t="s">
        <v>1039</v>
      </c>
      <c r="B5664" s="14"/>
      <c r="C5664" s="1" t="s">
        <v>15</v>
      </c>
      <c r="D5664" s="1" t="s">
        <v>1059</v>
      </c>
      <c r="E5664" s="1" t="s">
        <v>20</v>
      </c>
      <c r="F5664" s="1" t="s">
        <v>2990</v>
      </c>
      <c r="G5664" s="1" t="b">
        <v>1</v>
      </c>
      <c r="H5664" s="1" t="b">
        <v>1</v>
      </c>
      <c r="I5664" s="1" t="s">
        <v>2221</v>
      </c>
      <c r="J5664" s="5"/>
    </row>
    <row r="5665" hidden="1">
      <c r="A5665" s="2" t="s">
        <v>1039</v>
      </c>
      <c r="B5665" s="14"/>
      <c r="C5665" s="1" t="s">
        <v>15</v>
      </c>
      <c r="D5665" s="2" t="s">
        <v>1057</v>
      </c>
      <c r="E5665" s="1" t="s">
        <v>22</v>
      </c>
      <c r="F5665" s="1" t="s">
        <v>3934</v>
      </c>
      <c r="G5665" s="1" t="b">
        <v>1</v>
      </c>
      <c r="H5665" s="1" t="b">
        <v>1</v>
      </c>
      <c r="I5665" s="1" t="s">
        <v>2221</v>
      </c>
      <c r="J5665" s="5"/>
    </row>
    <row r="5666" hidden="1">
      <c r="A5666" s="2" t="s">
        <v>1039</v>
      </c>
      <c r="B5666" s="14"/>
      <c r="C5666" s="1" t="s">
        <v>15</v>
      </c>
      <c r="D5666" s="2" t="s">
        <v>1026</v>
      </c>
      <c r="E5666" s="1" t="s">
        <v>17</v>
      </c>
      <c r="F5666" s="1" t="s">
        <v>3935</v>
      </c>
      <c r="G5666" s="1" t="b">
        <v>1</v>
      </c>
      <c r="H5666" s="1" t="b">
        <v>1</v>
      </c>
      <c r="I5666" s="1" t="s">
        <v>2221</v>
      </c>
      <c r="J5666" s="5"/>
    </row>
    <row r="5667" hidden="1">
      <c r="A5667" s="2" t="s">
        <v>1039</v>
      </c>
      <c r="B5667" s="14"/>
      <c r="C5667" s="1" t="s">
        <v>15</v>
      </c>
      <c r="D5667" s="2" t="s">
        <v>1025</v>
      </c>
      <c r="E5667" s="1" t="s">
        <v>17</v>
      </c>
      <c r="F5667" s="1" t="s">
        <v>2151</v>
      </c>
      <c r="G5667" s="1" t="b">
        <v>1</v>
      </c>
      <c r="H5667" s="1" t="b">
        <v>1</v>
      </c>
      <c r="I5667" s="1" t="s">
        <v>2221</v>
      </c>
      <c r="J5667" s="5"/>
    </row>
    <row r="5668" hidden="1">
      <c r="A5668" s="2" t="s">
        <v>1039</v>
      </c>
      <c r="B5668" s="14"/>
      <c r="C5668" s="1" t="s">
        <v>15</v>
      </c>
      <c r="D5668" s="2" t="s">
        <v>3936</v>
      </c>
      <c r="E5668" s="4"/>
      <c r="F5668" s="1" t="s">
        <v>3937</v>
      </c>
      <c r="G5668" s="1" t="b">
        <v>0</v>
      </c>
      <c r="H5668" s="1" t="b">
        <v>0</v>
      </c>
      <c r="I5668" s="1" t="s">
        <v>2221</v>
      </c>
      <c r="J5668" s="5"/>
    </row>
    <row r="5669" hidden="1">
      <c r="A5669" s="2" t="s">
        <v>1040</v>
      </c>
      <c r="B5669" s="14"/>
      <c r="C5669" s="1" t="s">
        <v>15</v>
      </c>
      <c r="D5669" s="2" t="s">
        <v>1026</v>
      </c>
      <c r="E5669" s="1" t="s">
        <v>17</v>
      </c>
      <c r="F5669" s="4"/>
      <c r="G5669" s="1" t="b">
        <v>1</v>
      </c>
      <c r="H5669" s="1" t="b">
        <v>1</v>
      </c>
      <c r="I5669" s="1" t="s">
        <v>2207</v>
      </c>
      <c r="J5669" s="5"/>
    </row>
    <row r="5670" hidden="1">
      <c r="A5670" s="2" t="s">
        <v>1040</v>
      </c>
      <c r="B5670" s="14"/>
      <c r="C5670" s="1" t="s">
        <v>15</v>
      </c>
      <c r="D5670" s="2" t="s">
        <v>1026</v>
      </c>
      <c r="E5670" s="1" t="s">
        <v>17</v>
      </c>
      <c r="F5670" s="1" t="s">
        <v>3676</v>
      </c>
      <c r="G5670" s="1" t="b">
        <v>1</v>
      </c>
      <c r="H5670" s="1" t="b">
        <v>1</v>
      </c>
      <c r="I5670" s="1" t="s">
        <v>2207</v>
      </c>
      <c r="J5670" s="5"/>
    </row>
    <row r="5671" hidden="1">
      <c r="A5671" s="2" t="s">
        <v>1041</v>
      </c>
      <c r="B5671" s="14"/>
      <c r="C5671" s="1" t="s">
        <v>20</v>
      </c>
      <c r="D5671" s="2" t="s">
        <v>3664</v>
      </c>
      <c r="E5671" s="4"/>
      <c r="F5671" s="4"/>
      <c r="G5671" s="1" t="b">
        <v>1</v>
      </c>
      <c r="H5671" s="1" t="b">
        <v>0</v>
      </c>
      <c r="I5671" s="1" t="s">
        <v>2207</v>
      </c>
      <c r="J5671" s="5"/>
    </row>
    <row r="5672" hidden="1">
      <c r="A5672" s="2" t="s">
        <v>1041</v>
      </c>
      <c r="B5672" s="14"/>
      <c r="C5672" s="1" t="s">
        <v>20</v>
      </c>
      <c r="D5672" s="2" t="s">
        <v>3664</v>
      </c>
      <c r="E5672" s="4"/>
      <c r="F5672" s="1" t="s">
        <v>3665</v>
      </c>
      <c r="G5672" s="1" t="b">
        <v>1</v>
      </c>
      <c r="H5672" s="1" t="b">
        <v>0</v>
      </c>
      <c r="I5672" s="1" t="s">
        <v>2207</v>
      </c>
      <c r="J5672" s="5"/>
    </row>
    <row r="5673" hidden="1">
      <c r="A5673" s="2" t="s">
        <v>1041</v>
      </c>
      <c r="B5673" s="14"/>
      <c r="C5673" s="1" t="s">
        <v>20</v>
      </c>
      <c r="D5673" s="2" t="s">
        <v>3938</v>
      </c>
      <c r="E5673" s="4"/>
      <c r="F5673" s="1" t="s">
        <v>3939</v>
      </c>
      <c r="G5673" s="1" t="b">
        <v>1</v>
      </c>
      <c r="H5673" s="1" t="b">
        <v>0</v>
      </c>
      <c r="I5673" s="1" t="s">
        <v>2221</v>
      </c>
      <c r="J5673" s="5"/>
    </row>
    <row r="5674" hidden="1">
      <c r="A5674" s="2" t="s">
        <v>1042</v>
      </c>
      <c r="B5674" s="14"/>
      <c r="C5674" s="1" t="s">
        <v>22</v>
      </c>
      <c r="D5674" s="2" t="s">
        <v>964</v>
      </c>
      <c r="E5674" s="1" t="s">
        <v>20</v>
      </c>
      <c r="F5674" s="4"/>
      <c r="G5674" s="1" t="b">
        <v>1</v>
      </c>
      <c r="H5674" s="1" t="b">
        <v>1</v>
      </c>
      <c r="I5674" s="1" t="s">
        <v>2207</v>
      </c>
      <c r="J5674" s="5"/>
    </row>
    <row r="5675" hidden="1">
      <c r="A5675" s="2" t="s">
        <v>1042</v>
      </c>
      <c r="B5675" s="14"/>
      <c r="C5675" s="1" t="s">
        <v>22</v>
      </c>
      <c r="D5675" s="2" t="s">
        <v>964</v>
      </c>
      <c r="E5675" s="1" t="s">
        <v>20</v>
      </c>
      <c r="F5675" s="1" t="s">
        <v>3682</v>
      </c>
      <c r="G5675" s="1" t="b">
        <v>1</v>
      </c>
      <c r="H5675" s="1" t="b">
        <v>1</v>
      </c>
      <c r="I5675" s="1" t="s">
        <v>2207</v>
      </c>
      <c r="J5675" s="5"/>
    </row>
    <row r="5676" hidden="1">
      <c r="A5676" s="2" t="s">
        <v>1042</v>
      </c>
      <c r="B5676" s="14"/>
      <c r="C5676" s="1" t="s">
        <v>22</v>
      </c>
      <c r="D5676" s="2" t="s">
        <v>1044</v>
      </c>
      <c r="E5676" s="1" t="s">
        <v>22</v>
      </c>
      <c r="F5676" s="1" t="s">
        <v>3929</v>
      </c>
      <c r="G5676" s="1" t="b">
        <v>1</v>
      </c>
      <c r="H5676" s="1" t="b">
        <v>1</v>
      </c>
      <c r="I5676" s="1" t="s">
        <v>2221</v>
      </c>
      <c r="J5676" s="5"/>
    </row>
    <row r="5677" hidden="1">
      <c r="A5677" s="2" t="s">
        <v>1042</v>
      </c>
      <c r="B5677" s="14"/>
      <c r="C5677" s="1" t="s">
        <v>22</v>
      </c>
      <c r="D5677" s="2" t="s">
        <v>936</v>
      </c>
      <c r="E5677" s="1" t="s">
        <v>22</v>
      </c>
      <c r="F5677" s="1" t="s">
        <v>3669</v>
      </c>
      <c r="G5677" s="1" t="b">
        <v>1</v>
      </c>
      <c r="H5677" s="1" t="b">
        <v>1</v>
      </c>
      <c r="I5677" s="1" t="s">
        <v>2221</v>
      </c>
      <c r="J5677" s="5"/>
    </row>
    <row r="5678" hidden="1">
      <c r="A5678" s="2" t="s">
        <v>1042</v>
      </c>
      <c r="B5678" s="14"/>
      <c r="C5678" s="1" t="s">
        <v>22</v>
      </c>
      <c r="D5678" s="2" t="s">
        <v>950</v>
      </c>
      <c r="E5678" s="1" t="s">
        <v>22</v>
      </c>
      <c r="F5678" s="4"/>
      <c r="G5678" s="1" t="b">
        <v>1</v>
      </c>
      <c r="H5678" s="1" t="b">
        <v>1</v>
      </c>
      <c r="I5678" s="1" t="s">
        <v>2221</v>
      </c>
      <c r="J5678" s="5"/>
    </row>
    <row r="5679" hidden="1">
      <c r="A5679" s="2" t="s">
        <v>1042</v>
      </c>
      <c r="B5679" s="14"/>
      <c r="C5679" s="1" t="s">
        <v>22</v>
      </c>
      <c r="D5679" s="2" t="s">
        <v>1025</v>
      </c>
      <c r="E5679" s="1" t="s">
        <v>17</v>
      </c>
      <c r="F5679" s="1" t="s">
        <v>2335</v>
      </c>
      <c r="G5679" s="1" t="b">
        <v>1</v>
      </c>
      <c r="H5679" s="1" t="b">
        <v>1</v>
      </c>
      <c r="I5679" s="1" t="s">
        <v>2221</v>
      </c>
      <c r="J5679" s="5"/>
    </row>
    <row r="5680" hidden="1">
      <c r="A5680" s="2" t="s">
        <v>1042</v>
      </c>
      <c r="B5680" s="14"/>
      <c r="C5680" s="1" t="s">
        <v>22</v>
      </c>
      <c r="D5680" s="2" t="s">
        <v>936</v>
      </c>
      <c r="E5680" s="1" t="s">
        <v>22</v>
      </c>
      <c r="F5680" s="1" t="s">
        <v>3671</v>
      </c>
      <c r="G5680" s="1" t="b">
        <v>1</v>
      </c>
      <c r="H5680" s="1" t="b">
        <v>1</v>
      </c>
      <c r="I5680" s="1" t="s">
        <v>2221</v>
      </c>
      <c r="J5680" s="5"/>
    </row>
    <row r="5681" hidden="1">
      <c r="A5681" s="2" t="s">
        <v>1042</v>
      </c>
      <c r="B5681" s="14"/>
      <c r="C5681" s="1" t="s">
        <v>22</v>
      </c>
      <c r="D5681" s="2" t="s">
        <v>1023</v>
      </c>
      <c r="E5681" s="1" t="s">
        <v>15</v>
      </c>
      <c r="F5681" s="1" t="s">
        <v>3245</v>
      </c>
      <c r="G5681" s="1" t="b">
        <v>1</v>
      </c>
      <c r="H5681" s="1" t="b">
        <v>1</v>
      </c>
      <c r="I5681" s="1" t="s">
        <v>2221</v>
      </c>
      <c r="J5681" s="5"/>
    </row>
    <row r="5682" hidden="1">
      <c r="A5682" s="2" t="s">
        <v>1042</v>
      </c>
      <c r="B5682" s="14"/>
      <c r="C5682" s="1" t="s">
        <v>22</v>
      </c>
      <c r="D5682" s="2" t="s">
        <v>1026</v>
      </c>
      <c r="E5682" s="1" t="s">
        <v>17</v>
      </c>
      <c r="F5682" s="1" t="s">
        <v>3707</v>
      </c>
      <c r="G5682" s="1" t="b">
        <v>1</v>
      </c>
      <c r="H5682" s="1" t="b">
        <v>1</v>
      </c>
      <c r="I5682" s="1" t="s">
        <v>2221</v>
      </c>
      <c r="J5682" s="5"/>
    </row>
    <row r="5683" hidden="1">
      <c r="A5683" s="2" t="s">
        <v>1043</v>
      </c>
      <c r="B5683" s="14"/>
      <c r="C5683" s="1" t="s">
        <v>22</v>
      </c>
      <c r="D5683" s="2" t="s">
        <v>960</v>
      </c>
      <c r="E5683" s="1" t="s">
        <v>20</v>
      </c>
      <c r="F5683" s="4"/>
      <c r="G5683" s="1" t="b">
        <v>1</v>
      </c>
      <c r="H5683" s="1" t="b">
        <v>1</v>
      </c>
      <c r="I5683" s="1" t="s">
        <v>2207</v>
      </c>
      <c r="J5683" s="5"/>
    </row>
    <row r="5684" hidden="1">
      <c r="A5684" s="2" t="s">
        <v>1043</v>
      </c>
      <c r="B5684" s="14"/>
      <c r="C5684" s="1" t="s">
        <v>22</v>
      </c>
      <c r="D5684" s="2" t="s">
        <v>960</v>
      </c>
      <c r="E5684" s="1" t="s">
        <v>20</v>
      </c>
      <c r="F5684" s="1" t="s">
        <v>3660</v>
      </c>
      <c r="G5684" s="1" t="b">
        <v>1</v>
      </c>
      <c r="H5684" s="1" t="b">
        <v>1</v>
      </c>
      <c r="I5684" s="1" t="s">
        <v>2207</v>
      </c>
      <c r="J5684" s="5"/>
    </row>
    <row r="5685" hidden="1">
      <c r="A5685" s="2" t="s">
        <v>1043</v>
      </c>
      <c r="B5685" s="14"/>
      <c r="C5685" s="1" t="s">
        <v>22</v>
      </c>
      <c r="D5685" s="2" t="s">
        <v>1044</v>
      </c>
      <c r="E5685" s="1" t="s">
        <v>22</v>
      </c>
      <c r="F5685" s="1" t="s">
        <v>3929</v>
      </c>
      <c r="G5685" s="1" t="b">
        <v>1</v>
      </c>
      <c r="H5685" s="1" t="b">
        <v>1</v>
      </c>
      <c r="I5685" s="1" t="s">
        <v>2221</v>
      </c>
      <c r="J5685" s="5"/>
    </row>
    <row r="5686" hidden="1">
      <c r="A5686" s="2" t="s">
        <v>1043</v>
      </c>
      <c r="B5686" s="14"/>
      <c r="C5686" s="1" t="s">
        <v>22</v>
      </c>
      <c r="D5686" s="2" t="s">
        <v>936</v>
      </c>
      <c r="E5686" s="1" t="s">
        <v>22</v>
      </c>
      <c r="F5686" s="1" t="s">
        <v>3669</v>
      </c>
      <c r="G5686" s="1" t="b">
        <v>1</v>
      </c>
      <c r="H5686" s="1" t="b">
        <v>1</v>
      </c>
      <c r="I5686" s="1" t="s">
        <v>2221</v>
      </c>
      <c r="J5686" s="5"/>
    </row>
    <row r="5687" hidden="1">
      <c r="A5687" s="2" t="s">
        <v>1043</v>
      </c>
      <c r="B5687" s="14"/>
      <c r="C5687" s="1" t="s">
        <v>22</v>
      </c>
      <c r="D5687" s="2" t="s">
        <v>1042</v>
      </c>
      <c r="E5687" s="1" t="s">
        <v>22</v>
      </c>
      <c r="F5687" s="1" t="s">
        <v>2384</v>
      </c>
      <c r="G5687" s="1" t="b">
        <v>1</v>
      </c>
      <c r="H5687" s="1" t="b">
        <v>1</v>
      </c>
      <c r="I5687" s="1" t="s">
        <v>2221</v>
      </c>
      <c r="J5687" s="5"/>
    </row>
    <row r="5688" hidden="1">
      <c r="A5688" s="2" t="s">
        <v>1043</v>
      </c>
      <c r="B5688" s="14"/>
      <c r="C5688" s="1" t="s">
        <v>22</v>
      </c>
      <c r="D5688" s="2" t="s">
        <v>1025</v>
      </c>
      <c r="E5688" s="1" t="s">
        <v>17</v>
      </c>
      <c r="F5688" s="1" t="s">
        <v>2335</v>
      </c>
      <c r="G5688" s="1" t="b">
        <v>1</v>
      </c>
      <c r="H5688" s="1" t="b">
        <v>1</v>
      </c>
      <c r="I5688" s="1" t="s">
        <v>2221</v>
      </c>
      <c r="J5688" s="5"/>
    </row>
    <row r="5689" hidden="1">
      <c r="A5689" s="2" t="s">
        <v>1043</v>
      </c>
      <c r="B5689" s="14"/>
      <c r="C5689" s="1" t="s">
        <v>22</v>
      </c>
      <c r="D5689" s="2" t="s">
        <v>937</v>
      </c>
      <c r="E5689" s="1" t="s">
        <v>22</v>
      </c>
      <c r="F5689" s="1" t="s">
        <v>3672</v>
      </c>
      <c r="G5689" s="1" t="b">
        <v>1</v>
      </c>
      <c r="H5689" s="1" t="b">
        <v>1</v>
      </c>
      <c r="I5689" s="1" t="s">
        <v>2221</v>
      </c>
      <c r="J5689" s="5"/>
    </row>
    <row r="5690" hidden="1">
      <c r="A5690" s="2" t="s">
        <v>1043</v>
      </c>
      <c r="B5690" s="14"/>
      <c r="C5690" s="1" t="s">
        <v>22</v>
      </c>
      <c r="D5690" s="2" t="s">
        <v>936</v>
      </c>
      <c r="E5690" s="1" t="s">
        <v>22</v>
      </c>
      <c r="F5690" s="1" t="s">
        <v>3671</v>
      </c>
      <c r="G5690" s="1" t="b">
        <v>1</v>
      </c>
      <c r="H5690" s="1" t="b">
        <v>1</v>
      </c>
      <c r="I5690" s="1" t="s">
        <v>2221</v>
      </c>
      <c r="J5690" s="5"/>
    </row>
    <row r="5691" hidden="1">
      <c r="A5691" s="2" t="s">
        <v>1043</v>
      </c>
      <c r="B5691" s="14"/>
      <c r="C5691" s="1" t="s">
        <v>22</v>
      </c>
      <c r="D5691" s="2" t="s">
        <v>1023</v>
      </c>
      <c r="E5691" s="1" t="s">
        <v>15</v>
      </c>
      <c r="F5691" s="1" t="s">
        <v>3245</v>
      </c>
      <c r="G5691" s="1" t="b">
        <v>1</v>
      </c>
      <c r="H5691" s="1" t="b">
        <v>1</v>
      </c>
      <c r="I5691" s="1" t="s">
        <v>2221</v>
      </c>
      <c r="J5691" s="5"/>
    </row>
    <row r="5692" hidden="1">
      <c r="A5692" s="2" t="s">
        <v>1044</v>
      </c>
      <c r="B5692" s="14"/>
      <c r="C5692" s="1" t="s">
        <v>22</v>
      </c>
      <c r="D5692" s="2" t="s">
        <v>964</v>
      </c>
      <c r="E5692" s="1" t="s">
        <v>20</v>
      </c>
      <c r="F5692" s="4"/>
      <c r="G5692" s="1" t="b">
        <v>1</v>
      </c>
      <c r="H5692" s="1" t="b">
        <v>1</v>
      </c>
      <c r="I5692" s="1" t="s">
        <v>2207</v>
      </c>
      <c r="J5692" s="5"/>
    </row>
    <row r="5693" hidden="1">
      <c r="A5693" s="2" t="s">
        <v>1044</v>
      </c>
      <c r="B5693" s="14"/>
      <c r="C5693" s="1" t="s">
        <v>22</v>
      </c>
      <c r="D5693" s="2" t="s">
        <v>964</v>
      </c>
      <c r="E5693" s="1" t="s">
        <v>20</v>
      </c>
      <c r="F5693" s="1" t="s">
        <v>3682</v>
      </c>
      <c r="G5693" s="1" t="b">
        <v>1</v>
      </c>
      <c r="H5693" s="1" t="b">
        <v>1</v>
      </c>
      <c r="I5693" s="1" t="s">
        <v>2207</v>
      </c>
      <c r="J5693" s="5"/>
    </row>
    <row r="5694" hidden="1">
      <c r="A5694" s="2" t="s">
        <v>1044</v>
      </c>
      <c r="B5694" s="14"/>
      <c r="C5694" s="1" t="s">
        <v>22</v>
      </c>
      <c r="D5694" s="2" t="s">
        <v>863</v>
      </c>
      <c r="E5694" s="1" t="s">
        <v>13</v>
      </c>
      <c r="F5694" s="1" t="s">
        <v>3780</v>
      </c>
      <c r="G5694" s="1" t="b">
        <v>1</v>
      </c>
      <c r="H5694" s="1" t="b">
        <v>1</v>
      </c>
      <c r="I5694" s="1" t="s">
        <v>2221</v>
      </c>
      <c r="J5694" s="5"/>
    </row>
    <row r="5695" hidden="1">
      <c r="A5695" s="2" t="s">
        <v>1044</v>
      </c>
      <c r="B5695" s="14"/>
      <c r="C5695" s="1" t="s">
        <v>22</v>
      </c>
      <c r="D5695" s="2" t="s">
        <v>936</v>
      </c>
      <c r="E5695" s="1" t="s">
        <v>22</v>
      </c>
      <c r="F5695" s="1" t="s">
        <v>3669</v>
      </c>
      <c r="G5695" s="1" t="b">
        <v>1</v>
      </c>
      <c r="H5695" s="1" t="b">
        <v>1</v>
      </c>
      <c r="I5695" s="1" t="s">
        <v>2221</v>
      </c>
      <c r="J5695" s="5"/>
    </row>
    <row r="5696" hidden="1">
      <c r="A5696" s="2" t="s">
        <v>1044</v>
      </c>
      <c r="B5696" s="14"/>
      <c r="C5696" s="1" t="s">
        <v>22</v>
      </c>
      <c r="D5696" s="2" t="s">
        <v>1031</v>
      </c>
      <c r="E5696" s="1" t="s">
        <v>22</v>
      </c>
      <c r="F5696" s="1" t="s">
        <v>3940</v>
      </c>
      <c r="G5696" s="1" t="b">
        <v>1</v>
      </c>
      <c r="H5696" s="1" t="b">
        <v>1</v>
      </c>
      <c r="I5696" s="1" t="s">
        <v>2221</v>
      </c>
      <c r="J5696" s="5"/>
    </row>
    <row r="5697" hidden="1">
      <c r="A5697" s="2" t="s">
        <v>1044</v>
      </c>
      <c r="B5697" s="14"/>
      <c r="C5697" s="1" t="s">
        <v>22</v>
      </c>
      <c r="D5697" s="2" t="s">
        <v>1032</v>
      </c>
      <c r="E5697" s="1" t="s">
        <v>22</v>
      </c>
      <c r="F5697" s="1" t="s">
        <v>3941</v>
      </c>
      <c r="G5697" s="1" t="b">
        <v>1</v>
      </c>
      <c r="H5697" s="1" t="b">
        <v>1</v>
      </c>
      <c r="I5697" s="1" t="s">
        <v>2221</v>
      </c>
      <c r="J5697" s="5"/>
    </row>
    <row r="5698" hidden="1">
      <c r="A5698" s="2" t="s">
        <v>1044</v>
      </c>
      <c r="B5698" s="14"/>
      <c r="C5698" s="1" t="s">
        <v>22</v>
      </c>
      <c r="D5698" s="2" t="s">
        <v>1042</v>
      </c>
      <c r="E5698" s="1" t="s">
        <v>22</v>
      </c>
      <c r="F5698" s="1" t="s">
        <v>3942</v>
      </c>
      <c r="G5698" s="1" t="b">
        <v>1</v>
      </c>
      <c r="H5698" s="1" t="b">
        <v>1</v>
      </c>
      <c r="I5698" s="1" t="s">
        <v>2221</v>
      </c>
      <c r="J5698" s="5"/>
    </row>
    <row r="5699" hidden="1">
      <c r="A5699" s="2" t="s">
        <v>1044</v>
      </c>
      <c r="B5699" s="14"/>
      <c r="C5699" s="1" t="s">
        <v>22</v>
      </c>
      <c r="D5699" s="2" t="s">
        <v>1043</v>
      </c>
      <c r="E5699" s="1" t="s">
        <v>22</v>
      </c>
      <c r="F5699" s="1" t="s">
        <v>3943</v>
      </c>
      <c r="G5699" s="1" t="b">
        <v>1</v>
      </c>
      <c r="H5699" s="1" t="b">
        <v>1</v>
      </c>
      <c r="I5699" s="1" t="s">
        <v>2221</v>
      </c>
      <c r="J5699" s="5"/>
    </row>
    <row r="5700" hidden="1">
      <c r="A5700" s="2" t="s">
        <v>1044</v>
      </c>
      <c r="B5700" s="14"/>
      <c r="C5700" s="1" t="s">
        <v>22</v>
      </c>
      <c r="D5700" s="2" t="s">
        <v>1054</v>
      </c>
      <c r="E5700" s="1" t="s">
        <v>22</v>
      </c>
      <c r="F5700" s="1" t="s">
        <v>3944</v>
      </c>
      <c r="G5700" s="1" t="b">
        <v>1</v>
      </c>
      <c r="H5700" s="1" t="b">
        <v>1</v>
      </c>
      <c r="I5700" s="1" t="s">
        <v>2221</v>
      </c>
      <c r="J5700" s="5"/>
    </row>
    <row r="5701" hidden="1">
      <c r="A5701" s="2" t="s">
        <v>1044</v>
      </c>
      <c r="B5701" s="14"/>
      <c r="C5701" s="1" t="s">
        <v>22</v>
      </c>
      <c r="D5701" s="2" t="s">
        <v>1055</v>
      </c>
      <c r="E5701" s="1" t="s">
        <v>22</v>
      </c>
      <c r="F5701" s="1" t="s">
        <v>3945</v>
      </c>
      <c r="G5701" s="1" t="b">
        <v>1</v>
      </c>
      <c r="H5701" s="1" t="b">
        <v>1</v>
      </c>
      <c r="I5701" s="1" t="s">
        <v>2221</v>
      </c>
      <c r="J5701" s="5"/>
    </row>
    <row r="5702" hidden="1">
      <c r="A5702" s="2" t="s">
        <v>1044</v>
      </c>
      <c r="B5702" s="14"/>
      <c r="C5702" s="1" t="s">
        <v>22</v>
      </c>
      <c r="D5702" s="2" t="s">
        <v>1058</v>
      </c>
      <c r="E5702" s="1" t="s">
        <v>22</v>
      </c>
      <c r="F5702" s="1" t="s">
        <v>3946</v>
      </c>
      <c r="G5702" s="1" t="b">
        <v>1</v>
      </c>
      <c r="H5702" s="1" t="b">
        <v>1</v>
      </c>
      <c r="I5702" s="1" t="s">
        <v>2221</v>
      </c>
      <c r="J5702" s="5"/>
    </row>
    <row r="5703" hidden="1">
      <c r="A5703" s="2" t="s">
        <v>1044</v>
      </c>
      <c r="B5703" s="14"/>
      <c r="C5703" s="1" t="s">
        <v>22</v>
      </c>
      <c r="D5703" s="2" t="s">
        <v>936</v>
      </c>
      <c r="E5703" s="1" t="s">
        <v>22</v>
      </c>
      <c r="F5703" s="1" t="s">
        <v>3671</v>
      </c>
      <c r="G5703" s="1" t="b">
        <v>1</v>
      </c>
      <c r="H5703" s="1" t="b">
        <v>1</v>
      </c>
      <c r="I5703" s="1" t="s">
        <v>2221</v>
      </c>
      <c r="J5703" s="5"/>
    </row>
    <row r="5704" hidden="1">
      <c r="A5704" s="2" t="s">
        <v>1044</v>
      </c>
      <c r="B5704" s="14"/>
      <c r="C5704" s="1" t="s">
        <v>22</v>
      </c>
      <c r="D5704" s="2" t="s">
        <v>1023</v>
      </c>
      <c r="E5704" s="1" t="s">
        <v>15</v>
      </c>
      <c r="F5704" s="1" t="s">
        <v>3245</v>
      </c>
      <c r="G5704" s="1" t="b">
        <v>1</v>
      </c>
      <c r="H5704" s="1" t="b">
        <v>1</v>
      </c>
      <c r="I5704" s="1" t="s">
        <v>2221</v>
      </c>
      <c r="J5704" s="5"/>
    </row>
    <row r="5705" hidden="1">
      <c r="A5705" s="2" t="s">
        <v>1045</v>
      </c>
      <c r="B5705" s="14"/>
      <c r="C5705" s="1" t="s">
        <v>22</v>
      </c>
      <c r="D5705" s="2" t="s">
        <v>1025</v>
      </c>
      <c r="E5705" s="1" t="s">
        <v>17</v>
      </c>
      <c r="F5705" s="4"/>
      <c r="G5705" s="1" t="b">
        <v>1</v>
      </c>
      <c r="H5705" s="1" t="b">
        <v>1</v>
      </c>
      <c r="I5705" s="1" t="s">
        <v>2207</v>
      </c>
      <c r="J5705" s="5"/>
    </row>
    <row r="5706" hidden="1">
      <c r="A5706" s="2" t="s">
        <v>1045</v>
      </c>
      <c r="B5706" s="14"/>
      <c r="C5706" s="1" t="s">
        <v>22</v>
      </c>
      <c r="D5706" s="2" t="s">
        <v>1025</v>
      </c>
      <c r="E5706" s="1" t="s">
        <v>17</v>
      </c>
      <c r="F5706" s="1" t="s">
        <v>3621</v>
      </c>
      <c r="G5706" s="1" t="b">
        <v>1</v>
      </c>
      <c r="H5706" s="1" t="b">
        <v>1</v>
      </c>
      <c r="I5706" s="1" t="s">
        <v>2207</v>
      </c>
      <c r="J5706" s="5"/>
    </row>
    <row r="5707" hidden="1">
      <c r="A5707" s="2" t="s">
        <v>1045</v>
      </c>
      <c r="B5707" s="14"/>
      <c r="C5707" s="1" t="s">
        <v>22</v>
      </c>
      <c r="D5707" s="2" t="s">
        <v>863</v>
      </c>
      <c r="E5707" s="1" t="s">
        <v>13</v>
      </c>
      <c r="F5707" s="1" t="s">
        <v>3947</v>
      </c>
      <c r="G5707" s="1" t="b">
        <v>1</v>
      </c>
      <c r="H5707" s="1" t="b">
        <v>1</v>
      </c>
      <c r="I5707" s="1" t="s">
        <v>2236</v>
      </c>
      <c r="J5707" s="5"/>
    </row>
    <row r="5708" hidden="1">
      <c r="A5708" s="2" t="s">
        <v>1045</v>
      </c>
      <c r="B5708" s="14"/>
      <c r="C5708" s="1" t="s">
        <v>22</v>
      </c>
      <c r="D5708" s="2" t="s">
        <v>863</v>
      </c>
      <c r="E5708" s="1" t="s">
        <v>13</v>
      </c>
      <c r="F5708" s="1" t="s">
        <v>3948</v>
      </c>
      <c r="G5708" s="1" t="b">
        <v>1</v>
      </c>
      <c r="H5708" s="1" t="b">
        <v>1</v>
      </c>
      <c r="I5708" s="1" t="s">
        <v>2221</v>
      </c>
      <c r="J5708" s="5"/>
    </row>
    <row r="5709" hidden="1">
      <c r="A5709" s="2" t="s">
        <v>1045</v>
      </c>
      <c r="B5709" s="14"/>
      <c r="C5709" s="1" t="s">
        <v>22</v>
      </c>
      <c r="D5709" s="2" t="s">
        <v>936</v>
      </c>
      <c r="E5709" s="1" t="s">
        <v>22</v>
      </c>
      <c r="F5709" s="1" t="s">
        <v>3669</v>
      </c>
      <c r="G5709" s="1" t="b">
        <v>1</v>
      </c>
      <c r="H5709" s="1" t="b">
        <v>1</v>
      </c>
      <c r="I5709" s="1" t="s">
        <v>2221</v>
      </c>
      <c r="J5709" s="5"/>
    </row>
    <row r="5710" hidden="1">
      <c r="A5710" s="2" t="s">
        <v>1045</v>
      </c>
      <c r="B5710" s="14"/>
      <c r="C5710" s="1" t="s">
        <v>22</v>
      </c>
      <c r="D5710" s="2" t="s">
        <v>1034</v>
      </c>
      <c r="E5710" s="1" t="s">
        <v>22</v>
      </c>
      <c r="F5710" s="1" t="s">
        <v>3949</v>
      </c>
      <c r="G5710" s="1" t="b">
        <v>1</v>
      </c>
      <c r="H5710" s="1" t="b">
        <v>1</v>
      </c>
      <c r="I5710" s="1" t="s">
        <v>2221</v>
      </c>
      <c r="J5710" s="5"/>
    </row>
    <row r="5711" hidden="1">
      <c r="A5711" s="2" t="s">
        <v>1045</v>
      </c>
      <c r="B5711" s="14"/>
      <c r="C5711" s="1" t="s">
        <v>22</v>
      </c>
      <c r="D5711" s="2" t="s">
        <v>1035</v>
      </c>
      <c r="E5711" s="1" t="s">
        <v>22</v>
      </c>
      <c r="F5711" s="1" t="s">
        <v>3950</v>
      </c>
      <c r="G5711" s="1" t="b">
        <v>1</v>
      </c>
      <c r="H5711" s="1" t="b">
        <v>1</v>
      </c>
      <c r="I5711" s="1" t="s">
        <v>2221</v>
      </c>
      <c r="J5711" s="5"/>
    </row>
    <row r="5712" hidden="1">
      <c r="A5712" s="2" t="s">
        <v>1045</v>
      </c>
      <c r="B5712" s="14"/>
      <c r="C5712" s="1" t="s">
        <v>22</v>
      </c>
      <c r="D5712" s="2" t="s">
        <v>1036</v>
      </c>
      <c r="E5712" s="1" t="s">
        <v>22</v>
      </c>
      <c r="F5712" s="1" t="s">
        <v>3951</v>
      </c>
      <c r="G5712" s="1" t="b">
        <v>1</v>
      </c>
      <c r="H5712" s="1" t="b">
        <v>1</v>
      </c>
      <c r="I5712" s="1" t="s">
        <v>2221</v>
      </c>
      <c r="J5712" s="5"/>
    </row>
    <row r="5713" hidden="1">
      <c r="A5713" s="2" t="s">
        <v>1045</v>
      </c>
      <c r="B5713" s="14"/>
      <c r="C5713" s="1" t="s">
        <v>22</v>
      </c>
      <c r="D5713" s="2" t="s">
        <v>1037</v>
      </c>
      <c r="E5713" s="1" t="s">
        <v>22</v>
      </c>
      <c r="F5713" s="1" t="s">
        <v>3952</v>
      </c>
      <c r="G5713" s="1" t="b">
        <v>1</v>
      </c>
      <c r="H5713" s="1" t="b">
        <v>1</v>
      </c>
      <c r="I5713" s="1" t="s">
        <v>2221</v>
      </c>
      <c r="J5713" s="5"/>
    </row>
    <row r="5714" hidden="1">
      <c r="A5714" s="2" t="s">
        <v>1045</v>
      </c>
      <c r="B5714" s="14"/>
      <c r="C5714" s="1" t="s">
        <v>22</v>
      </c>
      <c r="D5714" s="2" t="s">
        <v>1038</v>
      </c>
      <c r="E5714" s="1" t="s">
        <v>22</v>
      </c>
      <c r="F5714" s="1" t="s">
        <v>3953</v>
      </c>
      <c r="G5714" s="1" t="b">
        <v>1</v>
      </c>
      <c r="H5714" s="1" t="b">
        <v>1</v>
      </c>
      <c r="I5714" s="1" t="s">
        <v>2221</v>
      </c>
      <c r="J5714" s="5"/>
    </row>
    <row r="5715" hidden="1">
      <c r="A5715" s="2" t="s">
        <v>1045</v>
      </c>
      <c r="B5715" s="14"/>
      <c r="C5715" s="1" t="s">
        <v>22</v>
      </c>
      <c r="D5715" s="2" t="s">
        <v>863</v>
      </c>
      <c r="E5715" s="1" t="s">
        <v>13</v>
      </c>
      <c r="F5715" s="1" t="s">
        <v>3954</v>
      </c>
      <c r="G5715" s="1" t="b">
        <v>1</v>
      </c>
      <c r="H5715" s="1" t="b">
        <v>1</v>
      </c>
      <c r="I5715" s="1" t="s">
        <v>2236</v>
      </c>
      <c r="J5715" s="5"/>
    </row>
    <row r="5716" hidden="1">
      <c r="A5716" s="2" t="s">
        <v>1045</v>
      </c>
      <c r="B5716" s="14"/>
      <c r="C5716" s="1" t="s">
        <v>22</v>
      </c>
      <c r="D5716" s="2" t="s">
        <v>936</v>
      </c>
      <c r="E5716" s="1" t="s">
        <v>22</v>
      </c>
      <c r="F5716" s="1" t="s">
        <v>3955</v>
      </c>
      <c r="G5716" s="1" t="b">
        <v>1</v>
      </c>
      <c r="H5716" s="1" t="b">
        <v>1</v>
      </c>
      <c r="I5716" s="1" t="s">
        <v>2236</v>
      </c>
      <c r="J5716" s="5"/>
    </row>
    <row r="5717" hidden="1">
      <c r="A5717" s="2" t="s">
        <v>1046</v>
      </c>
      <c r="B5717" s="14"/>
      <c r="C5717" s="1" t="s">
        <v>22</v>
      </c>
      <c r="D5717" s="2" t="s">
        <v>964</v>
      </c>
      <c r="E5717" s="1" t="s">
        <v>20</v>
      </c>
      <c r="F5717" s="4"/>
      <c r="G5717" s="1" t="b">
        <v>1</v>
      </c>
      <c r="H5717" s="1" t="b">
        <v>1</v>
      </c>
      <c r="I5717" s="1" t="s">
        <v>2207</v>
      </c>
      <c r="J5717" s="5"/>
    </row>
    <row r="5718" hidden="1">
      <c r="A5718" s="2" t="s">
        <v>1046</v>
      </c>
      <c r="B5718" s="14"/>
      <c r="C5718" s="1" t="s">
        <v>22</v>
      </c>
      <c r="D5718" s="2" t="s">
        <v>964</v>
      </c>
      <c r="E5718" s="1" t="s">
        <v>20</v>
      </c>
      <c r="F5718" s="1" t="s">
        <v>3682</v>
      </c>
      <c r="G5718" s="1" t="b">
        <v>1</v>
      </c>
      <c r="H5718" s="1" t="b">
        <v>1</v>
      </c>
      <c r="I5718" s="1" t="s">
        <v>2207</v>
      </c>
      <c r="J5718" s="5"/>
    </row>
    <row r="5719" hidden="1">
      <c r="A5719" s="2" t="s">
        <v>1046</v>
      </c>
      <c r="B5719" s="14"/>
      <c r="C5719" s="1" t="s">
        <v>22</v>
      </c>
      <c r="D5719" s="2" t="s">
        <v>1026</v>
      </c>
      <c r="E5719" s="1" t="s">
        <v>17</v>
      </c>
      <c r="F5719" s="1" t="s">
        <v>3956</v>
      </c>
      <c r="G5719" s="1" t="b">
        <v>1</v>
      </c>
      <c r="H5719" s="1" t="b">
        <v>1</v>
      </c>
      <c r="I5719" s="1" t="s">
        <v>2221</v>
      </c>
      <c r="J5719" s="5"/>
    </row>
    <row r="5720" hidden="1">
      <c r="A5720" s="2" t="s">
        <v>1046</v>
      </c>
      <c r="B5720" s="14"/>
      <c r="C5720" s="1" t="s">
        <v>22</v>
      </c>
      <c r="D5720" s="2" t="s">
        <v>936</v>
      </c>
      <c r="E5720" s="1" t="s">
        <v>22</v>
      </c>
      <c r="F5720" s="1" t="s">
        <v>3669</v>
      </c>
      <c r="G5720" s="1" t="b">
        <v>1</v>
      </c>
      <c r="H5720" s="1" t="b">
        <v>1</v>
      </c>
      <c r="I5720" s="1" t="s">
        <v>2221</v>
      </c>
      <c r="J5720" s="5"/>
    </row>
    <row r="5721" hidden="1">
      <c r="A5721" s="2" t="s">
        <v>1046</v>
      </c>
      <c r="B5721" s="14"/>
      <c r="C5721" s="1" t="s">
        <v>22</v>
      </c>
      <c r="D5721" s="2" t="s">
        <v>957</v>
      </c>
      <c r="E5721" s="1" t="s">
        <v>22</v>
      </c>
      <c r="F5721" s="1" t="s">
        <v>3803</v>
      </c>
      <c r="G5721" s="1" t="b">
        <v>1</v>
      </c>
      <c r="H5721" s="1" t="b">
        <v>1</v>
      </c>
      <c r="I5721" s="1" t="s">
        <v>2221</v>
      </c>
      <c r="J5721" s="5"/>
    </row>
    <row r="5722" hidden="1">
      <c r="A5722" s="2" t="s">
        <v>1046</v>
      </c>
      <c r="B5722" s="14"/>
      <c r="C5722" s="1" t="s">
        <v>22</v>
      </c>
      <c r="D5722" s="2" t="s">
        <v>1047</v>
      </c>
      <c r="E5722" s="1" t="s">
        <v>22</v>
      </c>
      <c r="F5722" s="1" t="s">
        <v>3804</v>
      </c>
      <c r="G5722" s="1" t="b">
        <v>1</v>
      </c>
      <c r="H5722" s="1" t="b">
        <v>1</v>
      </c>
      <c r="I5722" s="1" t="s">
        <v>2221</v>
      </c>
      <c r="J5722" s="5"/>
    </row>
    <row r="5723" hidden="1">
      <c r="A5723" s="2" t="s">
        <v>1046</v>
      </c>
      <c r="B5723" s="14"/>
      <c r="C5723" s="1" t="s">
        <v>22</v>
      </c>
      <c r="D5723" s="2" t="s">
        <v>1046</v>
      </c>
      <c r="E5723" s="1" t="s">
        <v>22</v>
      </c>
      <c r="F5723" s="1" t="s">
        <v>3805</v>
      </c>
      <c r="G5723" s="1" t="b">
        <v>1</v>
      </c>
      <c r="H5723" s="1" t="b">
        <v>1</v>
      </c>
      <c r="I5723" s="1" t="s">
        <v>2221</v>
      </c>
      <c r="J5723" s="5"/>
    </row>
    <row r="5724" hidden="1">
      <c r="A5724" s="2" t="s">
        <v>1046</v>
      </c>
      <c r="B5724" s="14"/>
      <c r="C5724" s="1" t="s">
        <v>22</v>
      </c>
      <c r="D5724" s="2" t="s">
        <v>1057</v>
      </c>
      <c r="E5724" s="1" t="s">
        <v>22</v>
      </c>
      <c r="F5724" s="1" t="s">
        <v>3806</v>
      </c>
      <c r="G5724" s="1" t="b">
        <v>1</v>
      </c>
      <c r="H5724" s="1" t="b">
        <v>1</v>
      </c>
      <c r="I5724" s="1" t="s">
        <v>2221</v>
      </c>
      <c r="J5724" s="5"/>
    </row>
    <row r="5725" hidden="1">
      <c r="A5725" s="2" t="s">
        <v>1046</v>
      </c>
      <c r="B5725" s="14"/>
      <c r="C5725" s="1" t="s">
        <v>22</v>
      </c>
      <c r="D5725" s="2" t="s">
        <v>937</v>
      </c>
      <c r="E5725" s="1" t="s">
        <v>22</v>
      </c>
      <c r="F5725" s="1" t="s">
        <v>3807</v>
      </c>
      <c r="G5725" s="1" t="b">
        <v>1</v>
      </c>
      <c r="H5725" s="1" t="b">
        <v>1</v>
      </c>
      <c r="I5725" s="1" t="s">
        <v>2221</v>
      </c>
      <c r="J5725" s="5"/>
    </row>
    <row r="5726" hidden="1">
      <c r="A5726" s="2" t="s">
        <v>1046</v>
      </c>
      <c r="B5726" s="14"/>
      <c r="C5726" s="1" t="s">
        <v>22</v>
      </c>
      <c r="D5726" s="2" t="s">
        <v>954</v>
      </c>
      <c r="E5726" s="1" t="s">
        <v>22</v>
      </c>
      <c r="F5726" s="1" t="s">
        <v>3808</v>
      </c>
      <c r="G5726" s="1" t="b">
        <v>1</v>
      </c>
      <c r="H5726" s="1" t="b">
        <v>1</v>
      </c>
      <c r="I5726" s="1" t="s">
        <v>2221</v>
      </c>
      <c r="J5726" s="5"/>
    </row>
    <row r="5727" hidden="1">
      <c r="A5727" s="2" t="s">
        <v>1046</v>
      </c>
      <c r="B5727" s="14"/>
      <c r="C5727" s="1" t="s">
        <v>22</v>
      </c>
      <c r="D5727" s="2" t="s">
        <v>936</v>
      </c>
      <c r="E5727" s="1" t="s">
        <v>22</v>
      </c>
      <c r="F5727" s="1" t="s">
        <v>3809</v>
      </c>
      <c r="G5727" s="1" t="b">
        <v>1</v>
      </c>
      <c r="H5727" s="1" t="b">
        <v>1</v>
      </c>
      <c r="I5727" s="1" t="s">
        <v>2221</v>
      </c>
      <c r="J5727" s="5"/>
    </row>
    <row r="5728" hidden="1">
      <c r="A5728" s="2" t="s">
        <v>1046</v>
      </c>
      <c r="B5728" s="14"/>
      <c r="C5728" s="1" t="s">
        <v>22</v>
      </c>
      <c r="D5728" s="2" t="s">
        <v>1023</v>
      </c>
      <c r="E5728" s="1" t="s">
        <v>15</v>
      </c>
      <c r="F5728" s="1" t="s">
        <v>3245</v>
      </c>
      <c r="G5728" s="1" t="b">
        <v>1</v>
      </c>
      <c r="H5728" s="1" t="b">
        <v>1</v>
      </c>
      <c r="I5728" s="1" t="s">
        <v>2221</v>
      </c>
      <c r="J5728" s="5"/>
    </row>
    <row r="5729" hidden="1">
      <c r="A5729" s="2" t="s">
        <v>1047</v>
      </c>
      <c r="B5729" s="14"/>
      <c r="C5729" s="1" t="s">
        <v>22</v>
      </c>
      <c r="D5729" s="2" t="s">
        <v>962</v>
      </c>
      <c r="E5729" s="1" t="s">
        <v>20</v>
      </c>
      <c r="F5729" s="4"/>
      <c r="G5729" s="1" t="b">
        <v>1</v>
      </c>
      <c r="H5729" s="1" t="b">
        <v>1</v>
      </c>
      <c r="I5729" s="1" t="s">
        <v>2207</v>
      </c>
      <c r="J5729" s="5"/>
    </row>
    <row r="5730" hidden="1">
      <c r="A5730" s="2" t="s">
        <v>1047</v>
      </c>
      <c r="B5730" s="14"/>
      <c r="C5730" s="1" t="s">
        <v>22</v>
      </c>
      <c r="D5730" s="2" t="s">
        <v>962</v>
      </c>
      <c r="E5730" s="1" t="s">
        <v>20</v>
      </c>
      <c r="F5730" s="1" t="s">
        <v>3662</v>
      </c>
      <c r="G5730" s="1" t="b">
        <v>1</v>
      </c>
      <c r="H5730" s="1" t="b">
        <v>1</v>
      </c>
      <c r="I5730" s="1" t="s">
        <v>2207</v>
      </c>
      <c r="J5730" s="5"/>
    </row>
    <row r="5731" hidden="1">
      <c r="A5731" s="2" t="s">
        <v>1047</v>
      </c>
      <c r="B5731" s="14"/>
      <c r="C5731" s="1" t="s">
        <v>22</v>
      </c>
      <c r="D5731" s="2" t="s">
        <v>1026</v>
      </c>
      <c r="E5731" s="1" t="s">
        <v>17</v>
      </c>
      <c r="F5731" s="1" t="s">
        <v>3956</v>
      </c>
      <c r="G5731" s="1" t="b">
        <v>1</v>
      </c>
      <c r="H5731" s="1" t="b">
        <v>1</v>
      </c>
      <c r="I5731" s="1" t="s">
        <v>2221</v>
      </c>
      <c r="J5731" s="5"/>
    </row>
    <row r="5732" hidden="1">
      <c r="A5732" s="2" t="s">
        <v>1047</v>
      </c>
      <c r="B5732" s="14"/>
      <c r="C5732" s="1" t="s">
        <v>22</v>
      </c>
      <c r="D5732" s="2" t="s">
        <v>936</v>
      </c>
      <c r="E5732" s="1" t="s">
        <v>22</v>
      </c>
      <c r="F5732" s="1" t="s">
        <v>3669</v>
      </c>
      <c r="G5732" s="1" t="b">
        <v>1</v>
      </c>
      <c r="H5732" s="1" t="b">
        <v>1</v>
      </c>
      <c r="I5732" s="1" t="s">
        <v>2221</v>
      </c>
      <c r="J5732" s="5"/>
    </row>
    <row r="5733" hidden="1">
      <c r="A5733" s="2" t="s">
        <v>1047</v>
      </c>
      <c r="B5733" s="14"/>
      <c r="C5733" s="1" t="s">
        <v>22</v>
      </c>
      <c r="D5733" s="2" t="s">
        <v>1057</v>
      </c>
      <c r="E5733" s="1" t="s">
        <v>22</v>
      </c>
      <c r="F5733" s="1" t="s">
        <v>3859</v>
      </c>
      <c r="G5733" s="1" t="b">
        <v>1</v>
      </c>
      <c r="H5733" s="1" t="b">
        <v>1</v>
      </c>
      <c r="I5733" s="1" t="s">
        <v>2221</v>
      </c>
      <c r="J5733" s="5"/>
    </row>
    <row r="5734">
      <c r="A5734" s="2" t="s">
        <v>1047</v>
      </c>
      <c r="B5734" s="13">
        <v>46074.5705787037</v>
      </c>
      <c r="C5734" s="1" t="s">
        <v>22</v>
      </c>
      <c r="D5734" s="2" t="s">
        <v>957</v>
      </c>
      <c r="E5734" s="1" t="s">
        <v>22</v>
      </c>
      <c r="F5734" s="1" t="s">
        <v>3803</v>
      </c>
      <c r="G5734" s="1" t="b">
        <v>1</v>
      </c>
      <c r="H5734" s="1" t="b">
        <v>1</v>
      </c>
      <c r="I5734" s="1" t="s">
        <v>2221</v>
      </c>
      <c r="J5734" s="5"/>
    </row>
    <row r="5735" hidden="1">
      <c r="A5735" s="2" t="s">
        <v>1047</v>
      </c>
      <c r="B5735" s="14"/>
      <c r="C5735" s="1" t="s">
        <v>22</v>
      </c>
      <c r="D5735" s="2" t="s">
        <v>1047</v>
      </c>
      <c r="E5735" s="1" t="s">
        <v>22</v>
      </c>
      <c r="F5735" s="1" t="s">
        <v>3804</v>
      </c>
      <c r="G5735" s="1" t="b">
        <v>1</v>
      </c>
      <c r="H5735" s="1" t="b">
        <v>1</v>
      </c>
      <c r="I5735" s="1" t="s">
        <v>2221</v>
      </c>
      <c r="J5735" s="5"/>
    </row>
    <row r="5736">
      <c r="A5736" s="2" t="s">
        <v>1047</v>
      </c>
      <c r="B5736" s="13">
        <v>46074.5705787037</v>
      </c>
      <c r="C5736" s="1" t="s">
        <v>22</v>
      </c>
      <c r="D5736" s="2" t="s">
        <v>1046</v>
      </c>
      <c r="E5736" s="1" t="s">
        <v>22</v>
      </c>
      <c r="F5736" s="1" t="s">
        <v>3805</v>
      </c>
      <c r="G5736" s="1" t="b">
        <v>1</v>
      </c>
      <c r="H5736" s="1" t="b">
        <v>1</v>
      </c>
      <c r="I5736" s="1" t="s">
        <v>2221</v>
      </c>
      <c r="J5736" s="5"/>
    </row>
    <row r="5737" hidden="1">
      <c r="A5737" s="2" t="s">
        <v>1047</v>
      </c>
      <c r="B5737" s="14"/>
      <c r="C5737" s="1" t="s">
        <v>22</v>
      </c>
      <c r="D5737" s="2" t="s">
        <v>1057</v>
      </c>
      <c r="E5737" s="1" t="s">
        <v>22</v>
      </c>
      <c r="F5737" s="1" t="s">
        <v>3806</v>
      </c>
      <c r="G5737" s="1" t="b">
        <v>1</v>
      </c>
      <c r="H5737" s="1" t="b">
        <v>1</v>
      </c>
      <c r="I5737" s="1" t="s">
        <v>2221</v>
      </c>
      <c r="J5737" s="5"/>
    </row>
    <row r="5738" hidden="1">
      <c r="A5738" s="2" t="s">
        <v>1047</v>
      </c>
      <c r="B5738" s="14"/>
      <c r="C5738" s="1" t="s">
        <v>22</v>
      </c>
      <c r="D5738" s="2" t="s">
        <v>937</v>
      </c>
      <c r="E5738" s="1" t="s">
        <v>22</v>
      </c>
      <c r="F5738" s="1" t="s">
        <v>3807</v>
      </c>
      <c r="G5738" s="1" t="b">
        <v>1</v>
      </c>
      <c r="H5738" s="1" t="b">
        <v>1</v>
      </c>
      <c r="I5738" s="1" t="s">
        <v>2221</v>
      </c>
      <c r="J5738" s="5"/>
    </row>
    <row r="5739" hidden="1">
      <c r="A5739" s="2" t="s">
        <v>1047</v>
      </c>
      <c r="B5739" s="14"/>
      <c r="C5739" s="1" t="s">
        <v>22</v>
      </c>
      <c r="D5739" s="2" t="s">
        <v>954</v>
      </c>
      <c r="E5739" s="1" t="s">
        <v>22</v>
      </c>
      <c r="F5739" s="1" t="s">
        <v>3808</v>
      </c>
      <c r="G5739" s="1" t="b">
        <v>1</v>
      </c>
      <c r="H5739" s="1" t="b">
        <v>1</v>
      </c>
      <c r="I5739" s="1" t="s">
        <v>2221</v>
      </c>
      <c r="J5739" s="5"/>
    </row>
    <row r="5740">
      <c r="A5740" s="2" t="s">
        <v>1047</v>
      </c>
      <c r="B5740" s="13">
        <v>46074.5705787037</v>
      </c>
      <c r="C5740" s="1" t="s">
        <v>22</v>
      </c>
      <c r="D5740" s="2" t="s">
        <v>936</v>
      </c>
      <c r="E5740" s="1" t="s">
        <v>22</v>
      </c>
      <c r="F5740" s="1" t="s">
        <v>3809</v>
      </c>
      <c r="G5740" s="1" t="b">
        <v>1</v>
      </c>
      <c r="H5740" s="1" t="b">
        <v>1</v>
      </c>
      <c r="I5740" s="1" t="s">
        <v>2221</v>
      </c>
      <c r="J5740" s="5"/>
    </row>
    <row r="5741" hidden="1">
      <c r="A5741" s="2" t="s">
        <v>1047</v>
      </c>
      <c r="B5741" s="14"/>
      <c r="C5741" s="1" t="s">
        <v>22</v>
      </c>
      <c r="D5741" s="2" t="s">
        <v>1023</v>
      </c>
      <c r="E5741" s="1" t="s">
        <v>15</v>
      </c>
      <c r="F5741" s="1" t="s">
        <v>3245</v>
      </c>
      <c r="G5741" s="1" t="b">
        <v>1</v>
      </c>
      <c r="H5741" s="1" t="b">
        <v>1</v>
      </c>
      <c r="I5741" s="1" t="s">
        <v>2221</v>
      </c>
      <c r="J5741" s="5"/>
    </row>
    <row r="5742">
      <c r="A5742" s="2" t="s">
        <v>1048</v>
      </c>
      <c r="B5742" s="13">
        <v>46075.59734953704</v>
      </c>
      <c r="C5742" s="1" t="s">
        <v>15</v>
      </c>
      <c r="D5742" s="2" t="s">
        <v>960</v>
      </c>
      <c r="E5742" s="1" t="s">
        <v>20</v>
      </c>
      <c r="F5742" s="4"/>
      <c r="G5742" s="1" t="b">
        <v>1</v>
      </c>
      <c r="H5742" s="1" t="b">
        <v>1</v>
      </c>
      <c r="I5742" s="1" t="s">
        <v>2207</v>
      </c>
      <c r="J5742" s="5"/>
    </row>
    <row r="5743" hidden="1">
      <c r="A5743" s="2" t="s">
        <v>1048</v>
      </c>
      <c r="B5743" s="14"/>
      <c r="C5743" s="1" t="s">
        <v>15</v>
      </c>
      <c r="D5743" s="2" t="s">
        <v>960</v>
      </c>
      <c r="E5743" s="1" t="s">
        <v>20</v>
      </c>
      <c r="F5743" s="1" t="s">
        <v>3660</v>
      </c>
      <c r="G5743" s="1" t="b">
        <v>1</v>
      </c>
      <c r="H5743" s="1" t="b">
        <v>1</v>
      </c>
      <c r="I5743" s="1" t="s">
        <v>2207</v>
      </c>
      <c r="J5743" s="5"/>
    </row>
    <row r="5744" hidden="1">
      <c r="A5744" s="2" t="s">
        <v>1049</v>
      </c>
      <c r="B5744" s="14"/>
      <c r="C5744" s="1" t="s">
        <v>15</v>
      </c>
      <c r="D5744" s="2" t="s">
        <v>964</v>
      </c>
      <c r="E5744" s="1" t="s">
        <v>20</v>
      </c>
      <c r="F5744" s="4"/>
      <c r="G5744" s="1" t="b">
        <v>1</v>
      </c>
      <c r="H5744" s="1" t="b">
        <v>1</v>
      </c>
      <c r="I5744" s="1" t="s">
        <v>2207</v>
      </c>
      <c r="J5744" s="5"/>
    </row>
    <row r="5745" hidden="1">
      <c r="A5745" s="2" t="s">
        <v>1049</v>
      </c>
      <c r="B5745" s="14"/>
      <c r="C5745" s="1" t="s">
        <v>15</v>
      </c>
      <c r="D5745" s="2" t="s">
        <v>964</v>
      </c>
      <c r="E5745" s="1" t="s">
        <v>20</v>
      </c>
      <c r="F5745" s="1" t="s">
        <v>3682</v>
      </c>
      <c r="G5745" s="1" t="b">
        <v>1</v>
      </c>
      <c r="H5745" s="1" t="b">
        <v>1</v>
      </c>
      <c r="I5745" s="1" t="s">
        <v>2207</v>
      </c>
      <c r="J5745" s="5"/>
    </row>
    <row r="5746" hidden="1">
      <c r="A5746" s="2" t="s">
        <v>1050</v>
      </c>
      <c r="B5746" s="14"/>
      <c r="C5746" s="1" t="s">
        <v>20</v>
      </c>
      <c r="D5746" s="2" t="s">
        <v>964</v>
      </c>
      <c r="E5746" s="1" t="s">
        <v>20</v>
      </c>
      <c r="F5746" s="4"/>
      <c r="G5746" s="1" t="b">
        <v>1</v>
      </c>
      <c r="H5746" s="1" t="b">
        <v>1</v>
      </c>
      <c r="I5746" s="1" t="s">
        <v>2207</v>
      </c>
      <c r="J5746" s="5"/>
    </row>
    <row r="5747" hidden="1">
      <c r="A5747" s="2" t="s">
        <v>1050</v>
      </c>
      <c r="B5747" s="14"/>
      <c r="C5747" s="1" t="s">
        <v>20</v>
      </c>
      <c r="D5747" s="2" t="s">
        <v>964</v>
      </c>
      <c r="E5747" s="1" t="s">
        <v>20</v>
      </c>
      <c r="F5747" s="1" t="s">
        <v>3682</v>
      </c>
      <c r="G5747" s="1" t="b">
        <v>1</v>
      </c>
      <c r="H5747" s="1" t="b">
        <v>1</v>
      </c>
      <c r="I5747" s="1" t="s">
        <v>2207</v>
      </c>
      <c r="J5747" s="5"/>
    </row>
    <row r="5748" hidden="1">
      <c r="A5748" s="2" t="s">
        <v>1051</v>
      </c>
      <c r="B5748" s="14"/>
      <c r="C5748" s="1" t="s">
        <v>15</v>
      </c>
      <c r="D5748" s="2" t="s">
        <v>3664</v>
      </c>
      <c r="E5748" s="4"/>
      <c r="F5748" s="4"/>
      <c r="G5748" s="1" t="b">
        <v>1</v>
      </c>
      <c r="H5748" s="1" t="b">
        <v>0</v>
      </c>
      <c r="I5748" s="1" t="s">
        <v>2207</v>
      </c>
      <c r="J5748" s="5"/>
    </row>
    <row r="5749" hidden="1">
      <c r="A5749" s="2" t="s">
        <v>1051</v>
      </c>
      <c r="B5749" s="14"/>
      <c r="C5749" s="1" t="s">
        <v>15</v>
      </c>
      <c r="D5749" s="2" t="s">
        <v>3664</v>
      </c>
      <c r="E5749" s="4"/>
      <c r="F5749" s="1" t="s">
        <v>3665</v>
      </c>
      <c r="G5749" s="1" t="b">
        <v>1</v>
      </c>
      <c r="H5749" s="1" t="b">
        <v>0</v>
      </c>
      <c r="I5749" s="1" t="s">
        <v>2207</v>
      </c>
      <c r="J5749" s="5"/>
    </row>
    <row r="5750" hidden="1">
      <c r="A5750" s="2" t="s">
        <v>1052</v>
      </c>
      <c r="B5750" s="14"/>
      <c r="C5750" s="1" t="s">
        <v>15</v>
      </c>
      <c r="D5750" s="2" t="s">
        <v>960</v>
      </c>
      <c r="E5750" s="1" t="s">
        <v>20</v>
      </c>
      <c r="F5750" s="4"/>
      <c r="G5750" s="1" t="b">
        <v>1</v>
      </c>
      <c r="H5750" s="1" t="b">
        <v>1</v>
      </c>
      <c r="I5750" s="1" t="s">
        <v>2207</v>
      </c>
      <c r="J5750" s="5"/>
    </row>
    <row r="5751" hidden="1">
      <c r="A5751" s="2" t="s">
        <v>1052</v>
      </c>
      <c r="B5751" s="14"/>
      <c r="C5751" s="1" t="s">
        <v>15</v>
      </c>
      <c r="D5751" s="2" t="s">
        <v>960</v>
      </c>
      <c r="E5751" s="1" t="s">
        <v>20</v>
      </c>
      <c r="F5751" s="1" t="s">
        <v>3660</v>
      </c>
      <c r="G5751" s="1" t="b">
        <v>1</v>
      </c>
      <c r="H5751" s="1" t="b">
        <v>1</v>
      </c>
      <c r="I5751" s="1" t="s">
        <v>2207</v>
      </c>
      <c r="J5751" s="5"/>
    </row>
    <row r="5752" hidden="1">
      <c r="A5752" s="2" t="s">
        <v>1052</v>
      </c>
      <c r="B5752" s="14"/>
      <c r="C5752" s="1" t="s">
        <v>15</v>
      </c>
      <c r="D5752" s="2" t="s">
        <v>1025</v>
      </c>
      <c r="E5752" s="1" t="s">
        <v>17</v>
      </c>
      <c r="F5752" s="1" t="s">
        <v>3701</v>
      </c>
      <c r="G5752" s="1" t="b">
        <v>1</v>
      </c>
      <c r="H5752" s="1" t="b">
        <v>1</v>
      </c>
      <c r="I5752" s="1" t="s">
        <v>2221</v>
      </c>
      <c r="J5752" s="5"/>
    </row>
    <row r="5753" hidden="1">
      <c r="A5753" s="2" t="s">
        <v>1052</v>
      </c>
      <c r="B5753" s="14"/>
      <c r="C5753" s="1" t="s">
        <v>15</v>
      </c>
      <c r="D5753" s="2" t="s">
        <v>1023</v>
      </c>
      <c r="E5753" s="1" t="s">
        <v>15</v>
      </c>
      <c r="F5753" s="1" t="s">
        <v>2405</v>
      </c>
      <c r="G5753" s="1" t="b">
        <v>1</v>
      </c>
      <c r="H5753" s="1" t="b">
        <v>1</v>
      </c>
      <c r="I5753" s="1" t="s">
        <v>2221</v>
      </c>
      <c r="J5753" s="5"/>
    </row>
    <row r="5754" hidden="1">
      <c r="A5754" s="2" t="s">
        <v>1052</v>
      </c>
      <c r="B5754" s="14"/>
      <c r="C5754" s="1" t="s">
        <v>15</v>
      </c>
      <c r="D5754" s="2" t="s">
        <v>1025</v>
      </c>
      <c r="E5754" s="1" t="s">
        <v>17</v>
      </c>
      <c r="F5754" s="1" t="s">
        <v>3701</v>
      </c>
      <c r="G5754" s="1" t="b">
        <v>1</v>
      </c>
      <c r="H5754" s="1" t="b">
        <v>1</v>
      </c>
      <c r="I5754" s="1" t="s">
        <v>2221</v>
      </c>
      <c r="J5754" s="5"/>
    </row>
    <row r="5755" hidden="1">
      <c r="A5755" s="2" t="s">
        <v>1052</v>
      </c>
      <c r="B5755" s="14"/>
      <c r="C5755" s="1" t="s">
        <v>15</v>
      </c>
      <c r="D5755" s="2" t="s">
        <v>1023</v>
      </c>
      <c r="E5755" s="1" t="s">
        <v>15</v>
      </c>
      <c r="F5755" s="1" t="s">
        <v>2405</v>
      </c>
      <c r="G5755" s="1" t="b">
        <v>1</v>
      </c>
      <c r="H5755" s="1" t="b">
        <v>1</v>
      </c>
      <c r="I5755" s="1" t="s">
        <v>2221</v>
      </c>
      <c r="J5755" s="5"/>
    </row>
    <row r="5756" hidden="1">
      <c r="A5756" s="2" t="s">
        <v>1052</v>
      </c>
      <c r="B5756" s="14"/>
      <c r="C5756" s="1" t="s">
        <v>15</v>
      </c>
      <c r="D5756" s="2" t="s">
        <v>1025</v>
      </c>
      <c r="E5756" s="1" t="s">
        <v>17</v>
      </c>
      <c r="F5756" s="1" t="s">
        <v>3701</v>
      </c>
      <c r="G5756" s="1" t="b">
        <v>1</v>
      </c>
      <c r="H5756" s="1" t="b">
        <v>1</v>
      </c>
      <c r="I5756" s="1" t="s">
        <v>2221</v>
      </c>
      <c r="J5756" s="5"/>
    </row>
    <row r="5757" hidden="1">
      <c r="A5757" s="2" t="s">
        <v>1052</v>
      </c>
      <c r="B5757" s="14"/>
      <c r="C5757" s="1" t="s">
        <v>15</v>
      </c>
      <c r="D5757" s="2" t="s">
        <v>1023</v>
      </c>
      <c r="E5757" s="1" t="s">
        <v>15</v>
      </c>
      <c r="F5757" s="1" t="s">
        <v>2405</v>
      </c>
      <c r="G5757" s="1" t="b">
        <v>1</v>
      </c>
      <c r="H5757" s="1" t="b">
        <v>1</v>
      </c>
      <c r="I5757" s="1" t="s">
        <v>2221</v>
      </c>
      <c r="J5757" s="5"/>
    </row>
    <row r="5758" hidden="1">
      <c r="A5758" s="2" t="s">
        <v>1053</v>
      </c>
      <c r="B5758" s="14"/>
      <c r="C5758" s="1" t="s">
        <v>15</v>
      </c>
      <c r="D5758" s="2" t="s">
        <v>967</v>
      </c>
      <c r="E5758" s="1" t="s">
        <v>20</v>
      </c>
      <c r="F5758" s="4"/>
      <c r="G5758" s="1" t="b">
        <v>1</v>
      </c>
      <c r="H5758" s="1" t="b">
        <v>1</v>
      </c>
      <c r="I5758" s="1" t="s">
        <v>2207</v>
      </c>
      <c r="J5758" s="5"/>
    </row>
    <row r="5759" hidden="1">
      <c r="A5759" s="2" t="s">
        <v>1053</v>
      </c>
      <c r="B5759" s="14"/>
      <c r="C5759" s="1" t="s">
        <v>15</v>
      </c>
      <c r="D5759" s="2" t="s">
        <v>967</v>
      </c>
      <c r="E5759" s="1" t="s">
        <v>20</v>
      </c>
      <c r="F5759" s="1" t="s">
        <v>3663</v>
      </c>
      <c r="G5759" s="1" t="b">
        <v>1</v>
      </c>
      <c r="H5759" s="1" t="b">
        <v>1</v>
      </c>
      <c r="I5759" s="1" t="s">
        <v>2207</v>
      </c>
      <c r="J5759" s="5"/>
    </row>
    <row r="5760" hidden="1">
      <c r="A5760" s="2" t="s">
        <v>1054</v>
      </c>
      <c r="B5760" s="14"/>
      <c r="C5760" s="1" t="s">
        <v>22</v>
      </c>
      <c r="D5760" s="2" t="s">
        <v>962</v>
      </c>
      <c r="E5760" s="1" t="s">
        <v>20</v>
      </c>
      <c r="F5760" s="4"/>
      <c r="G5760" s="1" t="b">
        <v>1</v>
      </c>
      <c r="H5760" s="1" t="b">
        <v>1</v>
      </c>
      <c r="I5760" s="1" t="s">
        <v>2207</v>
      </c>
      <c r="J5760" s="5"/>
    </row>
    <row r="5761" hidden="1">
      <c r="A5761" s="2" t="s">
        <v>1054</v>
      </c>
      <c r="B5761" s="14"/>
      <c r="C5761" s="1" t="s">
        <v>22</v>
      </c>
      <c r="D5761" s="2" t="s">
        <v>962</v>
      </c>
      <c r="E5761" s="1" t="s">
        <v>20</v>
      </c>
      <c r="F5761" s="1" t="s">
        <v>3662</v>
      </c>
      <c r="G5761" s="1" t="b">
        <v>1</v>
      </c>
      <c r="H5761" s="1" t="b">
        <v>1</v>
      </c>
      <c r="I5761" s="1" t="s">
        <v>2207</v>
      </c>
      <c r="J5761" s="5"/>
    </row>
    <row r="5762" hidden="1">
      <c r="A5762" s="2" t="s">
        <v>1054</v>
      </c>
      <c r="B5762" s="14"/>
      <c r="C5762" s="1" t="s">
        <v>22</v>
      </c>
      <c r="D5762" s="2" t="s">
        <v>1044</v>
      </c>
      <c r="E5762" s="1" t="s">
        <v>22</v>
      </c>
      <c r="F5762" s="1" t="s">
        <v>3929</v>
      </c>
      <c r="G5762" s="1" t="b">
        <v>1</v>
      </c>
      <c r="H5762" s="1" t="b">
        <v>1</v>
      </c>
      <c r="I5762" s="1" t="s">
        <v>2221</v>
      </c>
      <c r="J5762" s="5"/>
    </row>
    <row r="5763" hidden="1">
      <c r="A5763" s="2" t="s">
        <v>1054</v>
      </c>
      <c r="B5763" s="14"/>
      <c r="C5763" s="1" t="s">
        <v>22</v>
      </c>
      <c r="D5763" s="2" t="s">
        <v>936</v>
      </c>
      <c r="E5763" s="1" t="s">
        <v>22</v>
      </c>
      <c r="F5763" s="1" t="s">
        <v>3669</v>
      </c>
      <c r="G5763" s="1" t="b">
        <v>1</v>
      </c>
      <c r="H5763" s="1" t="b">
        <v>1</v>
      </c>
      <c r="I5763" s="1" t="s">
        <v>2221</v>
      </c>
      <c r="J5763" s="5"/>
    </row>
    <row r="5764" hidden="1">
      <c r="A5764" s="2" t="s">
        <v>1054</v>
      </c>
      <c r="B5764" s="14"/>
      <c r="C5764" s="1" t="s">
        <v>22</v>
      </c>
      <c r="D5764" s="2" t="s">
        <v>955</v>
      </c>
      <c r="E5764" s="1" t="s">
        <v>22</v>
      </c>
      <c r="F5764" s="4"/>
      <c r="G5764" s="1" t="b">
        <v>1</v>
      </c>
      <c r="H5764" s="1" t="b">
        <v>1</v>
      </c>
      <c r="I5764" s="1" t="s">
        <v>2221</v>
      </c>
      <c r="J5764" s="5"/>
    </row>
    <row r="5765" hidden="1">
      <c r="A5765" s="2" t="s">
        <v>1054</v>
      </c>
      <c r="B5765" s="14"/>
      <c r="C5765" s="1" t="s">
        <v>22</v>
      </c>
      <c r="D5765" s="2" t="s">
        <v>936</v>
      </c>
      <c r="E5765" s="1" t="s">
        <v>22</v>
      </c>
      <c r="F5765" s="1" t="s">
        <v>3671</v>
      </c>
      <c r="G5765" s="1" t="b">
        <v>1</v>
      </c>
      <c r="H5765" s="1" t="b">
        <v>1</v>
      </c>
      <c r="I5765" s="1" t="s">
        <v>2221</v>
      </c>
      <c r="J5765" s="5"/>
    </row>
    <row r="5766" hidden="1">
      <c r="A5766" s="2" t="s">
        <v>1054</v>
      </c>
      <c r="B5766" s="14"/>
      <c r="C5766" s="1" t="s">
        <v>22</v>
      </c>
      <c r="D5766" s="2" t="s">
        <v>1023</v>
      </c>
      <c r="E5766" s="1" t="s">
        <v>15</v>
      </c>
      <c r="F5766" s="1" t="s">
        <v>3245</v>
      </c>
      <c r="G5766" s="1" t="b">
        <v>1</v>
      </c>
      <c r="H5766" s="1" t="b">
        <v>1</v>
      </c>
      <c r="I5766" s="1" t="s">
        <v>2221</v>
      </c>
      <c r="J5766" s="5"/>
    </row>
    <row r="5767" hidden="1">
      <c r="A5767" s="2" t="s">
        <v>1055</v>
      </c>
      <c r="B5767" s="14"/>
      <c r="C5767" s="1" t="s">
        <v>22</v>
      </c>
      <c r="D5767" s="2" t="s">
        <v>967</v>
      </c>
      <c r="E5767" s="1" t="s">
        <v>20</v>
      </c>
      <c r="F5767" s="4"/>
      <c r="G5767" s="1" t="b">
        <v>1</v>
      </c>
      <c r="H5767" s="1" t="b">
        <v>1</v>
      </c>
      <c r="I5767" s="1" t="s">
        <v>2207</v>
      </c>
      <c r="J5767" s="5"/>
    </row>
    <row r="5768" hidden="1">
      <c r="A5768" s="2" t="s">
        <v>1055</v>
      </c>
      <c r="B5768" s="14"/>
      <c r="C5768" s="1" t="s">
        <v>22</v>
      </c>
      <c r="D5768" s="2" t="s">
        <v>967</v>
      </c>
      <c r="E5768" s="1" t="s">
        <v>20</v>
      </c>
      <c r="F5768" s="1" t="s">
        <v>3663</v>
      </c>
      <c r="G5768" s="1" t="b">
        <v>1</v>
      </c>
      <c r="H5768" s="1" t="b">
        <v>1</v>
      </c>
      <c r="I5768" s="1" t="s">
        <v>2207</v>
      </c>
      <c r="J5768" s="5"/>
    </row>
    <row r="5769" hidden="1">
      <c r="A5769" s="2" t="s">
        <v>1055</v>
      </c>
      <c r="B5769" s="14"/>
      <c r="C5769" s="1" t="s">
        <v>22</v>
      </c>
      <c r="D5769" s="2" t="s">
        <v>1044</v>
      </c>
      <c r="E5769" s="1" t="s">
        <v>22</v>
      </c>
      <c r="F5769" s="1" t="s">
        <v>3929</v>
      </c>
      <c r="G5769" s="1" t="b">
        <v>1</v>
      </c>
      <c r="H5769" s="1" t="b">
        <v>1</v>
      </c>
      <c r="I5769" s="1" t="s">
        <v>2221</v>
      </c>
      <c r="J5769" s="5"/>
    </row>
    <row r="5770" hidden="1">
      <c r="A5770" s="2" t="s">
        <v>1055</v>
      </c>
      <c r="B5770" s="14"/>
      <c r="C5770" s="1" t="s">
        <v>22</v>
      </c>
      <c r="D5770" s="2" t="s">
        <v>1054</v>
      </c>
      <c r="E5770" s="1" t="s">
        <v>22</v>
      </c>
      <c r="F5770" s="1" t="s">
        <v>2384</v>
      </c>
      <c r="G5770" s="1" t="b">
        <v>1</v>
      </c>
      <c r="H5770" s="1" t="b">
        <v>1</v>
      </c>
      <c r="I5770" s="1" t="s">
        <v>2221</v>
      </c>
      <c r="J5770" s="5"/>
    </row>
    <row r="5771" hidden="1">
      <c r="A5771" s="2" t="s">
        <v>1055</v>
      </c>
      <c r="B5771" s="14"/>
      <c r="C5771" s="1" t="s">
        <v>22</v>
      </c>
      <c r="D5771" s="2" t="s">
        <v>936</v>
      </c>
      <c r="E5771" s="1" t="s">
        <v>22</v>
      </c>
      <c r="F5771" s="1" t="s">
        <v>3669</v>
      </c>
      <c r="G5771" s="1" t="b">
        <v>1</v>
      </c>
      <c r="H5771" s="1" t="b">
        <v>1</v>
      </c>
      <c r="I5771" s="1" t="s">
        <v>2221</v>
      </c>
      <c r="J5771" s="5"/>
    </row>
    <row r="5772" hidden="1">
      <c r="A5772" s="2" t="s">
        <v>1055</v>
      </c>
      <c r="B5772" s="14"/>
      <c r="C5772" s="1" t="s">
        <v>22</v>
      </c>
      <c r="D5772" s="2" t="s">
        <v>936</v>
      </c>
      <c r="E5772" s="1" t="s">
        <v>22</v>
      </c>
      <c r="F5772" s="1" t="s">
        <v>3671</v>
      </c>
      <c r="G5772" s="1" t="b">
        <v>1</v>
      </c>
      <c r="H5772" s="1" t="b">
        <v>1</v>
      </c>
      <c r="I5772" s="1" t="s">
        <v>2221</v>
      </c>
      <c r="J5772" s="5"/>
    </row>
    <row r="5773" hidden="1">
      <c r="A5773" s="2" t="s">
        <v>1055</v>
      </c>
      <c r="B5773" s="14"/>
      <c r="C5773" s="1" t="s">
        <v>22</v>
      </c>
      <c r="D5773" s="2" t="s">
        <v>1023</v>
      </c>
      <c r="E5773" s="1" t="s">
        <v>15</v>
      </c>
      <c r="F5773" s="1" t="s">
        <v>3245</v>
      </c>
      <c r="G5773" s="1" t="b">
        <v>1</v>
      </c>
      <c r="H5773" s="1" t="b">
        <v>1</v>
      </c>
      <c r="I5773" s="1" t="s">
        <v>2221</v>
      </c>
      <c r="J5773" s="5"/>
    </row>
    <row r="5774" hidden="1">
      <c r="A5774" s="2" t="s">
        <v>1056</v>
      </c>
      <c r="B5774" s="14"/>
      <c r="C5774" s="1" t="s">
        <v>17</v>
      </c>
      <c r="D5774" s="2" t="s">
        <v>1026</v>
      </c>
      <c r="E5774" s="1" t="s">
        <v>17</v>
      </c>
      <c r="F5774" s="4"/>
      <c r="G5774" s="1" t="b">
        <v>1</v>
      </c>
      <c r="H5774" s="1" t="b">
        <v>1</v>
      </c>
      <c r="I5774" s="1" t="s">
        <v>2207</v>
      </c>
      <c r="J5774" s="5"/>
    </row>
    <row r="5775" hidden="1">
      <c r="A5775" s="2" t="s">
        <v>1056</v>
      </c>
      <c r="B5775" s="14"/>
      <c r="C5775" s="1" t="s">
        <v>17</v>
      </c>
      <c r="D5775" s="2" t="s">
        <v>1026</v>
      </c>
      <c r="E5775" s="1" t="s">
        <v>17</v>
      </c>
      <c r="F5775" s="1" t="s">
        <v>3676</v>
      </c>
      <c r="G5775" s="1" t="b">
        <v>1</v>
      </c>
      <c r="H5775" s="1" t="b">
        <v>1</v>
      </c>
      <c r="I5775" s="1" t="s">
        <v>2207</v>
      </c>
      <c r="J5775" s="5"/>
    </row>
    <row r="5776" hidden="1">
      <c r="A5776" s="2" t="s">
        <v>1056</v>
      </c>
      <c r="B5776" s="14"/>
      <c r="C5776" s="1" t="s">
        <v>17</v>
      </c>
      <c r="D5776" s="2" t="s">
        <v>1027</v>
      </c>
      <c r="E5776" s="1" t="s">
        <v>17</v>
      </c>
      <c r="F5776" s="1" t="s">
        <v>3957</v>
      </c>
      <c r="G5776" s="1" t="b">
        <v>1</v>
      </c>
      <c r="H5776" s="1" t="b">
        <v>1</v>
      </c>
      <c r="I5776" s="1" t="s">
        <v>2221</v>
      </c>
      <c r="J5776" s="5"/>
    </row>
    <row r="5777" hidden="1">
      <c r="A5777" s="2" t="s">
        <v>1056</v>
      </c>
      <c r="B5777" s="14"/>
      <c r="C5777" s="1" t="s">
        <v>17</v>
      </c>
      <c r="D5777" s="2" t="s">
        <v>1023</v>
      </c>
      <c r="E5777" s="1" t="s">
        <v>15</v>
      </c>
      <c r="F5777" s="1" t="s">
        <v>2733</v>
      </c>
      <c r="G5777" s="1" t="b">
        <v>1</v>
      </c>
      <c r="H5777" s="1" t="b">
        <v>1</v>
      </c>
      <c r="I5777" s="1" t="s">
        <v>2221</v>
      </c>
      <c r="J5777" s="5"/>
    </row>
    <row r="5778" hidden="1">
      <c r="A5778" s="2" t="s">
        <v>1056</v>
      </c>
      <c r="B5778" s="14"/>
      <c r="C5778" s="1" t="s">
        <v>17</v>
      </c>
      <c r="D5778" s="2" t="s">
        <v>1027</v>
      </c>
      <c r="E5778" s="1" t="s">
        <v>17</v>
      </c>
      <c r="F5778" s="1" t="s">
        <v>2751</v>
      </c>
      <c r="G5778" s="1" t="b">
        <v>1</v>
      </c>
      <c r="H5778" s="1" t="b">
        <v>1</v>
      </c>
      <c r="I5778" s="1" t="s">
        <v>2221</v>
      </c>
      <c r="J5778" s="5"/>
    </row>
    <row r="5779" hidden="1">
      <c r="A5779" s="2" t="s">
        <v>1056</v>
      </c>
      <c r="B5779" s="14"/>
      <c r="C5779" s="1" t="s">
        <v>17</v>
      </c>
      <c r="D5779" s="2" t="s">
        <v>1023</v>
      </c>
      <c r="E5779" s="1" t="s">
        <v>15</v>
      </c>
      <c r="F5779" s="1" t="s">
        <v>2733</v>
      </c>
      <c r="G5779" s="1" t="b">
        <v>1</v>
      </c>
      <c r="H5779" s="1" t="b">
        <v>1</v>
      </c>
      <c r="I5779" s="1" t="s">
        <v>2221</v>
      </c>
      <c r="J5779" s="5"/>
    </row>
    <row r="5780" hidden="1">
      <c r="A5780" s="2" t="s">
        <v>1056</v>
      </c>
      <c r="B5780" s="14"/>
      <c r="C5780" s="1" t="s">
        <v>17</v>
      </c>
      <c r="D5780" s="2" t="s">
        <v>3916</v>
      </c>
      <c r="E5780" s="4"/>
      <c r="F5780" s="1" t="s">
        <v>3917</v>
      </c>
      <c r="G5780" s="1" t="b">
        <v>0</v>
      </c>
      <c r="H5780" s="1" t="b">
        <v>0</v>
      </c>
      <c r="I5780" s="1" t="s">
        <v>2221</v>
      </c>
      <c r="J5780" s="5"/>
    </row>
    <row r="5781" hidden="1">
      <c r="A5781" s="2" t="s">
        <v>1056</v>
      </c>
      <c r="B5781" s="14"/>
      <c r="C5781" s="1" t="s">
        <v>17</v>
      </c>
      <c r="D5781" s="2" t="s">
        <v>3918</v>
      </c>
      <c r="E5781" s="4"/>
      <c r="F5781" s="1" t="s">
        <v>3919</v>
      </c>
      <c r="G5781" s="1" t="b">
        <v>0</v>
      </c>
      <c r="H5781" s="1" t="b">
        <v>0</v>
      </c>
      <c r="I5781" s="1" t="s">
        <v>2221</v>
      </c>
      <c r="J5781" s="5"/>
    </row>
    <row r="5782" hidden="1">
      <c r="A5782" s="2" t="s">
        <v>1056</v>
      </c>
      <c r="B5782" s="14"/>
      <c r="C5782" s="1" t="s">
        <v>17</v>
      </c>
      <c r="D5782" s="2" t="s">
        <v>3920</v>
      </c>
      <c r="E5782" s="4"/>
      <c r="F5782" s="1" t="s">
        <v>3921</v>
      </c>
      <c r="G5782" s="1" t="b">
        <v>0</v>
      </c>
      <c r="H5782" s="1" t="b">
        <v>0</v>
      </c>
      <c r="I5782" s="1" t="s">
        <v>2221</v>
      </c>
      <c r="J5782" s="5"/>
    </row>
    <row r="5783" hidden="1">
      <c r="A5783" s="2" t="s">
        <v>1056</v>
      </c>
      <c r="B5783" s="14"/>
      <c r="C5783" s="1" t="s">
        <v>17</v>
      </c>
      <c r="D5783" s="2" t="s">
        <v>1023</v>
      </c>
      <c r="E5783" s="1" t="s">
        <v>15</v>
      </c>
      <c r="F5783" s="1" t="s">
        <v>2733</v>
      </c>
      <c r="G5783" s="1" t="b">
        <v>1</v>
      </c>
      <c r="H5783" s="1" t="b">
        <v>1</v>
      </c>
      <c r="I5783" s="1" t="s">
        <v>2221</v>
      </c>
      <c r="J5783" s="5"/>
    </row>
    <row r="5784" hidden="1">
      <c r="A5784" s="2" t="s">
        <v>1056</v>
      </c>
      <c r="B5784" s="14"/>
      <c r="C5784" s="1" t="s">
        <v>17</v>
      </c>
      <c r="D5784" s="2" t="s">
        <v>3925</v>
      </c>
      <c r="E5784" s="4"/>
      <c r="F5784" s="1" t="s">
        <v>2384</v>
      </c>
      <c r="G5784" s="1" t="b">
        <v>0</v>
      </c>
      <c r="H5784" s="1" t="b">
        <v>0</v>
      </c>
      <c r="I5784" s="1" t="s">
        <v>2221</v>
      </c>
      <c r="J5784" s="5"/>
    </row>
    <row r="5785" hidden="1">
      <c r="A5785" s="2" t="s">
        <v>1056</v>
      </c>
      <c r="B5785" s="14"/>
      <c r="C5785" s="1" t="s">
        <v>17</v>
      </c>
      <c r="D5785" s="2" t="s">
        <v>3958</v>
      </c>
      <c r="E5785" s="4"/>
      <c r="F5785" s="1" t="s">
        <v>2733</v>
      </c>
      <c r="G5785" s="1" t="b">
        <v>1</v>
      </c>
      <c r="H5785" s="1" t="b">
        <v>0</v>
      </c>
      <c r="I5785" s="1" t="s">
        <v>2221</v>
      </c>
      <c r="J5785" s="5"/>
    </row>
    <row r="5786" hidden="1">
      <c r="A5786" s="2" t="s">
        <v>1056</v>
      </c>
      <c r="B5786" s="14"/>
      <c r="C5786" s="1" t="s">
        <v>17</v>
      </c>
      <c r="D5786" s="2" t="s">
        <v>1023</v>
      </c>
      <c r="E5786" s="1" t="s">
        <v>15</v>
      </c>
      <c r="F5786" s="1" t="s">
        <v>2751</v>
      </c>
      <c r="G5786" s="1" t="b">
        <v>1</v>
      </c>
      <c r="H5786" s="1" t="b">
        <v>1</v>
      </c>
      <c r="I5786" s="1" t="s">
        <v>2221</v>
      </c>
      <c r="J5786" s="5"/>
    </row>
    <row r="5787" hidden="1">
      <c r="A5787" s="2" t="s">
        <v>1057</v>
      </c>
      <c r="B5787" s="14"/>
      <c r="C5787" s="1" t="s">
        <v>22</v>
      </c>
      <c r="D5787" s="2" t="s">
        <v>960</v>
      </c>
      <c r="E5787" s="1" t="s">
        <v>20</v>
      </c>
      <c r="F5787" s="4"/>
      <c r="G5787" s="1" t="b">
        <v>1</v>
      </c>
      <c r="H5787" s="1" t="b">
        <v>1</v>
      </c>
      <c r="I5787" s="1" t="s">
        <v>2207</v>
      </c>
      <c r="J5787" s="5"/>
    </row>
    <row r="5788" hidden="1">
      <c r="A5788" s="2" t="s">
        <v>1057</v>
      </c>
      <c r="B5788" s="14"/>
      <c r="C5788" s="1" t="s">
        <v>22</v>
      </c>
      <c r="D5788" s="2" t="s">
        <v>960</v>
      </c>
      <c r="E5788" s="1" t="s">
        <v>20</v>
      </c>
      <c r="F5788" s="1" t="s">
        <v>3660</v>
      </c>
      <c r="G5788" s="1" t="b">
        <v>1</v>
      </c>
      <c r="H5788" s="1" t="b">
        <v>1</v>
      </c>
      <c r="I5788" s="1" t="s">
        <v>2207</v>
      </c>
      <c r="J5788" s="5"/>
    </row>
    <row r="5789" hidden="1">
      <c r="A5789" s="2" t="s">
        <v>1057</v>
      </c>
      <c r="B5789" s="14"/>
      <c r="C5789" s="1" t="s">
        <v>22</v>
      </c>
      <c r="D5789" s="2" t="s">
        <v>1026</v>
      </c>
      <c r="E5789" s="1" t="s">
        <v>17</v>
      </c>
      <c r="F5789" s="1" t="s">
        <v>3956</v>
      </c>
      <c r="G5789" s="1" t="b">
        <v>1</v>
      </c>
      <c r="H5789" s="1" t="b">
        <v>1</v>
      </c>
      <c r="I5789" s="1" t="s">
        <v>2221</v>
      </c>
      <c r="J5789" s="5"/>
    </row>
    <row r="5790" hidden="1">
      <c r="A5790" s="2" t="s">
        <v>1057</v>
      </c>
      <c r="B5790" s="14"/>
      <c r="C5790" s="1" t="s">
        <v>22</v>
      </c>
      <c r="D5790" s="2" t="s">
        <v>936</v>
      </c>
      <c r="E5790" s="1" t="s">
        <v>22</v>
      </c>
      <c r="F5790" s="1" t="s">
        <v>3669</v>
      </c>
      <c r="G5790" s="1" t="b">
        <v>1</v>
      </c>
      <c r="H5790" s="1" t="b">
        <v>1</v>
      </c>
      <c r="I5790" s="1" t="s">
        <v>2221</v>
      </c>
      <c r="J5790" s="5"/>
    </row>
    <row r="5791" hidden="1">
      <c r="A5791" s="2" t="s">
        <v>1057</v>
      </c>
      <c r="B5791" s="14"/>
      <c r="C5791" s="1" t="s">
        <v>22</v>
      </c>
      <c r="D5791" s="2" t="s">
        <v>957</v>
      </c>
      <c r="E5791" s="1" t="s">
        <v>22</v>
      </c>
      <c r="F5791" s="1" t="s">
        <v>3803</v>
      </c>
      <c r="G5791" s="1" t="b">
        <v>1</v>
      </c>
      <c r="H5791" s="1" t="b">
        <v>1</v>
      </c>
      <c r="I5791" s="1" t="s">
        <v>2221</v>
      </c>
      <c r="J5791" s="5"/>
    </row>
    <row r="5792" hidden="1">
      <c r="A5792" s="2" t="s">
        <v>1057</v>
      </c>
      <c r="B5792" s="14"/>
      <c r="C5792" s="1" t="s">
        <v>22</v>
      </c>
      <c r="D5792" s="2" t="s">
        <v>1047</v>
      </c>
      <c r="E5792" s="1" t="s">
        <v>22</v>
      </c>
      <c r="F5792" s="1" t="s">
        <v>3804</v>
      </c>
      <c r="G5792" s="1" t="b">
        <v>1</v>
      </c>
      <c r="H5792" s="1" t="b">
        <v>1</v>
      </c>
      <c r="I5792" s="1" t="s">
        <v>2221</v>
      </c>
      <c r="J5792" s="5"/>
    </row>
    <row r="5793" hidden="1">
      <c r="A5793" s="2" t="s">
        <v>1057</v>
      </c>
      <c r="B5793" s="14"/>
      <c r="C5793" s="1" t="s">
        <v>22</v>
      </c>
      <c r="D5793" s="2" t="s">
        <v>1046</v>
      </c>
      <c r="E5793" s="1" t="s">
        <v>22</v>
      </c>
      <c r="F5793" s="1" t="s">
        <v>3805</v>
      </c>
      <c r="G5793" s="1" t="b">
        <v>1</v>
      </c>
      <c r="H5793" s="1" t="b">
        <v>1</v>
      </c>
      <c r="I5793" s="1" t="s">
        <v>2221</v>
      </c>
      <c r="J5793" s="5"/>
    </row>
    <row r="5794" hidden="1">
      <c r="A5794" s="2" t="s">
        <v>1057</v>
      </c>
      <c r="B5794" s="14"/>
      <c r="C5794" s="1" t="s">
        <v>22</v>
      </c>
      <c r="D5794" s="2" t="s">
        <v>1057</v>
      </c>
      <c r="E5794" s="1" t="s">
        <v>22</v>
      </c>
      <c r="F5794" s="1" t="s">
        <v>3806</v>
      </c>
      <c r="G5794" s="1" t="b">
        <v>1</v>
      </c>
      <c r="H5794" s="1" t="b">
        <v>1</v>
      </c>
      <c r="I5794" s="1" t="s">
        <v>2221</v>
      </c>
      <c r="J5794" s="5"/>
    </row>
    <row r="5795" hidden="1">
      <c r="A5795" s="2" t="s">
        <v>1057</v>
      </c>
      <c r="B5795" s="14"/>
      <c r="C5795" s="1" t="s">
        <v>22</v>
      </c>
      <c r="D5795" s="2" t="s">
        <v>937</v>
      </c>
      <c r="E5795" s="1" t="s">
        <v>22</v>
      </c>
      <c r="F5795" s="1" t="s">
        <v>3807</v>
      </c>
      <c r="G5795" s="1" t="b">
        <v>1</v>
      </c>
      <c r="H5795" s="1" t="b">
        <v>1</v>
      </c>
      <c r="I5795" s="1" t="s">
        <v>2221</v>
      </c>
      <c r="J5795" s="5"/>
    </row>
    <row r="5796" hidden="1">
      <c r="A5796" s="2" t="s">
        <v>1057</v>
      </c>
      <c r="B5796" s="14"/>
      <c r="C5796" s="1" t="s">
        <v>22</v>
      </c>
      <c r="D5796" s="2" t="s">
        <v>954</v>
      </c>
      <c r="E5796" s="1" t="s">
        <v>22</v>
      </c>
      <c r="F5796" s="1" t="s">
        <v>3808</v>
      </c>
      <c r="G5796" s="1" t="b">
        <v>1</v>
      </c>
      <c r="H5796" s="1" t="b">
        <v>1</v>
      </c>
      <c r="I5796" s="1" t="s">
        <v>2221</v>
      </c>
      <c r="J5796" s="5"/>
    </row>
    <row r="5797" hidden="1">
      <c r="A5797" s="2" t="s">
        <v>1057</v>
      </c>
      <c r="B5797" s="14"/>
      <c r="C5797" s="1" t="s">
        <v>22</v>
      </c>
      <c r="D5797" s="2" t="s">
        <v>936</v>
      </c>
      <c r="E5797" s="1" t="s">
        <v>22</v>
      </c>
      <c r="F5797" s="1" t="s">
        <v>3809</v>
      </c>
      <c r="G5797" s="1" t="b">
        <v>1</v>
      </c>
      <c r="H5797" s="1" t="b">
        <v>1</v>
      </c>
      <c r="I5797" s="1" t="s">
        <v>2221</v>
      </c>
      <c r="J5797" s="5"/>
    </row>
    <row r="5798" hidden="1">
      <c r="A5798" s="2" t="s">
        <v>1057</v>
      </c>
      <c r="B5798" s="14"/>
      <c r="C5798" s="1" t="s">
        <v>22</v>
      </c>
      <c r="D5798" s="2" t="s">
        <v>1023</v>
      </c>
      <c r="E5798" s="1" t="s">
        <v>15</v>
      </c>
      <c r="F5798" s="1" t="s">
        <v>3245</v>
      </c>
      <c r="G5798" s="1" t="b">
        <v>1</v>
      </c>
      <c r="H5798" s="1" t="b">
        <v>1</v>
      </c>
      <c r="I5798" s="1" t="s">
        <v>2221</v>
      </c>
      <c r="J5798" s="5"/>
    </row>
    <row r="5799" hidden="1">
      <c r="A5799" s="2" t="s">
        <v>1058</v>
      </c>
      <c r="B5799" s="14"/>
      <c r="C5799" s="1" t="s">
        <v>22</v>
      </c>
      <c r="D5799" s="2" t="s">
        <v>962</v>
      </c>
      <c r="E5799" s="1" t="s">
        <v>20</v>
      </c>
      <c r="F5799" s="4"/>
      <c r="G5799" s="1" t="b">
        <v>1</v>
      </c>
      <c r="H5799" s="1" t="b">
        <v>1</v>
      </c>
      <c r="I5799" s="1" t="s">
        <v>2207</v>
      </c>
      <c r="J5799" s="5"/>
    </row>
    <row r="5800" hidden="1">
      <c r="A5800" s="2" t="s">
        <v>1058</v>
      </c>
      <c r="B5800" s="14"/>
      <c r="C5800" s="1" t="s">
        <v>22</v>
      </c>
      <c r="D5800" s="2" t="s">
        <v>962</v>
      </c>
      <c r="E5800" s="1" t="s">
        <v>20</v>
      </c>
      <c r="F5800" s="1" t="s">
        <v>3662</v>
      </c>
      <c r="G5800" s="1" t="b">
        <v>1</v>
      </c>
      <c r="H5800" s="1" t="b">
        <v>1</v>
      </c>
      <c r="I5800" s="1" t="s">
        <v>2207</v>
      </c>
      <c r="J5800" s="5"/>
    </row>
    <row r="5801" hidden="1">
      <c r="A5801" s="2" t="s">
        <v>1058</v>
      </c>
      <c r="B5801" s="14"/>
      <c r="C5801" s="1" t="s">
        <v>22</v>
      </c>
      <c r="D5801" s="2" t="s">
        <v>1044</v>
      </c>
      <c r="E5801" s="1" t="s">
        <v>22</v>
      </c>
      <c r="F5801" s="1" t="s">
        <v>3929</v>
      </c>
      <c r="G5801" s="1" t="b">
        <v>1</v>
      </c>
      <c r="H5801" s="1" t="b">
        <v>1</v>
      </c>
      <c r="I5801" s="1" t="s">
        <v>2221</v>
      </c>
      <c r="J5801" s="5"/>
    </row>
    <row r="5802" hidden="1">
      <c r="A5802" s="2" t="s">
        <v>1058</v>
      </c>
      <c r="B5802" s="14"/>
      <c r="C5802" s="1" t="s">
        <v>22</v>
      </c>
      <c r="D5802" s="2" t="s">
        <v>936</v>
      </c>
      <c r="E5802" s="1" t="s">
        <v>22</v>
      </c>
      <c r="F5802" s="1" t="s">
        <v>3669</v>
      </c>
      <c r="G5802" s="1" t="b">
        <v>1</v>
      </c>
      <c r="H5802" s="1" t="b">
        <v>1</v>
      </c>
      <c r="I5802" s="1" t="s">
        <v>2221</v>
      </c>
      <c r="J5802" s="5"/>
    </row>
    <row r="5803" hidden="1">
      <c r="A5803" s="1" t="s">
        <v>1059</v>
      </c>
      <c r="B5803" s="14"/>
      <c r="C5803" s="1" t="s">
        <v>20</v>
      </c>
      <c r="D5803" s="2" t="s">
        <v>961</v>
      </c>
      <c r="E5803" s="1" t="s">
        <v>20</v>
      </c>
      <c r="F5803" s="4"/>
      <c r="G5803" s="1" t="b">
        <v>1</v>
      </c>
      <c r="H5803" s="1" t="b">
        <v>1</v>
      </c>
      <c r="I5803" s="1" t="s">
        <v>2207</v>
      </c>
      <c r="J5803" s="5"/>
    </row>
    <row r="5804" hidden="1">
      <c r="A5804" s="1" t="s">
        <v>1059</v>
      </c>
      <c r="B5804" s="14"/>
      <c r="C5804" s="1" t="s">
        <v>20</v>
      </c>
      <c r="D5804" s="2" t="s">
        <v>961</v>
      </c>
      <c r="E5804" s="1" t="s">
        <v>20</v>
      </c>
      <c r="F5804" s="1" t="s">
        <v>2192</v>
      </c>
      <c r="G5804" s="1" t="b">
        <v>1</v>
      </c>
      <c r="H5804" s="1" t="b">
        <v>1</v>
      </c>
      <c r="I5804" s="1" t="s">
        <v>2207</v>
      </c>
      <c r="J5804" s="5"/>
    </row>
    <row r="5805" hidden="1">
      <c r="A5805" s="2" t="s">
        <v>1060</v>
      </c>
      <c r="B5805" s="14"/>
      <c r="C5805" s="1" t="s">
        <v>13</v>
      </c>
      <c r="D5805" s="2" t="s">
        <v>1062</v>
      </c>
      <c r="E5805" s="1" t="s">
        <v>20</v>
      </c>
      <c r="F5805" s="4"/>
      <c r="G5805" s="1" t="b">
        <v>1</v>
      </c>
      <c r="H5805" s="1" t="b">
        <v>1</v>
      </c>
      <c r="I5805" s="1" t="s">
        <v>2207</v>
      </c>
      <c r="J5805" s="5"/>
    </row>
    <row r="5806" hidden="1">
      <c r="A5806" s="2" t="s">
        <v>1060</v>
      </c>
      <c r="B5806" s="14"/>
      <c r="C5806" s="1" t="s">
        <v>13</v>
      </c>
      <c r="D5806" s="2" t="s">
        <v>1062</v>
      </c>
      <c r="E5806" s="1" t="s">
        <v>20</v>
      </c>
      <c r="F5806" s="1" t="s">
        <v>3959</v>
      </c>
      <c r="G5806" s="1" t="b">
        <v>1</v>
      </c>
      <c r="H5806" s="1" t="b">
        <v>1</v>
      </c>
      <c r="I5806" s="1" t="s">
        <v>2207</v>
      </c>
      <c r="J5806" s="5"/>
    </row>
    <row r="5807" hidden="1">
      <c r="A5807" s="2" t="s">
        <v>1060</v>
      </c>
      <c r="B5807" s="14"/>
      <c r="C5807" s="1" t="s">
        <v>13</v>
      </c>
      <c r="D5807" s="2" t="s">
        <v>1062</v>
      </c>
      <c r="E5807" s="1" t="s">
        <v>20</v>
      </c>
      <c r="F5807" s="4"/>
      <c r="G5807" s="1" t="b">
        <v>1</v>
      </c>
      <c r="H5807" s="1" t="b">
        <v>1</v>
      </c>
      <c r="I5807" s="1" t="s">
        <v>2207</v>
      </c>
      <c r="J5807" s="5"/>
    </row>
    <row r="5808" hidden="1">
      <c r="A5808" s="2" t="s">
        <v>1060</v>
      </c>
      <c r="B5808" s="14"/>
      <c r="C5808" s="1" t="s">
        <v>13</v>
      </c>
      <c r="D5808" s="2" t="s">
        <v>1062</v>
      </c>
      <c r="E5808" s="1" t="s">
        <v>20</v>
      </c>
      <c r="F5808" s="1" t="s">
        <v>3959</v>
      </c>
      <c r="G5808" s="1" t="b">
        <v>1</v>
      </c>
      <c r="H5808" s="1" t="b">
        <v>1</v>
      </c>
      <c r="I5808" s="1" t="s">
        <v>2207</v>
      </c>
      <c r="J5808" s="5"/>
    </row>
    <row r="5809" hidden="1">
      <c r="A5809" s="2" t="s">
        <v>1060</v>
      </c>
      <c r="B5809" s="14"/>
      <c r="C5809" s="1" t="s">
        <v>13</v>
      </c>
      <c r="D5809" s="2" t="s">
        <v>1156</v>
      </c>
      <c r="E5809" s="1" t="s">
        <v>15</v>
      </c>
      <c r="F5809" s="1" t="s">
        <v>2405</v>
      </c>
      <c r="G5809" s="1" t="b">
        <v>1</v>
      </c>
      <c r="H5809" s="1" t="b">
        <v>1</v>
      </c>
      <c r="I5809" s="1" t="s">
        <v>2236</v>
      </c>
      <c r="J5809" s="5"/>
    </row>
    <row r="5810" hidden="1">
      <c r="A5810" s="2" t="s">
        <v>1060</v>
      </c>
      <c r="B5810" s="14"/>
      <c r="C5810" s="1" t="s">
        <v>13</v>
      </c>
      <c r="D5810" s="2" t="s">
        <v>1157</v>
      </c>
      <c r="E5810" s="1" t="s">
        <v>17</v>
      </c>
      <c r="F5810" s="1" t="s">
        <v>2799</v>
      </c>
      <c r="G5810" s="1" t="b">
        <v>1</v>
      </c>
      <c r="H5810" s="1" t="b">
        <v>1</v>
      </c>
      <c r="I5810" s="1" t="s">
        <v>2236</v>
      </c>
      <c r="J5810" s="5"/>
    </row>
    <row r="5811" hidden="1">
      <c r="A5811" s="2" t="s">
        <v>1060</v>
      </c>
      <c r="B5811" s="14"/>
      <c r="C5811" s="1" t="s">
        <v>13</v>
      </c>
      <c r="D5811" s="2" t="s">
        <v>1061</v>
      </c>
      <c r="E5811" s="1" t="s">
        <v>15</v>
      </c>
      <c r="F5811" s="1" t="s">
        <v>2348</v>
      </c>
      <c r="G5811" s="1" t="b">
        <v>1</v>
      </c>
      <c r="H5811" s="1" t="b">
        <v>1</v>
      </c>
      <c r="I5811" s="1" t="s">
        <v>2236</v>
      </c>
      <c r="J5811" s="5"/>
    </row>
    <row r="5812" hidden="1">
      <c r="A5812" s="2" t="s">
        <v>1060</v>
      </c>
      <c r="B5812" s="14"/>
      <c r="C5812" s="1" t="s">
        <v>13</v>
      </c>
      <c r="D5812" s="2" t="s">
        <v>1114</v>
      </c>
      <c r="E5812" s="1" t="s">
        <v>22</v>
      </c>
      <c r="F5812" s="1" t="s">
        <v>3960</v>
      </c>
      <c r="G5812" s="1" t="b">
        <v>1</v>
      </c>
      <c r="H5812" s="1" t="b">
        <v>1</v>
      </c>
      <c r="I5812" s="1" t="s">
        <v>2221</v>
      </c>
      <c r="J5812" s="5"/>
    </row>
    <row r="5813" hidden="1">
      <c r="A5813" s="2" t="s">
        <v>1060</v>
      </c>
      <c r="B5813" s="14"/>
      <c r="C5813" s="1" t="s">
        <v>13</v>
      </c>
      <c r="D5813" s="2" t="s">
        <v>1066</v>
      </c>
      <c r="E5813" s="1" t="s">
        <v>22</v>
      </c>
      <c r="F5813" s="1" t="s">
        <v>3961</v>
      </c>
      <c r="G5813" s="1" t="b">
        <v>1</v>
      </c>
      <c r="H5813" s="1" t="b">
        <v>1</v>
      </c>
      <c r="I5813" s="1" t="s">
        <v>2221</v>
      </c>
      <c r="J5813" s="5"/>
    </row>
    <row r="5814" hidden="1">
      <c r="A5814" s="2" t="s">
        <v>1060</v>
      </c>
      <c r="B5814" s="14"/>
      <c r="C5814" s="1" t="s">
        <v>13</v>
      </c>
      <c r="D5814" s="2" t="s">
        <v>1067</v>
      </c>
      <c r="E5814" s="1" t="s">
        <v>22</v>
      </c>
      <c r="F5814" s="1" t="s">
        <v>3962</v>
      </c>
      <c r="G5814" s="1" t="b">
        <v>1</v>
      </c>
      <c r="H5814" s="1" t="b">
        <v>1</v>
      </c>
      <c r="I5814" s="1" t="s">
        <v>2221</v>
      </c>
      <c r="J5814" s="5"/>
    </row>
    <row r="5815" hidden="1">
      <c r="A5815" s="2" t="s">
        <v>1060</v>
      </c>
      <c r="B5815" s="14"/>
      <c r="C5815" s="1" t="s">
        <v>13</v>
      </c>
      <c r="D5815" s="2" t="s">
        <v>1073</v>
      </c>
      <c r="E5815" s="1" t="s">
        <v>22</v>
      </c>
      <c r="F5815" s="1" t="s">
        <v>3963</v>
      </c>
      <c r="G5815" s="1" t="b">
        <v>1</v>
      </c>
      <c r="H5815" s="1" t="b">
        <v>1</v>
      </c>
      <c r="I5815" s="1" t="s">
        <v>2221</v>
      </c>
      <c r="J5815" s="5"/>
    </row>
    <row r="5816" hidden="1">
      <c r="A5816" s="2" t="s">
        <v>1060</v>
      </c>
      <c r="B5816" s="14"/>
      <c r="C5816" s="1" t="s">
        <v>13</v>
      </c>
      <c r="D5816" s="2" t="s">
        <v>1061</v>
      </c>
      <c r="E5816" s="1" t="s">
        <v>15</v>
      </c>
      <c r="F5816" s="1" t="s">
        <v>3964</v>
      </c>
      <c r="G5816" s="1" t="b">
        <v>1</v>
      </c>
      <c r="H5816" s="1" t="b">
        <v>1</v>
      </c>
      <c r="I5816" s="1" t="s">
        <v>2221</v>
      </c>
      <c r="J5816" s="5"/>
    </row>
    <row r="5817" hidden="1">
      <c r="A5817" s="2" t="s">
        <v>1060</v>
      </c>
      <c r="B5817" s="14"/>
      <c r="C5817" s="1" t="s">
        <v>13</v>
      </c>
      <c r="D5817" s="2" t="s">
        <v>1156</v>
      </c>
      <c r="E5817" s="1" t="s">
        <v>15</v>
      </c>
      <c r="F5817" s="1" t="s">
        <v>3965</v>
      </c>
      <c r="G5817" s="1" t="b">
        <v>1</v>
      </c>
      <c r="H5817" s="1" t="b">
        <v>1</v>
      </c>
      <c r="I5817" s="1" t="s">
        <v>2236</v>
      </c>
      <c r="J5817" s="5"/>
    </row>
    <row r="5818" hidden="1">
      <c r="A5818" s="2" t="s">
        <v>1060</v>
      </c>
      <c r="B5818" s="14"/>
      <c r="C5818" s="1" t="s">
        <v>13</v>
      </c>
      <c r="D5818" s="2" t="s">
        <v>1157</v>
      </c>
      <c r="E5818" s="1" t="s">
        <v>17</v>
      </c>
      <c r="F5818" s="1" t="s">
        <v>3966</v>
      </c>
      <c r="G5818" s="1" t="b">
        <v>1</v>
      </c>
      <c r="H5818" s="1" t="b">
        <v>1</v>
      </c>
      <c r="I5818" s="1" t="s">
        <v>2236</v>
      </c>
      <c r="J5818" s="5"/>
    </row>
    <row r="5819" hidden="1">
      <c r="A5819" s="2" t="s">
        <v>1060</v>
      </c>
      <c r="B5819" s="14"/>
      <c r="C5819" s="1" t="s">
        <v>13</v>
      </c>
      <c r="D5819" s="2" t="s">
        <v>1138</v>
      </c>
      <c r="E5819" s="1" t="s">
        <v>15</v>
      </c>
      <c r="F5819" s="1" t="s">
        <v>3967</v>
      </c>
      <c r="G5819" s="1" t="b">
        <v>1</v>
      </c>
      <c r="H5819" s="1" t="b">
        <v>1</v>
      </c>
      <c r="I5819" s="1" t="s">
        <v>2236</v>
      </c>
      <c r="J5819" s="5"/>
    </row>
    <row r="5820" hidden="1">
      <c r="A5820" s="2" t="s">
        <v>1060</v>
      </c>
      <c r="B5820" s="14"/>
      <c r="C5820" s="1" t="s">
        <v>13</v>
      </c>
      <c r="D5820" s="2" t="s">
        <v>1156</v>
      </c>
      <c r="E5820" s="1" t="s">
        <v>15</v>
      </c>
      <c r="F5820" s="1" t="s">
        <v>3965</v>
      </c>
      <c r="G5820" s="1" t="b">
        <v>1</v>
      </c>
      <c r="H5820" s="1" t="b">
        <v>1</v>
      </c>
      <c r="I5820" s="1" t="s">
        <v>2236</v>
      </c>
      <c r="J5820" s="5"/>
    </row>
    <row r="5821" hidden="1">
      <c r="A5821" s="2" t="s">
        <v>1060</v>
      </c>
      <c r="B5821" s="14"/>
      <c r="C5821" s="1" t="s">
        <v>13</v>
      </c>
      <c r="D5821" s="2" t="s">
        <v>1157</v>
      </c>
      <c r="E5821" s="1" t="s">
        <v>17</v>
      </c>
      <c r="F5821" s="1" t="s">
        <v>2799</v>
      </c>
      <c r="G5821" s="1" t="b">
        <v>1</v>
      </c>
      <c r="H5821" s="1" t="b">
        <v>1</v>
      </c>
      <c r="I5821" s="1" t="s">
        <v>2236</v>
      </c>
      <c r="J5821" s="5"/>
    </row>
    <row r="5822" hidden="1">
      <c r="A5822" s="2" t="s">
        <v>1060</v>
      </c>
      <c r="B5822" s="14"/>
      <c r="C5822" s="1" t="s">
        <v>13</v>
      </c>
      <c r="D5822" s="2" t="s">
        <v>1120</v>
      </c>
      <c r="E5822" s="1" t="s">
        <v>22</v>
      </c>
      <c r="F5822" s="1" t="s">
        <v>3968</v>
      </c>
      <c r="G5822" s="1" t="b">
        <v>1</v>
      </c>
      <c r="H5822" s="1" t="b">
        <v>1</v>
      </c>
      <c r="I5822" s="1" t="s">
        <v>2236</v>
      </c>
      <c r="J5822" s="5"/>
    </row>
    <row r="5823" hidden="1">
      <c r="A5823" s="2" t="s">
        <v>1060</v>
      </c>
      <c r="B5823" s="14"/>
      <c r="C5823" s="1" t="s">
        <v>13</v>
      </c>
      <c r="D5823" s="2" t="s">
        <v>1062</v>
      </c>
      <c r="E5823" s="1" t="s">
        <v>20</v>
      </c>
      <c r="F5823" s="1" t="s">
        <v>3501</v>
      </c>
      <c r="G5823" s="1" t="b">
        <v>1</v>
      </c>
      <c r="H5823" s="1" t="b">
        <v>1</v>
      </c>
      <c r="I5823" s="1" t="s">
        <v>2236</v>
      </c>
      <c r="J5823" s="5"/>
    </row>
    <row r="5824" hidden="1">
      <c r="A5824" s="2" t="s">
        <v>1060</v>
      </c>
      <c r="B5824" s="14"/>
      <c r="C5824" s="1" t="s">
        <v>13</v>
      </c>
      <c r="D5824" s="2" t="s">
        <v>1114</v>
      </c>
      <c r="E5824" s="1" t="s">
        <v>22</v>
      </c>
      <c r="F5824" s="1" t="s">
        <v>3969</v>
      </c>
      <c r="G5824" s="1" t="b">
        <v>1</v>
      </c>
      <c r="H5824" s="1" t="b">
        <v>1</v>
      </c>
      <c r="I5824" s="1" t="s">
        <v>2236</v>
      </c>
      <c r="J5824" s="5"/>
    </row>
    <row r="5825" hidden="1">
      <c r="A5825" s="2" t="s">
        <v>1060</v>
      </c>
      <c r="B5825" s="14"/>
      <c r="C5825" s="1" t="s">
        <v>13</v>
      </c>
      <c r="D5825" s="2" t="s">
        <v>1066</v>
      </c>
      <c r="E5825" s="1" t="s">
        <v>22</v>
      </c>
      <c r="F5825" s="1" t="s">
        <v>3969</v>
      </c>
      <c r="G5825" s="1" t="b">
        <v>1</v>
      </c>
      <c r="H5825" s="1" t="b">
        <v>1</v>
      </c>
      <c r="I5825" s="1" t="s">
        <v>2236</v>
      </c>
      <c r="J5825" s="5"/>
    </row>
    <row r="5826" hidden="1">
      <c r="A5826" s="2" t="s">
        <v>1060</v>
      </c>
      <c r="B5826" s="14"/>
      <c r="C5826" s="1" t="s">
        <v>13</v>
      </c>
      <c r="D5826" s="2" t="s">
        <v>1067</v>
      </c>
      <c r="E5826" s="1" t="s">
        <v>22</v>
      </c>
      <c r="F5826" s="1" t="s">
        <v>3969</v>
      </c>
      <c r="G5826" s="1" t="b">
        <v>1</v>
      </c>
      <c r="H5826" s="1" t="b">
        <v>1</v>
      </c>
      <c r="I5826" s="1" t="s">
        <v>2236</v>
      </c>
      <c r="J5826" s="5"/>
    </row>
    <row r="5827" hidden="1">
      <c r="A5827" s="2" t="s">
        <v>1060</v>
      </c>
      <c r="B5827" s="14"/>
      <c r="C5827" s="1" t="s">
        <v>13</v>
      </c>
      <c r="D5827" s="2" t="s">
        <v>1073</v>
      </c>
      <c r="E5827" s="1" t="s">
        <v>22</v>
      </c>
      <c r="F5827" s="1" t="s">
        <v>3969</v>
      </c>
      <c r="G5827" s="1" t="b">
        <v>1</v>
      </c>
      <c r="H5827" s="1" t="b">
        <v>1</v>
      </c>
      <c r="I5827" s="1" t="s">
        <v>2236</v>
      </c>
      <c r="J5827" s="5"/>
    </row>
    <row r="5828" hidden="1">
      <c r="A5828" s="2" t="s">
        <v>1060</v>
      </c>
      <c r="B5828" s="14"/>
      <c r="C5828" s="1" t="s">
        <v>13</v>
      </c>
      <c r="D5828" s="2" t="s">
        <v>1156</v>
      </c>
      <c r="E5828" s="1" t="s">
        <v>15</v>
      </c>
      <c r="F5828" s="1" t="s">
        <v>3800</v>
      </c>
      <c r="G5828" s="1" t="b">
        <v>1</v>
      </c>
      <c r="H5828" s="1" t="b">
        <v>1</v>
      </c>
      <c r="I5828" s="1" t="s">
        <v>2236</v>
      </c>
      <c r="J5828" s="5"/>
    </row>
    <row r="5829" hidden="1">
      <c r="A5829" s="2" t="s">
        <v>1060</v>
      </c>
      <c r="B5829" s="14"/>
      <c r="C5829" s="1" t="s">
        <v>13</v>
      </c>
      <c r="D5829" s="2" t="s">
        <v>1157</v>
      </c>
      <c r="E5829" s="1" t="s">
        <v>17</v>
      </c>
      <c r="F5829" s="1" t="s">
        <v>2946</v>
      </c>
      <c r="G5829" s="1" t="b">
        <v>1</v>
      </c>
      <c r="H5829" s="1" t="b">
        <v>1</v>
      </c>
      <c r="I5829" s="1" t="s">
        <v>2236</v>
      </c>
      <c r="J5829" s="5"/>
    </row>
    <row r="5830" hidden="1">
      <c r="A5830" s="2" t="s">
        <v>1060</v>
      </c>
      <c r="B5830" s="14"/>
      <c r="C5830" s="1" t="s">
        <v>13</v>
      </c>
      <c r="D5830" s="2" t="s">
        <v>1061</v>
      </c>
      <c r="E5830" s="1" t="s">
        <v>15</v>
      </c>
      <c r="F5830" s="1" t="s">
        <v>2348</v>
      </c>
      <c r="G5830" s="1" t="b">
        <v>1</v>
      </c>
      <c r="H5830" s="1" t="b">
        <v>1</v>
      </c>
      <c r="I5830" s="1" t="s">
        <v>2236</v>
      </c>
      <c r="J5830" s="5"/>
    </row>
    <row r="5831" hidden="1">
      <c r="A5831" s="2" t="s">
        <v>1061</v>
      </c>
      <c r="B5831" s="14"/>
      <c r="C5831" s="1" t="s">
        <v>15</v>
      </c>
      <c r="D5831" s="2" t="s">
        <v>1157</v>
      </c>
      <c r="E5831" s="1" t="s">
        <v>17</v>
      </c>
      <c r="F5831" s="4"/>
      <c r="G5831" s="1" t="b">
        <v>1</v>
      </c>
      <c r="H5831" s="1" t="b">
        <v>1</v>
      </c>
      <c r="I5831" s="1" t="s">
        <v>2207</v>
      </c>
      <c r="J5831" s="5"/>
    </row>
    <row r="5832" hidden="1">
      <c r="A5832" s="2" t="s">
        <v>1061</v>
      </c>
      <c r="B5832" s="14"/>
      <c r="C5832" s="1" t="s">
        <v>15</v>
      </c>
      <c r="D5832" s="2" t="s">
        <v>1157</v>
      </c>
      <c r="E5832" s="1" t="s">
        <v>17</v>
      </c>
      <c r="F5832" s="1" t="s">
        <v>2946</v>
      </c>
      <c r="G5832" s="1" t="b">
        <v>1</v>
      </c>
      <c r="H5832" s="1" t="b">
        <v>1</v>
      </c>
      <c r="I5832" s="1" t="s">
        <v>2207</v>
      </c>
      <c r="J5832" s="5"/>
    </row>
    <row r="5833" hidden="1">
      <c r="A5833" s="2" t="s">
        <v>1063</v>
      </c>
      <c r="B5833" s="14"/>
      <c r="C5833" s="1" t="s">
        <v>22</v>
      </c>
      <c r="D5833" s="2" t="s">
        <v>1066</v>
      </c>
      <c r="E5833" s="1" t="s">
        <v>22</v>
      </c>
      <c r="F5833" s="1" t="s">
        <v>3970</v>
      </c>
      <c r="G5833" s="1" t="b">
        <v>1</v>
      </c>
      <c r="H5833" s="1" t="b">
        <v>1</v>
      </c>
      <c r="I5833" s="1" t="s">
        <v>2221</v>
      </c>
      <c r="J5833" s="5"/>
    </row>
    <row r="5834" hidden="1">
      <c r="A5834" s="2" t="s">
        <v>1063</v>
      </c>
      <c r="B5834" s="14"/>
      <c r="C5834" s="1" t="s">
        <v>22</v>
      </c>
      <c r="D5834" s="2" t="s">
        <v>1157</v>
      </c>
      <c r="E5834" s="1" t="s">
        <v>17</v>
      </c>
      <c r="F5834" s="1" t="s">
        <v>3971</v>
      </c>
      <c r="G5834" s="1" t="b">
        <v>1</v>
      </c>
      <c r="H5834" s="1" t="b">
        <v>1</v>
      </c>
      <c r="I5834" s="1" t="s">
        <v>2221</v>
      </c>
      <c r="J5834" s="5"/>
    </row>
    <row r="5835" hidden="1">
      <c r="A5835" s="2" t="s">
        <v>1063</v>
      </c>
      <c r="B5835" s="14"/>
      <c r="C5835" s="1" t="s">
        <v>22</v>
      </c>
      <c r="D5835" s="2" t="s">
        <v>1060</v>
      </c>
      <c r="E5835" s="1" t="s">
        <v>13</v>
      </c>
      <c r="F5835" s="1" t="s">
        <v>3972</v>
      </c>
      <c r="G5835" s="1" t="b">
        <v>1</v>
      </c>
      <c r="H5835" s="1" t="b">
        <v>1</v>
      </c>
      <c r="I5835" s="1" t="s">
        <v>2221</v>
      </c>
      <c r="J5835" s="5"/>
    </row>
    <row r="5836" hidden="1">
      <c r="A5836" s="2" t="s">
        <v>1063</v>
      </c>
      <c r="B5836" s="14"/>
      <c r="C5836" s="1" t="s">
        <v>22</v>
      </c>
      <c r="D5836" s="2" t="s">
        <v>1060</v>
      </c>
      <c r="E5836" s="1" t="s">
        <v>13</v>
      </c>
      <c r="F5836" s="1" t="s">
        <v>3973</v>
      </c>
      <c r="G5836" s="1" t="b">
        <v>1</v>
      </c>
      <c r="H5836" s="1" t="b">
        <v>1</v>
      </c>
      <c r="I5836" s="1" t="s">
        <v>2236</v>
      </c>
      <c r="J5836" s="5"/>
    </row>
    <row r="5837" hidden="1">
      <c r="A5837" s="2" t="s">
        <v>1064</v>
      </c>
      <c r="B5837" s="14"/>
      <c r="C5837" s="1" t="s">
        <v>22</v>
      </c>
      <c r="D5837" s="2" t="s">
        <v>1067</v>
      </c>
      <c r="E5837" s="1" t="s">
        <v>22</v>
      </c>
      <c r="F5837" s="1" t="s">
        <v>3974</v>
      </c>
      <c r="G5837" s="1" t="b">
        <v>1</v>
      </c>
      <c r="H5837" s="1" t="b">
        <v>1</v>
      </c>
      <c r="I5837" s="1" t="s">
        <v>2221</v>
      </c>
      <c r="J5837" s="5"/>
    </row>
    <row r="5838" hidden="1">
      <c r="A5838" s="2" t="s">
        <v>1064</v>
      </c>
      <c r="B5838" s="14"/>
      <c r="C5838" s="1" t="s">
        <v>22</v>
      </c>
      <c r="D5838" s="2" t="s">
        <v>1157</v>
      </c>
      <c r="E5838" s="1" t="s">
        <v>17</v>
      </c>
      <c r="F5838" s="1" t="s">
        <v>3971</v>
      </c>
      <c r="G5838" s="1" t="b">
        <v>1</v>
      </c>
      <c r="H5838" s="1" t="b">
        <v>1</v>
      </c>
      <c r="I5838" s="1" t="s">
        <v>2221</v>
      </c>
      <c r="J5838" s="5"/>
    </row>
    <row r="5839" hidden="1">
      <c r="A5839" s="2" t="s">
        <v>1065</v>
      </c>
      <c r="B5839" s="14"/>
      <c r="C5839" s="1" t="s">
        <v>22</v>
      </c>
      <c r="D5839" s="2" t="s">
        <v>1114</v>
      </c>
      <c r="E5839" s="1" t="s">
        <v>22</v>
      </c>
      <c r="F5839" s="1" t="s">
        <v>3975</v>
      </c>
      <c r="G5839" s="1" t="b">
        <v>1</v>
      </c>
      <c r="H5839" s="1" t="b">
        <v>1</v>
      </c>
      <c r="I5839" s="1" t="s">
        <v>2221</v>
      </c>
      <c r="J5839" s="5"/>
    </row>
    <row r="5840" hidden="1">
      <c r="A5840" s="2" t="s">
        <v>1065</v>
      </c>
      <c r="B5840" s="14"/>
      <c r="C5840" s="1" t="s">
        <v>22</v>
      </c>
      <c r="D5840" s="2" t="s">
        <v>1060</v>
      </c>
      <c r="E5840" s="1" t="s">
        <v>13</v>
      </c>
      <c r="F5840" s="1" t="s">
        <v>3972</v>
      </c>
      <c r="G5840" s="1" t="b">
        <v>1</v>
      </c>
      <c r="H5840" s="1" t="b">
        <v>1</v>
      </c>
      <c r="I5840" s="1" t="s">
        <v>2221</v>
      </c>
      <c r="J5840" s="5"/>
    </row>
    <row r="5841" hidden="1">
      <c r="A5841" s="2" t="s">
        <v>1065</v>
      </c>
      <c r="B5841" s="14"/>
      <c r="C5841" s="1" t="s">
        <v>22</v>
      </c>
      <c r="D5841" s="2" t="s">
        <v>1157</v>
      </c>
      <c r="E5841" s="1" t="s">
        <v>17</v>
      </c>
      <c r="F5841" s="1" t="s">
        <v>3976</v>
      </c>
      <c r="G5841" s="1" t="b">
        <v>1</v>
      </c>
      <c r="H5841" s="1" t="b">
        <v>1</v>
      </c>
      <c r="I5841" s="1" t="s">
        <v>2236</v>
      </c>
      <c r="J5841" s="5"/>
    </row>
    <row r="5842" hidden="1">
      <c r="A5842" s="2" t="s">
        <v>1065</v>
      </c>
      <c r="B5842" s="14"/>
      <c r="C5842" s="1" t="s">
        <v>22</v>
      </c>
      <c r="D5842" s="2" t="s">
        <v>1156</v>
      </c>
      <c r="E5842" s="1" t="s">
        <v>15</v>
      </c>
      <c r="F5842" s="1" t="s">
        <v>3977</v>
      </c>
      <c r="G5842" s="1" t="b">
        <v>1</v>
      </c>
      <c r="H5842" s="1" t="b">
        <v>1</v>
      </c>
      <c r="I5842" s="1" t="s">
        <v>2236</v>
      </c>
      <c r="J5842" s="5"/>
    </row>
    <row r="5843" hidden="1">
      <c r="A5843" s="2" t="s">
        <v>1066</v>
      </c>
      <c r="B5843" s="14"/>
      <c r="C5843" s="1" t="s">
        <v>22</v>
      </c>
      <c r="D5843" s="2" t="s">
        <v>1069</v>
      </c>
      <c r="E5843" s="1" t="s">
        <v>22</v>
      </c>
      <c r="F5843" s="1" t="s">
        <v>3978</v>
      </c>
      <c r="G5843" s="1" t="b">
        <v>1</v>
      </c>
      <c r="H5843" s="1" t="b">
        <v>1</v>
      </c>
      <c r="I5843" s="1" t="s">
        <v>2221</v>
      </c>
      <c r="J5843" s="5"/>
    </row>
    <row r="5844" hidden="1">
      <c r="A5844" s="2" t="s">
        <v>1066</v>
      </c>
      <c r="B5844" s="14"/>
      <c r="C5844" s="1" t="s">
        <v>22</v>
      </c>
      <c r="D5844" s="2" t="s">
        <v>1123</v>
      </c>
      <c r="E5844" s="1" t="s">
        <v>22</v>
      </c>
      <c r="F5844" s="1" t="s">
        <v>3979</v>
      </c>
      <c r="G5844" s="1" t="b">
        <v>1</v>
      </c>
      <c r="H5844" s="1" t="b">
        <v>1</v>
      </c>
      <c r="I5844" s="1" t="s">
        <v>2221</v>
      </c>
      <c r="J5844" s="5"/>
    </row>
    <row r="5845" hidden="1">
      <c r="A5845" s="2" t="s">
        <v>1066</v>
      </c>
      <c r="B5845" s="14"/>
      <c r="C5845" s="1" t="s">
        <v>22</v>
      </c>
      <c r="D5845" s="2" t="s">
        <v>1072</v>
      </c>
      <c r="E5845" s="1" t="s">
        <v>22</v>
      </c>
      <c r="F5845" s="1" t="s">
        <v>3980</v>
      </c>
      <c r="G5845" s="1" t="b">
        <v>1</v>
      </c>
      <c r="H5845" s="1" t="b">
        <v>1</v>
      </c>
      <c r="I5845" s="1" t="s">
        <v>2221</v>
      </c>
      <c r="J5845" s="5"/>
    </row>
    <row r="5846" hidden="1">
      <c r="A5846" s="2" t="s">
        <v>1066</v>
      </c>
      <c r="B5846" s="14"/>
      <c r="C5846" s="1" t="s">
        <v>22</v>
      </c>
      <c r="D5846" s="2" t="s">
        <v>1069</v>
      </c>
      <c r="E5846" s="1" t="s">
        <v>22</v>
      </c>
      <c r="F5846" s="1" t="s">
        <v>3981</v>
      </c>
      <c r="G5846" s="1" t="b">
        <v>1</v>
      </c>
      <c r="H5846" s="1" t="b">
        <v>1</v>
      </c>
      <c r="I5846" s="1" t="s">
        <v>2221</v>
      </c>
      <c r="J5846" s="5"/>
    </row>
    <row r="5847" hidden="1">
      <c r="A5847" s="2" t="s">
        <v>1066</v>
      </c>
      <c r="B5847" s="14"/>
      <c r="C5847" s="1" t="s">
        <v>22</v>
      </c>
      <c r="D5847" s="2" t="s">
        <v>1123</v>
      </c>
      <c r="E5847" s="1" t="s">
        <v>22</v>
      </c>
      <c r="F5847" s="1" t="s">
        <v>3982</v>
      </c>
      <c r="G5847" s="1" t="b">
        <v>1</v>
      </c>
      <c r="H5847" s="1" t="b">
        <v>1</v>
      </c>
      <c r="I5847" s="1" t="s">
        <v>2221</v>
      </c>
      <c r="J5847" s="5"/>
    </row>
    <row r="5848" hidden="1">
      <c r="A5848" s="2" t="s">
        <v>1066</v>
      </c>
      <c r="B5848" s="14"/>
      <c r="C5848" s="1" t="s">
        <v>22</v>
      </c>
      <c r="D5848" s="2" t="s">
        <v>1072</v>
      </c>
      <c r="E5848" s="1" t="s">
        <v>22</v>
      </c>
      <c r="F5848" s="1" t="s">
        <v>3980</v>
      </c>
      <c r="G5848" s="1" t="b">
        <v>1</v>
      </c>
      <c r="H5848" s="1" t="b">
        <v>1</v>
      </c>
      <c r="I5848" s="1" t="s">
        <v>2221</v>
      </c>
      <c r="J5848" s="5"/>
    </row>
    <row r="5849" hidden="1">
      <c r="A5849" s="2" t="s">
        <v>1066</v>
      </c>
      <c r="B5849" s="14"/>
      <c r="C5849" s="1" t="s">
        <v>22</v>
      </c>
      <c r="D5849" s="2" t="s">
        <v>1063</v>
      </c>
      <c r="E5849" s="1" t="s">
        <v>22</v>
      </c>
      <c r="F5849" s="1" t="s">
        <v>3983</v>
      </c>
      <c r="G5849" s="1" t="b">
        <v>1</v>
      </c>
      <c r="H5849" s="1" t="b">
        <v>1</v>
      </c>
      <c r="I5849" s="1" t="s">
        <v>2221</v>
      </c>
      <c r="J5849" s="5"/>
    </row>
    <row r="5850" hidden="1">
      <c r="A5850" s="2" t="s">
        <v>1066</v>
      </c>
      <c r="B5850" s="14"/>
      <c r="C5850" s="1" t="s">
        <v>22</v>
      </c>
      <c r="D5850" s="2" t="s">
        <v>1157</v>
      </c>
      <c r="E5850" s="1" t="s">
        <v>17</v>
      </c>
      <c r="F5850" s="1" t="s">
        <v>3984</v>
      </c>
      <c r="G5850" s="1" t="b">
        <v>1</v>
      </c>
      <c r="H5850" s="1" t="b">
        <v>1</v>
      </c>
      <c r="I5850" s="1" t="s">
        <v>2236</v>
      </c>
      <c r="J5850" s="5"/>
    </row>
    <row r="5851" hidden="1">
      <c r="A5851" s="2" t="s">
        <v>1066</v>
      </c>
      <c r="B5851" s="14"/>
      <c r="C5851" s="1" t="s">
        <v>22</v>
      </c>
      <c r="D5851" s="2" t="s">
        <v>1127</v>
      </c>
      <c r="E5851" s="1" t="s">
        <v>22</v>
      </c>
      <c r="F5851" s="1" t="s">
        <v>3985</v>
      </c>
      <c r="G5851" s="1" t="b">
        <v>1</v>
      </c>
      <c r="H5851" s="1" t="b">
        <v>1</v>
      </c>
      <c r="I5851" s="1" t="s">
        <v>2221</v>
      </c>
      <c r="J5851" s="5"/>
    </row>
    <row r="5852" hidden="1">
      <c r="A5852" s="2" t="s">
        <v>1066</v>
      </c>
      <c r="B5852" s="14"/>
      <c r="C5852" s="1" t="s">
        <v>22</v>
      </c>
      <c r="D5852" s="2" t="s">
        <v>1080</v>
      </c>
      <c r="E5852" s="1" t="s">
        <v>22</v>
      </c>
      <c r="F5852" s="1" t="s">
        <v>3986</v>
      </c>
      <c r="G5852" s="1" t="b">
        <v>1</v>
      </c>
      <c r="H5852" s="1" t="b">
        <v>1</v>
      </c>
      <c r="I5852" s="1" t="s">
        <v>2221</v>
      </c>
      <c r="J5852" s="5"/>
    </row>
    <row r="5853" hidden="1">
      <c r="A5853" s="2" t="s">
        <v>1066</v>
      </c>
      <c r="B5853" s="14"/>
      <c r="C5853" s="1" t="s">
        <v>22</v>
      </c>
      <c r="D5853" s="2" t="s">
        <v>1075</v>
      </c>
      <c r="E5853" s="1" t="s">
        <v>22</v>
      </c>
      <c r="F5853" s="1" t="s">
        <v>3987</v>
      </c>
      <c r="G5853" s="1" t="b">
        <v>1</v>
      </c>
      <c r="H5853" s="1" t="b">
        <v>1</v>
      </c>
      <c r="I5853" s="1" t="s">
        <v>2221</v>
      </c>
      <c r="J5853" s="5"/>
    </row>
    <row r="5854" hidden="1">
      <c r="A5854" s="2" t="s">
        <v>1066</v>
      </c>
      <c r="B5854" s="14"/>
      <c r="C5854" s="1" t="s">
        <v>22</v>
      </c>
      <c r="D5854" s="2" t="s">
        <v>1131</v>
      </c>
      <c r="E5854" s="1" t="s">
        <v>22</v>
      </c>
      <c r="F5854" s="1" t="s">
        <v>3988</v>
      </c>
      <c r="G5854" s="1" t="b">
        <v>1</v>
      </c>
      <c r="H5854" s="1" t="b">
        <v>1</v>
      </c>
      <c r="I5854" s="1" t="s">
        <v>2221</v>
      </c>
      <c r="J5854" s="5"/>
    </row>
    <row r="5855" hidden="1">
      <c r="A5855" s="2" t="s">
        <v>1066</v>
      </c>
      <c r="B5855" s="14"/>
      <c r="C5855" s="1" t="s">
        <v>22</v>
      </c>
      <c r="D5855" s="2" t="s">
        <v>1132</v>
      </c>
      <c r="E5855" s="1" t="s">
        <v>22</v>
      </c>
      <c r="F5855" s="1" t="s">
        <v>3989</v>
      </c>
      <c r="G5855" s="1" t="b">
        <v>1</v>
      </c>
      <c r="H5855" s="1" t="b">
        <v>1</v>
      </c>
      <c r="I5855" s="1" t="s">
        <v>2221</v>
      </c>
      <c r="J5855" s="5"/>
    </row>
    <row r="5856" hidden="1">
      <c r="A5856" s="2" t="s">
        <v>1066</v>
      </c>
      <c r="B5856" s="14"/>
      <c r="C5856" s="1" t="s">
        <v>22</v>
      </c>
      <c r="D5856" s="2" t="s">
        <v>1157</v>
      </c>
      <c r="E5856" s="1" t="s">
        <v>17</v>
      </c>
      <c r="F5856" s="1" t="s">
        <v>3990</v>
      </c>
      <c r="G5856" s="1" t="b">
        <v>1</v>
      </c>
      <c r="H5856" s="1" t="b">
        <v>1</v>
      </c>
      <c r="I5856" s="1" t="s">
        <v>2236</v>
      </c>
      <c r="J5856" s="5"/>
    </row>
    <row r="5857" hidden="1">
      <c r="A5857" s="2" t="s">
        <v>1066</v>
      </c>
      <c r="B5857" s="14"/>
      <c r="C5857" s="1" t="s">
        <v>22</v>
      </c>
      <c r="D5857" s="2" t="s">
        <v>1156</v>
      </c>
      <c r="E5857" s="1" t="s">
        <v>15</v>
      </c>
      <c r="F5857" s="1" t="s">
        <v>3991</v>
      </c>
      <c r="G5857" s="1" t="b">
        <v>1</v>
      </c>
      <c r="H5857" s="1" t="b">
        <v>1</v>
      </c>
      <c r="I5857" s="1" t="s">
        <v>2236</v>
      </c>
      <c r="J5857" s="5"/>
    </row>
    <row r="5858" hidden="1">
      <c r="A5858" s="2" t="s">
        <v>1067</v>
      </c>
      <c r="B5858" s="14"/>
      <c r="C5858" s="1" t="s">
        <v>22</v>
      </c>
      <c r="D5858" s="2" t="s">
        <v>1116</v>
      </c>
      <c r="E5858" s="1" t="s">
        <v>22</v>
      </c>
      <c r="F5858" s="1" t="s">
        <v>3992</v>
      </c>
      <c r="G5858" s="1" t="b">
        <v>1</v>
      </c>
      <c r="H5858" s="1" t="b">
        <v>1</v>
      </c>
      <c r="I5858" s="1" t="s">
        <v>2221</v>
      </c>
      <c r="J5858" s="5"/>
    </row>
    <row r="5859" hidden="1">
      <c r="A5859" s="2" t="s">
        <v>1067</v>
      </c>
      <c r="B5859" s="14"/>
      <c r="C5859" s="1" t="s">
        <v>22</v>
      </c>
      <c r="D5859" s="2" t="s">
        <v>1111</v>
      </c>
      <c r="E5859" s="1" t="s">
        <v>22</v>
      </c>
      <c r="F5859" s="1" t="s">
        <v>3993</v>
      </c>
      <c r="G5859" s="1" t="b">
        <v>1</v>
      </c>
      <c r="H5859" s="1" t="b">
        <v>1</v>
      </c>
      <c r="I5859" s="1" t="s">
        <v>2221</v>
      </c>
      <c r="J5859" s="5"/>
    </row>
    <row r="5860" hidden="1">
      <c r="A5860" s="2" t="s">
        <v>1067</v>
      </c>
      <c r="B5860" s="14"/>
      <c r="C5860" s="1" t="s">
        <v>22</v>
      </c>
      <c r="D5860" s="2" t="s">
        <v>1113</v>
      </c>
      <c r="E5860" s="1" t="s">
        <v>22</v>
      </c>
      <c r="F5860" s="1" t="s">
        <v>3994</v>
      </c>
      <c r="G5860" s="1" t="b">
        <v>1</v>
      </c>
      <c r="H5860" s="1" t="b">
        <v>1</v>
      </c>
      <c r="I5860" s="1" t="s">
        <v>2221</v>
      </c>
      <c r="J5860" s="5"/>
    </row>
    <row r="5861" hidden="1">
      <c r="A5861" s="2" t="s">
        <v>1067</v>
      </c>
      <c r="B5861" s="14"/>
      <c r="C5861" s="1" t="s">
        <v>22</v>
      </c>
      <c r="D5861" s="2" t="s">
        <v>1130</v>
      </c>
      <c r="E5861" s="1" t="s">
        <v>22</v>
      </c>
      <c r="F5861" s="1" t="s">
        <v>3995</v>
      </c>
      <c r="G5861" s="1" t="b">
        <v>1</v>
      </c>
      <c r="H5861" s="1" t="b">
        <v>1</v>
      </c>
      <c r="I5861" s="1" t="s">
        <v>2221</v>
      </c>
      <c r="J5861" s="5"/>
    </row>
    <row r="5862" hidden="1">
      <c r="A5862" s="2" t="s">
        <v>1067</v>
      </c>
      <c r="B5862" s="14"/>
      <c r="C5862" s="1" t="s">
        <v>22</v>
      </c>
      <c r="D5862" s="2" t="s">
        <v>1115</v>
      </c>
      <c r="E5862" s="1" t="s">
        <v>22</v>
      </c>
      <c r="F5862" s="1" t="s">
        <v>3996</v>
      </c>
      <c r="G5862" s="1" t="b">
        <v>1</v>
      </c>
      <c r="H5862" s="1" t="b">
        <v>1</v>
      </c>
      <c r="I5862" s="1" t="s">
        <v>2221</v>
      </c>
      <c r="J5862" s="5"/>
    </row>
    <row r="5863" hidden="1">
      <c r="A5863" s="2" t="s">
        <v>1067</v>
      </c>
      <c r="B5863" s="14"/>
      <c r="C5863" s="1" t="s">
        <v>22</v>
      </c>
      <c r="D5863" s="2" t="s">
        <v>1074</v>
      </c>
      <c r="E5863" s="1" t="s">
        <v>22</v>
      </c>
      <c r="F5863" s="1" t="s">
        <v>3997</v>
      </c>
      <c r="G5863" s="1" t="b">
        <v>1</v>
      </c>
      <c r="H5863" s="1" t="b">
        <v>1</v>
      </c>
      <c r="I5863" s="1" t="s">
        <v>2221</v>
      </c>
      <c r="J5863" s="5"/>
    </row>
    <row r="5864" hidden="1">
      <c r="A5864" s="2" t="s">
        <v>1067</v>
      </c>
      <c r="B5864" s="14"/>
      <c r="C5864" s="1" t="s">
        <v>22</v>
      </c>
      <c r="D5864" s="2" t="s">
        <v>1130</v>
      </c>
      <c r="E5864" s="1" t="s">
        <v>22</v>
      </c>
      <c r="F5864" s="1" t="s">
        <v>3998</v>
      </c>
      <c r="G5864" s="1" t="b">
        <v>1</v>
      </c>
      <c r="H5864" s="1" t="b">
        <v>1</v>
      </c>
      <c r="I5864" s="1" t="s">
        <v>2221</v>
      </c>
      <c r="J5864" s="5"/>
    </row>
    <row r="5865" hidden="1">
      <c r="A5865" s="2" t="s">
        <v>1067</v>
      </c>
      <c r="B5865" s="14"/>
      <c r="C5865" s="1" t="s">
        <v>22</v>
      </c>
      <c r="D5865" s="2" t="s">
        <v>1068</v>
      </c>
      <c r="E5865" s="1" t="s">
        <v>22</v>
      </c>
      <c r="F5865" s="1" t="s">
        <v>3999</v>
      </c>
      <c r="G5865" s="1" t="b">
        <v>1</v>
      </c>
      <c r="H5865" s="1" t="b">
        <v>1</v>
      </c>
      <c r="I5865" s="1" t="s">
        <v>2221</v>
      </c>
      <c r="J5865" s="5"/>
    </row>
    <row r="5866" hidden="1">
      <c r="A5866" s="2" t="s">
        <v>1067</v>
      </c>
      <c r="B5866" s="14"/>
      <c r="C5866" s="1" t="s">
        <v>22</v>
      </c>
      <c r="D5866" s="2" t="s">
        <v>1077</v>
      </c>
      <c r="E5866" s="1" t="s">
        <v>22</v>
      </c>
      <c r="F5866" s="1" t="s">
        <v>4000</v>
      </c>
      <c r="G5866" s="1" t="b">
        <v>1</v>
      </c>
      <c r="H5866" s="1" t="b">
        <v>1</v>
      </c>
      <c r="I5866" s="1" t="s">
        <v>2221</v>
      </c>
      <c r="J5866" s="5"/>
    </row>
    <row r="5867" hidden="1">
      <c r="A5867" s="2" t="s">
        <v>1067</v>
      </c>
      <c r="B5867" s="14"/>
      <c r="C5867" s="1" t="s">
        <v>22</v>
      </c>
      <c r="D5867" s="2" t="s">
        <v>1064</v>
      </c>
      <c r="E5867" s="1" t="s">
        <v>22</v>
      </c>
      <c r="F5867" s="1" t="s">
        <v>4001</v>
      </c>
      <c r="G5867" s="1" t="b">
        <v>1</v>
      </c>
      <c r="H5867" s="1" t="b">
        <v>1</v>
      </c>
      <c r="I5867" s="1" t="s">
        <v>2221</v>
      </c>
      <c r="J5867" s="5"/>
    </row>
    <row r="5868" hidden="1">
      <c r="A5868" s="2" t="s">
        <v>1067</v>
      </c>
      <c r="B5868" s="14"/>
      <c r="C5868" s="1" t="s">
        <v>22</v>
      </c>
      <c r="D5868" s="2" t="s">
        <v>1078</v>
      </c>
      <c r="E5868" s="1" t="s">
        <v>22</v>
      </c>
      <c r="F5868" s="1" t="s">
        <v>4002</v>
      </c>
      <c r="G5868" s="1" t="b">
        <v>1</v>
      </c>
      <c r="H5868" s="1" t="b">
        <v>1</v>
      </c>
      <c r="I5868" s="1" t="s">
        <v>2221</v>
      </c>
      <c r="J5868" s="5"/>
    </row>
    <row r="5869" hidden="1">
      <c r="A5869" s="2" t="s">
        <v>1067</v>
      </c>
      <c r="B5869" s="14"/>
      <c r="C5869" s="1" t="s">
        <v>22</v>
      </c>
      <c r="D5869" s="2" t="s">
        <v>1068</v>
      </c>
      <c r="E5869" s="1" t="s">
        <v>22</v>
      </c>
      <c r="F5869" s="1" t="s">
        <v>3999</v>
      </c>
      <c r="G5869" s="1" t="b">
        <v>1</v>
      </c>
      <c r="H5869" s="1" t="b">
        <v>1</v>
      </c>
      <c r="I5869" s="1" t="s">
        <v>2221</v>
      </c>
      <c r="J5869" s="5"/>
    </row>
    <row r="5870" hidden="1">
      <c r="A5870" s="2" t="s">
        <v>1067</v>
      </c>
      <c r="B5870" s="14"/>
      <c r="C5870" s="1" t="s">
        <v>22</v>
      </c>
      <c r="D5870" s="2" t="s">
        <v>1111</v>
      </c>
      <c r="E5870" s="1" t="s">
        <v>22</v>
      </c>
      <c r="F5870" s="1" t="s">
        <v>3993</v>
      </c>
      <c r="G5870" s="1" t="b">
        <v>1</v>
      </c>
      <c r="H5870" s="1" t="b">
        <v>1</v>
      </c>
      <c r="I5870" s="1" t="s">
        <v>2221</v>
      </c>
      <c r="J5870" s="5"/>
    </row>
    <row r="5871" hidden="1">
      <c r="A5871" s="2" t="s">
        <v>1067</v>
      </c>
      <c r="B5871" s="14"/>
      <c r="C5871" s="1" t="s">
        <v>22</v>
      </c>
      <c r="D5871" s="2" t="s">
        <v>1116</v>
      </c>
      <c r="E5871" s="1" t="s">
        <v>22</v>
      </c>
      <c r="F5871" s="1" t="s">
        <v>3992</v>
      </c>
      <c r="G5871" s="1" t="b">
        <v>1</v>
      </c>
      <c r="H5871" s="1" t="b">
        <v>1</v>
      </c>
      <c r="I5871" s="1" t="s">
        <v>2221</v>
      </c>
      <c r="J5871" s="5"/>
    </row>
    <row r="5872" hidden="1">
      <c r="A5872" s="2" t="s">
        <v>1067</v>
      </c>
      <c r="B5872" s="14"/>
      <c r="C5872" s="1" t="s">
        <v>22</v>
      </c>
      <c r="D5872" s="2" t="s">
        <v>1071</v>
      </c>
      <c r="E5872" s="1" t="s">
        <v>22</v>
      </c>
      <c r="F5872" s="1" t="s">
        <v>4003</v>
      </c>
      <c r="G5872" s="1" t="b">
        <v>1</v>
      </c>
      <c r="H5872" s="1" t="b">
        <v>1</v>
      </c>
      <c r="I5872" s="1" t="s">
        <v>2221</v>
      </c>
      <c r="J5872" s="5"/>
    </row>
    <row r="5873" hidden="1">
      <c r="A5873" s="2" t="s">
        <v>1067</v>
      </c>
      <c r="B5873" s="14"/>
      <c r="C5873" s="1" t="s">
        <v>22</v>
      </c>
      <c r="D5873" s="2" t="s">
        <v>1122</v>
      </c>
      <c r="E5873" s="1" t="s">
        <v>22</v>
      </c>
      <c r="F5873" s="1" t="s">
        <v>4004</v>
      </c>
      <c r="G5873" s="1" t="b">
        <v>1</v>
      </c>
      <c r="H5873" s="1" t="b">
        <v>1</v>
      </c>
      <c r="I5873" s="1" t="s">
        <v>2221</v>
      </c>
      <c r="J5873" s="5"/>
    </row>
    <row r="5874" hidden="1">
      <c r="A5874" s="2" t="s">
        <v>1067</v>
      </c>
      <c r="B5874" s="14"/>
      <c r="C5874" s="1" t="s">
        <v>22</v>
      </c>
      <c r="D5874" s="2" t="s">
        <v>1157</v>
      </c>
      <c r="E5874" s="1" t="s">
        <v>17</v>
      </c>
      <c r="F5874" s="1" t="s">
        <v>3984</v>
      </c>
      <c r="G5874" s="1" t="b">
        <v>1</v>
      </c>
      <c r="H5874" s="1" t="b">
        <v>1</v>
      </c>
      <c r="I5874" s="1" t="s">
        <v>2236</v>
      </c>
      <c r="J5874" s="5"/>
    </row>
    <row r="5875" hidden="1">
      <c r="A5875" s="2" t="s">
        <v>1067</v>
      </c>
      <c r="B5875" s="14"/>
      <c r="C5875" s="1" t="s">
        <v>22</v>
      </c>
      <c r="D5875" s="2" t="s">
        <v>1078</v>
      </c>
      <c r="E5875" s="1" t="s">
        <v>22</v>
      </c>
      <c r="F5875" s="1" t="s">
        <v>4002</v>
      </c>
      <c r="G5875" s="1" t="b">
        <v>1</v>
      </c>
      <c r="H5875" s="1" t="b">
        <v>1</v>
      </c>
      <c r="I5875" s="1" t="s">
        <v>2221</v>
      </c>
      <c r="J5875" s="5"/>
    </row>
    <row r="5876" hidden="1">
      <c r="A5876" s="2" t="s">
        <v>1067</v>
      </c>
      <c r="B5876" s="14"/>
      <c r="C5876" s="1" t="s">
        <v>22</v>
      </c>
      <c r="D5876" s="2" t="s">
        <v>1064</v>
      </c>
      <c r="E5876" s="1" t="s">
        <v>22</v>
      </c>
      <c r="F5876" s="1" t="s">
        <v>4001</v>
      </c>
      <c r="G5876" s="1" t="b">
        <v>1</v>
      </c>
      <c r="H5876" s="1" t="b">
        <v>1</v>
      </c>
      <c r="I5876" s="1" t="s">
        <v>2221</v>
      </c>
      <c r="J5876" s="5"/>
    </row>
    <row r="5877" hidden="1">
      <c r="A5877" s="2" t="s">
        <v>1067</v>
      </c>
      <c r="B5877" s="14"/>
      <c r="C5877" s="1" t="s">
        <v>22</v>
      </c>
      <c r="D5877" s="2" t="s">
        <v>1071</v>
      </c>
      <c r="E5877" s="1" t="s">
        <v>22</v>
      </c>
      <c r="F5877" s="1" t="s">
        <v>4003</v>
      </c>
      <c r="G5877" s="1" t="b">
        <v>1</v>
      </c>
      <c r="H5877" s="1" t="b">
        <v>1</v>
      </c>
      <c r="I5877" s="1" t="s">
        <v>2221</v>
      </c>
      <c r="J5877" s="5"/>
    </row>
    <row r="5878" hidden="1">
      <c r="A5878" s="2" t="s">
        <v>1067</v>
      </c>
      <c r="B5878" s="14"/>
      <c r="C5878" s="1" t="s">
        <v>22</v>
      </c>
      <c r="D5878" s="2" t="s">
        <v>1122</v>
      </c>
      <c r="E5878" s="1" t="s">
        <v>22</v>
      </c>
      <c r="F5878" s="1" t="s">
        <v>4004</v>
      </c>
      <c r="G5878" s="1" t="b">
        <v>1</v>
      </c>
      <c r="H5878" s="1" t="b">
        <v>1</v>
      </c>
      <c r="I5878" s="1" t="s">
        <v>2221</v>
      </c>
      <c r="J5878" s="5"/>
    </row>
    <row r="5879" hidden="1">
      <c r="A5879" s="2" t="s">
        <v>1067</v>
      </c>
      <c r="B5879" s="14"/>
      <c r="C5879" s="1" t="s">
        <v>22</v>
      </c>
      <c r="D5879" s="2" t="s">
        <v>1074</v>
      </c>
      <c r="E5879" s="1" t="s">
        <v>22</v>
      </c>
      <c r="F5879" s="1" t="s">
        <v>3997</v>
      </c>
      <c r="G5879" s="1" t="b">
        <v>1</v>
      </c>
      <c r="H5879" s="1" t="b">
        <v>1</v>
      </c>
      <c r="I5879" s="1" t="s">
        <v>2221</v>
      </c>
      <c r="J5879" s="5"/>
    </row>
    <row r="5880" hidden="1">
      <c r="A5880" s="2" t="s">
        <v>1067</v>
      </c>
      <c r="B5880" s="14"/>
      <c r="C5880" s="1" t="s">
        <v>22</v>
      </c>
      <c r="D5880" s="2" t="s">
        <v>1157</v>
      </c>
      <c r="E5880" s="1" t="s">
        <v>17</v>
      </c>
      <c r="F5880" s="1" t="s">
        <v>3990</v>
      </c>
      <c r="G5880" s="1" t="b">
        <v>1</v>
      </c>
      <c r="H5880" s="1" t="b">
        <v>1</v>
      </c>
      <c r="I5880" s="1" t="s">
        <v>2236</v>
      </c>
      <c r="J5880" s="5"/>
    </row>
    <row r="5881" hidden="1">
      <c r="A5881" s="2" t="s">
        <v>1067</v>
      </c>
      <c r="B5881" s="14"/>
      <c r="C5881" s="1" t="s">
        <v>22</v>
      </c>
      <c r="D5881" s="2" t="s">
        <v>1156</v>
      </c>
      <c r="E5881" s="1" t="s">
        <v>15</v>
      </c>
      <c r="F5881" s="1" t="s">
        <v>3991</v>
      </c>
      <c r="G5881" s="1" t="b">
        <v>1</v>
      </c>
      <c r="H5881" s="1" t="b">
        <v>1</v>
      </c>
      <c r="I5881" s="1" t="s">
        <v>2236</v>
      </c>
      <c r="J5881" s="5"/>
    </row>
    <row r="5882" hidden="1">
      <c r="A5882" s="2" t="s">
        <v>1068</v>
      </c>
      <c r="B5882" s="14"/>
      <c r="C5882" s="1" t="s">
        <v>22</v>
      </c>
      <c r="D5882" s="2" t="s">
        <v>1067</v>
      </c>
      <c r="E5882" s="1" t="s">
        <v>22</v>
      </c>
      <c r="F5882" s="1" t="s">
        <v>4005</v>
      </c>
      <c r="G5882" s="1" t="b">
        <v>1</v>
      </c>
      <c r="H5882" s="1" t="b">
        <v>1</v>
      </c>
      <c r="I5882" s="1" t="s">
        <v>2221</v>
      </c>
      <c r="J5882" s="5"/>
    </row>
    <row r="5883" hidden="1">
      <c r="A5883" s="2" t="s">
        <v>1068</v>
      </c>
      <c r="B5883" s="14"/>
      <c r="C5883" s="1" t="s">
        <v>22</v>
      </c>
      <c r="D5883" s="2" t="s">
        <v>1157</v>
      </c>
      <c r="E5883" s="1" t="s">
        <v>17</v>
      </c>
      <c r="F5883" s="1" t="s">
        <v>3971</v>
      </c>
      <c r="G5883" s="1" t="b">
        <v>1</v>
      </c>
      <c r="H5883" s="1" t="b">
        <v>1</v>
      </c>
      <c r="I5883" s="1" t="s">
        <v>2221</v>
      </c>
      <c r="J5883" s="5"/>
    </row>
    <row r="5884" hidden="1">
      <c r="A5884" s="2" t="s">
        <v>1069</v>
      </c>
      <c r="B5884" s="14"/>
      <c r="C5884" s="1" t="s">
        <v>22</v>
      </c>
      <c r="D5884" s="2" t="s">
        <v>1066</v>
      </c>
      <c r="E5884" s="1" t="s">
        <v>22</v>
      </c>
      <c r="F5884" s="1" t="s">
        <v>4006</v>
      </c>
      <c r="G5884" s="1" t="b">
        <v>1</v>
      </c>
      <c r="H5884" s="1" t="b">
        <v>1</v>
      </c>
      <c r="I5884" s="1" t="s">
        <v>2221</v>
      </c>
      <c r="J5884" s="5"/>
    </row>
    <row r="5885" hidden="1">
      <c r="A5885" s="2" t="s">
        <v>1069</v>
      </c>
      <c r="B5885" s="14"/>
      <c r="C5885" s="1" t="s">
        <v>22</v>
      </c>
      <c r="D5885" s="2" t="s">
        <v>1060</v>
      </c>
      <c r="E5885" s="1" t="s">
        <v>13</v>
      </c>
      <c r="F5885" s="1" t="s">
        <v>3972</v>
      </c>
      <c r="G5885" s="1" t="b">
        <v>1</v>
      </c>
      <c r="H5885" s="1" t="b">
        <v>1</v>
      </c>
      <c r="I5885" s="1" t="s">
        <v>2221</v>
      </c>
      <c r="J5885" s="5"/>
    </row>
    <row r="5886" hidden="1">
      <c r="A5886" s="2" t="s">
        <v>1069</v>
      </c>
      <c r="B5886" s="14"/>
      <c r="C5886" s="1" t="s">
        <v>22</v>
      </c>
      <c r="D5886" s="2" t="s">
        <v>1157</v>
      </c>
      <c r="E5886" s="1" t="s">
        <v>17</v>
      </c>
      <c r="F5886" s="1" t="s">
        <v>3976</v>
      </c>
      <c r="G5886" s="1" t="b">
        <v>1</v>
      </c>
      <c r="H5886" s="1" t="b">
        <v>1</v>
      </c>
      <c r="I5886" s="1" t="s">
        <v>2236</v>
      </c>
      <c r="J5886" s="5"/>
    </row>
    <row r="5887" hidden="1">
      <c r="A5887" s="2" t="s">
        <v>1069</v>
      </c>
      <c r="B5887" s="14"/>
      <c r="C5887" s="1" t="s">
        <v>22</v>
      </c>
      <c r="D5887" s="2" t="s">
        <v>1156</v>
      </c>
      <c r="E5887" s="1" t="s">
        <v>15</v>
      </c>
      <c r="F5887" s="1" t="s">
        <v>3977</v>
      </c>
      <c r="G5887" s="1" t="b">
        <v>1</v>
      </c>
      <c r="H5887" s="1" t="b">
        <v>1</v>
      </c>
      <c r="I5887" s="1" t="s">
        <v>2236</v>
      </c>
      <c r="J5887" s="5"/>
    </row>
    <row r="5888" hidden="1">
      <c r="A5888" s="2" t="s">
        <v>1070</v>
      </c>
      <c r="B5888" s="14"/>
      <c r="C5888" s="1" t="s">
        <v>22</v>
      </c>
      <c r="D5888" s="2" t="s">
        <v>1073</v>
      </c>
      <c r="E5888" s="1" t="s">
        <v>22</v>
      </c>
      <c r="F5888" s="1" t="s">
        <v>4007</v>
      </c>
      <c r="G5888" s="1" t="b">
        <v>1</v>
      </c>
      <c r="H5888" s="1" t="b">
        <v>1</v>
      </c>
      <c r="I5888" s="1" t="s">
        <v>2221</v>
      </c>
      <c r="J5888" s="5"/>
    </row>
    <row r="5889" hidden="1">
      <c r="A5889" s="2" t="s">
        <v>1070</v>
      </c>
      <c r="B5889" s="14"/>
      <c r="C5889" s="1" t="s">
        <v>22</v>
      </c>
      <c r="D5889" s="2" t="s">
        <v>1060</v>
      </c>
      <c r="E5889" s="1" t="s">
        <v>13</v>
      </c>
      <c r="F5889" s="1" t="s">
        <v>3972</v>
      </c>
      <c r="G5889" s="1" t="b">
        <v>1</v>
      </c>
      <c r="H5889" s="1" t="b">
        <v>1</v>
      </c>
      <c r="I5889" s="1" t="s">
        <v>2221</v>
      </c>
      <c r="J5889" s="5"/>
    </row>
    <row r="5890" hidden="1">
      <c r="A5890" s="2" t="s">
        <v>1070</v>
      </c>
      <c r="B5890" s="14"/>
      <c r="C5890" s="1" t="s">
        <v>22</v>
      </c>
      <c r="D5890" s="2" t="s">
        <v>1073</v>
      </c>
      <c r="E5890" s="1" t="s">
        <v>22</v>
      </c>
      <c r="F5890" s="1" t="s">
        <v>4007</v>
      </c>
      <c r="G5890" s="1" t="b">
        <v>1</v>
      </c>
      <c r="H5890" s="1" t="b">
        <v>1</v>
      </c>
      <c r="I5890" s="1" t="s">
        <v>2221</v>
      </c>
      <c r="J5890" s="5"/>
    </row>
    <row r="5891" hidden="1">
      <c r="A5891" s="2" t="s">
        <v>1070</v>
      </c>
      <c r="B5891" s="14"/>
      <c r="C5891" s="1" t="s">
        <v>22</v>
      </c>
      <c r="D5891" s="2" t="s">
        <v>1060</v>
      </c>
      <c r="E5891" s="1" t="s">
        <v>13</v>
      </c>
      <c r="F5891" s="1" t="s">
        <v>4008</v>
      </c>
      <c r="G5891" s="1" t="b">
        <v>1</v>
      </c>
      <c r="H5891" s="1" t="b">
        <v>1</v>
      </c>
      <c r="I5891" s="1" t="s">
        <v>2236</v>
      </c>
      <c r="J5891" s="5"/>
    </row>
    <row r="5892" hidden="1">
      <c r="A5892" s="2" t="s">
        <v>1071</v>
      </c>
      <c r="B5892" s="14"/>
      <c r="C5892" s="1" t="s">
        <v>22</v>
      </c>
      <c r="D5892" s="2" t="s">
        <v>1067</v>
      </c>
      <c r="E5892" s="1" t="s">
        <v>22</v>
      </c>
      <c r="F5892" s="1" t="s">
        <v>4005</v>
      </c>
      <c r="G5892" s="1" t="b">
        <v>1</v>
      </c>
      <c r="H5892" s="1" t="b">
        <v>1</v>
      </c>
      <c r="I5892" s="1" t="s">
        <v>2221</v>
      </c>
      <c r="J5892" s="5"/>
    </row>
    <row r="5893" hidden="1">
      <c r="A5893" s="2" t="s">
        <v>1071</v>
      </c>
      <c r="B5893" s="14"/>
      <c r="C5893" s="1" t="s">
        <v>22</v>
      </c>
      <c r="D5893" s="2" t="s">
        <v>1067</v>
      </c>
      <c r="E5893" s="1" t="s">
        <v>22</v>
      </c>
      <c r="F5893" s="1" t="s">
        <v>4005</v>
      </c>
      <c r="G5893" s="1" t="b">
        <v>1</v>
      </c>
      <c r="H5893" s="1" t="b">
        <v>1</v>
      </c>
      <c r="I5893" s="1" t="s">
        <v>2221</v>
      </c>
      <c r="J5893" s="5"/>
    </row>
    <row r="5894" hidden="1">
      <c r="A5894" s="2" t="s">
        <v>1072</v>
      </c>
      <c r="B5894" s="14"/>
      <c r="C5894" s="1" t="s">
        <v>22</v>
      </c>
      <c r="D5894" s="2" t="s">
        <v>1066</v>
      </c>
      <c r="E5894" s="1" t="s">
        <v>22</v>
      </c>
      <c r="F5894" s="1" t="s">
        <v>4006</v>
      </c>
      <c r="G5894" s="1" t="b">
        <v>1</v>
      </c>
      <c r="H5894" s="1" t="b">
        <v>1</v>
      </c>
      <c r="I5894" s="1" t="s">
        <v>2221</v>
      </c>
      <c r="J5894" s="5"/>
    </row>
    <row r="5895" hidden="1">
      <c r="A5895" s="2" t="s">
        <v>1072</v>
      </c>
      <c r="B5895" s="14"/>
      <c r="C5895" s="1" t="s">
        <v>22</v>
      </c>
      <c r="D5895" s="2" t="s">
        <v>1157</v>
      </c>
      <c r="E5895" s="1" t="s">
        <v>17</v>
      </c>
      <c r="F5895" s="1" t="s">
        <v>3971</v>
      </c>
      <c r="G5895" s="1" t="b">
        <v>1</v>
      </c>
      <c r="H5895" s="1" t="b">
        <v>1</v>
      </c>
      <c r="I5895" s="1" t="s">
        <v>2221</v>
      </c>
      <c r="J5895" s="5"/>
    </row>
    <row r="5896" hidden="1">
      <c r="A5896" s="2" t="s">
        <v>1072</v>
      </c>
      <c r="B5896" s="14"/>
      <c r="C5896" s="1" t="s">
        <v>22</v>
      </c>
      <c r="D5896" s="2" t="s">
        <v>1066</v>
      </c>
      <c r="E5896" s="1" t="s">
        <v>22</v>
      </c>
      <c r="F5896" s="1" t="s">
        <v>4006</v>
      </c>
      <c r="G5896" s="1" t="b">
        <v>1</v>
      </c>
      <c r="H5896" s="1" t="b">
        <v>1</v>
      </c>
      <c r="I5896" s="1" t="s">
        <v>2221</v>
      </c>
      <c r="J5896" s="5"/>
    </row>
    <row r="5897" hidden="1">
      <c r="A5897" s="2" t="s">
        <v>1072</v>
      </c>
      <c r="B5897" s="14"/>
      <c r="C5897" s="1" t="s">
        <v>22</v>
      </c>
      <c r="D5897" s="2" t="s">
        <v>1060</v>
      </c>
      <c r="E5897" s="1" t="s">
        <v>13</v>
      </c>
      <c r="F5897" s="1" t="s">
        <v>4009</v>
      </c>
      <c r="G5897" s="1" t="b">
        <v>1</v>
      </c>
      <c r="H5897" s="1" t="b">
        <v>1</v>
      </c>
      <c r="I5897" s="1" t="s">
        <v>2236</v>
      </c>
      <c r="J5897" s="5"/>
    </row>
    <row r="5898" hidden="1">
      <c r="A5898" s="2" t="s">
        <v>1073</v>
      </c>
      <c r="B5898" s="14"/>
      <c r="C5898" s="1" t="s">
        <v>22</v>
      </c>
      <c r="D5898" s="2" t="s">
        <v>1112</v>
      </c>
      <c r="E5898" s="1" t="s">
        <v>22</v>
      </c>
      <c r="F5898" s="1" t="s">
        <v>4010</v>
      </c>
      <c r="G5898" s="1" t="b">
        <v>1</v>
      </c>
      <c r="H5898" s="1" t="b">
        <v>1</v>
      </c>
      <c r="I5898" s="1" t="s">
        <v>2221</v>
      </c>
      <c r="J5898" s="5"/>
    </row>
    <row r="5899" hidden="1">
      <c r="A5899" s="2" t="s">
        <v>1073</v>
      </c>
      <c r="B5899" s="14"/>
      <c r="C5899" s="1" t="s">
        <v>22</v>
      </c>
      <c r="D5899" s="2" t="s">
        <v>1119</v>
      </c>
      <c r="E5899" s="1" t="s">
        <v>22</v>
      </c>
      <c r="F5899" s="1" t="s">
        <v>4011</v>
      </c>
      <c r="G5899" s="1" t="b">
        <v>1</v>
      </c>
      <c r="H5899" s="1" t="b">
        <v>1</v>
      </c>
      <c r="I5899" s="1" t="s">
        <v>2221</v>
      </c>
      <c r="J5899" s="5"/>
    </row>
    <row r="5900" hidden="1">
      <c r="A5900" s="2" t="s">
        <v>1073</v>
      </c>
      <c r="B5900" s="14"/>
      <c r="C5900" s="1" t="s">
        <v>22</v>
      </c>
      <c r="D5900" s="2" t="s">
        <v>1119</v>
      </c>
      <c r="E5900" s="1" t="s">
        <v>22</v>
      </c>
      <c r="F5900" s="1" t="s">
        <v>4012</v>
      </c>
      <c r="G5900" s="1" t="b">
        <v>1</v>
      </c>
      <c r="H5900" s="1" t="b">
        <v>1</v>
      </c>
      <c r="I5900" s="1" t="s">
        <v>2221</v>
      </c>
      <c r="J5900" s="5"/>
    </row>
    <row r="5901" hidden="1">
      <c r="A5901" s="2" t="s">
        <v>1073</v>
      </c>
      <c r="B5901" s="14"/>
      <c r="C5901" s="1" t="s">
        <v>22</v>
      </c>
      <c r="D5901" s="2" t="s">
        <v>1124</v>
      </c>
      <c r="E5901" s="1" t="s">
        <v>22</v>
      </c>
      <c r="F5901" s="1" t="s">
        <v>4013</v>
      </c>
      <c r="G5901" s="1" t="b">
        <v>1</v>
      </c>
      <c r="H5901" s="1" t="b">
        <v>1</v>
      </c>
      <c r="I5901" s="1" t="s">
        <v>2221</v>
      </c>
      <c r="J5901" s="5"/>
    </row>
    <row r="5902" hidden="1">
      <c r="A5902" s="2" t="s">
        <v>1073</v>
      </c>
      <c r="B5902" s="14"/>
      <c r="C5902" s="1" t="s">
        <v>22</v>
      </c>
      <c r="D5902" s="2" t="s">
        <v>1125</v>
      </c>
      <c r="E5902" s="1" t="s">
        <v>22</v>
      </c>
      <c r="F5902" s="1" t="s">
        <v>4014</v>
      </c>
      <c r="G5902" s="1" t="b">
        <v>1</v>
      </c>
      <c r="H5902" s="1" t="b">
        <v>1</v>
      </c>
      <c r="I5902" s="1" t="s">
        <v>2221</v>
      </c>
      <c r="J5902" s="5"/>
    </row>
    <row r="5903" hidden="1">
      <c r="A5903" s="2" t="s">
        <v>1073</v>
      </c>
      <c r="B5903" s="14"/>
      <c r="C5903" s="1" t="s">
        <v>22</v>
      </c>
      <c r="D5903" s="2" t="s">
        <v>1157</v>
      </c>
      <c r="E5903" s="1" t="s">
        <v>17</v>
      </c>
      <c r="F5903" s="1" t="s">
        <v>3984</v>
      </c>
      <c r="G5903" s="1" t="b">
        <v>1</v>
      </c>
      <c r="H5903" s="1" t="b">
        <v>1</v>
      </c>
      <c r="I5903" s="1" t="s">
        <v>2236</v>
      </c>
      <c r="J5903" s="5"/>
    </row>
    <row r="5904" hidden="1">
      <c r="A5904" s="2" t="s">
        <v>1073</v>
      </c>
      <c r="B5904" s="14"/>
      <c r="C5904" s="1" t="s">
        <v>22</v>
      </c>
      <c r="D5904" s="2" t="s">
        <v>1070</v>
      </c>
      <c r="E5904" s="1" t="s">
        <v>22</v>
      </c>
      <c r="F5904" s="1" t="s">
        <v>4015</v>
      </c>
      <c r="G5904" s="1" t="b">
        <v>1</v>
      </c>
      <c r="H5904" s="1" t="b">
        <v>1</v>
      </c>
      <c r="I5904" s="1" t="s">
        <v>2221</v>
      </c>
      <c r="J5904" s="5"/>
    </row>
    <row r="5905" hidden="1">
      <c r="A5905" s="2" t="s">
        <v>1073</v>
      </c>
      <c r="B5905" s="14"/>
      <c r="C5905" s="1" t="s">
        <v>22</v>
      </c>
      <c r="D5905" s="2" t="s">
        <v>1126</v>
      </c>
      <c r="E5905" s="1" t="s">
        <v>22</v>
      </c>
      <c r="F5905" s="1" t="s">
        <v>4016</v>
      </c>
      <c r="G5905" s="1" t="b">
        <v>1</v>
      </c>
      <c r="H5905" s="1" t="b">
        <v>1</v>
      </c>
      <c r="I5905" s="1" t="s">
        <v>2221</v>
      </c>
      <c r="J5905" s="5"/>
    </row>
    <row r="5906" hidden="1">
      <c r="A5906" s="2" t="s">
        <v>1073</v>
      </c>
      <c r="B5906" s="14"/>
      <c r="C5906" s="1" t="s">
        <v>22</v>
      </c>
      <c r="D5906" s="2" t="s">
        <v>1121</v>
      </c>
      <c r="E5906" s="1" t="s">
        <v>22</v>
      </c>
      <c r="F5906" s="1" t="s">
        <v>4017</v>
      </c>
      <c r="G5906" s="1" t="b">
        <v>1</v>
      </c>
      <c r="H5906" s="1" t="b">
        <v>1</v>
      </c>
      <c r="I5906" s="1" t="s">
        <v>2221</v>
      </c>
      <c r="J5906" s="5"/>
    </row>
    <row r="5907" hidden="1">
      <c r="A5907" s="2" t="s">
        <v>1073</v>
      </c>
      <c r="B5907" s="14"/>
      <c r="C5907" s="1" t="s">
        <v>22</v>
      </c>
      <c r="D5907" s="2" t="s">
        <v>1134</v>
      </c>
      <c r="E5907" s="1" t="s">
        <v>22</v>
      </c>
      <c r="F5907" s="1" t="s">
        <v>4018</v>
      </c>
      <c r="G5907" s="1" t="b">
        <v>1</v>
      </c>
      <c r="H5907" s="1" t="b">
        <v>1</v>
      </c>
      <c r="I5907" s="1" t="s">
        <v>2221</v>
      </c>
      <c r="J5907" s="5"/>
    </row>
    <row r="5908" hidden="1">
      <c r="A5908" s="2" t="s">
        <v>1073</v>
      </c>
      <c r="B5908" s="14"/>
      <c r="C5908" s="1" t="s">
        <v>22</v>
      </c>
      <c r="D5908" s="2" t="s">
        <v>1133</v>
      </c>
      <c r="E5908" s="1" t="s">
        <v>22</v>
      </c>
      <c r="F5908" s="1" t="s">
        <v>4019</v>
      </c>
      <c r="G5908" s="1" t="b">
        <v>1</v>
      </c>
      <c r="H5908" s="1" t="b">
        <v>1</v>
      </c>
      <c r="I5908" s="1" t="s">
        <v>2221</v>
      </c>
      <c r="J5908" s="5"/>
    </row>
    <row r="5909" hidden="1">
      <c r="A5909" s="2" t="s">
        <v>1073</v>
      </c>
      <c r="B5909" s="14"/>
      <c r="C5909" s="1" t="s">
        <v>22</v>
      </c>
      <c r="D5909" s="2" t="s">
        <v>1129</v>
      </c>
      <c r="E5909" s="1" t="s">
        <v>22</v>
      </c>
      <c r="F5909" s="1" t="s">
        <v>4020</v>
      </c>
      <c r="G5909" s="1" t="b">
        <v>1</v>
      </c>
      <c r="H5909" s="1" t="b">
        <v>1</v>
      </c>
      <c r="I5909" s="1" t="s">
        <v>2221</v>
      </c>
      <c r="J5909" s="5"/>
    </row>
    <row r="5910" hidden="1">
      <c r="A5910" s="2" t="s">
        <v>1073</v>
      </c>
      <c r="B5910" s="14"/>
      <c r="C5910" s="1" t="s">
        <v>22</v>
      </c>
      <c r="D5910" s="2" t="s">
        <v>1076</v>
      </c>
      <c r="E5910" s="1" t="s">
        <v>22</v>
      </c>
      <c r="F5910" s="1" t="s">
        <v>4021</v>
      </c>
      <c r="G5910" s="1" t="b">
        <v>1</v>
      </c>
      <c r="H5910" s="1" t="b">
        <v>1</v>
      </c>
      <c r="I5910" s="1" t="s">
        <v>2221</v>
      </c>
      <c r="J5910" s="5"/>
    </row>
    <row r="5911" hidden="1">
      <c r="A5911" s="2" t="s">
        <v>1073</v>
      </c>
      <c r="B5911" s="14"/>
      <c r="C5911" s="1" t="s">
        <v>22</v>
      </c>
      <c r="D5911" s="2" t="s">
        <v>1126</v>
      </c>
      <c r="E5911" s="1" t="s">
        <v>22</v>
      </c>
      <c r="F5911" s="1" t="s">
        <v>4022</v>
      </c>
      <c r="G5911" s="1" t="b">
        <v>1</v>
      </c>
      <c r="H5911" s="1" t="b">
        <v>1</v>
      </c>
      <c r="I5911" s="1" t="s">
        <v>2221</v>
      </c>
      <c r="J5911" s="5"/>
    </row>
    <row r="5912" hidden="1">
      <c r="A5912" s="2" t="s">
        <v>1073</v>
      </c>
      <c r="B5912" s="14"/>
      <c r="C5912" s="1" t="s">
        <v>22</v>
      </c>
      <c r="D5912" s="2" t="s">
        <v>1070</v>
      </c>
      <c r="E5912" s="1" t="s">
        <v>22</v>
      </c>
      <c r="F5912" s="1" t="s">
        <v>4023</v>
      </c>
      <c r="G5912" s="1" t="b">
        <v>1</v>
      </c>
      <c r="H5912" s="1" t="b">
        <v>1</v>
      </c>
      <c r="I5912" s="1" t="s">
        <v>2221</v>
      </c>
      <c r="J5912" s="5"/>
    </row>
    <row r="5913" hidden="1">
      <c r="A5913" s="2" t="s">
        <v>1073</v>
      </c>
      <c r="B5913" s="14"/>
      <c r="C5913" s="1" t="s">
        <v>22</v>
      </c>
      <c r="D5913" s="2" t="s">
        <v>1112</v>
      </c>
      <c r="E5913" s="1" t="s">
        <v>22</v>
      </c>
      <c r="F5913" s="1" t="s">
        <v>4024</v>
      </c>
      <c r="G5913" s="1" t="b">
        <v>1</v>
      </c>
      <c r="H5913" s="1" t="b">
        <v>1</v>
      </c>
      <c r="I5913" s="1" t="s">
        <v>2221</v>
      </c>
      <c r="J5913" s="5"/>
    </row>
    <row r="5914" hidden="1">
      <c r="A5914" s="2" t="s">
        <v>1073</v>
      </c>
      <c r="B5914" s="14"/>
      <c r="C5914" s="1" t="s">
        <v>22</v>
      </c>
      <c r="D5914" s="2" t="s">
        <v>1119</v>
      </c>
      <c r="E5914" s="1" t="s">
        <v>22</v>
      </c>
      <c r="F5914" s="1" t="s">
        <v>4025</v>
      </c>
      <c r="G5914" s="1" t="b">
        <v>1</v>
      </c>
      <c r="H5914" s="1" t="b">
        <v>1</v>
      </c>
      <c r="I5914" s="1" t="s">
        <v>2221</v>
      </c>
      <c r="J5914" s="5"/>
    </row>
    <row r="5915" hidden="1">
      <c r="A5915" s="2" t="s">
        <v>1073</v>
      </c>
      <c r="B5915" s="14"/>
      <c r="C5915" s="1" t="s">
        <v>22</v>
      </c>
      <c r="D5915" s="2" t="s">
        <v>1124</v>
      </c>
      <c r="E5915" s="1" t="s">
        <v>22</v>
      </c>
      <c r="F5915" s="1" t="s">
        <v>4026</v>
      </c>
      <c r="G5915" s="1" t="b">
        <v>1</v>
      </c>
      <c r="H5915" s="1" t="b">
        <v>1</v>
      </c>
      <c r="I5915" s="1" t="s">
        <v>2221</v>
      </c>
      <c r="J5915" s="5"/>
    </row>
    <row r="5916" hidden="1">
      <c r="A5916" s="2" t="s">
        <v>1073</v>
      </c>
      <c r="B5916" s="14"/>
      <c r="C5916" s="1" t="s">
        <v>22</v>
      </c>
      <c r="D5916" s="2" t="s">
        <v>1125</v>
      </c>
      <c r="E5916" s="1" t="s">
        <v>22</v>
      </c>
      <c r="F5916" s="1" t="s">
        <v>4027</v>
      </c>
      <c r="G5916" s="1" t="b">
        <v>1</v>
      </c>
      <c r="H5916" s="1" t="b">
        <v>1</v>
      </c>
      <c r="I5916" s="1" t="s">
        <v>2221</v>
      </c>
      <c r="J5916" s="5"/>
    </row>
    <row r="5917" hidden="1">
      <c r="A5917" s="2" t="s">
        <v>1073</v>
      </c>
      <c r="B5917" s="14"/>
      <c r="C5917" s="1" t="s">
        <v>22</v>
      </c>
      <c r="D5917" s="2" t="s">
        <v>1134</v>
      </c>
      <c r="E5917" s="1" t="s">
        <v>22</v>
      </c>
      <c r="F5917" s="1" t="s">
        <v>4028</v>
      </c>
      <c r="G5917" s="1" t="b">
        <v>1</v>
      </c>
      <c r="H5917" s="1" t="b">
        <v>1</v>
      </c>
      <c r="I5917" s="1" t="s">
        <v>2221</v>
      </c>
      <c r="J5917" s="5"/>
    </row>
    <row r="5918" hidden="1">
      <c r="A5918" s="2" t="s">
        <v>1073</v>
      </c>
      <c r="B5918" s="14"/>
      <c r="C5918" s="1" t="s">
        <v>22</v>
      </c>
      <c r="D5918" s="2" t="s">
        <v>1121</v>
      </c>
      <c r="E5918" s="1" t="s">
        <v>22</v>
      </c>
      <c r="F5918" s="1" t="s">
        <v>4029</v>
      </c>
      <c r="G5918" s="1" t="b">
        <v>1</v>
      </c>
      <c r="H5918" s="1" t="b">
        <v>1</v>
      </c>
      <c r="I5918" s="1" t="s">
        <v>2221</v>
      </c>
      <c r="J5918" s="5"/>
    </row>
    <row r="5919" hidden="1">
      <c r="A5919" s="2" t="s">
        <v>1073</v>
      </c>
      <c r="B5919" s="14"/>
      <c r="C5919" s="1" t="s">
        <v>22</v>
      </c>
      <c r="D5919" s="2" t="s">
        <v>1133</v>
      </c>
      <c r="E5919" s="1" t="s">
        <v>22</v>
      </c>
      <c r="F5919" s="1" t="s">
        <v>4030</v>
      </c>
      <c r="G5919" s="1" t="b">
        <v>1</v>
      </c>
      <c r="H5919" s="1" t="b">
        <v>1</v>
      </c>
      <c r="I5919" s="1" t="s">
        <v>2221</v>
      </c>
      <c r="J5919" s="5"/>
    </row>
    <row r="5920" hidden="1">
      <c r="A5920" s="2" t="s">
        <v>1073</v>
      </c>
      <c r="B5920" s="14"/>
      <c r="C5920" s="1" t="s">
        <v>22</v>
      </c>
      <c r="D5920" s="2" t="s">
        <v>1129</v>
      </c>
      <c r="E5920" s="1" t="s">
        <v>22</v>
      </c>
      <c r="F5920" s="1" t="s">
        <v>4031</v>
      </c>
      <c r="G5920" s="1" t="b">
        <v>1</v>
      </c>
      <c r="H5920" s="1" t="b">
        <v>1</v>
      </c>
      <c r="I5920" s="1" t="s">
        <v>2221</v>
      </c>
      <c r="J5920" s="5"/>
    </row>
    <row r="5921" hidden="1">
      <c r="A5921" s="2" t="s">
        <v>1073</v>
      </c>
      <c r="B5921" s="14"/>
      <c r="C5921" s="1" t="s">
        <v>22</v>
      </c>
      <c r="D5921" s="2" t="s">
        <v>1157</v>
      </c>
      <c r="E5921" s="1" t="s">
        <v>17</v>
      </c>
      <c r="F5921" s="1" t="s">
        <v>3990</v>
      </c>
      <c r="G5921" s="1" t="b">
        <v>1</v>
      </c>
      <c r="H5921" s="1" t="b">
        <v>1</v>
      </c>
      <c r="I5921" s="1" t="s">
        <v>2236</v>
      </c>
      <c r="J5921" s="5"/>
    </row>
    <row r="5922" hidden="1">
      <c r="A5922" s="2" t="s">
        <v>1073</v>
      </c>
      <c r="B5922" s="14"/>
      <c r="C5922" s="1" t="s">
        <v>22</v>
      </c>
      <c r="D5922" s="2" t="s">
        <v>1156</v>
      </c>
      <c r="E5922" s="1" t="s">
        <v>15</v>
      </c>
      <c r="F5922" s="1" t="s">
        <v>3991</v>
      </c>
      <c r="G5922" s="1" t="b">
        <v>1</v>
      </c>
      <c r="H5922" s="1" t="b">
        <v>1</v>
      </c>
      <c r="I5922" s="1" t="s">
        <v>2236</v>
      </c>
      <c r="J5922" s="5"/>
    </row>
    <row r="5923" hidden="1">
      <c r="A5923" s="2" t="s">
        <v>1074</v>
      </c>
      <c r="B5923" s="14"/>
      <c r="C5923" s="1" t="s">
        <v>22</v>
      </c>
      <c r="D5923" s="2" t="s">
        <v>1067</v>
      </c>
      <c r="E5923" s="1" t="s">
        <v>22</v>
      </c>
      <c r="F5923" s="1" t="s">
        <v>4032</v>
      </c>
      <c r="G5923" s="1" t="b">
        <v>1</v>
      </c>
      <c r="H5923" s="1" t="b">
        <v>1</v>
      </c>
      <c r="I5923" s="1" t="s">
        <v>2221</v>
      </c>
      <c r="J5923" s="5"/>
    </row>
    <row r="5924" hidden="1">
      <c r="A5924" s="2" t="s">
        <v>1074</v>
      </c>
      <c r="B5924" s="14"/>
      <c r="C5924" s="1" t="s">
        <v>22</v>
      </c>
      <c r="D5924" s="2" t="s">
        <v>1060</v>
      </c>
      <c r="E5924" s="1" t="s">
        <v>13</v>
      </c>
      <c r="F5924" s="1" t="s">
        <v>4033</v>
      </c>
      <c r="G5924" s="1" t="b">
        <v>1</v>
      </c>
      <c r="H5924" s="1" t="b">
        <v>1</v>
      </c>
      <c r="I5924" s="1" t="s">
        <v>2236</v>
      </c>
      <c r="J5924" s="5"/>
    </row>
    <row r="5925" hidden="1">
      <c r="A5925" s="2" t="s">
        <v>1075</v>
      </c>
      <c r="B5925" s="14"/>
      <c r="C5925" s="1" t="s">
        <v>22</v>
      </c>
      <c r="D5925" s="2" t="s">
        <v>1066</v>
      </c>
      <c r="E5925" s="1" t="s">
        <v>22</v>
      </c>
      <c r="F5925" s="1" t="s">
        <v>4034</v>
      </c>
      <c r="G5925" s="1" t="b">
        <v>1</v>
      </c>
      <c r="H5925" s="1" t="b">
        <v>1</v>
      </c>
      <c r="I5925" s="1" t="s">
        <v>2221</v>
      </c>
      <c r="J5925" s="5"/>
    </row>
    <row r="5926" hidden="1">
      <c r="A5926" s="2" t="s">
        <v>1075</v>
      </c>
      <c r="B5926" s="14"/>
      <c r="C5926" s="1" t="s">
        <v>22</v>
      </c>
      <c r="D5926" s="2" t="s">
        <v>1060</v>
      </c>
      <c r="E5926" s="1" t="s">
        <v>13</v>
      </c>
      <c r="F5926" s="1" t="s">
        <v>4035</v>
      </c>
      <c r="G5926" s="1" t="b">
        <v>1</v>
      </c>
      <c r="H5926" s="1" t="b">
        <v>1</v>
      </c>
      <c r="I5926" s="1" t="s">
        <v>2236</v>
      </c>
      <c r="J5926" s="5"/>
    </row>
    <row r="5927" hidden="1">
      <c r="A5927" s="2" t="s">
        <v>1076</v>
      </c>
      <c r="B5927" s="14"/>
      <c r="C5927" s="1" t="s">
        <v>22</v>
      </c>
      <c r="D5927" s="2" t="s">
        <v>1073</v>
      </c>
      <c r="E5927" s="1" t="s">
        <v>22</v>
      </c>
      <c r="F5927" s="1" t="s">
        <v>4007</v>
      </c>
      <c r="G5927" s="1" t="b">
        <v>1</v>
      </c>
      <c r="H5927" s="1" t="b">
        <v>1</v>
      </c>
      <c r="I5927" s="1" t="s">
        <v>2221</v>
      </c>
      <c r="J5927" s="5"/>
    </row>
    <row r="5928" hidden="1">
      <c r="A5928" s="2" t="s">
        <v>1076</v>
      </c>
      <c r="B5928" s="14"/>
      <c r="C5928" s="1" t="s">
        <v>22</v>
      </c>
      <c r="D5928" s="2" t="s">
        <v>1157</v>
      </c>
      <c r="E5928" s="1" t="s">
        <v>17</v>
      </c>
      <c r="F5928" s="1" t="s">
        <v>3971</v>
      </c>
      <c r="G5928" s="1" t="b">
        <v>1</v>
      </c>
      <c r="H5928" s="1" t="b">
        <v>1</v>
      </c>
      <c r="I5928" s="1" t="s">
        <v>2221</v>
      </c>
      <c r="J5928" s="5"/>
    </row>
    <row r="5929" hidden="1">
      <c r="A5929" s="2" t="s">
        <v>1076</v>
      </c>
      <c r="B5929" s="14"/>
      <c r="C5929" s="1" t="s">
        <v>22</v>
      </c>
      <c r="D5929" s="2" t="s">
        <v>1073</v>
      </c>
      <c r="E5929" s="1" t="s">
        <v>22</v>
      </c>
      <c r="F5929" s="1" t="s">
        <v>4007</v>
      </c>
      <c r="G5929" s="1" t="b">
        <v>1</v>
      </c>
      <c r="H5929" s="1" t="b">
        <v>1</v>
      </c>
      <c r="I5929" s="1" t="s">
        <v>2221</v>
      </c>
      <c r="J5929" s="5"/>
    </row>
    <row r="5930" hidden="1">
      <c r="A5930" s="2" t="s">
        <v>1077</v>
      </c>
      <c r="B5930" s="14"/>
      <c r="C5930" s="1" t="s">
        <v>22</v>
      </c>
      <c r="D5930" s="2" t="s">
        <v>1067</v>
      </c>
      <c r="E5930" s="1" t="s">
        <v>22</v>
      </c>
      <c r="F5930" s="1" t="s">
        <v>2366</v>
      </c>
      <c r="G5930" s="1" t="b">
        <v>1</v>
      </c>
      <c r="H5930" s="1" t="b">
        <v>1</v>
      </c>
      <c r="I5930" s="1" t="s">
        <v>2221</v>
      </c>
      <c r="J5930" s="5"/>
    </row>
    <row r="5931" hidden="1">
      <c r="A5931" s="2" t="s">
        <v>1078</v>
      </c>
      <c r="B5931" s="14"/>
      <c r="C5931" s="1" t="s">
        <v>22</v>
      </c>
      <c r="D5931" s="2" t="s">
        <v>1067</v>
      </c>
      <c r="E5931" s="1" t="s">
        <v>22</v>
      </c>
      <c r="F5931" s="1" t="s">
        <v>2366</v>
      </c>
      <c r="G5931" s="1" t="b">
        <v>1</v>
      </c>
      <c r="H5931" s="1" t="b">
        <v>1</v>
      </c>
      <c r="I5931" s="1" t="s">
        <v>2221</v>
      </c>
      <c r="J5931" s="5"/>
    </row>
    <row r="5932" hidden="1">
      <c r="A5932" s="2" t="s">
        <v>1078</v>
      </c>
      <c r="B5932" s="14"/>
      <c r="C5932" s="1" t="s">
        <v>22</v>
      </c>
      <c r="D5932" s="2" t="s">
        <v>1157</v>
      </c>
      <c r="E5932" s="1" t="s">
        <v>17</v>
      </c>
      <c r="F5932" s="1" t="s">
        <v>3971</v>
      </c>
      <c r="G5932" s="1" t="b">
        <v>1</v>
      </c>
      <c r="H5932" s="1" t="b">
        <v>1</v>
      </c>
      <c r="I5932" s="1" t="s">
        <v>2221</v>
      </c>
      <c r="J5932" s="5"/>
    </row>
    <row r="5933" hidden="1">
      <c r="A5933" s="2" t="s">
        <v>1078</v>
      </c>
      <c r="B5933" s="14"/>
      <c r="C5933" s="1" t="s">
        <v>22</v>
      </c>
      <c r="D5933" s="2" t="s">
        <v>1060</v>
      </c>
      <c r="E5933" s="1" t="s">
        <v>13</v>
      </c>
      <c r="F5933" s="1" t="s">
        <v>3972</v>
      </c>
      <c r="G5933" s="1" t="b">
        <v>1</v>
      </c>
      <c r="H5933" s="1" t="b">
        <v>1</v>
      </c>
      <c r="I5933" s="1" t="s">
        <v>2221</v>
      </c>
      <c r="J5933" s="5"/>
    </row>
    <row r="5934" hidden="1">
      <c r="A5934" s="2" t="s">
        <v>1078</v>
      </c>
      <c r="B5934" s="14"/>
      <c r="C5934" s="1" t="s">
        <v>22</v>
      </c>
      <c r="D5934" s="2" t="s">
        <v>1067</v>
      </c>
      <c r="E5934" s="1" t="s">
        <v>22</v>
      </c>
      <c r="F5934" s="1" t="s">
        <v>2366</v>
      </c>
      <c r="G5934" s="1" t="b">
        <v>1</v>
      </c>
      <c r="H5934" s="1" t="b">
        <v>1</v>
      </c>
      <c r="I5934" s="1" t="s">
        <v>2221</v>
      </c>
      <c r="J5934" s="5"/>
    </row>
    <row r="5935" hidden="1">
      <c r="A5935" s="2" t="s">
        <v>1078</v>
      </c>
      <c r="B5935" s="14"/>
      <c r="C5935" s="1" t="s">
        <v>22</v>
      </c>
      <c r="D5935" s="2" t="s">
        <v>1060</v>
      </c>
      <c r="E5935" s="1" t="s">
        <v>13</v>
      </c>
      <c r="F5935" s="1" t="s">
        <v>4036</v>
      </c>
      <c r="G5935" s="1" t="b">
        <v>1</v>
      </c>
      <c r="H5935" s="1" t="b">
        <v>1</v>
      </c>
      <c r="I5935" s="1" t="s">
        <v>2236</v>
      </c>
      <c r="J5935" s="5"/>
    </row>
    <row r="5936" hidden="1">
      <c r="A5936" s="2" t="s">
        <v>1079</v>
      </c>
      <c r="B5936" s="14"/>
      <c r="C5936" s="1" t="s">
        <v>22</v>
      </c>
      <c r="D5936" s="2" t="s">
        <v>1114</v>
      </c>
      <c r="E5936" s="1" t="s">
        <v>22</v>
      </c>
      <c r="F5936" s="1" t="s">
        <v>2366</v>
      </c>
      <c r="G5936" s="1" t="b">
        <v>1</v>
      </c>
      <c r="H5936" s="1" t="b">
        <v>1</v>
      </c>
      <c r="I5936" s="1" t="s">
        <v>2221</v>
      </c>
      <c r="J5936" s="5"/>
    </row>
    <row r="5937" hidden="1">
      <c r="A5937" s="2" t="s">
        <v>1079</v>
      </c>
      <c r="B5937" s="14"/>
      <c r="C5937" s="1" t="s">
        <v>22</v>
      </c>
      <c r="D5937" s="2" t="s">
        <v>1114</v>
      </c>
      <c r="E5937" s="1" t="s">
        <v>22</v>
      </c>
      <c r="F5937" s="1" t="s">
        <v>2366</v>
      </c>
      <c r="G5937" s="1" t="b">
        <v>1</v>
      </c>
      <c r="H5937" s="1" t="b">
        <v>1</v>
      </c>
      <c r="I5937" s="1" t="s">
        <v>2221</v>
      </c>
      <c r="J5937" s="5"/>
    </row>
    <row r="5938" hidden="1">
      <c r="A5938" s="2" t="s">
        <v>1080</v>
      </c>
      <c r="B5938" s="14"/>
      <c r="C5938" s="1" t="s">
        <v>22</v>
      </c>
      <c r="D5938" s="2" t="s">
        <v>1066</v>
      </c>
      <c r="E5938" s="1" t="s">
        <v>22</v>
      </c>
      <c r="F5938" s="1" t="s">
        <v>2366</v>
      </c>
      <c r="G5938" s="1" t="b">
        <v>1</v>
      </c>
      <c r="H5938" s="1" t="b">
        <v>1</v>
      </c>
      <c r="I5938" s="1" t="s">
        <v>2221</v>
      </c>
      <c r="J5938" s="5"/>
    </row>
    <row r="5939" hidden="1">
      <c r="A5939" s="2" t="s">
        <v>1080</v>
      </c>
      <c r="B5939" s="14"/>
      <c r="C5939" s="1" t="s">
        <v>22</v>
      </c>
      <c r="D5939" s="2" t="s">
        <v>1060</v>
      </c>
      <c r="E5939" s="1" t="s">
        <v>13</v>
      </c>
      <c r="F5939" s="1" t="s">
        <v>3972</v>
      </c>
      <c r="G5939" s="1" t="b">
        <v>1</v>
      </c>
      <c r="H5939" s="1" t="b">
        <v>1</v>
      </c>
      <c r="I5939" s="1" t="s">
        <v>2221</v>
      </c>
      <c r="J5939" s="5"/>
    </row>
    <row r="5940" hidden="1">
      <c r="A5940" s="2" t="s">
        <v>1080</v>
      </c>
      <c r="B5940" s="14"/>
      <c r="C5940" s="1" t="s">
        <v>22</v>
      </c>
      <c r="D5940" s="2" t="s">
        <v>1066</v>
      </c>
      <c r="E5940" s="1" t="s">
        <v>22</v>
      </c>
      <c r="F5940" s="1" t="s">
        <v>2366</v>
      </c>
      <c r="G5940" s="1" t="b">
        <v>1</v>
      </c>
      <c r="H5940" s="1" t="b">
        <v>1</v>
      </c>
      <c r="I5940" s="1" t="s">
        <v>2221</v>
      </c>
      <c r="J5940" s="5"/>
    </row>
    <row r="5941" hidden="1">
      <c r="A5941" s="2" t="s">
        <v>1080</v>
      </c>
      <c r="B5941" s="14"/>
      <c r="C5941" s="1" t="s">
        <v>22</v>
      </c>
      <c r="D5941" s="2" t="s">
        <v>1157</v>
      </c>
      <c r="E5941" s="1" t="s">
        <v>17</v>
      </c>
      <c r="F5941" s="1" t="s">
        <v>3984</v>
      </c>
      <c r="G5941" s="1" t="b">
        <v>1</v>
      </c>
      <c r="H5941" s="1" t="b">
        <v>1</v>
      </c>
      <c r="I5941" s="1" t="s">
        <v>2236</v>
      </c>
      <c r="J5941" s="5"/>
    </row>
    <row r="5942" hidden="1">
      <c r="A5942" s="2" t="s">
        <v>1081</v>
      </c>
      <c r="B5942" s="14"/>
      <c r="C5942" s="1" t="s">
        <v>22</v>
      </c>
      <c r="D5942" s="2" t="s">
        <v>1093</v>
      </c>
      <c r="E5942" s="1" t="s">
        <v>22</v>
      </c>
      <c r="F5942" s="1" t="s">
        <v>4037</v>
      </c>
      <c r="G5942" s="1" t="b">
        <v>1</v>
      </c>
      <c r="H5942" s="1" t="b">
        <v>1</v>
      </c>
      <c r="I5942" s="1" t="s">
        <v>2221</v>
      </c>
      <c r="J5942" s="5"/>
    </row>
    <row r="5943" hidden="1">
      <c r="A5943" s="2" t="s">
        <v>1081</v>
      </c>
      <c r="B5943" s="14"/>
      <c r="C5943" s="1" t="s">
        <v>22</v>
      </c>
      <c r="D5943" s="2" t="s">
        <v>1112</v>
      </c>
      <c r="E5943" s="1" t="s">
        <v>22</v>
      </c>
      <c r="F5943" s="1" t="s">
        <v>4038</v>
      </c>
      <c r="G5943" s="1" t="b">
        <v>1</v>
      </c>
      <c r="H5943" s="1" t="b">
        <v>1</v>
      </c>
      <c r="I5943" s="1" t="s">
        <v>2221</v>
      </c>
      <c r="J5943" s="5"/>
    </row>
    <row r="5944" hidden="1">
      <c r="A5944" s="2" t="s">
        <v>1081</v>
      </c>
      <c r="B5944" s="14"/>
      <c r="C5944" s="1" t="s">
        <v>22</v>
      </c>
      <c r="D5944" s="2" t="s">
        <v>1093</v>
      </c>
      <c r="E5944" s="1" t="s">
        <v>22</v>
      </c>
      <c r="F5944" s="1" t="s">
        <v>4039</v>
      </c>
      <c r="G5944" s="1" t="b">
        <v>1</v>
      </c>
      <c r="H5944" s="1" t="b">
        <v>1</v>
      </c>
      <c r="I5944" s="1" t="s">
        <v>2221</v>
      </c>
      <c r="J5944" s="5"/>
    </row>
    <row r="5945" hidden="1">
      <c r="A5945" s="2" t="s">
        <v>1081</v>
      </c>
      <c r="B5945" s="14"/>
      <c r="C5945" s="1" t="s">
        <v>22</v>
      </c>
      <c r="D5945" s="2" t="s">
        <v>1120</v>
      </c>
      <c r="E5945" s="1" t="s">
        <v>22</v>
      </c>
      <c r="F5945" s="1" t="s">
        <v>4040</v>
      </c>
      <c r="G5945" s="1" t="b">
        <v>1</v>
      </c>
      <c r="H5945" s="1" t="b">
        <v>1</v>
      </c>
      <c r="I5945" s="1" t="s">
        <v>2221</v>
      </c>
      <c r="J5945" s="5"/>
    </row>
    <row r="5946" hidden="1">
      <c r="A5946" s="2" t="s">
        <v>1081</v>
      </c>
      <c r="B5946" s="14"/>
      <c r="C5946" s="1" t="s">
        <v>22</v>
      </c>
      <c r="D5946" s="2" t="s">
        <v>1073</v>
      </c>
      <c r="E5946" s="1" t="s">
        <v>22</v>
      </c>
      <c r="F5946" s="1" t="s">
        <v>4041</v>
      </c>
      <c r="G5946" s="1" t="b">
        <v>1</v>
      </c>
      <c r="H5946" s="1" t="b">
        <v>1</v>
      </c>
      <c r="I5946" s="1" t="s">
        <v>2221</v>
      </c>
      <c r="J5946" s="5"/>
    </row>
    <row r="5947" hidden="1">
      <c r="A5947" s="2" t="s">
        <v>1081</v>
      </c>
      <c r="B5947" s="14"/>
      <c r="C5947" s="1" t="s">
        <v>22</v>
      </c>
      <c r="D5947" s="1" t="s">
        <v>1137</v>
      </c>
      <c r="E5947" s="1" t="s">
        <v>20</v>
      </c>
      <c r="F5947" s="1" t="s">
        <v>4042</v>
      </c>
      <c r="G5947" s="1" t="b">
        <v>1</v>
      </c>
      <c r="H5947" s="1" t="b">
        <v>1</v>
      </c>
      <c r="I5947" s="1" t="s">
        <v>2221</v>
      </c>
      <c r="J5947" s="5"/>
    </row>
    <row r="5948" hidden="1">
      <c r="A5948" s="2" t="s">
        <v>1081</v>
      </c>
      <c r="B5948" s="14"/>
      <c r="C5948" s="1" t="s">
        <v>22</v>
      </c>
      <c r="D5948" s="2" t="s">
        <v>1093</v>
      </c>
      <c r="E5948" s="1" t="s">
        <v>22</v>
      </c>
      <c r="F5948" s="1" t="s">
        <v>4043</v>
      </c>
      <c r="G5948" s="1" t="b">
        <v>1</v>
      </c>
      <c r="H5948" s="1" t="b">
        <v>1</v>
      </c>
      <c r="I5948" s="1" t="s">
        <v>2221</v>
      </c>
      <c r="J5948" s="5"/>
    </row>
    <row r="5949" hidden="1">
      <c r="A5949" s="2" t="s">
        <v>1081</v>
      </c>
      <c r="B5949" s="14"/>
      <c r="C5949" s="1" t="s">
        <v>22</v>
      </c>
      <c r="D5949" s="2" t="s">
        <v>1088</v>
      </c>
      <c r="E5949" s="1" t="s">
        <v>22</v>
      </c>
      <c r="F5949" s="1" t="s">
        <v>4044</v>
      </c>
      <c r="G5949" s="1" t="b">
        <v>1</v>
      </c>
      <c r="H5949" s="1" t="b">
        <v>1</v>
      </c>
      <c r="I5949" s="1" t="s">
        <v>2221</v>
      </c>
      <c r="J5949" s="5"/>
    </row>
    <row r="5950" hidden="1">
      <c r="A5950" s="2" t="s">
        <v>1081</v>
      </c>
      <c r="B5950" s="14"/>
      <c r="C5950" s="1" t="s">
        <v>22</v>
      </c>
      <c r="D5950" s="2" t="s">
        <v>1157</v>
      </c>
      <c r="E5950" s="1" t="s">
        <v>17</v>
      </c>
      <c r="F5950" s="1" t="s">
        <v>2247</v>
      </c>
      <c r="G5950" s="1" t="b">
        <v>1</v>
      </c>
      <c r="H5950" s="1" t="b">
        <v>1</v>
      </c>
      <c r="I5950" s="1" t="s">
        <v>2236</v>
      </c>
      <c r="J5950" s="5"/>
    </row>
    <row r="5951" hidden="1">
      <c r="A5951" s="2" t="s">
        <v>1081</v>
      </c>
      <c r="B5951" s="14"/>
      <c r="C5951" s="1" t="s">
        <v>22</v>
      </c>
      <c r="D5951" s="2" t="s">
        <v>1156</v>
      </c>
      <c r="E5951" s="1" t="s">
        <v>15</v>
      </c>
      <c r="F5951" s="1" t="s">
        <v>4045</v>
      </c>
      <c r="G5951" s="1" t="b">
        <v>1</v>
      </c>
      <c r="H5951" s="1" t="b">
        <v>1</v>
      </c>
      <c r="I5951" s="1" t="s">
        <v>2236</v>
      </c>
      <c r="J5951" s="5"/>
    </row>
    <row r="5952" hidden="1">
      <c r="A5952" s="2" t="s">
        <v>1082</v>
      </c>
      <c r="B5952" s="14"/>
      <c r="C5952" s="1" t="s">
        <v>22</v>
      </c>
      <c r="D5952" s="2" t="s">
        <v>1091</v>
      </c>
      <c r="E5952" s="1" t="s">
        <v>22</v>
      </c>
      <c r="F5952" s="1" t="s">
        <v>4046</v>
      </c>
      <c r="G5952" s="1" t="b">
        <v>1</v>
      </c>
      <c r="H5952" s="1" t="b">
        <v>1</v>
      </c>
      <c r="I5952" s="1" t="s">
        <v>2221</v>
      </c>
      <c r="J5952" s="5"/>
    </row>
    <row r="5953" hidden="1">
      <c r="A5953" s="2" t="s">
        <v>1082</v>
      </c>
      <c r="B5953" s="14"/>
      <c r="C5953" s="1" t="s">
        <v>22</v>
      </c>
      <c r="D5953" s="2" t="s">
        <v>1074</v>
      </c>
      <c r="E5953" s="1" t="s">
        <v>22</v>
      </c>
      <c r="F5953" s="1" t="s">
        <v>4047</v>
      </c>
      <c r="G5953" s="1" t="b">
        <v>1</v>
      </c>
      <c r="H5953" s="1" t="b">
        <v>1</v>
      </c>
      <c r="I5953" s="1" t="s">
        <v>2221</v>
      </c>
      <c r="J5953" s="5"/>
    </row>
    <row r="5954" hidden="1">
      <c r="A5954" s="2" t="s">
        <v>1082</v>
      </c>
      <c r="B5954" s="14"/>
      <c r="C5954" s="1" t="s">
        <v>22</v>
      </c>
      <c r="D5954" s="2" t="s">
        <v>1110</v>
      </c>
      <c r="E5954" s="1" t="s">
        <v>22</v>
      </c>
      <c r="F5954" s="1" t="s">
        <v>4048</v>
      </c>
      <c r="G5954" s="1" t="b">
        <v>1</v>
      </c>
      <c r="H5954" s="1" t="b">
        <v>1</v>
      </c>
      <c r="I5954" s="1" t="s">
        <v>2221</v>
      </c>
      <c r="J5954" s="5"/>
    </row>
    <row r="5955" hidden="1">
      <c r="A5955" s="2" t="s">
        <v>1082</v>
      </c>
      <c r="B5955" s="14"/>
      <c r="C5955" s="1" t="s">
        <v>22</v>
      </c>
      <c r="D5955" s="2" t="s">
        <v>1091</v>
      </c>
      <c r="E5955" s="1" t="s">
        <v>22</v>
      </c>
      <c r="F5955" s="1" t="s">
        <v>4046</v>
      </c>
      <c r="G5955" s="1" t="b">
        <v>1</v>
      </c>
      <c r="H5955" s="1" t="b">
        <v>1</v>
      </c>
      <c r="I5955" s="1" t="s">
        <v>2221</v>
      </c>
      <c r="J5955" s="5"/>
    </row>
    <row r="5956" hidden="1">
      <c r="A5956" s="2" t="s">
        <v>1082</v>
      </c>
      <c r="B5956" s="14"/>
      <c r="C5956" s="1" t="s">
        <v>22</v>
      </c>
      <c r="D5956" s="2" t="s">
        <v>1110</v>
      </c>
      <c r="E5956" s="1" t="s">
        <v>22</v>
      </c>
      <c r="F5956" s="1" t="s">
        <v>4048</v>
      </c>
      <c r="G5956" s="1" t="b">
        <v>1</v>
      </c>
      <c r="H5956" s="1" t="b">
        <v>1</v>
      </c>
      <c r="I5956" s="1" t="s">
        <v>2221</v>
      </c>
      <c r="J5956" s="5"/>
    </row>
    <row r="5957" hidden="1">
      <c r="A5957" s="2" t="s">
        <v>1082</v>
      </c>
      <c r="B5957" s="14"/>
      <c r="C5957" s="1" t="s">
        <v>22</v>
      </c>
      <c r="D5957" s="2" t="s">
        <v>1120</v>
      </c>
      <c r="E5957" s="1" t="s">
        <v>22</v>
      </c>
      <c r="F5957" s="1" t="s">
        <v>4040</v>
      </c>
      <c r="G5957" s="1" t="b">
        <v>1</v>
      </c>
      <c r="H5957" s="1" t="b">
        <v>1</v>
      </c>
      <c r="I5957" s="1" t="s">
        <v>2221</v>
      </c>
      <c r="J5957" s="5"/>
    </row>
    <row r="5958" hidden="1">
      <c r="A5958" s="2" t="s">
        <v>1082</v>
      </c>
      <c r="B5958" s="14"/>
      <c r="C5958" s="1" t="s">
        <v>22</v>
      </c>
      <c r="D5958" s="2" t="s">
        <v>1067</v>
      </c>
      <c r="E5958" s="1" t="s">
        <v>22</v>
      </c>
      <c r="F5958" s="1" t="s">
        <v>4049</v>
      </c>
      <c r="G5958" s="1" t="b">
        <v>1</v>
      </c>
      <c r="H5958" s="1" t="b">
        <v>1</v>
      </c>
      <c r="I5958" s="1" t="s">
        <v>2221</v>
      </c>
      <c r="J5958" s="5"/>
    </row>
    <row r="5959" hidden="1">
      <c r="A5959" s="2" t="s">
        <v>1082</v>
      </c>
      <c r="B5959" s="14"/>
      <c r="C5959" s="1" t="s">
        <v>22</v>
      </c>
      <c r="D5959" s="1" t="s">
        <v>1137</v>
      </c>
      <c r="E5959" s="1" t="s">
        <v>20</v>
      </c>
      <c r="F5959" s="1" t="s">
        <v>4042</v>
      </c>
      <c r="G5959" s="1" t="b">
        <v>1</v>
      </c>
      <c r="H5959" s="1" t="b">
        <v>1</v>
      </c>
      <c r="I5959" s="1" t="s">
        <v>2221</v>
      </c>
      <c r="J5959" s="5"/>
    </row>
    <row r="5960" hidden="1">
      <c r="A5960" s="2" t="s">
        <v>1082</v>
      </c>
      <c r="B5960" s="14"/>
      <c r="C5960" s="1" t="s">
        <v>22</v>
      </c>
      <c r="D5960" s="2" t="s">
        <v>1091</v>
      </c>
      <c r="E5960" s="1" t="s">
        <v>22</v>
      </c>
      <c r="F5960" s="1" t="s">
        <v>4046</v>
      </c>
      <c r="G5960" s="1" t="b">
        <v>1</v>
      </c>
      <c r="H5960" s="1" t="b">
        <v>1</v>
      </c>
      <c r="I5960" s="1" t="s">
        <v>2221</v>
      </c>
      <c r="J5960" s="5"/>
    </row>
    <row r="5961" hidden="1">
      <c r="A5961" s="2" t="s">
        <v>1082</v>
      </c>
      <c r="B5961" s="14"/>
      <c r="C5961" s="1" t="s">
        <v>22</v>
      </c>
      <c r="D5961" s="2" t="s">
        <v>1110</v>
      </c>
      <c r="E5961" s="1" t="s">
        <v>22</v>
      </c>
      <c r="F5961" s="1" t="s">
        <v>4048</v>
      </c>
      <c r="G5961" s="1" t="b">
        <v>1</v>
      </c>
      <c r="H5961" s="1" t="b">
        <v>1</v>
      </c>
      <c r="I5961" s="1" t="s">
        <v>2221</v>
      </c>
      <c r="J5961" s="5"/>
    </row>
    <row r="5962" hidden="1">
      <c r="A5962" s="2" t="s">
        <v>1082</v>
      </c>
      <c r="B5962" s="14"/>
      <c r="C5962" s="1" t="s">
        <v>22</v>
      </c>
      <c r="D5962" s="2" t="s">
        <v>1157</v>
      </c>
      <c r="E5962" s="1" t="s">
        <v>17</v>
      </c>
      <c r="F5962" s="1" t="s">
        <v>2247</v>
      </c>
      <c r="G5962" s="1" t="b">
        <v>1</v>
      </c>
      <c r="H5962" s="1" t="b">
        <v>1</v>
      </c>
      <c r="I5962" s="1" t="s">
        <v>2236</v>
      </c>
      <c r="J5962" s="5"/>
    </row>
    <row r="5963" hidden="1">
      <c r="A5963" s="2" t="s">
        <v>1082</v>
      </c>
      <c r="B5963" s="14"/>
      <c r="C5963" s="1" t="s">
        <v>22</v>
      </c>
      <c r="D5963" s="2" t="s">
        <v>1156</v>
      </c>
      <c r="E5963" s="1" t="s">
        <v>15</v>
      </c>
      <c r="F5963" s="1" t="s">
        <v>4045</v>
      </c>
      <c r="G5963" s="1" t="b">
        <v>1</v>
      </c>
      <c r="H5963" s="1" t="b">
        <v>1</v>
      </c>
      <c r="I5963" s="1" t="s">
        <v>2236</v>
      </c>
      <c r="J5963" s="5"/>
    </row>
    <row r="5964" hidden="1">
      <c r="A5964" s="2" t="s">
        <v>1084</v>
      </c>
      <c r="B5964" s="14"/>
      <c r="C5964" s="1" t="s">
        <v>22</v>
      </c>
      <c r="D5964" s="2" t="s">
        <v>1093</v>
      </c>
      <c r="E5964" s="1" t="s">
        <v>22</v>
      </c>
      <c r="F5964" s="1" t="s">
        <v>4050</v>
      </c>
      <c r="G5964" s="1" t="b">
        <v>1</v>
      </c>
      <c r="H5964" s="1" t="b">
        <v>1</v>
      </c>
      <c r="I5964" s="1" t="s">
        <v>2221</v>
      </c>
      <c r="J5964" s="5"/>
    </row>
    <row r="5965" hidden="1">
      <c r="A5965" s="2" t="s">
        <v>1084</v>
      </c>
      <c r="B5965" s="14"/>
      <c r="C5965" s="1" t="s">
        <v>22</v>
      </c>
      <c r="D5965" s="2" t="s">
        <v>1114</v>
      </c>
      <c r="E5965" s="1" t="s">
        <v>22</v>
      </c>
      <c r="F5965" s="1" t="s">
        <v>3960</v>
      </c>
      <c r="G5965" s="1" t="b">
        <v>1</v>
      </c>
      <c r="H5965" s="1" t="b">
        <v>1</v>
      </c>
      <c r="I5965" s="1" t="s">
        <v>2221</v>
      </c>
      <c r="J5965" s="5"/>
    </row>
    <row r="5966" hidden="1">
      <c r="A5966" s="2" t="s">
        <v>1084</v>
      </c>
      <c r="B5966" s="14"/>
      <c r="C5966" s="1" t="s">
        <v>22</v>
      </c>
      <c r="D5966" s="2" t="s">
        <v>1066</v>
      </c>
      <c r="E5966" s="1" t="s">
        <v>22</v>
      </c>
      <c r="F5966" s="1" t="s">
        <v>3961</v>
      </c>
      <c r="G5966" s="1" t="b">
        <v>1</v>
      </c>
      <c r="H5966" s="1" t="b">
        <v>1</v>
      </c>
      <c r="I5966" s="1" t="s">
        <v>2221</v>
      </c>
      <c r="J5966" s="5"/>
    </row>
    <row r="5967" hidden="1">
      <c r="A5967" s="2" t="s">
        <v>1084</v>
      </c>
      <c r="B5967" s="14"/>
      <c r="C5967" s="1" t="s">
        <v>22</v>
      </c>
      <c r="D5967" s="2" t="s">
        <v>1091</v>
      </c>
      <c r="E5967" s="1" t="s">
        <v>22</v>
      </c>
      <c r="F5967" s="1" t="s">
        <v>4051</v>
      </c>
      <c r="G5967" s="1" t="b">
        <v>1</v>
      </c>
      <c r="H5967" s="1" t="b">
        <v>1</v>
      </c>
      <c r="I5967" s="1" t="s">
        <v>2221</v>
      </c>
      <c r="J5967" s="5"/>
    </row>
    <row r="5968" hidden="1">
      <c r="A5968" s="2" t="s">
        <v>1084</v>
      </c>
      <c r="B5968" s="14"/>
      <c r="C5968" s="1" t="s">
        <v>22</v>
      </c>
      <c r="D5968" s="2" t="s">
        <v>1120</v>
      </c>
      <c r="E5968" s="1" t="s">
        <v>22</v>
      </c>
      <c r="F5968" s="1" t="s">
        <v>4040</v>
      </c>
      <c r="G5968" s="1" t="b">
        <v>1</v>
      </c>
      <c r="H5968" s="1" t="b">
        <v>1</v>
      </c>
      <c r="I5968" s="1" t="s">
        <v>2221</v>
      </c>
      <c r="J5968" s="5"/>
    </row>
    <row r="5969" hidden="1">
      <c r="A5969" s="2" t="s">
        <v>1084</v>
      </c>
      <c r="B5969" s="14"/>
      <c r="C5969" s="1" t="s">
        <v>22</v>
      </c>
      <c r="D5969" s="2" t="s">
        <v>1062</v>
      </c>
      <c r="E5969" s="1" t="s">
        <v>20</v>
      </c>
      <c r="F5969" s="1" t="s">
        <v>4052</v>
      </c>
      <c r="G5969" s="1" t="b">
        <v>1</v>
      </c>
      <c r="H5969" s="1" t="b">
        <v>1</v>
      </c>
      <c r="I5969" s="1" t="s">
        <v>2221</v>
      </c>
      <c r="J5969" s="5"/>
    </row>
    <row r="5970" hidden="1">
      <c r="A5970" s="2" t="s">
        <v>1084</v>
      </c>
      <c r="B5970" s="14"/>
      <c r="C5970" s="1" t="s">
        <v>22</v>
      </c>
      <c r="D5970" s="1" t="s">
        <v>1137</v>
      </c>
      <c r="E5970" s="1" t="s">
        <v>20</v>
      </c>
      <c r="F5970" s="1" t="s">
        <v>4042</v>
      </c>
      <c r="G5970" s="1" t="b">
        <v>1</v>
      </c>
      <c r="H5970" s="1" t="b">
        <v>1</v>
      </c>
      <c r="I5970" s="1" t="s">
        <v>2221</v>
      </c>
      <c r="J5970" s="5"/>
    </row>
    <row r="5971" hidden="1">
      <c r="A5971" s="2" t="s">
        <v>1084</v>
      </c>
      <c r="B5971" s="14"/>
      <c r="C5971" s="1" t="s">
        <v>22</v>
      </c>
      <c r="D5971" s="2" t="s">
        <v>1157</v>
      </c>
      <c r="E5971" s="1" t="s">
        <v>17</v>
      </c>
      <c r="F5971" s="1" t="s">
        <v>2247</v>
      </c>
      <c r="G5971" s="1" t="b">
        <v>1</v>
      </c>
      <c r="H5971" s="1" t="b">
        <v>1</v>
      </c>
      <c r="I5971" s="1" t="s">
        <v>2236</v>
      </c>
      <c r="J5971" s="5"/>
    </row>
    <row r="5972" hidden="1">
      <c r="A5972" s="2" t="s">
        <v>1084</v>
      </c>
      <c r="B5972" s="14"/>
      <c r="C5972" s="1" t="s">
        <v>22</v>
      </c>
      <c r="D5972" s="2" t="s">
        <v>1156</v>
      </c>
      <c r="E5972" s="1" t="s">
        <v>15</v>
      </c>
      <c r="F5972" s="1" t="s">
        <v>4045</v>
      </c>
      <c r="G5972" s="1" t="b">
        <v>1</v>
      </c>
      <c r="H5972" s="1" t="b">
        <v>1</v>
      </c>
      <c r="I5972" s="1" t="s">
        <v>2236</v>
      </c>
      <c r="J5972" s="5"/>
    </row>
    <row r="5973" hidden="1">
      <c r="A5973" s="2" t="s">
        <v>1086</v>
      </c>
      <c r="B5973" s="14"/>
      <c r="C5973" s="1" t="s">
        <v>22</v>
      </c>
      <c r="D5973" s="2" t="s">
        <v>1091</v>
      </c>
      <c r="E5973" s="1" t="s">
        <v>22</v>
      </c>
      <c r="F5973" s="1" t="s">
        <v>4053</v>
      </c>
      <c r="G5973" s="1" t="b">
        <v>1</v>
      </c>
      <c r="H5973" s="1" t="b">
        <v>1</v>
      </c>
      <c r="I5973" s="1" t="s">
        <v>2221</v>
      </c>
      <c r="J5973" s="5"/>
    </row>
    <row r="5974" hidden="1">
      <c r="A5974" s="2" t="s">
        <v>1086</v>
      </c>
      <c r="B5974" s="14"/>
      <c r="C5974" s="1" t="s">
        <v>22</v>
      </c>
      <c r="D5974" s="2" t="s">
        <v>1075</v>
      </c>
      <c r="E5974" s="1" t="s">
        <v>22</v>
      </c>
      <c r="F5974" s="1" t="s">
        <v>4054</v>
      </c>
      <c r="G5974" s="1" t="b">
        <v>1</v>
      </c>
      <c r="H5974" s="1" t="b">
        <v>1</v>
      </c>
      <c r="I5974" s="1" t="s">
        <v>2221</v>
      </c>
      <c r="J5974" s="5"/>
    </row>
    <row r="5975" hidden="1">
      <c r="A5975" s="2" t="s">
        <v>1086</v>
      </c>
      <c r="B5975" s="14"/>
      <c r="C5975" s="1" t="s">
        <v>22</v>
      </c>
      <c r="D5975" s="2" t="s">
        <v>1092</v>
      </c>
      <c r="E5975" s="1" t="s">
        <v>22</v>
      </c>
      <c r="F5975" s="1" t="s">
        <v>4055</v>
      </c>
      <c r="G5975" s="1" t="b">
        <v>1</v>
      </c>
      <c r="H5975" s="1" t="b">
        <v>1</v>
      </c>
      <c r="I5975" s="1" t="s">
        <v>2221</v>
      </c>
      <c r="J5975" s="5"/>
    </row>
    <row r="5976" hidden="1">
      <c r="A5976" s="2" t="s">
        <v>1086</v>
      </c>
      <c r="B5976" s="14"/>
      <c r="C5976" s="1" t="s">
        <v>22</v>
      </c>
      <c r="D5976" s="2" t="s">
        <v>1066</v>
      </c>
      <c r="E5976" s="1" t="s">
        <v>22</v>
      </c>
      <c r="F5976" s="1" t="s">
        <v>4056</v>
      </c>
      <c r="G5976" s="1" t="b">
        <v>1</v>
      </c>
      <c r="H5976" s="1" t="b">
        <v>1</v>
      </c>
      <c r="I5976" s="1" t="s">
        <v>2221</v>
      </c>
      <c r="J5976" s="5"/>
    </row>
    <row r="5977" hidden="1">
      <c r="A5977" s="2" t="s">
        <v>1086</v>
      </c>
      <c r="B5977" s="14"/>
      <c r="C5977" s="1" t="s">
        <v>22</v>
      </c>
      <c r="D5977" s="2" t="s">
        <v>1091</v>
      </c>
      <c r="E5977" s="1" t="s">
        <v>22</v>
      </c>
      <c r="F5977" s="1" t="s">
        <v>4053</v>
      </c>
      <c r="G5977" s="1" t="b">
        <v>1</v>
      </c>
      <c r="H5977" s="1" t="b">
        <v>1</v>
      </c>
      <c r="I5977" s="1" t="s">
        <v>2221</v>
      </c>
      <c r="J5977" s="5"/>
    </row>
    <row r="5978" hidden="1">
      <c r="A5978" s="2" t="s">
        <v>1086</v>
      </c>
      <c r="B5978" s="14"/>
      <c r="C5978" s="1" t="s">
        <v>22</v>
      </c>
      <c r="D5978" s="2" t="s">
        <v>1096</v>
      </c>
      <c r="E5978" s="1" t="s">
        <v>22</v>
      </c>
      <c r="F5978" s="1" t="s">
        <v>4057</v>
      </c>
      <c r="G5978" s="1" t="b">
        <v>1</v>
      </c>
      <c r="H5978" s="1" t="b">
        <v>1</v>
      </c>
      <c r="I5978" s="1" t="s">
        <v>2221</v>
      </c>
      <c r="J5978" s="5"/>
    </row>
    <row r="5979" hidden="1">
      <c r="A5979" s="2" t="s">
        <v>1086</v>
      </c>
      <c r="B5979" s="14"/>
      <c r="C5979" s="1" t="s">
        <v>22</v>
      </c>
      <c r="D5979" s="2" t="s">
        <v>1120</v>
      </c>
      <c r="E5979" s="1" t="s">
        <v>22</v>
      </c>
      <c r="F5979" s="1" t="s">
        <v>4040</v>
      </c>
      <c r="G5979" s="1" t="b">
        <v>1</v>
      </c>
      <c r="H5979" s="1" t="b">
        <v>1</v>
      </c>
      <c r="I5979" s="1" t="s">
        <v>2221</v>
      </c>
      <c r="J5979" s="5"/>
    </row>
    <row r="5980" hidden="1">
      <c r="A5980" s="2" t="s">
        <v>1086</v>
      </c>
      <c r="B5980" s="14"/>
      <c r="C5980" s="1" t="s">
        <v>22</v>
      </c>
      <c r="D5980" s="2" t="s">
        <v>1066</v>
      </c>
      <c r="E5980" s="1" t="s">
        <v>22</v>
      </c>
      <c r="F5980" s="1" t="s">
        <v>4058</v>
      </c>
      <c r="G5980" s="1" t="b">
        <v>1</v>
      </c>
      <c r="H5980" s="1" t="b">
        <v>1</v>
      </c>
      <c r="I5980" s="1" t="s">
        <v>2221</v>
      </c>
      <c r="J5980" s="5"/>
    </row>
    <row r="5981" hidden="1">
      <c r="A5981" s="2" t="s">
        <v>1086</v>
      </c>
      <c r="B5981" s="14"/>
      <c r="C5981" s="1" t="s">
        <v>22</v>
      </c>
      <c r="D5981" s="1" t="s">
        <v>1137</v>
      </c>
      <c r="E5981" s="1" t="s">
        <v>20</v>
      </c>
      <c r="F5981" s="1" t="s">
        <v>4042</v>
      </c>
      <c r="G5981" s="1" t="b">
        <v>1</v>
      </c>
      <c r="H5981" s="1" t="b">
        <v>1</v>
      </c>
      <c r="I5981" s="1" t="s">
        <v>2221</v>
      </c>
      <c r="J5981" s="5"/>
    </row>
    <row r="5982" hidden="1">
      <c r="A5982" s="2" t="s">
        <v>1086</v>
      </c>
      <c r="B5982" s="14"/>
      <c r="C5982" s="1" t="s">
        <v>22</v>
      </c>
      <c r="D5982" s="2" t="s">
        <v>1062</v>
      </c>
      <c r="E5982" s="1" t="s">
        <v>20</v>
      </c>
      <c r="F5982" s="1" t="s">
        <v>4052</v>
      </c>
      <c r="G5982" s="1" t="b">
        <v>1</v>
      </c>
      <c r="H5982" s="1" t="b">
        <v>1</v>
      </c>
      <c r="I5982" s="1" t="s">
        <v>2221</v>
      </c>
      <c r="J5982" s="5"/>
    </row>
    <row r="5983" hidden="1">
      <c r="A5983" s="2" t="s">
        <v>1086</v>
      </c>
      <c r="B5983" s="14"/>
      <c r="C5983" s="1" t="s">
        <v>22</v>
      </c>
      <c r="D5983" s="2" t="s">
        <v>1092</v>
      </c>
      <c r="E5983" s="1" t="s">
        <v>22</v>
      </c>
      <c r="F5983" s="1" t="s">
        <v>4055</v>
      </c>
      <c r="G5983" s="1" t="b">
        <v>1</v>
      </c>
      <c r="H5983" s="1" t="b">
        <v>1</v>
      </c>
      <c r="I5983" s="1" t="s">
        <v>2221</v>
      </c>
      <c r="J5983" s="5"/>
    </row>
    <row r="5984" hidden="1">
      <c r="A5984" s="2" t="s">
        <v>1086</v>
      </c>
      <c r="B5984" s="14"/>
      <c r="C5984" s="1" t="s">
        <v>22</v>
      </c>
      <c r="D5984" s="2" t="s">
        <v>1110</v>
      </c>
      <c r="E5984" s="1" t="s">
        <v>22</v>
      </c>
      <c r="F5984" s="1" t="s">
        <v>4059</v>
      </c>
      <c r="G5984" s="1" t="b">
        <v>1</v>
      </c>
      <c r="H5984" s="1" t="b">
        <v>1</v>
      </c>
      <c r="I5984" s="1" t="s">
        <v>2221</v>
      </c>
      <c r="J5984" s="5"/>
    </row>
    <row r="5985" hidden="1">
      <c r="A5985" s="2" t="s">
        <v>1086</v>
      </c>
      <c r="B5985" s="14"/>
      <c r="C5985" s="1" t="s">
        <v>22</v>
      </c>
      <c r="D5985" s="2" t="s">
        <v>1157</v>
      </c>
      <c r="E5985" s="1" t="s">
        <v>17</v>
      </c>
      <c r="F5985" s="1" t="s">
        <v>2247</v>
      </c>
      <c r="G5985" s="1" t="b">
        <v>1</v>
      </c>
      <c r="H5985" s="1" t="b">
        <v>1</v>
      </c>
      <c r="I5985" s="1" t="s">
        <v>2236</v>
      </c>
      <c r="J5985" s="5"/>
    </row>
    <row r="5986" hidden="1">
      <c r="A5986" s="2" t="s">
        <v>1086</v>
      </c>
      <c r="B5986" s="14"/>
      <c r="C5986" s="1" t="s">
        <v>22</v>
      </c>
      <c r="D5986" s="2" t="s">
        <v>1156</v>
      </c>
      <c r="E5986" s="1" t="s">
        <v>15</v>
      </c>
      <c r="F5986" s="1" t="s">
        <v>4045</v>
      </c>
      <c r="G5986" s="1" t="b">
        <v>1</v>
      </c>
      <c r="H5986" s="1" t="b">
        <v>1</v>
      </c>
      <c r="I5986" s="1" t="s">
        <v>2236</v>
      </c>
      <c r="J5986" s="5"/>
    </row>
    <row r="5987" hidden="1">
      <c r="A5987" s="2" t="s">
        <v>1088</v>
      </c>
      <c r="B5987" s="14"/>
      <c r="C5987" s="1" t="s">
        <v>22</v>
      </c>
      <c r="D5987" s="2" t="s">
        <v>1110</v>
      </c>
      <c r="E5987" s="1" t="s">
        <v>22</v>
      </c>
      <c r="F5987" s="1" t="s">
        <v>4060</v>
      </c>
      <c r="G5987" s="1" t="b">
        <v>1</v>
      </c>
      <c r="H5987" s="1" t="b">
        <v>1</v>
      </c>
      <c r="I5987" s="1" t="s">
        <v>2221</v>
      </c>
      <c r="J5987" s="5"/>
    </row>
    <row r="5988" hidden="1">
      <c r="A5988" s="2" t="s">
        <v>1088</v>
      </c>
      <c r="B5988" s="14"/>
      <c r="C5988" s="1" t="s">
        <v>22</v>
      </c>
      <c r="D5988" s="2" t="s">
        <v>1070</v>
      </c>
      <c r="E5988" s="1" t="s">
        <v>22</v>
      </c>
      <c r="F5988" s="1" t="s">
        <v>4061</v>
      </c>
      <c r="G5988" s="1" t="b">
        <v>1</v>
      </c>
      <c r="H5988" s="1" t="b">
        <v>1</v>
      </c>
      <c r="I5988" s="1" t="s">
        <v>2221</v>
      </c>
      <c r="J5988" s="5"/>
    </row>
    <row r="5989" hidden="1">
      <c r="A5989" s="2" t="s">
        <v>1088</v>
      </c>
      <c r="B5989" s="14"/>
      <c r="C5989" s="1" t="s">
        <v>22</v>
      </c>
      <c r="D5989" s="2" t="s">
        <v>1110</v>
      </c>
      <c r="E5989" s="1" t="s">
        <v>22</v>
      </c>
      <c r="F5989" s="1" t="s">
        <v>4062</v>
      </c>
      <c r="G5989" s="1" t="b">
        <v>1</v>
      </c>
      <c r="H5989" s="1" t="b">
        <v>1</v>
      </c>
      <c r="I5989" s="1" t="s">
        <v>2221</v>
      </c>
      <c r="J5989" s="5"/>
    </row>
    <row r="5990" hidden="1">
      <c r="A5990" s="2" t="s">
        <v>1088</v>
      </c>
      <c r="B5990" s="14"/>
      <c r="C5990" s="1" t="s">
        <v>22</v>
      </c>
      <c r="D5990" s="2" t="s">
        <v>1120</v>
      </c>
      <c r="E5990" s="1" t="s">
        <v>22</v>
      </c>
      <c r="F5990" s="1" t="s">
        <v>4040</v>
      </c>
      <c r="G5990" s="1" t="b">
        <v>1</v>
      </c>
      <c r="H5990" s="1" t="b">
        <v>1</v>
      </c>
      <c r="I5990" s="1" t="s">
        <v>2221</v>
      </c>
      <c r="J5990" s="5"/>
    </row>
    <row r="5991" hidden="1">
      <c r="A5991" s="2" t="s">
        <v>1088</v>
      </c>
      <c r="B5991" s="14"/>
      <c r="C5991" s="1" t="s">
        <v>22</v>
      </c>
      <c r="D5991" s="2" t="s">
        <v>1073</v>
      </c>
      <c r="E5991" s="1" t="s">
        <v>22</v>
      </c>
      <c r="F5991" s="1" t="s">
        <v>4041</v>
      </c>
      <c r="G5991" s="1" t="b">
        <v>1</v>
      </c>
      <c r="H5991" s="1" t="b">
        <v>1</v>
      </c>
      <c r="I5991" s="1" t="s">
        <v>2221</v>
      </c>
      <c r="J5991" s="5"/>
    </row>
    <row r="5992" hidden="1">
      <c r="A5992" s="2" t="s">
        <v>1088</v>
      </c>
      <c r="B5992" s="14"/>
      <c r="C5992" s="1" t="s">
        <v>22</v>
      </c>
      <c r="D5992" s="1" t="s">
        <v>1137</v>
      </c>
      <c r="E5992" s="1" t="s">
        <v>20</v>
      </c>
      <c r="F5992" s="1" t="s">
        <v>4042</v>
      </c>
      <c r="G5992" s="1" t="b">
        <v>1</v>
      </c>
      <c r="H5992" s="1" t="b">
        <v>1</v>
      </c>
      <c r="I5992" s="1" t="s">
        <v>2221</v>
      </c>
      <c r="J5992" s="5"/>
    </row>
    <row r="5993" hidden="1">
      <c r="A5993" s="2" t="s">
        <v>1088</v>
      </c>
      <c r="B5993" s="14"/>
      <c r="C5993" s="1" t="s">
        <v>22</v>
      </c>
      <c r="D5993" s="2" t="s">
        <v>1108</v>
      </c>
      <c r="E5993" s="1" t="s">
        <v>22</v>
      </c>
      <c r="F5993" s="1" t="s">
        <v>4063</v>
      </c>
      <c r="G5993" s="1" t="b">
        <v>1</v>
      </c>
      <c r="H5993" s="1" t="b">
        <v>1</v>
      </c>
      <c r="I5993" s="1" t="s">
        <v>2221</v>
      </c>
      <c r="J5993" s="5"/>
    </row>
    <row r="5994" hidden="1">
      <c r="A5994" s="2" t="s">
        <v>1088</v>
      </c>
      <c r="B5994" s="14"/>
      <c r="C5994" s="1" t="s">
        <v>22</v>
      </c>
      <c r="D5994" s="2" t="s">
        <v>1110</v>
      </c>
      <c r="E5994" s="1" t="s">
        <v>22</v>
      </c>
      <c r="F5994" s="1" t="s">
        <v>4060</v>
      </c>
      <c r="G5994" s="1" t="b">
        <v>1</v>
      </c>
      <c r="H5994" s="1" t="b">
        <v>1</v>
      </c>
      <c r="I5994" s="1" t="s">
        <v>2221</v>
      </c>
      <c r="J5994" s="5"/>
    </row>
    <row r="5995" hidden="1">
      <c r="A5995" s="2" t="s">
        <v>1088</v>
      </c>
      <c r="B5995" s="14"/>
      <c r="C5995" s="1" t="s">
        <v>22</v>
      </c>
      <c r="D5995" s="2" t="s">
        <v>1157</v>
      </c>
      <c r="E5995" s="1" t="s">
        <v>17</v>
      </c>
      <c r="F5995" s="1" t="s">
        <v>2247</v>
      </c>
      <c r="G5995" s="1" t="b">
        <v>1</v>
      </c>
      <c r="H5995" s="1" t="b">
        <v>1</v>
      </c>
      <c r="I5995" s="1" t="s">
        <v>2236</v>
      </c>
      <c r="J5995" s="5"/>
    </row>
    <row r="5996" hidden="1">
      <c r="A5996" s="2" t="s">
        <v>1088</v>
      </c>
      <c r="B5996" s="14"/>
      <c r="C5996" s="1" t="s">
        <v>22</v>
      </c>
      <c r="D5996" s="2" t="s">
        <v>1156</v>
      </c>
      <c r="E5996" s="1" t="s">
        <v>15</v>
      </c>
      <c r="F5996" s="1" t="s">
        <v>4045</v>
      </c>
      <c r="G5996" s="1" t="b">
        <v>1</v>
      </c>
      <c r="H5996" s="1" t="b">
        <v>1</v>
      </c>
      <c r="I5996" s="1" t="s">
        <v>2236</v>
      </c>
      <c r="J5996" s="5"/>
    </row>
    <row r="5997" hidden="1">
      <c r="A5997" s="2" t="s">
        <v>1089</v>
      </c>
      <c r="B5997" s="14"/>
      <c r="C5997" s="1" t="s">
        <v>22</v>
      </c>
      <c r="D5997" s="2" t="s">
        <v>1110</v>
      </c>
      <c r="E5997" s="1" t="s">
        <v>22</v>
      </c>
      <c r="F5997" s="1" t="s">
        <v>4064</v>
      </c>
      <c r="G5997" s="1" t="b">
        <v>1</v>
      </c>
      <c r="H5997" s="1" t="b">
        <v>1</v>
      </c>
      <c r="I5997" s="1" t="s">
        <v>2221</v>
      </c>
      <c r="J5997" s="5"/>
    </row>
    <row r="5998" hidden="1">
      <c r="A5998" s="2" t="s">
        <v>1089</v>
      </c>
      <c r="B5998" s="14"/>
      <c r="C5998" s="1" t="s">
        <v>22</v>
      </c>
      <c r="D5998" s="2" t="s">
        <v>1115</v>
      </c>
      <c r="E5998" s="1" t="s">
        <v>22</v>
      </c>
      <c r="F5998" s="1" t="s">
        <v>3996</v>
      </c>
      <c r="G5998" s="1" t="b">
        <v>1</v>
      </c>
      <c r="H5998" s="1" t="b">
        <v>1</v>
      </c>
      <c r="I5998" s="1" t="s">
        <v>2221</v>
      </c>
      <c r="J5998" s="5"/>
    </row>
    <row r="5999" hidden="1">
      <c r="A5999" s="2" t="s">
        <v>1089</v>
      </c>
      <c r="B5999" s="14"/>
      <c r="C5999" s="1" t="s">
        <v>22</v>
      </c>
      <c r="D5999" s="2" t="s">
        <v>1093</v>
      </c>
      <c r="E5999" s="1" t="s">
        <v>22</v>
      </c>
      <c r="F5999" s="1" t="s">
        <v>4065</v>
      </c>
      <c r="G5999" s="1" t="b">
        <v>1</v>
      </c>
      <c r="H5999" s="1" t="b">
        <v>1</v>
      </c>
      <c r="I5999" s="1" t="s">
        <v>2221</v>
      </c>
      <c r="J5999" s="5"/>
    </row>
    <row r="6000" hidden="1">
      <c r="A6000" s="2" t="s">
        <v>1089</v>
      </c>
      <c r="B6000" s="14"/>
      <c r="C6000" s="1" t="s">
        <v>22</v>
      </c>
      <c r="D6000" s="2" t="s">
        <v>1110</v>
      </c>
      <c r="E6000" s="1" t="s">
        <v>22</v>
      </c>
      <c r="F6000" s="1" t="s">
        <v>4066</v>
      </c>
      <c r="G6000" s="1" t="b">
        <v>1</v>
      </c>
      <c r="H6000" s="1" t="b">
        <v>1</v>
      </c>
      <c r="I6000" s="1" t="s">
        <v>2221</v>
      </c>
      <c r="J6000" s="5"/>
    </row>
    <row r="6001" hidden="1">
      <c r="A6001" s="2" t="s">
        <v>1089</v>
      </c>
      <c r="B6001" s="14"/>
      <c r="C6001" s="1" t="s">
        <v>22</v>
      </c>
      <c r="D6001" s="2" t="s">
        <v>1120</v>
      </c>
      <c r="E6001" s="1" t="s">
        <v>22</v>
      </c>
      <c r="F6001" s="1" t="s">
        <v>4040</v>
      </c>
      <c r="G6001" s="1" t="b">
        <v>1</v>
      </c>
      <c r="H6001" s="1" t="b">
        <v>1</v>
      </c>
      <c r="I6001" s="1" t="s">
        <v>2221</v>
      </c>
      <c r="J6001" s="5"/>
    </row>
    <row r="6002" hidden="1">
      <c r="A6002" s="2" t="s">
        <v>1089</v>
      </c>
      <c r="B6002" s="14"/>
      <c r="C6002" s="1" t="s">
        <v>22</v>
      </c>
      <c r="D6002" s="2" t="s">
        <v>1067</v>
      </c>
      <c r="E6002" s="1" t="s">
        <v>22</v>
      </c>
      <c r="F6002" s="1" t="s">
        <v>4049</v>
      </c>
      <c r="G6002" s="1" t="b">
        <v>1</v>
      </c>
      <c r="H6002" s="1" t="b">
        <v>1</v>
      </c>
      <c r="I6002" s="1" t="s">
        <v>2221</v>
      </c>
      <c r="J6002" s="5"/>
    </row>
    <row r="6003" hidden="1">
      <c r="A6003" s="2" t="s">
        <v>1089</v>
      </c>
      <c r="B6003" s="14"/>
      <c r="C6003" s="1" t="s">
        <v>22</v>
      </c>
      <c r="D6003" s="1" t="s">
        <v>1137</v>
      </c>
      <c r="E6003" s="1" t="s">
        <v>20</v>
      </c>
      <c r="F6003" s="1" t="s">
        <v>4042</v>
      </c>
      <c r="G6003" s="1" t="b">
        <v>1</v>
      </c>
      <c r="H6003" s="1" t="b">
        <v>1</v>
      </c>
      <c r="I6003" s="1" t="s">
        <v>2221</v>
      </c>
      <c r="J6003" s="5"/>
    </row>
    <row r="6004" hidden="1">
      <c r="A6004" s="2" t="s">
        <v>1089</v>
      </c>
      <c r="B6004" s="14"/>
      <c r="C6004" s="1" t="s">
        <v>22</v>
      </c>
      <c r="D6004" s="2" t="s">
        <v>1093</v>
      </c>
      <c r="E6004" s="1" t="s">
        <v>22</v>
      </c>
      <c r="F6004" s="1" t="s">
        <v>4039</v>
      </c>
      <c r="G6004" s="1" t="b">
        <v>1</v>
      </c>
      <c r="H6004" s="1" t="b">
        <v>1</v>
      </c>
      <c r="I6004" s="1" t="s">
        <v>2221</v>
      </c>
      <c r="J6004" s="5"/>
    </row>
    <row r="6005" hidden="1">
      <c r="A6005" s="2" t="s">
        <v>1089</v>
      </c>
      <c r="B6005" s="14"/>
      <c r="C6005" s="1" t="s">
        <v>22</v>
      </c>
      <c r="D6005" s="2" t="s">
        <v>1110</v>
      </c>
      <c r="E6005" s="1" t="s">
        <v>22</v>
      </c>
      <c r="F6005" s="1" t="s">
        <v>4067</v>
      </c>
      <c r="G6005" s="1" t="b">
        <v>1</v>
      </c>
      <c r="H6005" s="1" t="b">
        <v>1</v>
      </c>
      <c r="I6005" s="1" t="s">
        <v>2221</v>
      </c>
      <c r="J6005" s="5"/>
    </row>
    <row r="6006" hidden="1">
      <c r="A6006" s="2" t="s">
        <v>1089</v>
      </c>
      <c r="B6006" s="14"/>
      <c r="C6006" s="1" t="s">
        <v>22</v>
      </c>
      <c r="D6006" s="2" t="s">
        <v>1157</v>
      </c>
      <c r="E6006" s="1" t="s">
        <v>17</v>
      </c>
      <c r="F6006" s="1" t="s">
        <v>2247</v>
      </c>
      <c r="G6006" s="1" t="b">
        <v>1</v>
      </c>
      <c r="H6006" s="1" t="b">
        <v>1</v>
      </c>
      <c r="I6006" s="1" t="s">
        <v>2236</v>
      </c>
      <c r="J6006" s="5"/>
    </row>
    <row r="6007" hidden="1">
      <c r="A6007" s="2" t="s">
        <v>1089</v>
      </c>
      <c r="B6007" s="14"/>
      <c r="C6007" s="1" t="s">
        <v>22</v>
      </c>
      <c r="D6007" s="2" t="s">
        <v>1156</v>
      </c>
      <c r="E6007" s="1" t="s">
        <v>15</v>
      </c>
      <c r="F6007" s="1" t="s">
        <v>4045</v>
      </c>
      <c r="G6007" s="1" t="b">
        <v>1</v>
      </c>
      <c r="H6007" s="1" t="b">
        <v>1</v>
      </c>
      <c r="I6007" s="1" t="s">
        <v>2236</v>
      </c>
      <c r="J6007" s="5"/>
    </row>
    <row r="6008" hidden="1">
      <c r="A6008" s="2" t="s">
        <v>1090</v>
      </c>
      <c r="B6008" s="14"/>
      <c r="C6008" s="1" t="s">
        <v>22</v>
      </c>
      <c r="D6008" s="2" t="s">
        <v>1093</v>
      </c>
      <c r="E6008" s="1" t="s">
        <v>22</v>
      </c>
      <c r="F6008" s="1" t="s">
        <v>4068</v>
      </c>
      <c r="G6008" s="1" t="b">
        <v>1</v>
      </c>
      <c r="H6008" s="1" t="b">
        <v>1</v>
      </c>
      <c r="I6008" s="1" t="s">
        <v>2221</v>
      </c>
      <c r="J6008" s="5"/>
    </row>
    <row r="6009" hidden="1">
      <c r="A6009" s="2" t="s">
        <v>1090</v>
      </c>
      <c r="B6009" s="14"/>
      <c r="C6009" s="1" t="s">
        <v>22</v>
      </c>
      <c r="D6009" s="2" t="s">
        <v>1102</v>
      </c>
      <c r="E6009" s="1" t="s">
        <v>22</v>
      </c>
      <c r="F6009" s="1" t="s">
        <v>4069</v>
      </c>
      <c r="G6009" s="1" t="b">
        <v>1</v>
      </c>
      <c r="H6009" s="1" t="b">
        <v>1</v>
      </c>
      <c r="I6009" s="1" t="s">
        <v>2221</v>
      </c>
      <c r="J6009" s="5"/>
    </row>
    <row r="6010" hidden="1">
      <c r="A6010" s="2" t="s">
        <v>1090</v>
      </c>
      <c r="B6010" s="14"/>
      <c r="C6010" s="1" t="s">
        <v>22</v>
      </c>
      <c r="D6010" s="2" t="s">
        <v>1079</v>
      </c>
      <c r="E6010" s="1" t="s">
        <v>22</v>
      </c>
      <c r="F6010" s="1" t="s">
        <v>4070</v>
      </c>
      <c r="G6010" s="1" t="b">
        <v>1</v>
      </c>
      <c r="H6010" s="1" t="b">
        <v>1</v>
      </c>
      <c r="I6010" s="1" t="s">
        <v>2221</v>
      </c>
      <c r="J6010" s="5"/>
    </row>
    <row r="6011" hidden="1">
      <c r="A6011" s="2" t="s">
        <v>1090</v>
      </c>
      <c r="B6011" s="14"/>
      <c r="C6011" s="1" t="s">
        <v>22</v>
      </c>
      <c r="D6011" s="1" t="s">
        <v>1136</v>
      </c>
      <c r="E6011" s="1" t="s">
        <v>20</v>
      </c>
      <c r="F6011" s="1" t="s">
        <v>4071</v>
      </c>
      <c r="G6011" s="1" t="b">
        <v>1</v>
      </c>
      <c r="H6011" s="1" t="b">
        <v>1</v>
      </c>
      <c r="I6011" s="1" t="s">
        <v>2221</v>
      </c>
      <c r="J6011" s="5"/>
    </row>
    <row r="6012" hidden="1">
      <c r="A6012" s="2" t="s">
        <v>1090</v>
      </c>
      <c r="B6012" s="14"/>
      <c r="C6012" s="1" t="s">
        <v>22</v>
      </c>
      <c r="D6012" s="2" t="s">
        <v>1114</v>
      </c>
      <c r="E6012" s="1" t="s">
        <v>22</v>
      </c>
      <c r="F6012" s="1" t="s">
        <v>4072</v>
      </c>
      <c r="G6012" s="1" t="b">
        <v>1</v>
      </c>
      <c r="H6012" s="1" t="b">
        <v>1</v>
      </c>
      <c r="I6012" s="1" t="s">
        <v>2221</v>
      </c>
      <c r="J6012" s="5"/>
    </row>
    <row r="6013" hidden="1">
      <c r="A6013" s="2" t="s">
        <v>1090</v>
      </c>
      <c r="B6013" s="14"/>
      <c r="C6013" s="1" t="s">
        <v>22</v>
      </c>
      <c r="D6013" s="2" t="s">
        <v>1093</v>
      </c>
      <c r="E6013" s="1" t="s">
        <v>22</v>
      </c>
      <c r="F6013" s="1" t="s">
        <v>4068</v>
      </c>
      <c r="G6013" s="1" t="b">
        <v>1</v>
      </c>
      <c r="H6013" s="1" t="b">
        <v>1</v>
      </c>
      <c r="I6013" s="1" t="s">
        <v>2221</v>
      </c>
      <c r="J6013" s="5"/>
    </row>
    <row r="6014" hidden="1">
      <c r="A6014" s="2" t="s">
        <v>1090</v>
      </c>
      <c r="B6014" s="14"/>
      <c r="C6014" s="1" t="s">
        <v>22</v>
      </c>
      <c r="D6014" s="2" t="s">
        <v>1102</v>
      </c>
      <c r="E6014" s="1" t="s">
        <v>22</v>
      </c>
      <c r="F6014" s="1" t="s">
        <v>4073</v>
      </c>
      <c r="G6014" s="1" t="b">
        <v>1</v>
      </c>
      <c r="H6014" s="1" t="b">
        <v>1</v>
      </c>
      <c r="I6014" s="1" t="s">
        <v>2221</v>
      </c>
      <c r="J6014" s="5"/>
    </row>
    <row r="6015" hidden="1">
      <c r="A6015" s="2" t="s">
        <v>1090</v>
      </c>
      <c r="B6015" s="14"/>
      <c r="C6015" s="1" t="s">
        <v>22</v>
      </c>
      <c r="D6015" s="2" t="s">
        <v>1120</v>
      </c>
      <c r="E6015" s="1" t="s">
        <v>22</v>
      </c>
      <c r="F6015" s="1" t="s">
        <v>4074</v>
      </c>
      <c r="G6015" s="1" t="b">
        <v>1</v>
      </c>
      <c r="H6015" s="1" t="b">
        <v>1</v>
      </c>
      <c r="I6015" s="1" t="s">
        <v>2221</v>
      </c>
      <c r="J6015" s="5"/>
    </row>
    <row r="6016" hidden="1">
      <c r="A6016" s="2" t="s">
        <v>1090</v>
      </c>
      <c r="B6016" s="14"/>
      <c r="C6016" s="1" t="s">
        <v>22</v>
      </c>
      <c r="D6016" s="1" t="s">
        <v>1136</v>
      </c>
      <c r="E6016" s="1" t="s">
        <v>20</v>
      </c>
      <c r="F6016" s="1" t="s">
        <v>4075</v>
      </c>
      <c r="G6016" s="1" t="b">
        <v>1</v>
      </c>
      <c r="H6016" s="1" t="b">
        <v>1</v>
      </c>
      <c r="I6016" s="1" t="s">
        <v>2221</v>
      </c>
      <c r="J6016" s="5"/>
    </row>
    <row r="6017" hidden="1">
      <c r="A6017" s="2" t="s">
        <v>1090</v>
      </c>
      <c r="B6017" s="14"/>
      <c r="C6017" s="1" t="s">
        <v>22</v>
      </c>
      <c r="D6017" s="2" t="s">
        <v>1114</v>
      </c>
      <c r="E6017" s="1" t="s">
        <v>22</v>
      </c>
      <c r="F6017" s="1" t="s">
        <v>4076</v>
      </c>
      <c r="G6017" s="1" t="b">
        <v>1</v>
      </c>
      <c r="H6017" s="1" t="b">
        <v>1</v>
      </c>
      <c r="I6017" s="1" t="s">
        <v>2221</v>
      </c>
      <c r="J6017" s="5"/>
    </row>
    <row r="6018" hidden="1">
      <c r="A6018" s="2" t="s">
        <v>1090</v>
      </c>
      <c r="B6018" s="14"/>
      <c r="C6018" s="1" t="s">
        <v>22</v>
      </c>
      <c r="D6018" s="2" t="s">
        <v>1102</v>
      </c>
      <c r="E6018" s="1" t="s">
        <v>22</v>
      </c>
      <c r="F6018" s="1" t="s">
        <v>4069</v>
      </c>
      <c r="G6018" s="1" t="b">
        <v>1</v>
      </c>
      <c r="H6018" s="1" t="b">
        <v>1</v>
      </c>
      <c r="I6018" s="1" t="s">
        <v>2221</v>
      </c>
      <c r="J6018" s="5"/>
    </row>
    <row r="6019" hidden="1">
      <c r="A6019" s="2" t="s">
        <v>1090</v>
      </c>
      <c r="B6019" s="14"/>
      <c r="C6019" s="1" t="s">
        <v>22</v>
      </c>
      <c r="D6019" s="2" t="s">
        <v>1093</v>
      </c>
      <c r="E6019" s="1" t="s">
        <v>22</v>
      </c>
      <c r="F6019" s="1" t="s">
        <v>4068</v>
      </c>
      <c r="G6019" s="1" t="b">
        <v>1</v>
      </c>
      <c r="H6019" s="1" t="b">
        <v>1</v>
      </c>
      <c r="I6019" s="1" t="s">
        <v>2221</v>
      </c>
      <c r="J6019" s="5"/>
    </row>
    <row r="6020" hidden="1">
      <c r="A6020" s="2" t="s">
        <v>1090</v>
      </c>
      <c r="B6020" s="14"/>
      <c r="C6020" s="1" t="s">
        <v>22</v>
      </c>
      <c r="D6020" s="2" t="s">
        <v>1157</v>
      </c>
      <c r="E6020" s="1" t="s">
        <v>17</v>
      </c>
      <c r="F6020" s="1" t="s">
        <v>2247</v>
      </c>
      <c r="G6020" s="1" t="b">
        <v>1</v>
      </c>
      <c r="H6020" s="1" t="b">
        <v>1</v>
      </c>
      <c r="I6020" s="1" t="s">
        <v>2236</v>
      </c>
      <c r="J6020" s="5"/>
    </row>
    <row r="6021" hidden="1">
      <c r="A6021" s="2" t="s">
        <v>1090</v>
      </c>
      <c r="B6021" s="14"/>
      <c r="C6021" s="1" t="s">
        <v>22</v>
      </c>
      <c r="D6021" s="2" t="s">
        <v>1156</v>
      </c>
      <c r="E6021" s="1" t="s">
        <v>15</v>
      </c>
      <c r="F6021" s="1" t="s">
        <v>4045</v>
      </c>
      <c r="G6021" s="1" t="b">
        <v>1</v>
      </c>
      <c r="H6021" s="1" t="b">
        <v>1</v>
      </c>
      <c r="I6021" s="1" t="s">
        <v>2236</v>
      </c>
      <c r="J6021" s="5"/>
    </row>
    <row r="6022" hidden="1">
      <c r="A6022" s="2" t="s">
        <v>1091</v>
      </c>
      <c r="B6022" s="14"/>
      <c r="C6022" s="1" t="s">
        <v>22</v>
      </c>
      <c r="D6022" s="2" t="s">
        <v>1093</v>
      </c>
      <c r="E6022" s="1" t="s">
        <v>22</v>
      </c>
      <c r="F6022" s="1" t="s">
        <v>4050</v>
      </c>
      <c r="G6022" s="1" t="b">
        <v>1</v>
      </c>
      <c r="H6022" s="1" t="b">
        <v>1</v>
      </c>
      <c r="I6022" s="1" t="s">
        <v>2221</v>
      </c>
      <c r="J6022" s="5"/>
    </row>
    <row r="6023" hidden="1">
      <c r="A6023" s="2" t="s">
        <v>1091</v>
      </c>
      <c r="B6023" s="14"/>
      <c r="C6023" s="1" t="s">
        <v>22</v>
      </c>
      <c r="D6023" s="2" t="s">
        <v>1110</v>
      </c>
      <c r="E6023" s="1" t="s">
        <v>22</v>
      </c>
      <c r="F6023" s="1" t="s">
        <v>4077</v>
      </c>
      <c r="G6023" s="1" t="b">
        <v>1</v>
      </c>
      <c r="H6023" s="1" t="b">
        <v>1</v>
      </c>
      <c r="I6023" s="1" t="s">
        <v>2221</v>
      </c>
      <c r="J6023" s="5"/>
    </row>
    <row r="6024" hidden="1">
      <c r="A6024" s="2" t="s">
        <v>1091</v>
      </c>
      <c r="B6024" s="14"/>
      <c r="C6024" s="1" t="s">
        <v>22</v>
      </c>
      <c r="D6024" s="2" t="s">
        <v>1066</v>
      </c>
      <c r="E6024" s="1" t="s">
        <v>22</v>
      </c>
      <c r="F6024" s="1" t="s">
        <v>3961</v>
      </c>
      <c r="G6024" s="1" t="b">
        <v>1</v>
      </c>
      <c r="H6024" s="1" t="b">
        <v>1</v>
      </c>
      <c r="I6024" s="1" t="s">
        <v>2221</v>
      </c>
      <c r="J6024" s="5"/>
    </row>
    <row r="6025" hidden="1">
      <c r="A6025" s="2" t="s">
        <v>1091</v>
      </c>
      <c r="B6025" s="14"/>
      <c r="C6025" s="1" t="s">
        <v>22</v>
      </c>
      <c r="D6025" s="2" t="s">
        <v>1067</v>
      </c>
      <c r="E6025" s="1" t="s">
        <v>22</v>
      </c>
      <c r="F6025" s="1" t="s">
        <v>3962</v>
      </c>
      <c r="G6025" s="1" t="b">
        <v>1</v>
      </c>
      <c r="H6025" s="1" t="b">
        <v>1</v>
      </c>
      <c r="I6025" s="1" t="s">
        <v>2221</v>
      </c>
      <c r="J6025" s="5"/>
    </row>
    <row r="6026" hidden="1">
      <c r="A6026" s="2" t="s">
        <v>1091</v>
      </c>
      <c r="B6026" s="14"/>
      <c r="C6026" s="1" t="s">
        <v>22</v>
      </c>
      <c r="D6026" s="2" t="s">
        <v>1093</v>
      </c>
      <c r="E6026" s="1" t="s">
        <v>22</v>
      </c>
      <c r="F6026" s="1" t="s">
        <v>4050</v>
      </c>
      <c r="G6026" s="1" t="b">
        <v>1</v>
      </c>
      <c r="H6026" s="1" t="b">
        <v>1</v>
      </c>
      <c r="I6026" s="1" t="s">
        <v>2221</v>
      </c>
      <c r="J6026" s="5"/>
    </row>
    <row r="6027" hidden="1">
      <c r="A6027" s="2" t="s">
        <v>1091</v>
      </c>
      <c r="B6027" s="14"/>
      <c r="C6027" s="1" t="s">
        <v>22</v>
      </c>
      <c r="D6027" s="2" t="s">
        <v>1110</v>
      </c>
      <c r="E6027" s="1" t="s">
        <v>22</v>
      </c>
      <c r="F6027" s="1" t="s">
        <v>4077</v>
      </c>
      <c r="G6027" s="1" t="b">
        <v>1</v>
      </c>
      <c r="H6027" s="1" t="b">
        <v>1</v>
      </c>
      <c r="I6027" s="1" t="s">
        <v>2221</v>
      </c>
      <c r="J6027" s="5"/>
    </row>
    <row r="6028" hidden="1">
      <c r="A6028" s="2" t="s">
        <v>1091</v>
      </c>
      <c r="B6028" s="14"/>
      <c r="C6028" s="1" t="s">
        <v>22</v>
      </c>
      <c r="D6028" s="2" t="s">
        <v>1120</v>
      </c>
      <c r="E6028" s="1" t="s">
        <v>22</v>
      </c>
      <c r="F6028" s="1" t="s">
        <v>4040</v>
      </c>
      <c r="G6028" s="1" t="b">
        <v>1</v>
      </c>
      <c r="H6028" s="1" t="b">
        <v>1</v>
      </c>
      <c r="I6028" s="1" t="s">
        <v>2221</v>
      </c>
      <c r="J6028" s="5"/>
    </row>
    <row r="6029" hidden="1">
      <c r="A6029" s="2" t="s">
        <v>1091</v>
      </c>
      <c r="B6029" s="14"/>
      <c r="C6029" s="1" t="s">
        <v>22</v>
      </c>
      <c r="D6029" s="2" t="s">
        <v>1062</v>
      </c>
      <c r="E6029" s="1" t="s">
        <v>20</v>
      </c>
      <c r="F6029" s="1" t="s">
        <v>4052</v>
      </c>
      <c r="G6029" s="1" t="b">
        <v>1</v>
      </c>
      <c r="H6029" s="1" t="b">
        <v>1</v>
      </c>
      <c r="I6029" s="1" t="s">
        <v>2221</v>
      </c>
      <c r="J6029" s="5"/>
    </row>
    <row r="6030" hidden="1">
      <c r="A6030" s="2" t="s">
        <v>1091</v>
      </c>
      <c r="B6030" s="14"/>
      <c r="C6030" s="1" t="s">
        <v>22</v>
      </c>
      <c r="D6030" s="1" t="s">
        <v>1137</v>
      </c>
      <c r="E6030" s="1" t="s">
        <v>20</v>
      </c>
      <c r="F6030" s="1" t="s">
        <v>4042</v>
      </c>
      <c r="G6030" s="1" t="b">
        <v>1</v>
      </c>
      <c r="H6030" s="1" t="b">
        <v>1</v>
      </c>
      <c r="I6030" s="1" t="s">
        <v>2221</v>
      </c>
      <c r="J6030" s="5"/>
    </row>
    <row r="6031" hidden="1">
      <c r="A6031" s="2" t="s">
        <v>1091</v>
      </c>
      <c r="B6031" s="14"/>
      <c r="C6031" s="1" t="s">
        <v>22</v>
      </c>
      <c r="D6031" s="2" t="s">
        <v>1093</v>
      </c>
      <c r="E6031" s="1" t="s">
        <v>22</v>
      </c>
      <c r="F6031" s="1" t="s">
        <v>4050</v>
      </c>
      <c r="G6031" s="1" t="b">
        <v>1</v>
      </c>
      <c r="H6031" s="1" t="b">
        <v>1</v>
      </c>
      <c r="I6031" s="1" t="s">
        <v>2221</v>
      </c>
      <c r="J6031" s="5"/>
    </row>
    <row r="6032" hidden="1">
      <c r="A6032" s="2" t="s">
        <v>1091</v>
      </c>
      <c r="B6032" s="14"/>
      <c r="C6032" s="1" t="s">
        <v>22</v>
      </c>
      <c r="D6032" s="2" t="s">
        <v>1110</v>
      </c>
      <c r="E6032" s="1" t="s">
        <v>22</v>
      </c>
      <c r="F6032" s="1" t="s">
        <v>4077</v>
      </c>
      <c r="G6032" s="1" t="b">
        <v>1</v>
      </c>
      <c r="H6032" s="1" t="b">
        <v>1</v>
      </c>
      <c r="I6032" s="1" t="s">
        <v>2221</v>
      </c>
      <c r="J6032" s="5"/>
    </row>
    <row r="6033" hidden="1">
      <c r="A6033" s="2" t="s">
        <v>1091</v>
      </c>
      <c r="B6033" s="14"/>
      <c r="C6033" s="1" t="s">
        <v>22</v>
      </c>
      <c r="D6033" s="2" t="s">
        <v>1069</v>
      </c>
      <c r="E6033" s="1" t="s">
        <v>22</v>
      </c>
      <c r="F6033" s="1" t="s">
        <v>4078</v>
      </c>
      <c r="G6033" s="1" t="b">
        <v>1</v>
      </c>
      <c r="H6033" s="1" t="b">
        <v>1</v>
      </c>
      <c r="I6033" s="1" t="s">
        <v>2221</v>
      </c>
      <c r="J6033" s="5"/>
    </row>
    <row r="6034" hidden="1">
      <c r="A6034" s="2" t="s">
        <v>1091</v>
      </c>
      <c r="B6034" s="14"/>
      <c r="C6034" s="1" t="s">
        <v>22</v>
      </c>
      <c r="D6034" s="2" t="s">
        <v>1157</v>
      </c>
      <c r="E6034" s="1" t="s">
        <v>17</v>
      </c>
      <c r="F6034" s="1" t="s">
        <v>2247</v>
      </c>
      <c r="G6034" s="1" t="b">
        <v>1</v>
      </c>
      <c r="H6034" s="1" t="b">
        <v>1</v>
      </c>
      <c r="I6034" s="1" t="s">
        <v>2236</v>
      </c>
      <c r="J6034" s="5"/>
    </row>
    <row r="6035" hidden="1">
      <c r="A6035" s="2" t="s">
        <v>1091</v>
      </c>
      <c r="B6035" s="14"/>
      <c r="C6035" s="1" t="s">
        <v>22</v>
      </c>
      <c r="D6035" s="2" t="s">
        <v>1156</v>
      </c>
      <c r="E6035" s="1" t="s">
        <v>15</v>
      </c>
      <c r="F6035" s="1" t="s">
        <v>4045</v>
      </c>
      <c r="G6035" s="1" t="b">
        <v>1</v>
      </c>
      <c r="H6035" s="1" t="b">
        <v>1</v>
      </c>
      <c r="I6035" s="1" t="s">
        <v>2236</v>
      </c>
      <c r="J6035" s="5"/>
    </row>
    <row r="6036" hidden="1">
      <c r="A6036" s="2" t="s">
        <v>1092</v>
      </c>
      <c r="B6036" s="14"/>
      <c r="C6036" s="1" t="s">
        <v>22</v>
      </c>
      <c r="D6036" s="2" t="s">
        <v>1091</v>
      </c>
      <c r="E6036" s="1" t="s">
        <v>22</v>
      </c>
      <c r="F6036" s="1" t="s">
        <v>4079</v>
      </c>
      <c r="G6036" s="1" t="b">
        <v>1</v>
      </c>
      <c r="H6036" s="1" t="b">
        <v>1</v>
      </c>
      <c r="I6036" s="1" t="s">
        <v>2221</v>
      </c>
      <c r="J6036" s="5"/>
    </row>
    <row r="6037" hidden="1">
      <c r="A6037" s="2" t="s">
        <v>1092</v>
      </c>
      <c r="B6037" s="14"/>
      <c r="C6037" s="1" t="s">
        <v>22</v>
      </c>
      <c r="D6037" s="2" t="s">
        <v>1072</v>
      </c>
      <c r="E6037" s="1" t="s">
        <v>22</v>
      </c>
      <c r="F6037" s="1" t="s">
        <v>4080</v>
      </c>
      <c r="G6037" s="1" t="b">
        <v>1</v>
      </c>
      <c r="H6037" s="1" t="b">
        <v>1</v>
      </c>
      <c r="I6037" s="1" t="s">
        <v>2221</v>
      </c>
      <c r="J6037" s="5"/>
    </row>
    <row r="6038" hidden="1">
      <c r="A6038" s="2" t="s">
        <v>1092</v>
      </c>
      <c r="B6038" s="14"/>
      <c r="C6038" s="1" t="s">
        <v>22</v>
      </c>
      <c r="D6038" s="2" t="s">
        <v>1086</v>
      </c>
      <c r="E6038" s="1" t="s">
        <v>22</v>
      </c>
      <c r="F6038" s="1" t="s">
        <v>4081</v>
      </c>
      <c r="G6038" s="1" t="b">
        <v>1</v>
      </c>
      <c r="H6038" s="1" t="b">
        <v>1</v>
      </c>
      <c r="I6038" s="1" t="s">
        <v>2221</v>
      </c>
      <c r="J6038" s="5"/>
    </row>
    <row r="6039" hidden="1">
      <c r="A6039" s="2" t="s">
        <v>1092</v>
      </c>
      <c r="B6039" s="14"/>
      <c r="C6039" s="1" t="s">
        <v>22</v>
      </c>
      <c r="D6039" s="2" t="s">
        <v>1066</v>
      </c>
      <c r="E6039" s="1" t="s">
        <v>22</v>
      </c>
      <c r="F6039" s="1" t="s">
        <v>4056</v>
      </c>
      <c r="G6039" s="1" t="b">
        <v>1</v>
      </c>
      <c r="H6039" s="1" t="b">
        <v>1</v>
      </c>
      <c r="I6039" s="1" t="s">
        <v>2221</v>
      </c>
      <c r="J6039" s="5"/>
    </row>
    <row r="6040" hidden="1">
      <c r="A6040" s="2" t="s">
        <v>1092</v>
      </c>
      <c r="B6040" s="14"/>
      <c r="C6040" s="1" t="s">
        <v>22</v>
      </c>
      <c r="D6040" s="2" t="s">
        <v>1091</v>
      </c>
      <c r="E6040" s="1" t="s">
        <v>22</v>
      </c>
      <c r="F6040" s="1" t="s">
        <v>4053</v>
      </c>
      <c r="G6040" s="1" t="b">
        <v>1</v>
      </c>
      <c r="H6040" s="1" t="b">
        <v>1</v>
      </c>
      <c r="I6040" s="1" t="s">
        <v>2221</v>
      </c>
      <c r="J6040" s="5"/>
    </row>
    <row r="6041" hidden="1">
      <c r="A6041" s="2" t="s">
        <v>1092</v>
      </c>
      <c r="B6041" s="14"/>
      <c r="C6041" s="1" t="s">
        <v>22</v>
      </c>
      <c r="D6041" s="2" t="s">
        <v>1086</v>
      </c>
      <c r="E6041" s="1" t="s">
        <v>22</v>
      </c>
      <c r="F6041" s="1" t="s">
        <v>4081</v>
      </c>
      <c r="G6041" s="1" t="b">
        <v>1</v>
      </c>
      <c r="H6041" s="1" t="b">
        <v>1</v>
      </c>
      <c r="I6041" s="1" t="s">
        <v>2221</v>
      </c>
      <c r="J6041" s="5"/>
    </row>
    <row r="6042" hidden="1">
      <c r="A6042" s="2" t="s">
        <v>1092</v>
      </c>
      <c r="B6042" s="14"/>
      <c r="C6042" s="1" t="s">
        <v>22</v>
      </c>
      <c r="D6042" s="2" t="s">
        <v>1120</v>
      </c>
      <c r="E6042" s="1" t="s">
        <v>22</v>
      </c>
      <c r="F6042" s="1" t="s">
        <v>4040</v>
      </c>
      <c r="G6042" s="1" t="b">
        <v>1</v>
      </c>
      <c r="H6042" s="1" t="b">
        <v>1</v>
      </c>
      <c r="I6042" s="1" t="s">
        <v>2221</v>
      </c>
      <c r="J6042" s="5"/>
    </row>
    <row r="6043" hidden="1">
      <c r="A6043" s="2" t="s">
        <v>1092</v>
      </c>
      <c r="B6043" s="14"/>
      <c r="C6043" s="1" t="s">
        <v>22</v>
      </c>
      <c r="D6043" s="2" t="s">
        <v>1066</v>
      </c>
      <c r="E6043" s="1" t="s">
        <v>22</v>
      </c>
      <c r="F6043" s="1" t="s">
        <v>4058</v>
      </c>
      <c r="G6043" s="1" t="b">
        <v>1</v>
      </c>
      <c r="H6043" s="1" t="b">
        <v>1</v>
      </c>
      <c r="I6043" s="1" t="s">
        <v>2221</v>
      </c>
      <c r="J6043" s="5"/>
    </row>
    <row r="6044" hidden="1">
      <c r="A6044" s="2" t="s">
        <v>1092</v>
      </c>
      <c r="B6044" s="14"/>
      <c r="C6044" s="1" t="s">
        <v>22</v>
      </c>
      <c r="D6044" s="1" t="s">
        <v>1137</v>
      </c>
      <c r="E6044" s="1" t="s">
        <v>20</v>
      </c>
      <c r="F6044" s="1" t="s">
        <v>4042</v>
      </c>
      <c r="G6044" s="1" t="b">
        <v>1</v>
      </c>
      <c r="H6044" s="1" t="b">
        <v>1</v>
      </c>
      <c r="I6044" s="1" t="s">
        <v>2221</v>
      </c>
      <c r="J6044" s="5"/>
    </row>
    <row r="6045" hidden="1">
      <c r="A6045" s="2" t="s">
        <v>1092</v>
      </c>
      <c r="B6045" s="14"/>
      <c r="C6045" s="1" t="s">
        <v>22</v>
      </c>
      <c r="D6045" s="2" t="s">
        <v>1062</v>
      </c>
      <c r="E6045" s="1" t="s">
        <v>20</v>
      </c>
      <c r="F6045" s="1" t="s">
        <v>4052</v>
      </c>
      <c r="G6045" s="1" t="b">
        <v>1</v>
      </c>
      <c r="H6045" s="1" t="b">
        <v>1</v>
      </c>
      <c r="I6045" s="1" t="s">
        <v>2221</v>
      </c>
      <c r="J6045" s="5"/>
    </row>
    <row r="6046" hidden="1">
      <c r="A6046" s="2" t="s">
        <v>1092</v>
      </c>
      <c r="B6046" s="14"/>
      <c r="C6046" s="1" t="s">
        <v>22</v>
      </c>
      <c r="D6046" s="2" t="s">
        <v>1086</v>
      </c>
      <c r="E6046" s="1" t="s">
        <v>22</v>
      </c>
      <c r="F6046" s="1" t="s">
        <v>4081</v>
      </c>
      <c r="G6046" s="1" t="b">
        <v>1</v>
      </c>
      <c r="H6046" s="1" t="b">
        <v>1</v>
      </c>
      <c r="I6046" s="1" t="s">
        <v>2221</v>
      </c>
      <c r="J6046" s="5"/>
    </row>
    <row r="6047" hidden="1">
      <c r="A6047" s="2" t="s">
        <v>1092</v>
      </c>
      <c r="B6047" s="14"/>
      <c r="C6047" s="1" t="s">
        <v>22</v>
      </c>
      <c r="D6047" s="2" t="s">
        <v>1091</v>
      </c>
      <c r="E6047" s="1" t="s">
        <v>22</v>
      </c>
      <c r="F6047" s="1" t="s">
        <v>4082</v>
      </c>
      <c r="G6047" s="1" t="b">
        <v>1</v>
      </c>
      <c r="H6047" s="1" t="b">
        <v>1</v>
      </c>
      <c r="I6047" s="1" t="s">
        <v>2221</v>
      </c>
      <c r="J6047" s="5"/>
    </row>
    <row r="6048" hidden="1">
      <c r="A6048" s="2" t="s">
        <v>1092</v>
      </c>
      <c r="B6048" s="14"/>
      <c r="C6048" s="1" t="s">
        <v>22</v>
      </c>
      <c r="D6048" s="2" t="s">
        <v>1157</v>
      </c>
      <c r="E6048" s="1" t="s">
        <v>17</v>
      </c>
      <c r="F6048" s="1" t="s">
        <v>2247</v>
      </c>
      <c r="G6048" s="1" t="b">
        <v>1</v>
      </c>
      <c r="H6048" s="1" t="b">
        <v>1</v>
      </c>
      <c r="I6048" s="1" t="s">
        <v>2236</v>
      </c>
      <c r="J6048" s="5"/>
    </row>
    <row r="6049" hidden="1">
      <c r="A6049" s="2" t="s">
        <v>1092</v>
      </c>
      <c r="B6049" s="14"/>
      <c r="C6049" s="1" t="s">
        <v>22</v>
      </c>
      <c r="D6049" s="2" t="s">
        <v>1156</v>
      </c>
      <c r="E6049" s="1" t="s">
        <v>15</v>
      </c>
      <c r="F6049" s="1" t="s">
        <v>4045</v>
      </c>
      <c r="G6049" s="1" t="b">
        <v>1</v>
      </c>
      <c r="H6049" s="1" t="b">
        <v>1</v>
      </c>
      <c r="I6049" s="1" t="s">
        <v>2236</v>
      </c>
      <c r="J6049" s="5"/>
    </row>
    <row r="6050" hidden="1">
      <c r="A6050" s="2" t="s">
        <v>1093</v>
      </c>
      <c r="B6050" s="14"/>
      <c r="C6050" s="1" t="s">
        <v>22</v>
      </c>
      <c r="D6050" s="2" t="s">
        <v>1084</v>
      </c>
      <c r="E6050" s="1" t="s">
        <v>22</v>
      </c>
      <c r="F6050" s="1" t="s">
        <v>4083</v>
      </c>
      <c r="G6050" s="1" t="b">
        <v>1</v>
      </c>
      <c r="H6050" s="1" t="b">
        <v>1</v>
      </c>
      <c r="I6050" s="1" t="s">
        <v>2221</v>
      </c>
      <c r="J6050" s="5"/>
    </row>
    <row r="6051" hidden="1">
      <c r="A6051" s="2" t="s">
        <v>1093</v>
      </c>
      <c r="B6051" s="14"/>
      <c r="C6051" s="1" t="s">
        <v>22</v>
      </c>
      <c r="D6051" s="2" t="s">
        <v>1066</v>
      </c>
      <c r="E6051" s="1" t="s">
        <v>22</v>
      </c>
      <c r="F6051" s="1" t="s">
        <v>3961</v>
      </c>
      <c r="G6051" s="1" t="b">
        <v>1</v>
      </c>
      <c r="H6051" s="1" t="b">
        <v>1</v>
      </c>
      <c r="I6051" s="1" t="s">
        <v>2221</v>
      </c>
      <c r="J6051" s="5"/>
    </row>
    <row r="6052" hidden="1">
      <c r="A6052" s="2" t="s">
        <v>1093</v>
      </c>
      <c r="B6052" s="14"/>
      <c r="C6052" s="1" t="s">
        <v>22</v>
      </c>
      <c r="D6052" s="2" t="s">
        <v>1073</v>
      </c>
      <c r="E6052" s="1" t="s">
        <v>22</v>
      </c>
      <c r="F6052" s="1" t="s">
        <v>3963</v>
      </c>
      <c r="G6052" s="1" t="b">
        <v>1</v>
      </c>
      <c r="H6052" s="1" t="b">
        <v>1</v>
      </c>
      <c r="I6052" s="1" t="s">
        <v>2221</v>
      </c>
      <c r="J6052" s="5"/>
    </row>
    <row r="6053" hidden="1">
      <c r="A6053" s="2" t="s">
        <v>1093</v>
      </c>
      <c r="B6053" s="14"/>
      <c r="C6053" s="1" t="s">
        <v>22</v>
      </c>
      <c r="D6053" s="2" t="s">
        <v>1083</v>
      </c>
      <c r="E6053" s="1" t="s">
        <v>22</v>
      </c>
      <c r="F6053" s="1" t="s">
        <v>4084</v>
      </c>
      <c r="G6053" s="1" t="b">
        <v>1</v>
      </c>
      <c r="H6053" s="1" t="b">
        <v>1</v>
      </c>
      <c r="I6053" s="1" t="s">
        <v>2221</v>
      </c>
      <c r="J6053" s="5"/>
    </row>
    <row r="6054" hidden="1">
      <c r="A6054" s="2" t="s">
        <v>1093</v>
      </c>
      <c r="B6054" s="14"/>
      <c r="C6054" s="1" t="s">
        <v>22</v>
      </c>
      <c r="D6054" s="2" t="s">
        <v>1091</v>
      </c>
      <c r="E6054" s="1" t="s">
        <v>22</v>
      </c>
      <c r="F6054" s="1" t="s">
        <v>4053</v>
      </c>
      <c r="G6054" s="1" t="b">
        <v>1</v>
      </c>
      <c r="H6054" s="1" t="b">
        <v>1</v>
      </c>
      <c r="I6054" s="1" t="s">
        <v>2221</v>
      </c>
      <c r="J6054" s="5"/>
    </row>
    <row r="6055" hidden="1">
      <c r="A6055" s="2" t="s">
        <v>1093</v>
      </c>
      <c r="B6055" s="14"/>
      <c r="C6055" s="1" t="s">
        <v>22</v>
      </c>
      <c r="D6055" s="2" t="s">
        <v>1134</v>
      </c>
      <c r="E6055" s="1" t="s">
        <v>22</v>
      </c>
      <c r="F6055" s="1" t="s">
        <v>4085</v>
      </c>
      <c r="G6055" s="1" t="b">
        <v>1</v>
      </c>
      <c r="H6055" s="1" t="b">
        <v>1</v>
      </c>
      <c r="I6055" s="1" t="s">
        <v>2221</v>
      </c>
      <c r="J6055" s="5"/>
    </row>
    <row r="6056" hidden="1">
      <c r="A6056" s="2" t="s">
        <v>1093</v>
      </c>
      <c r="B6056" s="14"/>
      <c r="C6056" s="1" t="s">
        <v>22</v>
      </c>
      <c r="D6056" s="2" t="s">
        <v>1120</v>
      </c>
      <c r="E6056" s="1" t="s">
        <v>22</v>
      </c>
      <c r="F6056" s="1" t="s">
        <v>4040</v>
      </c>
      <c r="G6056" s="1" t="b">
        <v>1</v>
      </c>
      <c r="H6056" s="1" t="b">
        <v>1</v>
      </c>
      <c r="I6056" s="1" t="s">
        <v>2221</v>
      </c>
      <c r="J6056" s="5"/>
    </row>
    <row r="6057" hidden="1">
      <c r="A6057" s="2" t="s">
        <v>1093</v>
      </c>
      <c r="B6057" s="14"/>
      <c r="C6057" s="1" t="s">
        <v>22</v>
      </c>
      <c r="D6057" s="2" t="s">
        <v>1062</v>
      </c>
      <c r="E6057" s="1" t="s">
        <v>20</v>
      </c>
      <c r="F6057" s="1" t="s">
        <v>4052</v>
      </c>
      <c r="G6057" s="1" t="b">
        <v>1</v>
      </c>
      <c r="H6057" s="1" t="b">
        <v>1</v>
      </c>
      <c r="I6057" s="1" t="s">
        <v>2221</v>
      </c>
      <c r="J6057" s="5"/>
    </row>
    <row r="6058" hidden="1">
      <c r="A6058" s="2" t="s">
        <v>1093</v>
      </c>
      <c r="B6058" s="14"/>
      <c r="C6058" s="1" t="s">
        <v>22</v>
      </c>
      <c r="D6058" s="1" t="s">
        <v>1137</v>
      </c>
      <c r="E6058" s="1" t="s">
        <v>20</v>
      </c>
      <c r="F6058" s="1" t="s">
        <v>4042</v>
      </c>
      <c r="G6058" s="1" t="b">
        <v>1</v>
      </c>
      <c r="H6058" s="1" t="b">
        <v>1</v>
      </c>
      <c r="I6058" s="1" t="s">
        <v>2221</v>
      </c>
      <c r="J6058" s="5"/>
    </row>
    <row r="6059" hidden="1">
      <c r="A6059" s="2" t="s">
        <v>1093</v>
      </c>
      <c r="B6059" s="14"/>
      <c r="C6059" s="1" t="s">
        <v>22</v>
      </c>
      <c r="D6059" s="2" t="s">
        <v>1084</v>
      </c>
      <c r="E6059" s="1" t="s">
        <v>22</v>
      </c>
      <c r="F6059" s="1" t="s">
        <v>4083</v>
      </c>
      <c r="G6059" s="1" t="b">
        <v>1</v>
      </c>
      <c r="H6059" s="1" t="b">
        <v>1</v>
      </c>
      <c r="I6059" s="1" t="s">
        <v>2221</v>
      </c>
      <c r="J6059" s="5"/>
    </row>
    <row r="6060" hidden="1">
      <c r="A6060" s="2" t="s">
        <v>1093</v>
      </c>
      <c r="B6060" s="14"/>
      <c r="C6060" s="1" t="s">
        <v>22</v>
      </c>
      <c r="D6060" s="2" t="s">
        <v>1083</v>
      </c>
      <c r="E6060" s="1" t="s">
        <v>22</v>
      </c>
      <c r="F6060" s="1" t="s">
        <v>4084</v>
      </c>
      <c r="G6060" s="1" t="b">
        <v>1</v>
      </c>
      <c r="H6060" s="1" t="b">
        <v>1</v>
      </c>
      <c r="I6060" s="1" t="s">
        <v>2221</v>
      </c>
      <c r="J6060" s="5"/>
    </row>
    <row r="6061" hidden="1">
      <c r="A6061" s="2" t="s">
        <v>1093</v>
      </c>
      <c r="B6061" s="14"/>
      <c r="C6061" s="1" t="s">
        <v>22</v>
      </c>
      <c r="D6061" s="2" t="s">
        <v>1157</v>
      </c>
      <c r="E6061" s="1" t="s">
        <v>17</v>
      </c>
      <c r="F6061" s="1" t="s">
        <v>2247</v>
      </c>
      <c r="G6061" s="1" t="b">
        <v>1</v>
      </c>
      <c r="H6061" s="1" t="b">
        <v>1</v>
      </c>
      <c r="I6061" s="1" t="s">
        <v>2236</v>
      </c>
      <c r="J6061" s="5"/>
    </row>
    <row r="6062" hidden="1">
      <c r="A6062" s="2" t="s">
        <v>1093</v>
      </c>
      <c r="B6062" s="14"/>
      <c r="C6062" s="1" t="s">
        <v>22</v>
      </c>
      <c r="D6062" s="2" t="s">
        <v>1156</v>
      </c>
      <c r="E6062" s="1" t="s">
        <v>15</v>
      </c>
      <c r="F6062" s="1" t="s">
        <v>4045</v>
      </c>
      <c r="G6062" s="1" t="b">
        <v>1</v>
      </c>
      <c r="H6062" s="1" t="b">
        <v>1</v>
      </c>
      <c r="I6062" s="1" t="s">
        <v>2236</v>
      </c>
      <c r="J6062" s="5"/>
    </row>
    <row r="6063" hidden="1">
      <c r="A6063" s="2" t="s">
        <v>1094</v>
      </c>
      <c r="B6063" s="14"/>
      <c r="C6063" s="1" t="s">
        <v>22</v>
      </c>
      <c r="D6063" s="2" t="s">
        <v>1114</v>
      </c>
      <c r="E6063" s="1" t="s">
        <v>22</v>
      </c>
      <c r="F6063" s="1" t="s">
        <v>4086</v>
      </c>
      <c r="G6063" s="1" t="b">
        <v>1</v>
      </c>
      <c r="H6063" s="1" t="b">
        <v>1</v>
      </c>
      <c r="I6063" s="1" t="s">
        <v>2221</v>
      </c>
      <c r="J6063" s="5"/>
    </row>
    <row r="6064" hidden="1">
      <c r="A6064" s="2" t="s">
        <v>1094</v>
      </c>
      <c r="B6064" s="14"/>
      <c r="C6064" s="1" t="s">
        <v>22</v>
      </c>
      <c r="D6064" s="2" t="s">
        <v>1066</v>
      </c>
      <c r="E6064" s="1" t="s">
        <v>22</v>
      </c>
      <c r="F6064" s="1" t="s">
        <v>4087</v>
      </c>
      <c r="G6064" s="1" t="b">
        <v>1</v>
      </c>
      <c r="H6064" s="1" t="b">
        <v>1</v>
      </c>
      <c r="I6064" s="1" t="s">
        <v>2221</v>
      </c>
      <c r="J6064" s="5"/>
    </row>
    <row r="6065" hidden="1">
      <c r="A6065" s="2" t="s">
        <v>1094</v>
      </c>
      <c r="B6065" s="14"/>
      <c r="C6065" s="1" t="s">
        <v>22</v>
      </c>
      <c r="D6065" s="2" t="s">
        <v>1067</v>
      </c>
      <c r="E6065" s="1" t="s">
        <v>22</v>
      </c>
      <c r="F6065" s="1" t="s">
        <v>4088</v>
      </c>
      <c r="G6065" s="1" t="b">
        <v>1</v>
      </c>
      <c r="H6065" s="1" t="b">
        <v>1</v>
      </c>
      <c r="I6065" s="1" t="s">
        <v>2221</v>
      </c>
      <c r="J6065" s="5"/>
    </row>
    <row r="6066" hidden="1">
      <c r="A6066" s="2" t="s">
        <v>1094</v>
      </c>
      <c r="B6066" s="14"/>
      <c r="C6066" s="1" t="s">
        <v>22</v>
      </c>
      <c r="D6066" s="2" t="s">
        <v>1073</v>
      </c>
      <c r="E6066" s="1" t="s">
        <v>22</v>
      </c>
      <c r="F6066" s="1" t="s">
        <v>4089</v>
      </c>
      <c r="G6066" s="1" t="b">
        <v>1</v>
      </c>
      <c r="H6066" s="1" t="b">
        <v>1</v>
      </c>
      <c r="I6066" s="1" t="s">
        <v>2221</v>
      </c>
      <c r="J6066" s="5"/>
    </row>
    <row r="6067" hidden="1">
      <c r="A6067" s="2" t="s">
        <v>1094</v>
      </c>
      <c r="B6067" s="14"/>
      <c r="C6067" s="1" t="s">
        <v>22</v>
      </c>
      <c r="D6067" s="2" t="s">
        <v>1105</v>
      </c>
      <c r="E6067" s="1" t="s">
        <v>22</v>
      </c>
      <c r="F6067" s="1" t="s">
        <v>4090</v>
      </c>
      <c r="G6067" s="1" t="b">
        <v>1</v>
      </c>
      <c r="H6067" s="1" t="b">
        <v>1</v>
      </c>
      <c r="I6067" s="1" t="s">
        <v>2221</v>
      </c>
      <c r="J6067" s="5"/>
    </row>
    <row r="6068" hidden="1">
      <c r="A6068" s="2" t="s">
        <v>1094</v>
      </c>
      <c r="B6068" s="14"/>
      <c r="C6068" s="1" t="s">
        <v>22</v>
      </c>
      <c r="D6068" s="2" t="s">
        <v>1096</v>
      </c>
      <c r="E6068" s="1" t="s">
        <v>22</v>
      </c>
      <c r="F6068" s="1" t="s">
        <v>4091</v>
      </c>
      <c r="G6068" s="1" t="b">
        <v>1</v>
      </c>
      <c r="H6068" s="1" t="b">
        <v>1</v>
      </c>
      <c r="I6068" s="1" t="s">
        <v>2221</v>
      </c>
      <c r="J6068" s="5"/>
    </row>
    <row r="6069" hidden="1">
      <c r="A6069" s="2" t="s">
        <v>1094</v>
      </c>
      <c r="B6069" s="14"/>
      <c r="C6069" s="1" t="s">
        <v>22</v>
      </c>
      <c r="D6069" s="2" t="s">
        <v>1114</v>
      </c>
      <c r="E6069" s="1" t="s">
        <v>22</v>
      </c>
      <c r="F6069" s="1" t="s">
        <v>2197</v>
      </c>
      <c r="G6069" s="1" t="b">
        <v>1</v>
      </c>
      <c r="H6069" s="1" t="b">
        <v>1</v>
      </c>
      <c r="I6069" s="1" t="s">
        <v>2221</v>
      </c>
      <c r="J6069" s="5"/>
    </row>
    <row r="6070" hidden="1">
      <c r="A6070" s="2" t="s">
        <v>1094</v>
      </c>
      <c r="B6070" s="14"/>
      <c r="C6070" s="1" t="s">
        <v>22</v>
      </c>
      <c r="D6070" s="2" t="s">
        <v>1066</v>
      </c>
      <c r="E6070" s="1" t="s">
        <v>22</v>
      </c>
      <c r="F6070" s="1" t="s">
        <v>2198</v>
      </c>
      <c r="G6070" s="1" t="b">
        <v>1</v>
      </c>
      <c r="H6070" s="1" t="b">
        <v>1</v>
      </c>
      <c r="I6070" s="1" t="s">
        <v>2221</v>
      </c>
      <c r="J6070" s="5"/>
    </row>
    <row r="6071" hidden="1">
      <c r="A6071" s="2" t="s">
        <v>1094</v>
      </c>
      <c r="B6071" s="14"/>
      <c r="C6071" s="1" t="s">
        <v>22</v>
      </c>
      <c r="D6071" s="2" t="s">
        <v>1067</v>
      </c>
      <c r="E6071" s="1" t="s">
        <v>22</v>
      </c>
      <c r="F6071" s="1" t="s">
        <v>2196</v>
      </c>
      <c r="G6071" s="1" t="b">
        <v>1</v>
      </c>
      <c r="H6071" s="1" t="b">
        <v>1</v>
      </c>
      <c r="I6071" s="1" t="s">
        <v>2221</v>
      </c>
      <c r="J6071" s="5"/>
    </row>
    <row r="6072" hidden="1">
      <c r="A6072" s="2" t="s">
        <v>1094</v>
      </c>
      <c r="B6072" s="14"/>
      <c r="C6072" s="1" t="s">
        <v>22</v>
      </c>
      <c r="D6072" s="2" t="s">
        <v>1073</v>
      </c>
      <c r="E6072" s="1" t="s">
        <v>22</v>
      </c>
      <c r="F6072" s="1" t="s">
        <v>2199</v>
      </c>
      <c r="G6072" s="1" t="b">
        <v>1</v>
      </c>
      <c r="H6072" s="1" t="b">
        <v>1</v>
      </c>
      <c r="I6072" s="1" t="s">
        <v>2221</v>
      </c>
      <c r="J6072" s="5"/>
    </row>
    <row r="6073" hidden="1">
      <c r="A6073" s="2" t="s">
        <v>1094</v>
      </c>
      <c r="B6073" s="14"/>
      <c r="C6073" s="1" t="s">
        <v>22</v>
      </c>
      <c r="D6073" s="2" t="s">
        <v>1062</v>
      </c>
      <c r="E6073" s="1" t="s">
        <v>20</v>
      </c>
      <c r="F6073" s="2" t="s">
        <v>1062</v>
      </c>
      <c r="G6073" s="1" t="b">
        <v>1</v>
      </c>
      <c r="H6073" s="1" t="b">
        <v>1</v>
      </c>
      <c r="I6073" s="1" t="s">
        <v>2221</v>
      </c>
      <c r="J6073" s="5"/>
    </row>
    <row r="6074" hidden="1">
      <c r="A6074" s="2" t="s">
        <v>1094</v>
      </c>
      <c r="B6074" s="14"/>
      <c r="C6074" s="1" t="s">
        <v>22</v>
      </c>
      <c r="D6074" s="2" t="s">
        <v>1120</v>
      </c>
      <c r="E6074" s="1" t="s">
        <v>22</v>
      </c>
      <c r="F6074" s="2" t="s">
        <v>1120</v>
      </c>
      <c r="G6074" s="1" t="b">
        <v>1</v>
      </c>
      <c r="H6074" s="1" t="b">
        <v>1</v>
      </c>
      <c r="I6074" s="1" t="s">
        <v>2221</v>
      </c>
      <c r="J6074" s="5"/>
    </row>
    <row r="6075" hidden="1">
      <c r="A6075" s="2" t="s">
        <v>1094</v>
      </c>
      <c r="B6075" s="14"/>
      <c r="C6075" s="1" t="s">
        <v>22</v>
      </c>
      <c r="D6075" s="1" t="s">
        <v>1137</v>
      </c>
      <c r="E6075" s="1" t="s">
        <v>20</v>
      </c>
      <c r="F6075" s="1" t="s">
        <v>1137</v>
      </c>
      <c r="G6075" s="1" t="b">
        <v>1</v>
      </c>
      <c r="H6075" s="1" t="b">
        <v>1</v>
      </c>
      <c r="I6075" s="1" t="s">
        <v>2221</v>
      </c>
      <c r="J6075" s="5"/>
    </row>
    <row r="6076" hidden="1">
      <c r="A6076" s="2" t="s">
        <v>1094</v>
      </c>
      <c r="B6076" s="14"/>
      <c r="C6076" s="1" t="s">
        <v>22</v>
      </c>
      <c r="D6076" s="2" t="s">
        <v>1157</v>
      </c>
      <c r="E6076" s="1" t="s">
        <v>17</v>
      </c>
      <c r="F6076" s="1" t="s">
        <v>4092</v>
      </c>
      <c r="G6076" s="1" t="b">
        <v>1</v>
      </c>
      <c r="H6076" s="1" t="b">
        <v>1</v>
      </c>
      <c r="I6076" s="1" t="s">
        <v>2236</v>
      </c>
      <c r="J6076" s="5"/>
    </row>
    <row r="6077" hidden="1">
      <c r="A6077" s="2" t="s">
        <v>1094</v>
      </c>
      <c r="B6077" s="14"/>
      <c r="C6077" s="1" t="s">
        <v>22</v>
      </c>
      <c r="D6077" s="2" t="s">
        <v>1156</v>
      </c>
      <c r="E6077" s="1" t="s">
        <v>15</v>
      </c>
      <c r="F6077" s="1" t="s">
        <v>3551</v>
      </c>
      <c r="G6077" s="1" t="b">
        <v>1</v>
      </c>
      <c r="H6077" s="1" t="b">
        <v>1</v>
      </c>
      <c r="I6077" s="1" t="s">
        <v>2236</v>
      </c>
      <c r="J6077" s="5"/>
    </row>
    <row r="6078" hidden="1">
      <c r="A6078" s="2" t="s">
        <v>1094</v>
      </c>
      <c r="B6078" s="14"/>
      <c r="C6078" s="1" t="s">
        <v>22</v>
      </c>
      <c r="D6078" s="2" t="s">
        <v>1060</v>
      </c>
      <c r="E6078" s="1" t="s">
        <v>13</v>
      </c>
      <c r="F6078" s="2" t="s">
        <v>1060</v>
      </c>
      <c r="G6078" s="1" t="b">
        <v>1</v>
      </c>
      <c r="H6078" s="1" t="b">
        <v>1</v>
      </c>
      <c r="I6078" s="1" t="s">
        <v>2221</v>
      </c>
      <c r="J6078" s="5"/>
    </row>
    <row r="6079" hidden="1">
      <c r="A6079" s="2" t="s">
        <v>1095</v>
      </c>
      <c r="B6079" s="14"/>
      <c r="C6079" s="1" t="s">
        <v>22</v>
      </c>
      <c r="D6079" s="2" t="s">
        <v>1064</v>
      </c>
      <c r="E6079" s="1" t="s">
        <v>22</v>
      </c>
      <c r="F6079" s="1" t="s">
        <v>4001</v>
      </c>
      <c r="G6079" s="1" t="b">
        <v>1</v>
      </c>
      <c r="H6079" s="1" t="b">
        <v>1</v>
      </c>
      <c r="I6079" s="1" t="s">
        <v>2221</v>
      </c>
      <c r="J6079" s="5"/>
    </row>
    <row r="6080" hidden="1">
      <c r="A6080" s="2" t="s">
        <v>1095</v>
      </c>
      <c r="B6080" s="14"/>
      <c r="C6080" s="1" t="s">
        <v>22</v>
      </c>
      <c r="D6080" s="2" t="s">
        <v>1099</v>
      </c>
      <c r="E6080" s="1" t="s">
        <v>22</v>
      </c>
      <c r="F6080" s="1" t="s">
        <v>4093</v>
      </c>
      <c r="G6080" s="1" t="b">
        <v>1</v>
      </c>
      <c r="H6080" s="1" t="b">
        <v>1</v>
      </c>
      <c r="I6080" s="1" t="s">
        <v>2221</v>
      </c>
      <c r="J6080" s="5"/>
    </row>
    <row r="6081" hidden="1">
      <c r="A6081" s="2" t="s">
        <v>1095</v>
      </c>
      <c r="B6081" s="14"/>
      <c r="C6081" s="1" t="s">
        <v>22</v>
      </c>
      <c r="D6081" s="2" t="s">
        <v>1084</v>
      </c>
      <c r="E6081" s="1" t="s">
        <v>22</v>
      </c>
      <c r="F6081" s="1" t="s">
        <v>4094</v>
      </c>
      <c r="G6081" s="1" t="b">
        <v>1</v>
      </c>
      <c r="H6081" s="1" t="b">
        <v>1</v>
      </c>
      <c r="I6081" s="1" t="s">
        <v>2221</v>
      </c>
      <c r="J6081" s="5"/>
    </row>
    <row r="6082" hidden="1">
      <c r="A6082" s="2" t="s">
        <v>1095</v>
      </c>
      <c r="B6082" s="14"/>
      <c r="C6082" s="1" t="s">
        <v>22</v>
      </c>
      <c r="D6082" s="2" t="s">
        <v>1120</v>
      </c>
      <c r="E6082" s="1" t="s">
        <v>22</v>
      </c>
      <c r="F6082" s="1" t="s">
        <v>4040</v>
      </c>
      <c r="G6082" s="1" t="b">
        <v>1</v>
      </c>
      <c r="H6082" s="1" t="b">
        <v>1</v>
      </c>
      <c r="I6082" s="1" t="s">
        <v>2221</v>
      </c>
      <c r="J6082" s="5"/>
    </row>
    <row r="6083" hidden="1">
      <c r="A6083" s="2" t="s">
        <v>1095</v>
      </c>
      <c r="B6083" s="14"/>
      <c r="C6083" s="1" t="s">
        <v>22</v>
      </c>
      <c r="D6083" s="2" t="s">
        <v>1067</v>
      </c>
      <c r="E6083" s="1" t="s">
        <v>22</v>
      </c>
      <c r="F6083" s="1" t="s">
        <v>4095</v>
      </c>
      <c r="G6083" s="1" t="b">
        <v>1</v>
      </c>
      <c r="H6083" s="1" t="b">
        <v>1</v>
      </c>
      <c r="I6083" s="1" t="s">
        <v>2221</v>
      </c>
      <c r="J6083" s="5"/>
    </row>
    <row r="6084" hidden="1">
      <c r="A6084" s="2" t="s">
        <v>1095</v>
      </c>
      <c r="B6084" s="14"/>
      <c r="C6084" s="1" t="s">
        <v>22</v>
      </c>
      <c r="D6084" s="1" t="s">
        <v>1137</v>
      </c>
      <c r="E6084" s="1" t="s">
        <v>20</v>
      </c>
      <c r="F6084" s="1" t="s">
        <v>4042</v>
      </c>
      <c r="G6084" s="1" t="b">
        <v>1</v>
      </c>
      <c r="H6084" s="1" t="b">
        <v>1</v>
      </c>
      <c r="I6084" s="1" t="s">
        <v>2221</v>
      </c>
      <c r="J6084" s="5"/>
    </row>
    <row r="6085" hidden="1">
      <c r="A6085" s="2" t="s">
        <v>1095</v>
      </c>
      <c r="B6085" s="14"/>
      <c r="C6085" s="1" t="s">
        <v>22</v>
      </c>
      <c r="D6085" s="2" t="s">
        <v>1099</v>
      </c>
      <c r="E6085" s="1" t="s">
        <v>22</v>
      </c>
      <c r="F6085" s="1" t="s">
        <v>4096</v>
      </c>
      <c r="G6085" s="1" t="b">
        <v>1</v>
      </c>
      <c r="H6085" s="1" t="b">
        <v>1</v>
      </c>
      <c r="I6085" s="1" t="s">
        <v>2221</v>
      </c>
      <c r="J6085" s="5"/>
    </row>
    <row r="6086" hidden="1">
      <c r="A6086" s="2" t="s">
        <v>1095</v>
      </c>
      <c r="B6086" s="14"/>
      <c r="C6086" s="1" t="s">
        <v>22</v>
      </c>
      <c r="D6086" s="2" t="s">
        <v>1084</v>
      </c>
      <c r="E6086" s="1" t="s">
        <v>22</v>
      </c>
      <c r="F6086" s="1" t="s">
        <v>4097</v>
      </c>
      <c r="G6086" s="1" t="b">
        <v>1</v>
      </c>
      <c r="H6086" s="1" t="b">
        <v>1</v>
      </c>
      <c r="I6086" s="1" t="s">
        <v>2221</v>
      </c>
      <c r="J6086" s="5"/>
    </row>
    <row r="6087" hidden="1">
      <c r="A6087" s="2" t="s">
        <v>1095</v>
      </c>
      <c r="B6087" s="14"/>
      <c r="C6087" s="1" t="s">
        <v>22</v>
      </c>
      <c r="D6087" s="2" t="s">
        <v>1157</v>
      </c>
      <c r="E6087" s="1" t="s">
        <v>17</v>
      </c>
      <c r="F6087" s="1" t="s">
        <v>2247</v>
      </c>
      <c r="G6087" s="1" t="b">
        <v>1</v>
      </c>
      <c r="H6087" s="1" t="b">
        <v>1</v>
      </c>
      <c r="I6087" s="1" t="s">
        <v>2236</v>
      </c>
      <c r="J6087" s="5"/>
    </row>
    <row r="6088" hidden="1">
      <c r="A6088" s="2" t="s">
        <v>1095</v>
      </c>
      <c r="B6088" s="14"/>
      <c r="C6088" s="1" t="s">
        <v>22</v>
      </c>
      <c r="D6088" s="2" t="s">
        <v>1156</v>
      </c>
      <c r="E6088" s="1" t="s">
        <v>15</v>
      </c>
      <c r="F6088" s="1" t="s">
        <v>4045</v>
      </c>
      <c r="G6088" s="1" t="b">
        <v>1</v>
      </c>
      <c r="H6088" s="1" t="b">
        <v>1</v>
      </c>
      <c r="I6088" s="1" t="s">
        <v>2236</v>
      </c>
      <c r="J6088" s="5"/>
    </row>
    <row r="6089" hidden="1">
      <c r="A6089" s="2" t="s">
        <v>1096</v>
      </c>
      <c r="B6089" s="14"/>
      <c r="C6089" s="1" t="s">
        <v>22</v>
      </c>
      <c r="D6089" s="2" t="s">
        <v>1105</v>
      </c>
      <c r="E6089" s="1" t="s">
        <v>22</v>
      </c>
      <c r="F6089" s="1" t="s">
        <v>4098</v>
      </c>
      <c r="G6089" s="1" t="b">
        <v>1</v>
      </c>
      <c r="H6089" s="1" t="b">
        <v>1</v>
      </c>
      <c r="I6089" s="1" t="s">
        <v>2221</v>
      </c>
      <c r="J6089" s="5"/>
    </row>
    <row r="6090" hidden="1">
      <c r="A6090" s="2" t="s">
        <v>1096</v>
      </c>
      <c r="B6090" s="14"/>
      <c r="C6090" s="1" t="s">
        <v>22</v>
      </c>
      <c r="D6090" s="2" t="s">
        <v>1110</v>
      </c>
      <c r="E6090" s="1" t="s">
        <v>22</v>
      </c>
      <c r="F6090" s="1" t="s">
        <v>4099</v>
      </c>
      <c r="G6090" s="1" t="b">
        <v>1</v>
      </c>
      <c r="H6090" s="1" t="b">
        <v>1</v>
      </c>
      <c r="I6090" s="1" t="s">
        <v>2221</v>
      </c>
      <c r="J6090" s="5"/>
    </row>
    <row r="6091" hidden="1">
      <c r="A6091" s="2" t="s">
        <v>1096</v>
      </c>
      <c r="B6091" s="14"/>
      <c r="C6091" s="1" t="s">
        <v>22</v>
      </c>
      <c r="D6091" s="2" t="s">
        <v>1114</v>
      </c>
      <c r="E6091" s="1" t="s">
        <v>22</v>
      </c>
      <c r="F6091" s="1" t="s">
        <v>4100</v>
      </c>
      <c r="G6091" s="1" t="b">
        <v>1</v>
      </c>
      <c r="H6091" s="1" t="b">
        <v>1</v>
      </c>
      <c r="I6091" s="1" t="s">
        <v>2221</v>
      </c>
      <c r="J6091" s="5"/>
    </row>
    <row r="6092" hidden="1">
      <c r="A6092" s="2" t="s">
        <v>1096</v>
      </c>
      <c r="B6092" s="14"/>
      <c r="C6092" s="1" t="s">
        <v>22</v>
      </c>
      <c r="D6092" s="2" t="s">
        <v>1066</v>
      </c>
      <c r="E6092" s="1" t="s">
        <v>22</v>
      </c>
      <c r="F6092" s="1" t="s">
        <v>4101</v>
      </c>
      <c r="G6092" s="1" t="b">
        <v>1</v>
      </c>
      <c r="H6092" s="1" t="b">
        <v>1</v>
      </c>
      <c r="I6092" s="1" t="s">
        <v>2221</v>
      </c>
      <c r="J6092" s="5"/>
    </row>
    <row r="6093" hidden="1">
      <c r="A6093" s="2" t="s">
        <v>1096</v>
      </c>
      <c r="B6093" s="14"/>
      <c r="C6093" s="1" t="s">
        <v>22</v>
      </c>
      <c r="D6093" s="2" t="s">
        <v>1067</v>
      </c>
      <c r="E6093" s="1" t="s">
        <v>22</v>
      </c>
      <c r="F6093" s="1" t="s">
        <v>4102</v>
      </c>
      <c r="G6093" s="1" t="b">
        <v>1</v>
      </c>
      <c r="H6093" s="1" t="b">
        <v>1</v>
      </c>
      <c r="I6093" s="1" t="s">
        <v>2221</v>
      </c>
      <c r="J6093" s="5"/>
    </row>
    <row r="6094" hidden="1">
      <c r="A6094" s="2" t="s">
        <v>1096</v>
      </c>
      <c r="B6094" s="14"/>
      <c r="C6094" s="1" t="s">
        <v>22</v>
      </c>
      <c r="D6094" s="2" t="s">
        <v>1073</v>
      </c>
      <c r="E6094" s="1" t="s">
        <v>22</v>
      </c>
      <c r="F6094" s="1" t="s">
        <v>4103</v>
      </c>
      <c r="G6094" s="1" t="b">
        <v>1</v>
      </c>
      <c r="H6094" s="1" t="b">
        <v>1</v>
      </c>
      <c r="I6094" s="1" t="s">
        <v>2221</v>
      </c>
      <c r="J6094" s="5"/>
    </row>
    <row r="6095" hidden="1">
      <c r="A6095" s="2" t="s">
        <v>1096</v>
      </c>
      <c r="B6095" s="14"/>
      <c r="C6095" s="1" t="s">
        <v>22</v>
      </c>
      <c r="D6095" s="2" t="s">
        <v>1110</v>
      </c>
      <c r="E6095" s="1" t="s">
        <v>22</v>
      </c>
      <c r="F6095" s="1" t="s">
        <v>4099</v>
      </c>
      <c r="G6095" s="1" t="b">
        <v>1</v>
      </c>
      <c r="H6095" s="1" t="b">
        <v>1</v>
      </c>
      <c r="I6095" s="1" t="s">
        <v>2221</v>
      </c>
      <c r="J6095" s="5"/>
    </row>
    <row r="6096" hidden="1">
      <c r="A6096" s="2" t="s">
        <v>1096</v>
      </c>
      <c r="B6096" s="14"/>
      <c r="C6096" s="1" t="s">
        <v>22</v>
      </c>
      <c r="D6096" s="2" t="s">
        <v>1060</v>
      </c>
      <c r="E6096" s="1" t="s">
        <v>13</v>
      </c>
      <c r="F6096" s="1" t="s">
        <v>4104</v>
      </c>
      <c r="G6096" s="1" t="b">
        <v>1</v>
      </c>
      <c r="H6096" s="1" t="b">
        <v>1</v>
      </c>
      <c r="I6096" s="1" t="s">
        <v>2221</v>
      </c>
      <c r="J6096" s="5"/>
    </row>
    <row r="6097" hidden="1">
      <c r="A6097" s="2" t="s">
        <v>1096</v>
      </c>
      <c r="B6097" s="14"/>
      <c r="C6097" s="1" t="s">
        <v>22</v>
      </c>
      <c r="D6097" s="2" t="s">
        <v>1062</v>
      </c>
      <c r="E6097" s="1" t="s">
        <v>20</v>
      </c>
      <c r="F6097" s="1" t="s">
        <v>4052</v>
      </c>
      <c r="G6097" s="1" t="b">
        <v>1</v>
      </c>
      <c r="H6097" s="1" t="b">
        <v>1</v>
      </c>
      <c r="I6097" s="1" t="s">
        <v>2221</v>
      </c>
      <c r="J6097" s="5"/>
    </row>
    <row r="6098" hidden="1">
      <c r="A6098" s="2" t="s">
        <v>1096</v>
      </c>
      <c r="B6098" s="14"/>
      <c r="C6098" s="1" t="s">
        <v>22</v>
      </c>
      <c r="D6098" s="2" t="s">
        <v>1120</v>
      </c>
      <c r="E6098" s="1" t="s">
        <v>22</v>
      </c>
      <c r="F6098" s="1" t="s">
        <v>4040</v>
      </c>
      <c r="G6098" s="1" t="b">
        <v>1</v>
      </c>
      <c r="H6098" s="1" t="b">
        <v>1</v>
      </c>
      <c r="I6098" s="1" t="s">
        <v>2221</v>
      </c>
      <c r="J6098" s="5"/>
    </row>
    <row r="6099" hidden="1">
      <c r="A6099" s="2" t="s">
        <v>1096</v>
      </c>
      <c r="B6099" s="14"/>
      <c r="C6099" s="1" t="s">
        <v>22</v>
      </c>
      <c r="D6099" s="2" t="s">
        <v>1157</v>
      </c>
      <c r="E6099" s="1" t="s">
        <v>17</v>
      </c>
      <c r="F6099" s="1" t="s">
        <v>2247</v>
      </c>
      <c r="G6099" s="1" t="b">
        <v>1</v>
      </c>
      <c r="H6099" s="1" t="b">
        <v>1</v>
      </c>
      <c r="I6099" s="1" t="s">
        <v>2221</v>
      </c>
      <c r="J6099" s="5"/>
    </row>
    <row r="6100" hidden="1">
      <c r="A6100" s="2" t="s">
        <v>1096</v>
      </c>
      <c r="B6100" s="14"/>
      <c r="C6100" s="1" t="s">
        <v>22</v>
      </c>
      <c r="D6100" s="2" t="s">
        <v>1114</v>
      </c>
      <c r="E6100" s="1" t="s">
        <v>22</v>
      </c>
      <c r="F6100" s="1" t="s">
        <v>3960</v>
      </c>
      <c r="G6100" s="1" t="b">
        <v>1</v>
      </c>
      <c r="H6100" s="1" t="b">
        <v>1</v>
      </c>
      <c r="I6100" s="1" t="s">
        <v>2221</v>
      </c>
      <c r="J6100" s="5"/>
    </row>
    <row r="6101" hidden="1">
      <c r="A6101" s="2" t="s">
        <v>1096</v>
      </c>
      <c r="B6101" s="14"/>
      <c r="C6101" s="1" t="s">
        <v>22</v>
      </c>
      <c r="D6101" s="2" t="s">
        <v>1066</v>
      </c>
      <c r="E6101" s="1" t="s">
        <v>22</v>
      </c>
      <c r="F6101" s="1" t="s">
        <v>3961</v>
      </c>
      <c r="G6101" s="1" t="b">
        <v>1</v>
      </c>
      <c r="H6101" s="1" t="b">
        <v>1</v>
      </c>
      <c r="I6101" s="1" t="s">
        <v>2221</v>
      </c>
      <c r="J6101" s="5"/>
    </row>
    <row r="6102" hidden="1">
      <c r="A6102" s="2" t="s">
        <v>1096</v>
      </c>
      <c r="B6102" s="14"/>
      <c r="C6102" s="1" t="s">
        <v>22</v>
      </c>
      <c r="D6102" s="2" t="s">
        <v>1067</v>
      </c>
      <c r="E6102" s="1" t="s">
        <v>22</v>
      </c>
      <c r="F6102" s="1" t="s">
        <v>3962</v>
      </c>
      <c r="G6102" s="1" t="b">
        <v>1</v>
      </c>
      <c r="H6102" s="1" t="b">
        <v>1</v>
      </c>
      <c r="I6102" s="1" t="s">
        <v>2221</v>
      </c>
      <c r="J6102" s="5"/>
    </row>
    <row r="6103" hidden="1">
      <c r="A6103" s="2" t="s">
        <v>1096</v>
      </c>
      <c r="B6103" s="14"/>
      <c r="C6103" s="1" t="s">
        <v>22</v>
      </c>
      <c r="D6103" s="2" t="s">
        <v>1073</v>
      </c>
      <c r="E6103" s="1" t="s">
        <v>22</v>
      </c>
      <c r="F6103" s="1" t="s">
        <v>3963</v>
      </c>
      <c r="G6103" s="1" t="b">
        <v>1</v>
      </c>
      <c r="H6103" s="1" t="b">
        <v>1</v>
      </c>
      <c r="I6103" s="1" t="s">
        <v>2221</v>
      </c>
      <c r="J6103" s="5"/>
    </row>
    <row r="6104" hidden="1">
      <c r="A6104" s="2" t="s">
        <v>1096</v>
      </c>
      <c r="B6104" s="14"/>
      <c r="C6104" s="1" t="s">
        <v>22</v>
      </c>
      <c r="D6104" s="2" t="s">
        <v>1105</v>
      </c>
      <c r="E6104" s="1" t="s">
        <v>22</v>
      </c>
      <c r="F6104" s="1" t="s">
        <v>4098</v>
      </c>
      <c r="G6104" s="1" t="b">
        <v>1</v>
      </c>
      <c r="H6104" s="1" t="b">
        <v>1</v>
      </c>
      <c r="I6104" s="1" t="s">
        <v>2221</v>
      </c>
      <c r="J6104" s="5"/>
    </row>
    <row r="6105" hidden="1">
      <c r="A6105" s="2" t="s">
        <v>1096</v>
      </c>
      <c r="B6105" s="14"/>
      <c r="C6105" s="1" t="s">
        <v>22</v>
      </c>
      <c r="D6105" s="2" t="s">
        <v>1110</v>
      </c>
      <c r="E6105" s="1" t="s">
        <v>22</v>
      </c>
      <c r="F6105" s="1" t="s">
        <v>4099</v>
      </c>
      <c r="G6105" s="1" t="b">
        <v>1</v>
      </c>
      <c r="H6105" s="1" t="b">
        <v>1</v>
      </c>
      <c r="I6105" s="1" t="s">
        <v>2221</v>
      </c>
      <c r="J6105" s="5"/>
    </row>
    <row r="6106" hidden="1">
      <c r="A6106" s="2" t="s">
        <v>1096</v>
      </c>
      <c r="B6106" s="14"/>
      <c r="C6106" s="1" t="s">
        <v>22</v>
      </c>
      <c r="D6106" s="2" t="s">
        <v>1157</v>
      </c>
      <c r="E6106" s="1" t="s">
        <v>17</v>
      </c>
      <c r="F6106" s="1" t="s">
        <v>2247</v>
      </c>
      <c r="G6106" s="1" t="b">
        <v>1</v>
      </c>
      <c r="H6106" s="1" t="b">
        <v>1</v>
      </c>
      <c r="I6106" s="1" t="s">
        <v>2236</v>
      </c>
      <c r="J6106" s="5"/>
    </row>
    <row r="6107" hidden="1">
      <c r="A6107" s="2" t="s">
        <v>1096</v>
      </c>
      <c r="B6107" s="14"/>
      <c r="C6107" s="1" t="s">
        <v>22</v>
      </c>
      <c r="D6107" s="2" t="s">
        <v>1156</v>
      </c>
      <c r="E6107" s="1" t="s">
        <v>15</v>
      </c>
      <c r="F6107" s="1" t="s">
        <v>4045</v>
      </c>
      <c r="G6107" s="1" t="b">
        <v>1</v>
      </c>
      <c r="H6107" s="1" t="b">
        <v>1</v>
      </c>
      <c r="I6107" s="1" t="s">
        <v>2236</v>
      </c>
      <c r="J6107" s="5"/>
    </row>
    <row r="6108" hidden="1">
      <c r="A6108" s="2" t="s">
        <v>1097</v>
      </c>
      <c r="B6108" s="14"/>
      <c r="C6108" s="1" t="s">
        <v>22</v>
      </c>
      <c r="D6108" s="2" t="s">
        <v>1102</v>
      </c>
      <c r="E6108" s="1" t="s">
        <v>22</v>
      </c>
      <c r="F6108" s="1" t="s">
        <v>4105</v>
      </c>
      <c r="G6108" s="1" t="b">
        <v>1</v>
      </c>
      <c r="H6108" s="1" t="b">
        <v>1</v>
      </c>
      <c r="I6108" s="1" t="s">
        <v>2221</v>
      </c>
      <c r="J6108" s="5"/>
    </row>
    <row r="6109" hidden="1">
      <c r="A6109" s="2" t="s">
        <v>1097</v>
      </c>
      <c r="B6109" s="14"/>
      <c r="C6109" s="1" t="s">
        <v>22</v>
      </c>
      <c r="D6109" s="2" t="s">
        <v>1128</v>
      </c>
      <c r="E6109" s="1" t="s">
        <v>22</v>
      </c>
      <c r="F6109" s="1" t="s">
        <v>4106</v>
      </c>
      <c r="G6109" s="1" t="b">
        <v>1</v>
      </c>
      <c r="H6109" s="1" t="b">
        <v>1</v>
      </c>
      <c r="I6109" s="1" t="s">
        <v>2221</v>
      </c>
      <c r="J6109" s="5"/>
    </row>
    <row r="6110" hidden="1">
      <c r="A6110" s="2" t="s">
        <v>1097</v>
      </c>
      <c r="B6110" s="14"/>
      <c r="C6110" s="1" t="s">
        <v>22</v>
      </c>
      <c r="D6110" s="2" t="s">
        <v>1083</v>
      </c>
      <c r="E6110" s="1" t="s">
        <v>22</v>
      </c>
      <c r="F6110" s="1" t="s">
        <v>4107</v>
      </c>
      <c r="G6110" s="1" t="b">
        <v>1</v>
      </c>
      <c r="H6110" s="1" t="b">
        <v>1</v>
      </c>
      <c r="I6110" s="1" t="s">
        <v>2221</v>
      </c>
      <c r="J6110" s="5"/>
    </row>
    <row r="6111" hidden="1">
      <c r="A6111" s="2" t="s">
        <v>1097</v>
      </c>
      <c r="B6111" s="14"/>
      <c r="C6111" s="1" t="s">
        <v>22</v>
      </c>
      <c r="D6111" s="1" t="s">
        <v>1136</v>
      </c>
      <c r="E6111" s="1" t="s">
        <v>20</v>
      </c>
      <c r="F6111" s="1" t="s">
        <v>4071</v>
      </c>
      <c r="G6111" s="1" t="b">
        <v>1</v>
      </c>
      <c r="H6111" s="1" t="b">
        <v>1</v>
      </c>
      <c r="I6111" s="1" t="s">
        <v>2221</v>
      </c>
      <c r="J6111" s="5"/>
    </row>
    <row r="6112" hidden="1">
      <c r="A6112" s="2" t="s">
        <v>1097</v>
      </c>
      <c r="B6112" s="14"/>
      <c r="C6112" s="1" t="s">
        <v>22</v>
      </c>
      <c r="D6112" s="2" t="s">
        <v>1114</v>
      </c>
      <c r="E6112" s="1" t="s">
        <v>22</v>
      </c>
      <c r="F6112" s="1" t="s">
        <v>4072</v>
      </c>
      <c r="G6112" s="1" t="b">
        <v>1</v>
      </c>
      <c r="H6112" s="1" t="b">
        <v>1</v>
      </c>
      <c r="I6112" s="1" t="s">
        <v>2221</v>
      </c>
      <c r="J6112" s="5"/>
    </row>
    <row r="6113" hidden="1">
      <c r="A6113" s="2" t="s">
        <v>1097</v>
      </c>
      <c r="B6113" s="14"/>
      <c r="C6113" s="1" t="s">
        <v>22</v>
      </c>
      <c r="D6113" s="2" t="s">
        <v>1083</v>
      </c>
      <c r="E6113" s="1" t="s">
        <v>22</v>
      </c>
      <c r="F6113" s="1" t="s">
        <v>4108</v>
      </c>
      <c r="G6113" s="1" t="b">
        <v>1</v>
      </c>
      <c r="H6113" s="1" t="b">
        <v>1</v>
      </c>
      <c r="I6113" s="1" t="s">
        <v>2221</v>
      </c>
      <c r="J6113" s="5"/>
    </row>
    <row r="6114" hidden="1">
      <c r="A6114" s="2" t="s">
        <v>1097</v>
      </c>
      <c r="B6114" s="14"/>
      <c r="C6114" s="1" t="s">
        <v>22</v>
      </c>
      <c r="D6114" s="2" t="s">
        <v>1120</v>
      </c>
      <c r="E6114" s="1" t="s">
        <v>22</v>
      </c>
      <c r="F6114" s="1" t="s">
        <v>4040</v>
      </c>
      <c r="G6114" s="1" t="b">
        <v>1</v>
      </c>
      <c r="H6114" s="1" t="b">
        <v>1</v>
      </c>
      <c r="I6114" s="1" t="s">
        <v>2221</v>
      </c>
      <c r="J6114" s="5"/>
    </row>
    <row r="6115" hidden="1">
      <c r="A6115" s="2" t="s">
        <v>1097</v>
      </c>
      <c r="B6115" s="14"/>
      <c r="C6115" s="1" t="s">
        <v>22</v>
      </c>
      <c r="D6115" s="1" t="s">
        <v>1136</v>
      </c>
      <c r="E6115" s="1" t="s">
        <v>20</v>
      </c>
      <c r="F6115" s="1" t="s">
        <v>4075</v>
      </c>
      <c r="G6115" s="1" t="b">
        <v>1</v>
      </c>
      <c r="H6115" s="1" t="b">
        <v>1</v>
      </c>
      <c r="I6115" s="1" t="s">
        <v>2221</v>
      </c>
      <c r="J6115" s="5"/>
    </row>
    <row r="6116" hidden="1">
      <c r="A6116" s="2" t="s">
        <v>1097</v>
      </c>
      <c r="B6116" s="14"/>
      <c r="C6116" s="1" t="s">
        <v>22</v>
      </c>
      <c r="D6116" s="2" t="s">
        <v>1114</v>
      </c>
      <c r="E6116" s="1" t="s">
        <v>22</v>
      </c>
      <c r="F6116" s="1" t="s">
        <v>4109</v>
      </c>
      <c r="G6116" s="1" t="b">
        <v>1</v>
      </c>
      <c r="H6116" s="1" t="b">
        <v>1</v>
      </c>
      <c r="I6116" s="1" t="s">
        <v>2221</v>
      </c>
      <c r="J6116" s="5"/>
    </row>
    <row r="6117" hidden="1">
      <c r="A6117" s="2" t="s">
        <v>1097</v>
      </c>
      <c r="B6117" s="14"/>
      <c r="C6117" s="1" t="s">
        <v>22</v>
      </c>
      <c r="D6117" s="2" t="s">
        <v>1102</v>
      </c>
      <c r="E6117" s="1" t="s">
        <v>22</v>
      </c>
      <c r="F6117" s="1" t="s">
        <v>4073</v>
      </c>
      <c r="G6117" s="1" t="b">
        <v>1</v>
      </c>
      <c r="H6117" s="1" t="b">
        <v>1</v>
      </c>
      <c r="I6117" s="1" t="s">
        <v>2221</v>
      </c>
      <c r="J6117" s="5"/>
    </row>
    <row r="6118" hidden="1">
      <c r="A6118" s="2" t="s">
        <v>1097</v>
      </c>
      <c r="B6118" s="14"/>
      <c r="C6118" s="1" t="s">
        <v>22</v>
      </c>
      <c r="D6118" s="2" t="s">
        <v>1083</v>
      </c>
      <c r="E6118" s="1" t="s">
        <v>22</v>
      </c>
      <c r="F6118" s="1" t="s">
        <v>4110</v>
      </c>
      <c r="G6118" s="1" t="b">
        <v>1</v>
      </c>
      <c r="H6118" s="1" t="b">
        <v>1</v>
      </c>
      <c r="I6118" s="1" t="s">
        <v>2221</v>
      </c>
      <c r="J6118" s="5"/>
    </row>
    <row r="6119" hidden="1">
      <c r="A6119" s="2" t="s">
        <v>1097</v>
      </c>
      <c r="B6119" s="14"/>
      <c r="C6119" s="1" t="s">
        <v>22</v>
      </c>
      <c r="D6119" s="2" t="s">
        <v>1157</v>
      </c>
      <c r="E6119" s="1" t="s">
        <v>17</v>
      </c>
      <c r="F6119" s="1" t="s">
        <v>2247</v>
      </c>
      <c r="G6119" s="1" t="b">
        <v>1</v>
      </c>
      <c r="H6119" s="1" t="b">
        <v>1</v>
      </c>
      <c r="I6119" s="1" t="s">
        <v>2236</v>
      </c>
      <c r="J6119" s="5"/>
    </row>
    <row r="6120" hidden="1">
      <c r="A6120" s="2" t="s">
        <v>1097</v>
      </c>
      <c r="B6120" s="14"/>
      <c r="C6120" s="1" t="s">
        <v>22</v>
      </c>
      <c r="D6120" s="2" t="s">
        <v>1156</v>
      </c>
      <c r="E6120" s="1" t="s">
        <v>15</v>
      </c>
      <c r="F6120" s="1" t="s">
        <v>4045</v>
      </c>
      <c r="G6120" s="1" t="b">
        <v>1</v>
      </c>
      <c r="H6120" s="1" t="b">
        <v>1</v>
      </c>
      <c r="I6120" s="1" t="s">
        <v>2236</v>
      </c>
      <c r="J6120" s="5"/>
    </row>
    <row r="6121" hidden="1">
      <c r="A6121" s="2" t="s">
        <v>1098</v>
      </c>
      <c r="B6121" s="14"/>
      <c r="C6121" s="1" t="s">
        <v>22</v>
      </c>
      <c r="D6121" s="2" t="s">
        <v>1102</v>
      </c>
      <c r="E6121" s="1" t="s">
        <v>22</v>
      </c>
      <c r="F6121" s="1" t="s">
        <v>4111</v>
      </c>
      <c r="G6121" s="1" t="b">
        <v>1</v>
      </c>
      <c r="H6121" s="1" t="b">
        <v>1</v>
      </c>
      <c r="I6121" s="1" t="s">
        <v>2221</v>
      </c>
      <c r="J6121" s="5"/>
    </row>
    <row r="6122" hidden="1">
      <c r="A6122" s="2" t="s">
        <v>1098</v>
      </c>
      <c r="B6122" s="14"/>
      <c r="C6122" s="1" t="s">
        <v>22</v>
      </c>
      <c r="D6122" s="2" t="s">
        <v>1103</v>
      </c>
      <c r="E6122" s="1" t="s">
        <v>22</v>
      </c>
      <c r="F6122" s="1" t="s">
        <v>4112</v>
      </c>
      <c r="G6122" s="1" t="b">
        <v>1</v>
      </c>
      <c r="H6122" s="1" t="b">
        <v>1</v>
      </c>
      <c r="I6122" s="1" t="s">
        <v>2221</v>
      </c>
      <c r="J6122" s="5"/>
    </row>
    <row r="6123" hidden="1">
      <c r="A6123" s="2" t="s">
        <v>1098</v>
      </c>
      <c r="B6123" s="14"/>
      <c r="C6123" s="1" t="s">
        <v>22</v>
      </c>
      <c r="D6123" s="2" t="s">
        <v>1118</v>
      </c>
      <c r="E6123" s="1" t="s">
        <v>22</v>
      </c>
      <c r="F6123" s="1" t="s">
        <v>4113</v>
      </c>
      <c r="G6123" s="1" t="b">
        <v>1</v>
      </c>
      <c r="H6123" s="1" t="b">
        <v>1</v>
      </c>
      <c r="I6123" s="1" t="s">
        <v>2221</v>
      </c>
      <c r="J6123" s="5"/>
    </row>
    <row r="6124" hidden="1">
      <c r="A6124" s="2" t="s">
        <v>1098</v>
      </c>
      <c r="B6124" s="14"/>
      <c r="C6124" s="1" t="s">
        <v>22</v>
      </c>
      <c r="D6124" s="1" t="s">
        <v>1136</v>
      </c>
      <c r="E6124" s="1" t="s">
        <v>20</v>
      </c>
      <c r="F6124" s="1" t="s">
        <v>4071</v>
      </c>
      <c r="G6124" s="1" t="b">
        <v>1</v>
      </c>
      <c r="H6124" s="1" t="b">
        <v>1</v>
      </c>
      <c r="I6124" s="1" t="s">
        <v>2221</v>
      </c>
      <c r="J6124" s="5"/>
    </row>
    <row r="6125" hidden="1">
      <c r="A6125" s="2" t="s">
        <v>1098</v>
      </c>
      <c r="B6125" s="14"/>
      <c r="C6125" s="1" t="s">
        <v>22</v>
      </c>
      <c r="D6125" s="2" t="s">
        <v>1114</v>
      </c>
      <c r="E6125" s="1" t="s">
        <v>22</v>
      </c>
      <c r="F6125" s="1" t="s">
        <v>4072</v>
      </c>
      <c r="G6125" s="1" t="b">
        <v>1</v>
      </c>
      <c r="H6125" s="1" t="b">
        <v>1</v>
      </c>
      <c r="I6125" s="1" t="s">
        <v>2221</v>
      </c>
      <c r="J6125" s="5"/>
    </row>
    <row r="6126" hidden="1">
      <c r="A6126" s="2" t="s">
        <v>1098</v>
      </c>
      <c r="B6126" s="14"/>
      <c r="C6126" s="1" t="s">
        <v>22</v>
      </c>
      <c r="D6126" s="2" t="s">
        <v>1103</v>
      </c>
      <c r="E6126" s="1" t="s">
        <v>22</v>
      </c>
      <c r="F6126" s="1" t="s">
        <v>4112</v>
      </c>
      <c r="G6126" s="1" t="b">
        <v>1</v>
      </c>
      <c r="H6126" s="1" t="b">
        <v>1</v>
      </c>
      <c r="I6126" s="1" t="s">
        <v>2221</v>
      </c>
      <c r="J6126" s="5"/>
    </row>
    <row r="6127" hidden="1">
      <c r="A6127" s="2" t="s">
        <v>1098</v>
      </c>
      <c r="B6127" s="14"/>
      <c r="C6127" s="1" t="s">
        <v>22</v>
      </c>
      <c r="D6127" s="2" t="s">
        <v>1102</v>
      </c>
      <c r="E6127" s="1" t="s">
        <v>22</v>
      </c>
      <c r="F6127" s="1" t="s">
        <v>4111</v>
      </c>
      <c r="G6127" s="1" t="b">
        <v>1</v>
      </c>
      <c r="H6127" s="1" t="b">
        <v>1</v>
      </c>
      <c r="I6127" s="1" t="s">
        <v>2221</v>
      </c>
      <c r="J6127" s="5"/>
    </row>
    <row r="6128" hidden="1">
      <c r="A6128" s="2" t="s">
        <v>1098</v>
      </c>
      <c r="B6128" s="14"/>
      <c r="C6128" s="1" t="s">
        <v>22</v>
      </c>
      <c r="D6128" s="2" t="s">
        <v>1120</v>
      </c>
      <c r="E6128" s="1" t="s">
        <v>22</v>
      </c>
      <c r="F6128" s="1" t="s">
        <v>4040</v>
      </c>
      <c r="G6128" s="1" t="b">
        <v>1</v>
      </c>
      <c r="H6128" s="1" t="b">
        <v>1</v>
      </c>
      <c r="I6128" s="1" t="s">
        <v>2221</v>
      </c>
      <c r="J6128" s="5"/>
    </row>
    <row r="6129" hidden="1">
      <c r="A6129" s="2" t="s">
        <v>1098</v>
      </c>
      <c r="B6129" s="14"/>
      <c r="C6129" s="1" t="s">
        <v>22</v>
      </c>
      <c r="D6129" s="1" t="s">
        <v>1136</v>
      </c>
      <c r="E6129" s="1" t="s">
        <v>20</v>
      </c>
      <c r="F6129" s="1" t="s">
        <v>4075</v>
      </c>
      <c r="G6129" s="1" t="b">
        <v>1</v>
      </c>
      <c r="H6129" s="1" t="b">
        <v>1</v>
      </c>
      <c r="I6129" s="1" t="s">
        <v>2221</v>
      </c>
      <c r="J6129" s="5"/>
    </row>
    <row r="6130" hidden="1">
      <c r="A6130" s="2" t="s">
        <v>1098</v>
      </c>
      <c r="B6130" s="14"/>
      <c r="C6130" s="1" t="s">
        <v>22</v>
      </c>
      <c r="D6130" s="2" t="s">
        <v>1114</v>
      </c>
      <c r="E6130" s="1" t="s">
        <v>22</v>
      </c>
      <c r="F6130" s="1" t="s">
        <v>4109</v>
      </c>
      <c r="G6130" s="1" t="b">
        <v>1</v>
      </c>
      <c r="H6130" s="1" t="b">
        <v>1</v>
      </c>
      <c r="I6130" s="1" t="s">
        <v>2221</v>
      </c>
      <c r="J6130" s="5"/>
    </row>
    <row r="6131" hidden="1">
      <c r="A6131" s="2" t="s">
        <v>1098</v>
      </c>
      <c r="B6131" s="14"/>
      <c r="C6131" s="1" t="s">
        <v>22</v>
      </c>
      <c r="D6131" s="2" t="s">
        <v>1062</v>
      </c>
      <c r="E6131" s="1" t="s">
        <v>20</v>
      </c>
      <c r="F6131" s="1" t="s">
        <v>4052</v>
      </c>
      <c r="G6131" s="1" t="b">
        <v>1</v>
      </c>
      <c r="H6131" s="1" t="b">
        <v>1</v>
      </c>
      <c r="I6131" s="1" t="s">
        <v>2221</v>
      </c>
      <c r="J6131" s="5"/>
    </row>
    <row r="6132" hidden="1">
      <c r="A6132" s="2" t="s">
        <v>1098</v>
      </c>
      <c r="B6132" s="14"/>
      <c r="C6132" s="1" t="s">
        <v>22</v>
      </c>
      <c r="D6132" s="1" t="s">
        <v>1137</v>
      </c>
      <c r="E6132" s="1" t="s">
        <v>20</v>
      </c>
      <c r="F6132" s="1" t="s">
        <v>4042</v>
      </c>
      <c r="G6132" s="1" t="b">
        <v>1</v>
      </c>
      <c r="H6132" s="1" t="b">
        <v>1</v>
      </c>
      <c r="I6132" s="1" t="s">
        <v>2221</v>
      </c>
      <c r="J6132" s="5"/>
    </row>
    <row r="6133" hidden="1">
      <c r="A6133" s="2" t="s">
        <v>1098</v>
      </c>
      <c r="B6133" s="14"/>
      <c r="C6133" s="1" t="s">
        <v>22</v>
      </c>
      <c r="D6133" s="2" t="s">
        <v>1102</v>
      </c>
      <c r="E6133" s="1" t="s">
        <v>22</v>
      </c>
      <c r="F6133" s="1" t="s">
        <v>4111</v>
      </c>
      <c r="G6133" s="1" t="b">
        <v>1</v>
      </c>
      <c r="H6133" s="1" t="b">
        <v>1</v>
      </c>
      <c r="I6133" s="1" t="s">
        <v>2221</v>
      </c>
      <c r="J6133" s="5"/>
    </row>
    <row r="6134" hidden="1">
      <c r="A6134" s="2" t="s">
        <v>1098</v>
      </c>
      <c r="B6134" s="14"/>
      <c r="C6134" s="1" t="s">
        <v>22</v>
      </c>
      <c r="D6134" s="2" t="s">
        <v>1103</v>
      </c>
      <c r="E6134" s="1" t="s">
        <v>22</v>
      </c>
      <c r="F6134" s="1" t="s">
        <v>4112</v>
      </c>
      <c r="G6134" s="1" t="b">
        <v>1</v>
      </c>
      <c r="H6134" s="1" t="b">
        <v>1</v>
      </c>
      <c r="I6134" s="1" t="s">
        <v>2221</v>
      </c>
      <c r="J6134" s="5"/>
    </row>
    <row r="6135" hidden="1">
      <c r="A6135" s="2" t="s">
        <v>1098</v>
      </c>
      <c r="B6135" s="14"/>
      <c r="C6135" s="1" t="s">
        <v>22</v>
      </c>
      <c r="D6135" s="2" t="s">
        <v>1157</v>
      </c>
      <c r="E6135" s="1" t="s">
        <v>17</v>
      </c>
      <c r="F6135" s="1" t="s">
        <v>2247</v>
      </c>
      <c r="G6135" s="1" t="b">
        <v>1</v>
      </c>
      <c r="H6135" s="1" t="b">
        <v>1</v>
      </c>
      <c r="I6135" s="1" t="s">
        <v>2236</v>
      </c>
      <c r="J6135" s="5"/>
    </row>
    <row r="6136" hidden="1">
      <c r="A6136" s="2" t="s">
        <v>1098</v>
      </c>
      <c r="B6136" s="14"/>
      <c r="C6136" s="1" t="s">
        <v>22</v>
      </c>
      <c r="D6136" s="2" t="s">
        <v>1156</v>
      </c>
      <c r="E6136" s="1" t="s">
        <v>15</v>
      </c>
      <c r="F6136" s="1" t="s">
        <v>4045</v>
      </c>
      <c r="G6136" s="1" t="b">
        <v>1</v>
      </c>
      <c r="H6136" s="1" t="b">
        <v>1</v>
      </c>
      <c r="I6136" s="1" t="s">
        <v>2236</v>
      </c>
      <c r="J6136" s="5"/>
    </row>
    <row r="6137" hidden="1">
      <c r="A6137" s="2" t="s">
        <v>1099</v>
      </c>
      <c r="B6137" s="14"/>
      <c r="C6137" s="1" t="s">
        <v>22</v>
      </c>
      <c r="D6137" s="2" t="s">
        <v>1066</v>
      </c>
      <c r="E6137" s="1" t="s">
        <v>22</v>
      </c>
      <c r="F6137" s="1" t="s">
        <v>3961</v>
      </c>
      <c r="G6137" s="1" t="b">
        <v>1</v>
      </c>
      <c r="H6137" s="1" t="b">
        <v>1</v>
      </c>
      <c r="I6137" s="1" t="s">
        <v>2221</v>
      </c>
      <c r="J6137" s="5"/>
    </row>
    <row r="6138" hidden="1">
      <c r="A6138" s="2" t="s">
        <v>1099</v>
      </c>
      <c r="B6138" s="14"/>
      <c r="C6138" s="1" t="s">
        <v>22</v>
      </c>
      <c r="D6138" s="2" t="s">
        <v>1067</v>
      </c>
      <c r="E6138" s="1" t="s">
        <v>22</v>
      </c>
      <c r="F6138" s="1" t="s">
        <v>3962</v>
      </c>
      <c r="G6138" s="1" t="b">
        <v>1</v>
      </c>
      <c r="H6138" s="1" t="b">
        <v>1</v>
      </c>
      <c r="I6138" s="1" t="s">
        <v>2221</v>
      </c>
      <c r="J6138" s="5"/>
    </row>
    <row r="6139" hidden="1">
      <c r="A6139" s="2" t="s">
        <v>1099</v>
      </c>
      <c r="B6139" s="14"/>
      <c r="C6139" s="1" t="s">
        <v>22</v>
      </c>
      <c r="D6139" s="2" t="s">
        <v>1120</v>
      </c>
      <c r="E6139" s="1" t="s">
        <v>22</v>
      </c>
      <c r="F6139" s="1" t="s">
        <v>4040</v>
      </c>
      <c r="G6139" s="1" t="b">
        <v>1</v>
      </c>
      <c r="H6139" s="1" t="b">
        <v>1</v>
      </c>
      <c r="I6139" s="1" t="s">
        <v>2221</v>
      </c>
      <c r="J6139" s="5"/>
    </row>
    <row r="6140" hidden="1">
      <c r="A6140" s="2" t="s">
        <v>1099</v>
      </c>
      <c r="B6140" s="14"/>
      <c r="C6140" s="1" t="s">
        <v>22</v>
      </c>
      <c r="D6140" s="2" t="s">
        <v>1062</v>
      </c>
      <c r="E6140" s="1" t="s">
        <v>20</v>
      </c>
      <c r="F6140" s="1" t="s">
        <v>4052</v>
      </c>
      <c r="G6140" s="1" t="b">
        <v>1</v>
      </c>
      <c r="H6140" s="1" t="b">
        <v>1</v>
      </c>
      <c r="I6140" s="1" t="s">
        <v>2221</v>
      </c>
      <c r="J6140" s="5"/>
    </row>
    <row r="6141" hidden="1">
      <c r="A6141" s="2" t="s">
        <v>1099</v>
      </c>
      <c r="B6141" s="14"/>
      <c r="C6141" s="1" t="s">
        <v>22</v>
      </c>
      <c r="D6141" s="1" t="s">
        <v>1137</v>
      </c>
      <c r="E6141" s="1" t="s">
        <v>20</v>
      </c>
      <c r="F6141" s="1" t="s">
        <v>4042</v>
      </c>
      <c r="G6141" s="1" t="b">
        <v>1</v>
      </c>
      <c r="H6141" s="1" t="b">
        <v>1</v>
      </c>
      <c r="I6141" s="1" t="s">
        <v>2221</v>
      </c>
      <c r="J6141" s="5"/>
    </row>
    <row r="6142" hidden="1">
      <c r="A6142" s="2" t="s">
        <v>1099</v>
      </c>
      <c r="B6142" s="14"/>
      <c r="C6142" s="1" t="s">
        <v>22</v>
      </c>
      <c r="D6142" s="2" t="s">
        <v>1084</v>
      </c>
      <c r="E6142" s="1" t="s">
        <v>22</v>
      </c>
      <c r="F6142" s="1" t="s">
        <v>4114</v>
      </c>
      <c r="G6142" s="1" t="b">
        <v>1</v>
      </c>
      <c r="H6142" s="1" t="b">
        <v>1</v>
      </c>
      <c r="I6142" s="1" t="s">
        <v>2221</v>
      </c>
      <c r="J6142" s="5"/>
    </row>
    <row r="6143" hidden="1">
      <c r="A6143" s="2" t="s">
        <v>1099</v>
      </c>
      <c r="B6143" s="14"/>
      <c r="C6143" s="1" t="s">
        <v>22</v>
      </c>
      <c r="D6143" s="2" t="s">
        <v>1110</v>
      </c>
      <c r="E6143" s="1" t="s">
        <v>22</v>
      </c>
      <c r="F6143" s="1" t="s">
        <v>4077</v>
      </c>
      <c r="G6143" s="1" t="b">
        <v>1</v>
      </c>
      <c r="H6143" s="1" t="b">
        <v>1</v>
      </c>
      <c r="I6143" s="1" t="s">
        <v>2221</v>
      </c>
      <c r="J6143" s="5"/>
    </row>
    <row r="6144" hidden="1">
      <c r="A6144" s="2" t="s">
        <v>1099</v>
      </c>
      <c r="B6144" s="14"/>
      <c r="C6144" s="1" t="s">
        <v>22</v>
      </c>
      <c r="D6144" s="2" t="s">
        <v>1157</v>
      </c>
      <c r="E6144" s="1" t="s">
        <v>17</v>
      </c>
      <c r="F6144" s="1" t="s">
        <v>2247</v>
      </c>
      <c r="G6144" s="1" t="b">
        <v>1</v>
      </c>
      <c r="H6144" s="1" t="b">
        <v>1</v>
      </c>
      <c r="I6144" s="1" t="s">
        <v>2236</v>
      </c>
      <c r="J6144" s="5"/>
    </row>
    <row r="6145" hidden="1">
      <c r="A6145" s="2" t="s">
        <v>1099</v>
      </c>
      <c r="B6145" s="14"/>
      <c r="C6145" s="1" t="s">
        <v>22</v>
      </c>
      <c r="D6145" s="2" t="s">
        <v>1156</v>
      </c>
      <c r="E6145" s="1" t="s">
        <v>15</v>
      </c>
      <c r="F6145" s="1" t="s">
        <v>4045</v>
      </c>
      <c r="G6145" s="1" t="b">
        <v>1</v>
      </c>
      <c r="H6145" s="1" t="b">
        <v>1</v>
      </c>
      <c r="I6145" s="1" t="s">
        <v>2236</v>
      </c>
      <c r="J6145" s="5"/>
    </row>
    <row r="6146" hidden="1">
      <c r="A6146" s="2" t="s">
        <v>1100</v>
      </c>
      <c r="B6146" s="14"/>
      <c r="C6146" s="1" t="s">
        <v>22</v>
      </c>
      <c r="D6146" s="2" t="s">
        <v>1107</v>
      </c>
      <c r="E6146" s="1" t="s">
        <v>22</v>
      </c>
      <c r="F6146" s="1" t="s">
        <v>4115</v>
      </c>
      <c r="G6146" s="1" t="b">
        <v>1</v>
      </c>
      <c r="H6146" s="1" t="b">
        <v>1</v>
      </c>
      <c r="I6146" s="1" t="s">
        <v>2221</v>
      </c>
      <c r="J6146" s="5"/>
    </row>
    <row r="6147" hidden="1">
      <c r="A6147" s="2" t="s">
        <v>1100</v>
      </c>
      <c r="B6147" s="14"/>
      <c r="C6147" s="1" t="s">
        <v>22</v>
      </c>
      <c r="D6147" s="2" t="s">
        <v>1127</v>
      </c>
      <c r="E6147" s="1" t="s">
        <v>22</v>
      </c>
      <c r="F6147" s="1" t="s">
        <v>4116</v>
      </c>
      <c r="G6147" s="1" t="b">
        <v>1</v>
      </c>
      <c r="H6147" s="1" t="b">
        <v>1</v>
      </c>
      <c r="I6147" s="1" t="s">
        <v>2221</v>
      </c>
      <c r="J6147" s="5"/>
    </row>
    <row r="6148" hidden="1">
      <c r="A6148" s="2" t="s">
        <v>1100</v>
      </c>
      <c r="B6148" s="14"/>
      <c r="C6148" s="1" t="s">
        <v>22</v>
      </c>
      <c r="D6148" s="2" t="s">
        <v>1106</v>
      </c>
      <c r="E6148" s="1" t="s">
        <v>22</v>
      </c>
      <c r="F6148" s="1" t="s">
        <v>4117</v>
      </c>
      <c r="G6148" s="1" t="b">
        <v>1</v>
      </c>
      <c r="H6148" s="1" t="b">
        <v>1</v>
      </c>
      <c r="I6148" s="1" t="s">
        <v>2221</v>
      </c>
      <c r="J6148" s="5"/>
    </row>
    <row r="6149" hidden="1">
      <c r="A6149" s="2" t="s">
        <v>1100</v>
      </c>
      <c r="B6149" s="14"/>
      <c r="C6149" s="1" t="s">
        <v>22</v>
      </c>
      <c r="D6149" s="2" t="s">
        <v>1066</v>
      </c>
      <c r="E6149" s="1" t="s">
        <v>22</v>
      </c>
      <c r="F6149" s="1" t="s">
        <v>4056</v>
      </c>
      <c r="G6149" s="1" t="b">
        <v>1</v>
      </c>
      <c r="H6149" s="1" t="b">
        <v>1</v>
      </c>
      <c r="I6149" s="1" t="s">
        <v>2221</v>
      </c>
      <c r="J6149" s="5"/>
    </row>
    <row r="6150" hidden="1">
      <c r="A6150" s="2" t="s">
        <v>1100</v>
      </c>
      <c r="B6150" s="14"/>
      <c r="C6150" s="1" t="s">
        <v>22</v>
      </c>
      <c r="D6150" s="2" t="s">
        <v>1107</v>
      </c>
      <c r="E6150" s="1" t="s">
        <v>22</v>
      </c>
      <c r="F6150" s="1" t="s">
        <v>4115</v>
      </c>
      <c r="G6150" s="1" t="b">
        <v>1</v>
      </c>
      <c r="H6150" s="1" t="b">
        <v>1</v>
      </c>
      <c r="I6150" s="1" t="s">
        <v>2221</v>
      </c>
      <c r="J6150" s="5"/>
    </row>
    <row r="6151" hidden="1">
      <c r="A6151" s="2" t="s">
        <v>1100</v>
      </c>
      <c r="B6151" s="14"/>
      <c r="C6151" s="1" t="s">
        <v>22</v>
      </c>
      <c r="D6151" s="2" t="s">
        <v>1120</v>
      </c>
      <c r="E6151" s="1" t="s">
        <v>22</v>
      </c>
      <c r="F6151" s="1" t="s">
        <v>4040</v>
      </c>
      <c r="G6151" s="1" t="b">
        <v>1</v>
      </c>
      <c r="H6151" s="1" t="b">
        <v>1</v>
      </c>
      <c r="I6151" s="1" t="s">
        <v>2221</v>
      </c>
      <c r="J6151" s="5"/>
    </row>
    <row r="6152" hidden="1">
      <c r="A6152" s="2" t="s">
        <v>1100</v>
      </c>
      <c r="B6152" s="14"/>
      <c r="C6152" s="1" t="s">
        <v>22</v>
      </c>
      <c r="D6152" s="2" t="s">
        <v>1066</v>
      </c>
      <c r="E6152" s="1" t="s">
        <v>22</v>
      </c>
      <c r="F6152" s="1" t="s">
        <v>4058</v>
      </c>
      <c r="G6152" s="1" t="b">
        <v>1</v>
      </c>
      <c r="H6152" s="1" t="b">
        <v>1</v>
      </c>
      <c r="I6152" s="1" t="s">
        <v>2221</v>
      </c>
      <c r="J6152" s="5"/>
    </row>
    <row r="6153" hidden="1">
      <c r="A6153" s="2" t="s">
        <v>1100</v>
      </c>
      <c r="B6153" s="14"/>
      <c r="C6153" s="1" t="s">
        <v>22</v>
      </c>
      <c r="D6153" s="1" t="s">
        <v>1137</v>
      </c>
      <c r="E6153" s="1" t="s">
        <v>20</v>
      </c>
      <c r="F6153" s="1" t="s">
        <v>4042</v>
      </c>
      <c r="G6153" s="1" t="b">
        <v>1</v>
      </c>
      <c r="H6153" s="1" t="b">
        <v>1</v>
      </c>
      <c r="I6153" s="1" t="s">
        <v>2221</v>
      </c>
      <c r="J6153" s="5"/>
    </row>
    <row r="6154" hidden="1">
      <c r="A6154" s="2" t="s">
        <v>1100</v>
      </c>
      <c r="B6154" s="14"/>
      <c r="C6154" s="1" t="s">
        <v>22</v>
      </c>
      <c r="D6154" s="2" t="s">
        <v>1107</v>
      </c>
      <c r="E6154" s="1" t="s">
        <v>22</v>
      </c>
      <c r="F6154" s="1" t="s">
        <v>4115</v>
      </c>
      <c r="G6154" s="1" t="b">
        <v>1</v>
      </c>
      <c r="H6154" s="1" t="b">
        <v>1</v>
      </c>
      <c r="I6154" s="1" t="s">
        <v>2221</v>
      </c>
      <c r="J6154" s="5"/>
    </row>
    <row r="6155" hidden="1">
      <c r="A6155" s="2" t="s">
        <v>1100</v>
      </c>
      <c r="B6155" s="14"/>
      <c r="C6155" s="1" t="s">
        <v>22</v>
      </c>
      <c r="D6155" s="2" t="s">
        <v>1106</v>
      </c>
      <c r="E6155" s="1" t="s">
        <v>22</v>
      </c>
      <c r="F6155" s="1" t="s">
        <v>4117</v>
      </c>
      <c r="G6155" s="1" t="b">
        <v>1</v>
      </c>
      <c r="H6155" s="1" t="b">
        <v>1</v>
      </c>
      <c r="I6155" s="1" t="s">
        <v>2221</v>
      </c>
      <c r="J6155" s="5"/>
    </row>
    <row r="6156" hidden="1">
      <c r="A6156" s="2" t="s">
        <v>1100</v>
      </c>
      <c r="B6156" s="14"/>
      <c r="C6156" s="1" t="s">
        <v>22</v>
      </c>
      <c r="D6156" s="2" t="s">
        <v>1157</v>
      </c>
      <c r="E6156" s="1" t="s">
        <v>17</v>
      </c>
      <c r="F6156" s="1" t="s">
        <v>2247</v>
      </c>
      <c r="G6156" s="1" t="b">
        <v>1</v>
      </c>
      <c r="H6156" s="1" t="b">
        <v>1</v>
      </c>
      <c r="I6156" s="1" t="s">
        <v>2236</v>
      </c>
      <c r="J6156" s="5"/>
    </row>
    <row r="6157" hidden="1">
      <c r="A6157" s="2" t="s">
        <v>1100</v>
      </c>
      <c r="B6157" s="14"/>
      <c r="C6157" s="1" t="s">
        <v>22</v>
      </c>
      <c r="D6157" s="2" t="s">
        <v>1156</v>
      </c>
      <c r="E6157" s="1" t="s">
        <v>15</v>
      </c>
      <c r="F6157" s="1" t="s">
        <v>4045</v>
      </c>
      <c r="G6157" s="1" t="b">
        <v>1</v>
      </c>
      <c r="H6157" s="1" t="b">
        <v>1</v>
      </c>
      <c r="I6157" s="1" t="s">
        <v>2236</v>
      </c>
      <c r="J6157" s="5"/>
    </row>
    <row r="6158" hidden="1">
      <c r="A6158" s="2" t="s">
        <v>1101</v>
      </c>
      <c r="B6158" s="14"/>
      <c r="C6158" s="1" t="s">
        <v>22</v>
      </c>
      <c r="D6158" s="2" t="s">
        <v>1093</v>
      </c>
      <c r="E6158" s="1" t="s">
        <v>22</v>
      </c>
      <c r="F6158" s="1" t="s">
        <v>4068</v>
      </c>
      <c r="G6158" s="1" t="b">
        <v>1</v>
      </c>
      <c r="H6158" s="1" t="b">
        <v>1</v>
      </c>
      <c r="I6158" s="1" t="s">
        <v>2221</v>
      </c>
      <c r="J6158" s="5"/>
    </row>
    <row r="6159" hidden="1">
      <c r="A6159" s="2" t="s">
        <v>1101</v>
      </c>
      <c r="B6159" s="14"/>
      <c r="C6159" s="1" t="s">
        <v>22</v>
      </c>
      <c r="D6159" s="2" t="s">
        <v>1113</v>
      </c>
      <c r="E6159" s="1" t="s">
        <v>22</v>
      </c>
      <c r="F6159" s="1" t="s">
        <v>4118</v>
      </c>
      <c r="G6159" s="1" t="b">
        <v>1</v>
      </c>
      <c r="H6159" s="1" t="b">
        <v>1</v>
      </c>
      <c r="I6159" s="1" t="s">
        <v>2221</v>
      </c>
      <c r="J6159" s="5"/>
    </row>
    <row r="6160" hidden="1">
      <c r="A6160" s="2" t="s">
        <v>1101</v>
      </c>
      <c r="B6160" s="14"/>
      <c r="C6160" s="1" t="s">
        <v>22</v>
      </c>
      <c r="D6160" s="2" t="s">
        <v>1082</v>
      </c>
      <c r="E6160" s="1" t="s">
        <v>22</v>
      </c>
      <c r="F6160" s="1" t="s">
        <v>4119</v>
      </c>
      <c r="G6160" s="1" t="b">
        <v>1</v>
      </c>
      <c r="H6160" s="1" t="b">
        <v>1</v>
      </c>
      <c r="I6160" s="1" t="s">
        <v>2221</v>
      </c>
      <c r="J6160" s="5"/>
    </row>
    <row r="6161" hidden="1">
      <c r="A6161" s="2" t="s">
        <v>1101</v>
      </c>
      <c r="B6161" s="14"/>
      <c r="C6161" s="1" t="s">
        <v>22</v>
      </c>
      <c r="D6161" s="2" t="s">
        <v>1093</v>
      </c>
      <c r="E6161" s="1" t="s">
        <v>22</v>
      </c>
      <c r="F6161" s="1" t="s">
        <v>4068</v>
      </c>
      <c r="G6161" s="1" t="b">
        <v>1</v>
      </c>
      <c r="H6161" s="1" t="b">
        <v>1</v>
      </c>
      <c r="I6161" s="1" t="s">
        <v>2221</v>
      </c>
      <c r="J6161" s="5"/>
    </row>
    <row r="6162" hidden="1">
      <c r="A6162" s="2" t="s">
        <v>1101</v>
      </c>
      <c r="B6162" s="14"/>
      <c r="C6162" s="1" t="s">
        <v>22</v>
      </c>
      <c r="D6162" s="2" t="s">
        <v>1120</v>
      </c>
      <c r="E6162" s="1" t="s">
        <v>22</v>
      </c>
      <c r="F6162" s="1" t="s">
        <v>4040</v>
      </c>
      <c r="G6162" s="1" t="b">
        <v>1</v>
      </c>
      <c r="H6162" s="1" t="b">
        <v>1</v>
      </c>
      <c r="I6162" s="1" t="s">
        <v>2221</v>
      </c>
      <c r="J6162" s="5"/>
    </row>
    <row r="6163" hidden="1">
      <c r="A6163" s="2" t="s">
        <v>1101</v>
      </c>
      <c r="B6163" s="14"/>
      <c r="C6163" s="1" t="s">
        <v>22</v>
      </c>
      <c r="D6163" s="2" t="s">
        <v>1062</v>
      </c>
      <c r="E6163" s="1" t="s">
        <v>20</v>
      </c>
      <c r="F6163" s="1" t="s">
        <v>4052</v>
      </c>
      <c r="G6163" s="1" t="b">
        <v>1</v>
      </c>
      <c r="H6163" s="1" t="b">
        <v>1</v>
      </c>
      <c r="I6163" s="1" t="s">
        <v>2221</v>
      </c>
      <c r="J6163" s="5"/>
    </row>
    <row r="6164" hidden="1">
      <c r="A6164" s="2" t="s">
        <v>1101</v>
      </c>
      <c r="B6164" s="14"/>
      <c r="C6164" s="1" t="s">
        <v>22</v>
      </c>
      <c r="D6164" s="1" t="s">
        <v>1137</v>
      </c>
      <c r="E6164" s="1" t="s">
        <v>20</v>
      </c>
      <c r="F6164" s="1" t="s">
        <v>4042</v>
      </c>
      <c r="G6164" s="1" t="b">
        <v>1</v>
      </c>
      <c r="H6164" s="1" t="b">
        <v>1</v>
      </c>
      <c r="I6164" s="1" t="s">
        <v>2221</v>
      </c>
      <c r="J6164" s="5"/>
    </row>
    <row r="6165" hidden="1">
      <c r="A6165" s="2" t="s">
        <v>1101</v>
      </c>
      <c r="B6165" s="14"/>
      <c r="C6165" s="1" t="s">
        <v>22</v>
      </c>
      <c r="D6165" s="2" t="s">
        <v>1067</v>
      </c>
      <c r="E6165" s="1" t="s">
        <v>22</v>
      </c>
      <c r="F6165" s="1" t="s">
        <v>4049</v>
      </c>
      <c r="G6165" s="1" t="b">
        <v>1</v>
      </c>
      <c r="H6165" s="1" t="b">
        <v>1</v>
      </c>
      <c r="I6165" s="1" t="s">
        <v>2221</v>
      </c>
      <c r="J6165" s="5"/>
    </row>
    <row r="6166" hidden="1">
      <c r="A6166" s="2" t="s">
        <v>1101</v>
      </c>
      <c r="B6166" s="14"/>
      <c r="C6166" s="1" t="s">
        <v>22</v>
      </c>
      <c r="D6166" s="2" t="s">
        <v>1082</v>
      </c>
      <c r="E6166" s="1" t="s">
        <v>22</v>
      </c>
      <c r="F6166" s="1" t="s">
        <v>4119</v>
      </c>
      <c r="G6166" s="1" t="b">
        <v>1</v>
      </c>
      <c r="H6166" s="1" t="b">
        <v>1</v>
      </c>
      <c r="I6166" s="1" t="s">
        <v>2221</v>
      </c>
      <c r="J6166" s="5"/>
    </row>
    <row r="6167" hidden="1">
      <c r="A6167" s="2" t="s">
        <v>1101</v>
      </c>
      <c r="B6167" s="14"/>
      <c r="C6167" s="1" t="s">
        <v>22</v>
      </c>
      <c r="D6167" s="2" t="s">
        <v>1093</v>
      </c>
      <c r="E6167" s="1" t="s">
        <v>22</v>
      </c>
      <c r="F6167" s="1" t="s">
        <v>4068</v>
      </c>
      <c r="G6167" s="1" t="b">
        <v>1</v>
      </c>
      <c r="H6167" s="1" t="b">
        <v>1</v>
      </c>
      <c r="I6167" s="1" t="s">
        <v>2221</v>
      </c>
      <c r="J6167" s="5"/>
    </row>
    <row r="6168" hidden="1">
      <c r="A6168" s="2" t="s">
        <v>1101</v>
      </c>
      <c r="B6168" s="14"/>
      <c r="C6168" s="1" t="s">
        <v>22</v>
      </c>
      <c r="D6168" s="2" t="s">
        <v>1157</v>
      </c>
      <c r="E6168" s="1" t="s">
        <v>17</v>
      </c>
      <c r="F6168" s="1" t="s">
        <v>2247</v>
      </c>
      <c r="G6168" s="1" t="b">
        <v>1</v>
      </c>
      <c r="H6168" s="1" t="b">
        <v>1</v>
      </c>
      <c r="I6168" s="1" t="s">
        <v>2236</v>
      </c>
      <c r="J6168" s="5"/>
    </row>
    <row r="6169" hidden="1">
      <c r="A6169" s="2" t="s">
        <v>1101</v>
      </c>
      <c r="B6169" s="14"/>
      <c r="C6169" s="1" t="s">
        <v>22</v>
      </c>
      <c r="D6169" s="2" t="s">
        <v>1156</v>
      </c>
      <c r="E6169" s="1" t="s">
        <v>15</v>
      </c>
      <c r="F6169" s="1" t="s">
        <v>4045</v>
      </c>
      <c r="G6169" s="1" t="b">
        <v>1</v>
      </c>
      <c r="H6169" s="1" t="b">
        <v>1</v>
      </c>
      <c r="I6169" s="1" t="s">
        <v>2236</v>
      </c>
      <c r="J6169" s="5"/>
    </row>
    <row r="6170" hidden="1">
      <c r="A6170" s="2" t="s">
        <v>1102</v>
      </c>
      <c r="B6170" s="14"/>
      <c r="C6170" s="1" t="s">
        <v>22</v>
      </c>
      <c r="D6170" s="2" t="s">
        <v>1083</v>
      </c>
      <c r="E6170" s="1" t="s">
        <v>22</v>
      </c>
      <c r="F6170" s="1" t="s">
        <v>4120</v>
      </c>
      <c r="G6170" s="1" t="b">
        <v>1</v>
      </c>
      <c r="H6170" s="1" t="b">
        <v>1</v>
      </c>
      <c r="I6170" s="1" t="s">
        <v>2221</v>
      </c>
      <c r="J6170" s="5"/>
    </row>
    <row r="6171" hidden="1">
      <c r="A6171" s="2" t="s">
        <v>1102</v>
      </c>
      <c r="B6171" s="14"/>
      <c r="C6171" s="1" t="s">
        <v>22</v>
      </c>
      <c r="D6171" s="2" t="s">
        <v>1104</v>
      </c>
      <c r="E6171" s="1" t="s">
        <v>22</v>
      </c>
      <c r="F6171" s="1" t="s">
        <v>4121</v>
      </c>
      <c r="G6171" s="1" t="b">
        <v>1</v>
      </c>
      <c r="H6171" s="1" t="b">
        <v>1</v>
      </c>
      <c r="I6171" s="1" t="s">
        <v>2221</v>
      </c>
      <c r="J6171" s="5"/>
    </row>
    <row r="6172" hidden="1">
      <c r="A6172" s="2" t="s">
        <v>1102</v>
      </c>
      <c r="B6172" s="14"/>
      <c r="C6172" s="1" t="s">
        <v>22</v>
      </c>
      <c r="D6172" s="1" t="s">
        <v>1136</v>
      </c>
      <c r="E6172" s="1" t="s">
        <v>20</v>
      </c>
      <c r="F6172" s="1" t="s">
        <v>4071</v>
      </c>
      <c r="G6172" s="1" t="b">
        <v>1</v>
      </c>
      <c r="H6172" s="1" t="b">
        <v>1</v>
      </c>
      <c r="I6172" s="1" t="s">
        <v>2221</v>
      </c>
      <c r="J6172" s="5"/>
    </row>
    <row r="6173" hidden="1">
      <c r="A6173" s="2" t="s">
        <v>1102</v>
      </c>
      <c r="B6173" s="14"/>
      <c r="C6173" s="1" t="s">
        <v>22</v>
      </c>
      <c r="D6173" s="2" t="s">
        <v>1114</v>
      </c>
      <c r="E6173" s="1" t="s">
        <v>22</v>
      </c>
      <c r="F6173" s="1" t="s">
        <v>4072</v>
      </c>
      <c r="G6173" s="1" t="b">
        <v>1</v>
      </c>
      <c r="H6173" s="1" t="b">
        <v>1</v>
      </c>
      <c r="I6173" s="1" t="s">
        <v>2221</v>
      </c>
      <c r="J6173" s="5"/>
    </row>
    <row r="6174" hidden="1">
      <c r="A6174" s="2" t="s">
        <v>1102</v>
      </c>
      <c r="B6174" s="14"/>
      <c r="C6174" s="1" t="s">
        <v>22</v>
      </c>
      <c r="D6174" s="2" t="s">
        <v>1083</v>
      </c>
      <c r="E6174" s="1" t="s">
        <v>22</v>
      </c>
      <c r="F6174" s="1" t="s">
        <v>4122</v>
      </c>
      <c r="G6174" s="1" t="b">
        <v>1</v>
      </c>
      <c r="H6174" s="1" t="b">
        <v>1</v>
      </c>
      <c r="I6174" s="1" t="s">
        <v>2221</v>
      </c>
      <c r="J6174" s="5"/>
    </row>
    <row r="6175" hidden="1">
      <c r="A6175" s="2" t="s">
        <v>1102</v>
      </c>
      <c r="B6175" s="14"/>
      <c r="C6175" s="1" t="s">
        <v>22</v>
      </c>
      <c r="D6175" s="2" t="s">
        <v>1104</v>
      </c>
      <c r="E6175" s="1" t="s">
        <v>22</v>
      </c>
      <c r="F6175" s="1" t="s">
        <v>4121</v>
      </c>
      <c r="G6175" s="1" t="b">
        <v>1</v>
      </c>
      <c r="H6175" s="1" t="b">
        <v>1</v>
      </c>
      <c r="I6175" s="1" t="s">
        <v>2221</v>
      </c>
      <c r="J6175" s="5"/>
    </row>
    <row r="6176" hidden="1">
      <c r="A6176" s="2" t="s">
        <v>1102</v>
      </c>
      <c r="B6176" s="14"/>
      <c r="C6176" s="1" t="s">
        <v>22</v>
      </c>
      <c r="D6176" s="2" t="s">
        <v>1083</v>
      </c>
      <c r="E6176" s="1" t="s">
        <v>22</v>
      </c>
      <c r="F6176" s="1" t="s">
        <v>4122</v>
      </c>
      <c r="G6176" s="1" t="b">
        <v>1</v>
      </c>
      <c r="H6176" s="1" t="b">
        <v>1</v>
      </c>
      <c r="I6176" s="1" t="s">
        <v>2221</v>
      </c>
      <c r="J6176" s="5"/>
    </row>
    <row r="6177" hidden="1">
      <c r="A6177" s="2" t="s">
        <v>1102</v>
      </c>
      <c r="B6177" s="14"/>
      <c r="C6177" s="1" t="s">
        <v>22</v>
      </c>
      <c r="D6177" s="2" t="s">
        <v>1120</v>
      </c>
      <c r="E6177" s="1" t="s">
        <v>22</v>
      </c>
      <c r="F6177" s="1" t="s">
        <v>4040</v>
      </c>
      <c r="G6177" s="1" t="b">
        <v>1</v>
      </c>
      <c r="H6177" s="1" t="b">
        <v>1</v>
      </c>
      <c r="I6177" s="1" t="s">
        <v>2221</v>
      </c>
      <c r="J6177" s="5"/>
    </row>
    <row r="6178" hidden="1">
      <c r="A6178" s="2" t="s">
        <v>1102</v>
      </c>
      <c r="B6178" s="14"/>
      <c r="C6178" s="1" t="s">
        <v>22</v>
      </c>
      <c r="D6178" s="2" t="s">
        <v>1062</v>
      </c>
      <c r="E6178" s="1" t="s">
        <v>20</v>
      </c>
      <c r="F6178" s="1" t="s">
        <v>4052</v>
      </c>
      <c r="G6178" s="1" t="b">
        <v>1</v>
      </c>
      <c r="H6178" s="1" t="b">
        <v>1</v>
      </c>
      <c r="I6178" s="1" t="s">
        <v>2221</v>
      </c>
      <c r="J6178" s="5"/>
    </row>
    <row r="6179" hidden="1">
      <c r="A6179" s="2" t="s">
        <v>1102</v>
      </c>
      <c r="B6179" s="14"/>
      <c r="C6179" s="1" t="s">
        <v>22</v>
      </c>
      <c r="D6179" s="1" t="s">
        <v>1136</v>
      </c>
      <c r="E6179" s="1" t="s">
        <v>20</v>
      </c>
      <c r="F6179" s="1" t="s">
        <v>4075</v>
      </c>
      <c r="G6179" s="1" t="b">
        <v>1</v>
      </c>
      <c r="H6179" s="1" t="b">
        <v>1</v>
      </c>
      <c r="I6179" s="1" t="s">
        <v>2221</v>
      </c>
      <c r="J6179" s="5"/>
    </row>
    <row r="6180" hidden="1">
      <c r="A6180" s="2" t="s">
        <v>1102</v>
      </c>
      <c r="B6180" s="14"/>
      <c r="C6180" s="1" t="s">
        <v>22</v>
      </c>
      <c r="D6180" s="2" t="s">
        <v>1114</v>
      </c>
      <c r="E6180" s="1" t="s">
        <v>22</v>
      </c>
      <c r="F6180" s="1" t="s">
        <v>4109</v>
      </c>
      <c r="G6180" s="1" t="b">
        <v>1</v>
      </c>
      <c r="H6180" s="1" t="b">
        <v>1</v>
      </c>
      <c r="I6180" s="1" t="s">
        <v>2221</v>
      </c>
      <c r="J6180" s="5"/>
    </row>
    <row r="6181" hidden="1">
      <c r="A6181" s="2" t="s">
        <v>1102</v>
      </c>
      <c r="B6181" s="14"/>
      <c r="C6181" s="1" t="s">
        <v>22</v>
      </c>
      <c r="D6181" s="2" t="s">
        <v>1083</v>
      </c>
      <c r="E6181" s="1" t="s">
        <v>22</v>
      </c>
      <c r="F6181" s="1" t="s">
        <v>4123</v>
      </c>
      <c r="G6181" s="1" t="b">
        <v>1</v>
      </c>
      <c r="H6181" s="1" t="b">
        <v>1</v>
      </c>
      <c r="I6181" s="1" t="s">
        <v>2221</v>
      </c>
      <c r="J6181" s="5"/>
    </row>
    <row r="6182" hidden="1">
      <c r="A6182" s="2" t="s">
        <v>1102</v>
      </c>
      <c r="B6182" s="14"/>
      <c r="C6182" s="1" t="s">
        <v>22</v>
      </c>
      <c r="D6182" s="2" t="s">
        <v>1104</v>
      </c>
      <c r="E6182" s="1" t="s">
        <v>22</v>
      </c>
      <c r="F6182" s="1" t="s">
        <v>4124</v>
      </c>
      <c r="G6182" s="1" t="b">
        <v>1</v>
      </c>
      <c r="H6182" s="1" t="b">
        <v>1</v>
      </c>
      <c r="I6182" s="1" t="s">
        <v>2221</v>
      </c>
      <c r="J6182" s="5"/>
    </row>
    <row r="6183" hidden="1">
      <c r="A6183" s="2" t="s">
        <v>1102</v>
      </c>
      <c r="B6183" s="14"/>
      <c r="C6183" s="1" t="s">
        <v>22</v>
      </c>
      <c r="D6183" s="2" t="s">
        <v>1157</v>
      </c>
      <c r="E6183" s="1" t="s">
        <v>17</v>
      </c>
      <c r="F6183" s="1" t="s">
        <v>2247</v>
      </c>
      <c r="G6183" s="1" t="b">
        <v>1</v>
      </c>
      <c r="H6183" s="1" t="b">
        <v>1</v>
      </c>
      <c r="I6183" s="1" t="s">
        <v>2236</v>
      </c>
      <c r="J6183" s="5"/>
    </row>
    <row r="6184" hidden="1">
      <c r="A6184" s="2" t="s">
        <v>1102</v>
      </c>
      <c r="B6184" s="14"/>
      <c r="C6184" s="1" t="s">
        <v>22</v>
      </c>
      <c r="D6184" s="2" t="s">
        <v>1156</v>
      </c>
      <c r="E6184" s="1" t="s">
        <v>15</v>
      </c>
      <c r="F6184" s="1" t="s">
        <v>4045</v>
      </c>
      <c r="G6184" s="1" t="b">
        <v>1</v>
      </c>
      <c r="H6184" s="1" t="b">
        <v>1</v>
      </c>
      <c r="I6184" s="1" t="s">
        <v>2236</v>
      </c>
      <c r="J6184" s="5"/>
    </row>
    <row r="6185" hidden="1">
      <c r="A6185" s="2" t="s">
        <v>1103</v>
      </c>
      <c r="B6185" s="14"/>
      <c r="C6185" s="1" t="s">
        <v>22</v>
      </c>
      <c r="D6185" s="2" t="s">
        <v>1093</v>
      </c>
      <c r="E6185" s="1" t="s">
        <v>22</v>
      </c>
      <c r="F6185" s="1" t="s">
        <v>4068</v>
      </c>
      <c r="G6185" s="1" t="b">
        <v>1</v>
      </c>
      <c r="H6185" s="1" t="b">
        <v>1</v>
      </c>
      <c r="I6185" s="1" t="s">
        <v>2221</v>
      </c>
      <c r="J6185" s="5"/>
    </row>
    <row r="6186" hidden="1">
      <c r="A6186" s="2" t="s">
        <v>1103</v>
      </c>
      <c r="B6186" s="14"/>
      <c r="C6186" s="1" t="s">
        <v>22</v>
      </c>
      <c r="D6186" s="2" t="s">
        <v>1098</v>
      </c>
      <c r="E6186" s="1" t="s">
        <v>22</v>
      </c>
      <c r="F6186" s="1" t="s">
        <v>4125</v>
      </c>
      <c r="G6186" s="1" t="b">
        <v>1</v>
      </c>
      <c r="H6186" s="1" t="b">
        <v>1</v>
      </c>
      <c r="I6186" s="1" t="s">
        <v>2221</v>
      </c>
      <c r="J6186" s="5"/>
    </row>
    <row r="6187" hidden="1">
      <c r="A6187" s="2" t="s">
        <v>1103</v>
      </c>
      <c r="B6187" s="14"/>
      <c r="C6187" s="1" t="s">
        <v>22</v>
      </c>
      <c r="D6187" s="1" t="s">
        <v>1136</v>
      </c>
      <c r="E6187" s="1" t="s">
        <v>20</v>
      </c>
      <c r="F6187" s="1" t="s">
        <v>4071</v>
      </c>
      <c r="G6187" s="1" t="b">
        <v>1</v>
      </c>
      <c r="H6187" s="1" t="b">
        <v>1</v>
      </c>
      <c r="I6187" s="1" t="s">
        <v>2221</v>
      </c>
      <c r="J6187" s="5"/>
    </row>
    <row r="6188" hidden="1">
      <c r="A6188" s="2" t="s">
        <v>1103</v>
      </c>
      <c r="B6188" s="14"/>
      <c r="C6188" s="1" t="s">
        <v>22</v>
      </c>
      <c r="D6188" s="2" t="s">
        <v>1114</v>
      </c>
      <c r="E6188" s="1" t="s">
        <v>22</v>
      </c>
      <c r="F6188" s="1" t="s">
        <v>4072</v>
      </c>
      <c r="G6188" s="1" t="b">
        <v>1</v>
      </c>
      <c r="H6188" s="1" t="b">
        <v>1</v>
      </c>
      <c r="I6188" s="1" t="s">
        <v>2221</v>
      </c>
      <c r="J6188" s="5"/>
    </row>
    <row r="6189" hidden="1">
      <c r="A6189" s="2" t="s">
        <v>1103</v>
      </c>
      <c r="B6189" s="14"/>
      <c r="C6189" s="1" t="s">
        <v>22</v>
      </c>
      <c r="D6189" s="2" t="s">
        <v>1093</v>
      </c>
      <c r="E6189" s="1" t="s">
        <v>22</v>
      </c>
      <c r="F6189" s="1" t="s">
        <v>4068</v>
      </c>
      <c r="G6189" s="1" t="b">
        <v>1</v>
      </c>
      <c r="H6189" s="1" t="b">
        <v>1</v>
      </c>
      <c r="I6189" s="1" t="s">
        <v>2221</v>
      </c>
      <c r="J6189" s="5"/>
    </row>
    <row r="6190" hidden="1">
      <c r="A6190" s="2" t="s">
        <v>1103</v>
      </c>
      <c r="B6190" s="14"/>
      <c r="C6190" s="1" t="s">
        <v>22</v>
      </c>
      <c r="D6190" s="2" t="s">
        <v>1120</v>
      </c>
      <c r="E6190" s="1" t="s">
        <v>22</v>
      </c>
      <c r="F6190" s="1" t="s">
        <v>4040</v>
      </c>
      <c r="G6190" s="1" t="b">
        <v>1</v>
      </c>
      <c r="H6190" s="1" t="b">
        <v>1</v>
      </c>
      <c r="I6190" s="1" t="s">
        <v>2221</v>
      </c>
      <c r="J6190" s="5"/>
    </row>
    <row r="6191" hidden="1">
      <c r="A6191" s="2" t="s">
        <v>1103</v>
      </c>
      <c r="B6191" s="14"/>
      <c r="C6191" s="1" t="s">
        <v>22</v>
      </c>
      <c r="D6191" s="1" t="s">
        <v>1136</v>
      </c>
      <c r="E6191" s="1" t="s">
        <v>20</v>
      </c>
      <c r="F6191" s="1" t="s">
        <v>4075</v>
      </c>
      <c r="G6191" s="1" t="b">
        <v>1</v>
      </c>
      <c r="H6191" s="1" t="b">
        <v>1</v>
      </c>
      <c r="I6191" s="1" t="s">
        <v>2221</v>
      </c>
      <c r="J6191" s="5"/>
    </row>
    <row r="6192" hidden="1">
      <c r="A6192" s="2" t="s">
        <v>1103</v>
      </c>
      <c r="B6192" s="14"/>
      <c r="C6192" s="1" t="s">
        <v>22</v>
      </c>
      <c r="D6192" s="2" t="s">
        <v>1114</v>
      </c>
      <c r="E6192" s="1" t="s">
        <v>22</v>
      </c>
      <c r="F6192" s="1" t="s">
        <v>4109</v>
      </c>
      <c r="G6192" s="1" t="b">
        <v>1</v>
      </c>
      <c r="H6192" s="1" t="b">
        <v>1</v>
      </c>
      <c r="I6192" s="1" t="s">
        <v>2221</v>
      </c>
      <c r="J6192" s="5"/>
    </row>
    <row r="6193" hidden="1">
      <c r="A6193" s="2" t="s">
        <v>1103</v>
      </c>
      <c r="B6193" s="14"/>
      <c r="C6193" s="1" t="s">
        <v>22</v>
      </c>
      <c r="D6193" s="2" t="s">
        <v>1062</v>
      </c>
      <c r="E6193" s="1" t="s">
        <v>20</v>
      </c>
      <c r="F6193" s="1" t="s">
        <v>4052</v>
      </c>
      <c r="G6193" s="1" t="b">
        <v>1</v>
      </c>
      <c r="H6193" s="1" t="b">
        <v>1</v>
      </c>
      <c r="I6193" s="1" t="s">
        <v>2221</v>
      </c>
      <c r="J6193" s="5"/>
    </row>
    <row r="6194" hidden="1">
      <c r="A6194" s="2" t="s">
        <v>1103</v>
      </c>
      <c r="B6194" s="14"/>
      <c r="C6194" s="1" t="s">
        <v>22</v>
      </c>
      <c r="D6194" s="1" t="s">
        <v>1137</v>
      </c>
      <c r="E6194" s="1" t="s">
        <v>20</v>
      </c>
      <c r="F6194" s="1" t="s">
        <v>4042</v>
      </c>
      <c r="G6194" s="1" t="b">
        <v>1</v>
      </c>
      <c r="H6194" s="1" t="b">
        <v>1</v>
      </c>
      <c r="I6194" s="1" t="s">
        <v>2221</v>
      </c>
      <c r="J6194" s="5"/>
    </row>
    <row r="6195" hidden="1">
      <c r="A6195" s="2" t="s">
        <v>1103</v>
      </c>
      <c r="B6195" s="14"/>
      <c r="C6195" s="1" t="s">
        <v>22</v>
      </c>
      <c r="D6195" s="2" t="s">
        <v>1093</v>
      </c>
      <c r="E6195" s="1" t="s">
        <v>22</v>
      </c>
      <c r="F6195" s="1" t="s">
        <v>4068</v>
      </c>
      <c r="G6195" s="1" t="b">
        <v>1</v>
      </c>
      <c r="H6195" s="1" t="b">
        <v>1</v>
      </c>
      <c r="I6195" s="1" t="s">
        <v>2221</v>
      </c>
      <c r="J6195" s="5"/>
    </row>
    <row r="6196" hidden="1">
      <c r="A6196" s="2" t="s">
        <v>1103</v>
      </c>
      <c r="B6196" s="14"/>
      <c r="C6196" s="1" t="s">
        <v>22</v>
      </c>
      <c r="D6196" s="2" t="s">
        <v>1098</v>
      </c>
      <c r="E6196" s="1" t="s">
        <v>22</v>
      </c>
      <c r="F6196" s="1" t="s">
        <v>4125</v>
      </c>
      <c r="G6196" s="1" t="b">
        <v>1</v>
      </c>
      <c r="H6196" s="1" t="b">
        <v>1</v>
      </c>
      <c r="I6196" s="1" t="s">
        <v>2221</v>
      </c>
      <c r="J6196" s="5"/>
    </row>
    <row r="6197" hidden="1">
      <c r="A6197" s="2" t="s">
        <v>1103</v>
      </c>
      <c r="B6197" s="14"/>
      <c r="C6197" s="1" t="s">
        <v>22</v>
      </c>
      <c r="D6197" s="2" t="s">
        <v>1157</v>
      </c>
      <c r="E6197" s="1" t="s">
        <v>17</v>
      </c>
      <c r="F6197" s="1" t="s">
        <v>2247</v>
      </c>
      <c r="G6197" s="1" t="b">
        <v>1</v>
      </c>
      <c r="H6197" s="1" t="b">
        <v>1</v>
      </c>
      <c r="I6197" s="1" t="s">
        <v>2236</v>
      </c>
      <c r="J6197" s="5"/>
    </row>
    <row r="6198" hidden="1">
      <c r="A6198" s="2" t="s">
        <v>1103</v>
      </c>
      <c r="B6198" s="14"/>
      <c r="C6198" s="1" t="s">
        <v>22</v>
      </c>
      <c r="D6198" s="2" t="s">
        <v>1156</v>
      </c>
      <c r="E6198" s="1" t="s">
        <v>15</v>
      </c>
      <c r="F6198" s="1" t="s">
        <v>4045</v>
      </c>
      <c r="G6198" s="1" t="b">
        <v>1</v>
      </c>
      <c r="H6198" s="1" t="b">
        <v>1</v>
      </c>
      <c r="I6198" s="1" t="s">
        <v>2236</v>
      </c>
      <c r="J6198" s="5"/>
    </row>
    <row r="6199" hidden="1">
      <c r="A6199" s="2" t="s">
        <v>1104</v>
      </c>
      <c r="B6199" s="14"/>
      <c r="C6199" s="1" t="s">
        <v>22</v>
      </c>
      <c r="D6199" s="2" t="s">
        <v>1102</v>
      </c>
      <c r="E6199" s="1" t="s">
        <v>22</v>
      </c>
      <c r="F6199" s="1" t="s">
        <v>4126</v>
      </c>
      <c r="G6199" s="1" t="b">
        <v>1</v>
      </c>
      <c r="H6199" s="1" t="b">
        <v>1</v>
      </c>
      <c r="I6199" s="1" t="s">
        <v>2221</v>
      </c>
      <c r="J6199" s="5"/>
    </row>
    <row r="6200" hidden="1">
      <c r="A6200" s="2" t="s">
        <v>1104</v>
      </c>
      <c r="B6200" s="14"/>
      <c r="C6200" s="1" t="s">
        <v>22</v>
      </c>
      <c r="D6200" s="2" t="s">
        <v>1117</v>
      </c>
      <c r="E6200" s="1" t="s">
        <v>22</v>
      </c>
      <c r="F6200" s="1" t="s">
        <v>4127</v>
      </c>
      <c r="G6200" s="1" t="b">
        <v>1</v>
      </c>
      <c r="H6200" s="1" t="b">
        <v>1</v>
      </c>
      <c r="I6200" s="1" t="s">
        <v>2221</v>
      </c>
      <c r="J6200" s="5"/>
    </row>
    <row r="6201" hidden="1">
      <c r="A6201" s="2" t="s">
        <v>1104</v>
      </c>
      <c r="B6201" s="14"/>
      <c r="C6201" s="1" t="s">
        <v>22</v>
      </c>
      <c r="D6201" s="2" t="s">
        <v>1083</v>
      </c>
      <c r="E6201" s="1" t="s">
        <v>22</v>
      </c>
      <c r="F6201" s="1" t="s">
        <v>4128</v>
      </c>
      <c r="G6201" s="1" t="b">
        <v>1</v>
      </c>
      <c r="H6201" s="1" t="b">
        <v>1</v>
      </c>
      <c r="I6201" s="1" t="s">
        <v>2221</v>
      </c>
      <c r="J6201" s="5"/>
    </row>
    <row r="6202" hidden="1">
      <c r="A6202" s="2" t="s">
        <v>1104</v>
      </c>
      <c r="B6202" s="14"/>
      <c r="C6202" s="1" t="s">
        <v>22</v>
      </c>
      <c r="D6202" s="1" t="s">
        <v>1136</v>
      </c>
      <c r="E6202" s="1" t="s">
        <v>20</v>
      </c>
      <c r="F6202" s="1" t="s">
        <v>4071</v>
      </c>
      <c r="G6202" s="1" t="b">
        <v>1</v>
      </c>
      <c r="H6202" s="1" t="b">
        <v>1</v>
      </c>
      <c r="I6202" s="1" t="s">
        <v>2221</v>
      </c>
      <c r="J6202" s="5"/>
    </row>
    <row r="6203" hidden="1">
      <c r="A6203" s="2" t="s">
        <v>1104</v>
      </c>
      <c r="B6203" s="14"/>
      <c r="C6203" s="1" t="s">
        <v>22</v>
      </c>
      <c r="D6203" s="2" t="s">
        <v>1114</v>
      </c>
      <c r="E6203" s="1" t="s">
        <v>22</v>
      </c>
      <c r="F6203" s="1" t="s">
        <v>4072</v>
      </c>
      <c r="G6203" s="1" t="b">
        <v>1</v>
      </c>
      <c r="H6203" s="1" t="b">
        <v>1</v>
      </c>
      <c r="I6203" s="1" t="s">
        <v>2221</v>
      </c>
      <c r="J6203" s="5"/>
    </row>
    <row r="6204" hidden="1">
      <c r="A6204" s="2" t="s">
        <v>1104</v>
      </c>
      <c r="B6204" s="14"/>
      <c r="C6204" s="1" t="s">
        <v>22</v>
      </c>
      <c r="D6204" s="2" t="s">
        <v>1102</v>
      </c>
      <c r="E6204" s="1" t="s">
        <v>22</v>
      </c>
      <c r="F6204" s="1" t="s">
        <v>4126</v>
      </c>
      <c r="G6204" s="1" t="b">
        <v>1</v>
      </c>
      <c r="H6204" s="1" t="b">
        <v>1</v>
      </c>
      <c r="I6204" s="1" t="s">
        <v>2221</v>
      </c>
      <c r="J6204" s="5"/>
    </row>
    <row r="6205" hidden="1">
      <c r="A6205" s="2" t="s">
        <v>1104</v>
      </c>
      <c r="B6205" s="14"/>
      <c r="C6205" s="1" t="s">
        <v>22</v>
      </c>
      <c r="D6205" s="2" t="s">
        <v>1120</v>
      </c>
      <c r="E6205" s="1" t="s">
        <v>22</v>
      </c>
      <c r="F6205" s="1" t="s">
        <v>4040</v>
      </c>
      <c r="G6205" s="1" t="b">
        <v>1</v>
      </c>
      <c r="H6205" s="1" t="b">
        <v>1</v>
      </c>
      <c r="I6205" s="1" t="s">
        <v>2221</v>
      </c>
      <c r="J6205" s="5"/>
    </row>
    <row r="6206" hidden="1">
      <c r="A6206" s="2" t="s">
        <v>1104</v>
      </c>
      <c r="B6206" s="14"/>
      <c r="C6206" s="1" t="s">
        <v>22</v>
      </c>
      <c r="D6206" s="1" t="s">
        <v>1136</v>
      </c>
      <c r="E6206" s="1" t="s">
        <v>20</v>
      </c>
      <c r="F6206" s="1" t="s">
        <v>4075</v>
      </c>
      <c r="G6206" s="1" t="b">
        <v>1</v>
      </c>
      <c r="H6206" s="1" t="b">
        <v>1</v>
      </c>
      <c r="I6206" s="1" t="s">
        <v>2221</v>
      </c>
      <c r="J6206" s="5"/>
    </row>
    <row r="6207" hidden="1">
      <c r="A6207" s="2" t="s">
        <v>1104</v>
      </c>
      <c r="B6207" s="14"/>
      <c r="C6207" s="1" t="s">
        <v>22</v>
      </c>
      <c r="D6207" s="2" t="s">
        <v>1114</v>
      </c>
      <c r="E6207" s="1" t="s">
        <v>22</v>
      </c>
      <c r="F6207" s="1" t="s">
        <v>4109</v>
      </c>
      <c r="G6207" s="1" t="b">
        <v>1</v>
      </c>
      <c r="H6207" s="1" t="b">
        <v>1</v>
      </c>
      <c r="I6207" s="1" t="s">
        <v>2221</v>
      </c>
      <c r="J6207" s="5"/>
    </row>
    <row r="6208" hidden="1">
      <c r="A6208" s="2" t="s">
        <v>1104</v>
      </c>
      <c r="B6208" s="14"/>
      <c r="C6208" s="1" t="s">
        <v>22</v>
      </c>
      <c r="D6208" s="2" t="s">
        <v>1062</v>
      </c>
      <c r="E6208" s="1" t="s">
        <v>20</v>
      </c>
      <c r="F6208" s="1" t="s">
        <v>4052</v>
      </c>
      <c r="G6208" s="1" t="b">
        <v>1</v>
      </c>
      <c r="H6208" s="1" t="b">
        <v>1</v>
      </c>
      <c r="I6208" s="1" t="s">
        <v>2221</v>
      </c>
      <c r="J6208" s="5"/>
    </row>
    <row r="6209" hidden="1">
      <c r="A6209" s="2" t="s">
        <v>1104</v>
      </c>
      <c r="B6209" s="14"/>
      <c r="C6209" s="1" t="s">
        <v>22</v>
      </c>
      <c r="D6209" s="1" t="s">
        <v>1137</v>
      </c>
      <c r="E6209" s="1" t="s">
        <v>20</v>
      </c>
      <c r="F6209" s="1" t="s">
        <v>4042</v>
      </c>
      <c r="G6209" s="1" t="b">
        <v>1</v>
      </c>
      <c r="H6209" s="1" t="b">
        <v>1</v>
      </c>
      <c r="I6209" s="1" t="s">
        <v>2221</v>
      </c>
      <c r="J6209" s="5"/>
    </row>
    <row r="6210" hidden="1">
      <c r="A6210" s="2" t="s">
        <v>1104</v>
      </c>
      <c r="B6210" s="14"/>
      <c r="C6210" s="1" t="s">
        <v>22</v>
      </c>
      <c r="D6210" s="2" t="s">
        <v>1102</v>
      </c>
      <c r="E6210" s="1" t="s">
        <v>22</v>
      </c>
      <c r="F6210" s="1" t="s">
        <v>4126</v>
      </c>
      <c r="G6210" s="1" t="b">
        <v>1</v>
      </c>
      <c r="H6210" s="1" t="b">
        <v>1</v>
      </c>
      <c r="I6210" s="1" t="s">
        <v>2221</v>
      </c>
      <c r="J6210" s="5"/>
    </row>
    <row r="6211" hidden="1">
      <c r="A6211" s="2" t="s">
        <v>1104</v>
      </c>
      <c r="B6211" s="14"/>
      <c r="C6211" s="1" t="s">
        <v>22</v>
      </c>
      <c r="D6211" s="2" t="s">
        <v>1083</v>
      </c>
      <c r="E6211" s="1" t="s">
        <v>22</v>
      </c>
      <c r="F6211" s="1" t="s">
        <v>4129</v>
      </c>
      <c r="G6211" s="1" t="b">
        <v>1</v>
      </c>
      <c r="H6211" s="1" t="b">
        <v>1</v>
      </c>
      <c r="I6211" s="1" t="s">
        <v>2221</v>
      </c>
      <c r="J6211" s="5"/>
    </row>
    <row r="6212" hidden="1">
      <c r="A6212" s="2" t="s">
        <v>1104</v>
      </c>
      <c r="B6212" s="14"/>
      <c r="C6212" s="1" t="s">
        <v>22</v>
      </c>
      <c r="D6212" s="2" t="s">
        <v>1157</v>
      </c>
      <c r="E6212" s="1" t="s">
        <v>17</v>
      </c>
      <c r="F6212" s="1" t="s">
        <v>2247</v>
      </c>
      <c r="G6212" s="1" t="b">
        <v>1</v>
      </c>
      <c r="H6212" s="1" t="b">
        <v>1</v>
      </c>
      <c r="I6212" s="1" t="s">
        <v>2236</v>
      </c>
      <c r="J6212" s="5"/>
    </row>
    <row r="6213" hidden="1">
      <c r="A6213" s="2" t="s">
        <v>1104</v>
      </c>
      <c r="B6213" s="14"/>
      <c r="C6213" s="1" t="s">
        <v>22</v>
      </c>
      <c r="D6213" s="2" t="s">
        <v>1156</v>
      </c>
      <c r="E6213" s="1" t="s">
        <v>15</v>
      </c>
      <c r="F6213" s="1" t="s">
        <v>4045</v>
      </c>
      <c r="G6213" s="1" t="b">
        <v>1</v>
      </c>
      <c r="H6213" s="1" t="b">
        <v>1</v>
      </c>
      <c r="I6213" s="1" t="s">
        <v>2236</v>
      </c>
      <c r="J6213" s="5"/>
    </row>
    <row r="6214" hidden="1">
      <c r="A6214" s="2" t="s">
        <v>1105</v>
      </c>
      <c r="B6214" s="14"/>
      <c r="C6214" s="1" t="s">
        <v>22</v>
      </c>
      <c r="D6214" s="2" t="s">
        <v>1094</v>
      </c>
      <c r="E6214" s="1" t="s">
        <v>22</v>
      </c>
      <c r="F6214" s="1" t="s">
        <v>4130</v>
      </c>
      <c r="G6214" s="1" t="b">
        <v>1</v>
      </c>
      <c r="H6214" s="1" t="b">
        <v>1</v>
      </c>
      <c r="I6214" s="1" t="s">
        <v>2221</v>
      </c>
      <c r="J6214" s="5"/>
    </row>
    <row r="6215" hidden="1">
      <c r="A6215" s="2" t="s">
        <v>1105</v>
      </c>
      <c r="B6215" s="14"/>
      <c r="C6215" s="1" t="s">
        <v>22</v>
      </c>
      <c r="D6215" s="2" t="s">
        <v>1114</v>
      </c>
      <c r="E6215" s="1" t="s">
        <v>22</v>
      </c>
      <c r="F6215" s="1" t="s">
        <v>3960</v>
      </c>
      <c r="G6215" s="1" t="b">
        <v>1</v>
      </c>
      <c r="H6215" s="1" t="b">
        <v>1</v>
      </c>
      <c r="I6215" s="1" t="s">
        <v>2221</v>
      </c>
      <c r="J6215" s="5"/>
    </row>
    <row r="6216" hidden="1">
      <c r="A6216" s="2" t="s">
        <v>1105</v>
      </c>
      <c r="B6216" s="14"/>
      <c r="C6216" s="1" t="s">
        <v>22</v>
      </c>
      <c r="D6216" s="2" t="s">
        <v>1066</v>
      </c>
      <c r="E6216" s="1" t="s">
        <v>22</v>
      </c>
      <c r="F6216" s="1" t="s">
        <v>3961</v>
      </c>
      <c r="G6216" s="1" t="b">
        <v>1</v>
      </c>
      <c r="H6216" s="1" t="b">
        <v>1</v>
      </c>
      <c r="I6216" s="1" t="s">
        <v>2221</v>
      </c>
      <c r="J6216" s="5"/>
    </row>
    <row r="6217" hidden="1">
      <c r="A6217" s="2" t="s">
        <v>1105</v>
      </c>
      <c r="B6217" s="14"/>
      <c r="C6217" s="1" t="s">
        <v>22</v>
      </c>
      <c r="D6217" s="2" t="s">
        <v>1096</v>
      </c>
      <c r="E6217" s="1" t="s">
        <v>22</v>
      </c>
      <c r="F6217" s="1" t="s">
        <v>4131</v>
      </c>
      <c r="G6217" s="1" t="b">
        <v>1</v>
      </c>
      <c r="H6217" s="1" t="b">
        <v>1</v>
      </c>
      <c r="I6217" s="1" t="s">
        <v>2221</v>
      </c>
      <c r="J6217" s="5"/>
    </row>
    <row r="6218" hidden="1">
      <c r="A6218" s="2" t="s">
        <v>1105</v>
      </c>
      <c r="B6218" s="14"/>
      <c r="C6218" s="1" t="s">
        <v>22</v>
      </c>
      <c r="D6218" s="2" t="s">
        <v>1096</v>
      </c>
      <c r="E6218" s="1" t="s">
        <v>22</v>
      </c>
      <c r="F6218" s="1" t="s">
        <v>4131</v>
      </c>
      <c r="G6218" s="1" t="b">
        <v>1</v>
      </c>
      <c r="H6218" s="1" t="b">
        <v>1</v>
      </c>
      <c r="I6218" s="1" t="s">
        <v>2221</v>
      </c>
      <c r="J6218" s="5"/>
    </row>
    <row r="6219" hidden="1">
      <c r="A6219" s="2" t="s">
        <v>1105</v>
      </c>
      <c r="B6219" s="14"/>
      <c r="C6219" s="1" t="s">
        <v>22</v>
      </c>
      <c r="D6219" s="2" t="s">
        <v>1060</v>
      </c>
      <c r="E6219" s="1" t="s">
        <v>13</v>
      </c>
      <c r="F6219" s="1" t="s">
        <v>4104</v>
      </c>
      <c r="G6219" s="1" t="b">
        <v>1</v>
      </c>
      <c r="H6219" s="1" t="b">
        <v>1</v>
      </c>
      <c r="I6219" s="1" t="s">
        <v>2221</v>
      </c>
      <c r="J6219" s="5"/>
    </row>
    <row r="6220" hidden="1">
      <c r="A6220" s="2" t="s">
        <v>1105</v>
      </c>
      <c r="B6220" s="14"/>
      <c r="C6220" s="1" t="s">
        <v>22</v>
      </c>
      <c r="D6220" s="2" t="s">
        <v>1062</v>
      </c>
      <c r="E6220" s="1" t="s">
        <v>20</v>
      </c>
      <c r="F6220" s="1" t="s">
        <v>4052</v>
      </c>
      <c r="G6220" s="1" t="b">
        <v>1</v>
      </c>
      <c r="H6220" s="1" t="b">
        <v>1</v>
      </c>
      <c r="I6220" s="1" t="s">
        <v>2221</v>
      </c>
      <c r="J6220" s="5"/>
    </row>
    <row r="6221" hidden="1">
      <c r="A6221" s="2" t="s">
        <v>1105</v>
      </c>
      <c r="B6221" s="14"/>
      <c r="C6221" s="1" t="s">
        <v>22</v>
      </c>
      <c r="D6221" s="2" t="s">
        <v>1120</v>
      </c>
      <c r="E6221" s="1" t="s">
        <v>22</v>
      </c>
      <c r="F6221" s="1" t="s">
        <v>4040</v>
      </c>
      <c r="G6221" s="1" t="b">
        <v>1</v>
      </c>
      <c r="H6221" s="1" t="b">
        <v>1</v>
      </c>
      <c r="I6221" s="1" t="s">
        <v>2221</v>
      </c>
      <c r="J6221" s="5"/>
    </row>
    <row r="6222" hidden="1">
      <c r="A6222" s="2" t="s">
        <v>1105</v>
      </c>
      <c r="B6222" s="14"/>
      <c r="C6222" s="1" t="s">
        <v>22</v>
      </c>
      <c r="D6222" s="1" t="s">
        <v>1137</v>
      </c>
      <c r="E6222" s="1" t="s">
        <v>20</v>
      </c>
      <c r="F6222" s="1" t="s">
        <v>4042</v>
      </c>
      <c r="G6222" s="1" t="b">
        <v>1</v>
      </c>
      <c r="H6222" s="1" t="b">
        <v>1</v>
      </c>
      <c r="I6222" s="1" t="s">
        <v>2221</v>
      </c>
      <c r="J6222" s="5"/>
    </row>
    <row r="6223" hidden="1">
      <c r="A6223" s="2" t="s">
        <v>1105</v>
      </c>
      <c r="B6223" s="14"/>
      <c r="C6223" s="1" t="s">
        <v>22</v>
      </c>
      <c r="D6223" s="2" t="s">
        <v>1114</v>
      </c>
      <c r="E6223" s="1" t="s">
        <v>22</v>
      </c>
      <c r="F6223" s="1" t="s">
        <v>3960</v>
      </c>
      <c r="G6223" s="1" t="b">
        <v>1</v>
      </c>
      <c r="H6223" s="1" t="b">
        <v>1</v>
      </c>
      <c r="I6223" s="1" t="s">
        <v>2221</v>
      </c>
      <c r="J6223" s="5"/>
    </row>
    <row r="6224" hidden="1">
      <c r="A6224" s="2" t="s">
        <v>1105</v>
      </c>
      <c r="B6224" s="14"/>
      <c r="C6224" s="1" t="s">
        <v>22</v>
      </c>
      <c r="D6224" s="2" t="s">
        <v>1066</v>
      </c>
      <c r="E6224" s="1" t="s">
        <v>22</v>
      </c>
      <c r="F6224" s="1" t="s">
        <v>3961</v>
      </c>
      <c r="G6224" s="1" t="b">
        <v>1</v>
      </c>
      <c r="H6224" s="1" t="b">
        <v>1</v>
      </c>
      <c r="I6224" s="1" t="s">
        <v>2221</v>
      </c>
      <c r="J6224" s="5"/>
    </row>
    <row r="6225" hidden="1">
      <c r="A6225" s="2" t="s">
        <v>1105</v>
      </c>
      <c r="B6225" s="14"/>
      <c r="C6225" s="1" t="s">
        <v>22</v>
      </c>
      <c r="D6225" s="2" t="s">
        <v>1094</v>
      </c>
      <c r="E6225" s="1" t="s">
        <v>22</v>
      </c>
      <c r="F6225" s="1" t="s">
        <v>4130</v>
      </c>
      <c r="G6225" s="1" t="b">
        <v>1</v>
      </c>
      <c r="H6225" s="1" t="b">
        <v>1</v>
      </c>
      <c r="I6225" s="1" t="s">
        <v>2221</v>
      </c>
      <c r="J6225" s="5"/>
    </row>
    <row r="6226" hidden="1">
      <c r="A6226" s="2" t="s">
        <v>1105</v>
      </c>
      <c r="B6226" s="14"/>
      <c r="C6226" s="1" t="s">
        <v>22</v>
      </c>
      <c r="D6226" s="2" t="s">
        <v>1096</v>
      </c>
      <c r="E6226" s="1" t="s">
        <v>22</v>
      </c>
      <c r="F6226" s="1" t="s">
        <v>4131</v>
      </c>
      <c r="G6226" s="1" t="b">
        <v>1</v>
      </c>
      <c r="H6226" s="1" t="b">
        <v>1</v>
      </c>
      <c r="I6226" s="1" t="s">
        <v>2221</v>
      </c>
      <c r="J6226" s="5"/>
    </row>
    <row r="6227" hidden="1">
      <c r="A6227" s="2" t="s">
        <v>1105</v>
      </c>
      <c r="B6227" s="14"/>
      <c r="C6227" s="1" t="s">
        <v>22</v>
      </c>
      <c r="D6227" s="2" t="s">
        <v>1157</v>
      </c>
      <c r="E6227" s="1" t="s">
        <v>17</v>
      </c>
      <c r="F6227" s="1" t="s">
        <v>2247</v>
      </c>
      <c r="G6227" s="1" t="b">
        <v>1</v>
      </c>
      <c r="H6227" s="1" t="b">
        <v>1</v>
      </c>
      <c r="I6227" s="1" t="s">
        <v>2236</v>
      </c>
      <c r="J6227" s="5"/>
    </row>
    <row r="6228" hidden="1">
      <c r="A6228" s="2" t="s">
        <v>1105</v>
      </c>
      <c r="B6228" s="14"/>
      <c r="C6228" s="1" t="s">
        <v>22</v>
      </c>
      <c r="D6228" s="2" t="s">
        <v>1156</v>
      </c>
      <c r="E6228" s="1" t="s">
        <v>15</v>
      </c>
      <c r="F6228" s="1" t="s">
        <v>4045</v>
      </c>
      <c r="G6228" s="1" t="b">
        <v>1</v>
      </c>
      <c r="H6228" s="1" t="b">
        <v>1</v>
      </c>
      <c r="I6228" s="1" t="s">
        <v>2236</v>
      </c>
      <c r="J6228" s="5"/>
    </row>
    <row r="6229" hidden="1">
      <c r="A6229" s="2" t="s">
        <v>1106</v>
      </c>
      <c r="B6229" s="14"/>
      <c r="C6229" s="1" t="s">
        <v>22</v>
      </c>
      <c r="D6229" s="2" t="s">
        <v>1093</v>
      </c>
      <c r="E6229" s="1" t="s">
        <v>22</v>
      </c>
      <c r="F6229" s="1" t="s">
        <v>4068</v>
      </c>
      <c r="G6229" s="1" t="b">
        <v>1</v>
      </c>
      <c r="H6229" s="1" t="b">
        <v>1</v>
      </c>
      <c r="I6229" s="1" t="s">
        <v>2221</v>
      </c>
      <c r="J6229" s="5"/>
    </row>
    <row r="6230" hidden="1">
      <c r="A6230" s="2" t="s">
        <v>1106</v>
      </c>
      <c r="B6230" s="14"/>
      <c r="C6230" s="1" t="s">
        <v>22</v>
      </c>
      <c r="D6230" s="2" t="s">
        <v>1123</v>
      </c>
      <c r="E6230" s="1" t="s">
        <v>22</v>
      </c>
      <c r="F6230" s="1" t="s">
        <v>4132</v>
      </c>
      <c r="G6230" s="1" t="b">
        <v>1</v>
      </c>
      <c r="H6230" s="1" t="b">
        <v>1</v>
      </c>
      <c r="I6230" s="1" t="s">
        <v>2221</v>
      </c>
      <c r="J6230" s="5"/>
    </row>
    <row r="6231" hidden="1">
      <c r="A6231" s="2" t="s">
        <v>1106</v>
      </c>
      <c r="B6231" s="14"/>
      <c r="C6231" s="1" t="s">
        <v>22</v>
      </c>
      <c r="D6231" s="2" t="s">
        <v>1100</v>
      </c>
      <c r="E6231" s="1" t="s">
        <v>22</v>
      </c>
      <c r="F6231" s="1" t="s">
        <v>4133</v>
      </c>
      <c r="G6231" s="1" t="b">
        <v>1</v>
      </c>
      <c r="H6231" s="1" t="b">
        <v>1</v>
      </c>
      <c r="I6231" s="1" t="s">
        <v>2221</v>
      </c>
      <c r="J6231" s="5"/>
    </row>
    <row r="6232" hidden="1">
      <c r="A6232" s="2" t="s">
        <v>1106</v>
      </c>
      <c r="B6232" s="14"/>
      <c r="C6232" s="1" t="s">
        <v>22</v>
      </c>
      <c r="D6232" s="2" t="s">
        <v>1066</v>
      </c>
      <c r="E6232" s="1" t="s">
        <v>22</v>
      </c>
      <c r="F6232" s="1" t="s">
        <v>4056</v>
      </c>
      <c r="G6232" s="1" t="b">
        <v>1</v>
      </c>
      <c r="H6232" s="1" t="b">
        <v>1</v>
      </c>
      <c r="I6232" s="1" t="s">
        <v>2221</v>
      </c>
      <c r="J6232" s="5"/>
    </row>
    <row r="6233" hidden="1">
      <c r="A6233" s="2" t="s">
        <v>1106</v>
      </c>
      <c r="B6233" s="14"/>
      <c r="C6233" s="1" t="s">
        <v>22</v>
      </c>
      <c r="D6233" s="2" t="s">
        <v>1093</v>
      </c>
      <c r="E6233" s="1" t="s">
        <v>22</v>
      </c>
      <c r="F6233" s="1" t="s">
        <v>4068</v>
      </c>
      <c r="G6233" s="1" t="b">
        <v>1</v>
      </c>
      <c r="H6233" s="1" t="b">
        <v>1</v>
      </c>
      <c r="I6233" s="1" t="s">
        <v>2221</v>
      </c>
      <c r="J6233" s="5"/>
    </row>
    <row r="6234" hidden="1">
      <c r="A6234" s="2" t="s">
        <v>1106</v>
      </c>
      <c r="B6234" s="14"/>
      <c r="C6234" s="1" t="s">
        <v>22</v>
      </c>
      <c r="D6234" s="2" t="s">
        <v>1100</v>
      </c>
      <c r="E6234" s="1" t="s">
        <v>22</v>
      </c>
      <c r="F6234" s="1" t="s">
        <v>4133</v>
      </c>
      <c r="G6234" s="1" t="b">
        <v>1</v>
      </c>
      <c r="H6234" s="1" t="b">
        <v>1</v>
      </c>
      <c r="I6234" s="1" t="s">
        <v>2221</v>
      </c>
      <c r="J6234" s="5"/>
    </row>
    <row r="6235" hidden="1">
      <c r="A6235" s="2" t="s">
        <v>1106</v>
      </c>
      <c r="B6235" s="14"/>
      <c r="C6235" s="1" t="s">
        <v>22</v>
      </c>
      <c r="D6235" s="2" t="s">
        <v>1120</v>
      </c>
      <c r="E6235" s="1" t="s">
        <v>22</v>
      </c>
      <c r="F6235" s="1" t="s">
        <v>4040</v>
      </c>
      <c r="G6235" s="1" t="b">
        <v>1</v>
      </c>
      <c r="H6235" s="1" t="b">
        <v>1</v>
      </c>
      <c r="I6235" s="1" t="s">
        <v>2221</v>
      </c>
      <c r="J6235" s="5"/>
    </row>
    <row r="6236" hidden="1">
      <c r="A6236" s="2" t="s">
        <v>1106</v>
      </c>
      <c r="B6236" s="14"/>
      <c r="C6236" s="1" t="s">
        <v>22</v>
      </c>
      <c r="D6236" s="2" t="s">
        <v>1066</v>
      </c>
      <c r="E6236" s="1" t="s">
        <v>22</v>
      </c>
      <c r="F6236" s="1" t="s">
        <v>4058</v>
      </c>
      <c r="G6236" s="1" t="b">
        <v>1</v>
      </c>
      <c r="H6236" s="1" t="b">
        <v>1</v>
      </c>
      <c r="I6236" s="1" t="s">
        <v>2221</v>
      </c>
      <c r="J6236" s="5"/>
    </row>
    <row r="6237" hidden="1">
      <c r="A6237" s="2" t="s">
        <v>1106</v>
      </c>
      <c r="B6237" s="14"/>
      <c r="C6237" s="1" t="s">
        <v>22</v>
      </c>
      <c r="D6237" s="1" t="s">
        <v>1137</v>
      </c>
      <c r="E6237" s="1" t="s">
        <v>20</v>
      </c>
      <c r="F6237" s="1" t="s">
        <v>4042</v>
      </c>
      <c r="G6237" s="1" t="b">
        <v>1</v>
      </c>
      <c r="H6237" s="1" t="b">
        <v>1</v>
      </c>
      <c r="I6237" s="1" t="s">
        <v>2221</v>
      </c>
      <c r="J6237" s="5"/>
    </row>
    <row r="6238" hidden="1">
      <c r="A6238" s="2" t="s">
        <v>1106</v>
      </c>
      <c r="B6238" s="14"/>
      <c r="C6238" s="1" t="s">
        <v>22</v>
      </c>
      <c r="D6238" s="2" t="s">
        <v>1062</v>
      </c>
      <c r="E6238" s="1" t="s">
        <v>20</v>
      </c>
      <c r="F6238" s="1" t="s">
        <v>4052</v>
      </c>
      <c r="G6238" s="1" t="b">
        <v>1</v>
      </c>
      <c r="H6238" s="1" t="b">
        <v>1</v>
      </c>
      <c r="I6238" s="1" t="s">
        <v>2221</v>
      </c>
      <c r="J6238" s="5"/>
    </row>
    <row r="6239" hidden="1">
      <c r="A6239" s="2" t="s">
        <v>1106</v>
      </c>
      <c r="B6239" s="14"/>
      <c r="C6239" s="1" t="s">
        <v>22</v>
      </c>
      <c r="D6239" s="2" t="s">
        <v>1093</v>
      </c>
      <c r="E6239" s="1" t="s">
        <v>22</v>
      </c>
      <c r="F6239" s="1" t="s">
        <v>4068</v>
      </c>
      <c r="G6239" s="1" t="b">
        <v>1</v>
      </c>
      <c r="H6239" s="1" t="b">
        <v>1</v>
      </c>
      <c r="I6239" s="1" t="s">
        <v>2221</v>
      </c>
      <c r="J6239" s="5"/>
    </row>
    <row r="6240" hidden="1">
      <c r="A6240" s="2" t="s">
        <v>1106</v>
      </c>
      <c r="B6240" s="14"/>
      <c r="C6240" s="1" t="s">
        <v>22</v>
      </c>
      <c r="D6240" s="2" t="s">
        <v>1100</v>
      </c>
      <c r="E6240" s="1" t="s">
        <v>22</v>
      </c>
      <c r="F6240" s="1" t="s">
        <v>4133</v>
      </c>
      <c r="G6240" s="1" t="b">
        <v>1</v>
      </c>
      <c r="H6240" s="1" t="b">
        <v>1</v>
      </c>
      <c r="I6240" s="1" t="s">
        <v>2221</v>
      </c>
      <c r="J6240" s="5"/>
    </row>
    <row r="6241" hidden="1">
      <c r="A6241" s="2" t="s">
        <v>1106</v>
      </c>
      <c r="B6241" s="14"/>
      <c r="C6241" s="1" t="s">
        <v>22</v>
      </c>
      <c r="D6241" s="2" t="s">
        <v>1157</v>
      </c>
      <c r="E6241" s="1" t="s">
        <v>17</v>
      </c>
      <c r="F6241" s="1" t="s">
        <v>2247</v>
      </c>
      <c r="G6241" s="1" t="b">
        <v>1</v>
      </c>
      <c r="H6241" s="1" t="b">
        <v>1</v>
      </c>
      <c r="I6241" s="1" t="s">
        <v>2236</v>
      </c>
      <c r="J6241" s="5"/>
    </row>
    <row r="6242" hidden="1">
      <c r="A6242" s="2" t="s">
        <v>1106</v>
      </c>
      <c r="B6242" s="14"/>
      <c r="C6242" s="1" t="s">
        <v>22</v>
      </c>
      <c r="D6242" s="2" t="s">
        <v>1156</v>
      </c>
      <c r="E6242" s="1" t="s">
        <v>15</v>
      </c>
      <c r="F6242" s="1" t="s">
        <v>4045</v>
      </c>
      <c r="G6242" s="1" t="b">
        <v>1</v>
      </c>
      <c r="H6242" s="1" t="b">
        <v>1</v>
      </c>
      <c r="I6242" s="1" t="s">
        <v>2236</v>
      </c>
      <c r="J6242" s="5"/>
    </row>
    <row r="6243" hidden="1">
      <c r="A6243" s="2" t="s">
        <v>1107</v>
      </c>
      <c r="B6243" s="14"/>
      <c r="C6243" s="1" t="s">
        <v>22</v>
      </c>
      <c r="D6243" s="2" t="s">
        <v>1091</v>
      </c>
      <c r="E6243" s="1" t="s">
        <v>22</v>
      </c>
      <c r="F6243" s="1" t="s">
        <v>4134</v>
      </c>
      <c r="G6243" s="1" t="b">
        <v>1</v>
      </c>
      <c r="H6243" s="1" t="b">
        <v>1</v>
      </c>
      <c r="I6243" s="1" t="s">
        <v>2221</v>
      </c>
      <c r="J6243" s="5"/>
    </row>
    <row r="6244" hidden="1">
      <c r="A6244" s="2" t="s">
        <v>1107</v>
      </c>
      <c r="B6244" s="14"/>
      <c r="C6244" s="1" t="s">
        <v>22</v>
      </c>
      <c r="D6244" s="2" t="s">
        <v>1063</v>
      </c>
      <c r="E6244" s="1" t="s">
        <v>22</v>
      </c>
      <c r="F6244" s="1" t="s">
        <v>4135</v>
      </c>
      <c r="G6244" s="1" t="b">
        <v>1</v>
      </c>
      <c r="H6244" s="1" t="b">
        <v>1</v>
      </c>
      <c r="I6244" s="1" t="s">
        <v>2221</v>
      </c>
      <c r="J6244" s="5"/>
    </row>
    <row r="6245" hidden="1">
      <c r="A6245" s="2" t="s">
        <v>1107</v>
      </c>
      <c r="B6245" s="14"/>
      <c r="C6245" s="1" t="s">
        <v>22</v>
      </c>
      <c r="D6245" s="2" t="s">
        <v>1100</v>
      </c>
      <c r="E6245" s="1" t="s">
        <v>22</v>
      </c>
      <c r="F6245" s="1" t="s">
        <v>4136</v>
      </c>
      <c r="G6245" s="1" t="b">
        <v>1</v>
      </c>
      <c r="H6245" s="1" t="b">
        <v>1</v>
      </c>
      <c r="I6245" s="1" t="s">
        <v>2221</v>
      </c>
      <c r="J6245" s="5"/>
    </row>
    <row r="6246" hidden="1">
      <c r="A6246" s="2" t="s">
        <v>1107</v>
      </c>
      <c r="B6246" s="14"/>
      <c r="C6246" s="1" t="s">
        <v>22</v>
      </c>
      <c r="D6246" s="2" t="s">
        <v>1066</v>
      </c>
      <c r="E6246" s="1" t="s">
        <v>22</v>
      </c>
      <c r="F6246" s="1" t="s">
        <v>4056</v>
      </c>
      <c r="G6246" s="1" t="b">
        <v>1</v>
      </c>
      <c r="H6246" s="1" t="b">
        <v>1</v>
      </c>
      <c r="I6246" s="1" t="s">
        <v>2221</v>
      </c>
      <c r="J6246" s="5"/>
    </row>
    <row r="6247" hidden="1">
      <c r="A6247" s="2" t="s">
        <v>1107</v>
      </c>
      <c r="B6247" s="14"/>
      <c r="C6247" s="1" t="s">
        <v>22</v>
      </c>
      <c r="D6247" s="2" t="s">
        <v>1091</v>
      </c>
      <c r="E6247" s="1" t="s">
        <v>22</v>
      </c>
      <c r="F6247" s="1" t="s">
        <v>4134</v>
      </c>
      <c r="G6247" s="1" t="b">
        <v>1</v>
      </c>
      <c r="H6247" s="1" t="b">
        <v>1</v>
      </c>
      <c r="I6247" s="1" t="s">
        <v>2221</v>
      </c>
      <c r="J6247" s="5"/>
    </row>
    <row r="6248" hidden="1">
      <c r="A6248" s="2" t="s">
        <v>1107</v>
      </c>
      <c r="B6248" s="14"/>
      <c r="C6248" s="1" t="s">
        <v>22</v>
      </c>
      <c r="D6248" s="2" t="s">
        <v>1100</v>
      </c>
      <c r="E6248" s="1" t="s">
        <v>22</v>
      </c>
      <c r="F6248" s="1" t="s">
        <v>4136</v>
      </c>
      <c r="G6248" s="1" t="b">
        <v>1</v>
      </c>
      <c r="H6248" s="1" t="b">
        <v>1</v>
      </c>
      <c r="I6248" s="1" t="s">
        <v>2221</v>
      </c>
      <c r="J6248" s="5"/>
    </row>
    <row r="6249" hidden="1">
      <c r="A6249" s="2" t="s">
        <v>1107</v>
      </c>
      <c r="B6249" s="14"/>
      <c r="C6249" s="1" t="s">
        <v>22</v>
      </c>
      <c r="D6249" s="2" t="s">
        <v>1066</v>
      </c>
      <c r="E6249" s="1" t="s">
        <v>22</v>
      </c>
      <c r="F6249" s="1" t="s">
        <v>4056</v>
      </c>
      <c r="G6249" s="1" t="b">
        <v>1</v>
      </c>
      <c r="H6249" s="1" t="b">
        <v>1</v>
      </c>
      <c r="I6249" s="1" t="s">
        <v>2221</v>
      </c>
      <c r="J6249" s="5"/>
    </row>
    <row r="6250" hidden="1">
      <c r="A6250" s="2" t="s">
        <v>1107</v>
      </c>
      <c r="B6250" s="14"/>
      <c r="C6250" s="1" t="s">
        <v>22</v>
      </c>
      <c r="D6250" s="2" t="s">
        <v>1120</v>
      </c>
      <c r="E6250" s="1" t="s">
        <v>22</v>
      </c>
      <c r="F6250" s="1" t="s">
        <v>4040</v>
      </c>
      <c r="G6250" s="1" t="b">
        <v>1</v>
      </c>
      <c r="H6250" s="1" t="b">
        <v>1</v>
      </c>
      <c r="I6250" s="1" t="s">
        <v>2221</v>
      </c>
      <c r="J6250" s="5"/>
    </row>
    <row r="6251" hidden="1">
      <c r="A6251" s="2" t="s">
        <v>1107</v>
      </c>
      <c r="B6251" s="14"/>
      <c r="C6251" s="1" t="s">
        <v>22</v>
      </c>
      <c r="D6251" s="2" t="s">
        <v>1066</v>
      </c>
      <c r="E6251" s="1" t="s">
        <v>22</v>
      </c>
      <c r="F6251" s="1" t="s">
        <v>4058</v>
      </c>
      <c r="G6251" s="1" t="b">
        <v>1</v>
      </c>
      <c r="H6251" s="1" t="b">
        <v>1</v>
      </c>
      <c r="I6251" s="1" t="s">
        <v>2221</v>
      </c>
      <c r="J6251" s="5"/>
    </row>
    <row r="6252" hidden="1">
      <c r="A6252" s="2" t="s">
        <v>1107</v>
      </c>
      <c r="B6252" s="14"/>
      <c r="C6252" s="1" t="s">
        <v>22</v>
      </c>
      <c r="D6252" s="1" t="s">
        <v>1137</v>
      </c>
      <c r="E6252" s="1" t="s">
        <v>20</v>
      </c>
      <c r="F6252" s="1" t="s">
        <v>4042</v>
      </c>
      <c r="G6252" s="1" t="b">
        <v>1</v>
      </c>
      <c r="H6252" s="1" t="b">
        <v>1</v>
      </c>
      <c r="I6252" s="1" t="s">
        <v>2221</v>
      </c>
      <c r="J6252" s="5"/>
    </row>
    <row r="6253" hidden="1">
      <c r="A6253" s="2" t="s">
        <v>1107</v>
      </c>
      <c r="B6253" s="14"/>
      <c r="C6253" s="1" t="s">
        <v>22</v>
      </c>
      <c r="D6253" s="2" t="s">
        <v>1062</v>
      </c>
      <c r="E6253" s="1" t="s">
        <v>20</v>
      </c>
      <c r="F6253" s="1" t="s">
        <v>4052</v>
      </c>
      <c r="G6253" s="1" t="b">
        <v>1</v>
      </c>
      <c r="H6253" s="1" t="b">
        <v>1</v>
      </c>
      <c r="I6253" s="1" t="s">
        <v>2221</v>
      </c>
      <c r="J6253" s="5"/>
    </row>
    <row r="6254" hidden="1">
      <c r="A6254" s="2" t="s">
        <v>1107</v>
      </c>
      <c r="B6254" s="14"/>
      <c r="C6254" s="1" t="s">
        <v>22</v>
      </c>
      <c r="D6254" s="2" t="s">
        <v>1100</v>
      </c>
      <c r="E6254" s="1" t="s">
        <v>22</v>
      </c>
      <c r="F6254" s="1" t="s">
        <v>4136</v>
      </c>
      <c r="G6254" s="1" t="b">
        <v>1</v>
      </c>
      <c r="H6254" s="1" t="b">
        <v>1</v>
      </c>
      <c r="I6254" s="1" t="s">
        <v>2221</v>
      </c>
      <c r="J6254" s="5"/>
    </row>
    <row r="6255" hidden="1">
      <c r="A6255" s="2" t="s">
        <v>1107</v>
      </c>
      <c r="B6255" s="14"/>
      <c r="C6255" s="1" t="s">
        <v>22</v>
      </c>
      <c r="D6255" s="2" t="s">
        <v>1091</v>
      </c>
      <c r="E6255" s="1" t="s">
        <v>22</v>
      </c>
      <c r="F6255" s="1" t="s">
        <v>4134</v>
      </c>
      <c r="G6255" s="1" t="b">
        <v>1</v>
      </c>
      <c r="H6255" s="1" t="b">
        <v>1</v>
      </c>
      <c r="I6255" s="1" t="s">
        <v>2221</v>
      </c>
      <c r="J6255" s="5"/>
    </row>
    <row r="6256" hidden="1">
      <c r="A6256" s="2" t="s">
        <v>1107</v>
      </c>
      <c r="B6256" s="14"/>
      <c r="C6256" s="1" t="s">
        <v>22</v>
      </c>
      <c r="D6256" s="2" t="s">
        <v>1157</v>
      </c>
      <c r="E6256" s="1" t="s">
        <v>17</v>
      </c>
      <c r="F6256" s="1" t="s">
        <v>2247</v>
      </c>
      <c r="G6256" s="1" t="b">
        <v>1</v>
      </c>
      <c r="H6256" s="1" t="b">
        <v>1</v>
      </c>
      <c r="I6256" s="1" t="s">
        <v>2236</v>
      </c>
      <c r="J6256" s="5"/>
    </row>
    <row r="6257" hidden="1">
      <c r="A6257" s="2" t="s">
        <v>1107</v>
      </c>
      <c r="B6257" s="14"/>
      <c r="C6257" s="1" t="s">
        <v>22</v>
      </c>
      <c r="D6257" s="2" t="s">
        <v>1156</v>
      </c>
      <c r="E6257" s="1" t="s">
        <v>15</v>
      </c>
      <c r="F6257" s="1" t="s">
        <v>4045</v>
      </c>
      <c r="G6257" s="1" t="b">
        <v>1</v>
      </c>
      <c r="H6257" s="1" t="b">
        <v>1</v>
      </c>
      <c r="I6257" s="1" t="s">
        <v>2236</v>
      </c>
      <c r="J6257" s="5"/>
    </row>
    <row r="6258" hidden="1">
      <c r="A6258" s="2" t="s">
        <v>1108</v>
      </c>
      <c r="B6258" s="14"/>
      <c r="C6258" s="1" t="s">
        <v>22</v>
      </c>
      <c r="D6258" s="2" t="s">
        <v>1093</v>
      </c>
      <c r="E6258" s="1" t="s">
        <v>22</v>
      </c>
      <c r="F6258" s="1" t="s">
        <v>4137</v>
      </c>
      <c r="G6258" s="1" t="b">
        <v>1</v>
      </c>
      <c r="H6258" s="1" t="b">
        <v>1</v>
      </c>
      <c r="I6258" s="1" t="s">
        <v>2221</v>
      </c>
      <c r="J6258" s="5"/>
    </row>
    <row r="6259" hidden="1">
      <c r="A6259" s="2" t="s">
        <v>1108</v>
      </c>
      <c r="B6259" s="14"/>
      <c r="C6259" s="1" t="s">
        <v>22</v>
      </c>
      <c r="D6259" s="2" t="s">
        <v>1126</v>
      </c>
      <c r="E6259" s="1" t="s">
        <v>22</v>
      </c>
      <c r="F6259" s="1" t="s">
        <v>4138</v>
      </c>
      <c r="G6259" s="1" t="b">
        <v>1</v>
      </c>
      <c r="H6259" s="1" t="b">
        <v>1</v>
      </c>
      <c r="I6259" s="1" t="s">
        <v>2221</v>
      </c>
      <c r="J6259" s="5"/>
    </row>
    <row r="6260" hidden="1">
      <c r="A6260" s="2" t="s">
        <v>1108</v>
      </c>
      <c r="B6260" s="14"/>
      <c r="C6260" s="1" t="s">
        <v>22</v>
      </c>
      <c r="D6260" s="2" t="s">
        <v>1093</v>
      </c>
      <c r="E6260" s="1" t="s">
        <v>22</v>
      </c>
      <c r="F6260" s="1" t="s">
        <v>4139</v>
      </c>
      <c r="G6260" s="1" t="b">
        <v>1</v>
      </c>
      <c r="H6260" s="1" t="b">
        <v>1</v>
      </c>
      <c r="I6260" s="1" t="s">
        <v>2221</v>
      </c>
      <c r="J6260" s="5"/>
    </row>
    <row r="6261" hidden="1">
      <c r="A6261" s="2" t="s">
        <v>1108</v>
      </c>
      <c r="B6261" s="14"/>
      <c r="C6261" s="1" t="s">
        <v>22</v>
      </c>
      <c r="D6261" s="2" t="s">
        <v>1120</v>
      </c>
      <c r="E6261" s="1" t="s">
        <v>22</v>
      </c>
      <c r="F6261" s="1" t="s">
        <v>4140</v>
      </c>
      <c r="G6261" s="1" t="b">
        <v>1</v>
      </c>
      <c r="H6261" s="1" t="b">
        <v>1</v>
      </c>
      <c r="I6261" s="1" t="s">
        <v>2221</v>
      </c>
      <c r="J6261" s="5"/>
    </row>
    <row r="6262" hidden="1">
      <c r="A6262" s="2" t="s">
        <v>1108</v>
      </c>
      <c r="B6262" s="14"/>
      <c r="C6262" s="1" t="s">
        <v>22</v>
      </c>
      <c r="D6262" s="2" t="s">
        <v>1073</v>
      </c>
      <c r="E6262" s="1" t="s">
        <v>22</v>
      </c>
      <c r="F6262" s="1" t="s">
        <v>4141</v>
      </c>
      <c r="G6262" s="1" t="b">
        <v>1</v>
      </c>
      <c r="H6262" s="1" t="b">
        <v>1</v>
      </c>
      <c r="I6262" s="1" t="s">
        <v>2221</v>
      </c>
      <c r="J6262" s="5"/>
    </row>
    <row r="6263" hidden="1">
      <c r="A6263" s="2" t="s">
        <v>1108</v>
      </c>
      <c r="B6263" s="14"/>
      <c r="C6263" s="1" t="s">
        <v>22</v>
      </c>
      <c r="D6263" s="1" t="s">
        <v>1137</v>
      </c>
      <c r="E6263" s="1" t="s">
        <v>20</v>
      </c>
      <c r="F6263" s="1" t="s">
        <v>4142</v>
      </c>
      <c r="G6263" s="1" t="b">
        <v>1</v>
      </c>
      <c r="H6263" s="1" t="b">
        <v>1</v>
      </c>
      <c r="I6263" s="1" t="s">
        <v>2221</v>
      </c>
      <c r="J6263" s="5"/>
    </row>
    <row r="6264" hidden="1">
      <c r="A6264" s="2" t="s">
        <v>1108</v>
      </c>
      <c r="B6264" s="14"/>
      <c r="C6264" s="1" t="s">
        <v>22</v>
      </c>
      <c r="D6264" s="2" t="s">
        <v>1093</v>
      </c>
      <c r="E6264" s="1" t="s">
        <v>22</v>
      </c>
      <c r="F6264" s="1" t="s">
        <v>4143</v>
      </c>
      <c r="G6264" s="1" t="b">
        <v>1</v>
      </c>
      <c r="H6264" s="1" t="b">
        <v>1</v>
      </c>
      <c r="I6264" s="1" t="s">
        <v>2221</v>
      </c>
      <c r="J6264" s="5"/>
    </row>
    <row r="6265" hidden="1">
      <c r="A6265" s="2" t="s">
        <v>1108</v>
      </c>
      <c r="B6265" s="14"/>
      <c r="C6265" s="1" t="s">
        <v>22</v>
      </c>
      <c r="D6265" s="2" t="s">
        <v>1088</v>
      </c>
      <c r="E6265" s="1" t="s">
        <v>22</v>
      </c>
      <c r="F6265" s="1" t="s">
        <v>4144</v>
      </c>
      <c r="G6265" s="1" t="b">
        <v>1</v>
      </c>
      <c r="H6265" s="1" t="b">
        <v>1</v>
      </c>
      <c r="I6265" s="1" t="s">
        <v>2221</v>
      </c>
      <c r="J6265" s="5"/>
    </row>
    <row r="6266" hidden="1">
      <c r="A6266" s="2" t="s">
        <v>1108</v>
      </c>
      <c r="B6266" s="14"/>
      <c r="C6266" s="1" t="s">
        <v>22</v>
      </c>
      <c r="D6266" s="2" t="s">
        <v>1157</v>
      </c>
      <c r="E6266" s="1" t="s">
        <v>17</v>
      </c>
      <c r="F6266" s="1" t="s">
        <v>2247</v>
      </c>
      <c r="G6266" s="1" t="b">
        <v>1</v>
      </c>
      <c r="H6266" s="1" t="b">
        <v>1</v>
      </c>
      <c r="I6266" s="1" t="s">
        <v>2236</v>
      </c>
      <c r="J6266" s="5"/>
    </row>
    <row r="6267" hidden="1">
      <c r="A6267" s="2" t="s">
        <v>1108</v>
      </c>
      <c r="B6267" s="14"/>
      <c r="C6267" s="1" t="s">
        <v>22</v>
      </c>
      <c r="D6267" s="2" t="s">
        <v>1156</v>
      </c>
      <c r="E6267" s="1" t="s">
        <v>15</v>
      </c>
      <c r="F6267" s="1" t="s">
        <v>4045</v>
      </c>
      <c r="G6267" s="1" t="b">
        <v>1</v>
      </c>
      <c r="H6267" s="1" t="b">
        <v>1</v>
      </c>
      <c r="I6267" s="1" t="s">
        <v>2236</v>
      </c>
      <c r="J6267" s="5"/>
    </row>
    <row r="6268" hidden="1">
      <c r="A6268" s="2" t="s">
        <v>1109</v>
      </c>
      <c r="B6268" s="14"/>
      <c r="C6268" s="1" t="s">
        <v>22</v>
      </c>
      <c r="D6268" s="2" t="s">
        <v>1093</v>
      </c>
      <c r="E6268" s="1" t="s">
        <v>22</v>
      </c>
      <c r="F6268" s="1" t="s">
        <v>4037</v>
      </c>
      <c r="G6268" s="1" t="b">
        <v>1</v>
      </c>
      <c r="H6268" s="1" t="b">
        <v>1</v>
      </c>
      <c r="I6268" s="1" t="s">
        <v>2221</v>
      </c>
      <c r="J6268" s="5"/>
    </row>
    <row r="6269" hidden="1">
      <c r="A6269" s="2" t="s">
        <v>1109</v>
      </c>
      <c r="B6269" s="14"/>
      <c r="C6269" s="1" t="s">
        <v>22</v>
      </c>
      <c r="D6269" s="2" t="s">
        <v>1134</v>
      </c>
      <c r="E6269" s="1" t="s">
        <v>22</v>
      </c>
      <c r="F6269" s="1" t="s">
        <v>4145</v>
      </c>
      <c r="G6269" s="1" t="b">
        <v>1</v>
      </c>
      <c r="H6269" s="1" t="b">
        <v>1</v>
      </c>
      <c r="I6269" s="1" t="s">
        <v>2221</v>
      </c>
      <c r="J6269" s="5"/>
    </row>
    <row r="6270" hidden="1">
      <c r="A6270" s="2" t="s">
        <v>1109</v>
      </c>
      <c r="B6270" s="14"/>
      <c r="C6270" s="1" t="s">
        <v>22</v>
      </c>
      <c r="D6270" s="2" t="s">
        <v>1093</v>
      </c>
      <c r="E6270" s="1" t="s">
        <v>22</v>
      </c>
      <c r="F6270" s="1" t="s">
        <v>4039</v>
      </c>
      <c r="G6270" s="1" t="b">
        <v>1</v>
      </c>
      <c r="H6270" s="1" t="b">
        <v>1</v>
      </c>
      <c r="I6270" s="1" t="s">
        <v>2221</v>
      </c>
      <c r="J6270" s="5"/>
    </row>
    <row r="6271" hidden="1">
      <c r="A6271" s="2" t="s">
        <v>1109</v>
      </c>
      <c r="B6271" s="14"/>
      <c r="C6271" s="1" t="s">
        <v>22</v>
      </c>
      <c r="D6271" s="2" t="s">
        <v>1120</v>
      </c>
      <c r="E6271" s="1" t="s">
        <v>22</v>
      </c>
      <c r="F6271" s="1" t="s">
        <v>4040</v>
      </c>
      <c r="G6271" s="1" t="b">
        <v>1</v>
      </c>
      <c r="H6271" s="1" t="b">
        <v>1</v>
      </c>
      <c r="I6271" s="1" t="s">
        <v>2221</v>
      </c>
      <c r="J6271" s="5"/>
    </row>
    <row r="6272" hidden="1">
      <c r="A6272" s="2" t="s">
        <v>1109</v>
      </c>
      <c r="B6272" s="14"/>
      <c r="C6272" s="1" t="s">
        <v>22</v>
      </c>
      <c r="D6272" s="2" t="s">
        <v>1073</v>
      </c>
      <c r="E6272" s="1" t="s">
        <v>22</v>
      </c>
      <c r="F6272" s="1" t="s">
        <v>4041</v>
      </c>
      <c r="G6272" s="1" t="b">
        <v>1</v>
      </c>
      <c r="H6272" s="1" t="b">
        <v>1</v>
      </c>
      <c r="I6272" s="1" t="s">
        <v>2221</v>
      </c>
      <c r="J6272" s="5"/>
    </row>
    <row r="6273" hidden="1">
      <c r="A6273" s="2" t="s">
        <v>1109</v>
      </c>
      <c r="B6273" s="14"/>
      <c r="C6273" s="1" t="s">
        <v>22</v>
      </c>
      <c r="D6273" s="1" t="s">
        <v>1137</v>
      </c>
      <c r="E6273" s="1" t="s">
        <v>20</v>
      </c>
      <c r="F6273" s="1" t="s">
        <v>4042</v>
      </c>
      <c r="G6273" s="1" t="b">
        <v>1</v>
      </c>
      <c r="H6273" s="1" t="b">
        <v>1</v>
      </c>
      <c r="I6273" s="1" t="s">
        <v>2221</v>
      </c>
      <c r="J6273" s="5"/>
    </row>
    <row r="6274" hidden="1">
      <c r="A6274" s="2" t="s">
        <v>1109</v>
      </c>
      <c r="B6274" s="14"/>
      <c r="C6274" s="1" t="s">
        <v>22</v>
      </c>
      <c r="D6274" s="2" t="s">
        <v>1093</v>
      </c>
      <c r="E6274" s="1" t="s">
        <v>22</v>
      </c>
      <c r="F6274" s="1" t="s">
        <v>4043</v>
      </c>
      <c r="G6274" s="1" t="b">
        <v>1</v>
      </c>
      <c r="H6274" s="1" t="b">
        <v>1</v>
      </c>
      <c r="I6274" s="1" t="s">
        <v>2221</v>
      </c>
      <c r="J6274" s="5"/>
    </row>
    <row r="6275" hidden="1">
      <c r="A6275" s="2" t="s">
        <v>1109</v>
      </c>
      <c r="B6275" s="14"/>
      <c r="C6275" s="1" t="s">
        <v>22</v>
      </c>
      <c r="D6275" s="2" t="s">
        <v>1091</v>
      </c>
      <c r="E6275" s="1" t="s">
        <v>22</v>
      </c>
      <c r="F6275" s="1" t="s">
        <v>4146</v>
      </c>
      <c r="G6275" s="1" t="b">
        <v>1</v>
      </c>
      <c r="H6275" s="1" t="b">
        <v>1</v>
      </c>
      <c r="I6275" s="1" t="s">
        <v>2221</v>
      </c>
      <c r="J6275" s="5"/>
    </row>
    <row r="6276" hidden="1">
      <c r="A6276" s="2" t="s">
        <v>1109</v>
      </c>
      <c r="B6276" s="14"/>
      <c r="C6276" s="1" t="s">
        <v>22</v>
      </c>
      <c r="D6276" s="2" t="s">
        <v>1157</v>
      </c>
      <c r="E6276" s="1" t="s">
        <v>17</v>
      </c>
      <c r="F6276" s="1" t="s">
        <v>2247</v>
      </c>
      <c r="G6276" s="1" t="b">
        <v>1</v>
      </c>
      <c r="H6276" s="1" t="b">
        <v>1</v>
      </c>
      <c r="I6276" s="1" t="s">
        <v>2236</v>
      </c>
      <c r="J6276" s="5"/>
    </row>
    <row r="6277" hidden="1">
      <c r="A6277" s="2" t="s">
        <v>1109</v>
      </c>
      <c r="B6277" s="14"/>
      <c r="C6277" s="1" t="s">
        <v>22</v>
      </c>
      <c r="D6277" s="2" t="s">
        <v>1156</v>
      </c>
      <c r="E6277" s="1" t="s">
        <v>15</v>
      </c>
      <c r="F6277" s="1" t="s">
        <v>4045</v>
      </c>
      <c r="G6277" s="1" t="b">
        <v>1</v>
      </c>
      <c r="H6277" s="1" t="b">
        <v>1</v>
      </c>
      <c r="I6277" s="1" t="s">
        <v>2236</v>
      </c>
      <c r="J6277" s="5"/>
    </row>
    <row r="6278" hidden="1">
      <c r="A6278" s="2" t="s">
        <v>1110</v>
      </c>
      <c r="B6278" s="14"/>
      <c r="C6278" s="1" t="s">
        <v>22</v>
      </c>
      <c r="D6278" s="2" t="s">
        <v>1091</v>
      </c>
      <c r="E6278" s="1" t="s">
        <v>22</v>
      </c>
      <c r="F6278" s="1" t="s">
        <v>4147</v>
      </c>
      <c r="G6278" s="1" t="b">
        <v>1</v>
      </c>
      <c r="H6278" s="1" t="b">
        <v>1</v>
      </c>
      <c r="I6278" s="1" t="s">
        <v>2221</v>
      </c>
      <c r="J6278" s="5"/>
    </row>
    <row r="6279" hidden="1">
      <c r="A6279" s="2" t="s">
        <v>1110</v>
      </c>
      <c r="B6279" s="14"/>
      <c r="C6279" s="1" t="s">
        <v>22</v>
      </c>
      <c r="D6279" s="2" t="s">
        <v>1096</v>
      </c>
      <c r="E6279" s="1" t="s">
        <v>22</v>
      </c>
      <c r="F6279" s="1" t="s">
        <v>4131</v>
      </c>
      <c r="G6279" s="1" t="b">
        <v>1</v>
      </c>
      <c r="H6279" s="1" t="b">
        <v>1</v>
      </c>
      <c r="I6279" s="1" t="s">
        <v>2221</v>
      </c>
      <c r="J6279" s="5"/>
    </row>
    <row r="6280" hidden="1">
      <c r="A6280" s="2" t="s">
        <v>1110</v>
      </c>
      <c r="B6280" s="14"/>
      <c r="C6280" s="1" t="s">
        <v>22</v>
      </c>
      <c r="D6280" s="2" t="s">
        <v>1066</v>
      </c>
      <c r="E6280" s="1" t="s">
        <v>22</v>
      </c>
      <c r="F6280" s="1" t="s">
        <v>3961</v>
      </c>
      <c r="G6280" s="1" t="b">
        <v>1</v>
      </c>
      <c r="H6280" s="1" t="b">
        <v>1</v>
      </c>
      <c r="I6280" s="1" t="s">
        <v>2221</v>
      </c>
      <c r="J6280" s="5"/>
    </row>
    <row r="6281" hidden="1">
      <c r="A6281" s="2" t="s">
        <v>1110</v>
      </c>
      <c r="B6281" s="14"/>
      <c r="C6281" s="1" t="s">
        <v>22</v>
      </c>
      <c r="D6281" s="2" t="s">
        <v>1073</v>
      </c>
      <c r="E6281" s="1" t="s">
        <v>22</v>
      </c>
      <c r="F6281" s="1" t="s">
        <v>3963</v>
      </c>
      <c r="G6281" s="1" t="b">
        <v>1</v>
      </c>
      <c r="H6281" s="1" t="b">
        <v>1</v>
      </c>
      <c r="I6281" s="1" t="s">
        <v>2221</v>
      </c>
      <c r="J6281" s="5"/>
    </row>
    <row r="6282" hidden="1">
      <c r="A6282" s="2" t="s">
        <v>1110</v>
      </c>
      <c r="B6282" s="14"/>
      <c r="C6282" s="1" t="s">
        <v>22</v>
      </c>
      <c r="D6282" s="2" t="s">
        <v>1091</v>
      </c>
      <c r="E6282" s="1" t="s">
        <v>22</v>
      </c>
      <c r="F6282" s="1" t="s">
        <v>4147</v>
      </c>
      <c r="G6282" s="1" t="b">
        <v>1</v>
      </c>
      <c r="H6282" s="1" t="b">
        <v>1</v>
      </c>
      <c r="I6282" s="1" t="s">
        <v>2221</v>
      </c>
      <c r="J6282" s="5"/>
    </row>
    <row r="6283" hidden="1">
      <c r="A6283" s="2" t="s">
        <v>1110</v>
      </c>
      <c r="B6283" s="14"/>
      <c r="C6283" s="1" t="s">
        <v>22</v>
      </c>
      <c r="D6283" s="2" t="s">
        <v>1096</v>
      </c>
      <c r="E6283" s="1" t="s">
        <v>22</v>
      </c>
      <c r="F6283" s="1" t="s">
        <v>4131</v>
      </c>
      <c r="G6283" s="1" t="b">
        <v>1</v>
      </c>
      <c r="H6283" s="1" t="b">
        <v>1</v>
      </c>
      <c r="I6283" s="1" t="s">
        <v>2221</v>
      </c>
      <c r="J6283" s="5"/>
    </row>
    <row r="6284" hidden="1">
      <c r="A6284" s="2" t="s">
        <v>1110</v>
      </c>
      <c r="B6284" s="14"/>
      <c r="C6284" s="1" t="s">
        <v>22</v>
      </c>
      <c r="D6284" s="2" t="s">
        <v>1120</v>
      </c>
      <c r="E6284" s="1" t="s">
        <v>22</v>
      </c>
      <c r="F6284" s="1" t="s">
        <v>4040</v>
      </c>
      <c r="G6284" s="1" t="b">
        <v>1</v>
      </c>
      <c r="H6284" s="1" t="b">
        <v>1</v>
      </c>
      <c r="I6284" s="1" t="s">
        <v>2221</v>
      </c>
      <c r="J6284" s="5"/>
    </row>
    <row r="6285" hidden="1">
      <c r="A6285" s="2" t="s">
        <v>1110</v>
      </c>
      <c r="B6285" s="14"/>
      <c r="C6285" s="1" t="s">
        <v>22</v>
      </c>
      <c r="D6285" s="2" t="s">
        <v>1062</v>
      </c>
      <c r="E6285" s="1" t="s">
        <v>20</v>
      </c>
      <c r="F6285" s="1" t="s">
        <v>4052</v>
      </c>
      <c r="G6285" s="1" t="b">
        <v>1</v>
      </c>
      <c r="H6285" s="1" t="b">
        <v>1</v>
      </c>
      <c r="I6285" s="1" t="s">
        <v>2221</v>
      </c>
      <c r="J6285" s="5"/>
    </row>
    <row r="6286" hidden="1">
      <c r="A6286" s="2" t="s">
        <v>1110</v>
      </c>
      <c r="B6286" s="14"/>
      <c r="C6286" s="1" t="s">
        <v>22</v>
      </c>
      <c r="D6286" s="1" t="s">
        <v>1137</v>
      </c>
      <c r="E6286" s="1" t="s">
        <v>20</v>
      </c>
      <c r="F6286" s="1" t="s">
        <v>4042</v>
      </c>
      <c r="G6286" s="1" t="b">
        <v>1</v>
      </c>
      <c r="H6286" s="1" t="b">
        <v>1</v>
      </c>
      <c r="I6286" s="1" t="s">
        <v>2221</v>
      </c>
      <c r="J6286" s="5"/>
    </row>
    <row r="6287" hidden="1">
      <c r="A6287" s="2" t="s">
        <v>1110</v>
      </c>
      <c r="B6287" s="14"/>
      <c r="C6287" s="1" t="s">
        <v>22</v>
      </c>
      <c r="D6287" s="2" t="s">
        <v>1091</v>
      </c>
      <c r="E6287" s="1" t="s">
        <v>22</v>
      </c>
      <c r="F6287" s="1" t="s">
        <v>4147</v>
      </c>
      <c r="G6287" s="1" t="b">
        <v>1</v>
      </c>
      <c r="H6287" s="1" t="b">
        <v>1</v>
      </c>
      <c r="I6287" s="1" t="s">
        <v>2221</v>
      </c>
      <c r="J6287" s="5"/>
    </row>
    <row r="6288" hidden="1">
      <c r="A6288" s="2" t="s">
        <v>1110</v>
      </c>
      <c r="B6288" s="14"/>
      <c r="C6288" s="1" t="s">
        <v>22</v>
      </c>
      <c r="D6288" s="2" t="s">
        <v>1096</v>
      </c>
      <c r="E6288" s="1" t="s">
        <v>22</v>
      </c>
      <c r="F6288" s="1" t="s">
        <v>4131</v>
      </c>
      <c r="G6288" s="1" t="b">
        <v>1</v>
      </c>
      <c r="H6288" s="1" t="b">
        <v>1</v>
      </c>
      <c r="I6288" s="1" t="s">
        <v>2221</v>
      </c>
      <c r="J6288" s="5"/>
    </row>
    <row r="6289" hidden="1">
      <c r="A6289" s="2" t="s">
        <v>1110</v>
      </c>
      <c r="B6289" s="14"/>
      <c r="C6289" s="1" t="s">
        <v>22</v>
      </c>
      <c r="D6289" s="2" t="s">
        <v>1157</v>
      </c>
      <c r="E6289" s="1" t="s">
        <v>17</v>
      </c>
      <c r="F6289" s="1" t="s">
        <v>2247</v>
      </c>
      <c r="G6289" s="1" t="b">
        <v>1</v>
      </c>
      <c r="H6289" s="1" t="b">
        <v>1</v>
      </c>
      <c r="I6289" s="1" t="s">
        <v>2236</v>
      </c>
      <c r="J6289" s="5"/>
    </row>
    <row r="6290" hidden="1">
      <c r="A6290" s="2" t="s">
        <v>1110</v>
      </c>
      <c r="B6290" s="14"/>
      <c r="C6290" s="1" t="s">
        <v>22</v>
      </c>
      <c r="D6290" s="2" t="s">
        <v>1156</v>
      </c>
      <c r="E6290" s="1" t="s">
        <v>15</v>
      </c>
      <c r="F6290" s="1" t="s">
        <v>4045</v>
      </c>
      <c r="G6290" s="1" t="b">
        <v>1</v>
      </c>
      <c r="H6290" s="1" t="b">
        <v>1</v>
      </c>
      <c r="I6290" s="1" t="s">
        <v>2236</v>
      </c>
      <c r="J6290" s="5"/>
    </row>
    <row r="6291" hidden="1">
      <c r="A6291" s="2" t="s">
        <v>1111</v>
      </c>
      <c r="B6291" s="14"/>
      <c r="C6291" s="1" t="s">
        <v>22</v>
      </c>
      <c r="D6291" s="2" t="s">
        <v>1067</v>
      </c>
      <c r="E6291" s="1" t="s">
        <v>22</v>
      </c>
      <c r="F6291" s="1" t="s">
        <v>2366</v>
      </c>
      <c r="G6291" s="1" t="b">
        <v>1</v>
      </c>
      <c r="H6291" s="1" t="b">
        <v>1</v>
      </c>
      <c r="I6291" s="1" t="s">
        <v>2221</v>
      </c>
      <c r="J6291" s="5"/>
    </row>
    <row r="6292" hidden="1">
      <c r="A6292" s="2" t="s">
        <v>1111</v>
      </c>
      <c r="B6292" s="14"/>
      <c r="C6292" s="1" t="s">
        <v>22</v>
      </c>
      <c r="D6292" s="2" t="s">
        <v>1157</v>
      </c>
      <c r="E6292" s="1" t="s">
        <v>17</v>
      </c>
      <c r="F6292" s="1" t="s">
        <v>3971</v>
      </c>
      <c r="G6292" s="1" t="b">
        <v>1</v>
      </c>
      <c r="H6292" s="1" t="b">
        <v>1</v>
      </c>
      <c r="I6292" s="1" t="s">
        <v>2221</v>
      </c>
      <c r="J6292" s="5"/>
    </row>
    <row r="6293" hidden="1">
      <c r="A6293" s="2" t="s">
        <v>1111</v>
      </c>
      <c r="B6293" s="14"/>
      <c r="C6293" s="1" t="s">
        <v>22</v>
      </c>
      <c r="D6293" s="2" t="s">
        <v>1060</v>
      </c>
      <c r="E6293" s="1" t="s">
        <v>13</v>
      </c>
      <c r="F6293" s="1" t="s">
        <v>3972</v>
      </c>
      <c r="G6293" s="1" t="b">
        <v>1</v>
      </c>
      <c r="H6293" s="1" t="b">
        <v>1</v>
      </c>
      <c r="I6293" s="1" t="s">
        <v>2221</v>
      </c>
      <c r="J6293" s="5"/>
    </row>
    <row r="6294" hidden="1">
      <c r="A6294" s="2" t="s">
        <v>1111</v>
      </c>
      <c r="B6294" s="14"/>
      <c r="C6294" s="1" t="s">
        <v>22</v>
      </c>
      <c r="D6294" s="2" t="s">
        <v>1067</v>
      </c>
      <c r="E6294" s="1" t="s">
        <v>22</v>
      </c>
      <c r="F6294" s="1" t="s">
        <v>2366</v>
      </c>
      <c r="G6294" s="1" t="b">
        <v>1</v>
      </c>
      <c r="H6294" s="1" t="b">
        <v>1</v>
      </c>
      <c r="I6294" s="1" t="s">
        <v>2221</v>
      </c>
      <c r="J6294" s="5"/>
    </row>
    <row r="6295" hidden="1">
      <c r="A6295" s="2" t="s">
        <v>1111</v>
      </c>
      <c r="B6295" s="14"/>
      <c r="C6295" s="1" t="s">
        <v>22</v>
      </c>
      <c r="D6295" s="2" t="s">
        <v>1060</v>
      </c>
      <c r="E6295" s="1" t="s">
        <v>13</v>
      </c>
      <c r="F6295" s="1" t="s">
        <v>4008</v>
      </c>
      <c r="G6295" s="1" t="b">
        <v>1</v>
      </c>
      <c r="H6295" s="1" t="b">
        <v>1</v>
      </c>
      <c r="I6295" s="1" t="s">
        <v>2236</v>
      </c>
      <c r="J6295" s="5"/>
    </row>
    <row r="6296" hidden="1">
      <c r="A6296" s="2" t="s">
        <v>1112</v>
      </c>
      <c r="B6296" s="14"/>
      <c r="C6296" s="1" t="s">
        <v>22</v>
      </c>
      <c r="D6296" s="2" t="s">
        <v>1073</v>
      </c>
      <c r="E6296" s="1" t="s">
        <v>22</v>
      </c>
      <c r="F6296" s="1" t="s">
        <v>2366</v>
      </c>
      <c r="G6296" s="1" t="b">
        <v>1</v>
      </c>
      <c r="H6296" s="1" t="b">
        <v>1</v>
      </c>
      <c r="I6296" s="1" t="s">
        <v>2221</v>
      </c>
      <c r="J6296" s="5"/>
    </row>
    <row r="6297" hidden="1">
      <c r="A6297" s="2" t="s">
        <v>1112</v>
      </c>
      <c r="B6297" s="14"/>
      <c r="C6297" s="1" t="s">
        <v>22</v>
      </c>
      <c r="D6297" s="2" t="s">
        <v>1060</v>
      </c>
      <c r="E6297" s="1" t="s">
        <v>13</v>
      </c>
      <c r="F6297" s="1" t="s">
        <v>3972</v>
      </c>
      <c r="G6297" s="1" t="b">
        <v>1</v>
      </c>
      <c r="H6297" s="1" t="b">
        <v>1</v>
      </c>
      <c r="I6297" s="1" t="s">
        <v>2221</v>
      </c>
      <c r="J6297" s="5"/>
    </row>
    <row r="6298" hidden="1">
      <c r="A6298" s="2" t="s">
        <v>1112</v>
      </c>
      <c r="B6298" s="14"/>
      <c r="C6298" s="1" t="s">
        <v>22</v>
      </c>
      <c r="D6298" s="2" t="s">
        <v>1073</v>
      </c>
      <c r="E6298" s="1" t="s">
        <v>22</v>
      </c>
      <c r="F6298" s="1" t="s">
        <v>2366</v>
      </c>
      <c r="G6298" s="1" t="b">
        <v>1</v>
      </c>
      <c r="H6298" s="1" t="b">
        <v>1</v>
      </c>
      <c r="I6298" s="1" t="s">
        <v>2221</v>
      </c>
      <c r="J6298" s="5"/>
    </row>
    <row r="6299" hidden="1">
      <c r="A6299" s="2" t="s">
        <v>1112</v>
      </c>
      <c r="B6299" s="14"/>
      <c r="C6299" s="1" t="s">
        <v>22</v>
      </c>
      <c r="D6299" s="2" t="s">
        <v>1073</v>
      </c>
      <c r="E6299" s="1" t="s">
        <v>22</v>
      </c>
      <c r="F6299" s="1" t="s">
        <v>2366</v>
      </c>
      <c r="G6299" s="1" t="b">
        <v>1</v>
      </c>
      <c r="H6299" s="1" t="b">
        <v>1</v>
      </c>
      <c r="I6299" s="1" t="s">
        <v>2221</v>
      </c>
      <c r="J6299" s="5"/>
    </row>
    <row r="6300" hidden="1">
      <c r="A6300" s="2" t="s">
        <v>1112</v>
      </c>
      <c r="B6300" s="14"/>
      <c r="C6300" s="1" t="s">
        <v>22</v>
      </c>
      <c r="D6300" s="2" t="s">
        <v>1157</v>
      </c>
      <c r="E6300" s="1" t="s">
        <v>17</v>
      </c>
      <c r="F6300" s="1" t="s">
        <v>3976</v>
      </c>
      <c r="G6300" s="1" t="b">
        <v>1</v>
      </c>
      <c r="H6300" s="1" t="b">
        <v>1</v>
      </c>
      <c r="I6300" s="1" t="s">
        <v>2236</v>
      </c>
      <c r="J6300" s="5"/>
    </row>
    <row r="6301" hidden="1">
      <c r="A6301" s="2" t="s">
        <v>1112</v>
      </c>
      <c r="B6301" s="14"/>
      <c r="C6301" s="1" t="s">
        <v>22</v>
      </c>
      <c r="D6301" s="2" t="s">
        <v>1156</v>
      </c>
      <c r="E6301" s="1" t="s">
        <v>15</v>
      </c>
      <c r="F6301" s="1" t="s">
        <v>3977</v>
      </c>
      <c r="G6301" s="1" t="b">
        <v>1</v>
      </c>
      <c r="H6301" s="1" t="b">
        <v>1</v>
      </c>
      <c r="I6301" s="1" t="s">
        <v>2236</v>
      </c>
      <c r="J6301" s="5"/>
    </row>
    <row r="6302" hidden="1">
      <c r="A6302" s="2" t="s">
        <v>1113</v>
      </c>
      <c r="B6302" s="14"/>
      <c r="C6302" s="1" t="s">
        <v>22</v>
      </c>
      <c r="D6302" s="2" t="s">
        <v>1067</v>
      </c>
      <c r="E6302" s="1" t="s">
        <v>22</v>
      </c>
      <c r="F6302" s="1" t="s">
        <v>4148</v>
      </c>
      <c r="G6302" s="1" t="b">
        <v>1</v>
      </c>
      <c r="H6302" s="1" t="b">
        <v>1</v>
      </c>
      <c r="I6302" s="1" t="s">
        <v>2221</v>
      </c>
      <c r="J6302" s="5"/>
    </row>
    <row r="6303" hidden="1">
      <c r="A6303" s="2" t="s">
        <v>1113</v>
      </c>
      <c r="B6303" s="14"/>
      <c r="C6303" s="1" t="s">
        <v>22</v>
      </c>
      <c r="D6303" s="2" t="s">
        <v>1060</v>
      </c>
      <c r="E6303" s="1" t="s">
        <v>13</v>
      </c>
      <c r="F6303" s="1" t="s">
        <v>3972</v>
      </c>
      <c r="G6303" s="1" t="b">
        <v>1</v>
      </c>
      <c r="H6303" s="1" t="b">
        <v>1</v>
      </c>
      <c r="I6303" s="1" t="s">
        <v>2221</v>
      </c>
      <c r="J6303" s="5"/>
    </row>
    <row r="6304" hidden="1">
      <c r="A6304" s="2" t="s">
        <v>1113</v>
      </c>
      <c r="B6304" s="14"/>
      <c r="C6304" s="1" t="s">
        <v>22</v>
      </c>
      <c r="D6304" s="2" t="s">
        <v>1067</v>
      </c>
      <c r="E6304" s="1" t="s">
        <v>22</v>
      </c>
      <c r="F6304" s="1" t="s">
        <v>4149</v>
      </c>
      <c r="G6304" s="1" t="b">
        <v>1</v>
      </c>
      <c r="H6304" s="1" t="b">
        <v>1</v>
      </c>
      <c r="I6304" s="1" t="s">
        <v>2221</v>
      </c>
      <c r="J6304" s="5"/>
    </row>
    <row r="6305" hidden="1">
      <c r="A6305" s="2" t="s">
        <v>1113</v>
      </c>
      <c r="B6305" s="14"/>
      <c r="C6305" s="1" t="s">
        <v>22</v>
      </c>
      <c r="D6305" s="2" t="s">
        <v>1060</v>
      </c>
      <c r="E6305" s="1" t="s">
        <v>13</v>
      </c>
      <c r="F6305" s="1" t="s">
        <v>4008</v>
      </c>
      <c r="G6305" s="1" t="b">
        <v>1</v>
      </c>
      <c r="H6305" s="1" t="b">
        <v>1</v>
      </c>
      <c r="I6305" s="1" t="s">
        <v>2236</v>
      </c>
      <c r="J6305" s="5"/>
    </row>
    <row r="6306" hidden="1">
      <c r="A6306" s="2" t="s">
        <v>1114</v>
      </c>
      <c r="B6306" s="14"/>
      <c r="C6306" s="1" t="s">
        <v>22</v>
      </c>
      <c r="D6306" s="2" t="s">
        <v>1118</v>
      </c>
      <c r="E6306" s="1" t="s">
        <v>22</v>
      </c>
      <c r="F6306" s="1" t="s">
        <v>4150</v>
      </c>
      <c r="G6306" s="1" t="b">
        <v>1</v>
      </c>
      <c r="H6306" s="1" t="b">
        <v>1</v>
      </c>
      <c r="I6306" s="1" t="s">
        <v>2221</v>
      </c>
      <c r="J6306" s="5"/>
    </row>
    <row r="6307" hidden="1">
      <c r="A6307" s="2" t="s">
        <v>1114</v>
      </c>
      <c r="B6307" s="14"/>
      <c r="C6307" s="1" t="s">
        <v>22</v>
      </c>
      <c r="D6307" s="2" t="s">
        <v>1065</v>
      </c>
      <c r="E6307" s="1" t="s">
        <v>22</v>
      </c>
      <c r="F6307" s="1" t="s">
        <v>4151</v>
      </c>
      <c r="G6307" s="1" t="b">
        <v>1</v>
      </c>
      <c r="H6307" s="1" t="b">
        <v>1</v>
      </c>
      <c r="I6307" s="1" t="s">
        <v>2221</v>
      </c>
      <c r="J6307" s="5"/>
    </row>
    <row r="6308" hidden="1">
      <c r="A6308" s="2" t="s">
        <v>1114</v>
      </c>
      <c r="B6308" s="14"/>
      <c r="C6308" s="1" t="s">
        <v>22</v>
      </c>
      <c r="D6308" s="2" t="s">
        <v>1128</v>
      </c>
      <c r="E6308" s="1" t="s">
        <v>22</v>
      </c>
      <c r="F6308" s="1" t="s">
        <v>4152</v>
      </c>
      <c r="G6308" s="1" t="b">
        <v>1</v>
      </c>
      <c r="H6308" s="1" t="b">
        <v>1</v>
      </c>
      <c r="I6308" s="1" t="s">
        <v>2221</v>
      </c>
      <c r="J6308" s="5"/>
    </row>
    <row r="6309" hidden="1">
      <c r="A6309" s="2" t="s">
        <v>1114</v>
      </c>
      <c r="B6309" s="14"/>
      <c r="C6309" s="1" t="s">
        <v>22</v>
      </c>
      <c r="D6309" s="2" t="s">
        <v>1117</v>
      </c>
      <c r="E6309" s="1" t="s">
        <v>22</v>
      </c>
      <c r="F6309" s="1" t="s">
        <v>4153</v>
      </c>
      <c r="G6309" s="1" t="b">
        <v>1</v>
      </c>
      <c r="H6309" s="1" t="b">
        <v>1</v>
      </c>
      <c r="I6309" s="1" t="s">
        <v>2221</v>
      </c>
      <c r="J6309" s="5"/>
    </row>
    <row r="6310" hidden="1">
      <c r="A6310" s="2" t="s">
        <v>1114</v>
      </c>
      <c r="B6310" s="14"/>
      <c r="C6310" s="1" t="s">
        <v>22</v>
      </c>
      <c r="D6310" s="2" t="s">
        <v>1079</v>
      </c>
      <c r="E6310" s="1" t="s">
        <v>22</v>
      </c>
      <c r="F6310" s="1" t="s">
        <v>4154</v>
      </c>
      <c r="G6310" s="1" t="b">
        <v>1</v>
      </c>
      <c r="H6310" s="1" t="b">
        <v>1</v>
      </c>
      <c r="I6310" s="1" t="s">
        <v>2221</v>
      </c>
      <c r="J6310" s="5"/>
    </row>
    <row r="6311" hidden="1">
      <c r="A6311" s="2" t="s">
        <v>1114</v>
      </c>
      <c r="B6311" s="14"/>
      <c r="C6311" s="1" t="s">
        <v>22</v>
      </c>
      <c r="D6311" s="2" t="s">
        <v>1157</v>
      </c>
      <c r="E6311" s="1" t="s">
        <v>17</v>
      </c>
      <c r="F6311" s="1" t="s">
        <v>3984</v>
      </c>
      <c r="G6311" s="1" t="b">
        <v>1</v>
      </c>
      <c r="H6311" s="1" t="b">
        <v>1</v>
      </c>
      <c r="I6311" s="1" t="s">
        <v>2236</v>
      </c>
      <c r="J6311" s="5"/>
    </row>
    <row r="6312" hidden="1">
      <c r="A6312" s="2" t="s">
        <v>1114</v>
      </c>
      <c r="B6312" s="14"/>
      <c r="C6312" s="1" t="s">
        <v>22</v>
      </c>
      <c r="D6312" s="2" t="s">
        <v>1157</v>
      </c>
      <c r="E6312" s="1" t="s">
        <v>17</v>
      </c>
      <c r="F6312" s="1" t="s">
        <v>3990</v>
      </c>
      <c r="G6312" s="1" t="b">
        <v>1</v>
      </c>
      <c r="H6312" s="1" t="b">
        <v>1</v>
      </c>
      <c r="I6312" s="1" t="s">
        <v>2236</v>
      </c>
      <c r="J6312" s="5"/>
    </row>
    <row r="6313" hidden="1">
      <c r="A6313" s="2" t="s">
        <v>1114</v>
      </c>
      <c r="B6313" s="14"/>
      <c r="C6313" s="1" t="s">
        <v>22</v>
      </c>
      <c r="D6313" s="2" t="s">
        <v>1156</v>
      </c>
      <c r="E6313" s="1" t="s">
        <v>15</v>
      </c>
      <c r="F6313" s="1" t="s">
        <v>3991</v>
      </c>
      <c r="G6313" s="1" t="b">
        <v>1</v>
      </c>
      <c r="H6313" s="1" t="b">
        <v>1</v>
      </c>
      <c r="I6313" s="1" t="s">
        <v>2236</v>
      </c>
      <c r="J6313" s="5"/>
    </row>
    <row r="6314" hidden="1">
      <c r="A6314" s="2" t="s">
        <v>1115</v>
      </c>
      <c r="B6314" s="14"/>
      <c r="C6314" s="1" t="s">
        <v>22</v>
      </c>
      <c r="D6314" s="2" t="s">
        <v>1067</v>
      </c>
      <c r="E6314" s="1" t="s">
        <v>22</v>
      </c>
      <c r="F6314" s="1" t="s">
        <v>4005</v>
      </c>
      <c r="G6314" s="1" t="b">
        <v>1</v>
      </c>
      <c r="H6314" s="1" t="b">
        <v>1</v>
      </c>
      <c r="I6314" s="1" t="s">
        <v>2221</v>
      </c>
      <c r="J6314" s="5"/>
    </row>
    <row r="6315" hidden="1">
      <c r="A6315" s="2" t="s">
        <v>1115</v>
      </c>
      <c r="B6315" s="14"/>
      <c r="C6315" s="1" t="s">
        <v>22</v>
      </c>
      <c r="D6315" s="2" t="s">
        <v>1060</v>
      </c>
      <c r="E6315" s="1" t="s">
        <v>13</v>
      </c>
      <c r="F6315" s="1" t="s">
        <v>3972</v>
      </c>
      <c r="G6315" s="1" t="b">
        <v>1</v>
      </c>
      <c r="H6315" s="1" t="b">
        <v>1</v>
      </c>
      <c r="I6315" s="1" t="s">
        <v>2221</v>
      </c>
      <c r="J6315" s="5"/>
    </row>
    <row r="6316" hidden="1">
      <c r="A6316" s="2" t="s">
        <v>1115</v>
      </c>
      <c r="B6316" s="14"/>
      <c r="C6316" s="1" t="s">
        <v>22</v>
      </c>
      <c r="D6316" s="2" t="s">
        <v>1060</v>
      </c>
      <c r="E6316" s="1" t="s">
        <v>13</v>
      </c>
      <c r="F6316" s="1" t="s">
        <v>3973</v>
      </c>
      <c r="G6316" s="1" t="b">
        <v>1</v>
      </c>
      <c r="H6316" s="1" t="b">
        <v>1</v>
      </c>
      <c r="I6316" s="1" t="s">
        <v>2236</v>
      </c>
      <c r="J6316" s="5"/>
    </row>
    <row r="6317" hidden="1">
      <c r="A6317" s="2" t="s">
        <v>1116</v>
      </c>
      <c r="B6317" s="14"/>
      <c r="C6317" s="1" t="s">
        <v>22</v>
      </c>
      <c r="D6317" s="2" t="s">
        <v>1067</v>
      </c>
      <c r="E6317" s="1" t="s">
        <v>22</v>
      </c>
      <c r="F6317" s="1" t="s">
        <v>4005</v>
      </c>
      <c r="G6317" s="1" t="b">
        <v>1</v>
      </c>
      <c r="H6317" s="1" t="b">
        <v>1</v>
      </c>
      <c r="I6317" s="1" t="s">
        <v>2221</v>
      </c>
      <c r="J6317" s="5"/>
    </row>
    <row r="6318" hidden="1">
      <c r="A6318" s="2" t="s">
        <v>1116</v>
      </c>
      <c r="B6318" s="14"/>
      <c r="C6318" s="1" t="s">
        <v>22</v>
      </c>
      <c r="D6318" s="2" t="s">
        <v>1060</v>
      </c>
      <c r="E6318" s="1" t="s">
        <v>13</v>
      </c>
      <c r="F6318" s="1" t="s">
        <v>4155</v>
      </c>
      <c r="G6318" s="1" t="b">
        <v>1</v>
      </c>
      <c r="H6318" s="1" t="b">
        <v>1</v>
      </c>
      <c r="I6318" s="1" t="s">
        <v>2221</v>
      </c>
      <c r="J6318" s="5"/>
    </row>
    <row r="6319" hidden="1">
      <c r="A6319" s="2" t="s">
        <v>1116</v>
      </c>
      <c r="B6319" s="14"/>
      <c r="C6319" s="1" t="s">
        <v>22</v>
      </c>
      <c r="D6319" s="2" t="s">
        <v>1157</v>
      </c>
      <c r="E6319" s="1" t="s">
        <v>17</v>
      </c>
      <c r="F6319" s="1" t="s">
        <v>2799</v>
      </c>
      <c r="G6319" s="1" t="b">
        <v>1</v>
      </c>
      <c r="H6319" s="1" t="b">
        <v>1</v>
      </c>
      <c r="I6319" s="1" t="s">
        <v>2221</v>
      </c>
      <c r="J6319" s="5"/>
    </row>
    <row r="6320" hidden="1">
      <c r="A6320" s="2" t="s">
        <v>1116</v>
      </c>
      <c r="B6320" s="14"/>
      <c r="C6320" s="1" t="s">
        <v>22</v>
      </c>
      <c r="D6320" s="2" t="s">
        <v>1138</v>
      </c>
      <c r="E6320" s="1" t="s">
        <v>15</v>
      </c>
      <c r="F6320" s="1" t="s">
        <v>2990</v>
      </c>
      <c r="G6320" s="1" t="b">
        <v>1</v>
      </c>
      <c r="H6320" s="1" t="b">
        <v>1</v>
      </c>
      <c r="I6320" s="1" t="s">
        <v>2221</v>
      </c>
      <c r="J6320" s="5"/>
    </row>
    <row r="6321" hidden="1">
      <c r="A6321" s="2" t="s">
        <v>1116</v>
      </c>
      <c r="B6321" s="14"/>
      <c r="C6321" s="1" t="s">
        <v>22</v>
      </c>
      <c r="D6321" s="2" t="s">
        <v>1135</v>
      </c>
      <c r="E6321" s="1" t="s">
        <v>15</v>
      </c>
      <c r="F6321" s="1" t="s">
        <v>2319</v>
      </c>
      <c r="G6321" s="1" t="b">
        <v>1</v>
      </c>
      <c r="H6321" s="1" t="b">
        <v>1</v>
      </c>
      <c r="I6321" s="1" t="s">
        <v>2221</v>
      </c>
      <c r="J6321" s="5"/>
    </row>
    <row r="6322" hidden="1">
      <c r="A6322" s="2" t="s">
        <v>1116</v>
      </c>
      <c r="B6322" s="14"/>
      <c r="C6322" s="1" t="s">
        <v>22</v>
      </c>
      <c r="D6322" s="2" t="s">
        <v>1157</v>
      </c>
      <c r="E6322" s="1" t="s">
        <v>17</v>
      </c>
      <c r="F6322" s="1" t="s">
        <v>2799</v>
      </c>
      <c r="G6322" s="1" t="b">
        <v>1</v>
      </c>
      <c r="H6322" s="1" t="b">
        <v>1</v>
      </c>
      <c r="I6322" s="1" t="s">
        <v>2236</v>
      </c>
      <c r="J6322" s="5"/>
    </row>
    <row r="6323" hidden="1">
      <c r="A6323" s="2" t="s">
        <v>1116</v>
      </c>
      <c r="B6323" s="14"/>
      <c r="C6323" s="1" t="s">
        <v>22</v>
      </c>
      <c r="D6323" s="2" t="s">
        <v>1138</v>
      </c>
      <c r="E6323" s="1" t="s">
        <v>15</v>
      </c>
      <c r="F6323" s="1" t="s">
        <v>2990</v>
      </c>
      <c r="G6323" s="1" t="b">
        <v>1</v>
      </c>
      <c r="H6323" s="1" t="b">
        <v>1</v>
      </c>
      <c r="I6323" s="1" t="s">
        <v>2236</v>
      </c>
      <c r="J6323" s="5"/>
    </row>
    <row r="6324" hidden="1">
      <c r="A6324" s="2" t="s">
        <v>1116</v>
      </c>
      <c r="B6324" s="14"/>
      <c r="C6324" s="1" t="s">
        <v>22</v>
      </c>
      <c r="D6324" s="2" t="s">
        <v>1135</v>
      </c>
      <c r="E6324" s="1" t="s">
        <v>15</v>
      </c>
      <c r="F6324" s="1" t="s">
        <v>2319</v>
      </c>
      <c r="G6324" s="1" t="b">
        <v>1</v>
      </c>
      <c r="H6324" s="1" t="b">
        <v>1</v>
      </c>
      <c r="I6324" s="1" t="s">
        <v>2236</v>
      </c>
      <c r="J6324" s="5"/>
    </row>
    <row r="6325" hidden="1">
      <c r="A6325" s="2" t="s">
        <v>1116</v>
      </c>
      <c r="B6325" s="14"/>
      <c r="C6325" s="1" t="s">
        <v>22</v>
      </c>
      <c r="D6325" s="2" t="s">
        <v>1060</v>
      </c>
      <c r="E6325" s="1" t="s">
        <v>13</v>
      </c>
      <c r="F6325" s="1" t="s">
        <v>2955</v>
      </c>
      <c r="G6325" s="1" t="b">
        <v>1</v>
      </c>
      <c r="H6325" s="1" t="b">
        <v>1</v>
      </c>
      <c r="I6325" s="1" t="s">
        <v>2236</v>
      </c>
      <c r="J6325" s="5"/>
    </row>
    <row r="6326" hidden="1">
      <c r="A6326" s="2" t="s">
        <v>1116</v>
      </c>
      <c r="B6326" s="14"/>
      <c r="C6326" s="1" t="s">
        <v>22</v>
      </c>
      <c r="D6326" s="2" t="s">
        <v>1157</v>
      </c>
      <c r="E6326" s="1" t="s">
        <v>17</v>
      </c>
      <c r="F6326" s="1" t="s">
        <v>2799</v>
      </c>
      <c r="G6326" s="1" t="b">
        <v>1</v>
      </c>
      <c r="H6326" s="1" t="b">
        <v>1</v>
      </c>
      <c r="I6326" s="1" t="s">
        <v>2236</v>
      </c>
      <c r="J6326" s="5"/>
    </row>
    <row r="6327" hidden="1">
      <c r="A6327" s="2" t="s">
        <v>1116</v>
      </c>
      <c r="B6327" s="14"/>
      <c r="C6327" s="1" t="s">
        <v>22</v>
      </c>
      <c r="D6327" s="2" t="s">
        <v>1138</v>
      </c>
      <c r="E6327" s="1" t="s">
        <v>15</v>
      </c>
      <c r="F6327" s="1" t="s">
        <v>2990</v>
      </c>
      <c r="G6327" s="1" t="b">
        <v>1</v>
      </c>
      <c r="H6327" s="1" t="b">
        <v>1</v>
      </c>
      <c r="I6327" s="1" t="s">
        <v>2236</v>
      </c>
      <c r="J6327" s="5"/>
    </row>
    <row r="6328" hidden="1">
      <c r="A6328" s="2" t="s">
        <v>1116</v>
      </c>
      <c r="B6328" s="14"/>
      <c r="C6328" s="1" t="s">
        <v>22</v>
      </c>
      <c r="D6328" s="2" t="s">
        <v>1135</v>
      </c>
      <c r="E6328" s="1" t="s">
        <v>15</v>
      </c>
      <c r="F6328" s="1" t="s">
        <v>2319</v>
      </c>
      <c r="G6328" s="1" t="b">
        <v>1</v>
      </c>
      <c r="H6328" s="1" t="b">
        <v>1</v>
      </c>
      <c r="I6328" s="1" t="s">
        <v>2236</v>
      </c>
      <c r="J6328" s="5"/>
    </row>
    <row r="6329" hidden="1">
      <c r="A6329" s="2" t="s">
        <v>1116</v>
      </c>
      <c r="B6329" s="14"/>
      <c r="C6329" s="1" t="s">
        <v>22</v>
      </c>
      <c r="D6329" s="2" t="s">
        <v>1060</v>
      </c>
      <c r="E6329" s="1" t="s">
        <v>13</v>
      </c>
      <c r="F6329" s="1" t="s">
        <v>2955</v>
      </c>
      <c r="G6329" s="1" t="b">
        <v>1</v>
      </c>
      <c r="H6329" s="1" t="b">
        <v>1</v>
      </c>
      <c r="I6329" s="1" t="s">
        <v>2236</v>
      </c>
      <c r="J6329" s="5"/>
    </row>
    <row r="6330" hidden="1">
      <c r="A6330" s="2" t="s">
        <v>1116</v>
      </c>
      <c r="B6330" s="14"/>
      <c r="C6330" s="1" t="s">
        <v>22</v>
      </c>
      <c r="D6330" s="2" t="s">
        <v>1157</v>
      </c>
      <c r="E6330" s="1" t="s">
        <v>17</v>
      </c>
      <c r="F6330" s="1" t="s">
        <v>3984</v>
      </c>
      <c r="G6330" s="1" t="b">
        <v>1</v>
      </c>
      <c r="H6330" s="1" t="b">
        <v>1</v>
      </c>
      <c r="I6330" s="1" t="s">
        <v>2236</v>
      </c>
      <c r="J6330" s="5"/>
    </row>
    <row r="6331" hidden="1">
      <c r="A6331" s="2" t="s">
        <v>1116</v>
      </c>
      <c r="B6331" s="14"/>
      <c r="C6331" s="1" t="s">
        <v>22</v>
      </c>
      <c r="D6331" s="2" t="s">
        <v>1156</v>
      </c>
      <c r="E6331" s="1" t="s">
        <v>15</v>
      </c>
      <c r="F6331" s="1" t="s">
        <v>4156</v>
      </c>
      <c r="G6331" s="1" t="b">
        <v>1</v>
      </c>
      <c r="H6331" s="1" t="b">
        <v>1</v>
      </c>
      <c r="I6331" s="1" t="s">
        <v>2236</v>
      </c>
      <c r="J6331" s="5"/>
    </row>
    <row r="6332" hidden="1">
      <c r="A6332" s="2" t="s">
        <v>1117</v>
      </c>
      <c r="B6332" s="14"/>
      <c r="C6332" s="1" t="s">
        <v>22</v>
      </c>
      <c r="D6332" s="2" t="s">
        <v>1114</v>
      </c>
      <c r="E6332" s="1" t="s">
        <v>22</v>
      </c>
      <c r="F6332" s="1" t="s">
        <v>2366</v>
      </c>
      <c r="G6332" s="1" t="b">
        <v>1</v>
      </c>
      <c r="H6332" s="1" t="b">
        <v>1</v>
      </c>
      <c r="I6332" s="1" t="s">
        <v>2221</v>
      </c>
      <c r="J6332" s="5"/>
    </row>
    <row r="6333" hidden="1">
      <c r="A6333" s="2" t="s">
        <v>1117</v>
      </c>
      <c r="B6333" s="14"/>
      <c r="C6333" s="1" t="s">
        <v>22</v>
      </c>
      <c r="D6333" s="2" t="s">
        <v>1157</v>
      </c>
      <c r="E6333" s="1" t="s">
        <v>17</v>
      </c>
      <c r="F6333" s="1" t="s">
        <v>2335</v>
      </c>
      <c r="G6333" s="1" t="b">
        <v>1</v>
      </c>
      <c r="H6333" s="1" t="b">
        <v>1</v>
      </c>
      <c r="I6333" s="1" t="s">
        <v>2221</v>
      </c>
      <c r="J6333" s="5"/>
    </row>
    <row r="6334" hidden="1">
      <c r="A6334" s="2" t="s">
        <v>1117</v>
      </c>
      <c r="B6334" s="14"/>
      <c r="C6334" s="1" t="s">
        <v>22</v>
      </c>
      <c r="D6334" s="2" t="s">
        <v>1157</v>
      </c>
      <c r="E6334" s="1" t="s">
        <v>17</v>
      </c>
      <c r="F6334" s="1" t="s">
        <v>4157</v>
      </c>
      <c r="G6334" s="1" t="b">
        <v>1</v>
      </c>
      <c r="H6334" s="1" t="b">
        <v>1</v>
      </c>
      <c r="I6334" s="1" t="s">
        <v>2236</v>
      </c>
      <c r="J6334" s="5"/>
    </row>
    <row r="6335" hidden="1">
      <c r="A6335" s="2" t="s">
        <v>1118</v>
      </c>
      <c r="B6335" s="14"/>
      <c r="C6335" s="1" t="s">
        <v>22</v>
      </c>
      <c r="D6335" s="2" t="s">
        <v>1114</v>
      </c>
      <c r="E6335" s="1" t="s">
        <v>22</v>
      </c>
      <c r="F6335" s="1" t="s">
        <v>2366</v>
      </c>
      <c r="G6335" s="1" t="b">
        <v>1</v>
      </c>
      <c r="H6335" s="1" t="b">
        <v>1</v>
      </c>
      <c r="I6335" s="1" t="s">
        <v>2221</v>
      </c>
      <c r="J6335" s="5"/>
    </row>
    <row r="6336" hidden="1">
      <c r="A6336" s="2" t="s">
        <v>1118</v>
      </c>
      <c r="B6336" s="14"/>
      <c r="C6336" s="1" t="s">
        <v>22</v>
      </c>
      <c r="D6336" s="2" t="s">
        <v>1060</v>
      </c>
      <c r="E6336" s="1" t="s">
        <v>13</v>
      </c>
      <c r="F6336" s="1" t="s">
        <v>4033</v>
      </c>
      <c r="G6336" s="1" t="b">
        <v>1</v>
      </c>
      <c r="H6336" s="1" t="b">
        <v>1</v>
      </c>
      <c r="I6336" s="1" t="s">
        <v>2236</v>
      </c>
      <c r="J6336" s="5"/>
    </row>
    <row r="6337" hidden="1">
      <c r="A6337" s="2" t="s">
        <v>1119</v>
      </c>
      <c r="B6337" s="14"/>
      <c r="C6337" s="1" t="s">
        <v>22</v>
      </c>
      <c r="D6337" s="2" t="s">
        <v>1073</v>
      </c>
      <c r="E6337" s="1" t="s">
        <v>22</v>
      </c>
      <c r="F6337" s="1" t="s">
        <v>2366</v>
      </c>
      <c r="G6337" s="1" t="b">
        <v>1</v>
      </c>
      <c r="H6337" s="1" t="b">
        <v>1</v>
      </c>
      <c r="I6337" s="1" t="s">
        <v>2221</v>
      </c>
      <c r="J6337" s="5"/>
    </row>
    <row r="6338" hidden="1">
      <c r="A6338" s="2" t="s">
        <v>1119</v>
      </c>
      <c r="B6338" s="14"/>
      <c r="C6338" s="1" t="s">
        <v>22</v>
      </c>
      <c r="D6338" s="2" t="s">
        <v>1060</v>
      </c>
      <c r="E6338" s="1" t="s">
        <v>13</v>
      </c>
      <c r="F6338" s="1" t="s">
        <v>3972</v>
      </c>
      <c r="G6338" s="1" t="b">
        <v>1</v>
      </c>
      <c r="H6338" s="1" t="b">
        <v>1</v>
      </c>
      <c r="I6338" s="1" t="s">
        <v>2221</v>
      </c>
      <c r="J6338" s="5"/>
    </row>
    <row r="6339" hidden="1">
      <c r="A6339" s="2" t="s">
        <v>1119</v>
      </c>
      <c r="B6339" s="14"/>
      <c r="C6339" s="1" t="s">
        <v>22</v>
      </c>
      <c r="D6339" s="2" t="s">
        <v>1073</v>
      </c>
      <c r="E6339" s="1" t="s">
        <v>22</v>
      </c>
      <c r="F6339" s="1" t="s">
        <v>2366</v>
      </c>
      <c r="G6339" s="1" t="b">
        <v>1</v>
      </c>
      <c r="H6339" s="1" t="b">
        <v>1</v>
      </c>
      <c r="I6339" s="1" t="s">
        <v>2221</v>
      </c>
      <c r="J6339" s="5"/>
    </row>
    <row r="6340" hidden="1">
      <c r="A6340" s="2" t="s">
        <v>1119</v>
      </c>
      <c r="B6340" s="14"/>
      <c r="C6340" s="1" t="s">
        <v>22</v>
      </c>
      <c r="D6340" s="2" t="s">
        <v>1060</v>
      </c>
      <c r="E6340" s="1" t="s">
        <v>13</v>
      </c>
      <c r="F6340" s="1" t="s">
        <v>4158</v>
      </c>
      <c r="G6340" s="1" t="b">
        <v>1</v>
      </c>
      <c r="H6340" s="1" t="b">
        <v>1</v>
      </c>
      <c r="I6340" s="1" t="s">
        <v>2236</v>
      </c>
      <c r="J6340" s="5"/>
    </row>
    <row r="6341" hidden="1">
      <c r="A6341" s="2" t="s">
        <v>1120</v>
      </c>
      <c r="B6341" s="14"/>
      <c r="C6341" s="1" t="s">
        <v>22</v>
      </c>
      <c r="D6341" s="2" t="s">
        <v>1157</v>
      </c>
      <c r="E6341" s="1" t="s">
        <v>17</v>
      </c>
      <c r="F6341" s="1" t="s">
        <v>4159</v>
      </c>
      <c r="G6341" s="1" t="b">
        <v>1</v>
      </c>
      <c r="H6341" s="1" t="b">
        <v>1</v>
      </c>
      <c r="I6341" s="1" t="s">
        <v>2236</v>
      </c>
      <c r="J6341" s="5"/>
    </row>
    <row r="6342" hidden="1">
      <c r="A6342" s="2" t="s">
        <v>1120</v>
      </c>
      <c r="B6342" s="14"/>
      <c r="C6342" s="1" t="s">
        <v>22</v>
      </c>
      <c r="D6342" s="2" t="s">
        <v>1156</v>
      </c>
      <c r="E6342" s="1" t="s">
        <v>15</v>
      </c>
      <c r="F6342" s="1" t="s">
        <v>4160</v>
      </c>
      <c r="G6342" s="1" t="b">
        <v>1</v>
      </c>
      <c r="H6342" s="1" t="b">
        <v>1</v>
      </c>
      <c r="I6342" s="1" t="s">
        <v>2236</v>
      </c>
      <c r="J6342" s="5"/>
    </row>
    <row r="6343" hidden="1">
      <c r="A6343" s="2" t="s">
        <v>1120</v>
      </c>
      <c r="B6343" s="14"/>
      <c r="C6343" s="1" t="s">
        <v>22</v>
      </c>
      <c r="D6343" s="2" t="s">
        <v>1062</v>
      </c>
      <c r="E6343" s="1" t="s">
        <v>20</v>
      </c>
      <c r="F6343" s="1" t="s">
        <v>3404</v>
      </c>
      <c r="G6343" s="1" t="b">
        <v>1</v>
      </c>
      <c r="H6343" s="1" t="b">
        <v>1</v>
      </c>
      <c r="I6343" s="1" t="s">
        <v>2236</v>
      </c>
      <c r="J6343" s="5"/>
    </row>
    <row r="6344" hidden="1">
      <c r="A6344" s="2" t="s">
        <v>1120</v>
      </c>
      <c r="B6344" s="14"/>
      <c r="C6344" s="1" t="s">
        <v>22</v>
      </c>
      <c r="D6344" s="2" t="s">
        <v>1060</v>
      </c>
      <c r="E6344" s="1" t="s">
        <v>13</v>
      </c>
      <c r="F6344" s="1" t="s">
        <v>2147</v>
      </c>
      <c r="G6344" s="1" t="b">
        <v>1</v>
      </c>
      <c r="H6344" s="1" t="b">
        <v>1</v>
      </c>
      <c r="I6344" s="1" t="s">
        <v>2236</v>
      </c>
      <c r="J6344" s="5"/>
    </row>
    <row r="6345" hidden="1">
      <c r="A6345" s="2" t="s">
        <v>1120</v>
      </c>
      <c r="B6345" s="14"/>
      <c r="C6345" s="1" t="s">
        <v>22</v>
      </c>
      <c r="D6345" s="2" t="s">
        <v>1091</v>
      </c>
      <c r="E6345" s="1" t="s">
        <v>22</v>
      </c>
      <c r="F6345" s="1" t="s">
        <v>4161</v>
      </c>
      <c r="G6345" s="1" t="b">
        <v>1</v>
      </c>
      <c r="H6345" s="1" t="b">
        <v>1</v>
      </c>
      <c r="I6345" s="1" t="s">
        <v>2221</v>
      </c>
      <c r="J6345" s="5"/>
    </row>
    <row r="6346" hidden="1">
      <c r="A6346" s="2" t="s">
        <v>1120</v>
      </c>
      <c r="B6346" s="14"/>
      <c r="C6346" s="1" t="s">
        <v>22</v>
      </c>
      <c r="D6346" s="2" t="s">
        <v>1093</v>
      </c>
      <c r="E6346" s="1" t="s">
        <v>22</v>
      </c>
      <c r="F6346" s="1" t="s">
        <v>4162</v>
      </c>
      <c r="G6346" s="1" t="b">
        <v>1</v>
      </c>
      <c r="H6346" s="1" t="b">
        <v>1</v>
      </c>
      <c r="I6346" s="1" t="s">
        <v>2221</v>
      </c>
      <c r="J6346" s="5"/>
    </row>
    <row r="6347" hidden="1">
      <c r="A6347" s="2" t="s">
        <v>1120</v>
      </c>
      <c r="B6347" s="14"/>
      <c r="C6347" s="1" t="s">
        <v>22</v>
      </c>
      <c r="D6347" s="2" t="s">
        <v>1084</v>
      </c>
      <c r="E6347" s="1" t="s">
        <v>22</v>
      </c>
      <c r="F6347" s="1" t="s">
        <v>4163</v>
      </c>
      <c r="G6347" s="1" t="b">
        <v>1</v>
      </c>
      <c r="H6347" s="1" t="b">
        <v>1</v>
      </c>
      <c r="I6347" s="1" t="s">
        <v>2221</v>
      </c>
      <c r="J6347" s="5"/>
    </row>
    <row r="6348" hidden="1">
      <c r="A6348" s="2" t="s">
        <v>1120</v>
      </c>
      <c r="B6348" s="14"/>
      <c r="C6348" s="1" t="s">
        <v>22</v>
      </c>
      <c r="D6348" s="2" t="s">
        <v>1107</v>
      </c>
      <c r="E6348" s="1" t="s">
        <v>22</v>
      </c>
      <c r="F6348" s="1" t="s">
        <v>4164</v>
      </c>
      <c r="G6348" s="1" t="b">
        <v>1</v>
      </c>
      <c r="H6348" s="1" t="b">
        <v>1</v>
      </c>
      <c r="I6348" s="1" t="s">
        <v>2221</v>
      </c>
      <c r="J6348" s="5"/>
    </row>
    <row r="6349" hidden="1">
      <c r="A6349" s="2" t="s">
        <v>1120</v>
      </c>
      <c r="B6349" s="14"/>
      <c r="C6349" s="1" t="s">
        <v>22</v>
      </c>
      <c r="D6349" s="2" t="s">
        <v>1083</v>
      </c>
      <c r="E6349" s="1" t="s">
        <v>22</v>
      </c>
      <c r="F6349" s="1" t="s">
        <v>4165</v>
      </c>
      <c r="G6349" s="1" t="b">
        <v>1</v>
      </c>
      <c r="H6349" s="1" t="b">
        <v>1</v>
      </c>
      <c r="I6349" s="1" t="s">
        <v>2221</v>
      </c>
      <c r="J6349" s="5"/>
    </row>
    <row r="6350" hidden="1">
      <c r="A6350" s="2" t="s">
        <v>1120</v>
      </c>
      <c r="B6350" s="14"/>
      <c r="C6350" s="1" t="s">
        <v>22</v>
      </c>
      <c r="D6350" s="2" t="s">
        <v>1103</v>
      </c>
      <c r="E6350" s="1" t="s">
        <v>22</v>
      </c>
      <c r="F6350" s="1" t="s">
        <v>4166</v>
      </c>
      <c r="G6350" s="1" t="b">
        <v>1</v>
      </c>
      <c r="H6350" s="1" t="b">
        <v>1</v>
      </c>
      <c r="I6350" s="1" t="s">
        <v>2221</v>
      </c>
      <c r="J6350" s="5"/>
    </row>
    <row r="6351" hidden="1">
      <c r="A6351" s="2" t="s">
        <v>1120</v>
      </c>
      <c r="B6351" s="14"/>
      <c r="C6351" s="1" t="s">
        <v>22</v>
      </c>
      <c r="D6351" s="2" t="s">
        <v>1110</v>
      </c>
      <c r="E6351" s="1" t="s">
        <v>22</v>
      </c>
      <c r="F6351" s="1" t="s">
        <v>4167</v>
      </c>
      <c r="G6351" s="1" t="b">
        <v>1</v>
      </c>
      <c r="H6351" s="1" t="b">
        <v>1</v>
      </c>
      <c r="I6351" s="1" t="s">
        <v>2221</v>
      </c>
      <c r="J6351" s="5"/>
    </row>
    <row r="6352" hidden="1">
      <c r="A6352" s="2" t="s">
        <v>1120</v>
      </c>
      <c r="B6352" s="14"/>
      <c r="C6352" s="1" t="s">
        <v>22</v>
      </c>
      <c r="D6352" s="2" t="s">
        <v>1105</v>
      </c>
      <c r="E6352" s="1" t="s">
        <v>22</v>
      </c>
      <c r="F6352" s="1" t="s">
        <v>4168</v>
      </c>
      <c r="G6352" s="1" t="b">
        <v>1</v>
      </c>
      <c r="H6352" s="1" t="b">
        <v>1</v>
      </c>
      <c r="I6352" s="1" t="s">
        <v>2221</v>
      </c>
      <c r="J6352" s="5"/>
    </row>
    <row r="6353" hidden="1">
      <c r="A6353" s="2" t="s">
        <v>1120</v>
      </c>
      <c r="B6353" s="14"/>
      <c r="C6353" s="1" t="s">
        <v>22</v>
      </c>
      <c r="D6353" s="2" t="s">
        <v>1094</v>
      </c>
      <c r="E6353" s="1" t="s">
        <v>22</v>
      </c>
      <c r="F6353" s="1" t="s">
        <v>4169</v>
      </c>
      <c r="G6353" s="1" t="b">
        <v>1</v>
      </c>
      <c r="H6353" s="1" t="b">
        <v>1</v>
      </c>
      <c r="I6353" s="1" t="s">
        <v>2236</v>
      </c>
      <c r="J6353" s="5"/>
    </row>
    <row r="6354" hidden="1">
      <c r="A6354" s="2" t="s">
        <v>1120</v>
      </c>
      <c r="B6354" s="14"/>
      <c r="C6354" s="1" t="s">
        <v>22</v>
      </c>
      <c r="D6354" s="2" t="s">
        <v>1087</v>
      </c>
      <c r="E6354" s="1" t="s">
        <v>22</v>
      </c>
      <c r="F6354" s="1" t="s">
        <v>4170</v>
      </c>
      <c r="G6354" s="1" t="b">
        <v>1</v>
      </c>
      <c r="H6354" s="1" t="b">
        <v>1</v>
      </c>
      <c r="I6354" s="1" t="s">
        <v>2236</v>
      </c>
      <c r="J6354" s="5"/>
    </row>
    <row r="6355" hidden="1">
      <c r="A6355" s="2" t="s">
        <v>1120</v>
      </c>
      <c r="B6355" s="14"/>
      <c r="C6355" s="1" t="s">
        <v>22</v>
      </c>
      <c r="D6355" s="2" t="s">
        <v>1099</v>
      </c>
      <c r="E6355" s="1" t="s">
        <v>22</v>
      </c>
      <c r="F6355" s="1" t="s">
        <v>4171</v>
      </c>
      <c r="G6355" s="1" t="b">
        <v>1</v>
      </c>
      <c r="H6355" s="1" t="b">
        <v>1</v>
      </c>
      <c r="I6355" s="1" t="s">
        <v>2236</v>
      </c>
      <c r="J6355" s="5"/>
    </row>
    <row r="6356" hidden="1">
      <c r="A6356" s="2" t="s">
        <v>1120</v>
      </c>
      <c r="B6356" s="14"/>
      <c r="C6356" s="1" t="s">
        <v>22</v>
      </c>
      <c r="D6356" s="2" t="s">
        <v>1085</v>
      </c>
      <c r="E6356" s="1" t="s">
        <v>22</v>
      </c>
      <c r="F6356" s="1" t="s">
        <v>4172</v>
      </c>
      <c r="G6356" s="1" t="b">
        <v>1</v>
      </c>
      <c r="H6356" s="1" t="b">
        <v>1</v>
      </c>
      <c r="I6356" s="1" t="s">
        <v>2236</v>
      </c>
      <c r="J6356" s="5"/>
    </row>
    <row r="6357" hidden="1">
      <c r="A6357" s="2" t="s">
        <v>1120</v>
      </c>
      <c r="B6357" s="14"/>
      <c r="C6357" s="1" t="s">
        <v>22</v>
      </c>
      <c r="D6357" s="2" t="s">
        <v>1084</v>
      </c>
      <c r="E6357" s="1" t="s">
        <v>22</v>
      </c>
      <c r="F6357" s="1" t="s">
        <v>4163</v>
      </c>
      <c r="G6357" s="1" t="b">
        <v>1</v>
      </c>
      <c r="H6357" s="1" t="b">
        <v>1</v>
      </c>
      <c r="I6357" s="1" t="s">
        <v>2236</v>
      </c>
      <c r="J6357" s="5"/>
    </row>
    <row r="6358" hidden="1">
      <c r="A6358" s="2" t="s">
        <v>1120</v>
      </c>
      <c r="B6358" s="14"/>
      <c r="C6358" s="1" t="s">
        <v>22</v>
      </c>
      <c r="D6358" s="2" t="s">
        <v>1091</v>
      </c>
      <c r="E6358" s="1" t="s">
        <v>22</v>
      </c>
      <c r="F6358" s="1" t="s">
        <v>4161</v>
      </c>
      <c r="G6358" s="1" t="b">
        <v>1</v>
      </c>
      <c r="H6358" s="1" t="b">
        <v>1</v>
      </c>
      <c r="I6358" s="1" t="s">
        <v>2236</v>
      </c>
      <c r="J6358" s="5"/>
    </row>
    <row r="6359" hidden="1">
      <c r="A6359" s="2" t="s">
        <v>1120</v>
      </c>
      <c r="B6359" s="14"/>
      <c r="C6359" s="1" t="s">
        <v>22</v>
      </c>
      <c r="D6359" s="2" t="s">
        <v>1083</v>
      </c>
      <c r="E6359" s="1" t="s">
        <v>22</v>
      </c>
      <c r="F6359" s="1" t="s">
        <v>4173</v>
      </c>
      <c r="G6359" s="1" t="b">
        <v>1</v>
      </c>
      <c r="H6359" s="1" t="b">
        <v>1</v>
      </c>
      <c r="I6359" s="1" t="s">
        <v>2236</v>
      </c>
      <c r="J6359" s="5"/>
    </row>
    <row r="6360" hidden="1">
      <c r="A6360" s="2" t="s">
        <v>1120</v>
      </c>
      <c r="B6360" s="14"/>
      <c r="C6360" s="1" t="s">
        <v>22</v>
      </c>
      <c r="D6360" s="2" t="s">
        <v>1093</v>
      </c>
      <c r="E6360" s="1" t="s">
        <v>22</v>
      </c>
      <c r="F6360" s="1" t="s">
        <v>4174</v>
      </c>
      <c r="G6360" s="1" t="b">
        <v>1</v>
      </c>
      <c r="H6360" s="1" t="b">
        <v>1</v>
      </c>
      <c r="I6360" s="1" t="s">
        <v>2236</v>
      </c>
      <c r="J6360" s="5"/>
    </row>
    <row r="6361" hidden="1">
      <c r="A6361" s="2" t="s">
        <v>1120</v>
      </c>
      <c r="B6361" s="14"/>
      <c r="C6361" s="1" t="s">
        <v>22</v>
      </c>
      <c r="D6361" s="2" t="s">
        <v>1105</v>
      </c>
      <c r="E6361" s="1" t="s">
        <v>22</v>
      </c>
      <c r="F6361" s="1" t="s">
        <v>4175</v>
      </c>
      <c r="G6361" s="1" t="b">
        <v>1</v>
      </c>
      <c r="H6361" s="1" t="b">
        <v>1</v>
      </c>
      <c r="I6361" s="1" t="s">
        <v>2221</v>
      </c>
      <c r="J6361" s="5"/>
    </row>
    <row r="6362" hidden="1">
      <c r="A6362" s="2" t="s">
        <v>1120</v>
      </c>
      <c r="B6362" s="14"/>
      <c r="C6362" s="1" t="s">
        <v>22</v>
      </c>
      <c r="D6362" s="2" t="s">
        <v>1114</v>
      </c>
      <c r="E6362" s="1" t="s">
        <v>22</v>
      </c>
      <c r="F6362" s="1" t="s">
        <v>4176</v>
      </c>
      <c r="G6362" s="1" t="b">
        <v>1</v>
      </c>
      <c r="H6362" s="1" t="b">
        <v>1</v>
      </c>
      <c r="I6362" s="1" t="s">
        <v>2236</v>
      </c>
      <c r="J6362" s="5"/>
    </row>
    <row r="6363" hidden="1">
      <c r="A6363" s="2" t="s">
        <v>1120</v>
      </c>
      <c r="B6363" s="14"/>
      <c r="C6363" s="1" t="s">
        <v>22</v>
      </c>
      <c r="D6363" s="2" t="s">
        <v>1066</v>
      </c>
      <c r="E6363" s="1" t="s">
        <v>22</v>
      </c>
      <c r="F6363" s="1" t="s">
        <v>4177</v>
      </c>
      <c r="G6363" s="1" t="b">
        <v>1</v>
      </c>
      <c r="H6363" s="1" t="b">
        <v>1</v>
      </c>
      <c r="I6363" s="1" t="s">
        <v>2236</v>
      </c>
      <c r="J6363" s="5"/>
    </row>
    <row r="6364" hidden="1">
      <c r="A6364" s="2" t="s">
        <v>1120</v>
      </c>
      <c r="B6364" s="14"/>
      <c r="C6364" s="1" t="s">
        <v>22</v>
      </c>
      <c r="D6364" s="2" t="s">
        <v>1067</v>
      </c>
      <c r="E6364" s="1" t="s">
        <v>22</v>
      </c>
      <c r="F6364" s="1" t="s">
        <v>4178</v>
      </c>
      <c r="G6364" s="1" t="b">
        <v>1</v>
      </c>
      <c r="H6364" s="1" t="b">
        <v>1</v>
      </c>
      <c r="I6364" s="1" t="s">
        <v>2236</v>
      </c>
      <c r="J6364" s="5"/>
    </row>
    <row r="6365" hidden="1">
      <c r="A6365" s="2" t="s">
        <v>1120</v>
      </c>
      <c r="B6365" s="14"/>
      <c r="C6365" s="1" t="s">
        <v>22</v>
      </c>
      <c r="D6365" s="2" t="s">
        <v>1073</v>
      </c>
      <c r="E6365" s="1" t="s">
        <v>22</v>
      </c>
      <c r="F6365" s="1" t="s">
        <v>4179</v>
      </c>
      <c r="G6365" s="1" t="b">
        <v>1</v>
      </c>
      <c r="H6365" s="1" t="b">
        <v>1</v>
      </c>
      <c r="I6365" s="1" t="s">
        <v>2236</v>
      </c>
      <c r="J6365" s="5"/>
    </row>
    <row r="6366" hidden="1">
      <c r="A6366" s="2" t="s">
        <v>1120</v>
      </c>
      <c r="B6366" s="14"/>
      <c r="C6366" s="1" t="s">
        <v>22</v>
      </c>
      <c r="D6366" s="2" t="s">
        <v>1091</v>
      </c>
      <c r="E6366" s="1" t="s">
        <v>22</v>
      </c>
      <c r="F6366" s="1" t="s">
        <v>4180</v>
      </c>
      <c r="G6366" s="1" t="b">
        <v>1</v>
      </c>
      <c r="H6366" s="1" t="b">
        <v>1</v>
      </c>
      <c r="I6366" s="1" t="s">
        <v>2236</v>
      </c>
      <c r="J6366" s="5"/>
    </row>
    <row r="6367" hidden="1">
      <c r="A6367" s="2" t="s">
        <v>1120</v>
      </c>
      <c r="B6367" s="14"/>
      <c r="C6367" s="1" t="s">
        <v>22</v>
      </c>
      <c r="D6367" s="2" t="s">
        <v>1093</v>
      </c>
      <c r="E6367" s="1" t="s">
        <v>22</v>
      </c>
      <c r="F6367" s="1" t="s">
        <v>4181</v>
      </c>
      <c r="G6367" s="1" t="b">
        <v>1</v>
      </c>
      <c r="H6367" s="1" t="b">
        <v>1</v>
      </c>
      <c r="I6367" s="1" t="s">
        <v>2236</v>
      </c>
      <c r="J6367" s="5"/>
    </row>
    <row r="6368" hidden="1">
      <c r="A6368" s="2" t="s">
        <v>1120</v>
      </c>
      <c r="B6368" s="14"/>
      <c r="C6368" s="1" t="s">
        <v>22</v>
      </c>
      <c r="D6368" s="2" t="s">
        <v>1083</v>
      </c>
      <c r="E6368" s="1" t="s">
        <v>22</v>
      </c>
      <c r="F6368" s="1" t="s">
        <v>4173</v>
      </c>
      <c r="G6368" s="1" t="b">
        <v>1</v>
      </c>
      <c r="H6368" s="1" t="b">
        <v>1</v>
      </c>
      <c r="I6368" s="1" t="s">
        <v>2236</v>
      </c>
      <c r="J6368" s="5"/>
    </row>
    <row r="6369" hidden="1">
      <c r="A6369" s="2" t="s">
        <v>1120</v>
      </c>
      <c r="B6369" s="14"/>
      <c r="C6369" s="1" t="s">
        <v>22</v>
      </c>
      <c r="D6369" s="2" t="s">
        <v>1110</v>
      </c>
      <c r="E6369" s="1" t="s">
        <v>22</v>
      </c>
      <c r="F6369" s="1" t="s">
        <v>4182</v>
      </c>
      <c r="G6369" s="1" t="b">
        <v>1</v>
      </c>
      <c r="H6369" s="1" t="b">
        <v>1</v>
      </c>
      <c r="I6369" s="1" t="s">
        <v>2236</v>
      </c>
      <c r="J6369" s="5"/>
    </row>
    <row r="6370" hidden="1">
      <c r="A6370" s="2" t="s">
        <v>1120</v>
      </c>
      <c r="B6370" s="14"/>
      <c r="C6370" s="1" t="s">
        <v>22</v>
      </c>
      <c r="D6370" s="2" t="s">
        <v>1096</v>
      </c>
      <c r="E6370" s="1" t="s">
        <v>22</v>
      </c>
      <c r="F6370" s="1" t="s">
        <v>4183</v>
      </c>
      <c r="G6370" s="1" t="b">
        <v>1</v>
      </c>
      <c r="H6370" s="1" t="b">
        <v>1</v>
      </c>
      <c r="I6370" s="1" t="s">
        <v>2221</v>
      </c>
      <c r="J6370" s="5"/>
    </row>
    <row r="6371" hidden="1">
      <c r="A6371" s="2" t="s">
        <v>1120</v>
      </c>
      <c r="B6371" s="14"/>
      <c r="C6371" s="1" t="s">
        <v>22</v>
      </c>
      <c r="D6371" s="2" t="s">
        <v>1091</v>
      </c>
      <c r="E6371" s="1" t="s">
        <v>22</v>
      </c>
      <c r="F6371" s="1" t="s">
        <v>4184</v>
      </c>
      <c r="G6371" s="1" t="b">
        <v>1</v>
      </c>
      <c r="H6371" s="1" t="b">
        <v>1</v>
      </c>
      <c r="I6371" s="1" t="s">
        <v>2221</v>
      </c>
      <c r="J6371" s="5"/>
    </row>
    <row r="6372" hidden="1">
      <c r="A6372" s="2" t="s">
        <v>1120</v>
      </c>
      <c r="B6372" s="14"/>
      <c r="C6372" s="1" t="s">
        <v>22</v>
      </c>
      <c r="D6372" s="2" t="s">
        <v>1093</v>
      </c>
      <c r="E6372" s="1" t="s">
        <v>22</v>
      </c>
      <c r="F6372" s="1" t="s">
        <v>4185</v>
      </c>
      <c r="G6372" s="1" t="b">
        <v>1</v>
      </c>
      <c r="H6372" s="1" t="b">
        <v>1</v>
      </c>
      <c r="I6372" s="1" t="s">
        <v>2221</v>
      </c>
      <c r="J6372" s="5"/>
    </row>
    <row r="6373" hidden="1">
      <c r="A6373" s="2" t="s">
        <v>1120</v>
      </c>
      <c r="B6373" s="14"/>
      <c r="C6373" s="1" t="s">
        <v>22</v>
      </c>
      <c r="D6373" s="2" t="s">
        <v>1103</v>
      </c>
      <c r="E6373" s="1" t="s">
        <v>22</v>
      </c>
      <c r="F6373" s="1" t="s">
        <v>4186</v>
      </c>
      <c r="G6373" s="1" t="b">
        <v>1</v>
      </c>
      <c r="H6373" s="1" t="b">
        <v>1</v>
      </c>
      <c r="I6373" s="1" t="s">
        <v>2221</v>
      </c>
      <c r="J6373" s="5"/>
    </row>
    <row r="6374" hidden="1">
      <c r="A6374" s="2" t="s">
        <v>1120</v>
      </c>
      <c r="B6374" s="14"/>
      <c r="C6374" s="1" t="s">
        <v>22</v>
      </c>
      <c r="D6374" s="2" t="s">
        <v>1094</v>
      </c>
      <c r="E6374" s="1" t="s">
        <v>22</v>
      </c>
      <c r="F6374" s="1" t="s">
        <v>4187</v>
      </c>
      <c r="G6374" s="1" t="b">
        <v>1</v>
      </c>
      <c r="H6374" s="1" t="b">
        <v>1</v>
      </c>
      <c r="I6374" s="1" t="s">
        <v>2221</v>
      </c>
      <c r="J6374" s="5"/>
    </row>
    <row r="6375" hidden="1">
      <c r="A6375" s="2" t="s">
        <v>1120</v>
      </c>
      <c r="B6375" s="14"/>
      <c r="C6375" s="1" t="s">
        <v>22</v>
      </c>
      <c r="D6375" s="2" t="s">
        <v>1105</v>
      </c>
      <c r="E6375" s="1" t="s">
        <v>22</v>
      </c>
      <c r="F6375" s="1" t="s">
        <v>4175</v>
      </c>
      <c r="G6375" s="1" t="b">
        <v>1</v>
      </c>
      <c r="H6375" s="1" t="b">
        <v>1</v>
      </c>
      <c r="I6375" s="1" t="s">
        <v>2221</v>
      </c>
      <c r="J6375" s="5"/>
    </row>
    <row r="6376" hidden="1">
      <c r="A6376" s="2" t="s">
        <v>1121</v>
      </c>
      <c r="B6376" s="14"/>
      <c r="C6376" s="1" t="s">
        <v>22</v>
      </c>
      <c r="D6376" s="2" t="s">
        <v>1073</v>
      </c>
      <c r="E6376" s="1" t="s">
        <v>22</v>
      </c>
      <c r="F6376" s="1" t="s">
        <v>2366</v>
      </c>
      <c r="G6376" s="1" t="b">
        <v>1</v>
      </c>
      <c r="H6376" s="1" t="b">
        <v>1</v>
      </c>
      <c r="I6376" s="1" t="s">
        <v>2221</v>
      </c>
      <c r="J6376" s="5"/>
    </row>
    <row r="6377" hidden="1">
      <c r="A6377" s="2" t="s">
        <v>1121</v>
      </c>
      <c r="B6377" s="14"/>
      <c r="C6377" s="1" t="s">
        <v>22</v>
      </c>
      <c r="D6377" s="2" t="s">
        <v>1073</v>
      </c>
      <c r="E6377" s="1" t="s">
        <v>22</v>
      </c>
      <c r="F6377" s="1" t="s">
        <v>2366</v>
      </c>
      <c r="G6377" s="1" t="b">
        <v>1</v>
      </c>
      <c r="H6377" s="1" t="b">
        <v>1</v>
      </c>
      <c r="I6377" s="1" t="s">
        <v>2221</v>
      </c>
      <c r="J6377" s="5"/>
    </row>
    <row r="6378" hidden="1">
      <c r="A6378" s="2" t="s">
        <v>1121</v>
      </c>
      <c r="B6378" s="14"/>
      <c r="C6378" s="1" t="s">
        <v>22</v>
      </c>
      <c r="D6378" s="2" t="s">
        <v>1060</v>
      </c>
      <c r="E6378" s="1" t="s">
        <v>13</v>
      </c>
      <c r="F6378" s="1" t="s">
        <v>4188</v>
      </c>
      <c r="G6378" s="1" t="b">
        <v>1</v>
      </c>
      <c r="H6378" s="1" t="b">
        <v>1</v>
      </c>
      <c r="I6378" s="1" t="s">
        <v>2236</v>
      </c>
      <c r="J6378" s="5"/>
    </row>
    <row r="6379" hidden="1">
      <c r="A6379" s="2" t="s">
        <v>1122</v>
      </c>
      <c r="B6379" s="14"/>
      <c r="C6379" s="1" t="s">
        <v>22</v>
      </c>
      <c r="D6379" s="2" t="s">
        <v>1067</v>
      </c>
      <c r="E6379" s="1" t="s">
        <v>22</v>
      </c>
      <c r="F6379" s="1" t="s">
        <v>4149</v>
      </c>
      <c r="G6379" s="1" t="b">
        <v>1</v>
      </c>
      <c r="H6379" s="1" t="b">
        <v>1</v>
      </c>
      <c r="I6379" s="1" t="s">
        <v>2221</v>
      </c>
      <c r="J6379" s="5"/>
    </row>
    <row r="6380" hidden="1">
      <c r="A6380" s="2" t="s">
        <v>1122</v>
      </c>
      <c r="B6380" s="14"/>
      <c r="C6380" s="1" t="s">
        <v>22</v>
      </c>
      <c r="D6380" s="2" t="s">
        <v>1157</v>
      </c>
      <c r="E6380" s="1" t="s">
        <v>17</v>
      </c>
      <c r="F6380" s="1" t="s">
        <v>4189</v>
      </c>
      <c r="G6380" s="1" t="b">
        <v>1</v>
      </c>
      <c r="H6380" s="1" t="b">
        <v>1</v>
      </c>
      <c r="I6380" s="1" t="s">
        <v>2236</v>
      </c>
      <c r="J6380" s="5"/>
    </row>
    <row r="6381" hidden="1">
      <c r="A6381" s="2" t="s">
        <v>1122</v>
      </c>
      <c r="B6381" s="14"/>
      <c r="C6381" s="1" t="s">
        <v>22</v>
      </c>
      <c r="D6381" s="2" t="s">
        <v>1138</v>
      </c>
      <c r="E6381" s="1" t="s">
        <v>15</v>
      </c>
      <c r="F6381" s="1" t="s">
        <v>2990</v>
      </c>
      <c r="G6381" s="1" t="b">
        <v>1</v>
      </c>
      <c r="H6381" s="1" t="b">
        <v>1</v>
      </c>
      <c r="I6381" s="1" t="s">
        <v>2236</v>
      </c>
      <c r="J6381" s="5"/>
    </row>
    <row r="6382" hidden="1">
      <c r="A6382" s="2" t="s">
        <v>1122</v>
      </c>
      <c r="B6382" s="14"/>
      <c r="C6382" s="1" t="s">
        <v>22</v>
      </c>
      <c r="D6382" s="2" t="s">
        <v>1135</v>
      </c>
      <c r="E6382" s="1" t="s">
        <v>15</v>
      </c>
      <c r="F6382" s="1" t="s">
        <v>2319</v>
      </c>
      <c r="G6382" s="1" t="b">
        <v>1</v>
      </c>
      <c r="H6382" s="1" t="b">
        <v>1</v>
      </c>
      <c r="I6382" s="1" t="s">
        <v>2236</v>
      </c>
      <c r="J6382" s="5"/>
    </row>
    <row r="6383" hidden="1">
      <c r="A6383" s="2" t="s">
        <v>1122</v>
      </c>
      <c r="B6383" s="14"/>
      <c r="C6383" s="1" t="s">
        <v>22</v>
      </c>
      <c r="D6383" s="2" t="s">
        <v>1060</v>
      </c>
      <c r="E6383" s="1" t="s">
        <v>13</v>
      </c>
      <c r="F6383" s="1" t="s">
        <v>2955</v>
      </c>
      <c r="G6383" s="1" t="b">
        <v>1</v>
      </c>
      <c r="H6383" s="1" t="b">
        <v>1</v>
      </c>
      <c r="I6383" s="1" t="s">
        <v>2236</v>
      </c>
      <c r="J6383" s="5"/>
    </row>
    <row r="6384" hidden="1">
      <c r="A6384" s="2" t="s">
        <v>1122</v>
      </c>
      <c r="B6384" s="14"/>
      <c r="C6384" s="1" t="s">
        <v>22</v>
      </c>
      <c r="D6384" s="2" t="s">
        <v>1157</v>
      </c>
      <c r="E6384" s="1" t="s">
        <v>17</v>
      </c>
      <c r="F6384" s="1" t="s">
        <v>4189</v>
      </c>
      <c r="G6384" s="1" t="b">
        <v>1</v>
      </c>
      <c r="H6384" s="1" t="b">
        <v>1</v>
      </c>
      <c r="I6384" s="1" t="s">
        <v>2236</v>
      </c>
      <c r="J6384" s="5"/>
    </row>
    <row r="6385" hidden="1">
      <c r="A6385" s="2" t="s">
        <v>1122</v>
      </c>
      <c r="B6385" s="14"/>
      <c r="C6385" s="1" t="s">
        <v>22</v>
      </c>
      <c r="D6385" s="2" t="s">
        <v>1157</v>
      </c>
      <c r="E6385" s="1" t="s">
        <v>17</v>
      </c>
      <c r="F6385" s="1" t="s">
        <v>2799</v>
      </c>
      <c r="G6385" s="1" t="b">
        <v>1</v>
      </c>
      <c r="H6385" s="1" t="b">
        <v>1</v>
      </c>
      <c r="I6385" s="1" t="s">
        <v>2236</v>
      </c>
      <c r="J6385" s="5"/>
    </row>
    <row r="6386" hidden="1">
      <c r="A6386" s="2" t="s">
        <v>1122</v>
      </c>
      <c r="B6386" s="14"/>
      <c r="C6386" s="1" t="s">
        <v>22</v>
      </c>
      <c r="D6386" s="2" t="s">
        <v>1138</v>
      </c>
      <c r="E6386" s="1" t="s">
        <v>15</v>
      </c>
      <c r="F6386" s="1" t="s">
        <v>2990</v>
      </c>
      <c r="G6386" s="1" t="b">
        <v>1</v>
      </c>
      <c r="H6386" s="1" t="b">
        <v>1</v>
      </c>
      <c r="I6386" s="1" t="s">
        <v>2236</v>
      </c>
      <c r="J6386" s="5"/>
    </row>
    <row r="6387" hidden="1">
      <c r="A6387" s="2" t="s">
        <v>1122</v>
      </c>
      <c r="B6387" s="14"/>
      <c r="C6387" s="1" t="s">
        <v>22</v>
      </c>
      <c r="D6387" s="2" t="s">
        <v>1135</v>
      </c>
      <c r="E6387" s="1" t="s">
        <v>15</v>
      </c>
      <c r="F6387" s="1" t="s">
        <v>2319</v>
      </c>
      <c r="G6387" s="1" t="b">
        <v>1</v>
      </c>
      <c r="H6387" s="1" t="b">
        <v>1</v>
      </c>
      <c r="I6387" s="1" t="s">
        <v>2236</v>
      </c>
      <c r="J6387" s="5"/>
    </row>
    <row r="6388" hidden="1">
      <c r="A6388" s="2" t="s">
        <v>1122</v>
      </c>
      <c r="B6388" s="14"/>
      <c r="C6388" s="1" t="s">
        <v>22</v>
      </c>
      <c r="D6388" s="2" t="s">
        <v>1060</v>
      </c>
      <c r="E6388" s="1" t="s">
        <v>13</v>
      </c>
      <c r="F6388" s="1" t="s">
        <v>2955</v>
      </c>
      <c r="G6388" s="1" t="b">
        <v>1</v>
      </c>
      <c r="H6388" s="1" t="b">
        <v>1</v>
      </c>
      <c r="I6388" s="1" t="s">
        <v>2236</v>
      </c>
      <c r="J6388" s="5"/>
    </row>
    <row r="6389" hidden="1">
      <c r="A6389" s="2" t="s">
        <v>1122</v>
      </c>
      <c r="B6389" s="14"/>
      <c r="C6389" s="1" t="s">
        <v>22</v>
      </c>
      <c r="D6389" s="2" t="s">
        <v>1067</v>
      </c>
      <c r="E6389" s="1" t="s">
        <v>22</v>
      </c>
      <c r="F6389" s="1" t="s">
        <v>4149</v>
      </c>
      <c r="G6389" s="1" t="b">
        <v>1</v>
      </c>
      <c r="H6389" s="1" t="b">
        <v>1</v>
      </c>
      <c r="I6389" s="1" t="s">
        <v>2221</v>
      </c>
      <c r="J6389" s="5"/>
    </row>
    <row r="6390" hidden="1">
      <c r="A6390" s="2" t="s">
        <v>1122</v>
      </c>
      <c r="B6390" s="14"/>
      <c r="C6390" s="1" t="s">
        <v>22</v>
      </c>
      <c r="D6390" s="2" t="s">
        <v>1157</v>
      </c>
      <c r="E6390" s="1" t="s">
        <v>17</v>
      </c>
      <c r="F6390" s="1" t="s">
        <v>4190</v>
      </c>
      <c r="G6390" s="1" t="b">
        <v>1</v>
      </c>
      <c r="H6390" s="1" t="b">
        <v>1</v>
      </c>
      <c r="I6390" s="1" t="s">
        <v>2236</v>
      </c>
      <c r="J6390" s="5"/>
    </row>
    <row r="6391" hidden="1">
      <c r="A6391" s="2" t="s">
        <v>1122</v>
      </c>
      <c r="B6391" s="14"/>
      <c r="C6391" s="1" t="s">
        <v>22</v>
      </c>
      <c r="D6391" s="2" t="s">
        <v>1156</v>
      </c>
      <c r="E6391" s="1" t="s">
        <v>15</v>
      </c>
      <c r="F6391" s="1" t="s">
        <v>2235</v>
      </c>
      <c r="G6391" s="1" t="b">
        <v>1</v>
      </c>
      <c r="H6391" s="1" t="b">
        <v>1</v>
      </c>
      <c r="I6391" s="1" t="s">
        <v>2236</v>
      </c>
      <c r="J6391" s="5"/>
    </row>
    <row r="6392" hidden="1">
      <c r="A6392" s="2" t="s">
        <v>1123</v>
      </c>
      <c r="B6392" s="14"/>
      <c r="C6392" s="1" t="s">
        <v>22</v>
      </c>
      <c r="D6392" s="2" t="s">
        <v>1066</v>
      </c>
      <c r="E6392" s="1" t="s">
        <v>22</v>
      </c>
      <c r="F6392" s="1" t="s">
        <v>3970</v>
      </c>
      <c r="G6392" s="1" t="b">
        <v>1</v>
      </c>
      <c r="H6392" s="1" t="b">
        <v>1</v>
      </c>
      <c r="I6392" s="1" t="s">
        <v>2221</v>
      </c>
      <c r="J6392" s="5"/>
    </row>
    <row r="6393" hidden="1">
      <c r="A6393" s="2" t="s">
        <v>1123</v>
      </c>
      <c r="B6393" s="14"/>
      <c r="C6393" s="1" t="s">
        <v>22</v>
      </c>
      <c r="D6393" s="2" t="s">
        <v>1060</v>
      </c>
      <c r="E6393" s="1" t="s">
        <v>13</v>
      </c>
      <c r="F6393" s="1" t="s">
        <v>3972</v>
      </c>
      <c r="G6393" s="1" t="b">
        <v>1</v>
      </c>
      <c r="H6393" s="1" t="b">
        <v>1</v>
      </c>
      <c r="I6393" s="1" t="s">
        <v>2221</v>
      </c>
      <c r="J6393" s="5"/>
    </row>
    <row r="6394" hidden="1">
      <c r="A6394" s="2" t="s">
        <v>1123</v>
      </c>
      <c r="B6394" s="14"/>
      <c r="C6394" s="1" t="s">
        <v>22</v>
      </c>
      <c r="D6394" s="2" t="s">
        <v>1066</v>
      </c>
      <c r="E6394" s="1" t="s">
        <v>22</v>
      </c>
      <c r="F6394" s="1" t="s">
        <v>4191</v>
      </c>
      <c r="G6394" s="1" t="b">
        <v>1</v>
      </c>
      <c r="H6394" s="1" t="b">
        <v>1</v>
      </c>
      <c r="I6394" s="1" t="s">
        <v>2221</v>
      </c>
      <c r="J6394" s="5"/>
    </row>
    <row r="6395" hidden="1">
      <c r="A6395" s="2" t="s">
        <v>1123</v>
      </c>
      <c r="B6395" s="14"/>
      <c r="C6395" s="1" t="s">
        <v>22</v>
      </c>
      <c r="D6395" s="2" t="s">
        <v>1060</v>
      </c>
      <c r="E6395" s="1" t="s">
        <v>13</v>
      </c>
      <c r="F6395" s="1" t="s">
        <v>4036</v>
      </c>
      <c r="G6395" s="1" t="b">
        <v>1</v>
      </c>
      <c r="H6395" s="1" t="b">
        <v>1</v>
      </c>
      <c r="I6395" s="1" t="s">
        <v>2236</v>
      </c>
      <c r="J6395" s="5"/>
    </row>
    <row r="6396" hidden="1">
      <c r="A6396" s="2" t="s">
        <v>1124</v>
      </c>
      <c r="B6396" s="14"/>
      <c r="C6396" s="1" t="s">
        <v>22</v>
      </c>
      <c r="D6396" s="2" t="s">
        <v>1073</v>
      </c>
      <c r="E6396" s="1" t="s">
        <v>22</v>
      </c>
      <c r="F6396" s="1" t="s">
        <v>2366</v>
      </c>
      <c r="G6396" s="1" t="b">
        <v>1</v>
      </c>
      <c r="H6396" s="1" t="b">
        <v>1</v>
      </c>
      <c r="I6396" s="1" t="s">
        <v>2221</v>
      </c>
      <c r="J6396" s="5"/>
    </row>
    <row r="6397" hidden="1">
      <c r="A6397" s="2" t="s">
        <v>1124</v>
      </c>
      <c r="B6397" s="14"/>
      <c r="C6397" s="1" t="s">
        <v>22</v>
      </c>
      <c r="D6397" s="2" t="s">
        <v>1060</v>
      </c>
      <c r="E6397" s="1" t="s">
        <v>13</v>
      </c>
      <c r="F6397" s="1" t="s">
        <v>4192</v>
      </c>
      <c r="G6397" s="1" t="b">
        <v>1</v>
      </c>
      <c r="H6397" s="1" t="b">
        <v>1</v>
      </c>
      <c r="I6397" s="1" t="s">
        <v>2236</v>
      </c>
      <c r="J6397" s="5"/>
    </row>
    <row r="6398" hidden="1">
      <c r="A6398" s="2" t="s">
        <v>1124</v>
      </c>
      <c r="B6398" s="14"/>
      <c r="C6398" s="1" t="s">
        <v>22</v>
      </c>
      <c r="D6398" s="2" t="s">
        <v>1157</v>
      </c>
      <c r="E6398" s="1" t="s">
        <v>17</v>
      </c>
      <c r="F6398" s="1" t="s">
        <v>2799</v>
      </c>
      <c r="G6398" s="1" t="b">
        <v>1</v>
      </c>
      <c r="H6398" s="1" t="b">
        <v>1</v>
      </c>
      <c r="I6398" s="1" t="s">
        <v>2236</v>
      </c>
      <c r="J6398" s="5"/>
    </row>
    <row r="6399" hidden="1">
      <c r="A6399" s="2" t="s">
        <v>1124</v>
      </c>
      <c r="B6399" s="14"/>
      <c r="C6399" s="1" t="s">
        <v>22</v>
      </c>
      <c r="D6399" s="2" t="s">
        <v>1138</v>
      </c>
      <c r="E6399" s="1" t="s">
        <v>15</v>
      </c>
      <c r="F6399" s="1" t="s">
        <v>2990</v>
      </c>
      <c r="G6399" s="1" t="b">
        <v>1</v>
      </c>
      <c r="H6399" s="1" t="b">
        <v>1</v>
      </c>
      <c r="I6399" s="1" t="s">
        <v>2236</v>
      </c>
      <c r="J6399" s="5"/>
    </row>
    <row r="6400" hidden="1">
      <c r="A6400" s="2" t="s">
        <v>1124</v>
      </c>
      <c r="B6400" s="14"/>
      <c r="C6400" s="1" t="s">
        <v>22</v>
      </c>
      <c r="D6400" s="2" t="s">
        <v>1135</v>
      </c>
      <c r="E6400" s="1" t="s">
        <v>15</v>
      </c>
      <c r="F6400" s="1" t="s">
        <v>2319</v>
      </c>
      <c r="G6400" s="1" t="b">
        <v>1</v>
      </c>
      <c r="H6400" s="1" t="b">
        <v>1</v>
      </c>
      <c r="I6400" s="1" t="s">
        <v>2236</v>
      </c>
      <c r="J6400" s="5"/>
    </row>
    <row r="6401" hidden="1">
      <c r="A6401" s="2" t="s">
        <v>1124</v>
      </c>
      <c r="B6401" s="14"/>
      <c r="C6401" s="1" t="s">
        <v>22</v>
      </c>
      <c r="D6401" s="2" t="s">
        <v>1157</v>
      </c>
      <c r="E6401" s="1" t="s">
        <v>17</v>
      </c>
      <c r="F6401" s="1" t="s">
        <v>2799</v>
      </c>
      <c r="G6401" s="1" t="b">
        <v>1</v>
      </c>
      <c r="H6401" s="1" t="b">
        <v>1</v>
      </c>
      <c r="I6401" s="1" t="s">
        <v>2236</v>
      </c>
      <c r="J6401" s="5"/>
    </row>
    <row r="6402" hidden="1">
      <c r="A6402" s="2" t="s">
        <v>1124</v>
      </c>
      <c r="B6402" s="14"/>
      <c r="C6402" s="1" t="s">
        <v>22</v>
      </c>
      <c r="D6402" s="2" t="s">
        <v>1138</v>
      </c>
      <c r="E6402" s="1" t="s">
        <v>15</v>
      </c>
      <c r="F6402" s="1" t="s">
        <v>2990</v>
      </c>
      <c r="G6402" s="1" t="b">
        <v>1</v>
      </c>
      <c r="H6402" s="1" t="b">
        <v>1</v>
      </c>
      <c r="I6402" s="1" t="s">
        <v>2221</v>
      </c>
      <c r="J6402" s="5"/>
    </row>
    <row r="6403" hidden="1">
      <c r="A6403" s="2" t="s">
        <v>1124</v>
      </c>
      <c r="B6403" s="14"/>
      <c r="C6403" s="1" t="s">
        <v>22</v>
      </c>
      <c r="D6403" s="2" t="s">
        <v>1135</v>
      </c>
      <c r="E6403" s="1" t="s">
        <v>15</v>
      </c>
      <c r="F6403" s="1" t="s">
        <v>2319</v>
      </c>
      <c r="G6403" s="1" t="b">
        <v>1</v>
      </c>
      <c r="H6403" s="1" t="b">
        <v>1</v>
      </c>
      <c r="I6403" s="1" t="s">
        <v>2221</v>
      </c>
      <c r="J6403" s="5"/>
    </row>
    <row r="6404" hidden="1">
      <c r="A6404" s="2" t="s">
        <v>1124</v>
      </c>
      <c r="B6404" s="14"/>
      <c r="C6404" s="1" t="s">
        <v>22</v>
      </c>
      <c r="D6404" s="2" t="s">
        <v>1157</v>
      </c>
      <c r="E6404" s="1" t="s">
        <v>17</v>
      </c>
      <c r="F6404" s="1" t="s">
        <v>4193</v>
      </c>
      <c r="G6404" s="1" t="b">
        <v>1</v>
      </c>
      <c r="H6404" s="1" t="b">
        <v>1</v>
      </c>
      <c r="I6404" s="1" t="s">
        <v>2236</v>
      </c>
      <c r="J6404" s="5"/>
    </row>
    <row r="6405" hidden="1">
      <c r="A6405" s="2" t="s">
        <v>1124</v>
      </c>
      <c r="B6405" s="14"/>
      <c r="C6405" s="1" t="s">
        <v>22</v>
      </c>
      <c r="D6405" s="2" t="s">
        <v>1157</v>
      </c>
      <c r="E6405" s="1" t="s">
        <v>17</v>
      </c>
      <c r="F6405" s="1" t="s">
        <v>2799</v>
      </c>
      <c r="G6405" s="1" t="b">
        <v>1</v>
      </c>
      <c r="H6405" s="1" t="b">
        <v>1</v>
      </c>
      <c r="I6405" s="1" t="s">
        <v>2236</v>
      </c>
      <c r="J6405" s="5"/>
    </row>
    <row r="6406" hidden="1">
      <c r="A6406" s="2" t="s">
        <v>1124</v>
      </c>
      <c r="B6406" s="14"/>
      <c r="C6406" s="1" t="s">
        <v>22</v>
      </c>
      <c r="D6406" s="2" t="s">
        <v>1138</v>
      </c>
      <c r="E6406" s="1" t="s">
        <v>15</v>
      </c>
      <c r="F6406" s="1" t="s">
        <v>4194</v>
      </c>
      <c r="G6406" s="1" t="b">
        <v>1</v>
      </c>
      <c r="H6406" s="1" t="b">
        <v>1</v>
      </c>
      <c r="I6406" s="1" t="s">
        <v>2236</v>
      </c>
      <c r="J6406" s="5"/>
    </row>
    <row r="6407" hidden="1">
      <c r="A6407" s="2" t="s">
        <v>1124</v>
      </c>
      <c r="B6407" s="14"/>
      <c r="C6407" s="1" t="s">
        <v>22</v>
      </c>
      <c r="D6407" s="2" t="s">
        <v>1135</v>
      </c>
      <c r="E6407" s="1" t="s">
        <v>15</v>
      </c>
      <c r="F6407" s="1" t="s">
        <v>4195</v>
      </c>
      <c r="G6407" s="1" t="b">
        <v>1</v>
      </c>
      <c r="H6407" s="1" t="b">
        <v>1</v>
      </c>
      <c r="I6407" s="1" t="s">
        <v>2236</v>
      </c>
      <c r="J6407" s="5"/>
    </row>
    <row r="6408" hidden="1">
      <c r="A6408" s="2" t="s">
        <v>1124</v>
      </c>
      <c r="B6408" s="14"/>
      <c r="C6408" s="1" t="s">
        <v>22</v>
      </c>
      <c r="D6408" s="2" t="s">
        <v>1060</v>
      </c>
      <c r="E6408" s="1" t="s">
        <v>13</v>
      </c>
      <c r="F6408" s="1" t="s">
        <v>4196</v>
      </c>
      <c r="G6408" s="1" t="b">
        <v>1</v>
      </c>
      <c r="H6408" s="1" t="b">
        <v>1</v>
      </c>
      <c r="I6408" s="1" t="s">
        <v>2236</v>
      </c>
      <c r="J6408" s="5"/>
    </row>
    <row r="6409" hidden="1">
      <c r="A6409" s="2" t="s">
        <v>1125</v>
      </c>
      <c r="B6409" s="14"/>
      <c r="C6409" s="1" t="s">
        <v>22</v>
      </c>
      <c r="D6409" s="2" t="s">
        <v>1073</v>
      </c>
      <c r="E6409" s="1" t="s">
        <v>22</v>
      </c>
      <c r="F6409" s="1" t="s">
        <v>2366</v>
      </c>
      <c r="G6409" s="1" t="b">
        <v>1</v>
      </c>
      <c r="H6409" s="1" t="b">
        <v>1</v>
      </c>
      <c r="I6409" s="1" t="s">
        <v>2221</v>
      </c>
      <c r="J6409" s="5"/>
    </row>
    <row r="6410" hidden="1">
      <c r="A6410" s="2" t="s">
        <v>1125</v>
      </c>
      <c r="B6410" s="14"/>
      <c r="C6410" s="1" t="s">
        <v>22</v>
      </c>
      <c r="D6410" s="2" t="s">
        <v>1060</v>
      </c>
      <c r="E6410" s="1" t="s">
        <v>13</v>
      </c>
      <c r="F6410" s="1" t="s">
        <v>3972</v>
      </c>
      <c r="G6410" s="1" t="b">
        <v>1</v>
      </c>
      <c r="H6410" s="1" t="b">
        <v>1</v>
      </c>
      <c r="I6410" s="1" t="s">
        <v>2221</v>
      </c>
      <c r="J6410" s="5"/>
    </row>
    <row r="6411" hidden="1">
      <c r="A6411" s="2" t="s">
        <v>1125</v>
      </c>
      <c r="B6411" s="14"/>
      <c r="C6411" s="1" t="s">
        <v>22</v>
      </c>
      <c r="D6411" s="2" t="s">
        <v>1073</v>
      </c>
      <c r="E6411" s="1" t="s">
        <v>22</v>
      </c>
      <c r="F6411" s="1" t="s">
        <v>2366</v>
      </c>
      <c r="G6411" s="1" t="b">
        <v>1</v>
      </c>
      <c r="H6411" s="1" t="b">
        <v>1</v>
      </c>
      <c r="I6411" s="1" t="s">
        <v>2221</v>
      </c>
      <c r="J6411" s="5"/>
    </row>
    <row r="6412" hidden="1">
      <c r="A6412" s="2" t="s">
        <v>1125</v>
      </c>
      <c r="B6412" s="14"/>
      <c r="C6412" s="1" t="s">
        <v>22</v>
      </c>
      <c r="D6412" s="2" t="s">
        <v>1157</v>
      </c>
      <c r="E6412" s="1" t="s">
        <v>17</v>
      </c>
      <c r="F6412" s="1" t="s">
        <v>3984</v>
      </c>
      <c r="G6412" s="1" t="b">
        <v>1</v>
      </c>
      <c r="H6412" s="1" t="b">
        <v>1</v>
      </c>
      <c r="I6412" s="1" t="s">
        <v>2236</v>
      </c>
      <c r="J6412" s="5"/>
    </row>
    <row r="6413" hidden="1">
      <c r="A6413" s="2" t="s">
        <v>1125</v>
      </c>
      <c r="B6413" s="14"/>
      <c r="C6413" s="1" t="s">
        <v>22</v>
      </c>
      <c r="D6413" s="2" t="s">
        <v>1157</v>
      </c>
      <c r="E6413" s="1" t="s">
        <v>17</v>
      </c>
      <c r="F6413" s="4"/>
      <c r="G6413" s="1" t="b">
        <v>1</v>
      </c>
      <c r="H6413" s="1" t="b">
        <v>1</v>
      </c>
      <c r="I6413" s="1" t="s">
        <v>2221</v>
      </c>
      <c r="J6413" s="5"/>
    </row>
    <row r="6414" hidden="1">
      <c r="A6414" s="2" t="s">
        <v>1126</v>
      </c>
      <c r="B6414" s="14"/>
      <c r="C6414" s="1" t="s">
        <v>22</v>
      </c>
      <c r="D6414" s="2" t="s">
        <v>1073</v>
      </c>
      <c r="E6414" s="1" t="s">
        <v>22</v>
      </c>
      <c r="F6414" s="1" t="s">
        <v>2366</v>
      </c>
      <c r="G6414" s="1" t="b">
        <v>1</v>
      </c>
      <c r="H6414" s="1" t="b">
        <v>1</v>
      </c>
      <c r="I6414" s="1" t="s">
        <v>2221</v>
      </c>
      <c r="J6414" s="5"/>
    </row>
    <row r="6415" hidden="1">
      <c r="A6415" s="2" t="s">
        <v>1126</v>
      </c>
      <c r="B6415" s="14"/>
      <c r="C6415" s="1" t="s">
        <v>22</v>
      </c>
      <c r="D6415" s="2" t="s">
        <v>1060</v>
      </c>
      <c r="E6415" s="1" t="s">
        <v>13</v>
      </c>
      <c r="F6415" s="1" t="s">
        <v>3972</v>
      </c>
      <c r="G6415" s="1" t="b">
        <v>1</v>
      </c>
      <c r="H6415" s="1" t="b">
        <v>1</v>
      </c>
      <c r="I6415" s="1" t="s">
        <v>2221</v>
      </c>
      <c r="J6415" s="5"/>
    </row>
    <row r="6416" hidden="1">
      <c r="A6416" s="2" t="s">
        <v>1126</v>
      </c>
      <c r="B6416" s="14"/>
      <c r="C6416" s="1" t="s">
        <v>22</v>
      </c>
      <c r="D6416" s="2" t="s">
        <v>1073</v>
      </c>
      <c r="E6416" s="1" t="s">
        <v>22</v>
      </c>
      <c r="F6416" s="1" t="s">
        <v>2366</v>
      </c>
      <c r="G6416" s="1" t="b">
        <v>1</v>
      </c>
      <c r="H6416" s="1" t="b">
        <v>1</v>
      </c>
      <c r="I6416" s="1" t="s">
        <v>2221</v>
      </c>
      <c r="J6416" s="5"/>
    </row>
    <row r="6417" hidden="1">
      <c r="A6417" s="2" t="s">
        <v>1126</v>
      </c>
      <c r="B6417" s="14"/>
      <c r="C6417" s="1" t="s">
        <v>22</v>
      </c>
      <c r="D6417" s="2" t="s">
        <v>1157</v>
      </c>
      <c r="E6417" s="1" t="s">
        <v>17</v>
      </c>
      <c r="F6417" s="1" t="s">
        <v>3984</v>
      </c>
      <c r="G6417" s="1" t="b">
        <v>1</v>
      </c>
      <c r="H6417" s="1" t="b">
        <v>1</v>
      </c>
      <c r="I6417" s="1" t="s">
        <v>2236</v>
      </c>
      <c r="J6417" s="5"/>
    </row>
    <row r="6418" hidden="1">
      <c r="A6418" s="2" t="s">
        <v>1126</v>
      </c>
      <c r="B6418" s="14"/>
      <c r="C6418" s="1" t="s">
        <v>22</v>
      </c>
      <c r="D6418" s="2" t="s">
        <v>1156</v>
      </c>
      <c r="E6418" s="1" t="s">
        <v>15</v>
      </c>
      <c r="F6418" s="1" t="s">
        <v>4156</v>
      </c>
      <c r="G6418" s="1" t="b">
        <v>1</v>
      </c>
      <c r="H6418" s="1" t="b">
        <v>1</v>
      </c>
      <c r="I6418" s="1" t="s">
        <v>2236</v>
      </c>
      <c r="J6418" s="5"/>
    </row>
    <row r="6419" hidden="1">
      <c r="A6419" s="2" t="s">
        <v>1127</v>
      </c>
      <c r="B6419" s="14"/>
      <c r="C6419" s="1" t="s">
        <v>22</v>
      </c>
      <c r="D6419" s="2" t="s">
        <v>1066</v>
      </c>
      <c r="E6419" s="1" t="s">
        <v>22</v>
      </c>
      <c r="F6419" s="1" t="s">
        <v>2366</v>
      </c>
      <c r="G6419" s="1" t="b">
        <v>1</v>
      </c>
      <c r="H6419" s="1" t="b">
        <v>1</v>
      </c>
      <c r="I6419" s="1" t="s">
        <v>2221</v>
      </c>
      <c r="J6419" s="5"/>
    </row>
    <row r="6420" hidden="1">
      <c r="A6420" s="2" t="s">
        <v>1127</v>
      </c>
      <c r="B6420" s="14"/>
      <c r="C6420" s="1" t="s">
        <v>22</v>
      </c>
      <c r="D6420" s="2" t="s">
        <v>1157</v>
      </c>
      <c r="E6420" s="1" t="s">
        <v>17</v>
      </c>
      <c r="F6420" s="1" t="s">
        <v>3971</v>
      </c>
      <c r="G6420" s="1" t="b">
        <v>1</v>
      </c>
      <c r="H6420" s="1" t="b">
        <v>1</v>
      </c>
      <c r="I6420" s="1" t="s">
        <v>2221</v>
      </c>
      <c r="J6420" s="5"/>
    </row>
    <row r="6421" hidden="1">
      <c r="A6421" s="2" t="s">
        <v>1127</v>
      </c>
      <c r="B6421" s="14"/>
      <c r="C6421" s="1" t="s">
        <v>22</v>
      </c>
      <c r="D6421" s="2" t="s">
        <v>1060</v>
      </c>
      <c r="E6421" s="1" t="s">
        <v>13</v>
      </c>
      <c r="F6421" s="1" t="s">
        <v>4033</v>
      </c>
      <c r="G6421" s="1" t="b">
        <v>1</v>
      </c>
      <c r="H6421" s="1" t="b">
        <v>1</v>
      </c>
      <c r="I6421" s="1" t="s">
        <v>2236</v>
      </c>
      <c r="J6421" s="5"/>
    </row>
    <row r="6422" hidden="1">
      <c r="A6422" s="2" t="s">
        <v>1128</v>
      </c>
      <c r="B6422" s="14"/>
      <c r="C6422" s="1" t="s">
        <v>22</v>
      </c>
      <c r="D6422" s="2" t="s">
        <v>1114</v>
      </c>
      <c r="E6422" s="1" t="s">
        <v>22</v>
      </c>
      <c r="F6422" s="1" t="s">
        <v>2366</v>
      </c>
      <c r="G6422" s="1" t="b">
        <v>1</v>
      </c>
      <c r="H6422" s="1" t="b">
        <v>1</v>
      </c>
      <c r="I6422" s="1" t="s">
        <v>2221</v>
      </c>
      <c r="J6422" s="5"/>
    </row>
    <row r="6423" hidden="1">
      <c r="A6423" s="2" t="s">
        <v>1128</v>
      </c>
      <c r="B6423" s="14"/>
      <c r="C6423" s="1" t="s">
        <v>22</v>
      </c>
      <c r="D6423" s="2" t="s">
        <v>1060</v>
      </c>
      <c r="E6423" s="1" t="s">
        <v>13</v>
      </c>
      <c r="F6423" s="1" t="s">
        <v>3972</v>
      </c>
      <c r="G6423" s="1" t="b">
        <v>1</v>
      </c>
      <c r="H6423" s="1" t="b">
        <v>1</v>
      </c>
      <c r="I6423" s="1" t="s">
        <v>2221</v>
      </c>
      <c r="J6423" s="5"/>
    </row>
    <row r="6424" hidden="1">
      <c r="A6424" s="2" t="s">
        <v>1128</v>
      </c>
      <c r="B6424" s="14"/>
      <c r="C6424" s="1" t="s">
        <v>22</v>
      </c>
      <c r="D6424" s="2" t="s">
        <v>1114</v>
      </c>
      <c r="E6424" s="1" t="s">
        <v>22</v>
      </c>
      <c r="F6424" s="1" t="s">
        <v>2366</v>
      </c>
      <c r="G6424" s="1" t="b">
        <v>1</v>
      </c>
      <c r="H6424" s="1" t="b">
        <v>1</v>
      </c>
      <c r="I6424" s="1" t="s">
        <v>2221</v>
      </c>
      <c r="J6424" s="5"/>
    </row>
    <row r="6425" hidden="1">
      <c r="A6425" s="2" t="s">
        <v>1128</v>
      </c>
      <c r="B6425" s="14"/>
      <c r="C6425" s="1" t="s">
        <v>22</v>
      </c>
      <c r="D6425" s="2" t="s">
        <v>1157</v>
      </c>
      <c r="E6425" s="1" t="s">
        <v>17</v>
      </c>
      <c r="F6425" s="1" t="s">
        <v>4157</v>
      </c>
      <c r="G6425" s="1" t="b">
        <v>1</v>
      </c>
      <c r="H6425" s="1" t="b">
        <v>1</v>
      </c>
      <c r="I6425" s="1" t="s">
        <v>2236</v>
      </c>
      <c r="J6425" s="5"/>
    </row>
    <row r="6426" hidden="1">
      <c r="A6426" s="2" t="s">
        <v>1128</v>
      </c>
      <c r="B6426" s="14"/>
      <c r="C6426" s="1" t="s">
        <v>22</v>
      </c>
      <c r="D6426" s="2" t="s">
        <v>1156</v>
      </c>
      <c r="E6426" s="1" t="s">
        <v>15</v>
      </c>
      <c r="F6426" s="1" t="s">
        <v>3977</v>
      </c>
      <c r="G6426" s="1" t="b">
        <v>1</v>
      </c>
      <c r="H6426" s="1" t="b">
        <v>1</v>
      </c>
      <c r="I6426" s="1" t="s">
        <v>2236</v>
      </c>
      <c r="J6426" s="5"/>
    </row>
    <row r="6427" hidden="1">
      <c r="A6427" s="2" t="s">
        <v>1129</v>
      </c>
      <c r="B6427" s="14"/>
      <c r="C6427" s="1" t="s">
        <v>22</v>
      </c>
      <c r="D6427" s="2" t="s">
        <v>1073</v>
      </c>
      <c r="E6427" s="1" t="s">
        <v>22</v>
      </c>
      <c r="F6427" s="1" t="s">
        <v>2366</v>
      </c>
      <c r="G6427" s="1" t="b">
        <v>1</v>
      </c>
      <c r="H6427" s="1" t="b">
        <v>1</v>
      </c>
      <c r="I6427" s="1" t="s">
        <v>2221</v>
      </c>
      <c r="J6427" s="5"/>
    </row>
    <row r="6428" hidden="1">
      <c r="A6428" s="2" t="s">
        <v>1129</v>
      </c>
      <c r="B6428" s="14"/>
      <c r="C6428" s="1" t="s">
        <v>22</v>
      </c>
      <c r="D6428" s="2" t="s">
        <v>1060</v>
      </c>
      <c r="E6428" s="1" t="s">
        <v>13</v>
      </c>
      <c r="F6428" s="1" t="s">
        <v>3972</v>
      </c>
      <c r="G6428" s="1" t="b">
        <v>1</v>
      </c>
      <c r="H6428" s="1" t="b">
        <v>1</v>
      </c>
      <c r="I6428" s="1" t="s">
        <v>2221</v>
      </c>
      <c r="J6428" s="5"/>
    </row>
    <row r="6429" hidden="1">
      <c r="A6429" s="2" t="s">
        <v>1129</v>
      </c>
      <c r="B6429" s="14"/>
      <c r="C6429" s="1" t="s">
        <v>22</v>
      </c>
      <c r="D6429" s="2" t="s">
        <v>1073</v>
      </c>
      <c r="E6429" s="1" t="s">
        <v>22</v>
      </c>
      <c r="F6429" s="1" t="s">
        <v>2366</v>
      </c>
      <c r="G6429" s="1" t="b">
        <v>1</v>
      </c>
      <c r="H6429" s="1" t="b">
        <v>1</v>
      </c>
      <c r="I6429" s="1" t="s">
        <v>2221</v>
      </c>
      <c r="J6429" s="5"/>
    </row>
    <row r="6430" hidden="1">
      <c r="A6430" s="2" t="s">
        <v>1129</v>
      </c>
      <c r="B6430" s="14"/>
      <c r="C6430" s="1" t="s">
        <v>22</v>
      </c>
      <c r="D6430" s="2" t="s">
        <v>1157</v>
      </c>
      <c r="E6430" s="1" t="s">
        <v>17</v>
      </c>
      <c r="F6430" s="1" t="s">
        <v>4197</v>
      </c>
      <c r="G6430" s="1" t="b">
        <v>1</v>
      </c>
      <c r="H6430" s="1" t="b">
        <v>1</v>
      </c>
      <c r="I6430" s="1" t="s">
        <v>2236</v>
      </c>
      <c r="J6430" s="5"/>
    </row>
    <row r="6431" hidden="1">
      <c r="A6431" s="2" t="s">
        <v>1129</v>
      </c>
      <c r="B6431" s="14"/>
      <c r="C6431" s="1" t="s">
        <v>22</v>
      </c>
      <c r="D6431" s="2" t="s">
        <v>1156</v>
      </c>
      <c r="E6431" s="1" t="s">
        <v>15</v>
      </c>
      <c r="F6431" s="1" t="s">
        <v>3977</v>
      </c>
      <c r="G6431" s="1" t="b">
        <v>1</v>
      </c>
      <c r="H6431" s="1" t="b">
        <v>1</v>
      </c>
      <c r="I6431" s="1" t="s">
        <v>2236</v>
      </c>
      <c r="J6431" s="5"/>
    </row>
    <row r="6432" hidden="1">
      <c r="A6432" s="2" t="s">
        <v>1130</v>
      </c>
      <c r="B6432" s="14"/>
      <c r="C6432" s="1" t="s">
        <v>22</v>
      </c>
      <c r="D6432" s="2" t="s">
        <v>1067</v>
      </c>
      <c r="E6432" s="1" t="s">
        <v>22</v>
      </c>
      <c r="F6432" s="1" t="s">
        <v>2366</v>
      </c>
      <c r="G6432" s="1" t="b">
        <v>1</v>
      </c>
      <c r="H6432" s="1" t="b">
        <v>1</v>
      </c>
      <c r="I6432" s="1" t="s">
        <v>2221</v>
      </c>
      <c r="J6432" s="5"/>
    </row>
    <row r="6433" hidden="1">
      <c r="A6433" s="2" t="s">
        <v>1130</v>
      </c>
      <c r="B6433" s="14"/>
      <c r="C6433" s="1" t="s">
        <v>22</v>
      </c>
      <c r="D6433" s="2" t="s">
        <v>1157</v>
      </c>
      <c r="E6433" s="1" t="s">
        <v>17</v>
      </c>
      <c r="F6433" s="1" t="s">
        <v>3971</v>
      </c>
      <c r="G6433" s="1" t="b">
        <v>1</v>
      </c>
      <c r="H6433" s="1" t="b">
        <v>1</v>
      </c>
      <c r="I6433" s="1" t="s">
        <v>2221</v>
      </c>
      <c r="J6433" s="5"/>
    </row>
    <row r="6434" hidden="1">
      <c r="A6434" s="2" t="s">
        <v>1130</v>
      </c>
      <c r="B6434" s="14"/>
      <c r="C6434" s="1" t="s">
        <v>22</v>
      </c>
      <c r="D6434" s="2" t="s">
        <v>1060</v>
      </c>
      <c r="E6434" s="1" t="s">
        <v>13</v>
      </c>
      <c r="F6434" s="1" t="s">
        <v>3972</v>
      </c>
      <c r="G6434" s="1" t="b">
        <v>1</v>
      </c>
      <c r="H6434" s="1" t="b">
        <v>1</v>
      </c>
      <c r="I6434" s="1" t="s">
        <v>2221</v>
      </c>
      <c r="J6434" s="5"/>
    </row>
    <row r="6435" hidden="1">
      <c r="A6435" s="2" t="s">
        <v>1130</v>
      </c>
      <c r="B6435" s="14"/>
      <c r="C6435" s="1" t="s">
        <v>22</v>
      </c>
      <c r="D6435" s="2" t="s">
        <v>1067</v>
      </c>
      <c r="E6435" s="1" t="s">
        <v>22</v>
      </c>
      <c r="F6435" s="1" t="s">
        <v>2366</v>
      </c>
      <c r="G6435" s="1" t="b">
        <v>1</v>
      </c>
      <c r="H6435" s="1" t="b">
        <v>1</v>
      </c>
      <c r="I6435" s="1" t="s">
        <v>2221</v>
      </c>
      <c r="J6435" s="5"/>
    </row>
    <row r="6436" hidden="1">
      <c r="A6436" s="2" t="s">
        <v>1130</v>
      </c>
      <c r="B6436" s="14"/>
      <c r="C6436" s="1" t="s">
        <v>22</v>
      </c>
      <c r="D6436" s="2" t="s">
        <v>1060</v>
      </c>
      <c r="E6436" s="1" t="s">
        <v>13</v>
      </c>
      <c r="F6436" s="1" t="s">
        <v>4036</v>
      </c>
      <c r="G6436" s="1" t="b">
        <v>1</v>
      </c>
      <c r="H6436" s="1" t="b">
        <v>1</v>
      </c>
      <c r="I6436" s="1" t="s">
        <v>2236</v>
      </c>
      <c r="J6436" s="5"/>
    </row>
    <row r="6437" hidden="1">
      <c r="A6437" s="2" t="s">
        <v>1131</v>
      </c>
      <c r="B6437" s="14"/>
      <c r="C6437" s="1" t="s">
        <v>22</v>
      </c>
      <c r="D6437" s="2" t="s">
        <v>1066</v>
      </c>
      <c r="E6437" s="1" t="s">
        <v>22</v>
      </c>
      <c r="F6437" s="1" t="s">
        <v>2366</v>
      </c>
      <c r="G6437" s="1" t="b">
        <v>1</v>
      </c>
      <c r="H6437" s="1" t="b">
        <v>1</v>
      </c>
      <c r="I6437" s="1" t="s">
        <v>2221</v>
      </c>
      <c r="J6437" s="5"/>
    </row>
    <row r="6438" hidden="1">
      <c r="A6438" s="2" t="s">
        <v>1131</v>
      </c>
      <c r="B6438" s="14"/>
      <c r="C6438" s="1" t="s">
        <v>22</v>
      </c>
      <c r="D6438" s="2" t="s">
        <v>1157</v>
      </c>
      <c r="E6438" s="1" t="s">
        <v>17</v>
      </c>
      <c r="F6438" s="1" t="s">
        <v>3971</v>
      </c>
      <c r="G6438" s="1" t="b">
        <v>1</v>
      </c>
      <c r="H6438" s="1" t="b">
        <v>1</v>
      </c>
      <c r="I6438" s="1" t="s">
        <v>2221</v>
      </c>
      <c r="J6438" s="5"/>
    </row>
    <row r="6439" hidden="1">
      <c r="A6439" s="2" t="s">
        <v>1132</v>
      </c>
      <c r="B6439" s="14"/>
      <c r="C6439" s="1" t="s">
        <v>22</v>
      </c>
      <c r="D6439" s="2" t="s">
        <v>1066</v>
      </c>
      <c r="E6439" s="1" t="s">
        <v>22</v>
      </c>
      <c r="F6439" s="1" t="s">
        <v>2366</v>
      </c>
      <c r="G6439" s="1" t="b">
        <v>1</v>
      </c>
      <c r="H6439" s="1" t="b">
        <v>1</v>
      </c>
      <c r="I6439" s="1" t="s">
        <v>2221</v>
      </c>
      <c r="J6439" s="5"/>
    </row>
    <row r="6440" hidden="1">
      <c r="A6440" s="2" t="s">
        <v>1133</v>
      </c>
      <c r="B6440" s="14"/>
      <c r="C6440" s="1" t="s">
        <v>22</v>
      </c>
      <c r="D6440" s="2" t="s">
        <v>1073</v>
      </c>
      <c r="E6440" s="1" t="s">
        <v>22</v>
      </c>
      <c r="F6440" s="1" t="s">
        <v>2366</v>
      </c>
      <c r="G6440" s="1" t="b">
        <v>1</v>
      </c>
      <c r="H6440" s="1" t="b">
        <v>1</v>
      </c>
      <c r="I6440" s="1" t="s">
        <v>2221</v>
      </c>
      <c r="J6440" s="5"/>
    </row>
    <row r="6441" hidden="1">
      <c r="A6441" s="2" t="s">
        <v>1133</v>
      </c>
      <c r="B6441" s="14"/>
      <c r="C6441" s="1" t="s">
        <v>22</v>
      </c>
      <c r="D6441" s="2" t="s">
        <v>1060</v>
      </c>
      <c r="E6441" s="1" t="s">
        <v>13</v>
      </c>
      <c r="F6441" s="1" t="s">
        <v>3972</v>
      </c>
      <c r="G6441" s="1" t="b">
        <v>1</v>
      </c>
      <c r="H6441" s="1" t="b">
        <v>1</v>
      </c>
      <c r="I6441" s="1" t="s">
        <v>2221</v>
      </c>
      <c r="J6441" s="5"/>
    </row>
    <row r="6442" hidden="1">
      <c r="A6442" s="2" t="s">
        <v>1133</v>
      </c>
      <c r="B6442" s="14"/>
      <c r="C6442" s="1" t="s">
        <v>22</v>
      </c>
      <c r="D6442" s="2" t="s">
        <v>1073</v>
      </c>
      <c r="E6442" s="1" t="s">
        <v>22</v>
      </c>
      <c r="F6442" s="1" t="s">
        <v>2366</v>
      </c>
      <c r="G6442" s="1" t="b">
        <v>1</v>
      </c>
      <c r="H6442" s="1" t="b">
        <v>1</v>
      </c>
      <c r="I6442" s="1" t="s">
        <v>2221</v>
      </c>
      <c r="J6442" s="5"/>
    </row>
    <row r="6443" hidden="1">
      <c r="A6443" s="2" t="s">
        <v>1133</v>
      </c>
      <c r="B6443" s="14"/>
      <c r="C6443" s="1" t="s">
        <v>22</v>
      </c>
      <c r="D6443" s="2" t="s">
        <v>1157</v>
      </c>
      <c r="E6443" s="1" t="s">
        <v>17</v>
      </c>
      <c r="F6443" s="1" t="s">
        <v>4190</v>
      </c>
      <c r="G6443" s="1" t="b">
        <v>1</v>
      </c>
      <c r="H6443" s="1" t="b">
        <v>1</v>
      </c>
      <c r="I6443" s="1" t="s">
        <v>2236</v>
      </c>
      <c r="J6443" s="5"/>
    </row>
    <row r="6444" hidden="1">
      <c r="A6444" s="2" t="s">
        <v>1133</v>
      </c>
      <c r="B6444" s="14"/>
      <c r="C6444" s="1" t="s">
        <v>22</v>
      </c>
      <c r="D6444" s="2" t="s">
        <v>1156</v>
      </c>
      <c r="E6444" s="1" t="s">
        <v>15</v>
      </c>
      <c r="F6444" s="1" t="s">
        <v>4198</v>
      </c>
      <c r="G6444" s="1" t="b">
        <v>1</v>
      </c>
      <c r="H6444" s="1" t="b">
        <v>1</v>
      </c>
      <c r="I6444" s="1" t="s">
        <v>2236</v>
      </c>
      <c r="J6444" s="5"/>
    </row>
    <row r="6445" hidden="1">
      <c r="A6445" s="2" t="s">
        <v>1134</v>
      </c>
      <c r="B6445" s="14"/>
      <c r="C6445" s="1" t="s">
        <v>22</v>
      </c>
      <c r="D6445" s="2" t="s">
        <v>1073</v>
      </c>
      <c r="E6445" s="1" t="s">
        <v>22</v>
      </c>
      <c r="F6445" s="1" t="s">
        <v>4199</v>
      </c>
      <c r="G6445" s="1" t="b">
        <v>1</v>
      </c>
      <c r="H6445" s="1" t="b">
        <v>1</v>
      </c>
      <c r="I6445" s="1" t="s">
        <v>2221</v>
      </c>
      <c r="J6445" s="5"/>
    </row>
    <row r="6446" hidden="1">
      <c r="A6446" s="2" t="s">
        <v>1134</v>
      </c>
      <c r="B6446" s="14"/>
      <c r="C6446" s="1" t="s">
        <v>22</v>
      </c>
      <c r="D6446" s="2" t="s">
        <v>1060</v>
      </c>
      <c r="E6446" s="1" t="s">
        <v>13</v>
      </c>
      <c r="F6446" s="1" t="s">
        <v>3972</v>
      </c>
      <c r="G6446" s="1" t="b">
        <v>1</v>
      </c>
      <c r="H6446" s="1" t="b">
        <v>1</v>
      </c>
      <c r="I6446" s="1" t="s">
        <v>2221</v>
      </c>
      <c r="J6446" s="5"/>
    </row>
    <row r="6447" hidden="1">
      <c r="A6447" s="2" t="s">
        <v>1134</v>
      </c>
      <c r="B6447" s="14"/>
      <c r="C6447" s="1" t="s">
        <v>22</v>
      </c>
      <c r="D6447" s="2" t="s">
        <v>1060</v>
      </c>
      <c r="E6447" s="1" t="s">
        <v>13</v>
      </c>
      <c r="F6447" s="1" t="s">
        <v>4200</v>
      </c>
      <c r="G6447" s="1" t="b">
        <v>1</v>
      </c>
      <c r="H6447" s="1" t="b">
        <v>1</v>
      </c>
      <c r="I6447" s="1" t="s">
        <v>2236</v>
      </c>
      <c r="J6447" s="5"/>
    </row>
    <row r="6448" hidden="1">
      <c r="A6448" s="2" t="s">
        <v>1135</v>
      </c>
      <c r="B6448" s="14"/>
      <c r="C6448" s="1" t="s">
        <v>15</v>
      </c>
      <c r="D6448" s="2" t="s">
        <v>1062</v>
      </c>
      <c r="E6448" s="1" t="s">
        <v>20</v>
      </c>
      <c r="F6448" s="4"/>
      <c r="G6448" s="1" t="b">
        <v>1</v>
      </c>
      <c r="H6448" s="1" t="b">
        <v>1</v>
      </c>
      <c r="I6448" s="1" t="s">
        <v>2207</v>
      </c>
      <c r="J6448" s="5"/>
    </row>
    <row r="6449" hidden="1">
      <c r="A6449" s="2" t="s">
        <v>1135</v>
      </c>
      <c r="B6449" s="14"/>
      <c r="C6449" s="1" t="s">
        <v>15</v>
      </c>
      <c r="D6449" s="2" t="s">
        <v>1062</v>
      </c>
      <c r="E6449" s="1" t="s">
        <v>20</v>
      </c>
      <c r="F6449" s="1" t="s">
        <v>3959</v>
      </c>
      <c r="G6449" s="1" t="b">
        <v>1</v>
      </c>
      <c r="H6449" s="1" t="b">
        <v>1</v>
      </c>
      <c r="I6449" s="1" t="s">
        <v>2207</v>
      </c>
      <c r="J6449" s="5"/>
    </row>
    <row r="6450" hidden="1">
      <c r="A6450" s="2" t="s">
        <v>1135</v>
      </c>
      <c r="B6450" s="14"/>
      <c r="C6450" s="1" t="s">
        <v>15</v>
      </c>
      <c r="D6450" s="2" t="s">
        <v>2651</v>
      </c>
      <c r="E6450" s="4"/>
      <c r="F6450" s="4"/>
      <c r="G6450" s="1" t="b">
        <v>0</v>
      </c>
      <c r="H6450" s="1" t="b">
        <v>0</v>
      </c>
      <c r="I6450" s="1" t="s">
        <v>2221</v>
      </c>
      <c r="J6450" s="5"/>
    </row>
    <row r="6451" hidden="1">
      <c r="A6451" s="2" t="s">
        <v>1135</v>
      </c>
      <c r="B6451" s="14"/>
      <c r="C6451" s="1" t="s">
        <v>15</v>
      </c>
      <c r="D6451" s="2" t="s">
        <v>863</v>
      </c>
      <c r="E6451" s="1" t="s">
        <v>13</v>
      </c>
      <c r="F6451" s="4"/>
      <c r="G6451" s="1" t="b">
        <v>0</v>
      </c>
      <c r="H6451" s="1" t="b">
        <v>1</v>
      </c>
      <c r="I6451" s="1" t="s">
        <v>2221</v>
      </c>
      <c r="J6451" s="5"/>
    </row>
    <row r="6452" hidden="1">
      <c r="A6452" s="2" t="s">
        <v>1135</v>
      </c>
      <c r="B6452" s="14"/>
      <c r="C6452" s="1" t="s">
        <v>15</v>
      </c>
      <c r="D6452" s="2" t="s">
        <v>12</v>
      </c>
      <c r="E6452" s="1" t="s">
        <v>13</v>
      </c>
      <c r="F6452" s="4"/>
      <c r="G6452" s="1" t="b">
        <v>0</v>
      </c>
      <c r="H6452" s="1" t="b">
        <v>1</v>
      </c>
      <c r="I6452" s="1" t="s">
        <v>2221</v>
      </c>
      <c r="J6452" s="5"/>
    </row>
    <row r="6453" hidden="1">
      <c r="A6453" s="2" t="s">
        <v>1135</v>
      </c>
      <c r="B6453" s="14"/>
      <c r="C6453" s="1" t="s">
        <v>15</v>
      </c>
      <c r="D6453" s="2" t="s">
        <v>577</v>
      </c>
      <c r="E6453" s="1" t="s">
        <v>13</v>
      </c>
      <c r="F6453" s="4"/>
      <c r="G6453" s="1" t="b">
        <v>0</v>
      </c>
      <c r="H6453" s="1" t="b">
        <v>1</v>
      </c>
      <c r="I6453" s="1" t="s">
        <v>2221</v>
      </c>
      <c r="J6453" s="5"/>
    </row>
    <row r="6454" hidden="1">
      <c r="A6454" s="2" t="s">
        <v>1135</v>
      </c>
      <c r="B6454" s="14"/>
      <c r="C6454" s="1" t="s">
        <v>15</v>
      </c>
      <c r="D6454" s="2" t="s">
        <v>723</v>
      </c>
      <c r="E6454" s="1" t="s">
        <v>13</v>
      </c>
      <c r="F6454" s="4"/>
      <c r="G6454" s="1" t="b">
        <v>0</v>
      </c>
      <c r="H6454" s="1" t="b">
        <v>1</v>
      </c>
      <c r="I6454" s="1" t="s">
        <v>2221</v>
      </c>
      <c r="J6454" s="5"/>
    </row>
    <row r="6455" hidden="1">
      <c r="A6455" s="2" t="s">
        <v>1135</v>
      </c>
      <c r="B6455" s="14"/>
      <c r="C6455" s="1" t="s">
        <v>15</v>
      </c>
      <c r="D6455" s="2" t="s">
        <v>800</v>
      </c>
      <c r="E6455" s="1" t="s">
        <v>13</v>
      </c>
      <c r="F6455" s="4"/>
      <c r="G6455" s="1" t="b">
        <v>0</v>
      </c>
      <c r="H6455" s="1" t="b">
        <v>1</v>
      </c>
      <c r="I6455" s="1" t="s">
        <v>2221</v>
      </c>
      <c r="J6455" s="5"/>
    </row>
    <row r="6456" hidden="1">
      <c r="A6456" s="2" t="s">
        <v>1135</v>
      </c>
      <c r="B6456" s="14"/>
      <c r="C6456" s="1" t="s">
        <v>15</v>
      </c>
      <c r="D6456" s="2" t="s">
        <v>279</v>
      </c>
      <c r="E6456" s="1" t="s">
        <v>13</v>
      </c>
      <c r="F6456" s="4"/>
      <c r="G6456" s="1" t="b">
        <v>0</v>
      </c>
      <c r="H6456" s="1" t="b">
        <v>1</v>
      </c>
      <c r="I6456" s="1" t="s">
        <v>2221</v>
      </c>
      <c r="J6456" s="5"/>
    </row>
    <row r="6457" hidden="1">
      <c r="A6457" s="2" t="s">
        <v>1135</v>
      </c>
      <c r="B6457" s="14"/>
      <c r="C6457" s="1" t="s">
        <v>15</v>
      </c>
      <c r="D6457" s="2" t="s">
        <v>434</v>
      </c>
      <c r="E6457" s="1" t="s">
        <v>13</v>
      </c>
      <c r="F6457" s="4"/>
      <c r="G6457" s="1" t="b">
        <v>0</v>
      </c>
      <c r="H6457" s="1" t="b">
        <v>1</v>
      </c>
      <c r="I6457" s="1" t="s">
        <v>2221</v>
      </c>
      <c r="J6457" s="5"/>
    </row>
    <row r="6458" hidden="1">
      <c r="A6458" s="2" t="s">
        <v>1135</v>
      </c>
      <c r="B6458" s="14"/>
      <c r="C6458" s="1" t="s">
        <v>15</v>
      </c>
      <c r="D6458" s="2" t="s">
        <v>1160</v>
      </c>
      <c r="E6458" s="1" t="s">
        <v>13</v>
      </c>
      <c r="F6458" s="4"/>
      <c r="G6458" s="1" t="b">
        <v>0</v>
      </c>
      <c r="H6458" s="1" t="b">
        <v>1</v>
      </c>
      <c r="I6458" s="1" t="s">
        <v>2221</v>
      </c>
      <c r="J6458" s="5"/>
    </row>
    <row r="6459" hidden="1">
      <c r="A6459" s="2" t="s">
        <v>1135</v>
      </c>
      <c r="B6459" s="14"/>
      <c r="C6459" s="1" t="s">
        <v>15</v>
      </c>
      <c r="D6459" s="2" t="s">
        <v>1060</v>
      </c>
      <c r="E6459" s="1" t="s">
        <v>13</v>
      </c>
      <c r="F6459" s="4"/>
      <c r="G6459" s="1" t="b">
        <v>1</v>
      </c>
      <c r="H6459" s="1" t="b">
        <v>1</v>
      </c>
      <c r="I6459" s="1" t="s">
        <v>2221</v>
      </c>
      <c r="J6459" s="5"/>
    </row>
    <row r="6460" hidden="1">
      <c r="A6460" s="2" t="s">
        <v>1135</v>
      </c>
      <c r="B6460" s="14"/>
      <c r="C6460" s="1" t="s">
        <v>15</v>
      </c>
      <c r="D6460" s="2" t="s">
        <v>2652</v>
      </c>
      <c r="E6460" s="4"/>
      <c r="F6460" s="4"/>
      <c r="G6460" s="1" t="b">
        <v>0</v>
      </c>
      <c r="H6460" s="1" t="b">
        <v>0</v>
      </c>
      <c r="I6460" s="1" t="s">
        <v>2221</v>
      </c>
      <c r="J6460" s="5"/>
    </row>
    <row r="6461" hidden="1">
      <c r="A6461" s="2" t="s">
        <v>1135</v>
      </c>
      <c r="B6461" s="14"/>
      <c r="C6461" s="1" t="s">
        <v>15</v>
      </c>
      <c r="D6461" s="2" t="s">
        <v>2653</v>
      </c>
      <c r="E6461" s="4"/>
      <c r="F6461" s="1" t="s">
        <v>2654</v>
      </c>
      <c r="G6461" s="1" t="b">
        <v>0</v>
      </c>
      <c r="H6461" s="1" t="b">
        <v>0</v>
      </c>
      <c r="I6461" s="1" t="s">
        <v>2221</v>
      </c>
      <c r="J6461" s="5"/>
    </row>
    <row r="6462">
      <c r="A6462" s="2" t="s">
        <v>1138</v>
      </c>
      <c r="B6462" s="13">
        <v>46004.05628472222</v>
      </c>
      <c r="C6462" s="1" t="s">
        <v>15</v>
      </c>
      <c r="D6462" s="2" t="s">
        <v>1157</v>
      </c>
      <c r="E6462" s="1" t="s">
        <v>17</v>
      </c>
      <c r="F6462" s="4"/>
      <c r="G6462" s="1" t="b">
        <v>1</v>
      </c>
      <c r="H6462" s="1" t="b">
        <v>1</v>
      </c>
      <c r="I6462" s="1" t="s">
        <v>2207</v>
      </c>
      <c r="J6462" s="5"/>
    </row>
    <row r="6463" hidden="1">
      <c r="A6463" s="2" t="s">
        <v>1138</v>
      </c>
      <c r="B6463" s="14"/>
      <c r="C6463" s="1" t="s">
        <v>15</v>
      </c>
      <c r="D6463" s="2" t="s">
        <v>1157</v>
      </c>
      <c r="E6463" s="1" t="s">
        <v>17</v>
      </c>
      <c r="F6463" s="1" t="s">
        <v>2946</v>
      </c>
      <c r="G6463" s="1" t="b">
        <v>1</v>
      </c>
      <c r="H6463" s="1" t="b">
        <v>1</v>
      </c>
      <c r="I6463" s="1" t="s">
        <v>2207</v>
      </c>
      <c r="J6463" s="5"/>
    </row>
    <row r="6464" hidden="1">
      <c r="A6464" s="2" t="s">
        <v>1138</v>
      </c>
      <c r="B6464" s="14"/>
      <c r="C6464" s="1" t="s">
        <v>15</v>
      </c>
      <c r="D6464" s="2" t="s">
        <v>1060</v>
      </c>
      <c r="E6464" s="1" t="s">
        <v>13</v>
      </c>
      <c r="F6464" s="1" t="s">
        <v>3972</v>
      </c>
      <c r="G6464" s="1" t="b">
        <v>1</v>
      </c>
      <c r="H6464" s="1" t="b">
        <v>1</v>
      </c>
      <c r="I6464" s="1" t="s">
        <v>2221</v>
      </c>
      <c r="J6464" s="5"/>
    </row>
    <row r="6465" hidden="1">
      <c r="A6465" s="1" t="s">
        <v>1140</v>
      </c>
      <c r="B6465" s="14"/>
      <c r="C6465" s="1" t="s">
        <v>167</v>
      </c>
      <c r="D6465" s="2" t="s">
        <v>1157</v>
      </c>
      <c r="E6465" s="1" t="s">
        <v>17</v>
      </c>
      <c r="F6465" s="1" t="s">
        <v>2946</v>
      </c>
      <c r="G6465" s="1" t="b">
        <v>1</v>
      </c>
      <c r="H6465" s="1" t="b">
        <v>1</v>
      </c>
      <c r="I6465" s="1" t="s">
        <v>2221</v>
      </c>
      <c r="J6465" s="5"/>
    </row>
    <row r="6466" hidden="1">
      <c r="A6466" s="1" t="s">
        <v>1140</v>
      </c>
      <c r="B6466" s="14"/>
      <c r="C6466" s="1" t="s">
        <v>167</v>
      </c>
      <c r="D6466" s="2" t="s">
        <v>1060</v>
      </c>
      <c r="E6466" s="1" t="s">
        <v>13</v>
      </c>
      <c r="F6466" s="1" t="s">
        <v>4201</v>
      </c>
      <c r="G6466" s="1" t="b">
        <v>1</v>
      </c>
      <c r="H6466" s="1" t="b">
        <v>1</v>
      </c>
      <c r="I6466" s="1" t="s">
        <v>2221</v>
      </c>
      <c r="J6466" s="5"/>
    </row>
    <row r="6467" hidden="1">
      <c r="A6467" s="1" t="s">
        <v>1140</v>
      </c>
      <c r="B6467" s="14"/>
      <c r="C6467" s="1" t="s">
        <v>167</v>
      </c>
      <c r="D6467" s="2" t="s">
        <v>1156</v>
      </c>
      <c r="E6467" s="1" t="s">
        <v>15</v>
      </c>
      <c r="F6467" s="1" t="s">
        <v>2333</v>
      </c>
      <c r="G6467" s="1" t="b">
        <v>1</v>
      </c>
      <c r="H6467" s="1" t="b">
        <v>1</v>
      </c>
      <c r="I6467" s="1" t="s">
        <v>2221</v>
      </c>
      <c r="J6467" s="5"/>
    </row>
    <row r="6468" hidden="1">
      <c r="A6468" s="1" t="s">
        <v>1141</v>
      </c>
      <c r="B6468" s="14"/>
      <c r="C6468" s="1" t="s">
        <v>167</v>
      </c>
      <c r="D6468" s="2" t="s">
        <v>1157</v>
      </c>
      <c r="E6468" s="1" t="s">
        <v>17</v>
      </c>
      <c r="F6468" s="1" t="s">
        <v>2946</v>
      </c>
      <c r="G6468" s="1" t="b">
        <v>1</v>
      </c>
      <c r="H6468" s="1" t="b">
        <v>1</v>
      </c>
      <c r="I6468" s="1" t="s">
        <v>2221</v>
      </c>
      <c r="J6468" s="5"/>
    </row>
    <row r="6469" hidden="1">
      <c r="A6469" s="1" t="s">
        <v>1141</v>
      </c>
      <c r="B6469" s="14"/>
      <c r="C6469" s="1" t="s">
        <v>167</v>
      </c>
      <c r="D6469" s="2" t="s">
        <v>1060</v>
      </c>
      <c r="E6469" s="1" t="s">
        <v>13</v>
      </c>
      <c r="F6469" s="1" t="s">
        <v>4201</v>
      </c>
      <c r="G6469" s="1" t="b">
        <v>1</v>
      </c>
      <c r="H6469" s="1" t="b">
        <v>1</v>
      </c>
      <c r="I6469" s="1" t="s">
        <v>2221</v>
      </c>
      <c r="J6469" s="5"/>
    </row>
    <row r="6470" hidden="1">
      <c r="A6470" s="1" t="s">
        <v>1141</v>
      </c>
      <c r="B6470" s="14"/>
      <c r="C6470" s="1" t="s">
        <v>167</v>
      </c>
      <c r="D6470" s="2" t="s">
        <v>1156</v>
      </c>
      <c r="E6470" s="1" t="s">
        <v>15</v>
      </c>
      <c r="F6470" s="1" t="s">
        <v>2333</v>
      </c>
      <c r="G6470" s="1" t="b">
        <v>1</v>
      </c>
      <c r="H6470" s="1" t="b">
        <v>1</v>
      </c>
      <c r="I6470" s="1" t="s">
        <v>2221</v>
      </c>
      <c r="J6470" s="5"/>
    </row>
    <row r="6471" hidden="1">
      <c r="A6471" s="1" t="s">
        <v>1142</v>
      </c>
      <c r="B6471" s="14"/>
      <c r="C6471" s="1" t="s">
        <v>167</v>
      </c>
      <c r="D6471" s="2" t="s">
        <v>1060</v>
      </c>
      <c r="E6471" s="1" t="s">
        <v>13</v>
      </c>
      <c r="F6471" s="1" t="s">
        <v>4201</v>
      </c>
      <c r="G6471" s="1" t="b">
        <v>1</v>
      </c>
      <c r="H6471" s="1" t="b">
        <v>1</v>
      </c>
      <c r="I6471" s="1" t="s">
        <v>2221</v>
      </c>
      <c r="J6471" s="5"/>
    </row>
    <row r="6472" hidden="1">
      <c r="A6472" s="1" t="s">
        <v>1143</v>
      </c>
      <c r="B6472" s="14"/>
      <c r="C6472" s="1" t="s">
        <v>167</v>
      </c>
      <c r="D6472" s="2" t="s">
        <v>1157</v>
      </c>
      <c r="E6472" s="1" t="s">
        <v>17</v>
      </c>
      <c r="F6472" s="1" t="s">
        <v>2946</v>
      </c>
      <c r="G6472" s="1" t="b">
        <v>1</v>
      </c>
      <c r="H6472" s="1" t="b">
        <v>1</v>
      </c>
      <c r="I6472" s="1" t="s">
        <v>2221</v>
      </c>
      <c r="J6472" s="5"/>
    </row>
    <row r="6473">
      <c r="A6473" s="1" t="s">
        <v>1143</v>
      </c>
      <c r="B6473" s="13">
        <v>45600.11834490741</v>
      </c>
      <c r="C6473" s="1" t="s">
        <v>167</v>
      </c>
      <c r="D6473" s="2" t="s">
        <v>1060</v>
      </c>
      <c r="E6473" s="1" t="s">
        <v>13</v>
      </c>
      <c r="F6473" s="1" t="s">
        <v>4201</v>
      </c>
      <c r="G6473" s="1" t="b">
        <v>1</v>
      </c>
      <c r="H6473" s="1" t="b">
        <v>1</v>
      </c>
      <c r="I6473" s="1" t="s">
        <v>2221</v>
      </c>
      <c r="J6473" s="5"/>
    </row>
    <row r="6474">
      <c r="A6474" s="1" t="s">
        <v>1143</v>
      </c>
      <c r="B6474" s="13">
        <v>45600.11834490741</v>
      </c>
      <c r="C6474" s="1" t="s">
        <v>167</v>
      </c>
      <c r="D6474" s="2" t="s">
        <v>1156</v>
      </c>
      <c r="E6474" s="1" t="s">
        <v>15</v>
      </c>
      <c r="F6474" s="1" t="s">
        <v>2333</v>
      </c>
      <c r="G6474" s="1" t="b">
        <v>1</v>
      </c>
      <c r="H6474" s="1" t="b">
        <v>1</v>
      </c>
      <c r="I6474" s="1" t="s">
        <v>2221</v>
      </c>
      <c r="J6474" s="5"/>
    </row>
    <row r="6475" hidden="1">
      <c r="A6475" s="1" t="s">
        <v>1144</v>
      </c>
      <c r="B6475" s="14"/>
      <c r="C6475" s="1" t="s">
        <v>167</v>
      </c>
      <c r="D6475" s="2" t="s">
        <v>1157</v>
      </c>
      <c r="E6475" s="1" t="s">
        <v>17</v>
      </c>
      <c r="F6475" s="1" t="s">
        <v>2946</v>
      </c>
      <c r="G6475" s="1" t="b">
        <v>1</v>
      </c>
      <c r="H6475" s="1" t="b">
        <v>1</v>
      </c>
      <c r="I6475" s="1" t="s">
        <v>2221</v>
      </c>
      <c r="J6475" s="5"/>
    </row>
    <row r="6476" hidden="1">
      <c r="A6476" s="1" t="s">
        <v>1144</v>
      </c>
      <c r="B6476" s="14"/>
      <c r="C6476" s="1" t="s">
        <v>167</v>
      </c>
      <c r="D6476" s="2" t="s">
        <v>1060</v>
      </c>
      <c r="E6476" s="1" t="s">
        <v>13</v>
      </c>
      <c r="F6476" s="1" t="s">
        <v>4201</v>
      </c>
      <c r="G6476" s="1" t="b">
        <v>1</v>
      </c>
      <c r="H6476" s="1" t="b">
        <v>1</v>
      </c>
      <c r="I6476" s="1" t="s">
        <v>2221</v>
      </c>
      <c r="J6476" s="5"/>
    </row>
    <row r="6477" hidden="1">
      <c r="A6477" s="1" t="s">
        <v>1144</v>
      </c>
      <c r="B6477" s="14"/>
      <c r="C6477" s="1" t="s">
        <v>167</v>
      </c>
      <c r="D6477" s="2" t="s">
        <v>1156</v>
      </c>
      <c r="E6477" s="1" t="s">
        <v>15</v>
      </c>
      <c r="F6477" s="1" t="s">
        <v>2333</v>
      </c>
      <c r="G6477" s="1" t="b">
        <v>1</v>
      </c>
      <c r="H6477" s="1" t="b">
        <v>1</v>
      </c>
      <c r="I6477" s="1" t="s">
        <v>2221</v>
      </c>
      <c r="J6477" s="5"/>
    </row>
    <row r="6478" hidden="1">
      <c r="A6478" s="1" t="s">
        <v>1145</v>
      </c>
      <c r="B6478" s="14"/>
      <c r="C6478" s="1" t="s">
        <v>167</v>
      </c>
      <c r="D6478" s="2" t="s">
        <v>1157</v>
      </c>
      <c r="E6478" s="1" t="s">
        <v>17</v>
      </c>
      <c r="F6478" s="1" t="s">
        <v>2946</v>
      </c>
      <c r="G6478" s="1" t="b">
        <v>1</v>
      </c>
      <c r="H6478" s="1" t="b">
        <v>1</v>
      </c>
      <c r="I6478" s="1" t="s">
        <v>2221</v>
      </c>
      <c r="J6478" s="5"/>
    </row>
    <row r="6479" hidden="1">
      <c r="A6479" s="1" t="s">
        <v>1145</v>
      </c>
      <c r="B6479" s="14"/>
      <c r="C6479" s="1" t="s">
        <v>167</v>
      </c>
      <c r="D6479" s="2" t="s">
        <v>1060</v>
      </c>
      <c r="E6479" s="1" t="s">
        <v>13</v>
      </c>
      <c r="F6479" s="1" t="s">
        <v>4201</v>
      </c>
      <c r="G6479" s="1" t="b">
        <v>1</v>
      </c>
      <c r="H6479" s="1" t="b">
        <v>1</v>
      </c>
      <c r="I6479" s="1" t="s">
        <v>2221</v>
      </c>
      <c r="J6479" s="5"/>
    </row>
    <row r="6480" hidden="1">
      <c r="A6480" s="1" t="s">
        <v>1145</v>
      </c>
      <c r="B6480" s="14"/>
      <c r="C6480" s="1" t="s">
        <v>167</v>
      </c>
      <c r="D6480" s="2" t="s">
        <v>1156</v>
      </c>
      <c r="E6480" s="1" t="s">
        <v>15</v>
      </c>
      <c r="F6480" s="1" t="s">
        <v>2333</v>
      </c>
      <c r="G6480" s="1" t="b">
        <v>1</v>
      </c>
      <c r="H6480" s="1" t="b">
        <v>1</v>
      </c>
      <c r="I6480" s="1" t="s">
        <v>2221</v>
      </c>
      <c r="J6480" s="5"/>
    </row>
    <row r="6481" hidden="1">
      <c r="A6481" s="1" t="s">
        <v>1147</v>
      </c>
      <c r="B6481" s="14"/>
      <c r="C6481" s="1" t="s">
        <v>167</v>
      </c>
      <c r="D6481" s="2" t="s">
        <v>1157</v>
      </c>
      <c r="E6481" s="1" t="s">
        <v>17</v>
      </c>
      <c r="F6481" s="1" t="s">
        <v>2946</v>
      </c>
      <c r="G6481" s="1" t="b">
        <v>1</v>
      </c>
      <c r="H6481" s="1" t="b">
        <v>1</v>
      </c>
      <c r="I6481" s="1" t="s">
        <v>2221</v>
      </c>
      <c r="J6481" s="5"/>
    </row>
    <row r="6482" hidden="1">
      <c r="A6482" s="1" t="s">
        <v>1147</v>
      </c>
      <c r="B6482" s="14"/>
      <c r="C6482" s="1" t="s">
        <v>167</v>
      </c>
      <c r="D6482" s="2" t="s">
        <v>1060</v>
      </c>
      <c r="E6482" s="1" t="s">
        <v>13</v>
      </c>
      <c r="F6482" s="1" t="s">
        <v>4201</v>
      </c>
      <c r="G6482" s="1" t="b">
        <v>1</v>
      </c>
      <c r="H6482" s="1" t="b">
        <v>1</v>
      </c>
      <c r="I6482" s="1" t="s">
        <v>2221</v>
      </c>
      <c r="J6482" s="5"/>
    </row>
    <row r="6483" hidden="1">
      <c r="A6483" s="1" t="s">
        <v>1147</v>
      </c>
      <c r="B6483" s="14"/>
      <c r="C6483" s="1" t="s">
        <v>167</v>
      </c>
      <c r="D6483" s="2" t="s">
        <v>1156</v>
      </c>
      <c r="E6483" s="1" t="s">
        <v>15</v>
      </c>
      <c r="F6483" s="1" t="s">
        <v>2333</v>
      </c>
      <c r="G6483" s="1" t="b">
        <v>1</v>
      </c>
      <c r="H6483" s="1" t="b">
        <v>1</v>
      </c>
      <c r="I6483" s="1" t="s">
        <v>2221</v>
      </c>
      <c r="J6483" s="5"/>
    </row>
    <row r="6484" hidden="1">
      <c r="A6484" s="1" t="s">
        <v>1148</v>
      </c>
      <c r="B6484" s="14"/>
      <c r="C6484" s="1" t="s">
        <v>167</v>
      </c>
      <c r="D6484" s="2" t="s">
        <v>1157</v>
      </c>
      <c r="E6484" s="1" t="s">
        <v>17</v>
      </c>
      <c r="F6484" s="1" t="s">
        <v>2946</v>
      </c>
      <c r="G6484" s="1" t="b">
        <v>1</v>
      </c>
      <c r="H6484" s="1" t="b">
        <v>1</v>
      </c>
      <c r="I6484" s="1" t="s">
        <v>2221</v>
      </c>
      <c r="J6484" s="5"/>
    </row>
    <row r="6485" hidden="1">
      <c r="A6485" s="1" t="s">
        <v>1148</v>
      </c>
      <c r="B6485" s="14"/>
      <c r="C6485" s="1" t="s">
        <v>167</v>
      </c>
      <c r="D6485" s="2" t="s">
        <v>1060</v>
      </c>
      <c r="E6485" s="1" t="s">
        <v>13</v>
      </c>
      <c r="F6485" s="1" t="s">
        <v>4201</v>
      </c>
      <c r="G6485" s="1" t="b">
        <v>1</v>
      </c>
      <c r="H6485" s="1" t="b">
        <v>1</v>
      </c>
      <c r="I6485" s="1" t="s">
        <v>2221</v>
      </c>
      <c r="J6485" s="5"/>
    </row>
    <row r="6486" hidden="1">
      <c r="A6486" s="1" t="s">
        <v>1148</v>
      </c>
      <c r="B6486" s="14"/>
      <c r="C6486" s="1" t="s">
        <v>167</v>
      </c>
      <c r="D6486" s="2" t="s">
        <v>1156</v>
      </c>
      <c r="E6486" s="1" t="s">
        <v>15</v>
      </c>
      <c r="F6486" s="1" t="s">
        <v>2333</v>
      </c>
      <c r="G6486" s="1" t="b">
        <v>1</v>
      </c>
      <c r="H6486" s="1" t="b">
        <v>1</v>
      </c>
      <c r="I6486" s="1" t="s">
        <v>2221</v>
      </c>
      <c r="J6486" s="5"/>
    </row>
    <row r="6487" hidden="1">
      <c r="A6487" s="1" t="s">
        <v>1149</v>
      </c>
      <c r="B6487" s="14"/>
      <c r="C6487" s="1" t="s">
        <v>167</v>
      </c>
      <c r="D6487" s="2" t="s">
        <v>1157</v>
      </c>
      <c r="E6487" s="1" t="s">
        <v>17</v>
      </c>
      <c r="F6487" s="1" t="s">
        <v>2946</v>
      </c>
      <c r="G6487" s="1" t="b">
        <v>1</v>
      </c>
      <c r="H6487" s="1" t="b">
        <v>1</v>
      </c>
      <c r="I6487" s="1" t="s">
        <v>2221</v>
      </c>
      <c r="J6487" s="5"/>
    </row>
    <row r="6488" hidden="1">
      <c r="A6488" s="1" t="s">
        <v>1149</v>
      </c>
      <c r="B6488" s="14"/>
      <c r="C6488" s="1" t="s">
        <v>167</v>
      </c>
      <c r="D6488" s="2" t="s">
        <v>1060</v>
      </c>
      <c r="E6488" s="1" t="s">
        <v>13</v>
      </c>
      <c r="F6488" s="1" t="s">
        <v>4201</v>
      </c>
      <c r="G6488" s="1" t="b">
        <v>1</v>
      </c>
      <c r="H6488" s="1" t="b">
        <v>1</v>
      </c>
      <c r="I6488" s="1" t="s">
        <v>2221</v>
      </c>
      <c r="J6488" s="5"/>
    </row>
    <row r="6489" hidden="1">
      <c r="A6489" s="1" t="s">
        <v>1149</v>
      </c>
      <c r="B6489" s="14"/>
      <c r="C6489" s="1" t="s">
        <v>167</v>
      </c>
      <c r="D6489" s="2" t="s">
        <v>1156</v>
      </c>
      <c r="E6489" s="1" t="s">
        <v>15</v>
      </c>
      <c r="F6489" s="1" t="s">
        <v>2333</v>
      </c>
      <c r="G6489" s="1" t="b">
        <v>1</v>
      </c>
      <c r="H6489" s="1" t="b">
        <v>1</v>
      </c>
      <c r="I6489" s="1" t="s">
        <v>2221</v>
      </c>
      <c r="J6489" s="5"/>
    </row>
    <row r="6490" hidden="1">
      <c r="A6490" s="1" t="s">
        <v>1150</v>
      </c>
      <c r="B6490" s="14"/>
      <c r="C6490" s="1" t="s">
        <v>167</v>
      </c>
      <c r="D6490" s="2" t="s">
        <v>1061</v>
      </c>
      <c r="E6490" s="1" t="s">
        <v>15</v>
      </c>
      <c r="F6490" s="1" t="s">
        <v>4202</v>
      </c>
      <c r="G6490" s="1" t="b">
        <v>1</v>
      </c>
      <c r="H6490" s="1" t="b">
        <v>1</v>
      </c>
      <c r="I6490" s="1" t="s">
        <v>2221</v>
      </c>
      <c r="J6490" s="5"/>
    </row>
    <row r="6491" hidden="1">
      <c r="A6491" s="1" t="s">
        <v>1151</v>
      </c>
      <c r="B6491" s="14"/>
      <c r="C6491" s="1" t="s">
        <v>167</v>
      </c>
      <c r="D6491" s="2" t="s">
        <v>1060</v>
      </c>
      <c r="E6491" s="1" t="s">
        <v>13</v>
      </c>
      <c r="F6491" s="1" t="s">
        <v>4201</v>
      </c>
      <c r="G6491" s="1" t="b">
        <v>1</v>
      </c>
      <c r="H6491" s="1" t="b">
        <v>1</v>
      </c>
      <c r="I6491" s="1" t="s">
        <v>2221</v>
      </c>
      <c r="J6491" s="5"/>
    </row>
    <row r="6492" hidden="1">
      <c r="A6492" s="1" t="s">
        <v>1151</v>
      </c>
      <c r="B6492" s="14"/>
      <c r="C6492" s="1" t="s">
        <v>167</v>
      </c>
      <c r="D6492" s="2" t="s">
        <v>1156</v>
      </c>
      <c r="E6492" s="1" t="s">
        <v>15</v>
      </c>
      <c r="F6492" s="1" t="s">
        <v>2333</v>
      </c>
      <c r="G6492" s="1" t="b">
        <v>1</v>
      </c>
      <c r="H6492" s="1" t="b">
        <v>1</v>
      </c>
      <c r="I6492" s="1" t="s">
        <v>2221</v>
      </c>
      <c r="J6492" s="5"/>
    </row>
    <row r="6493" hidden="1">
      <c r="A6493" s="1" t="s">
        <v>1152</v>
      </c>
      <c r="B6493" s="14"/>
      <c r="C6493" s="1" t="s">
        <v>167</v>
      </c>
      <c r="D6493" s="2" t="s">
        <v>1157</v>
      </c>
      <c r="E6493" s="1" t="s">
        <v>17</v>
      </c>
      <c r="F6493" s="1" t="s">
        <v>4203</v>
      </c>
      <c r="G6493" s="1" t="b">
        <v>1</v>
      </c>
      <c r="H6493" s="1" t="b">
        <v>1</v>
      </c>
      <c r="I6493" s="1" t="s">
        <v>2221</v>
      </c>
      <c r="J6493" s="5"/>
    </row>
    <row r="6494" hidden="1">
      <c r="A6494" s="1" t="s">
        <v>1152</v>
      </c>
      <c r="B6494" s="14"/>
      <c r="C6494" s="1" t="s">
        <v>167</v>
      </c>
      <c r="D6494" s="2" t="s">
        <v>1060</v>
      </c>
      <c r="E6494" s="1" t="s">
        <v>13</v>
      </c>
      <c r="F6494" s="1" t="s">
        <v>4204</v>
      </c>
      <c r="G6494" s="1" t="b">
        <v>1</v>
      </c>
      <c r="H6494" s="1" t="b">
        <v>1</v>
      </c>
      <c r="I6494" s="1" t="s">
        <v>2221</v>
      </c>
      <c r="J6494" s="5"/>
    </row>
    <row r="6495" hidden="1">
      <c r="A6495" s="1" t="s">
        <v>1152</v>
      </c>
      <c r="B6495" s="14"/>
      <c r="C6495" s="1" t="s">
        <v>167</v>
      </c>
      <c r="D6495" s="2" t="s">
        <v>1156</v>
      </c>
      <c r="E6495" s="1" t="s">
        <v>15</v>
      </c>
      <c r="F6495" s="1" t="s">
        <v>2923</v>
      </c>
      <c r="G6495" s="1" t="b">
        <v>1</v>
      </c>
      <c r="H6495" s="1" t="b">
        <v>1</v>
      </c>
      <c r="I6495" s="1" t="s">
        <v>2221</v>
      </c>
      <c r="J6495" s="5"/>
    </row>
    <row r="6496" hidden="1">
      <c r="A6496" s="1" t="s">
        <v>1153</v>
      </c>
      <c r="B6496" s="14"/>
      <c r="C6496" s="1" t="s">
        <v>167</v>
      </c>
      <c r="D6496" s="2" t="s">
        <v>1060</v>
      </c>
      <c r="E6496" s="1" t="s">
        <v>13</v>
      </c>
      <c r="F6496" s="1" t="s">
        <v>4201</v>
      </c>
      <c r="G6496" s="1" t="b">
        <v>1</v>
      </c>
      <c r="H6496" s="1" t="b">
        <v>1</v>
      </c>
      <c r="I6496" s="1" t="s">
        <v>2221</v>
      </c>
      <c r="J6496" s="5"/>
    </row>
    <row r="6497" hidden="1">
      <c r="A6497" s="1" t="s">
        <v>1153</v>
      </c>
      <c r="B6497" s="14"/>
      <c r="C6497" s="1" t="s">
        <v>167</v>
      </c>
      <c r="D6497" s="2" t="s">
        <v>1156</v>
      </c>
      <c r="E6497" s="1" t="s">
        <v>15</v>
      </c>
      <c r="F6497" s="1" t="s">
        <v>2333</v>
      </c>
      <c r="G6497" s="1" t="b">
        <v>1</v>
      </c>
      <c r="H6497" s="1" t="b">
        <v>1</v>
      </c>
      <c r="I6497" s="1" t="s">
        <v>2221</v>
      </c>
      <c r="J6497" s="5"/>
    </row>
    <row r="6498" hidden="1">
      <c r="A6498" s="2" t="s">
        <v>1154</v>
      </c>
      <c r="B6498" s="14"/>
      <c r="C6498" s="1" t="s">
        <v>167</v>
      </c>
      <c r="D6498" s="2" t="s">
        <v>1061</v>
      </c>
      <c r="E6498" s="1" t="s">
        <v>15</v>
      </c>
      <c r="F6498" s="1" t="s">
        <v>4202</v>
      </c>
      <c r="G6498" s="1" t="b">
        <v>1</v>
      </c>
      <c r="H6498" s="1" t="b">
        <v>1</v>
      </c>
      <c r="I6498" s="1" t="s">
        <v>2221</v>
      </c>
      <c r="J6498" s="5"/>
    </row>
    <row r="6499" hidden="1">
      <c r="A6499" s="2" t="s">
        <v>1155</v>
      </c>
      <c r="B6499" s="14"/>
      <c r="C6499" s="1" t="s">
        <v>167</v>
      </c>
      <c r="D6499" s="2" t="s">
        <v>1157</v>
      </c>
      <c r="E6499" s="1" t="s">
        <v>17</v>
      </c>
      <c r="F6499" s="1" t="s">
        <v>4205</v>
      </c>
      <c r="G6499" s="1" t="b">
        <v>1</v>
      </c>
      <c r="H6499" s="1" t="b">
        <v>1</v>
      </c>
      <c r="I6499" s="1" t="s">
        <v>2221</v>
      </c>
      <c r="J6499" s="5"/>
    </row>
    <row r="6500" hidden="1">
      <c r="A6500" s="2" t="s">
        <v>1155</v>
      </c>
      <c r="B6500" s="14"/>
      <c r="C6500" s="1" t="s">
        <v>167</v>
      </c>
      <c r="D6500" s="2" t="s">
        <v>1060</v>
      </c>
      <c r="E6500" s="1" t="s">
        <v>13</v>
      </c>
      <c r="F6500" s="1" t="s">
        <v>4204</v>
      </c>
      <c r="G6500" s="1" t="b">
        <v>1</v>
      </c>
      <c r="H6500" s="1" t="b">
        <v>1</v>
      </c>
      <c r="I6500" s="1" t="s">
        <v>2221</v>
      </c>
      <c r="J6500" s="5"/>
    </row>
    <row r="6501" hidden="1">
      <c r="A6501" s="2" t="s">
        <v>1155</v>
      </c>
      <c r="B6501" s="14"/>
      <c r="C6501" s="1" t="s">
        <v>167</v>
      </c>
      <c r="D6501" s="2" t="s">
        <v>1156</v>
      </c>
      <c r="E6501" s="1" t="s">
        <v>15</v>
      </c>
      <c r="F6501" s="1" t="s">
        <v>2923</v>
      </c>
      <c r="G6501" s="1" t="b">
        <v>1</v>
      </c>
      <c r="H6501" s="1" t="b">
        <v>1</v>
      </c>
      <c r="I6501" s="1" t="s">
        <v>2221</v>
      </c>
      <c r="J6501" s="5"/>
    </row>
    <row r="6502" hidden="1">
      <c r="A6502" s="2" t="s">
        <v>1156</v>
      </c>
      <c r="B6502" s="14"/>
      <c r="C6502" s="1" t="s">
        <v>15</v>
      </c>
      <c r="D6502" s="2" t="s">
        <v>1062</v>
      </c>
      <c r="E6502" s="1" t="s">
        <v>20</v>
      </c>
      <c r="F6502" s="4"/>
      <c r="G6502" s="1" t="b">
        <v>1</v>
      </c>
      <c r="H6502" s="1" t="b">
        <v>1</v>
      </c>
      <c r="I6502" s="1" t="s">
        <v>2207</v>
      </c>
      <c r="J6502" s="5"/>
    </row>
    <row r="6503" hidden="1">
      <c r="A6503" s="2" t="s">
        <v>1156</v>
      </c>
      <c r="B6503" s="14"/>
      <c r="C6503" s="1" t="s">
        <v>15</v>
      </c>
      <c r="D6503" s="2" t="s">
        <v>1062</v>
      </c>
      <c r="E6503" s="1" t="s">
        <v>20</v>
      </c>
      <c r="F6503" s="1" t="s">
        <v>3959</v>
      </c>
      <c r="G6503" s="1" t="b">
        <v>1</v>
      </c>
      <c r="H6503" s="1" t="b">
        <v>1</v>
      </c>
      <c r="I6503" s="1" t="s">
        <v>2207</v>
      </c>
      <c r="J6503" s="5"/>
    </row>
    <row r="6504" hidden="1">
      <c r="A6504" s="2" t="s">
        <v>1157</v>
      </c>
      <c r="B6504" s="14"/>
      <c r="C6504" s="1" t="s">
        <v>17</v>
      </c>
      <c r="D6504" s="2" t="s">
        <v>1157</v>
      </c>
      <c r="E6504" s="1" t="s">
        <v>17</v>
      </c>
      <c r="F6504" s="4"/>
      <c r="G6504" s="1" t="b">
        <v>1</v>
      </c>
      <c r="H6504" s="1" t="b">
        <v>1</v>
      </c>
      <c r="I6504" s="1" t="s">
        <v>2207</v>
      </c>
      <c r="J6504" s="5"/>
    </row>
    <row r="6505" hidden="1">
      <c r="A6505" s="2" t="s">
        <v>1157</v>
      </c>
      <c r="B6505" s="14"/>
      <c r="C6505" s="1" t="s">
        <v>17</v>
      </c>
      <c r="D6505" s="2" t="s">
        <v>1157</v>
      </c>
      <c r="E6505" s="1" t="s">
        <v>17</v>
      </c>
      <c r="F6505" s="1" t="s">
        <v>2946</v>
      </c>
      <c r="G6505" s="1" t="b">
        <v>1</v>
      </c>
      <c r="H6505" s="1" t="b">
        <v>1</v>
      </c>
      <c r="I6505" s="1" t="s">
        <v>2207</v>
      </c>
      <c r="J6505" s="5"/>
    </row>
    <row r="6506" hidden="1">
      <c r="A6506" s="2" t="s">
        <v>1157</v>
      </c>
      <c r="B6506" s="14"/>
      <c r="C6506" s="1" t="s">
        <v>17</v>
      </c>
      <c r="D6506" s="2" t="s">
        <v>1060</v>
      </c>
      <c r="E6506" s="1" t="s">
        <v>13</v>
      </c>
      <c r="F6506" s="1" t="s">
        <v>2366</v>
      </c>
      <c r="G6506" s="1" t="b">
        <v>1</v>
      </c>
      <c r="H6506" s="1" t="b">
        <v>1</v>
      </c>
      <c r="I6506" s="1" t="s">
        <v>2221</v>
      </c>
      <c r="J6506" s="5"/>
    </row>
    <row r="6507" hidden="1">
      <c r="A6507" s="2" t="s">
        <v>1157</v>
      </c>
      <c r="B6507" s="14"/>
      <c r="C6507" s="1" t="s">
        <v>17</v>
      </c>
      <c r="D6507" s="2" t="s">
        <v>1062</v>
      </c>
      <c r="E6507" s="1" t="s">
        <v>20</v>
      </c>
      <c r="F6507" s="1" t="s">
        <v>4206</v>
      </c>
      <c r="G6507" s="1" t="b">
        <v>1</v>
      </c>
      <c r="H6507" s="1" t="b">
        <v>1</v>
      </c>
      <c r="I6507" s="1" t="s">
        <v>2221</v>
      </c>
      <c r="J6507" s="5"/>
    </row>
    <row r="6508" hidden="1">
      <c r="A6508" s="2" t="s">
        <v>1157</v>
      </c>
      <c r="B6508" s="14"/>
      <c r="C6508" s="1" t="s">
        <v>17</v>
      </c>
      <c r="D6508" s="2" t="s">
        <v>1114</v>
      </c>
      <c r="E6508" s="1" t="s">
        <v>22</v>
      </c>
      <c r="F6508" s="1" t="s">
        <v>4207</v>
      </c>
      <c r="G6508" s="1" t="b">
        <v>1</v>
      </c>
      <c r="H6508" s="1" t="b">
        <v>1</v>
      </c>
      <c r="I6508" s="1" t="s">
        <v>2221</v>
      </c>
      <c r="J6508" s="5"/>
    </row>
    <row r="6509" hidden="1">
      <c r="A6509" s="2" t="s">
        <v>1157</v>
      </c>
      <c r="B6509" s="14"/>
      <c r="C6509" s="1" t="s">
        <v>17</v>
      </c>
      <c r="D6509" s="2" t="s">
        <v>1114</v>
      </c>
      <c r="E6509" s="1" t="s">
        <v>22</v>
      </c>
      <c r="F6509" s="1" t="s">
        <v>4208</v>
      </c>
      <c r="G6509" s="1" t="b">
        <v>1</v>
      </c>
      <c r="H6509" s="1" t="b">
        <v>1</v>
      </c>
      <c r="I6509" s="1" t="s">
        <v>2221</v>
      </c>
      <c r="J6509" s="5"/>
    </row>
    <row r="6510" hidden="1">
      <c r="A6510" s="2" t="s">
        <v>1157</v>
      </c>
      <c r="B6510" s="14"/>
      <c r="C6510" s="1" t="s">
        <v>17</v>
      </c>
      <c r="D6510" s="2" t="s">
        <v>1066</v>
      </c>
      <c r="E6510" s="1" t="s">
        <v>22</v>
      </c>
      <c r="F6510" s="1" t="s">
        <v>3970</v>
      </c>
      <c r="G6510" s="1" t="b">
        <v>1</v>
      </c>
      <c r="H6510" s="1" t="b">
        <v>1</v>
      </c>
      <c r="I6510" s="1" t="s">
        <v>2221</v>
      </c>
      <c r="J6510" s="5"/>
    </row>
    <row r="6511" hidden="1">
      <c r="A6511" s="2" t="s">
        <v>1157</v>
      </c>
      <c r="B6511" s="14"/>
      <c r="C6511" s="1" t="s">
        <v>17</v>
      </c>
      <c r="D6511" s="2" t="s">
        <v>1067</v>
      </c>
      <c r="E6511" s="1" t="s">
        <v>22</v>
      </c>
      <c r="F6511" s="1" t="s">
        <v>4148</v>
      </c>
      <c r="G6511" s="1" t="b">
        <v>1</v>
      </c>
      <c r="H6511" s="1" t="b">
        <v>1</v>
      </c>
      <c r="I6511" s="1" t="s">
        <v>2221</v>
      </c>
      <c r="J6511" s="5"/>
    </row>
    <row r="6512" hidden="1">
      <c r="A6512" s="2" t="s">
        <v>1157</v>
      </c>
      <c r="B6512" s="14"/>
      <c r="C6512" s="1" t="s">
        <v>17</v>
      </c>
      <c r="D6512" s="2" t="s">
        <v>1073</v>
      </c>
      <c r="E6512" s="1" t="s">
        <v>22</v>
      </c>
      <c r="F6512" s="1" t="s">
        <v>4199</v>
      </c>
      <c r="G6512" s="1" t="b">
        <v>1</v>
      </c>
      <c r="H6512" s="1" t="b">
        <v>1</v>
      </c>
      <c r="I6512" s="1" t="s">
        <v>2221</v>
      </c>
      <c r="J6512" s="5"/>
    </row>
    <row r="6513" hidden="1">
      <c r="A6513" s="2" t="s">
        <v>1158</v>
      </c>
      <c r="B6513" s="14"/>
      <c r="C6513" s="1" t="s">
        <v>20</v>
      </c>
      <c r="D6513" s="2" t="s">
        <v>1062</v>
      </c>
      <c r="E6513" s="1" t="s">
        <v>20</v>
      </c>
      <c r="F6513" s="4"/>
      <c r="G6513" s="1" t="b">
        <v>1</v>
      </c>
      <c r="H6513" s="1" t="b">
        <v>1</v>
      </c>
      <c r="I6513" s="1" t="s">
        <v>2207</v>
      </c>
      <c r="J6513" s="5"/>
    </row>
    <row r="6514" hidden="1">
      <c r="A6514" s="2" t="s">
        <v>1158</v>
      </c>
      <c r="B6514" s="14"/>
      <c r="C6514" s="1" t="s">
        <v>20</v>
      </c>
      <c r="D6514" s="2" t="s">
        <v>1062</v>
      </c>
      <c r="E6514" s="1" t="s">
        <v>20</v>
      </c>
      <c r="F6514" s="1" t="s">
        <v>3959</v>
      </c>
      <c r="G6514" s="1" t="b">
        <v>1</v>
      </c>
      <c r="H6514" s="1" t="b">
        <v>1</v>
      </c>
      <c r="I6514" s="1" t="s">
        <v>2207</v>
      </c>
      <c r="J6514" s="5"/>
    </row>
    <row r="6515" hidden="1">
      <c r="A6515" s="2" t="s">
        <v>1158</v>
      </c>
      <c r="B6515" s="14"/>
      <c r="C6515" s="1" t="s">
        <v>20</v>
      </c>
      <c r="D6515" s="2" t="s">
        <v>4209</v>
      </c>
      <c r="E6515" s="4"/>
      <c r="F6515" s="1" t="s">
        <v>3939</v>
      </c>
      <c r="G6515" s="1" t="b">
        <v>1</v>
      </c>
      <c r="H6515" s="1" t="b">
        <v>0</v>
      </c>
      <c r="I6515" s="1" t="s">
        <v>2221</v>
      </c>
      <c r="J6515" s="5"/>
    </row>
    <row r="6516" hidden="1">
      <c r="A6516" s="2" t="s">
        <v>1159</v>
      </c>
      <c r="B6516" s="14"/>
      <c r="C6516" s="1" t="s">
        <v>15</v>
      </c>
      <c r="D6516" s="2" t="s">
        <v>1062</v>
      </c>
      <c r="E6516" s="1" t="s">
        <v>20</v>
      </c>
      <c r="F6516" s="4"/>
      <c r="G6516" s="1" t="b">
        <v>1</v>
      </c>
      <c r="H6516" s="1" t="b">
        <v>1</v>
      </c>
      <c r="I6516" s="1" t="s">
        <v>2207</v>
      </c>
      <c r="J6516" s="5"/>
    </row>
    <row r="6517" hidden="1">
      <c r="A6517" s="2" t="s">
        <v>1159</v>
      </c>
      <c r="B6517" s="14"/>
      <c r="C6517" s="1" t="s">
        <v>15</v>
      </c>
      <c r="D6517" s="2" t="s">
        <v>1062</v>
      </c>
      <c r="E6517" s="1" t="s">
        <v>20</v>
      </c>
      <c r="F6517" s="1" t="s">
        <v>3959</v>
      </c>
      <c r="G6517" s="1" t="b">
        <v>1</v>
      </c>
      <c r="H6517" s="1" t="b">
        <v>1</v>
      </c>
      <c r="I6517" s="1" t="s">
        <v>2207</v>
      </c>
      <c r="J6517" s="5"/>
    </row>
    <row r="6518" hidden="1">
      <c r="A6518" s="2" t="s">
        <v>1160</v>
      </c>
      <c r="B6518" s="14"/>
      <c r="C6518" s="1" t="s">
        <v>13</v>
      </c>
      <c r="D6518" s="2" t="s">
        <v>1162</v>
      </c>
      <c r="E6518" s="1" t="s">
        <v>20</v>
      </c>
      <c r="F6518" s="4"/>
      <c r="G6518" s="1" t="b">
        <v>1</v>
      </c>
      <c r="H6518" s="1" t="b">
        <v>1</v>
      </c>
      <c r="I6518" s="1" t="s">
        <v>2207</v>
      </c>
      <c r="J6518" s="5"/>
    </row>
    <row r="6519" hidden="1">
      <c r="A6519" s="2" t="s">
        <v>1160</v>
      </c>
      <c r="B6519" s="14"/>
      <c r="C6519" s="1" t="s">
        <v>13</v>
      </c>
      <c r="D6519" s="2" t="s">
        <v>1162</v>
      </c>
      <c r="E6519" s="1" t="s">
        <v>20</v>
      </c>
      <c r="F6519" s="1" t="s">
        <v>2411</v>
      </c>
      <c r="G6519" s="1" t="b">
        <v>1</v>
      </c>
      <c r="H6519" s="1" t="b">
        <v>1</v>
      </c>
      <c r="I6519" s="1" t="s">
        <v>2207</v>
      </c>
      <c r="J6519" s="5"/>
    </row>
    <row r="6520" hidden="1">
      <c r="A6520" s="2" t="s">
        <v>1160</v>
      </c>
      <c r="B6520" s="14"/>
      <c r="C6520" s="1" t="s">
        <v>13</v>
      </c>
      <c r="D6520" s="2" t="s">
        <v>1197</v>
      </c>
      <c r="E6520" s="1" t="s">
        <v>17</v>
      </c>
      <c r="F6520" s="1" t="s">
        <v>4210</v>
      </c>
      <c r="G6520" s="1" t="b">
        <v>1</v>
      </c>
      <c r="H6520" s="1" t="b">
        <v>1</v>
      </c>
      <c r="I6520" s="1" t="s">
        <v>2236</v>
      </c>
      <c r="J6520" s="5"/>
    </row>
    <row r="6521" hidden="1">
      <c r="A6521" s="2" t="s">
        <v>1160</v>
      </c>
      <c r="B6521" s="14"/>
      <c r="C6521" s="1" t="s">
        <v>13</v>
      </c>
      <c r="D6521" s="2" t="s">
        <v>1196</v>
      </c>
      <c r="E6521" s="1" t="s">
        <v>15</v>
      </c>
      <c r="F6521" s="1" t="s">
        <v>4211</v>
      </c>
      <c r="G6521" s="1" t="b">
        <v>1</v>
      </c>
      <c r="H6521" s="1" t="b">
        <v>1</v>
      </c>
      <c r="I6521" s="1" t="s">
        <v>2236</v>
      </c>
      <c r="J6521" s="5"/>
    </row>
    <row r="6522" hidden="1">
      <c r="A6522" s="2" t="s">
        <v>1160</v>
      </c>
      <c r="B6522" s="14"/>
      <c r="C6522" s="1" t="s">
        <v>13</v>
      </c>
      <c r="D6522" s="2" t="s">
        <v>1197</v>
      </c>
      <c r="E6522" s="1" t="s">
        <v>17</v>
      </c>
      <c r="F6522" s="1" t="s">
        <v>4212</v>
      </c>
      <c r="G6522" s="1" t="b">
        <v>1</v>
      </c>
      <c r="H6522" s="1" t="b">
        <v>1</v>
      </c>
      <c r="I6522" s="1" t="s">
        <v>2236</v>
      </c>
      <c r="J6522" s="5"/>
    </row>
    <row r="6523" hidden="1">
      <c r="A6523" s="2" t="s">
        <v>1160</v>
      </c>
      <c r="B6523" s="14"/>
      <c r="C6523" s="1" t="s">
        <v>13</v>
      </c>
      <c r="D6523" s="2" t="s">
        <v>1196</v>
      </c>
      <c r="E6523" s="1" t="s">
        <v>15</v>
      </c>
      <c r="F6523" s="1" t="s">
        <v>4213</v>
      </c>
      <c r="G6523" s="1" t="b">
        <v>1</v>
      </c>
      <c r="H6523" s="1" t="b">
        <v>1</v>
      </c>
      <c r="I6523" s="1" t="s">
        <v>2236</v>
      </c>
      <c r="J6523" s="5"/>
    </row>
    <row r="6524" hidden="1">
      <c r="A6524" s="2" t="s">
        <v>1160</v>
      </c>
      <c r="B6524" s="14"/>
      <c r="C6524" s="1" t="s">
        <v>13</v>
      </c>
      <c r="D6524" s="2" t="s">
        <v>1161</v>
      </c>
      <c r="E6524" s="1" t="s">
        <v>15</v>
      </c>
      <c r="F6524" s="1" t="s">
        <v>4214</v>
      </c>
      <c r="G6524" s="1" t="b">
        <v>1</v>
      </c>
      <c r="H6524" s="1" t="b">
        <v>1</v>
      </c>
      <c r="I6524" s="1" t="s">
        <v>2221</v>
      </c>
      <c r="J6524" s="5"/>
    </row>
    <row r="6525" hidden="1">
      <c r="A6525" s="2" t="s">
        <v>1160</v>
      </c>
      <c r="B6525" s="14"/>
      <c r="C6525" s="1" t="s">
        <v>13</v>
      </c>
      <c r="D6525" s="2" t="s">
        <v>1195</v>
      </c>
      <c r="E6525" s="1" t="s">
        <v>167</v>
      </c>
      <c r="F6525" s="1" t="s">
        <v>4215</v>
      </c>
      <c r="G6525" s="1" t="b">
        <v>1</v>
      </c>
      <c r="H6525" s="1" t="b">
        <v>1</v>
      </c>
      <c r="I6525" s="1" t="s">
        <v>2221</v>
      </c>
      <c r="J6525" s="5"/>
    </row>
    <row r="6526" hidden="1">
      <c r="A6526" s="2" t="s">
        <v>1160</v>
      </c>
      <c r="B6526" s="14"/>
      <c r="C6526" s="1" t="s">
        <v>13</v>
      </c>
      <c r="D6526" s="1" t="s">
        <v>1194</v>
      </c>
      <c r="E6526" s="1" t="s">
        <v>167</v>
      </c>
      <c r="F6526" s="1" t="s">
        <v>4216</v>
      </c>
      <c r="G6526" s="1" t="b">
        <v>1</v>
      </c>
      <c r="H6526" s="1" t="b">
        <v>1</v>
      </c>
      <c r="I6526" s="1" t="s">
        <v>2221</v>
      </c>
      <c r="J6526" s="5"/>
    </row>
    <row r="6527" hidden="1">
      <c r="A6527" s="2" t="s">
        <v>1160</v>
      </c>
      <c r="B6527" s="14"/>
      <c r="C6527" s="1" t="s">
        <v>13</v>
      </c>
      <c r="D6527" s="1" t="s">
        <v>1192</v>
      </c>
      <c r="E6527" s="1" t="s">
        <v>167</v>
      </c>
      <c r="F6527" s="1" t="s">
        <v>4217</v>
      </c>
      <c r="G6527" s="1" t="b">
        <v>1</v>
      </c>
      <c r="H6527" s="1" t="b">
        <v>1</v>
      </c>
      <c r="I6527" s="1" t="s">
        <v>2221</v>
      </c>
      <c r="J6527" s="5"/>
    </row>
    <row r="6528" hidden="1">
      <c r="A6528" s="2" t="s">
        <v>1160</v>
      </c>
      <c r="B6528" s="14"/>
      <c r="C6528" s="1" t="s">
        <v>13</v>
      </c>
      <c r="D6528" s="2" t="s">
        <v>1196</v>
      </c>
      <c r="E6528" s="1" t="s">
        <v>15</v>
      </c>
      <c r="F6528" s="1" t="s">
        <v>4045</v>
      </c>
      <c r="G6528" s="1" t="b">
        <v>1</v>
      </c>
      <c r="H6528" s="1" t="b">
        <v>1</v>
      </c>
      <c r="I6528" s="1" t="s">
        <v>2236</v>
      </c>
      <c r="J6528" s="5"/>
    </row>
    <row r="6529" hidden="1">
      <c r="A6529" s="2" t="s">
        <v>1160</v>
      </c>
      <c r="B6529" s="14"/>
      <c r="C6529" s="1" t="s">
        <v>13</v>
      </c>
      <c r="D6529" s="2" t="s">
        <v>1197</v>
      </c>
      <c r="E6529" s="1" t="s">
        <v>17</v>
      </c>
      <c r="F6529" s="1" t="s">
        <v>4218</v>
      </c>
      <c r="G6529" s="1" t="b">
        <v>1</v>
      </c>
      <c r="H6529" s="1" t="b">
        <v>1</v>
      </c>
      <c r="I6529" s="1" t="s">
        <v>2236</v>
      </c>
      <c r="J6529" s="5"/>
    </row>
    <row r="6530" hidden="1">
      <c r="A6530" s="2" t="s">
        <v>1161</v>
      </c>
      <c r="B6530" s="14"/>
      <c r="C6530" s="1" t="s">
        <v>15</v>
      </c>
      <c r="D6530" s="2" t="s">
        <v>1162</v>
      </c>
      <c r="E6530" s="1" t="s">
        <v>20</v>
      </c>
      <c r="F6530" s="4"/>
      <c r="G6530" s="1" t="b">
        <v>1</v>
      </c>
      <c r="H6530" s="1" t="b">
        <v>1</v>
      </c>
      <c r="I6530" s="1" t="s">
        <v>2207</v>
      </c>
      <c r="J6530" s="5"/>
    </row>
    <row r="6531" hidden="1">
      <c r="A6531" s="2" t="s">
        <v>1161</v>
      </c>
      <c r="B6531" s="14"/>
      <c r="C6531" s="1" t="s">
        <v>15</v>
      </c>
      <c r="D6531" s="2" t="s">
        <v>1162</v>
      </c>
      <c r="E6531" s="1" t="s">
        <v>20</v>
      </c>
      <c r="F6531" s="1" t="s">
        <v>2411</v>
      </c>
      <c r="G6531" s="1" t="b">
        <v>1</v>
      </c>
      <c r="H6531" s="1" t="b">
        <v>1</v>
      </c>
      <c r="I6531" s="1" t="s">
        <v>2207</v>
      </c>
      <c r="J6531" s="5"/>
    </row>
    <row r="6532" hidden="1">
      <c r="A6532" s="2" t="s">
        <v>1164</v>
      </c>
      <c r="B6532" s="14"/>
      <c r="C6532" s="1" t="s">
        <v>22</v>
      </c>
      <c r="D6532" s="2" t="s">
        <v>4219</v>
      </c>
      <c r="E6532" s="4"/>
      <c r="F6532" s="1" t="s">
        <v>4220</v>
      </c>
      <c r="G6532" s="1" t="b">
        <v>0</v>
      </c>
      <c r="H6532" s="1" t="b">
        <v>0</v>
      </c>
      <c r="I6532" s="1" t="s">
        <v>2236</v>
      </c>
      <c r="J6532" s="5"/>
    </row>
    <row r="6533" hidden="1">
      <c r="A6533" s="2" t="s">
        <v>1164</v>
      </c>
      <c r="B6533" s="14"/>
      <c r="C6533" s="1" t="s">
        <v>22</v>
      </c>
      <c r="D6533" s="2" t="s">
        <v>4219</v>
      </c>
      <c r="E6533" s="4"/>
      <c r="F6533" s="1" t="s">
        <v>4220</v>
      </c>
      <c r="G6533" s="1" t="b">
        <v>0</v>
      </c>
      <c r="H6533" s="1" t="b">
        <v>0</v>
      </c>
      <c r="I6533" s="1" t="s">
        <v>2221</v>
      </c>
      <c r="J6533" s="5"/>
    </row>
    <row r="6534" hidden="1">
      <c r="A6534" s="2" t="s">
        <v>1164</v>
      </c>
      <c r="B6534" s="14"/>
      <c r="C6534" s="1" t="s">
        <v>22</v>
      </c>
      <c r="D6534" s="2" t="s">
        <v>4219</v>
      </c>
      <c r="E6534" s="4"/>
      <c r="F6534" s="1" t="s">
        <v>4221</v>
      </c>
      <c r="G6534" s="1" t="b">
        <v>0</v>
      </c>
      <c r="H6534" s="1" t="b">
        <v>0</v>
      </c>
      <c r="I6534" s="1" t="s">
        <v>2236</v>
      </c>
      <c r="J6534" s="5"/>
    </row>
    <row r="6535" hidden="1">
      <c r="A6535" s="2" t="s">
        <v>1171</v>
      </c>
      <c r="B6535" s="14"/>
      <c r="C6535" s="1" t="s">
        <v>15</v>
      </c>
      <c r="D6535" s="2" t="s">
        <v>1197</v>
      </c>
      <c r="E6535" s="1" t="s">
        <v>17</v>
      </c>
      <c r="F6535" s="4"/>
      <c r="G6535" s="1" t="b">
        <v>1</v>
      </c>
      <c r="H6535" s="1" t="b">
        <v>1</v>
      </c>
      <c r="I6535" s="1" t="s">
        <v>2207</v>
      </c>
      <c r="J6535" s="5"/>
    </row>
    <row r="6536" hidden="1">
      <c r="A6536" s="2" t="s">
        <v>1171</v>
      </c>
      <c r="B6536" s="14"/>
      <c r="C6536" s="1" t="s">
        <v>15</v>
      </c>
      <c r="D6536" s="2" t="s">
        <v>1197</v>
      </c>
      <c r="E6536" s="1" t="s">
        <v>17</v>
      </c>
      <c r="F6536" s="1" t="s">
        <v>2946</v>
      </c>
      <c r="G6536" s="1" t="b">
        <v>1</v>
      </c>
      <c r="H6536" s="1" t="b">
        <v>1</v>
      </c>
      <c r="I6536" s="1" t="s">
        <v>2207</v>
      </c>
      <c r="J6536" s="5"/>
    </row>
    <row r="6537" hidden="1">
      <c r="A6537" s="2" t="s">
        <v>1172</v>
      </c>
      <c r="B6537" s="14"/>
      <c r="C6537" s="1" t="s">
        <v>15</v>
      </c>
      <c r="D6537" s="2" t="s">
        <v>1162</v>
      </c>
      <c r="E6537" s="1" t="s">
        <v>20</v>
      </c>
      <c r="F6537" s="4"/>
      <c r="G6537" s="1" t="b">
        <v>1</v>
      </c>
      <c r="H6537" s="1" t="b">
        <v>1</v>
      </c>
      <c r="I6537" s="1" t="s">
        <v>2207</v>
      </c>
      <c r="J6537" s="5"/>
    </row>
    <row r="6538" hidden="1">
      <c r="A6538" s="2" t="s">
        <v>1172</v>
      </c>
      <c r="B6538" s="14"/>
      <c r="C6538" s="1" t="s">
        <v>15</v>
      </c>
      <c r="D6538" s="2" t="s">
        <v>1162</v>
      </c>
      <c r="E6538" s="1" t="s">
        <v>20</v>
      </c>
      <c r="F6538" s="1" t="s">
        <v>2411</v>
      </c>
      <c r="G6538" s="1" t="b">
        <v>1</v>
      </c>
      <c r="H6538" s="1" t="b">
        <v>1</v>
      </c>
      <c r="I6538" s="1" t="s">
        <v>2207</v>
      </c>
      <c r="J6538" s="5"/>
    </row>
    <row r="6539" hidden="1">
      <c r="A6539" s="2" t="s">
        <v>1172</v>
      </c>
      <c r="B6539" s="14"/>
      <c r="C6539" s="1" t="s">
        <v>15</v>
      </c>
      <c r="D6539" s="2" t="s">
        <v>2651</v>
      </c>
      <c r="E6539" s="4"/>
      <c r="F6539" s="4"/>
      <c r="G6539" s="1" t="b">
        <v>0</v>
      </c>
      <c r="H6539" s="1" t="b">
        <v>0</v>
      </c>
      <c r="I6539" s="1" t="s">
        <v>2221</v>
      </c>
      <c r="J6539" s="5"/>
    </row>
    <row r="6540" hidden="1">
      <c r="A6540" s="2" t="s">
        <v>1172</v>
      </c>
      <c r="B6540" s="14"/>
      <c r="C6540" s="1" t="s">
        <v>15</v>
      </c>
      <c r="D6540" s="2" t="s">
        <v>863</v>
      </c>
      <c r="E6540" s="1" t="s">
        <v>13</v>
      </c>
      <c r="F6540" s="4"/>
      <c r="G6540" s="1" t="b">
        <v>0</v>
      </c>
      <c r="H6540" s="1" t="b">
        <v>1</v>
      </c>
      <c r="I6540" s="1" t="s">
        <v>2221</v>
      </c>
      <c r="J6540" s="5"/>
    </row>
    <row r="6541" hidden="1">
      <c r="A6541" s="2" t="s">
        <v>1172</v>
      </c>
      <c r="B6541" s="14"/>
      <c r="C6541" s="1" t="s">
        <v>15</v>
      </c>
      <c r="D6541" s="2" t="s">
        <v>12</v>
      </c>
      <c r="E6541" s="1" t="s">
        <v>13</v>
      </c>
      <c r="F6541" s="4"/>
      <c r="G6541" s="1" t="b">
        <v>0</v>
      </c>
      <c r="H6541" s="1" t="b">
        <v>1</v>
      </c>
      <c r="I6541" s="1" t="s">
        <v>2221</v>
      </c>
      <c r="J6541" s="5"/>
    </row>
    <row r="6542" hidden="1">
      <c r="A6542" s="2" t="s">
        <v>1172</v>
      </c>
      <c r="B6542" s="14"/>
      <c r="C6542" s="1" t="s">
        <v>15</v>
      </c>
      <c r="D6542" s="2" t="s">
        <v>577</v>
      </c>
      <c r="E6542" s="1" t="s">
        <v>13</v>
      </c>
      <c r="F6542" s="4"/>
      <c r="G6542" s="1" t="b">
        <v>0</v>
      </c>
      <c r="H6542" s="1" t="b">
        <v>1</v>
      </c>
      <c r="I6542" s="1" t="s">
        <v>2221</v>
      </c>
      <c r="J6542" s="5"/>
    </row>
    <row r="6543" hidden="1">
      <c r="A6543" s="2" t="s">
        <v>1172</v>
      </c>
      <c r="B6543" s="14"/>
      <c r="C6543" s="1" t="s">
        <v>15</v>
      </c>
      <c r="D6543" s="2" t="s">
        <v>723</v>
      </c>
      <c r="E6543" s="1" t="s">
        <v>13</v>
      </c>
      <c r="F6543" s="4"/>
      <c r="G6543" s="1" t="b">
        <v>0</v>
      </c>
      <c r="H6543" s="1" t="b">
        <v>1</v>
      </c>
      <c r="I6543" s="1" t="s">
        <v>2221</v>
      </c>
      <c r="J6543" s="5"/>
    </row>
    <row r="6544" hidden="1">
      <c r="A6544" s="2" t="s">
        <v>1172</v>
      </c>
      <c r="B6544" s="14"/>
      <c r="C6544" s="1" t="s">
        <v>15</v>
      </c>
      <c r="D6544" s="2" t="s">
        <v>800</v>
      </c>
      <c r="E6544" s="1" t="s">
        <v>13</v>
      </c>
      <c r="F6544" s="4"/>
      <c r="G6544" s="1" t="b">
        <v>0</v>
      </c>
      <c r="H6544" s="1" t="b">
        <v>1</v>
      </c>
      <c r="I6544" s="1" t="s">
        <v>2221</v>
      </c>
      <c r="J6544" s="5"/>
    </row>
    <row r="6545" hidden="1">
      <c r="A6545" s="2" t="s">
        <v>1172</v>
      </c>
      <c r="B6545" s="14"/>
      <c r="C6545" s="1" t="s">
        <v>15</v>
      </c>
      <c r="D6545" s="2" t="s">
        <v>279</v>
      </c>
      <c r="E6545" s="1" t="s">
        <v>13</v>
      </c>
      <c r="F6545" s="4"/>
      <c r="G6545" s="1" t="b">
        <v>0</v>
      </c>
      <c r="H6545" s="1" t="b">
        <v>1</v>
      </c>
      <c r="I6545" s="1" t="s">
        <v>2221</v>
      </c>
      <c r="J6545" s="5"/>
    </row>
    <row r="6546" hidden="1">
      <c r="A6546" s="2" t="s">
        <v>1172</v>
      </c>
      <c r="B6546" s="14"/>
      <c r="C6546" s="1" t="s">
        <v>15</v>
      </c>
      <c r="D6546" s="2" t="s">
        <v>434</v>
      </c>
      <c r="E6546" s="1" t="s">
        <v>13</v>
      </c>
      <c r="F6546" s="4"/>
      <c r="G6546" s="1" t="b">
        <v>0</v>
      </c>
      <c r="H6546" s="1" t="b">
        <v>1</v>
      </c>
      <c r="I6546" s="1" t="s">
        <v>2221</v>
      </c>
      <c r="J6546" s="5"/>
    </row>
    <row r="6547" hidden="1">
      <c r="A6547" s="2" t="s">
        <v>1172</v>
      </c>
      <c r="B6547" s="14"/>
      <c r="C6547" s="1" t="s">
        <v>15</v>
      </c>
      <c r="D6547" s="2" t="s">
        <v>1160</v>
      </c>
      <c r="E6547" s="1" t="s">
        <v>13</v>
      </c>
      <c r="F6547" s="4"/>
      <c r="G6547" s="1" t="b">
        <v>1</v>
      </c>
      <c r="H6547" s="1" t="b">
        <v>1</v>
      </c>
      <c r="I6547" s="1" t="s">
        <v>2221</v>
      </c>
      <c r="J6547" s="5"/>
    </row>
    <row r="6548" hidden="1">
      <c r="A6548" s="2" t="s">
        <v>1172</v>
      </c>
      <c r="B6548" s="14"/>
      <c r="C6548" s="1" t="s">
        <v>15</v>
      </c>
      <c r="D6548" s="2" t="s">
        <v>1060</v>
      </c>
      <c r="E6548" s="1" t="s">
        <v>13</v>
      </c>
      <c r="F6548" s="4"/>
      <c r="G6548" s="1" t="b">
        <v>0</v>
      </c>
      <c r="H6548" s="1" t="b">
        <v>1</v>
      </c>
      <c r="I6548" s="1" t="s">
        <v>2221</v>
      </c>
      <c r="J6548" s="5"/>
    </row>
    <row r="6549" hidden="1">
      <c r="A6549" s="2" t="s">
        <v>1172</v>
      </c>
      <c r="B6549" s="14"/>
      <c r="C6549" s="1" t="s">
        <v>15</v>
      </c>
      <c r="D6549" s="2" t="s">
        <v>2652</v>
      </c>
      <c r="E6549" s="4"/>
      <c r="F6549" s="4"/>
      <c r="G6549" s="1" t="b">
        <v>0</v>
      </c>
      <c r="H6549" s="1" t="b">
        <v>0</v>
      </c>
      <c r="I6549" s="1" t="s">
        <v>2221</v>
      </c>
      <c r="J6549" s="5"/>
    </row>
    <row r="6550" hidden="1">
      <c r="A6550" s="2" t="s">
        <v>1172</v>
      </c>
      <c r="B6550" s="14"/>
      <c r="C6550" s="1" t="s">
        <v>15</v>
      </c>
      <c r="D6550" s="2" t="s">
        <v>2653</v>
      </c>
      <c r="E6550" s="4"/>
      <c r="F6550" s="1" t="s">
        <v>2654</v>
      </c>
      <c r="G6550" s="1" t="b">
        <v>0</v>
      </c>
      <c r="H6550" s="1" t="b">
        <v>0</v>
      </c>
      <c r="I6550" s="1" t="s">
        <v>2221</v>
      </c>
      <c r="J6550" s="5"/>
    </row>
    <row r="6551" hidden="1">
      <c r="A6551" s="2" t="s">
        <v>1175</v>
      </c>
      <c r="B6551" s="14"/>
      <c r="C6551" s="1" t="s">
        <v>167</v>
      </c>
      <c r="D6551" s="2" t="s">
        <v>4222</v>
      </c>
      <c r="E6551" s="4"/>
      <c r="F6551" s="1" t="s">
        <v>2946</v>
      </c>
      <c r="G6551" s="1" t="b">
        <v>0</v>
      </c>
      <c r="H6551" s="1" t="b">
        <v>0</v>
      </c>
      <c r="I6551" s="1" t="s">
        <v>2221</v>
      </c>
      <c r="J6551" s="5"/>
    </row>
    <row r="6552" hidden="1">
      <c r="A6552" s="2" t="s">
        <v>1175</v>
      </c>
      <c r="B6552" s="14"/>
      <c r="C6552" s="1" t="s">
        <v>167</v>
      </c>
      <c r="D6552" s="2" t="s">
        <v>4223</v>
      </c>
      <c r="E6552" s="4"/>
      <c r="F6552" s="1" t="s">
        <v>2333</v>
      </c>
      <c r="G6552" s="1" t="b">
        <v>0</v>
      </c>
      <c r="H6552" s="1" t="b">
        <v>0</v>
      </c>
      <c r="I6552" s="1" t="s">
        <v>2221</v>
      </c>
      <c r="J6552" s="5"/>
    </row>
    <row r="6553" hidden="1">
      <c r="A6553" s="2" t="s">
        <v>1176</v>
      </c>
      <c r="B6553" s="14"/>
      <c r="C6553" s="1" t="s">
        <v>167</v>
      </c>
      <c r="D6553" s="2" t="s">
        <v>1060</v>
      </c>
      <c r="E6553" s="1" t="s">
        <v>13</v>
      </c>
      <c r="F6553" s="1" t="s">
        <v>2669</v>
      </c>
      <c r="G6553" s="1" t="b">
        <v>0</v>
      </c>
      <c r="H6553" s="1" t="b">
        <v>1</v>
      </c>
      <c r="I6553" s="1" t="s">
        <v>2221</v>
      </c>
      <c r="J6553" s="5"/>
    </row>
    <row r="6554" hidden="1">
      <c r="A6554" s="1" t="s">
        <v>1177</v>
      </c>
      <c r="B6554" s="14"/>
      <c r="C6554" s="1" t="s">
        <v>167</v>
      </c>
      <c r="D6554" s="2" t="s">
        <v>1197</v>
      </c>
      <c r="E6554" s="1" t="s">
        <v>17</v>
      </c>
      <c r="F6554" s="1" t="s">
        <v>2946</v>
      </c>
      <c r="G6554" s="1" t="b">
        <v>1</v>
      </c>
      <c r="H6554" s="1" t="b">
        <v>1</v>
      </c>
      <c r="I6554" s="1" t="s">
        <v>2221</v>
      </c>
      <c r="J6554" s="5"/>
    </row>
    <row r="6555" hidden="1">
      <c r="A6555" s="1" t="s">
        <v>1177</v>
      </c>
      <c r="B6555" s="14"/>
      <c r="C6555" s="1" t="s">
        <v>167</v>
      </c>
      <c r="D6555" s="2" t="s">
        <v>1160</v>
      </c>
      <c r="E6555" s="1" t="s">
        <v>13</v>
      </c>
      <c r="F6555" s="1" t="s">
        <v>2667</v>
      </c>
      <c r="G6555" s="1" t="b">
        <v>1</v>
      </c>
      <c r="H6555" s="1" t="b">
        <v>1</v>
      </c>
      <c r="I6555" s="1" t="s">
        <v>2221</v>
      </c>
      <c r="J6555" s="5"/>
    </row>
    <row r="6556" hidden="1">
      <c r="A6556" s="1" t="s">
        <v>1177</v>
      </c>
      <c r="B6556" s="14"/>
      <c r="C6556" s="1" t="s">
        <v>167</v>
      </c>
      <c r="D6556" s="2" t="s">
        <v>4223</v>
      </c>
      <c r="E6556" s="4"/>
      <c r="F6556" s="1" t="s">
        <v>2333</v>
      </c>
      <c r="G6556" s="1" t="b">
        <v>0</v>
      </c>
      <c r="H6556" s="1" t="b">
        <v>0</v>
      </c>
      <c r="I6556" s="1" t="s">
        <v>2221</v>
      </c>
      <c r="J6556" s="5"/>
    </row>
    <row r="6557" hidden="1">
      <c r="A6557" s="1" t="s">
        <v>1178</v>
      </c>
      <c r="B6557" s="14"/>
      <c r="C6557" s="1" t="s">
        <v>167</v>
      </c>
      <c r="D6557" s="2" t="s">
        <v>1197</v>
      </c>
      <c r="E6557" s="1" t="s">
        <v>17</v>
      </c>
      <c r="F6557" s="1" t="s">
        <v>2946</v>
      </c>
      <c r="G6557" s="1" t="b">
        <v>1</v>
      </c>
      <c r="H6557" s="1" t="b">
        <v>1</v>
      </c>
      <c r="I6557" s="1" t="s">
        <v>2221</v>
      </c>
      <c r="J6557" s="5"/>
    </row>
    <row r="6558" hidden="1">
      <c r="A6558" s="1" t="s">
        <v>1178</v>
      </c>
      <c r="B6558" s="14"/>
      <c r="C6558" s="1" t="s">
        <v>167</v>
      </c>
      <c r="D6558" s="2" t="s">
        <v>4223</v>
      </c>
      <c r="E6558" s="4"/>
      <c r="F6558" s="1" t="s">
        <v>2333</v>
      </c>
      <c r="G6558" s="1" t="b">
        <v>0</v>
      </c>
      <c r="H6558" s="1" t="b">
        <v>0</v>
      </c>
      <c r="I6558" s="1" t="s">
        <v>2221</v>
      </c>
      <c r="J6558" s="5"/>
    </row>
    <row r="6559" hidden="1">
      <c r="A6559" s="1" t="s">
        <v>1179</v>
      </c>
      <c r="B6559" s="14"/>
      <c r="C6559" s="1" t="s">
        <v>167</v>
      </c>
      <c r="D6559" s="2" t="s">
        <v>4222</v>
      </c>
      <c r="E6559" s="4"/>
      <c r="F6559" s="1" t="s">
        <v>2946</v>
      </c>
      <c r="G6559" s="1" t="b">
        <v>0</v>
      </c>
      <c r="H6559" s="1" t="b">
        <v>0</v>
      </c>
      <c r="I6559" s="1" t="s">
        <v>2221</v>
      </c>
      <c r="J6559" s="5"/>
    </row>
    <row r="6560" hidden="1">
      <c r="A6560" s="1" t="s">
        <v>1179</v>
      </c>
      <c r="B6560" s="14"/>
      <c r="C6560" s="1" t="s">
        <v>167</v>
      </c>
      <c r="D6560" s="2" t="s">
        <v>1160</v>
      </c>
      <c r="E6560" s="1" t="s">
        <v>13</v>
      </c>
      <c r="F6560" s="1" t="s">
        <v>2667</v>
      </c>
      <c r="G6560" s="1" t="b">
        <v>1</v>
      </c>
      <c r="H6560" s="1" t="b">
        <v>1</v>
      </c>
      <c r="I6560" s="1" t="s">
        <v>2221</v>
      </c>
      <c r="J6560" s="5"/>
    </row>
    <row r="6561" hidden="1">
      <c r="A6561" s="1" t="s">
        <v>1179</v>
      </c>
      <c r="B6561" s="14"/>
      <c r="C6561" s="1" t="s">
        <v>167</v>
      </c>
      <c r="D6561" s="2" t="s">
        <v>4223</v>
      </c>
      <c r="E6561" s="4"/>
      <c r="F6561" s="1" t="s">
        <v>2333</v>
      </c>
      <c r="G6561" s="1" t="b">
        <v>0</v>
      </c>
      <c r="H6561" s="1" t="b">
        <v>0</v>
      </c>
      <c r="I6561" s="1" t="s">
        <v>2221</v>
      </c>
      <c r="J6561" s="5"/>
    </row>
    <row r="6562" hidden="1">
      <c r="A6562" s="1" t="s">
        <v>1180</v>
      </c>
      <c r="B6562" s="14"/>
      <c r="C6562" s="1" t="s">
        <v>167</v>
      </c>
      <c r="D6562" s="2" t="s">
        <v>4222</v>
      </c>
      <c r="E6562" s="4"/>
      <c r="F6562" s="1" t="s">
        <v>2946</v>
      </c>
      <c r="G6562" s="1" t="b">
        <v>0</v>
      </c>
      <c r="H6562" s="1" t="b">
        <v>0</v>
      </c>
      <c r="I6562" s="1" t="s">
        <v>2221</v>
      </c>
      <c r="J6562" s="5"/>
    </row>
    <row r="6563" hidden="1">
      <c r="A6563" s="1" t="s">
        <v>1180</v>
      </c>
      <c r="B6563" s="14"/>
      <c r="C6563" s="1" t="s">
        <v>167</v>
      </c>
      <c r="D6563" s="2" t="s">
        <v>4223</v>
      </c>
      <c r="E6563" s="4"/>
      <c r="F6563" s="1" t="s">
        <v>2333</v>
      </c>
      <c r="G6563" s="1" t="b">
        <v>0</v>
      </c>
      <c r="H6563" s="1" t="b">
        <v>0</v>
      </c>
      <c r="I6563" s="1" t="s">
        <v>2221</v>
      </c>
      <c r="J6563" s="5"/>
    </row>
    <row r="6564" hidden="1">
      <c r="A6564" s="1" t="s">
        <v>1181</v>
      </c>
      <c r="B6564" s="14"/>
      <c r="C6564" s="1" t="s">
        <v>167</v>
      </c>
      <c r="D6564" s="2" t="s">
        <v>4222</v>
      </c>
      <c r="E6564" s="4"/>
      <c r="F6564" s="1" t="s">
        <v>2946</v>
      </c>
      <c r="G6564" s="1" t="b">
        <v>0</v>
      </c>
      <c r="H6564" s="1" t="b">
        <v>0</v>
      </c>
      <c r="I6564" s="1" t="s">
        <v>2221</v>
      </c>
      <c r="J6564" s="5"/>
    </row>
    <row r="6565" hidden="1">
      <c r="A6565" s="1" t="s">
        <v>1181</v>
      </c>
      <c r="B6565" s="14"/>
      <c r="C6565" s="1" t="s">
        <v>167</v>
      </c>
      <c r="D6565" s="2" t="s">
        <v>1160</v>
      </c>
      <c r="E6565" s="1" t="s">
        <v>13</v>
      </c>
      <c r="F6565" s="1" t="s">
        <v>2667</v>
      </c>
      <c r="G6565" s="1" t="b">
        <v>1</v>
      </c>
      <c r="H6565" s="1" t="b">
        <v>1</v>
      </c>
      <c r="I6565" s="1" t="s">
        <v>2221</v>
      </c>
      <c r="J6565" s="5"/>
    </row>
    <row r="6566" hidden="1">
      <c r="A6566" s="1" t="s">
        <v>1181</v>
      </c>
      <c r="B6566" s="14"/>
      <c r="C6566" s="1" t="s">
        <v>167</v>
      </c>
      <c r="D6566" s="2" t="s">
        <v>4223</v>
      </c>
      <c r="E6566" s="4"/>
      <c r="F6566" s="1" t="s">
        <v>2333</v>
      </c>
      <c r="G6566" s="1" t="b">
        <v>0</v>
      </c>
      <c r="H6566" s="1" t="b">
        <v>0</v>
      </c>
      <c r="I6566" s="1" t="s">
        <v>2221</v>
      </c>
      <c r="J6566" s="5"/>
    </row>
    <row r="6567" hidden="1">
      <c r="A6567" s="1" t="s">
        <v>1182</v>
      </c>
      <c r="B6567" s="14"/>
      <c r="C6567" s="1" t="s">
        <v>167</v>
      </c>
      <c r="D6567" s="2" t="s">
        <v>1160</v>
      </c>
      <c r="E6567" s="1" t="s">
        <v>13</v>
      </c>
      <c r="F6567" s="1" t="s">
        <v>2946</v>
      </c>
      <c r="G6567" s="1" t="b">
        <v>1</v>
      </c>
      <c r="H6567" s="1" t="b">
        <v>1</v>
      </c>
      <c r="I6567" s="1" t="s">
        <v>2221</v>
      </c>
      <c r="J6567" s="5"/>
    </row>
    <row r="6568" hidden="1">
      <c r="A6568" s="1" t="s">
        <v>1182</v>
      </c>
      <c r="B6568" s="14"/>
      <c r="C6568" s="1" t="s">
        <v>167</v>
      </c>
      <c r="D6568" s="2" t="s">
        <v>4223</v>
      </c>
      <c r="E6568" s="4"/>
      <c r="F6568" s="1" t="s">
        <v>2333</v>
      </c>
      <c r="G6568" s="1" t="b">
        <v>0</v>
      </c>
      <c r="H6568" s="1" t="b">
        <v>0</v>
      </c>
      <c r="I6568" s="1" t="s">
        <v>2221</v>
      </c>
      <c r="J6568" s="5"/>
    </row>
    <row r="6569" hidden="1">
      <c r="A6569" s="1" t="s">
        <v>1183</v>
      </c>
      <c r="B6569" s="14"/>
      <c r="C6569" s="1" t="s">
        <v>167</v>
      </c>
      <c r="D6569" s="2" t="s">
        <v>4222</v>
      </c>
      <c r="E6569" s="4"/>
      <c r="F6569" s="1" t="s">
        <v>2946</v>
      </c>
      <c r="G6569" s="1" t="b">
        <v>0</v>
      </c>
      <c r="H6569" s="1" t="b">
        <v>0</v>
      </c>
      <c r="I6569" s="1" t="s">
        <v>2221</v>
      </c>
      <c r="J6569" s="5"/>
    </row>
    <row r="6570" hidden="1">
      <c r="A6570" s="1" t="s">
        <v>1183</v>
      </c>
      <c r="B6570" s="14"/>
      <c r="C6570" s="1" t="s">
        <v>167</v>
      </c>
      <c r="D6570" s="2" t="s">
        <v>1160</v>
      </c>
      <c r="E6570" s="1" t="s">
        <v>13</v>
      </c>
      <c r="F6570" s="1" t="s">
        <v>2667</v>
      </c>
      <c r="G6570" s="1" t="b">
        <v>1</v>
      </c>
      <c r="H6570" s="1" t="b">
        <v>1</v>
      </c>
      <c r="I6570" s="1" t="s">
        <v>2221</v>
      </c>
      <c r="J6570" s="5"/>
    </row>
    <row r="6571" hidden="1">
      <c r="A6571" s="1" t="s">
        <v>1183</v>
      </c>
      <c r="B6571" s="14"/>
      <c r="C6571" s="1" t="s">
        <v>167</v>
      </c>
      <c r="D6571" s="2" t="s">
        <v>4223</v>
      </c>
      <c r="E6571" s="4"/>
      <c r="F6571" s="1" t="s">
        <v>2333</v>
      </c>
      <c r="G6571" s="1" t="b">
        <v>0</v>
      </c>
      <c r="H6571" s="1" t="b">
        <v>0</v>
      </c>
      <c r="I6571" s="1" t="s">
        <v>2221</v>
      </c>
      <c r="J6571" s="5"/>
    </row>
    <row r="6572" hidden="1">
      <c r="A6572" s="1" t="s">
        <v>1184</v>
      </c>
      <c r="B6572" s="14"/>
      <c r="C6572" s="1" t="s">
        <v>167</v>
      </c>
      <c r="D6572" s="2" t="s">
        <v>4222</v>
      </c>
      <c r="E6572" s="4"/>
      <c r="F6572" s="1" t="s">
        <v>2946</v>
      </c>
      <c r="G6572" s="1" t="b">
        <v>0</v>
      </c>
      <c r="H6572" s="1" t="b">
        <v>0</v>
      </c>
      <c r="I6572" s="1" t="s">
        <v>2221</v>
      </c>
      <c r="J6572" s="5"/>
    </row>
    <row r="6573" hidden="1">
      <c r="A6573" s="1" t="s">
        <v>1184</v>
      </c>
      <c r="B6573" s="14"/>
      <c r="C6573" s="1" t="s">
        <v>167</v>
      </c>
      <c r="D6573" s="2" t="s">
        <v>4223</v>
      </c>
      <c r="E6573" s="4"/>
      <c r="F6573" s="1" t="s">
        <v>2333</v>
      </c>
      <c r="G6573" s="1" t="b">
        <v>0</v>
      </c>
      <c r="H6573" s="1" t="b">
        <v>0</v>
      </c>
      <c r="I6573" s="1" t="s">
        <v>2221</v>
      </c>
      <c r="J6573" s="5"/>
    </row>
    <row r="6574" hidden="1">
      <c r="A6574" s="1" t="s">
        <v>1185</v>
      </c>
      <c r="B6574" s="14"/>
      <c r="C6574" s="1" t="s">
        <v>167</v>
      </c>
      <c r="D6574" s="2" t="s">
        <v>4222</v>
      </c>
      <c r="E6574" s="4"/>
      <c r="F6574" s="1" t="s">
        <v>2946</v>
      </c>
      <c r="G6574" s="1" t="b">
        <v>0</v>
      </c>
      <c r="H6574" s="1" t="b">
        <v>0</v>
      </c>
      <c r="I6574" s="1" t="s">
        <v>2221</v>
      </c>
      <c r="J6574" s="5"/>
    </row>
    <row r="6575" hidden="1">
      <c r="A6575" s="1" t="s">
        <v>1185</v>
      </c>
      <c r="B6575" s="14"/>
      <c r="C6575" s="1" t="s">
        <v>167</v>
      </c>
      <c r="D6575" s="2" t="s">
        <v>1160</v>
      </c>
      <c r="E6575" s="1" t="s">
        <v>13</v>
      </c>
      <c r="F6575" s="1" t="s">
        <v>2667</v>
      </c>
      <c r="G6575" s="1" t="b">
        <v>1</v>
      </c>
      <c r="H6575" s="1" t="b">
        <v>1</v>
      </c>
      <c r="I6575" s="1" t="s">
        <v>2221</v>
      </c>
      <c r="J6575" s="5"/>
    </row>
    <row r="6576" hidden="1">
      <c r="A6576" s="1" t="s">
        <v>1185</v>
      </c>
      <c r="B6576" s="14"/>
      <c r="C6576" s="1" t="s">
        <v>167</v>
      </c>
      <c r="D6576" s="2" t="s">
        <v>4223</v>
      </c>
      <c r="E6576" s="4"/>
      <c r="F6576" s="1" t="s">
        <v>2333</v>
      </c>
      <c r="G6576" s="1" t="b">
        <v>0</v>
      </c>
      <c r="H6576" s="1" t="b">
        <v>0</v>
      </c>
      <c r="I6576" s="1" t="s">
        <v>2221</v>
      </c>
      <c r="J6576" s="5"/>
    </row>
    <row r="6577" hidden="1">
      <c r="A6577" s="1" t="s">
        <v>1186</v>
      </c>
      <c r="B6577" s="14"/>
      <c r="C6577" s="1" t="s">
        <v>167</v>
      </c>
      <c r="D6577" s="2" t="s">
        <v>4222</v>
      </c>
      <c r="E6577" s="4"/>
      <c r="F6577" s="1" t="s">
        <v>2946</v>
      </c>
      <c r="G6577" s="1" t="b">
        <v>0</v>
      </c>
      <c r="H6577" s="1" t="b">
        <v>0</v>
      </c>
      <c r="I6577" s="1" t="s">
        <v>2221</v>
      </c>
      <c r="J6577" s="5"/>
    </row>
    <row r="6578" hidden="1">
      <c r="A6578" s="1" t="s">
        <v>1186</v>
      </c>
      <c r="B6578" s="14"/>
      <c r="C6578" s="1" t="s">
        <v>167</v>
      </c>
      <c r="D6578" s="2" t="s">
        <v>4223</v>
      </c>
      <c r="E6578" s="4"/>
      <c r="F6578" s="1" t="s">
        <v>2333</v>
      </c>
      <c r="G6578" s="1" t="b">
        <v>0</v>
      </c>
      <c r="H6578" s="1" t="b">
        <v>0</v>
      </c>
      <c r="I6578" s="1" t="s">
        <v>2221</v>
      </c>
      <c r="J6578" s="5"/>
    </row>
    <row r="6579" hidden="1">
      <c r="A6579" s="1" t="s">
        <v>1187</v>
      </c>
      <c r="B6579" s="14"/>
      <c r="C6579" s="1" t="s">
        <v>167</v>
      </c>
      <c r="D6579" s="2" t="s">
        <v>4222</v>
      </c>
      <c r="E6579" s="4"/>
      <c r="F6579" s="1" t="s">
        <v>2946</v>
      </c>
      <c r="G6579" s="1" t="b">
        <v>0</v>
      </c>
      <c r="H6579" s="1" t="b">
        <v>0</v>
      </c>
      <c r="I6579" s="1" t="s">
        <v>2221</v>
      </c>
      <c r="J6579" s="5"/>
    </row>
    <row r="6580" hidden="1">
      <c r="A6580" s="1" t="s">
        <v>1187</v>
      </c>
      <c r="B6580" s="14"/>
      <c r="C6580" s="1" t="s">
        <v>167</v>
      </c>
      <c r="D6580" s="2" t="s">
        <v>1160</v>
      </c>
      <c r="E6580" s="1" t="s">
        <v>13</v>
      </c>
      <c r="F6580" s="1" t="s">
        <v>2667</v>
      </c>
      <c r="G6580" s="1" t="b">
        <v>1</v>
      </c>
      <c r="H6580" s="1" t="b">
        <v>1</v>
      </c>
      <c r="I6580" s="1" t="s">
        <v>2221</v>
      </c>
      <c r="J6580" s="5"/>
    </row>
    <row r="6581" hidden="1">
      <c r="A6581" s="1" t="s">
        <v>1187</v>
      </c>
      <c r="B6581" s="14"/>
      <c r="C6581" s="1" t="s">
        <v>167</v>
      </c>
      <c r="D6581" s="2" t="s">
        <v>4223</v>
      </c>
      <c r="E6581" s="4"/>
      <c r="F6581" s="1" t="s">
        <v>2333</v>
      </c>
      <c r="G6581" s="1" t="b">
        <v>0</v>
      </c>
      <c r="H6581" s="1" t="b">
        <v>0</v>
      </c>
      <c r="I6581" s="1" t="s">
        <v>2221</v>
      </c>
      <c r="J6581" s="5"/>
    </row>
    <row r="6582" hidden="1">
      <c r="A6582" s="1" t="s">
        <v>1188</v>
      </c>
      <c r="B6582" s="14"/>
      <c r="C6582" s="1" t="s">
        <v>167</v>
      </c>
      <c r="D6582" s="2" t="s">
        <v>4222</v>
      </c>
      <c r="E6582" s="4"/>
      <c r="F6582" s="1" t="s">
        <v>2946</v>
      </c>
      <c r="G6582" s="1" t="b">
        <v>0</v>
      </c>
      <c r="H6582" s="1" t="b">
        <v>0</v>
      </c>
      <c r="I6582" s="1" t="s">
        <v>2221</v>
      </c>
      <c r="J6582" s="5"/>
    </row>
    <row r="6583" hidden="1">
      <c r="A6583" s="1" t="s">
        <v>1188</v>
      </c>
      <c r="B6583" s="14"/>
      <c r="C6583" s="1" t="s">
        <v>167</v>
      </c>
      <c r="D6583" s="2" t="s">
        <v>4223</v>
      </c>
      <c r="E6583" s="4"/>
      <c r="F6583" s="1" t="s">
        <v>2333</v>
      </c>
      <c r="G6583" s="1" t="b">
        <v>0</v>
      </c>
      <c r="H6583" s="1" t="b">
        <v>0</v>
      </c>
      <c r="I6583" s="1" t="s">
        <v>2221</v>
      </c>
      <c r="J6583" s="5"/>
    </row>
    <row r="6584" hidden="1">
      <c r="A6584" s="1" t="s">
        <v>1189</v>
      </c>
      <c r="B6584" s="14"/>
      <c r="C6584" s="1" t="s">
        <v>167</v>
      </c>
      <c r="D6584" s="2" t="s">
        <v>4222</v>
      </c>
      <c r="E6584" s="4"/>
      <c r="F6584" s="1" t="s">
        <v>2946</v>
      </c>
      <c r="G6584" s="1" t="b">
        <v>0</v>
      </c>
      <c r="H6584" s="1" t="b">
        <v>0</v>
      </c>
      <c r="I6584" s="1" t="s">
        <v>2221</v>
      </c>
      <c r="J6584" s="5"/>
    </row>
    <row r="6585" hidden="1">
      <c r="A6585" s="1" t="s">
        <v>1189</v>
      </c>
      <c r="B6585" s="14"/>
      <c r="C6585" s="1" t="s">
        <v>167</v>
      </c>
      <c r="D6585" s="2" t="s">
        <v>1160</v>
      </c>
      <c r="E6585" s="1" t="s">
        <v>13</v>
      </c>
      <c r="F6585" s="1" t="s">
        <v>2667</v>
      </c>
      <c r="G6585" s="1" t="b">
        <v>1</v>
      </c>
      <c r="H6585" s="1" t="b">
        <v>1</v>
      </c>
      <c r="I6585" s="1" t="s">
        <v>2221</v>
      </c>
      <c r="J6585" s="5"/>
    </row>
    <row r="6586" hidden="1">
      <c r="A6586" s="1" t="s">
        <v>1189</v>
      </c>
      <c r="B6586" s="14"/>
      <c r="C6586" s="1" t="s">
        <v>167</v>
      </c>
      <c r="D6586" s="2" t="s">
        <v>4223</v>
      </c>
      <c r="E6586" s="4"/>
      <c r="F6586" s="1" t="s">
        <v>2333</v>
      </c>
      <c r="G6586" s="1" t="b">
        <v>0</v>
      </c>
      <c r="H6586" s="1" t="b">
        <v>0</v>
      </c>
      <c r="I6586" s="1" t="s">
        <v>2221</v>
      </c>
      <c r="J6586" s="5"/>
    </row>
    <row r="6587" hidden="1">
      <c r="A6587" s="1" t="s">
        <v>1190</v>
      </c>
      <c r="B6587" s="14"/>
      <c r="C6587" s="1" t="s">
        <v>167</v>
      </c>
      <c r="D6587" s="2" t="s">
        <v>1161</v>
      </c>
      <c r="E6587" s="1" t="s">
        <v>15</v>
      </c>
      <c r="F6587" s="1" t="s">
        <v>4224</v>
      </c>
      <c r="G6587" s="1" t="b">
        <v>1</v>
      </c>
      <c r="H6587" s="1" t="b">
        <v>1</v>
      </c>
      <c r="I6587" s="1" t="s">
        <v>2221</v>
      </c>
      <c r="J6587" s="5"/>
    </row>
    <row r="6588" hidden="1">
      <c r="A6588" s="1" t="s">
        <v>1190</v>
      </c>
      <c r="B6588" s="14"/>
      <c r="C6588" s="1" t="s">
        <v>167</v>
      </c>
      <c r="D6588" s="2" t="s">
        <v>1197</v>
      </c>
      <c r="E6588" s="1" t="s">
        <v>17</v>
      </c>
      <c r="F6588" s="1" t="s">
        <v>4225</v>
      </c>
      <c r="G6588" s="1" t="b">
        <v>1</v>
      </c>
      <c r="H6588" s="1" t="b">
        <v>1</v>
      </c>
      <c r="I6588" s="1" t="s">
        <v>2221</v>
      </c>
      <c r="J6588" s="5"/>
    </row>
    <row r="6589" hidden="1">
      <c r="A6589" s="1" t="s">
        <v>1190</v>
      </c>
      <c r="B6589" s="14"/>
      <c r="C6589" s="1" t="s">
        <v>167</v>
      </c>
      <c r="D6589" s="2" t="s">
        <v>1196</v>
      </c>
      <c r="E6589" s="1" t="s">
        <v>15</v>
      </c>
      <c r="F6589" s="1" t="s">
        <v>2333</v>
      </c>
      <c r="G6589" s="1" t="b">
        <v>1</v>
      </c>
      <c r="H6589" s="1" t="b">
        <v>1</v>
      </c>
      <c r="I6589" s="1" t="s">
        <v>2221</v>
      </c>
      <c r="J6589" s="5"/>
    </row>
    <row r="6590">
      <c r="A6590" s="1" t="s">
        <v>1191</v>
      </c>
      <c r="B6590" s="13">
        <v>45638.87826388889</v>
      </c>
      <c r="C6590" s="1" t="s">
        <v>167</v>
      </c>
      <c r="D6590" s="2" t="s">
        <v>4222</v>
      </c>
      <c r="E6590" s="4"/>
      <c r="F6590" s="1" t="s">
        <v>2946</v>
      </c>
      <c r="G6590" s="1" t="b">
        <v>0</v>
      </c>
      <c r="H6590" s="1" t="b">
        <v>0</v>
      </c>
      <c r="I6590" s="1" t="s">
        <v>2221</v>
      </c>
      <c r="J6590" s="5"/>
    </row>
    <row r="6591">
      <c r="A6591" s="1" t="s">
        <v>1191</v>
      </c>
      <c r="B6591" s="13">
        <v>45638.87826388889</v>
      </c>
      <c r="C6591" s="1" t="s">
        <v>167</v>
      </c>
      <c r="D6591" s="2" t="s">
        <v>1160</v>
      </c>
      <c r="E6591" s="1" t="s">
        <v>13</v>
      </c>
      <c r="F6591" s="1" t="s">
        <v>2667</v>
      </c>
      <c r="G6591" s="1" t="b">
        <v>1</v>
      </c>
      <c r="H6591" s="1" t="b">
        <v>1</v>
      </c>
      <c r="I6591" s="1" t="s">
        <v>2221</v>
      </c>
      <c r="J6591" s="5"/>
    </row>
    <row r="6592">
      <c r="A6592" s="1" t="s">
        <v>1191</v>
      </c>
      <c r="B6592" s="13">
        <v>45638.87826388889</v>
      </c>
      <c r="C6592" s="1" t="s">
        <v>167</v>
      </c>
      <c r="D6592" s="2" t="s">
        <v>4223</v>
      </c>
      <c r="E6592" s="4"/>
      <c r="F6592" s="1" t="s">
        <v>2333</v>
      </c>
      <c r="G6592" s="1" t="b">
        <v>0</v>
      </c>
      <c r="H6592" s="1" t="b">
        <v>0</v>
      </c>
      <c r="I6592" s="1" t="s">
        <v>2221</v>
      </c>
      <c r="J6592" s="5"/>
    </row>
    <row r="6593">
      <c r="A6593" s="1" t="s">
        <v>1192</v>
      </c>
      <c r="B6593" s="13">
        <v>45968.75880787037</v>
      </c>
      <c r="C6593" s="1" t="s">
        <v>167</v>
      </c>
      <c r="D6593" s="2" t="s">
        <v>1160</v>
      </c>
      <c r="E6593" s="1" t="s">
        <v>13</v>
      </c>
      <c r="F6593" s="1" t="s">
        <v>4226</v>
      </c>
      <c r="G6593" s="1" t="b">
        <v>1</v>
      </c>
      <c r="H6593" s="1" t="b">
        <v>1</v>
      </c>
      <c r="I6593" s="1" t="s">
        <v>2221</v>
      </c>
      <c r="J6593" s="5"/>
    </row>
    <row r="6594">
      <c r="A6594" s="1" t="s">
        <v>1192</v>
      </c>
      <c r="B6594" s="13">
        <v>45968.75880787037</v>
      </c>
      <c r="C6594" s="1" t="s">
        <v>167</v>
      </c>
      <c r="D6594" s="2" t="s">
        <v>4223</v>
      </c>
      <c r="E6594" s="4"/>
      <c r="F6594" s="1" t="s">
        <v>2333</v>
      </c>
      <c r="G6594" s="1" t="b">
        <v>0</v>
      </c>
      <c r="H6594" s="1" t="b">
        <v>0</v>
      </c>
      <c r="I6594" s="1" t="s">
        <v>2221</v>
      </c>
      <c r="J6594" s="5"/>
    </row>
    <row r="6595">
      <c r="A6595" s="1" t="s">
        <v>1193</v>
      </c>
      <c r="B6595" s="13">
        <v>45968.75760416666</v>
      </c>
      <c r="C6595" s="1" t="s">
        <v>167</v>
      </c>
      <c r="D6595" s="2" t="s">
        <v>1160</v>
      </c>
      <c r="E6595" s="1" t="s">
        <v>13</v>
      </c>
      <c r="F6595" s="1" t="s">
        <v>4226</v>
      </c>
      <c r="G6595" s="1" t="b">
        <v>1</v>
      </c>
      <c r="H6595" s="1" t="b">
        <v>1</v>
      </c>
      <c r="I6595" s="1" t="s">
        <v>2221</v>
      </c>
      <c r="J6595" s="5"/>
    </row>
    <row r="6596">
      <c r="A6596" s="1" t="s">
        <v>1193</v>
      </c>
      <c r="B6596" s="13">
        <v>45968.75760416666</v>
      </c>
      <c r="C6596" s="1" t="s">
        <v>167</v>
      </c>
      <c r="D6596" s="2" t="s">
        <v>4223</v>
      </c>
      <c r="E6596" s="4"/>
      <c r="F6596" s="1" t="s">
        <v>2333</v>
      </c>
      <c r="G6596" s="1" t="b">
        <v>0</v>
      </c>
      <c r="H6596" s="1" t="b">
        <v>0</v>
      </c>
      <c r="I6596" s="1" t="s">
        <v>2221</v>
      </c>
      <c r="J6596" s="5"/>
    </row>
    <row r="6597">
      <c r="A6597" s="1" t="s">
        <v>1194</v>
      </c>
      <c r="B6597" s="13">
        <v>46010.781122685185</v>
      </c>
      <c r="C6597" s="1" t="s">
        <v>167</v>
      </c>
      <c r="D6597" s="2" t="s">
        <v>1197</v>
      </c>
      <c r="E6597" s="1" t="s">
        <v>17</v>
      </c>
      <c r="F6597" s="1" t="s">
        <v>2946</v>
      </c>
      <c r="G6597" s="1" t="b">
        <v>1</v>
      </c>
      <c r="H6597" s="1" t="b">
        <v>1</v>
      </c>
      <c r="I6597" s="1" t="s">
        <v>2221</v>
      </c>
      <c r="J6597" s="5"/>
    </row>
    <row r="6598">
      <c r="A6598" s="1" t="s">
        <v>1194</v>
      </c>
      <c r="B6598" s="13">
        <v>46010.781122685185</v>
      </c>
      <c r="C6598" s="1" t="s">
        <v>167</v>
      </c>
      <c r="D6598" s="2" t="s">
        <v>1160</v>
      </c>
      <c r="E6598" s="1" t="s">
        <v>13</v>
      </c>
      <c r="F6598" s="1" t="s">
        <v>2667</v>
      </c>
      <c r="G6598" s="1" t="b">
        <v>1</v>
      </c>
      <c r="H6598" s="1" t="b">
        <v>1</v>
      </c>
      <c r="I6598" s="1" t="s">
        <v>2221</v>
      </c>
      <c r="J6598" s="5"/>
    </row>
    <row r="6599">
      <c r="A6599" s="1" t="s">
        <v>1194</v>
      </c>
      <c r="B6599" s="13">
        <v>46010.781122685185</v>
      </c>
      <c r="C6599" s="1" t="s">
        <v>167</v>
      </c>
      <c r="D6599" s="2" t="s">
        <v>4223</v>
      </c>
      <c r="E6599" s="4"/>
      <c r="F6599" s="1" t="s">
        <v>2333</v>
      </c>
      <c r="G6599" s="1" t="b">
        <v>0</v>
      </c>
      <c r="H6599" s="1" t="b">
        <v>0</v>
      </c>
      <c r="I6599" s="1" t="s">
        <v>2221</v>
      </c>
      <c r="J6599" s="5"/>
    </row>
    <row r="6600">
      <c r="A6600" s="2" t="s">
        <v>1195</v>
      </c>
      <c r="B6600" s="13">
        <v>46027.585381944446</v>
      </c>
      <c r="C6600" s="1" t="s">
        <v>167</v>
      </c>
      <c r="D6600" s="2" t="s">
        <v>1161</v>
      </c>
      <c r="E6600" s="1" t="s">
        <v>15</v>
      </c>
      <c r="F6600" s="1" t="s">
        <v>4224</v>
      </c>
      <c r="G6600" s="1" t="b">
        <v>1</v>
      </c>
      <c r="H6600" s="1" t="b">
        <v>1</v>
      </c>
      <c r="I6600" s="1" t="s">
        <v>2221</v>
      </c>
      <c r="J6600" s="5"/>
    </row>
    <row r="6601">
      <c r="A6601" s="2" t="s">
        <v>1195</v>
      </c>
      <c r="B6601" s="13">
        <v>46027.585381944446</v>
      </c>
      <c r="C6601" s="1" t="s">
        <v>167</v>
      </c>
      <c r="D6601" s="2" t="s">
        <v>1197</v>
      </c>
      <c r="E6601" s="1" t="s">
        <v>17</v>
      </c>
      <c r="F6601" s="1" t="s">
        <v>4225</v>
      </c>
      <c r="G6601" s="1" t="b">
        <v>1</v>
      </c>
      <c r="H6601" s="1" t="b">
        <v>1</v>
      </c>
      <c r="I6601" s="1" t="s">
        <v>2221</v>
      </c>
      <c r="J6601" s="5"/>
    </row>
    <row r="6602">
      <c r="A6602" s="2" t="s">
        <v>1195</v>
      </c>
      <c r="B6602" s="13">
        <v>46027.585381944446</v>
      </c>
      <c r="C6602" s="1" t="s">
        <v>167</v>
      </c>
      <c r="D6602" s="2" t="s">
        <v>1196</v>
      </c>
      <c r="E6602" s="1" t="s">
        <v>15</v>
      </c>
      <c r="F6602" s="1" t="s">
        <v>2333</v>
      </c>
      <c r="G6602" s="1" t="b">
        <v>1</v>
      </c>
      <c r="H6602" s="1" t="b">
        <v>1</v>
      </c>
      <c r="I6602" s="1" t="s">
        <v>2221</v>
      </c>
      <c r="J6602" s="5"/>
    </row>
    <row r="6603">
      <c r="A6603" s="2" t="s">
        <v>1196</v>
      </c>
      <c r="B6603" s="13">
        <v>44180.566782407404</v>
      </c>
      <c r="C6603" s="1" t="s">
        <v>15</v>
      </c>
      <c r="D6603" s="2" t="s">
        <v>1171</v>
      </c>
      <c r="E6603" s="1" t="s">
        <v>15</v>
      </c>
      <c r="F6603" s="4"/>
      <c r="G6603" s="1" t="b">
        <v>1</v>
      </c>
      <c r="H6603" s="1" t="b">
        <v>1</v>
      </c>
      <c r="I6603" s="1" t="s">
        <v>2207</v>
      </c>
      <c r="J6603" s="5"/>
    </row>
    <row r="6604">
      <c r="A6604" s="2" t="s">
        <v>1196</v>
      </c>
      <c r="B6604" s="13">
        <v>44180.566782407404</v>
      </c>
      <c r="C6604" s="1" t="s">
        <v>15</v>
      </c>
      <c r="D6604" s="2" t="s">
        <v>1171</v>
      </c>
      <c r="E6604" s="1" t="s">
        <v>15</v>
      </c>
      <c r="F6604" s="1" t="s">
        <v>3600</v>
      </c>
      <c r="G6604" s="1" t="b">
        <v>1</v>
      </c>
      <c r="H6604" s="1" t="b">
        <v>1</v>
      </c>
      <c r="I6604" s="1" t="s">
        <v>2207</v>
      </c>
      <c r="J6604" s="5"/>
    </row>
    <row r="6605">
      <c r="A6605" s="2" t="s">
        <v>1197</v>
      </c>
      <c r="B6605" s="13">
        <v>46081.78480324074</v>
      </c>
      <c r="C6605" s="1" t="s">
        <v>17</v>
      </c>
      <c r="D6605" s="2" t="s">
        <v>1162</v>
      </c>
      <c r="E6605" s="1" t="s">
        <v>20</v>
      </c>
      <c r="F6605" s="4"/>
      <c r="G6605" s="1" t="b">
        <v>1</v>
      </c>
      <c r="H6605" s="1" t="b">
        <v>1</v>
      </c>
      <c r="I6605" s="1" t="s">
        <v>2207</v>
      </c>
      <c r="J6605" s="5"/>
    </row>
    <row r="6606">
      <c r="A6606" s="2" t="s">
        <v>1197</v>
      </c>
      <c r="B6606" s="13">
        <v>46081.78480324074</v>
      </c>
      <c r="C6606" s="1" t="s">
        <v>17</v>
      </c>
      <c r="D6606" s="2" t="s">
        <v>1162</v>
      </c>
      <c r="E6606" s="1" t="s">
        <v>20</v>
      </c>
      <c r="F6606" s="1" t="s">
        <v>2411</v>
      </c>
      <c r="G6606" s="1" t="b">
        <v>1</v>
      </c>
      <c r="H6606" s="1" t="b">
        <v>1</v>
      </c>
      <c r="I6606" s="1" t="s">
        <v>2207</v>
      </c>
      <c r="J6606" s="5"/>
    </row>
    <row r="6607">
      <c r="A6607" s="2" t="s">
        <v>1198</v>
      </c>
      <c r="B6607" s="13">
        <v>45682.62163194444</v>
      </c>
      <c r="C6607" s="1" t="s">
        <v>15</v>
      </c>
      <c r="D6607" s="2" t="s">
        <v>1171</v>
      </c>
      <c r="E6607" s="1" t="s">
        <v>15</v>
      </c>
      <c r="F6607" s="4"/>
      <c r="G6607" s="1" t="b">
        <v>1</v>
      </c>
      <c r="H6607" s="1" t="b">
        <v>1</v>
      </c>
      <c r="I6607" s="1" t="s">
        <v>2207</v>
      </c>
      <c r="J6607" s="5"/>
    </row>
    <row r="6608">
      <c r="A6608" s="2" t="s">
        <v>1198</v>
      </c>
      <c r="B6608" s="13">
        <v>45682.62163194444</v>
      </c>
      <c r="C6608" s="1" t="s">
        <v>15</v>
      </c>
      <c r="D6608" s="2" t="s">
        <v>1171</v>
      </c>
      <c r="E6608" s="1" t="s">
        <v>15</v>
      </c>
      <c r="F6608" s="1" t="s">
        <v>3600</v>
      </c>
      <c r="G6608" s="1" t="b">
        <v>1</v>
      </c>
      <c r="H6608" s="1" t="b">
        <v>1</v>
      </c>
      <c r="I6608" s="1" t="s">
        <v>2207</v>
      </c>
      <c r="J6608" s="5"/>
    </row>
    <row r="6609">
      <c r="A6609" s="2" t="s">
        <v>1199</v>
      </c>
      <c r="B6609" s="13">
        <v>46010.78827546297</v>
      </c>
      <c r="C6609" s="1" t="s">
        <v>15</v>
      </c>
      <c r="D6609" s="2" t="s">
        <v>1162</v>
      </c>
      <c r="E6609" s="1" t="s">
        <v>20</v>
      </c>
      <c r="F6609" s="4"/>
      <c r="G6609" s="1" t="b">
        <v>1</v>
      </c>
      <c r="H6609" s="1" t="b">
        <v>1</v>
      </c>
      <c r="I6609" s="1" t="s">
        <v>2207</v>
      </c>
      <c r="J6609" s="5"/>
    </row>
    <row r="6610">
      <c r="A6610" s="2" t="s">
        <v>1199</v>
      </c>
      <c r="B6610" s="13">
        <v>46010.78827546297</v>
      </c>
      <c r="C6610" s="1" t="s">
        <v>15</v>
      </c>
      <c r="D6610" s="2" t="s">
        <v>1162</v>
      </c>
      <c r="E6610" s="1" t="s">
        <v>20</v>
      </c>
      <c r="F6610" s="1" t="s">
        <v>2411</v>
      </c>
      <c r="G6610" s="1" t="b">
        <v>1</v>
      </c>
      <c r="H6610" s="1" t="b">
        <v>1</v>
      </c>
      <c r="I6610" s="1" t="s">
        <v>2207</v>
      </c>
      <c r="J6610" s="5"/>
    </row>
    <row r="6611">
      <c r="A6611" s="1" t="s">
        <v>1200</v>
      </c>
      <c r="B6611" s="13">
        <v>46076.76887731481</v>
      </c>
      <c r="C6611" s="1" t="s">
        <v>167</v>
      </c>
      <c r="D6611" s="2" t="s">
        <v>1026</v>
      </c>
      <c r="E6611" s="1" t="s">
        <v>17</v>
      </c>
      <c r="F6611" s="4"/>
      <c r="G6611" s="1" t="b">
        <v>1</v>
      </c>
      <c r="H6611" s="1" t="b">
        <v>1</v>
      </c>
      <c r="I6611" s="1" t="s">
        <v>2207</v>
      </c>
      <c r="J6611" s="5"/>
    </row>
    <row r="6612">
      <c r="A6612" s="1" t="s">
        <v>1200</v>
      </c>
      <c r="B6612" s="13">
        <v>46076.76887731481</v>
      </c>
      <c r="C6612" s="1" t="s">
        <v>167</v>
      </c>
      <c r="D6612" s="2" t="s">
        <v>1026</v>
      </c>
      <c r="E6612" s="1" t="s">
        <v>17</v>
      </c>
      <c r="F6612" s="1" t="s">
        <v>3676</v>
      </c>
      <c r="G6612" s="1" t="b">
        <v>1</v>
      </c>
      <c r="H6612" s="1" t="b">
        <v>1</v>
      </c>
      <c r="I6612" s="1" t="s">
        <v>2207</v>
      </c>
      <c r="J6612" s="5"/>
    </row>
    <row r="6613">
      <c r="A6613" s="1" t="s">
        <v>1200</v>
      </c>
      <c r="B6613" s="13">
        <v>46076.76887731481</v>
      </c>
      <c r="C6613" s="1" t="s">
        <v>167</v>
      </c>
      <c r="D6613" s="2" t="s">
        <v>1026</v>
      </c>
      <c r="E6613" s="1" t="s">
        <v>17</v>
      </c>
      <c r="F6613" s="1" t="s">
        <v>3883</v>
      </c>
      <c r="G6613" s="1" t="b">
        <v>1</v>
      </c>
      <c r="H6613" s="1" t="b">
        <v>1</v>
      </c>
      <c r="I6613" s="1" t="s">
        <v>2221</v>
      </c>
      <c r="J6613" s="5"/>
    </row>
    <row r="6614">
      <c r="A6614" s="1" t="s">
        <v>1200</v>
      </c>
      <c r="B6614" s="13">
        <v>46076.76887731481</v>
      </c>
      <c r="C6614" s="1" t="s">
        <v>167</v>
      </c>
      <c r="D6614" s="2" t="s">
        <v>1025</v>
      </c>
      <c r="E6614" s="1" t="s">
        <v>17</v>
      </c>
      <c r="F6614" s="1" t="s">
        <v>3884</v>
      </c>
      <c r="G6614" s="1" t="b">
        <v>1</v>
      </c>
      <c r="H6614" s="1" t="b">
        <v>1</v>
      </c>
      <c r="I6614" s="1" t="s">
        <v>2221</v>
      </c>
      <c r="J6614" s="5"/>
    </row>
    <row r="6615">
      <c r="A6615" s="1" t="s">
        <v>1200</v>
      </c>
      <c r="B6615" s="13">
        <v>46076.76887731481</v>
      </c>
      <c r="C6615" s="1" t="s">
        <v>167</v>
      </c>
      <c r="D6615" s="2" t="s">
        <v>1026</v>
      </c>
      <c r="E6615" s="1" t="s">
        <v>17</v>
      </c>
      <c r="F6615" s="1" t="s">
        <v>3886</v>
      </c>
      <c r="G6615" s="1" t="b">
        <v>1</v>
      </c>
      <c r="H6615" s="1" t="b">
        <v>1</v>
      </c>
      <c r="I6615" s="1" t="s">
        <v>2221</v>
      </c>
      <c r="J6615" s="5"/>
    </row>
    <row r="6616">
      <c r="A6616" s="1" t="s">
        <v>1200</v>
      </c>
      <c r="B6616" s="13">
        <v>46076.76887731481</v>
      </c>
      <c r="C6616" s="1" t="s">
        <v>167</v>
      </c>
      <c r="D6616" s="2" t="s">
        <v>1048</v>
      </c>
      <c r="E6616" s="1" t="s">
        <v>15</v>
      </c>
      <c r="F6616" s="1" t="s">
        <v>3887</v>
      </c>
      <c r="G6616" s="1" t="b">
        <v>1</v>
      </c>
      <c r="H6616" s="1" t="b">
        <v>1</v>
      </c>
      <c r="I6616" s="1" t="s">
        <v>2221</v>
      </c>
      <c r="J6616" s="5"/>
    </row>
    <row r="6617">
      <c r="A6617" s="1" t="s">
        <v>1200</v>
      </c>
      <c r="B6617" s="13">
        <v>46076.76887731481</v>
      </c>
      <c r="C6617" s="1" t="s">
        <v>167</v>
      </c>
      <c r="D6617" s="2" t="s">
        <v>1051</v>
      </c>
      <c r="E6617" s="1" t="s">
        <v>15</v>
      </c>
      <c r="F6617" s="1" t="s">
        <v>3881</v>
      </c>
      <c r="G6617" s="1" t="b">
        <v>1</v>
      </c>
      <c r="H6617" s="1" t="b">
        <v>1</v>
      </c>
      <c r="I6617" s="1" t="s">
        <v>2221</v>
      </c>
      <c r="J6617" s="5"/>
    </row>
    <row r="6618">
      <c r="A6618" s="1" t="s">
        <v>1200</v>
      </c>
      <c r="B6618" s="13">
        <v>46076.76887731481</v>
      </c>
      <c r="C6618" s="1" t="s">
        <v>167</v>
      </c>
      <c r="D6618" s="2" t="s">
        <v>1023</v>
      </c>
      <c r="E6618" s="1" t="s">
        <v>15</v>
      </c>
      <c r="F6618" s="1" t="s">
        <v>2923</v>
      </c>
      <c r="G6618" s="1" t="b">
        <v>1</v>
      </c>
      <c r="H6618" s="1" t="b">
        <v>1</v>
      </c>
      <c r="I6618" s="1" t="s">
        <v>2221</v>
      </c>
      <c r="J6618" s="5"/>
    </row>
    <row r="6619">
      <c r="A6619" s="2" t="s">
        <v>1201</v>
      </c>
      <c r="B6619" s="13">
        <v>46076.77056712963</v>
      </c>
      <c r="C6619" s="1" t="s">
        <v>167</v>
      </c>
      <c r="D6619" s="2" t="s">
        <v>18</v>
      </c>
      <c r="E6619" s="1" t="s">
        <v>17</v>
      </c>
      <c r="F6619" s="1" t="s">
        <v>2330</v>
      </c>
      <c r="G6619" s="1" t="b">
        <v>1</v>
      </c>
      <c r="H6619" s="1" t="b">
        <v>1</v>
      </c>
      <c r="I6619" s="1" t="s">
        <v>2207</v>
      </c>
      <c r="J6619" s="5"/>
    </row>
    <row r="6620">
      <c r="A6620" s="2" t="s">
        <v>1202</v>
      </c>
      <c r="B6620" s="13">
        <v>46076.77185185185</v>
      </c>
      <c r="C6620" s="1" t="s">
        <v>167</v>
      </c>
      <c r="D6620" s="1" t="s">
        <v>647</v>
      </c>
      <c r="E6620" s="1" t="s">
        <v>20</v>
      </c>
      <c r="F6620" s="4"/>
      <c r="G6620" s="1" t="b">
        <v>1</v>
      </c>
      <c r="H6620" s="1" t="b">
        <v>1</v>
      </c>
      <c r="I6620" s="1" t="s">
        <v>2207</v>
      </c>
      <c r="J6620" s="5"/>
    </row>
    <row r="6621">
      <c r="A6621" s="2" t="s">
        <v>1202</v>
      </c>
      <c r="B6621" s="13">
        <v>46076.77185185185</v>
      </c>
      <c r="C6621" s="1" t="s">
        <v>167</v>
      </c>
      <c r="D6621" s="1" t="s">
        <v>647</v>
      </c>
      <c r="E6621" s="1" t="s">
        <v>20</v>
      </c>
      <c r="F6621" s="1" t="s">
        <v>2411</v>
      </c>
      <c r="G6621" s="1" t="b">
        <v>1</v>
      </c>
      <c r="H6621" s="1" t="b">
        <v>1</v>
      </c>
      <c r="I6621" s="1" t="s">
        <v>2207</v>
      </c>
      <c r="J6621" s="5"/>
    </row>
    <row r="6622">
      <c r="A6622" s="2" t="s">
        <v>1202</v>
      </c>
      <c r="B6622" s="13">
        <v>46076.77185185185</v>
      </c>
      <c r="C6622" s="1" t="s">
        <v>167</v>
      </c>
      <c r="D6622" s="2" t="s">
        <v>579</v>
      </c>
      <c r="E6622" s="1" t="s">
        <v>15</v>
      </c>
      <c r="F6622" s="1" t="s">
        <v>3129</v>
      </c>
      <c r="G6622" s="1" t="b">
        <v>1</v>
      </c>
      <c r="H6622" s="1" t="b">
        <v>1</v>
      </c>
      <c r="I6622" s="1" t="s">
        <v>2221</v>
      </c>
      <c r="J6622" s="5"/>
    </row>
    <row r="6623">
      <c r="A6623" s="2" t="s">
        <v>1203</v>
      </c>
      <c r="B6623" s="13">
        <v>46076.77517361111</v>
      </c>
      <c r="C6623" s="1" t="s">
        <v>167</v>
      </c>
      <c r="D6623" s="2" t="s">
        <v>724</v>
      </c>
      <c r="E6623" s="1" t="s">
        <v>15</v>
      </c>
      <c r="F6623" s="1" t="s">
        <v>3446</v>
      </c>
      <c r="G6623" s="1" t="b">
        <v>1</v>
      </c>
      <c r="H6623" s="1" t="b">
        <v>1</v>
      </c>
      <c r="I6623" s="1" t="s">
        <v>2221</v>
      </c>
      <c r="J6623" s="5"/>
    </row>
    <row r="6624">
      <c r="A6624" s="2" t="s">
        <v>1203</v>
      </c>
      <c r="B6624" s="13">
        <v>46076.77517361111</v>
      </c>
      <c r="C6624" s="1" t="s">
        <v>167</v>
      </c>
      <c r="D6624" s="2" t="s">
        <v>763</v>
      </c>
      <c r="E6624" s="1" t="s">
        <v>15</v>
      </c>
      <c r="F6624" s="1" t="s">
        <v>2923</v>
      </c>
      <c r="G6624" s="1" t="b">
        <v>1</v>
      </c>
      <c r="H6624" s="1" t="b">
        <v>1</v>
      </c>
      <c r="I6624" s="1" t="s">
        <v>2221</v>
      </c>
      <c r="J6624" s="5"/>
    </row>
    <row r="6625">
      <c r="A6625" s="2" t="s">
        <v>1204</v>
      </c>
      <c r="B6625" s="13">
        <v>46076.77728009259</v>
      </c>
      <c r="C6625" s="1" t="s">
        <v>167</v>
      </c>
      <c r="D6625" s="2" t="s">
        <v>857</v>
      </c>
      <c r="E6625" s="1" t="s">
        <v>15</v>
      </c>
      <c r="F6625" s="1" t="s">
        <v>2923</v>
      </c>
      <c r="G6625" s="1" t="b">
        <v>1</v>
      </c>
      <c r="H6625" s="1" t="b">
        <v>1</v>
      </c>
      <c r="I6625" s="1" t="s">
        <v>2221</v>
      </c>
      <c r="J6625" s="5"/>
    </row>
    <row r="6626">
      <c r="A6626" s="2" t="s">
        <v>1205</v>
      </c>
      <c r="B6626" s="13">
        <v>46076.778333333335</v>
      </c>
      <c r="C6626" s="1" t="s">
        <v>167</v>
      </c>
      <c r="D6626" s="2" t="s">
        <v>405</v>
      </c>
      <c r="E6626" s="1" t="s">
        <v>17</v>
      </c>
      <c r="F6626" s="4"/>
      <c r="G6626" s="1" t="b">
        <v>1</v>
      </c>
      <c r="H6626" s="1" t="b">
        <v>1</v>
      </c>
      <c r="I6626" s="1" t="s">
        <v>2207</v>
      </c>
      <c r="J6626" s="5"/>
    </row>
    <row r="6627">
      <c r="A6627" s="2" t="s">
        <v>1205</v>
      </c>
      <c r="B6627" s="13">
        <v>46076.778333333335</v>
      </c>
      <c r="C6627" s="1" t="s">
        <v>167</v>
      </c>
      <c r="D6627" s="2" t="s">
        <v>405</v>
      </c>
      <c r="E6627" s="1" t="s">
        <v>17</v>
      </c>
      <c r="F6627" s="1" t="s">
        <v>2783</v>
      </c>
      <c r="G6627" s="1" t="b">
        <v>1</v>
      </c>
      <c r="H6627" s="1" t="b">
        <v>1</v>
      </c>
      <c r="I6627" s="1" t="s">
        <v>2207</v>
      </c>
      <c r="J6627" s="5"/>
    </row>
    <row r="6628">
      <c r="A6628" s="2" t="s">
        <v>1205</v>
      </c>
      <c r="B6628" s="13">
        <v>46076.778333333335</v>
      </c>
      <c r="C6628" s="1" t="s">
        <v>167</v>
      </c>
      <c r="D6628" s="2" t="s">
        <v>401</v>
      </c>
      <c r="E6628" s="1" t="s">
        <v>15</v>
      </c>
      <c r="F6628" s="1" t="s">
        <v>2923</v>
      </c>
      <c r="G6628" s="1" t="b">
        <v>1</v>
      </c>
      <c r="H6628" s="1" t="b">
        <v>1</v>
      </c>
      <c r="I6628" s="1" t="s">
        <v>2221</v>
      </c>
      <c r="J6628" s="5"/>
    </row>
    <row r="6629">
      <c r="A6629" s="2" t="s">
        <v>1206</v>
      </c>
      <c r="B6629" s="13">
        <v>46076.7816087963</v>
      </c>
      <c r="C6629" s="1" t="s">
        <v>167</v>
      </c>
      <c r="D6629" s="2" t="s">
        <v>573</v>
      </c>
      <c r="E6629" s="1" t="s">
        <v>15</v>
      </c>
      <c r="F6629" s="1" t="s">
        <v>2333</v>
      </c>
      <c r="G6629" s="1" t="b">
        <v>1</v>
      </c>
      <c r="H6629" s="1" t="b">
        <v>1</v>
      </c>
      <c r="I6629" s="1" t="s">
        <v>2221</v>
      </c>
      <c r="J6629" s="5"/>
    </row>
    <row r="6630">
      <c r="A6630" s="2" t="s">
        <v>1207</v>
      </c>
      <c r="B6630" s="13">
        <v>46076.77953703704</v>
      </c>
      <c r="C6630" s="1" t="s">
        <v>167</v>
      </c>
      <c r="D6630" s="2" t="s">
        <v>1160</v>
      </c>
      <c r="E6630" s="1" t="s">
        <v>13</v>
      </c>
      <c r="F6630" s="1" t="s">
        <v>4226</v>
      </c>
      <c r="G6630" s="1" t="b">
        <v>1</v>
      </c>
      <c r="H6630" s="1" t="b">
        <v>1</v>
      </c>
      <c r="I6630" s="1" t="s">
        <v>2221</v>
      </c>
      <c r="J6630" s="5"/>
    </row>
    <row r="6631">
      <c r="A6631" s="2" t="s">
        <v>1207</v>
      </c>
      <c r="B6631" s="13">
        <v>46076.77953703704</v>
      </c>
      <c r="C6631" s="1" t="s">
        <v>167</v>
      </c>
      <c r="D6631" s="2" t="s">
        <v>4223</v>
      </c>
      <c r="E6631" s="4"/>
      <c r="F6631" s="1" t="s">
        <v>2333</v>
      </c>
      <c r="G6631" s="1" t="b">
        <v>0</v>
      </c>
      <c r="H6631" s="1" t="b">
        <v>0</v>
      </c>
      <c r="I6631" s="1" t="s">
        <v>2221</v>
      </c>
      <c r="J6631" s="5"/>
    </row>
    <row r="6632">
      <c r="A6632" s="2" t="s">
        <v>1208</v>
      </c>
      <c r="B6632" s="13">
        <v>46076.78356481482</v>
      </c>
      <c r="C6632" s="1" t="s">
        <v>167</v>
      </c>
      <c r="D6632" s="2" t="s">
        <v>1025</v>
      </c>
      <c r="E6632" s="1" t="s">
        <v>17</v>
      </c>
      <c r="F6632" s="4"/>
      <c r="G6632" s="1" t="b">
        <v>1</v>
      </c>
      <c r="H6632" s="1" t="b">
        <v>1</v>
      </c>
      <c r="I6632" s="1" t="s">
        <v>2207</v>
      </c>
      <c r="J6632" s="5"/>
    </row>
    <row r="6633">
      <c r="A6633" s="2" t="s">
        <v>1208</v>
      </c>
      <c r="B6633" s="13">
        <v>46076.78356481482</v>
      </c>
      <c r="C6633" s="1" t="s">
        <v>167</v>
      </c>
      <c r="D6633" s="2" t="s">
        <v>1025</v>
      </c>
      <c r="E6633" s="1" t="s">
        <v>17</v>
      </c>
      <c r="F6633" s="1" t="s">
        <v>3621</v>
      </c>
      <c r="G6633" s="1" t="b">
        <v>1</v>
      </c>
      <c r="H6633" s="1" t="b">
        <v>1</v>
      </c>
      <c r="I6633" s="1" t="s">
        <v>2207</v>
      </c>
      <c r="J6633" s="5"/>
    </row>
    <row r="6634">
      <c r="A6634" s="2" t="s">
        <v>1208</v>
      </c>
      <c r="B6634" s="13">
        <v>46076.78356481482</v>
      </c>
      <c r="C6634" s="1" t="s">
        <v>167</v>
      </c>
      <c r="D6634" s="2" t="s">
        <v>1026</v>
      </c>
      <c r="E6634" s="1" t="s">
        <v>17</v>
      </c>
      <c r="F6634" s="1" t="s">
        <v>3883</v>
      </c>
      <c r="G6634" s="1" t="b">
        <v>1</v>
      </c>
      <c r="H6634" s="1" t="b">
        <v>1</v>
      </c>
      <c r="I6634" s="1" t="s">
        <v>2221</v>
      </c>
      <c r="J6634" s="5"/>
    </row>
    <row r="6635">
      <c r="A6635" s="2" t="s">
        <v>1208</v>
      </c>
      <c r="B6635" s="13">
        <v>46076.78356481482</v>
      </c>
      <c r="C6635" s="1" t="s">
        <v>167</v>
      </c>
      <c r="D6635" s="2" t="s">
        <v>1025</v>
      </c>
      <c r="E6635" s="1" t="s">
        <v>17</v>
      </c>
      <c r="F6635" s="1" t="s">
        <v>3884</v>
      </c>
      <c r="G6635" s="1" t="b">
        <v>1</v>
      </c>
      <c r="H6635" s="1" t="b">
        <v>1</v>
      </c>
      <c r="I6635" s="1" t="s">
        <v>2221</v>
      </c>
      <c r="J6635" s="5"/>
    </row>
    <row r="6636">
      <c r="A6636" s="2" t="s">
        <v>1208</v>
      </c>
      <c r="B6636" s="13">
        <v>46076.78356481482</v>
      </c>
      <c r="C6636" s="1" t="s">
        <v>167</v>
      </c>
      <c r="D6636" s="2" t="s">
        <v>1026</v>
      </c>
      <c r="E6636" s="1" t="s">
        <v>17</v>
      </c>
      <c r="F6636" s="1" t="s">
        <v>3886</v>
      </c>
      <c r="G6636" s="1" t="b">
        <v>1</v>
      </c>
      <c r="H6636" s="1" t="b">
        <v>1</v>
      </c>
      <c r="I6636" s="1" t="s">
        <v>2221</v>
      </c>
      <c r="J6636" s="5"/>
    </row>
    <row r="6637">
      <c r="A6637" s="2" t="s">
        <v>1208</v>
      </c>
      <c r="B6637" s="13">
        <v>46076.78356481482</v>
      </c>
      <c r="C6637" s="1" t="s">
        <v>167</v>
      </c>
      <c r="D6637" s="2" t="s">
        <v>1048</v>
      </c>
      <c r="E6637" s="1" t="s">
        <v>15</v>
      </c>
      <c r="F6637" s="1" t="s">
        <v>3887</v>
      </c>
      <c r="G6637" s="1" t="b">
        <v>1</v>
      </c>
      <c r="H6637" s="1" t="b">
        <v>1</v>
      </c>
      <c r="I6637" s="1" t="s">
        <v>2221</v>
      </c>
      <c r="J6637" s="5"/>
    </row>
    <row r="6638">
      <c r="A6638" s="2" t="s">
        <v>1208</v>
      </c>
      <c r="B6638" s="13">
        <v>46076.78356481482</v>
      </c>
      <c r="C6638" s="1" t="s">
        <v>167</v>
      </c>
      <c r="D6638" s="2" t="s">
        <v>1051</v>
      </c>
      <c r="E6638" s="1" t="s">
        <v>15</v>
      </c>
      <c r="F6638" s="1" t="s">
        <v>3881</v>
      </c>
      <c r="G6638" s="1" t="b">
        <v>1</v>
      </c>
      <c r="H6638" s="1" t="b">
        <v>1</v>
      </c>
      <c r="I6638" s="1" t="s">
        <v>2221</v>
      </c>
      <c r="J6638" s="5"/>
    </row>
    <row r="6639">
      <c r="A6639" s="2" t="s">
        <v>1208</v>
      </c>
      <c r="B6639" s="13">
        <v>46076.78356481482</v>
      </c>
      <c r="C6639" s="1" t="s">
        <v>167</v>
      </c>
      <c r="D6639" s="2" t="s">
        <v>1023</v>
      </c>
      <c r="E6639" s="1" t="s">
        <v>15</v>
      </c>
      <c r="F6639" s="1" t="s">
        <v>2923</v>
      </c>
      <c r="G6639" s="1" t="b">
        <v>1</v>
      </c>
      <c r="H6639" s="1" t="b">
        <v>1</v>
      </c>
      <c r="I6639" s="1" t="s">
        <v>2221</v>
      </c>
      <c r="J6639" s="5"/>
    </row>
    <row r="6640">
      <c r="A6640" s="2" t="s">
        <v>1209</v>
      </c>
      <c r="B6640" s="13">
        <v>46077.157685185186</v>
      </c>
      <c r="C6640" s="1" t="s">
        <v>167</v>
      </c>
      <c r="D6640" s="2" t="s">
        <v>1157</v>
      </c>
      <c r="E6640" s="1" t="s">
        <v>17</v>
      </c>
      <c r="F6640" s="1" t="s">
        <v>4205</v>
      </c>
      <c r="G6640" s="1" t="b">
        <v>1</v>
      </c>
      <c r="H6640" s="1" t="b">
        <v>1</v>
      </c>
      <c r="I6640" s="1" t="s">
        <v>2221</v>
      </c>
      <c r="J6640" s="5"/>
    </row>
    <row r="6641">
      <c r="A6641" s="2" t="s">
        <v>1209</v>
      </c>
      <c r="B6641" s="13">
        <v>46077.157685185186</v>
      </c>
      <c r="C6641" s="1" t="s">
        <v>167</v>
      </c>
      <c r="D6641" s="2" t="s">
        <v>1060</v>
      </c>
      <c r="E6641" s="1" t="s">
        <v>13</v>
      </c>
      <c r="F6641" s="1" t="s">
        <v>4204</v>
      </c>
      <c r="G6641" s="1" t="b">
        <v>1</v>
      </c>
      <c r="H6641" s="1" t="b">
        <v>1</v>
      </c>
      <c r="I6641" s="1" t="s">
        <v>2221</v>
      </c>
      <c r="J6641" s="5"/>
    </row>
    <row r="6642">
      <c r="A6642" s="2" t="s">
        <v>1209</v>
      </c>
      <c r="B6642" s="13">
        <v>46077.157685185186</v>
      </c>
      <c r="C6642" s="1" t="s">
        <v>167</v>
      </c>
      <c r="D6642" s="2" t="s">
        <v>1156</v>
      </c>
      <c r="E6642" s="1" t="s">
        <v>15</v>
      </c>
      <c r="F6642" s="1" t="s">
        <v>2923</v>
      </c>
      <c r="G6642" s="1" t="b">
        <v>1</v>
      </c>
      <c r="H6642" s="1" t="b">
        <v>1</v>
      </c>
      <c r="I6642" s="1" t="s">
        <v>2221</v>
      </c>
      <c r="J6642" s="5"/>
    </row>
  </sheetData>
  <autoFilter ref="$A$1:$I$6642">
    <filterColumn colId="6">
      <filters>
        <filter val="TRUE"/>
      </filters>
    </filterColumn>
    <filterColumn colId="7">
      <filters>
        <filter val="FALSE"/>
      </filters>
    </filterColumn>
    <filterColumn colId="8">
      <filters>
        <filter val="cta_inline"/>
        <filter val="content"/>
      </filters>
    </filterColumn>
  </autoFilter>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A17"/>
    <hyperlink r:id="rId31" ref="A18"/>
    <hyperlink r:id="rId32" ref="D18"/>
    <hyperlink r:id="rId33" ref="A19"/>
    <hyperlink r:id="rId34" ref="D19"/>
    <hyperlink r:id="rId35" ref="A20"/>
    <hyperlink r:id="rId36" ref="D20"/>
    <hyperlink r:id="rId37" ref="A21"/>
    <hyperlink r:id="rId38" ref="D21"/>
    <hyperlink r:id="rId39" ref="A22"/>
    <hyperlink r:id="rId40" ref="D22"/>
    <hyperlink r:id="rId41" ref="A23"/>
    <hyperlink r:id="rId42" ref="D23"/>
    <hyperlink r:id="rId43" ref="A24"/>
    <hyperlink r:id="rId44" ref="D24"/>
    <hyperlink r:id="rId45" ref="A25"/>
    <hyperlink r:id="rId46" ref="D25"/>
    <hyperlink r:id="rId47" ref="A26"/>
    <hyperlink r:id="rId48" ref="D26"/>
    <hyperlink r:id="rId49" ref="A27"/>
    <hyperlink r:id="rId50" ref="D27"/>
    <hyperlink r:id="rId51" ref="A28"/>
    <hyperlink r:id="rId52" ref="D28"/>
    <hyperlink r:id="rId53" ref="A29"/>
    <hyperlink r:id="rId54" ref="D29"/>
    <hyperlink r:id="rId55" ref="A30"/>
    <hyperlink r:id="rId56" ref="D30"/>
    <hyperlink r:id="rId57" ref="A31"/>
    <hyperlink r:id="rId58" ref="D31"/>
    <hyperlink r:id="rId59" ref="A32"/>
    <hyperlink r:id="rId60" ref="D32"/>
    <hyperlink r:id="rId61" ref="A33"/>
    <hyperlink r:id="rId62" ref="D33"/>
    <hyperlink r:id="rId63" ref="A34"/>
    <hyperlink r:id="rId64" ref="D34"/>
    <hyperlink r:id="rId65" ref="A35"/>
    <hyperlink r:id="rId66" ref="D35"/>
    <hyperlink r:id="rId67" ref="A36"/>
    <hyperlink r:id="rId68" ref="D36"/>
    <hyperlink r:id="rId69" ref="A37"/>
    <hyperlink r:id="rId70" ref="D37"/>
    <hyperlink r:id="rId71" ref="A38"/>
    <hyperlink r:id="rId72" ref="D38"/>
    <hyperlink r:id="rId73" ref="A39"/>
    <hyperlink r:id="rId74" ref="D39"/>
    <hyperlink r:id="rId75" ref="A40"/>
    <hyperlink r:id="rId76" ref="D40"/>
    <hyperlink r:id="rId77" ref="A41"/>
    <hyperlink r:id="rId78" ref="D41"/>
    <hyperlink r:id="rId79" ref="A42"/>
    <hyperlink r:id="rId80" ref="D42"/>
    <hyperlink r:id="rId81" ref="A43"/>
    <hyperlink r:id="rId82" ref="D43"/>
    <hyperlink r:id="rId83" ref="A44"/>
    <hyperlink r:id="rId84" ref="D44"/>
    <hyperlink r:id="rId85" ref="A45"/>
    <hyperlink r:id="rId86" ref="D45"/>
    <hyperlink r:id="rId87" ref="A46"/>
    <hyperlink r:id="rId88" ref="D46"/>
    <hyperlink r:id="rId89" ref="A47"/>
    <hyperlink r:id="rId90" ref="D47"/>
    <hyperlink r:id="rId91" ref="A48"/>
    <hyperlink r:id="rId92" ref="D48"/>
    <hyperlink r:id="rId93" ref="A49"/>
    <hyperlink r:id="rId94" ref="D49"/>
    <hyperlink r:id="rId95" ref="A50"/>
    <hyperlink r:id="rId96" ref="D50"/>
    <hyperlink r:id="rId97" ref="A51"/>
    <hyperlink r:id="rId98" ref="D51"/>
    <hyperlink r:id="rId99" ref="A52"/>
    <hyperlink r:id="rId100" ref="D52"/>
    <hyperlink r:id="rId101" ref="A53"/>
    <hyperlink r:id="rId102" ref="D53"/>
    <hyperlink r:id="rId103" ref="A54"/>
    <hyperlink r:id="rId104" ref="D54"/>
    <hyperlink r:id="rId105" ref="A55"/>
    <hyperlink r:id="rId106" ref="D55"/>
    <hyperlink r:id="rId107" ref="A56"/>
    <hyperlink r:id="rId108" ref="D56"/>
    <hyperlink r:id="rId109" ref="A57"/>
    <hyperlink r:id="rId110" ref="D57"/>
    <hyperlink r:id="rId111" ref="A58"/>
    <hyperlink r:id="rId112" ref="D58"/>
    <hyperlink r:id="rId113" ref="A59"/>
    <hyperlink r:id="rId114" ref="D59"/>
    <hyperlink r:id="rId115" ref="A60"/>
    <hyperlink r:id="rId116" ref="D60"/>
    <hyperlink r:id="rId117" ref="A61"/>
    <hyperlink r:id="rId118" ref="D61"/>
    <hyperlink r:id="rId119" ref="A62"/>
    <hyperlink r:id="rId120" ref="D62"/>
    <hyperlink r:id="rId121" ref="A63"/>
    <hyperlink r:id="rId122" ref="D63"/>
    <hyperlink r:id="rId123" ref="A64"/>
    <hyperlink r:id="rId124" ref="D64"/>
    <hyperlink r:id="rId125" ref="A65"/>
    <hyperlink r:id="rId126" ref="D65"/>
    <hyperlink r:id="rId127" ref="A66"/>
    <hyperlink r:id="rId128" ref="D66"/>
    <hyperlink r:id="rId129" ref="A67"/>
    <hyperlink r:id="rId130" ref="D67"/>
    <hyperlink r:id="rId131" ref="A68"/>
    <hyperlink r:id="rId132" ref="D68"/>
    <hyperlink r:id="rId133" ref="A69"/>
    <hyperlink r:id="rId134" ref="D69"/>
    <hyperlink r:id="rId135" ref="A70"/>
    <hyperlink r:id="rId136" ref="D70"/>
    <hyperlink r:id="rId137" ref="A71"/>
    <hyperlink r:id="rId138" ref="D71"/>
    <hyperlink r:id="rId139" ref="A72"/>
    <hyperlink r:id="rId140" ref="D72"/>
    <hyperlink r:id="rId141" ref="A73"/>
    <hyperlink r:id="rId142" ref="D73"/>
    <hyperlink r:id="rId143" ref="A74"/>
    <hyperlink r:id="rId144" ref="D74"/>
    <hyperlink r:id="rId145" ref="A75"/>
    <hyperlink r:id="rId146" ref="D75"/>
    <hyperlink r:id="rId147" ref="A76"/>
    <hyperlink r:id="rId148" ref="D76"/>
    <hyperlink r:id="rId149" ref="A77"/>
    <hyperlink r:id="rId150" ref="D77"/>
    <hyperlink r:id="rId151" ref="A78"/>
    <hyperlink r:id="rId152" ref="D78"/>
    <hyperlink r:id="rId153" ref="A79"/>
    <hyperlink r:id="rId154" ref="D79"/>
    <hyperlink r:id="rId155" ref="A80"/>
    <hyperlink r:id="rId156" ref="D80"/>
    <hyperlink r:id="rId157" ref="A81"/>
    <hyperlink r:id="rId158" ref="D81"/>
    <hyperlink r:id="rId159" ref="A82"/>
    <hyperlink r:id="rId160" ref="D82"/>
    <hyperlink r:id="rId161" ref="A83"/>
    <hyperlink r:id="rId162" ref="D83"/>
    <hyperlink r:id="rId163" ref="A84"/>
    <hyperlink r:id="rId164" ref="D84"/>
    <hyperlink r:id="rId165" ref="A85"/>
    <hyperlink r:id="rId166" ref="D85"/>
    <hyperlink r:id="rId167" ref="A86"/>
    <hyperlink r:id="rId168" ref="D86"/>
    <hyperlink r:id="rId169" ref="A87"/>
    <hyperlink r:id="rId170" ref="D87"/>
    <hyperlink r:id="rId171" ref="A88"/>
    <hyperlink r:id="rId172" ref="D88"/>
    <hyperlink r:id="rId173" ref="A89"/>
    <hyperlink r:id="rId174" ref="D89"/>
    <hyperlink r:id="rId175" ref="A90"/>
    <hyperlink r:id="rId176" ref="D90"/>
    <hyperlink r:id="rId177" ref="A91"/>
    <hyperlink r:id="rId178" ref="D91"/>
    <hyperlink r:id="rId179" ref="A92"/>
    <hyperlink r:id="rId180" ref="D92"/>
    <hyperlink r:id="rId181" ref="A93"/>
    <hyperlink r:id="rId182" ref="D93"/>
    <hyperlink r:id="rId183" ref="A94"/>
    <hyperlink r:id="rId184" ref="D94"/>
    <hyperlink r:id="rId185" ref="A95"/>
    <hyperlink r:id="rId186" ref="D95"/>
    <hyperlink r:id="rId187" ref="A96"/>
    <hyperlink r:id="rId188" ref="D96"/>
    <hyperlink r:id="rId189" ref="A97"/>
    <hyperlink r:id="rId190" ref="D97"/>
    <hyperlink r:id="rId191" ref="A98"/>
    <hyperlink r:id="rId192" ref="D98"/>
    <hyperlink r:id="rId193" ref="A99"/>
    <hyperlink r:id="rId194" ref="D99"/>
    <hyperlink r:id="rId195" ref="A100"/>
    <hyperlink r:id="rId196" ref="D100"/>
    <hyperlink r:id="rId197" ref="A101"/>
    <hyperlink r:id="rId198" ref="D101"/>
    <hyperlink r:id="rId199" ref="A102"/>
    <hyperlink r:id="rId200" ref="D102"/>
    <hyperlink r:id="rId201" ref="A103"/>
    <hyperlink r:id="rId202" ref="D103"/>
    <hyperlink r:id="rId203" ref="A104"/>
    <hyperlink r:id="rId204" ref="D104"/>
    <hyperlink r:id="rId205" ref="A105"/>
    <hyperlink r:id="rId206" ref="D105"/>
    <hyperlink r:id="rId207" ref="A106"/>
    <hyperlink r:id="rId208" ref="D106"/>
    <hyperlink r:id="rId209" ref="A107"/>
    <hyperlink r:id="rId210" ref="D107"/>
    <hyperlink r:id="rId211" ref="A108"/>
    <hyperlink r:id="rId212" ref="D108"/>
    <hyperlink r:id="rId213" ref="A109"/>
    <hyperlink r:id="rId214" ref="D109"/>
    <hyperlink r:id="rId215" ref="A110"/>
    <hyperlink r:id="rId216" ref="D110"/>
    <hyperlink r:id="rId217" ref="A111"/>
    <hyperlink r:id="rId218" ref="D111"/>
    <hyperlink r:id="rId219" ref="A112"/>
    <hyperlink r:id="rId220" ref="D112"/>
    <hyperlink r:id="rId221" ref="A113"/>
    <hyperlink r:id="rId222" ref="D113"/>
    <hyperlink r:id="rId223" ref="A114"/>
    <hyperlink r:id="rId224" ref="D114"/>
    <hyperlink r:id="rId225" ref="F114"/>
    <hyperlink r:id="rId226" ref="A115"/>
    <hyperlink r:id="rId227" ref="D115"/>
    <hyperlink r:id="rId228" ref="A116"/>
    <hyperlink r:id="rId229" ref="D116"/>
    <hyperlink r:id="rId230" ref="A117"/>
    <hyperlink r:id="rId231" ref="D117"/>
    <hyperlink r:id="rId232" ref="A118"/>
    <hyperlink r:id="rId233" ref="D118"/>
    <hyperlink r:id="rId234" ref="A119"/>
    <hyperlink r:id="rId235" ref="D119"/>
    <hyperlink r:id="rId236" ref="A120"/>
    <hyperlink r:id="rId237" ref="D120"/>
    <hyperlink r:id="rId238" ref="A121"/>
    <hyperlink r:id="rId239" ref="D121"/>
    <hyperlink r:id="rId240" ref="A122"/>
    <hyperlink r:id="rId241" ref="D122"/>
    <hyperlink r:id="rId242" ref="A123"/>
    <hyperlink r:id="rId243" ref="D123"/>
    <hyperlink r:id="rId244" ref="A124"/>
    <hyperlink r:id="rId245" ref="D124"/>
    <hyperlink r:id="rId246" ref="A125"/>
    <hyperlink r:id="rId247" ref="D125"/>
    <hyperlink r:id="rId248" ref="A126"/>
    <hyperlink r:id="rId249" ref="D126"/>
    <hyperlink r:id="rId250" ref="A127"/>
    <hyperlink r:id="rId251" ref="D127"/>
    <hyperlink r:id="rId252" ref="A128"/>
    <hyperlink r:id="rId253" ref="D128"/>
    <hyperlink r:id="rId254" ref="A129"/>
    <hyperlink r:id="rId255" ref="D129"/>
    <hyperlink r:id="rId256" ref="A130"/>
    <hyperlink r:id="rId257" ref="D130"/>
    <hyperlink r:id="rId258" ref="A131"/>
    <hyperlink r:id="rId259" ref="D131"/>
    <hyperlink r:id="rId260" ref="A132"/>
    <hyperlink r:id="rId261" ref="D132"/>
    <hyperlink r:id="rId262" ref="A133"/>
    <hyperlink r:id="rId263" ref="D133"/>
    <hyperlink r:id="rId264" ref="A134"/>
    <hyperlink r:id="rId265" ref="D134"/>
    <hyperlink r:id="rId266" ref="A135"/>
    <hyperlink r:id="rId267" ref="D135"/>
    <hyperlink r:id="rId268" ref="A136"/>
    <hyperlink r:id="rId269" ref="D136"/>
    <hyperlink r:id="rId270" ref="A137"/>
    <hyperlink r:id="rId271" ref="D137"/>
    <hyperlink r:id="rId272" ref="A138"/>
    <hyperlink r:id="rId273" ref="D138"/>
    <hyperlink r:id="rId274" ref="A139"/>
    <hyperlink r:id="rId275" ref="D139"/>
    <hyperlink r:id="rId276" ref="A140"/>
    <hyperlink r:id="rId277" ref="D140"/>
    <hyperlink r:id="rId278" ref="A141"/>
    <hyperlink r:id="rId279" ref="D141"/>
    <hyperlink r:id="rId280" ref="A142"/>
    <hyperlink r:id="rId281" ref="D142"/>
    <hyperlink r:id="rId282" ref="A143"/>
    <hyperlink r:id="rId283" ref="D143"/>
    <hyperlink r:id="rId284" ref="A144"/>
    <hyperlink r:id="rId285" ref="D144"/>
    <hyperlink r:id="rId286" ref="A145"/>
    <hyperlink r:id="rId287" ref="D145"/>
    <hyperlink r:id="rId288" ref="A146"/>
    <hyperlink r:id="rId289" ref="D146"/>
    <hyperlink r:id="rId290" ref="A147"/>
    <hyperlink r:id="rId291" ref="D147"/>
    <hyperlink r:id="rId292" ref="A148"/>
    <hyperlink r:id="rId293" ref="D148"/>
    <hyperlink r:id="rId294" ref="A149"/>
    <hyperlink r:id="rId295" ref="D149"/>
    <hyperlink r:id="rId296" ref="A150"/>
    <hyperlink r:id="rId297" ref="D150"/>
    <hyperlink r:id="rId298" ref="A151"/>
    <hyperlink r:id="rId299" ref="D151"/>
    <hyperlink r:id="rId300" ref="A152"/>
    <hyperlink r:id="rId301" ref="D152"/>
    <hyperlink r:id="rId302" ref="A153"/>
    <hyperlink r:id="rId303" ref="D153"/>
    <hyperlink r:id="rId304" ref="A154"/>
    <hyperlink r:id="rId305" ref="D154"/>
    <hyperlink r:id="rId306" ref="A155"/>
    <hyperlink r:id="rId307" ref="D155"/>
    <hyperlink r:id="rId308" ref="A156"/>
    <hyperlink r:id="rId309" ref="D156"/>
    <hyperlink r:id="rId310" ref="A157"/>
    <hyperlink r:id="rId311" ref="D157"/>
    <hyperlink r:id="rId312" ref="A158"/>
    <hyperlink r:id="rId313" ref="D158"/>
    <hyperlink r:id="rId314" ref="A159"/>
    <hyperlink r:id="rId315" ref="D159"/>
    <hyperlink r:id="rId316" ref="A160"/>
    <hyperlink r:id="rId317" ref="D160"/>
    <hyperlink r:id="rId318" ref="A161"/>
    <hyperlink r:id="rId319" ref="D161"/>
    <hyperlink r:id="rId320" ref="A162"/>
    <hyperlink r:id="rId321" ref="D162"/>
    <hyperlink r:id="rId322" ref="A163"/>
    <hyperlink r:id="rId323" ref="D163"/>
    <hyperlink r:id="rId324" ref="A164"/>
    <hyperlink r:id="rId325" ref="D164"/>
    <hyperlink r:id="rId326" ref="A165"/>
    <hyperlink r:id="rId327" ref="D165"/>
    <hyperlink r:id="rId328" ref="A166"/>
    <hyperlink r:id="rId329" ref="D166"/>
    <hyperlink r:id="rId330" ref="A167"/>
    <hyperlink r:id="rId331" ref="D167"/>
    <hyperlink r:id="rId332" ref="A168"/>
    <hyperlink r:id="rId333" ref="D168"/>
    <hyperlink r:id="rId334" ref="A169"/>
    <hyperlink r:id="rId335" ref="D169"/>
    <hyperlink r:id="rId336" ref="A170"/>
    <hyperlink r:id="rId337" ref="D170"/>
    <hyperlink r:id="rId338" ref="A171"/>
    <hyperlink r:id="rId339" ref="D171"/>
    <hyperlink r:id="rId340" ref="A172"/>
    <hyperlink r:id="rId341" ref="D172"/>
    <hyperlink r:id="rId342" ref="A173"/>
    <hyperlink r:id="rId343" ref="D173"/>
    <hyperlink r:id="rId344" ref="A174"/>
    <hyperlink r:id="rId345" ref="D174"/>
    <hyperlink r:id="rId346" ref="A175"/>
    <hyperlink r:id="rId347" ref="D175"/>
    <hyperlink r:id="rId348" ref="A176"/>
    <hyperlink r:id="rId349" ref="D176"/>
    <hyperlink r:id="rId350" ref="A177"/>
    <hyperlink r:id="rId351" ref="D177"/>
    <hyperlink r:id="rId352" ref="A178"/>
    <hyperlink r:id="rId353" ref="D178"/>
    <hyperlink r:id="rId354" ref="A179"/>
    <hyperlink r:id="rId355" ref="D179"/>
    <hyperlink r:id="rId356" ref="A180"/>
    <hyperlink r:id="rId357" ref="D180"/>
    <hyperlink r:id="rId358" ref="A181"/>
    <hyperlink r:id="rId359" ref="D181"/>
    <hyperlink r:id="rId360" ref="A182"/>
    <hyperlink r:id="rId361" ref="D182"/>
    <hyperlink r:id="rId362" ref="A183"/>
    <hyperlink r:id="rId363" ref="D183"/>
    <hyperlink r:id="rId364" ref="A184"/>
    <hyperlink r:id="rId365" ref="D184"/>
    <hyperlink r:id="rId366" ref="A185"/>
    <hyperlink r:id="rId367" ref="D185"/>
    <hyperlink r:id="rId368" ref="A186"/>
    <hyperlink r:id="rId369" ref="D186"/>
    <hyperlink r:id="rId370" ref="A187"/>
    <hyperlink r:id="rId371" ref="D187"/>
    <hyperlink r:id="rId372" ref="A188"/>
    <hyperlink r:id="rId373" ref="D188"/>
    <hyperlink r:id="rId374" ref="A189"/>
    <hyperlink r:id="rId375" ref="D189"/>
    <hyperlink r:id="rId376" ref="A190"/>
    <hyperlink r:id="rId377" ref="D190"/>
    <hyperlink r:id="rId378" ref="A191"/>
    <hyperlink r:id="rId379" ref="D191"/>
    <hyperlink r:id="rId380" ref="A192"/>
    <hyperlink r:id="rId381" ref="D192"/>
    <hyperlink r:id="rId382" ref="A193"/>
    <hyperlink r:id="rId383" ref="D193"/>
    <hyperlink r:id="rId384" ref="A194"/>
    <hyperlink r:id="rId385" ref="D194"/>
    <hyperlink r:id="rId386" ref="A195"/>
    <hyperlink r:id="rId387" ref="D195"/>
    <hyperlink r:id="rId388" ref="A196"/>
    <hyperlink r:id="rId389" ref="D196"/>
    <hyperlink r:id="rId390" ref="A197"/>
    <hyperlink r:id="rId391" ref="D197"/>
    <hyperlink r:id="rId392" ref="A198"/>
    <hyperlink r:id="rId393" ref="D198"/>
    <hyperlink r:id="rId394" ref="A199"/>
    <hyperlink r:id="rId395" ref="D199"/>
    <hyperlink r:id="rId396" ref="A200"/>
    <hyperlink r:id="rId397" ref="D200"/>
    <hyperlink r:id="rId398" ref="A201"/>
    <hyperlink r:id="rId399" ref="D201"/>
    <hyperlink r:id="rId400" ref="A202"/>
    <hyperlink r:id="rId401" ref="D202"/>
    <hyperlink r:id="rId402" ref="A203"/>
    <hyperlink r:id="rId403" ref="D203"/>
    <hyperlink r:id="rId404" ref="A204"/>
    <hyperlink r:id="rId405" ref="D204"/>
    <hyperlink r:id="rId406" ref="A205"/>
    <hyperlink r:id="rId407" ref="D205"/>
    <hyperlink r:id="rId408" ref="A206"/>
    <hyperlink r:id="rId409" ref="D206"/>
    <hyperlink r:id="rId410" ref="A207"/>
    <hyperlink r:id="rId411" ref="D207"/>
    <hyperlink r:id="rId412" ref="A208"/>
    <hyperlink r:id="rId413" ref="D208"/>
    <hyperlink r:id="rId414" ref="A209"/>
    <hyperlink r:id="rId415" ref="D209"/>
    <hyperlink r:id="rId416" ref="A210"/>
    <hyperlink r:id="rId417" ref="D210"/>
    <hyperlink r:id="rId418" ref="A211"/>
    <hyperlink r:id="rId419" ref="D211"/>
    <hyperlink r:id="rId420" ref="A212"/>
    <hyperlink r:id="rId421" ref="D212"/>
    <hyperlink r:id="rId422" ref="A213"/>
    <hyperlink r:id="rId423" ref="D213"/>
    <hyperlink r:id="rId424" ref="A214"/>
    <hyperlink r:id="rId425" ref="D214"/>
    <hyperlink r:id="rId426" ref="A215"/>
    <hyperlink r:id="rId427" ref="D215"/>
    <hyperlink r:id="rId428" ref="A216"/>
    <hyperlink r:id="rId429" ref="D216"/>
    <hyperlink r:id="rId430" ref="A217"/>
    <hyperlink r:id="rId431" ref="D217"/>
    <hyperlink r:id="rId432" ref="A218"/>
    <hyperlink r:id="rId433" ref="D218"/>
    <hyperlink r:id="rId434" ref="A219"/>
    <hyperlink r:id="rId435" ref="D219"/>
    <hyperlink r:id="rId436" ref="A220"/>
    <hyperlink r:id="rId437" ref="D220"/>
    <hyperlink r:id="rId438" ref="A221"/>
    <hyperlink r:id="rId439" ref="D221"/>
    <hyperlink r:id="rId440" ref="A222"/>
    <hyperlink r:id="rId441" ref="D222"/>
    <hyperlink r:id="rId442" ref="A223"/>
    <hyperlink r:id="rId443" ref="D223"/>
    <hyperlink r:id="rId444" ref="A224"/>
    <hyperlink r:id="rId445" ref="D224"/>
    <hyperlink r:id="rId446" ref="A225"/>
    <hyperlink r:id="rId447" ref="D225"/>
    <hyperlink r:id="rId448" ref="A226"/>
    <hyperlink r:id="rId449" ref="D226"/>
    <hyperlink r:id="rId450" ref="A227"/>
    <hyperlink r:id="rId451" ref="D227"/>
    <hyperlink r:id="rId452" ref="A228"/>
    <hyperlink r:id="rId453" ref="D228"/>
    <hyperlink r:id="rId454" ref="A229"/>
    <hyperlink r:id="rId455" ref="D229"/>
    <hyperlink r:id="rId456" ref="A230"/>
    <hyperlink r:id="rId457" ref="D230"/>
    <hyperlink r:id="rId458" ref="A231"/>
    <hyperlink r:id="rId459" ref="D231"/>
    <hyperlink r:id="rId460" ref="A232"/>
    <hyperlink r:id="rId461" ref="D232"/>
    <hyperlink r:id="rId462" ref="A233"/>
    <hyperlink r:id="rId463" ref="D233"/>
    <hyperlink r:id="rId464" ref="A234"/>
    <hyperlink r:id="rId465" ref="D234"/>
    <hyperlink r:id="rId466" ref="A235"/>
    <hyperlink r:id="rId467" ref="D235"/>
    <hyperlink r:id="rId468" ref="A236"/>
    <hyperlink r:id="rId469" ref="D236"/>
    <hyperlink r:id="rId470" ref="A237"/>
    <hyperlink r:id="rId471" ref="D237"/>
    <hyperlink r:id="rId472" ref="A238"/>
    <hyperlink r:id="rId473" ref="D238"/>
    <hyperlink r:id="rId474" ref="A239"/>
    <hyperlink r:id="rId475" ref="D239"/>
    <hyperlink r:id="rId476" ref="A240"/>
    <hyperlink r:id="rId477" ref="D240"/>
    <hyperlink r:id="rId478" ref="A241"/>
    <hyperlink r:id="rId479" ref="D241"/>
    <hyperlink r:id="rId480" ref="A242"/>
    <hyperlink r:id="rId481" ref="D242"/>
    <hyperlink r:id="rId482" ref="A243"/>
    <hyperlink r:id="rId483" ref="D243"/>
    <hyperlink r:id="rId484" ref="A244"/>
    <hyperlink r:id="rId485" ref="D244"/>
    <hyperlink r:id="rId486" ref="A245"/>
    <hyperlink r:id="rId487" ref="D245"/>
    <hyperlink r:id="rId488" ref="A246"/>
    <hyperlink r:id="rId489" ref="D246"/>
    <hyperlink r:id="rId490" ref="A247"/>
    <hyperlink r:id="rId491" ref="D247"/>
    <hyperlink r:id="rId492" ref="A248"/>
    <hyperlink r:id="rId493" ref="D248"/>
    <hyperlink r:id="rId494" ref="A249"/>
    <hyperlink r:id="rId495" ref="D249"/>
    <hyperlink r:id="rId496" ref="A250"/>
    <hyperlink r:id="rId497" ref="D250"/>
    <hyperlink r:id="rId498" ref="A251"/>
    <hyperlink r:id="rId499" ref="D251"/>
    <hyperlink r:id="rId500" ref="A252"/>
    <hyperlink r:id="rId501" ref="D252"/>
    <hyperlink r:id="rId502" ref="A253"/>
    <hyperlink r:id="rId503" ref="D253"/>
    <hyperlink r:id="rId504" ref="A254"/>
    <hyperlink r:id="rId505" ref="D254"/>
    <hyperlink r:id="rId506" ref="A255"/>
    <hyperlink r:id="rId507" ref="D255"/>
    <hyperlink r:id="rId508" ref="A256"/>
    <hyperlink r:id="rId509" ref="D256"/>
    <hyperlink r:id="rId510" ref="A257"/>
    <hyperlink r:id="rId511" ref="D257"/>
    <hyperlink r:id="rId512" ref="A258"/>
    <hyperlink r:id="rId513" ref="D258"/>
    <hyperlink r:id="rId514" ref="A259"/>
    <hyperlink r:id="rId515" ref="D259"/>
    <hyperlink r:id="rId516" ref="A260"/>
    <hyperlink r:id="rId517" ref="D260"/>
    <hyperlink r:id="rId518" ref="F260"/>
    <hyperlink r:id="rId519" ref="A261"/>
    <hyperlink r:id="rId520" ref="D261"/>
    <hyperlink r:id="rId521" ref="A262"/>
    <hyperlink r:id="rId522" ref="D262"/>
    <hyperlink r:id="rId523" ref="A263"/>
    <hyperlink r:id="rId524" ref="D263"/>
    <hyperlink r:id="rId525" ref="A264"/>
    <hyperlink r:id="rId526" ref="D264"/>
    <hyperlink r:id="rId527" ref="A265"/>
    <hyperlink r:id="rId528" ref="D265"/>
    <hyperlink r:id="rId529" ref="A266"/>
    <hyperlink r:id="rId530" ref="D266"/>
    <hyperlink r:id="rId531" ref="A267"/>
    <hyperlink r:id="rId532" ref="D267"/>
    <hyperlink r:id="rId533" ref="A268"/>
    <hyperlink r:id="rId534" ref="D268"/>
    <hyperlink r:id="rId535" ref="A269"/>
    <hyperlink r:id="rId536" ref="D269"/>
    <hyperlink r:id="rId537" ref="A270"/>
    <hyperlink r:id="rId538" ref="D270"/>
    <hyperlink r:id="rId539" ref="A271"/>
    <hyperlink r:id="rId540" ref="D271"/>
    <hyperlink r:id="rId541" ref="A272"/>
    <hyperlink r:id="rId542" ref="D272"/>
    <hyperlink r:id="rId543" ref="A273"/>
    <hyperlink r:id="rId544" ref="D273"/>
    <hyperlink r:id="rId545" ref="A274"/>
    <hyperlink r:id="rId546" ref="D274"/>
    <hyperlink r:id="rId547" ref="F274"/>
    <hyperlink r:id="rId548" ref="A275"/>
    <hyperlink r:id="rId549" ref="D275"/>
    <hyperlink r:id="rId550" ref="A276"/>
    <hyperlink r:id="rId551" ref="D276"/>
    <hyperlink r:id="rId552" ref="A277"/>
    <hyperlink r:id="rId553" ref="D277"/>
    <hyperlink r:id="rId554" ref="A278"/>
    <hyperlink r:id="rId555" ref="D278"/>
    <hyperlink r:id="rId556" ref="A279"/>
    <hyperlink r:id="rId557" ref="D279"/>
    <hyperlink r:id="rId558" ref="A280"/>
    <hyperlink r:id="rId559" ref="D280"/>
    <hyperlink r:id="rId560" ref="A281"/>
    <hyperlink r:id="rId561" ref="D281"/>
    <hyperlink r:id="rId562" ref="A282"/>
    <hyperlink r:id="rId563" ref="D282"/>
    <hyperlink r:id="rId564" ref="A283"/>
    <hyperlink r:id="rId565" ref="D283"/>
    <hyperlink r:id="rId566" ref="A284"/>
    <hyperlink r:id="rId567" ref="D284"/>
    <hyperlink r:id="rId568" ref="A285"/>
    <hyperlink r:id="rId569" ref="D285"/>
    <hyperlink r:id="rId570" ref="A286"/>
    <hyperlink r:id="rId571" ref="D286"/>
    <hyperlink r:id="rId572" ref="A287"/>
    <hyperlink r:id="rId573" ref="D287"/>
    <hyperlink r:id="rId574" ref="A288"/>
    <hyperlink r:id="rId575" ref="D288"/>
    <hyperlink r:id="rId576" ref="A289"/>
    <hyperlink r:id="rId577" ref="D289"/>
    <hyperlink r:id="rId578" ref="A290"/>
    <hyperlink r:id="rId579" ref="D290"/>
    <hyperlink r:id="rId580" ref="A291"/>
    <hyperlink r:id="rId581" ref="D291"/>
    <hyperlink r:id="rId582" ref="A292"/>
    <hyperlink r:id="rId583" ref="D292"/>
    <hyperlink r:id="rId584" ref="A293"/>
    <hyperlink r:id="rId585" ref="D293"/>
    <hyperlink r:id="rId586" ref="A294"/>
    <hyperlink r:id="rId587" ref="D294"/>
    <hyperlink r:id="rId588" ref="A295"/>
    <hyperlink r:id="rId589" ref="D295"/>
    <hyperlink r:id="rId590" ref="A296"/>
    <hyperlink r:id="rId591" ref="D296"/>
    <hyperlink r:id="rId592" ref="A297"/>
    <hyperlink r:id="rId593" ref="D297"/>
    <hyperlink r:id="rId594" ref="A298"/>
    <hyperlink r:id="rId595" ref="D298"/>
    <hyperlink r:id="rId596" ref="A299"/>
    <hyperlink r:id="rId597" ref="D299"/>
    <hyperlink r:id="rId598" ref="A300"/>
    <hyperlink r:id="rId599" ref="D300"/>
    <hyperlink r:id="rId600" ref="A301"/>
    <hyperlink r:id="rId601" ref="D301"/>
    <hyperlink r:id="rId602" ref="A302"/>
    <hyperlink r:id="rId603" ref="D302"/>
    <hyperlink r:id="rId604" ref="A303"/>
    <hyperlink r:id="rId605" ref="D303"/>
    <hyperlink r:id="rId606" ref="A304"/>
    <hyperlink r:id="rId607" ref="D304"/>
    <hyperlink r:id="rId608" ref="A305"/>
    <hyperlink r:id="rId609" ref="D305"/>
    <hyperlink r:id="rId610" ref="A306"/>
    <hyperlink r:id="rId611" ref="D306"/>
    <hyperlink r:id="rId612" ref="A307"/>
    <hyperlink r:id="rId613" ref="D307"/>
    <hyperlink r:id="rId614" ref="A308"/>
    <hyperlink r:id="rId615" ref="D308"/>
    <hyperlink r:id="rId616" ref="A309"/>
    <hyperlink r:id="rId617" ref="D309"/>
    <hyperlink r:id="rId618" ref="A310"/>
    <hyperlink r:id="rId619" ref="D310"/>
    <hyperlink r:id="rId620" ref="A311"/>
    <hyperlink r:id="rId621" ref="D311"/>
    <hyperlink r:id="rId622" ref="A312"/>
    <hyperlink r:id="rId623" ref="D312"/>
    <hyperlink r:id="rId624" ref="A313"/>
    <hyperlink r:id="rId625" ref="D313"/>
    <hyperlink r:id="rId626" ref="A314"/>
    <hyperlink r:id="rId627" ref="D314"/>
    <hyperlink r:id="rId628" ref="A315"/>
    <hyperlink r:id="rId629" ref="D315"/>
    <hyperlink r:id="rId630" ref="A316"/>
    <hyperlink r:id="rId631" ref="D316"/>
    <hyperlink r:id="rId632" ref="A317"/>
    <hyperlink r:id="rId633" ref="D317"/>
    <hyperlink r:id="rId634" ref="A318"/>
    <hyperlink r:id="rId635" ref="D318"/>
    <hyperlink r:id="rId636" ref="A319"/>
    <hyperlink r:id="rId637" ref="D319"/>
    <hyperlink r:id="rId638" ref="A320"/>
    <hyperlink r:id="rId639" ref="D320"/>
    <hyperlink r:id="rId640" ref="A321"/>
    <hyperlink r:id="rId641" ref="D321"/>
    <hyperlink r:id="rId642" ref="A322"/>
    <hyperlink r:id="rId643" ref="D322"/>
    <hyperlink r:id="rId644" ref="A323"/>
    <hyperlink r:id="rId645" ref="D323"/>
    <hyperlink r:id="rId646" ref="A324"/>
    <hyperlink r:id="rId647" ref="D324"/>
    <hyperlink r:id="rId648" ref="A325"/>
    <hyperlink r:id="rId649" ref="D325"/>
    <hyperlink r:id="rId650" ref="A326"/>
    <hyperlink r:id="rId651" ref="D326"/>
    <hyperlink r:id="rId652" ref="A327"/>
    <hyperlink r:id="rId653" ref="D327"/>
    <hyperlink r:id="rId654" ref="A328"/>
    <hyperlink r:id="rId655" ref="D328"/>
    <hyperlink r:id="rId656" ref="A329"/>
    <hyperlink r:id="rId657" ref="D329"/>
    <hyperlink r:id="rId658" ref="A330"/>
    <hyperlink r:id="rId659" ref="D330"/>
    <hyperlink r:id="rId660" ref="A331"/>
    <hyperlink r:id="rId661" ref="D331"/>
    <hyperlink r:id="rId662" ref="A332"/>
    <hyperlink r:id="rId663" ref="D332"/>
    <hyperlink r:id="rId664" ref="A333"/>
    <hyperlink r:id="rId665" ref="D333"/>
    <hyperlink r:id="rId666" ref="A334"/>
    <hyperlink r:id="rId667" ref="D334"/>
    <hyperlink r:id="rId668" ref="A335"/>
    <hyperlink r:id="rId669" ref="D335"/>
    <hyperlink r:id="rId670" ref="A336"/>
    <hyperlink r:id="rId671" ref="D336"/>
    <hyperlink r:id="rId672" ref="A337"/>
    <hyperlink r:id="rId673" ref="D337"/>
    <hyperlink r:id="rId674" ref="A338"/>
    <hyperlink r:id="rId675" ref="D338"/>
    <hyperlink r:id="rId676" ref="A339"/>
    <hyperlink r:id="rId677" ref="D339"/>
    <hyperlink r:id="rId678" ref="A340"/>
    <hyperlink r:id="rId679" ref="D340"/>
    <hyperlink r:id="rId680" ref="A341"/>
    <hyperlink r:id="rId681" ref="D341"/>
    <hyperlink r:id="rId682" ref="A342"/>
    <hyperlink r:id="rId683" ref="D342"/>
    <hyperlink r:id="rId684" ref="A343"/>
    <hyperlink r:id="rId685" ref="D343"/>
    <hyperlink r:id="rId686" ref="A344"/>
    <hyperlink r:id="rId687" ref="D344"/>
    <hyperlink r:id="rId688" ref="A345"/>
    <hyperlink r:id="rId689" ref="D345"/>
    <hyperlink r:id="rId690" ref="A346"/>
    <hyperlink r:id="rId691" ref="D346"/>
    <hyperlink r:id="rId692" ref="A347"/>
    <hyperlink r:id="rId693" ref="D347"/>
    <hyperlink r:id="rId694" ref="A348"/>
    <hyperlink r:id="rId695" ref="D348"/>
    <hyperlink r:id="rId696" ref="A349"/>
    <hyperlink r:id="rId697" ref="D349"/>
    <hyperlink r:id="rId698" ref="A350"/>
    <hyperlink r:id="rId699" ref="D350"/>
    <hyperlink r:id="rId700" ref="A351"/>
    <hyperlink r:id="rId701" ref="D351"/>
    <hyperlink r:id="rId702" ref="A352"/>
    <hyperlink r:id="rId703" ref="D352"/>
    <hyperlink r:id="rId704" ref="A353"/>
    <hyperlink r:id="rId705" ref="D353"/>
    <hyperlink r:id="rId706" ref="A354"/>
    <hyperlink r:id="rId707" ref="D354"/>
    <hyperlink r:id="rId708" ref="A355"/>
    <hyperlink r:id="rId709" ref="D355"/>
    <hyperlink r:id="rId710" ref="A356"/>
    <hyperlink r:id="rId711" ref="D356"/>
    <hyperlink r:id="rId712" ref="A357"/>
    <hyperlink r:id="rId713" ref="D357"/>
    <hyperlink r:id="rId714" ref="A358"/>
    <hyperlink r:id="rId715" ref="D358"/>
    <hyperlink r:id="rId716" ref="A359"/>
    <hyperlink r:id="rId717" ref="D359"/>
    <hyperlink r:id="rId718" ref="A360"/>
    <hyperlink r:id="rId719" ref="D360"/>
    <hyperlink r:id="rId720" ref="A361"/>
    <hyperlink r:id="rId721" ref="D361"/>
    <hyperlink r:id="rId722" ref="A362"/>
    <hyperlink r:id="rId723" ref="D362"/>
    <hyperlink r:id="rId724" ref="A363"/>
    <hyperlink r:id="rId725" ref="D363"/>
    <hyperlink r:id="rId726" ref="A364"/>
    <hyperlink r:id="rId727" ref="D364"/>
    <hyperlink r:id="rId728" ref="A365"/>
    <hyperlink r:id="rId729" ref="D365"/>
    <hyperlink r:id="rId730" ref="A366"/>
    <hyperlink r:id="rId731" ref="D366"/>
    <hyperlink r:id="rId732" ref="A367"/>
    <hyperlink r:id="rId733" ref="D367"/>
    <hyperlink r:id="rId734" ref="F367"/>
    <hyperlink r:id="rId735" ref="A368"/>
    <hyperlink r:id="rId736" ref="D368"/>
    <hyperlink r:id="rId737" ref="A369"/>
    <hyperlink r:id="rId738" ref="D369"/>
    <hyperlink r:id="rId739" ref="A370"/>
    <hyperlink r:id="rId740" ref="D370"/>
    <hyperlink r:id="rId741" ref="A371"/>
    <hyperlink r:id="rId742" ref="D371"/>
    <hyperlink r:id="rId743" ref="A372"/>
    <hyperlink r:id="rId744" ref="D372"/>
    <hyperlink r:id="rId745" ref="A373"/>
    <hyperlink r:id="rId746" ref="D373"/>
    <hyperlink r:id="rId747" ref="A374"/>
    <hyperlink r:id="rId748" ref="D374"/>
    <hyperlink r:id="rId749" ref="A375"/>
    <hyperlink r:id="rId750" ref="D375"/>
    <hyperlink r:id="rId751" ref="A376"/>
    <hyperlink r:id="rId752" ref="D376"/>
    <hyperlink r:id="rId753" ref="A377"/>
    <hyperlink r:id="rId754" ref="D377"/>
    <hyperlink r:id="rId755" ref="A378"/>
    <hyperlink r:id="rId756" ref="D378"/>
    <hyperlink r:id="rId757" ref="A379"/>
    <hyperlink r:id="rId758" ref="D379"/>
    <hyperlink r:id="rId759" ref="A380"/>
    <hyperlink r:id="rId760" ref="D380"/>
    <hyperlink r:id="rId761" ref="A381"/>
    <hyperlink r:id="rId762" ref="D381"/>
    <hyperlink r:id="rId763" ref="A382"/>
    <hyperlink r:id="rId764" ref="D382"/>
    <hyperlink r:id="rId765" ref="A383"/>
    <hyperlink r:id="rId766" ref="D383"/>
    <hyperlink r:id="rId767" ref="A384"/>
    <hyperlink r:id="rId768" ref="D384"/>
    <hyperlink r:id="rId769" ref="A385"/>
    <hyperlink r:id="rId770" ref="D385"/>
    <hyperlink r:id="rId771" ref="A386"/>
    <hyperlink r:id="rId772" ref="D386"/>
    <hyperlink r:id="rId773" ref="A387"/>
    <hyperlink r:id="rId774" ref="D387"/>
    <hyperlink r:id="rId775" ref="A388"/>
    <hyperlink r:id="rId776" ref="D388"/>
    <hyperlink r:id="rId777" ref="A389"/>
    <hyperlink r:id="rId778" ref="D389"/>
    <hyperlink r:id="rId779" ref="A390"/>
    <hyperlink r:id="rId780" ref="D390"/>
    <hyperlink r:id="rId781" ref="A391"/>
    <hyperlink r:id="rId782" ref="D391"/>
    <hyperlink r:id="rId783" ref="A392"/>
    <hyperlink r:id="rId784" ref="D392"/>
    <hyperlink r:id="rId785" ref="A393"/>
    <hyperlink r:id="rId786" ref="D393"/>
    <hyperlink r:id="rId787" ref="A394"/>
    <hyperlink r:id="rId788" ref="D394"/>
    <hyperlink r:id="rId789" ref="A395"/>
    <hyperlink r:id="rId790" ref="D395"/>
    <hyperlink r:id="rId791" ref="A396"/>
    <hyperlink r:id="rId792" ref="D396"/>
    <hyperlink r:id="rId793" ref="A397"/>
    <hyperlink r:id="rId794" ref="D397"/>
    <hyperlink r:id="rId795" ref="A398"/>
    <hyperlink r:id="rId796" ref="D398"/>
    <hyperlink r:id="rId797" ref="A399"/>
    <hyperlink r:id="rId798" ref="D399"/>
    <hyperlink r:id="rId799" ref="A400"/>
    <hyperlink r:id="rId800" ref="D400"/>
    <hyperlink r:id="rId801" ref="A401"/>
    <hyperlink r:id="rId802" ref="D401"/>
    <hyperlink r:id="rId803" ref="A402"/>
    <hyperlink r:id="rId804" ref="D402"/>
    <hyperlink r:id="rId805" ref="A403"/>
    <hyperlink r:id="rId806" ref="D403"/>
    <hyperlink r:id="rId807" ref="A404"/>
    <hyperlink r:id="rId808" ref="D404"/>
    <hyperlink r:id="rId809" ref="A405"/>
    <hyperlink r:id="rId810" ref="D405"/>
    <hyperlink r:id="rId811" ref="A406"/>
    <hyperlink r:id="rId812" ref="D406"/>
    <hyperlink r:id="rId813" ref="A407"/>
    <hyperlink r:id="rId814" ref="D407"/>
    <hyperlink r:id="rId815" ref="A408"/>
    <hyperlink r:id="rId816" ref="D408"/>
    <hyperlink r:id="rId817" ref="A409"/>
    <hyperlink r:id="rId818" ref="D409"/>
    <hyperlink r:id="rId819" ref="A410"/>
    <hyperlink r:id="rId820" ref="D410"/>
    <hyperlink r:id="rId821" ref="A411"/>
    <hyperlink r:id="rId822" ref="D411"/>
    <hyperlink r:id="rId823" ref="A412"/>
    <hyperlink r:id="rId824" ref="D412"/>
    <hyperlink r:id="rId825" ref="A413"/>
    <hyperlink r:id="rId826" ref="D413"/>
    <hyperlink r:id="rId827" ref="A414"/>
    <hyperlink r:id="rId828" ref="D414"/>
    <hyperlink r:id="rId829" ref="A415"/>
    <hyperlink r:id="rId830" ref="D415"/>
    <hyperlink r:id="rId831" ref="A416"/>
    <hyperlink r:id="rId832" ref="D416"/>
    <hyperlink r:id="rId833" ref="A417"/>
    <hyperlink r:id="rId834" ref="D417"/>
    <hyperlink r:id="rId835" ref="A418"/>
    <hyperlink r:id="rId836" ref="D418"/>
    <hyperlink r:id="rId837" ref="A419"/>
    <hyperlink r:id="rId838" ref="D419"/>
    <hyperlink r:id="rId839" ref="A420"/>
    <hyperlink r:id="rId840" ref="D420"/>
    <hyperlink r:id="rId841" ref="A421"/>
    <hyperlink r:id="rId842" ref="D421"/>
    <hyperlink r:id="rId843" ref="A422"/>
    <hyperlink r:id="rId844" ref="D422"/>
    <hyperlink r:id="rId845" ref="A423"/>
    <hyperlink r:id="rId846" ref="D423"/>
    <hyperlink r:id="rId847" ref="A424"/>
    <hyperlink r:id="rId848" ref="D424"/>
    <hyperlink r:id="rId849" ref="A425"/>
    <hyperlink r:id="rId850" ref="D425"/>
    <hyperlink r:id="rId851" ref="A426"/>
    <hyperlink r:id="rId852" ref="D426"/>
    <hyperlink r:id="rId853" ref="A427"/>
    <hyperlink r:id="rId854" ref="D427"/>
    <hyperlink r:id="rId855" ref="A428"/>
    <hyperlink r:id="rId856" ref="D428"/>
    <hyperlink r:id="rId857" ref="A429"/>
    <hyperlink r:id="rId858" ref="D429"/>
    <hyperlink r:id="rId859" ref="A430"/>
    <hyperlink r:id="rId860" ref="D430"/>
    <hyperlink r:id="rId861" ref="A431"/>
    <hyperlink r:id="rId862" ref="D431"/>
    <hyperlink r:id="rId863" ref="A432"/>
    <hyperlink r:id="rId864" ref="D432"/>
    <hyperlink r:id="rId865" ref="F432"/>
    <hyperlink r:id="rId866" ref="A433"/>
    <hyperlink r:id="rId867" ref="D433"/>
    <hyperlink r:id="rId868" ref="A434"/>
    <hyperlink r:id="rId869" ref="D434"/>
    <hyperlink r:id="rId870" ref="A435"/>
    <hyperlink r:id="rId871" ref="D435"/>
    <hyperlink r:id="rId872" ref="A436"/>
    <hyperlink r:id="rId873" ref="D436"/>
    <hyperlink r:id="rId874" ref="A437"/>
    <hyperlink r:id="rId875" ref="D437"/>
    <hyperlink r:id="rId876" ref="A438"/>
    <hyperlink r:id="rId877" ref="D438"/>
    <hyperlink r:id="rId878" ref="A439"/>
    <hyperlink r:id="rId879" ref="D439"/>
    <hyperlink r:id="rId880" ref="A440"/>
    <hyperlink r:id="rId881" ref="D440"/>
    <hyperlink r:id="rId882" ref="A441"/>
    <hyperlink r:id="rId883" ref="D441"/>
    <hyperlink r:id="rId884" ref="A442"/>
    <hyperlink r:id="rId885" ref="D442"/>
    <hyperlink r:id="rId886" ref="A443"/>
    <hyperlink r:id="rId887" ref="D443"/>
    <hyperlink r:id="rId888" ref="A444"/>
    <hyperlink r:id="rId889" ref="D444"/>
    <hyperlink r:id="rId890" ref="A445"/>
    <hyperlink r:id="rId891" ref="D445"/>
    <hyperlink r:id="rId892" ref="A446"/>
    <hyperlink r:id="rId893" ref="D446"/>
    <hyperlink r:id="rId894" ref="A447"/>
    <hyperlink r:id="rId895" ref="D447"/>
    <hyperlink r:id="rId896" ref="A448"/>
    <hyperlink r:id="rId897" ref="D448"/>
    <hyperlink r:id="rId898" ref="A449"/>
    <hyperlink r:id="rId899" ref="D449"/>
    <hyperlink r:id="rId900" ref="A450"/>
    <hyperlink r:id="rId901" ref="D450"/>
    <hyperlink r:id="rId902" ref="A451"/>
    <hyperlink r:id="rId903" ref="D451"/>
    <hyperlink r:id="rId904" ref="A452"/>
    <hyperlink r:id="rId905" ref="D452"/>
    <hyperlink r:id="rId906" ref="A453"/>
    <hyperlink r:id="rId907" ref="D453"/>
    <hyperlink r:id="rId908" ref="A454"/>
    <hyperlink r:id="rId909" ref="D454"/>
    <hyperlink r:id="rId910" ref="A455"/>
    <hyperlink r:id="rId911" ref="D455"/>
    <hyperlink r:id="rId912" ref="A456"/>
    <hyperlink r:id="rId913" ref="D456"/>
    <hyperlink r:id="rId914" ref="A457"/>
    <hyperlink r:id="rId915" ref="D457"/>
    <hyperlink r:id="rId916" ref="A458"/>
    <hyperlink r:id="rId917" ref="D458"/>
    <hyperlink r:id="rId918" ref="A459"/>
    <hyperlink r:id="rId919" ref="D459"/>
    <hyperlink r:id="rId920" ref="A460"/>
    <hyperlink r:id="rId921" ref="D460"/>
    <hyperlink r:id="rId922" ref="A461"/>
    <hyperlink r:id="rId923" ref="D461"/>
    <hyperlink r:id="rId924" ref="A462"/>
    <hyperlink r:id="rId925" ref="D462"/>
    <hyperlink r:id="rId926" ref="A463"/>
    <hyperlink r:id="rId927" ref="D463"/>
    <hyperlink r:id="rId928" ref="A464"/>
    <hyperlink r:id="rId929" ref="D464"/>
    <hyperlink r:id="rId930" ref="A465"/>
    <hyperlink r:id="rId931" ref="D465"/>
    <hyperlink r:id="rId932" ref="A466"/>
    <hyperlink r:id="rId933" ref="D466"/>
    <hyperlink r:id="rId934" ref="A467"/>
    <hyperlink r:id="rId935" ref="D467"/>
    <hyperlink r:id="rId936" ref="A468"/>
    <hyperlink r:id="rId937" ref="D468"/>
    <hyperlink r:id="rId938" ref="A469"/>
    <hyperlink r:id="rId939" ref="D469"/>
    <hyperlink r:id="rId940" ref="A470"/>
    <hyperlink r:id="rId941" ref="D470"/>
    <hyperlink r:id="rId942" ref="A471"/>
    <hyperlink r:id="rId943" ref="D471"/>
    <hyperlink r:id="rId944" ref="A472"/>
    <hyperlink r:id="rId945" ref="D472"/>
    <hyperlink r:id="rId946" ref="A473"/>
    <hyperlink r:id="rId947" ref="D473"/>
    <hyperlink r:id="rId948" ref="A474"/>
    <hyperlink r:id="rId949" ref="D474"/>
    <hyperlink r:id="rId950" ref="A475"/>
    <hyperlink r:id="rId951" ref="D475"/>
    <hyperlink r:id="rId952" ref="A476"/>
    <hyperlink r:id="rId953" ref="D476"/>
    <hyperlink r:id="rId954" ref="A477"/>
    <hyperlink r:id="rId955" ref="D477"/>
    <hyperlink r:id="rId956" ref="A478"/>
    <hyperlink r:id="rId957" ref="D478"/>
    <hyperlink r:id="rId958" ref="A479"/>
    <hyperlink r:id="rId959" ref="D479"/>
    <hyperlink r:id="rId960" ref="A480"/>
    <hyperlink r:id="rId961" ref="D480"/>
    <hyperlink r:id="rId962" ref="A481"/>
    <hyperlink r:id="rId963" ref="D481"/>
    <hyperlink r:id="rId964" ref="A482"/>
    <hyperlink r:id="rId965" ref="D482"/>
    <hyperlink r:id="rId966" ref="A483"/>
    <hyperlink r:id="rId967" ref="D483"/>
    <hyperlink r:id="rId968" ref="A484"/>
    <hyperlink r:id="rId969" ref="D484"/>
    <hyperlink r:id="rId970" ref="A485"/>
    <hyperlink r:id="rId971" ref="D485"/>
    <hyperlink r:id="rId972" ref="A486"/>
    <hyperlink r:id="rId973" ref="D486"/>
    <hyperlink r:id="rId974" ref="A487"/>
    <hyperlink r:id="rId975" ref="D487"/>
    <hyperlink r:id="rId976" ref="A488"/>
    <hyperlink r:id="rId977" ref="D488"/>
    <hyperlink r:id="rId978" ref="A489"/>
    <hyperlink r:id="rId979" ref="D489"/>
    <hyperlink r:id="rId980" ref="A490"/>
    <hyperlink r:id="rId981" ref="D490"/>
    <hyperlink r:id="rId982" ref="A491"/>
    <hyperlink r:id="rId983" ref="D491"/>
    <hyperlink r:id="rId984" ref="A492"/>
    <hyperlink r:id="rId985" ref="D492"/>
    <hyperlink r:id="rId986" ref="A493"/>
    <hyperlink r:id="rId987" ref="D493"/>
    <hyperlink r:id="rId988" ref="A494"/>
    <hyperlink r:id="rId989" ref="D494"/>
    <hyperlink r:id="rId990" ref="A495"/>
    <hyperlink r:id="rId991" ref="D495"/>
    <hyperlink r:id="rId992" ref="A496"/>
    <hyperlink r:id="rId993" ref="D496"/>
    <hyperlink r:id="rId994" ref="A497"/>
    <hyperlink r:id="rId995" ref="D497"/>
    <hyperlink r:id="rId996" ref="A498"/>
    <hyperlink r:id="rId997" ref="D498"/>
    <hyperlink r:id="rId998" ref="A499"/>
    <hyperlink r:id="rId999" ref="D499"/>
    <hyperlink r:id="rId1000" ref="A500"/>
    <hyperlink r:id="rId1001" ref="D500"/>
    <hyperlink r:id="rId1002" ref="A501"/>
    <hyperlink r:id="rId1003" ref="D501"/>
    <hyperlink r:id="rId1004" ref="A502"/>
    <hyperlink r:id="rId1005" ref="D502"/>
    <hyperlink r:id="rId1006" ref="A503"/>
    <hyperlink r:id="rId1007" ref="D503"/>
    <hyperlink r:id="rId1008" ref="A504"/>
    <hyperlink r:id="rId1009" ref="D504"/>
    <hyperlink r:id="rId1010" ref="A505"/>
    <hyperlink r:id="rId1011" ref="D505"/>
    <hyperlink r:id="rId1012" ref="A506"/>
    <hyperlink r:id="rId1013" ref="D506"/>
    <hyperlink r:id="rId1014" ref="A507"/>
    <hyperlink r:id="rId1015" ref="D507"/>
    <hyperlink r:id="rId1016" ref="A508"/>
    <hyperlink r:id="rId1017" ref="D508"/>
    <hyperlink r:id="rId1018" ref="A509"/>
    <hyperlink r:id="rId1019" ref="D509"/>
    <hyperlink r:id="rId1020" ref="A510"/>
    <hyperlink r:id="rId1021" ref="D510"/>
    <hyperlink r:id="rId1022" ref="A511"/>
    <hyperlink r:id="rId1023" ref="D511"/>
    <hyperlink r:id="rId1024" ref="A512"/>
    <hyperlink r:id="rId1025" ref="D512"/>
    <hyperlink r:id="rId1026" ref="A513"/>
    <hyperlink r:id="rId1027" ref="D513"/>
    <hyperlink r:id="rId1028" ref="A514"/>
    <hyperlink r:id="rId1029" ref="D514"/>
    <hyperlink r:id="rId1030" ref="A515"/>
    <hyperlink r:id="rId1031" ref="D515"/>
    <hyperlink r:id="rId1032" ref="A516"/>
    <hyperlink r:id="rId1033" ref="D516"/>
    <hyperlink r:id="rId1034" ref="A517"/>
    <hyperlink r:id="rId1035" ref="D517"/>
    <hyperlink r:id="rId1036" ref="A518"/>
    <hyperlink r:id="rId1037" ref="D518"/>
    <hyperlink r:id="rId1038" ref="A519"/>
    <hyperlink r:id="rId1039" ref="D519"/>
    <hyperlink r:id="rId1040" ref="A520"/>
    <hyperlink r:id="rId1041" ref="D520"/>
    <hyperlink r:id="rId1042" ref="A521"/>
    <hyperlink r:id="rId1043" ref="D521"/>
    <hyperlink r:id="rId1044" ref="A522"/>
    <hyperlink r:id="rId1045" ref="D522"/>
    <hyperlink r:id="rId1046" ref="A523"/>
    <hyperlink r:id="rId1047" ref="D523"/>
    <hyperlink r:id="rId1048" ref="A524"/>
    <hyperlink r:id="rId1049" ref="D524"/>
    <hyperlink r:id="rId1050" ref="A525"/>
    <hyperlink r:id="rId1051" ref="D525"/>
    <hyperlink r:id="rId1052" ref="A526"/>
    <hyperlink r:id="rId1053" ref="D526"/>
    <hyperlink r:id="rId1054" ref="A527"/>
    <hyperlink r:id="rId1055" ref="D527"/>
    <hyperlink r:id="rId1056" ref="A528"/>
    <hyperlink r:id="rId1057" ref="D528"/>
    <hyperlink r:id="rId1058" ref="A529"/>
    <hyperlink r:id="rId1059" ref="D529"/>
    <hyperlink r:id="rId1060" ref="A530"/>
    <hyperlink r:id="rId1061" ref="D530"/>
    <hyperlink r:id="rId1062" ref="A531"/>
    <hyperlink r:id="rId1063" ref="D531"/>
    <hyperlink r:id="rId1064" ref="A532"/>
    <hyperlink r:id="rId1065" ref="D532"/>
    <hyperlink r:id="rId1066" ref="A533"/>
    <hyperlink r:id="rId1067" ref="D533"/>
    <hyperlink r:id="rId1068" ref="A534"/>
    <hyperlink r:id="rId1069" ref="D534"/>
    <hyperlink r:id="rId1070" ref="A535"/>
    <hyperlink r:id="rId1071" ref="D535"/>
    <hyperlink r:id="rId1072" ref="A536"/>
    <hyperlink r:id="rId1073" ref="D536"/>
    <hyperlink r:id="rId1074" ref="A537"/>
    <hyperlink r:id="rId1075" ref="D537"/>
    <hyperlink r:id="rId1076" ref="A538"/>
    <hyperlink r:id="rId1077" ref="D538"/>
    <hyperlink r:id="rId1078" ref="A539"/>
    <hyperlink r:id="rId1079" ref="D539"/>
    <hyperlink r:id="rId1080" ref="A540"/>
    <hyperlink r:id="rId1081" ref="D540"/>
    <hyperlink r:id="rId1082" ref="A541"/>
    <hyperlink r:id="rId1083" ref="D541"/>
    <hyperlink r:id="rId1084" ref="A542"/>
    <hyperlink r:id="rId1085" ref="D542"/>
    <hyperlink r:id="rId1086" ref="A543"/>
    <hyperlink r:id="rId1087" ref="D543"/>
    <hyperlink r:id="rId1088" ref="A544"/>
    <hyperlink r:id="rId1089" ref="D544"/>
    <hyperlink r:id="rId1090" ref="A545"/>
    <hyperlink r:id="rId1091" ref="D545"/>
    <hyperlink r:id="rId1092" ref="A546"/>
    <hyperlink r:id="rId1093" ref="D546"/>
    <hyperlink r:id="rId1094" ref="A547"/>
    <hyperlink r:id="rId1095" ref="D547"/>
    <hyperlink r:id="rId1096" ref="A548"/>
    <hyperlink r:id="rId1097" ref="D548"/>
    <hyperlink r:id="rId1098" ref="A549"/>
    <hyperlink r:id="rId1099" ref="D549"/>
    <hyperlink r:id="rId1100" ref="A550"/>
    <hyperlink r:id="rId1101" ref="D550"/>
    <hyperlink r:id="rId1102" ref="A551"/>
    <hyperlink r:id="rId1103" ref="D551"/>
    <hyperlink r:id="rId1104" ref="A552"/>
    <hyperlink r:id="rId1105" ref="D552"/>
    <hyperlink r:id="rId1106" ref="A553"/>
    <hyperlink r:id="rId1107" ref="D553"/>
    <hyperlink r:id="rId1108" ref="A554"/>
    <hyperlink r:id="rId1109" ref="D554"/>
    <hyperlink r:id="rId1110" ref="A555"/>
    <hyperlink r:id="rId1111" ref="D555"/>
    <hyperlink r:id="rId1112" ref="A556"/>
    <hyperlink r:id="rId1113" ref="D556"/>
    <hyperlink r:id="rId1114" ref="A557"/>
    <hyperlink r:id="rId1115" ref="D557"/>
    <hyperlink r:id="rId1116" ref="A558"/>
    <hyperlink r:id="rId1117" ref="D558"/>
    <hyperlink r:id="rId1118" ref="A559"/>
    <hyperlink r:id="rId1119" ref="D559"/>
    <hyperlink r:id="rId1120" ref="A560"/>
    <hyperlink r:id="rId1121" ref="D560"/>
    <hyperlink r:id="rId1122" ref="A561"/>
    <hyperlink r:id="rId1123" ref="D561"/>
    <hyperlink r:id="rId1124" ref="A562"/>
    <hyperlink r:id="rId1125" ref="D562"/>
    <hyperlink r:id="rId1126" ref="A563"/>
    <hyperlink r:id="rId1127" ref="D563"/>
    <hyperlink r:id="rId1128" ref="A564"/>
    <hyperlink r:id="rId1129" ref="D564"/>
    <hyperlink r:id="rId1130" ref="A565"/>
    <hyperlink r:id="rId1131" ref="D565"/>
    <hyperlink r:id="rId1132" ref="A566"/>
    <hyperlink r:id="rId1133" ref="D566"/>
    <hyperlink r:id="rId1134" ref="A567"/>
    <hyperlink r:id="rId1135" ref="D567"/>
    <hyperlink r:id="rId1136" ref="A568"/>
    <hyperlink r:id="rId1137" ref="D568"/>
    <hyperlink r:id="rId1138" ref="A569"/>
    <hyperlink r:id="rId1139" ref="D569"/>
    <hyperlink r:id="rId1140" ref="A570"/>
    <hyperlink r:id="rId1141" ref="D570"/>
    <hyperlink r:id="rId1142" ref="F570"/>
    <hyperlink r:id="rId1143" ref="A571"/>
    <hyperlink r:id="rId1144" ref="D571"/>
    <hyperlink r:id="rId1145" ref="A572"/>
    <hyperlink r:id="rId1146" ref="D572"/>
    <hyperlink r:id="rId1147" ref="A573"/>
    <hyperlink r:id="rId1148" ref="D573"/>
    <hyperlink r:id="rId1149" ref="A574"/>
    <hyperlink r:id="rId1150" ref="D574"/>
    <hyperlink r:id="rId1151" ref="A575"/>
    <hyperlink r:id="rId1152" ref="D575"/>
    <hyperlink r:id="rId1153" ref="A576"/>
    <hyperlink r:id="rId1154" ref="D576"/>
    <hyperlink r:id="rId1155" ref="A577"/>
    <hyperlink r:id="rId1156" ref="D577"/>
    <hyperlink r:id="rId1157" ref="A578"/>
    <hyperlink r:id="rId1158" ref="D578"/>
    <hyperlink r:id="rId1159" ref="A579"/>
    <hyperlink r:id="rId1160" ref="D579"/>
    <hyperlink r:id="rId1161" ref="A580"/>
    <hyperlink r:id="rId1162" ref="D580"/>
    <hyperlink r:id="rId1163" ref="A581"/>
    <hyperlink r:id="rId1164" ref="D581"/>
    <hyperlink r:id="rId1165" ref="A582"/>
    <hyperlink r:id="rId1166" ref="D582"/>
    <hyperlink r:id="rId1167" ref="A583"/>
    <hyperlink r:id="rId1168" ref="D583"/>
    <hyperlink r:id="rId1169" ref="A584"/>
    <hyperlink r:id="rId1170" ref="D584"/>
    <hyperlink r:id="rId1171" ref="A585"/>
    <hyperlink r:id="rId1172" ref="D585"/>
    <hyperlink r:id="rId1173" ref="A586"/>
    <hyperlink r:id="rId1174" ref="D586"/>
    <hyperlink r:id="rId1175" ref="A587"/>
    <hyperlink r:id="rId1176" ref="D587"/>
    <hyperlink r:id="rId1177" ref="A588"/>
    <hyperlink r:id="rId1178" ref="D588"/>
    <hyperlink r:id="rId1179" ref="A589"/>
    <hyperlink r:id="rId1180" ref="D589"/>
    <hyperlink r:id="rId1181" ref="A590"/>
    <hyperlink r:id="rId1182" ref="D590"/>
    <hyperlink r:id="rId1183" ref="A591"/>
    <hyperlink r:id="rId1184" ref="D591"/>
    <hyperlink r:id="rId1185" ref="A592"/>
    <hyperlink r:id="rId1186" ref="D592"/>
    <hyperlink r:id="rId1187" ref="A593"/>
    <hyperlink r:id="rId1188" ref="D593"/>
    <hyperlink r:id="rId1189" ref="A594"/>
    <hyperlink r:id="rId1190" ref="D594"/>
    <hyperlink r:id="rId1191" ref="A595"/>
    <hyperlink r:id="rId1192" ref="D595"/>
    <hyperlink r:id="rId1193" ref="A596"/>
    <hyperlink r:id="rId1194" ref="D596"/>
    <hyperlink r:id="rId1195" ref="A597"/>
    <hyperlink r:id="rId1196" ref="D597"/>
    <hyperlink r:id="rId1197" ref="A598"/>
    <hyperlink r:id="rId1198" ref="D598"/>
    <hyperlink r:id="rId1199" ref="A599"/>
    <hyperlink r:id="rId1200" ref="D599"/>
    <hyperlink r:id="rId1201" ref="A600"/>
    <hyperlink r:id="rId1202" ref="D600"/>
    <hyperlink r:id="rId1203" ref="A601"/>
    <hyperlink r:id="rId1204" ref="D601"/>
    <hyperlink r:id="rId1205" ref="A602"/>
    <hyperlink r:id="rId1206" ref="D602"/>
    <hyperlink r:id="rId1207" ref="A603"/>
    <hyperlink r:id="rId1208" ref="D603"/>
    <hyperlink r:id="rId1209" ref="A604"/>
    <hyperlink r:id="rId1210" ref="D604"/>
    <hyperlink r:id="rId1211" ref="A605"/>
    <hyperlink r:id="rId1212" ref="D605"/>
    <hyperlink r:id="rId1213" ref="A606"/>
    <hyperlink r:id="rId1214" ref="D606"/>
    <hyperlink r:id="rId1215" ref="A607"/>
    <hyperlink r:id="rId1216" ref="D607"/>
    <hyperlink r:id="rId1217" ref="A608"/>
    <hyperlink r:id="rId1218" ref="D608"/>
    <hyperlink r:id="rId1219" ref="A609"/>
    <hyperlink r:id="rId1220" ref="D609"/>
    <hyperlink r:id="rId1221" ref="A610"/>
    <hyperlink r:id="rId1222" ref="D610"/>
    <hyperlink r:id="rId1223" ref="A611"/>
    <hyperlink r:id="rId1224" ref="D611"/>
    <hyperlink r:id="rId1225" ref="A612"/>
    <hyperlink r:id="rId1226" ref="D612"/>
    <hyperlink r:id="rId1227" ref="A613"/>
    <hyperlink r:id="rId1228" ref="D613"/>
    <hyperlink r:id="rId1229" ref="A614"/>
    <hyperlink r:id="rId1230" ref="D614"/>
    <hyperlink r:id="rId1231" ref="A615"/>
    <hyperlink r:id="rId1232" ref="D615"/>
    <hyperlink r:id="rId1233" ref="A616"/>
    <hyperlink r:id="rId1234" ref="D616"/>
    <hyperlink r:id="rId1235" ref="A617"/>
    <hyperlink r:id="rId1236" ref="D617"/>
    <hyperlink r:id="rId1237" ref="A618"/>
    <hyperlink r:id="rId1238" ref="D618"/>
    <hyperlink r:id="rId1239" ref="A619"/>
    <hyperlink r:id="rId1240" ref="D619"/>
    <hyperlink r:id="rId1241" ref="A620"/>
    <hyperlink r:id="rId1242" ref="D620"/>
    <hyperlink r:id="rId1243" ref="A621"/>
    <hyperlink r:id="rId1244" ref="D621"/>
    <hyperlink r:id="rId1245" ref="A622"/>
    <hyperlink r:id="rId1246" ref="D622"/>
    <hyperlink r:id="rId1247" ref="A623"/>
    <hyperlink r:id="rId1248" ref="D623"/>
    <hyperlink r:id="rId1249" ref="A624"/>
    <hyperlink r:id="rId1250" ref="D624"/>
    <hyperlink r:id="rId1251" ref="A625"/>
    <hyperlink r:id="rId1252" ref="D625"/>
    <hyperlink r:id="rId1253" ref="F625"/>
    <hyperlink r:id="rId1254" ref="A626"/>
    <hyperlink r:id="rId1255" ref="D626"/>
    <hyperlink r:id="rId1256" ref="A627"/>
    <hyperlink r:id="rId1257" ref="D627"/>
    <hyperlink r:id="rId1258" ref="A628"/>
    <hyperlink r:id="rId1259" ref="D628"/>
    <hyperlink r:id="rId1260" ref="A629"/>
    <hyperlink r:id="rId1261" ref="D629"/>
    <hyperlink r:id="rId1262" ref="A630"/>
    <hyperlink r:id="rId1263" ref="D630"/>
    <hyperlink r:id="rId1264" ref="A631"/>
    <hyperlink r:id="rId1265" ref="D631"/>
    <hyperlink r:id="rId1266" ref="A632"/>
    <hyperlink r:id="rId1267" ref="D632"/>
    <hyperlink r:id="rId1268" ref="A633"/>
    <hyperlink r:id="rId1269" ref="D633"/>
    <hyperlink r:id="rId1270" ref="A634"/>
    <hyperlink r:id="rId1271" ref="D634"/>
    <hyperlink r:id="rId1272" ref="A635"/>
    <hyperlink r:id="rId1273" ref="D635"/>
    <hyperlink r:id="rId1274" ref="A636"/>
    <hyperlink r:id="rId1275" ref="D636"/>
    <hyperlink r:id="rId1276" ref="A637"/>
    <hyperlink r:id="rId1277" ref="D637"/>
    <hyperlink r:id="rId1278" ref="A638"/>
    <hyperlink r:id="rId1279" ref="D638"/>
    <hyperlink r:id="rId1280" ref="A639"/>
    <hyperlink r:id="rId1281" ref="D639"/>
    <hyperlink r:id="rId1282" ref="A640"/>
    <hyperlink r:id="rId1283" ref="D640"/>
    <hyperlink r:id="rId1284" ref="A641"/>
    <hyperlink r:id="rId1285" ref="D641"/>
    <hyperlink r:id="rId1286" ref="A642"/>
    <hyperlink r:id="rId1287" ref="D642"/>
    <hyperlink r:id="rId1288" ref="A643"/>
    <hyperlink r:id="rId1289" ref="D643"/>
    <hyperlink r:id="rId1290" ref="A644"/>
    <hyperlink r:id="rId1291" ref="D644"/>
    <hyperlink r:id="rId1292" ref="A645"/>
    <hyperlink r:id="rId1293" ref="D645"/>
    <hyperlink r:id="rId1294" ref="A646"/>
    <hyperlink r:id="rId1295" ref="D646"/>
    <hyperlink r:id="rId1296" ref="A647"/>
    <hyperlink r:id="rId1297" ref="D647"/>
    <hyperlink r:id="rId1298" ref="A648"/>
    <hyperlink r:id="rId1299" ref="D648"/>
    <hyperlink r:id="rId1300" ref="A649"/>
    <hyperlink r:id="rId1301" ref="D649"/>
    <hyperlink r:id="rId1302" ref="A650"/>
    <hyperlink r:id="rId1303" ref="D650"/>
    <hyperlink r:id="rId1304" ref="A651"/>
    <hyperlink r:id="rId1305" ref="D651"/>
    <hyperlink r:id="rId1306" ref="A652"/>
    <hyperlink r:id="rId1307" ref="D652"/>
    <hyperlink r:id="rId1308" ref="A653"/>
    <hyperlink r:id="rId1309" ref="D653"/>
    <hyperlink r:id="rId1310" ref="A654"/>
    <hyperlink r:id="rId1311" ref="D654"/>
    <hyperlink r:id="rId1312" ref="A655"/>
    <hyperlink r:id="rId1313" ref="D655"/>
    <hyperlink r:id="rId1314" ref="A656"/>
    <hyperlink r:id="rId1315" ref="D656"/>
    <hyperlink r:id="rId1316" ref="A657"/>
    <hyperlink r:id="rId1317" ref="D657"/>
    <hyperlink r:id="rId1318" ref="A658"/>
    <hyperlink r:id="rId1319" ref="D658"/>
    <hyperlink r:id="rId1320" ref="A659"/>
    <hyperlink r:id="rId1321" ref="D659"/>
    <hyperlink r:id="rId1322" ref="A660"/>
    <hyperlink r:id="rId1323" ref="D660"/>
    <hyperlink r:id="rId1324" ref="A661"/>
    <hyperlink r:id="rId1325" ref="D661"/>
    <hyperlink r:id="rId1326" ref="A662"/>
    <hyperlink r:id="rId1327" ref="D662"/>
    <hyperlink r:id="rId1328" ref="A663"/>
    <hyperlink r:id="rId1329" ref="D663"/>
    <hyperlink r:id="rId1330" ref="A664"/>
    <hyperlink r:id="rId1331" ref="D664"/>
    <hyperlink r:id="rId1332" ref="A665"/>
    <hyperlink r:id="rId1333" ref="D665"/>
    <hyperlink r:id="rId1334" ref="A666"/>
    <hyperlink r:id="rId1335" ref="D666"/>
    <hyperlink r:id="rId1336" ref="A667"/>
    <hyperlink r:id="rId1337" ref="D667"/>
    <hyperlink r:id="rId1338" ref="A668"/>
    <hyperlink r:id="rId1339" ref="D668"/>
    <hyperlink r:id="rId1340" ref="A669"/>
    <hyperlink r:id="rId1341" ref="D669"/>
    <hyperlink r:id="rId1342" ref="A670"/>
    <hyperlink r:id="rId1343" ref="D670"/>
    <hyperlink r:id="rId1344" ref="A671"/>
    <hyperlink r:id="rId1345" ref="D671"/>
    <hyperlink r:id="rId1346" ref="A672"/>
    <hyperlink r:id="rId1347" ref="D672"/>
    <hyperlink r:id="rId1348" ref="A673"/>
    <hyperlink r:id="rId1349" ref="D673"/>
    <hyperlink r:id="rId1350" ref="A674"/>
    <hyperlink r:id="rId1351" ref="D674"/>
    <hyperlink r:id="rId1352" ref="A675"/>
    <hyperlink r:id="rId1353" ref="D675"/>
    <hyperlink r:id="rId1354" ref="A676"/>
    <hyperlink r:id="rId1355" ref="D676"/>
    <hyperlink r:id="rId1356" ref="A677"/>
    <hyperlink r:id="rId1357" ref="D677"/>
    <hyperlink r:id="rId1358" ref="A678"/>
    <hyperlink r:id="rId1359" ref="D678"/>
    <hyperlink r:id="rId1360" ref="A679"/>
    <hyperlink r:id="rId1361" ref="D679"/>
    <hyperlink r:id="rId1362" ref="A680"/>
    <hyperlink r:id="rId1363" ref="D680"/>
    <hyperlink r:id="rId1364" ref="A681"/>
    <hyperlink r:id="rId1365" ref="D681"/>
    <hyperlink r:id="rId1366" ref="A682"/>
    <hyperlink r:id="rId1367" ref="D682"/>
    <hyperlink r:id="rId1368" ref="A683"/>
    <hyperlink r:id="rId1369" ref="D683"/>
    <hyperlink r:id="rId1370" ref="A684"/>
    <hyperlink r:id="rId1371" ref="D684"/>
    <hyperlink r:id="rId1372" ref="A685"/>
    <hyperlink r:id="rId1373" ref="D685"/>
    <hyperlink r:id="rId1374" ref="A686"/>
    <hyperlink r:id="rId1375" ref="D686"/>
    <hyperlink r:id="rId1376" ref="A687"/>
    <hyperlink r:id="rId1377" ref="D687"/>
    <hyperlink r:id="rId1378" ref="A688"/>
    <hyperlink r:id="rId1379" ref="D688"/>
    <hyperlink r:id="rId1380" ref="A689"/>
    <hyperlink r:id="rId1381" ref="D689"/>
    <hyperlink r:id="rId1382" ref="A690"/>
    <hyperlink r:id="rId1383" ref="D690"/>
    <hyperlink r:id="rId1384" ref="A691"/>
    <hyperlink r:id="rId1385" ref="D691"/>
    <hyperlink r:id="rId1386" ref="A692"/>
    <hyperlink r:id="rId1387" ref="D692"/>
    <hyperlink r:id="rId1388" ref="F692"/>
    <hyperlink r:id="rId1389" ref="A693"/>
    <hyperlink r:id="rId1390" ref="D693"/>
    <hyperlink r:id="rId1391" ref="A694"/>
    <hyperlink r:id="rId1392" ref="D694"/>
    <hyperlink r:id="rId1393" ref="A695"/>
    <hyperlink r:id="rId1394" ref="D695"/>
    <hyperlink r:id="rId1395" ref="A696"/>
    <hyperlink r:id="rId1396" ref="D696"/>
    <hyperlink r:id="rId1397" ref="A697"/>
    <hyperlink r:id="rId1398" ref="D697"/>
    <hyperlink r:id="rId1399" ref="A698"/>
    <hyperlink r:id="rId1400" ref="D698"/>
    <hyperlink r:id="rId1401" ref="A699"/>
    <hyperlink r:id="rId1402" ref="D699"/>
    <hyperlink r:id="rId1403" ref="A700"/>
    <hyperlink r:id="rId1404" ref="D700"/>
    <hyperlink r:id="rId1405" ref="A701"/>
    <hyperlink r:id="rId1406" ref="D701"/>
    <hyperlink r:id="rId1407" ref="F701"/>
    <hyperlink r:id="rId1408" ref="A702"/>
    <hyperlink r:id="rId1409" ref="D702"/>
    <hyperlink r:id="rId1410" ref="A703"/>
    <hyperlink r:id="rId1411" ref="D703"/>
    <hyperlink r:id="rId1412" ref="A704"/>
    <hyperlink r:id="rId1413" ref="D704"/>
    <hyperlink r:id="rId1414" ref="A705"/>
    <hyperlink r:id="rId1415" ref="D705"/>
    <hyperlink r:id="rId1416" ref="A706"/>
    <hyperlink r:id="rId1417" ref="D706"/>
    <hyperlink r:id="rId1418" ref="A707"/>
    <hyperlink r:id="rId1419" ref="D707"/>
    <hyperlink r:id="rId1420" ref="A708"/>
    <hyperlink r:id="rId1421" ref="D708"/>
    <hyperlink r:id="rId1422" ref="A709"/>
    <hyperlink r:id="rId1423" ref="D709"/>
    <hyperlink r:id="rId1424" ref="A710"/>
    <hyperlink r:id="rId1425" ref="D710"/>
    <hyperlink r:id="rId1426" ref="A711"/>
    <hyperlink r:id="rId1427" ref="D711"/>
    <hyperlink r:id="rId1428" ref="A712"/>
    <hyperlink r:id="rId1429" ref="D712"/>
    <hyperlink r:id="rId1430" ref="A713"/>
    <hyperlink r:id="rId1431" ref="D713"/>
    <hyperlink r:id="rId1432" ref="A714"/>
    <hyperlink r:id="rId1433" ref="D714"/>
    <hyperlink r:id="rId1434" ref="A715"/>
    <hyperlink r:id="rId1435" ref="D715"/>
    <hyperlink r:id="rId1436" ref="A716"/>
    <hyperlink r:id="rId1437" ref="D716"/>
    <hyperlink r:id="rId1438" ref="A717"/>
    <hyperlink r:id="rId1439" ref="D717"/>
    <hyperlink r:id="rId1440" ref="A718"/>
    <hyperlink r:id="rId1441" ref="D718"/>
    <hyperlink r:id="rId1442" ref="A719"/>
    <hyperlink r:id="rId1443" ref="D719"/>
    <hyperlink r:id="rId1444" ref="A720"/>
    <hyperlink r:id="rId1445" ref="D720"/>
    <hyperlink r:id="rId1446" ref="A721"/>
    <hyperlink r:id="rId1447" ref="D721"/>
    <hyperlink r:id="rId1448" ref="A722"/>
    <hyperlink r:id="rId1449" ref="D722"/>
    <hyperlink r:id="rId1450" ref="A723"/>
    <hyperlink r:id="rId1451" ref="D723"/>
    <hyperlink r:id="rId1452" ref="A724"/>
    <hyperlink r:id="rId1453" ref="D724"/>
    <hyperlink r:id="rId1454" ref="A725"/>
    <hyperlink r:id="rId1455" ref="D725"/>
    <hyperlink r:id="rId1456" ref="A726"/>
    <hyperlink r:id="rId1457" ref="D726"/>
    <hyperlink r:id="rId1458" ref="A727"/>
    <hyperlink r:id="rId1459" ref="D727"/>
    <hyperlink r:id="rId1460" ref="A728"/>
    <hyperlink r:id="rId1461" ref="D728"/>
    <hyperlink r:id="rId1462" ref="A729"/>
    <hyperlink r:id="rId1463" ref="D729"/>
    <hyperlink r:id="rId1464" ref="A730"/>
    <hyperlink r:id="rId1465" ref="D730"/>
    <hyperlink r:id="rId1466" ref="A731"/>
    <hyperlink r:id="rId1467" ref="D731"/>
    <hyperlink r:id="rId1468" ref="A732"/>
    <hyperlink r:id="rId1469" ref="D732"/>
    <hyperlink r:id="rId1470" ref="A733"/>
    <hyperlink r:id="rId1471" ref="D733"/>
    <hyperlink r:id="rId1472" ref="A734"/>
    <hyperlink r:id="rId1473" ref="D734"/>
    <hyperlink r:id="rId1474" ref="A735"/>
    <hyperlink r:id="rId1475" ref="D735"/>
    <hyperlink r:id="rId1476" ref="A736"/>
    <hyperlink r:id="rId1477" ref="D736"/>
    <hyperlink r:id="rId1478" ref="A737"/>
    <hyperlink r:id="rId1479" ref="D737"/>
    <hyperlink r:id="rId1480" ref="A738"/>
    <hyperlink r:id="rId1481" ref="D738"/>
    <hyperlink r:id="rId1482" ref="A739"/>
    <hyperlink r:id="rId1483" ref="D739"/>
    <hyperlink r:id="rId1484" ref="A740"/>
    <hyperlink r:id="rId1485" ref="D740"/>
    <hyperlink r:id="rId1486" ref="A741"/>
    <hyperlink r:id="rId1487" ref="D741"/>
    <hyperlink r:id="rId1488" ref="A742"/>
    <hyperlink r:id="rId1489" ref="D742"/>
    <hyperlink r:id="rId1490" ref="A743"/>
    <hyperlink r:id="rId1491" ref="D743"/>
    <hyperlink r:id="rId1492" ref="A744"/>
    <hyperlink r:id="rId1493" ref="D744"/>
    <hyperlink r:id="rId1494" ref="A745"/>
    <hyperlink r:id="rId1495" ref="D745"/>
    <hyperlink r:id="rId1496" ref="A746"/>
    <hyperlink r:id="rId1497" ref="D746"/>
    <hyperlink r:id="rId1498" ref="A747"/>
    <hyperlink r:id="rId1499" ref="D747"/>
    <hyperlink r:id="rId1500" ref="A748"/>
    <hyperlink r:id="rId1501" ref="D748"/>
    <hyperlink r:id="rId1502" ref="A749"/>
    <hyperlink r:id="rId1503" ref="D749"/>
    <hyperlink r:id="rId1504" ref="A750"/>
    <hyperlink r:id="rId1505" ref="D750"/>
    <hyperlink r:id="rId1506" ref="A751"/>
    <hyperlink r:id="rId1507" ref="D751"/>
    <hyperlink r:id="rId1508" ref="A752"/>
    <hyperlink r:id="rId1509" ref="D752"/>
    <hyperlink r:id="rId1510" ref="A753"/>
    <hyperlink r:id="rId1511" ref="D753"/>
    <hyperlink r:id="rId1512" ref="A754"/>
    <hyperlink r:id="rId1513" ref="D754"/>
    <hyperlink r:id="rId1514" ref="A755"/>
    <hyperlink r:id="rId1515" ref="D755"/>
    <hyperlink r:id="rId1516" ref="A756"/>
    <hyperlink r:id="rId1517" ref="D756"/>
    <hyperlink r:id="rId1518" ref="A757"/>
    <hyperlink r:id="rId1519" ref="D757"/>
    <hyperlink r:id="rId1520" ref="A758"/>
    <hyperlink r:id="rId1521" ref="D758"/>
    <hyperlink r:id="rId1522" ref="A759"/>
    <hyperlink r:id="rId1523" ref="D759"/>
    <hyperlink r:id="rId1524" ref="A760"/>
    <hyperlink r:id="rId1525" ref="D760"/>
    <hyperlink r:id="rId1526" ref="A761"/>
    <hyperlink r:id="rId1527" ref="D761"/>
    <hyperlink r:id="rId1528" ref="A762"/>
    <hyperlink r:id="rId1529" ref="D762"/>
    <hyperlink r:id="rId1530" ref="A763"/>
    <hyperlink r:id="rId1531" ref="D763"/>
    <hyperlink r:id="rId1532" ref="A764"/>
    <hyperlink r:id="rId1533" ref="D764"/>
    <hyperlink r:id="rId1534" ref="A765"/>
    <hyperlink r:id="rId1535" ref="D765"/>
    <hyperlink r:id="rId1536" ref="A766"/>
    <hyperlink r:id="rId1537" ref="D766"/>
    <hyperlink r:id="rId1538" ref="A767"/>
    <hyperlink r:id="rId1539" ref="D767"/>
    <hyperlink r:id="rId1540" ref="A768"/>
    <hyperlink r:id="rId1541" ref="D768"/>
    <hyperlink r:id="rId1542" ref="A769"/>
    <hyperlink r:id="rId1543" ref="D769"/>
    <hyperlink r:id="rId1544" ref="A770"/>
    <hyperlink r:id="rId1545" ref="D770"/>
    <hyperlink r:id="rId1546" ref="A771"/>
    <hyperlink r:id="rId1547" ref="D771"/>
    <hyperlink r:id="rId1548" ref="A772"/>
    <hyperlink r:id="rId1549" ref="D772"/>
    <hyperlink r:id="rId1550" ref="A773"/>
    <hyperlink r:id="rId1551" ref="D773"/>
    <hyperlink r:id="rId1552" ref="A774"/>
    <hyperlink r:id="rId1553" ref="D774"/>
    <hyperlink r:id="rId1554" ref="A775"/>
    <hyperlink r:id="rId1555" ref="D775"/>
    <hyperlink r:id="rId1556" ref="A776"/>
    <hyperlink r:id="rId1557" ref="D776"/>
    <hyperlink r:id="rId1558" ref="A777"/>
    <hyperlink r:id="rId1559" ref="D777"/>
    <hyperlink r:id="rId1560" ref="A778"/>
    <hyperlink r:id="rId1561" ref="D778"/>
    <hyperlink r:id="rId1562" ref="A779"/>
    <hyperlink r:id="rId1563" ref="D779"/>
    <hyperlink r:id="rId1564" ref="A780"/>
    <hyperlink r:id="rId1565" ref="D780"/>
    <hyperlink r:id="rId1566" ref="A781"/>
    <hyperlink r:id="rId1567" ref="D781"/>
    <hyperlink r:id="rId1568" ref="A782"/>
    <hyperlink r:id="rId1569" ref="D782"/>
    <hyperlink r:id="rId1570" ref="A783"/>
    <hyperlink r:id="rId1571" ref="D783"/>
    <hyperlink r:id="rId1572" ref="A784"/>
    <hyperlink r:id="rId1573" ref="D784"/>
    <hyperlink r:id="rId1574" ref="A785"/>
    <hyperlink r:id="rId1575" ref="D785"/>
    <hyperlink r:id="rId1576" ref="A786"/>
    <hyperlink r:id="rId1577" ref="D786"/>
    <hyperlink r:id="rId1578" ref="A787"/>
    <hyperlink r:id="rId1579" ref="D787"/>
    <hyperlink r:id="rId1580" ref="A788"/>
    <hyperlink r:id="rId1581" ref="D788"/>
    <hyperlink r:id="rId1582" ref="A789"/>
    <hyperlink r:id="rId1583" ref="D789"/>
    <hyperlink r:id="rId1584" ref="F789"/>
    <hyperlink r:id="rId1585" ref="A790"/>
    <hyperlink r:id="rId1586" ref="D790"/>
    <hyperlink r:id="rId1587" ref="A791"/>
    <hyperlink r:id="rId1588" ref="D791"/>
    <hyperlink r:id="rId1589" ref="A792"/>
    <hyperlink r:id="rId1590" ref="D792"/>
    <hyperlink r:id="rId1591" ref="A793"/>
    <hyperlink r:id="rId1592" ref="D793"/>
    <hyperlink r:id="rId1593" ref="A794"/>
    <hyperlink r:id="rId1594" ref="D794"/>
    <hyperlink r:id="rId1595" ref="A795"/>
    <hyperlink r:id="rId1596" ref="D795"/>
    <hyperlink r:id="rId1597" ref="A796"/>
    <hyperlink r:id="rId1598" ref="D796"/>
    <hyperlink r:id="rId1599" ref="A797"/>
    <hyperlink r:id="rId1600" ref="D797"/>
    <hyperlink r:id="rId1601" ref="A798"/>
    <hyperlink r:id="rId1602" ref="D798"/>
    <hyperlink r:id="rId1603" ref="A799"/>
    <hyperlink r:id="rId1604" ref="D799"/>
    <hyperlink r:id="rId1605" ref="A800"/>
    <hyperlink r:id="rId1606" ref="D800"/>
    <hyperlink r:id="rId1607" ref="A801"/>
    <hyperlink r:id="rId1608" ref="D801"/>
    <hyperlink r:id="rId1609" ref="A802"/>
    <hyperlink r:id="rId1610" ref="D802"/>
    <hyperlink r:id="rId1611" ref="A803"/>
    <hyperlink r:id="rId1612" ref="D803"/>
    <hyperlink r:id="rId1613" ref="A804"/>
    <hyperlink r:id="rId1614" ref="D804"/>
    <hyperlink r:id="rId1615" ref="A805"/>
    <hyperlink r:id="rId1616" ref="D805"/>
    <hyperlink r:id="rId1617" ref="A806"/>
    <hyperlink r:id="rId1618" ref="D806"/>
    <hyperlink r:id="rId1619" ref="A807"/>
    <hyperlink r:id="rId1620" ref="D807"/>
    <hyperlink r:id="rId1621" ref="A808"/>
    <hyperlink r:id="rId1622" ref="D808"/>
    <hyperlink r:id="rId1623" ref="A809"/>
    <hyperlink r:id="rId1624" ref="D809"/>
    <hyperlink r:id="rId1625" ref="A810"/>
    <hyperlink r:id="rId1626" ref="D810"/>
    <hyperlink r:id="rId1627" ref="A811"/>
    <hyperlink r:id="rId1628" ref="D811"/>
    <hyperlink r:id="rId1629" ref="A812"/>
    <hyperlink r:id="rId1630" ref="D812"/>
    <hyperlink r:id="rId1631" ref="A813"/>
    <hyperlink r:id="rId1632" ref="D813"/>
    <hyperlink r:id="rId1633" ref="A814"/>
    <hyperlink r:id="rId1634" ref="D814"/>
    <hyperlink r:id="rId1635" ref="A815"/>
    <hyperlink r:id="rId1636" ref="D815"/>
    <hyperlink r:id="rId1637" ref="A816"/>
    <hyperlink r:id="rId1638" ref="D816"/>
    <hyperlink r:id="rId1639" ref="A817"/>
    <hyperlink r:id="rId1640" ref="D817"/>
    <hyperlink r:id="rId1641" ref="A818"/>
    <hyperlink r:id="rId1642" ref="D818"/>
    <hyperlink r:id="rId1643" ref="A819"/>
    <hyperlink r:id="rId1644" ref="D819"/>
    <hyperlink r:id="rId1645" ref="A820"/>
    <hyperlink r:id="rId1646" ref="D820"/>
    <hyperlink r:id="rId1647" ref="A821"/>
    <hyperlink r:id="rId1648" ref="D821"/>
    <hyperlink r:id="rId1649" ref="A822"/>
    <hyperlink r:id="rId1650" ref="D822"/>
    <hyperlink r:id="rId1651" ref="A823"/>
    <hyperlink r:id="rId1652" ref="D823"/>
    <hyperlink r:id="rId1653" ref="A824"/>
    <hyperlink r:id="rId1654" ref="D824"/>
    <hyperlink r:id="rId1655" ref="A825"/>
    <hyperlink r:id="rId1656" ref="D825"/>
    <hyperlink r:id="rId1657" ref="A826"/>
    <hyperlink r:id="rId1658" ref="D826"/>
    <hyperlink r:id="rId1659" ref="A827"/>
    <hyperlink r:id="rId1660" ref="D827"/>
    <hyperlink r:id="rId1661" ref="A828"/>
    <hyperlink r:id="rId1662" ref="D828"/>
    <hyperlink r:id="rId1663" ref="A829"/>
    <hyperlink r:id="rId1664" ref="D829"/>
    <hyperlink r:id="rId1665" ref="A830"/>
    <hyperlink r:id="rId1666" ref="D830"/>
    <hyperlink r:id="rId1667" ref="A831"/>
    <hyperlink r:id="rId1668" ref="D831"/>
    <hyperlink r:id="rId1669" ref="A832"/>
    <hyperlink r:id="rId1670" ref="D832"/>
    <hyperlink r:id="rId1671" ref="A833"/>
    <hyperlink r:id="rId1672" ref="D833"/>
    <hyperlink r:id="rId1673" ref="A834"/>
    <hyperlink r:id="rId1674" ref="D834"/>
    <hyperlink r:id="rId1675" ref="A835"/>
    <hyperlink r:id="rId1676" ref="D835"/>
    <hyperlink r:id="rId1677" ref="A836"/>
    <hyperlink r:id="rId1678" ref="D836"/>
    <hyperlink r:id="rId1679" ref="A837"/>
    <hyperlink r:id="rId1680" ref="D837"/>
    <hyperlink r:id="rId1681" ref="A838"/>
    <hyperlink r:id="rId1682" ref="D838"/>
    <hyperlink r:id="rId1683" ref="A839"/>
    <hyperlink r:id="rId1684" ref="D839"/>
    <hyperlink r:id="rId1685" ref="A840"/>
    <hyperlink r:id="rId1686" ref="D840"/>
    <hyperlink r:id="rId1687" ref="A841"/>
    <hyperlink r:id="rId1688" ref="D841"/>
    <hyperlink r:id="rId1689" ref="A842"/>
    <hyperlink r:id="rId1690" ref="D842"/>
    <hyperlink r:id="rId1691" ref="A843"/>
    <hyperlink r:id="rId1692" ref="D843"/>
    <hyperlink r:id="rId1693" ref="A844"/>
    <hyperlink r:id="rId1694" ref="D844"/>
    <hyperlink r:id="rId1695" ref="A845"/>
    <hyperlink r:id="rId1696" ref="D845"/>
    <hyperlink r:id="rId1697" ref="A846"/>
    <hyperlink r:id="rId1698" ref="D846"/>
    <hyperlink r:id="rId1699" ref="A847"/>
    <hyperlink r:id="rId1700" ref="D847"/>
    <hyperlink r:id="rId1701" ref="A848"/>
    <hyperlink r:id="rId1702" ref="D848"/>
    <hyperlink r:id="rId1703" ref="A849"/>
    <hyperlink r:id="rId1704" ref="D849"/>
    <hyperlink r:id="rId1705" ref="A850"/>
    <hyperlink r:id="rId1706" ref="D850"/>
    <hyperlink r:id="rId1707" ref="A851"/>
    <hyperlink r:id="rId1708" ref="D851"/>
    <hyperlink r:id="rId1709" ref="A852"/>
    <hyperlink r:id="rId1710" ref="D852"/>
    <hyperlink r:id="rId1711" ref="A853"/>
    <hyperlink r:id="rId1712" ref="D853"/>
    <hyperlink r:id="rId1713" ref="A854"/>
    <hyperlink r:id="rId1714" ref="D854"/>
    <hyperlink r:id="rId1715" ref="A855"/>
    <hyperlink r:id="rId1716" ref="D855"/>
    <hyperlink r:id="rId1717" ref="A856"/>
    <hyperlink r:id="rId1718" ref="D856"/>
    <hyperlink r:id="rId1719" ref="A857"/>
    <hyperlink r:id="rId1720" ref="D857"/>
    <hyperlink r:id="rId1721" ref="A858"/>
    <hyperlink r:id="rId1722" ref="D858"/>
    <hyperlink r:id="rId1723" ref="A859"/>
    <hyperlink r:id="rId1724" ref="D859"/>
    <hyperlink r:id="rId1725" ref="A860"/>
    <hyperlink r:id="rId1726" ref="D860"/>
    <hyperlink r:id="rId1727" ref="A861"/>
    <hyperlink r:id="rId1728" ref="D861"/>
    <hyperlink r:id="rId1729" ref="A862"/>
    <hyperlink r:id="rId1730" ref="D862"/>
    <hyperlink r:id="rId1731" ref="A863"/>
    <hyperlink r:id="rId1732" ref="D863"/>
    <hyperlink r:id="rId1733" ref="A864"/>
    <hyperlink r:id="rId1734" ref="D864"/>
    <hyperlink r:id="rId1735" ref="A865"/>
    <hyperlink r:id="rId1736" ref="D865"/>
    <hyperlink r:id="rId1737" ref="A866"/>
    <hyperlink r:id="rId1738" ref="D866"/>
    <hyperlink r:id="rId1739" ref="A867"/>
    <hyperlink r:id="rId1740" ref="D867"/>
    <hyperlink r:id="rId1741" ref="A868"/>
    <hyperlink r:id="rId1742" ref="D868"/>
    <hyperlink r:id="rId1743" ref="A869"/>
    <hyperlink r:id="rId1744" ref="D869"/>
    <hyperlink r:id="rId1745" ref="A870"/>
    <hyperlink r:id="rId1746" ref="D870"/>
    <hyperlink r:id="rId1747" ref="A871"/>
    <hyperlink r:id="rId1748" ref="D871"/>
    <hyperlink r:id="rId1749" ref="A872"/>
    <hyperlink r:id="rId1750" ref="D872"/>
    <hyperlink r:id="rId1751" ref="A873"/>
    <hyperlink r:id="rId1752" ref="D873"/>
    <hyperlink r:id="rId1753" ref="A874"/>
    <hyperlink r:id="rId1754" ref="D874"/>
    <hyperlink r:id="rId1755" ref="A875"/>
    <hyperlink r:id="rId1756" ref="D875"/>
    <hyperlink r:id="rId1757" ref="A876"/>
    <hyperlink r:id="rId1758" ref="D876"/>
    <hyperlink r:id="rId1759" ref="A877"/>
    <hyperlink r:id="rId1760" ref="D877"/>
    <hyperlink r:id="rId1761" ref="A878"/>
    <hyperlink r:id="rId1762" ref="D878"/>
    <hyperlink r:id="rId1763" ref="A879"/>
    <hyperlink r:id="rId1764" ref="D879"/>
    <hyperlink r:id="rId1765" ref="A880"/>
    <hyperlink r:id="rId1766" ref="D880"/>
    <hyperlink r:id="rId1767" ref="A881"/>
    <hyperlink r:id="rId1768" ref="D881"/>
    <hyperlink r:id="rId1769" ref="A882"/>
    <hyperlink r:id="rId1770" ref="D882"/>
    <hyperlink r:id="rId1771" ref="A883"/>
    <hyperlink r:id="rId1772" ref="D883"/>
    <hyperlink r:id="rId1773" ref="A884"/>
    <hyperlink r:id="rId1774" ref="D884"/>
    <hyperlink r:id="rId1775" ref="A885"/>
    <hyperlink r:id="rId1776" ref="D885"/>
    <hyperlink r:id="rId1777" ref="A886"/>
    <hyperlink r:id="rId1778" ref="D886"/>
    <hyperlink r:id="rId1779" ref="A887"/>
    <hyperlink r:id="rId1780" ref="D887"/>
    <hyperlink r:id="rId1781" ref="A888"/>
    <hyperlink r:id="rId1782" ref="D888"/>
    <hyperlink r:id="rId1783" ref="A889"/>
    <hyperlink r:id="rId1784" ref="D889"/>
    <hyperlink r:id="rId1785" ref="A890"/>
    <hyperlink r:id="rId1786" ref="D890"/>
    <hyperlink r:id="rId1787" ref="A891"/>
    <hyperlink r:id="rId1788" ref="D891"/>
    <hyperlink r:id="rId1789" ref="A892"/>
    <hyperlink r:id="rId1790" ref="D892"/>
    <hyperlink r:id="rId1791" ref="A893"/>
    <hyperlink r:id="rId1792" ref="D893"/>
    <hyperlink r:id="rId1793" ref="A894"/>
    <hyperlink r:id="rId1794" ref="D894"/>
    <hyperlink r:id="rId1795" ref="A895"/>
    <hyperlink r:id="rId1796" ref="D895"/>
    <hyperlink r:id="rId1797" ref="A896"/>
    <hyperlink r:id="rId1798" ref="D896"/>
    <hyperlink r:id="rId1799" ref="A897"/>
    <hyperlink r:id="rId1800" ref="D897"/>
    <hyperlink r:id="rId1801" ref="A898"/>
    <hyperlink r:id="rId1802" ref="D898"/>
    <hyperlink r:id="rId1803" ref="A899"/>
    <hyperlink r:id="rId1804" ref="D899"/>
    <hyperlink r:id="rId1805" ref="A900"/>
    <hyperlink r:id="rId1806" ref="D900"/>
    <hyperlink r:id="rId1807" ref="A901"/>
    <hyperlink r:id="rId1808" ref="D901"/>
    <hyperlink r:id="rId1809" ref="A902"/>
    <hyperlink r:id="rId1810" ref="D902"/>
    <hyperlink r:id="rId1811" ref="A903"/>
    <hyperlink r:id="rId1812" ref="D903"/>
    <hyperlink r:id="rId1813" ref="A904"/>
    <hyperlink r:id="rId1814" ref="D904"/>
    <hyperlink r:id="rId1815" ref="A905"/>
    <hyperlink r:id="rId1816" ref="D905"/>
    <hyperlink r:id="rId1817" ref="A906"/>
    <hyperlink r:id="rId1818" ref="D906"/>
    <hyperlink r:id="rId1819" ref="A907"/>
    <hyperlink r:id="rId1820" ref="D907"/>
    <hyperlink r:id="rId1821" ref="A908"/>
    <hyperlink r:id="rId1822" ref="D908"/>
    <hyperlink r:id="rId1823" ref="A909"/>
    <hyperlink r:id="rId1824" ref="D909"/>
    <hyperlink r:id="rId1825" ref="A910"/>
    <hyperlink r:id="rId1826" ref="D910"/>
    <hyperlink r:id="rId1827" ref="A911"/>
    <hyperlink r:id="rId1828" ref="D911"/>
    <hyperlink r:id="rId1829" ref="A912"/>
    <hyperlink r:id="rId1830" ref="D912"/>
    <hyperlink r:id="rId1831" ref="A913"/>
    <hyperlink r:id="rId1832" ref="D913"/>
    <hyperlink r:id="rId1833" ref="A914"/>
    <hyperlink r:id="rId1834" ref="D914"/>
    <hyperlink r:id="rId1835" ref="A915"/>
    <hyperlink r:id="rId1836" ref="D915"/>
    <hyperlink r:id="rId1837" ref="A916"/>
    <hyperlink r:id="rId1838" ref="D916"/>
    <hyperlink r:id="rId1839" ref="A917"/>
    <hyperlink r:id="rId1840" ref="D917"/>
    <hyperlink r:id="rId1841" ref="A918"/>
    <hyperlink r:id="rId1842" ref="D918"/>
    <hyperlink r:id="rId1843" ref="A919"/>
    <hyperlink r:id="rId1844" ref="D919"/>
    <hyperlink r:id="rId1845" ref="A920"/>
    <hyperlink r:id="rId1846" ref="D920"/>
    <hyperlink r:id="rId1847" ref="A921"/>
    <hyperlink r:id="rId1848" ref="D921"/>
    <hyperlink r:id="rId1849" ref="A922"/>
    <hyperlink r:id="rId1850" ref="D922"/>
    <hyperlink r:id="rId1851" ref="A923"/>
    <hyperlink r:id="rId1852" ref="D923"/>
    <hyperlink r:id="rId1853" ref="A924"/>
    <hyperlink r:id="rId1854" ref="D924"/>
    <hyperlink r:id="rId1855" ref="A925"/>
    <hyperlink r:id="rId1856" ref="D925"/>
    <hyperlink r:id="rId1857" ref="A926"/>
    <hyperlink r:id="rId1858" ref="D926"/>
    <hyperlink r:id="rId1859" ref="A927"/>
    <hyperlink r:id="rId1860" ref="D927"/>
    <hyperlink r:id="rId1861" ref="A928"/>
    <hyperlink r:id="rId1862" ref="D928"/>
    <hyperlink r:id="rId1863" ref="A929"/>
    <hyperlink r:id="rId1864" ref="D929"/>
    <hyperlink r:id="rId1865" ref="A930"/>
    <hyperlink r:id="rId1866" ref="D930"/>
    <hyperlink r:id="rId1867" ref="A931"/>
    <hyperlink r:id="rId1868" ref="D931"/>
    <hyperlink r:id="rId1869" ref="A932"/>
    <hyperlink r:id="rId1870" ref="D932"/>
    <hyperlink r:id="rId1871" ref="A933"/>
    <hyperlink r:id="rId1872" ref="D933"/>
    <hyperlink r:id="rId1873" ref="A934"/>
    <hyperlink r:id="rId1874" ref="D934"/>
    <hyperlink r:id="rId1875" ref="A935"/>
    <hyperlink r:id="rId1876" ref="D935"/>
    <hyperlink r:id="rId1877" ref="A936"/>
    <hyperlink r:id="rId1878" ref="D936"/>
    <hyperlink r:id="rId1879" ref="A937"/>
    <hyperlink r:id="rId1880" ref="D937"/>
    <hyperlink r:id="rId1881" ref="A938"/>
    <hyperlink r:id="rId1882" ref="D938"/>
    <hyperlink r:id="rId1883" ref="A939"/>
    <hyperlink r:id="rId1884" ref="D939"/>
    <hyperlink r:id="rId1885" ref="A940"/>
    <hyperlink r:id="rId1886" ref="D940"/>
    <hyperlink r:id="rId1887" ref="A941"/>
    <hyperlink r:id="rId1888" ref="D941"/>
    <hyperlink r:id="rId1889" ref="A942"/>
    <hyperlink r:id="rId1890" ref="D942"/>
    <hyperlink r:id="rId1891" ref="A943"/>
    <hyperlink r:id="rId1892" ref="D943"/>
    <hyperlink r:id="rId1893" ref="A944"/>
    <hyperlink r:id="rId1894" ref="D944"/>
    <hyperlink r:id="rId1895" ref="A945"/>
    <hyperlink r:id="rId1896" ref="D945"/>
    <hyperlink r:id="rId1897" ref="A946"/>
    <hyperlink r:id="rId1898" ref="D946"/>
    <hyperlink r:id="rId1899" ref="A947"/>
    <hyperlink r:id="rId1900" ref="D947"/>
    <hyperlink r:id="rId1901" ref="A948"/>
    <hyperlink r:id="rId1902" ref="D948"/>
    <hyperlink r:id="rId1903" ref="A949"/>
    <hyperlink r:id="rId1904" ref="D949"/>
    <hyperlink r:id="rId1905" ref="A950"/>
    <hyperlink r:id="rId1906" ref="D950"/>
    <hyperlink r:id="rId1907" ref="A951"/>
    <hyperlink r:id="rId1908" ref="D951"/>
    <hyperlink r:id="rId1909" ref="A952"/>
    <hyperlink r:id="rId1910" ref="D952"/>
    <hyperlink r:id="rId1911" ref="A953"/>
    <hyperlink r:id="rId1912" ref="D953"/>
    <hyperlink r:id="rId1913" ref="A954"/>
    <hyperlink r:id="rId1914" ref="D954"/>
    <hyperlink r:id="rId1915" ref="A955"/>
    <hyperlink r:id="rId1916" ref="D955"/>
    <hyperlink r:id="rId1917" ref="A956"/>
    <hyperlink r:id="rId1918" ref="D956"/>
    <hyperlink r:id="rId1919" ref="A957"/>
    <hyperlink r:id="rId1920" ref="D957"/>
    <hyperlink r:id="rId1921" ref="A958"/>
    <hyperlink r:id="rId1922" ref="D958"/>
    <hyperlink r:id="rId1923" ref="A959"/>
    <hyperlink r:id="rId1924" ref="D959"/>
    <hyperlink r:id="rId1925" ref="A960"/>
    <hyperlink r:id="rId1926" ref="D960"/>
    <hyperlink r:id="rId1927" ref="A961"/>
    <hyperlink r:id="rId1928" ref="D961"/>
    <hyperlink r:id="rId1929" ref="A962"/>
    <hyperlink r:id="rId1930" ref="D962"/>
    <hyperlink r:id="rId1931" ref="A963"/>
    <hyperlink r:id="rId1932" ref="D963"/>
    <hyperlink r:id="rId1933" ref="A964"/>
    <hyperlink r:id="rId1934" ref="D964"/>
    <hyperlink r:id="rId1935" ref="A965"/>
    <hyperlink r:id="rId1936" ref="D965"/>
    <hyperlink r:id="rId1937" ref="A966"/>
    <hyperlink r:id="rId1938" ref="D966"/>
    <hyperlink r:id="rId1939" ref="A967"/>
    <hyperlink r:id="rId1940" ref="D967"/>
    <hyperlink r:id="rId1941" ref="A968"/>
    <hyperlink r:id="rId1942" ref="D968"/>
    <hyperlink r:id="rId1943" ref="A969"/>
    <hyperlink r:id="rId1944" ref="D969"/>
    <hyperlink r:id="rId1945" ref="A970"/>
    <hyperlink r:id="rId1946" ref="D970"/>
    <hyperlink r:id="rId1947" ref="A971"/>
    <hyperlink r:id="rId1948" ref="D971"/>
    <hyperlink r:id="rId1949" ref="A972"/>
    <hyperlink r:id="rId1950" ref="D972"/>
    <hyperlink r:id="rId1951" ref="A973"/>
    <hyperlink r:id="rId1952" ref="D973"/>
    <hyperlink r:id="rId1953" ref="A974"/>
    <hyperlink r:id="rId1954" ref="D974"/>
    <hyperlink r:id="rId1955" ref="A975"/>
    <hyperlink r:id="rId1956" ref="D975"/>
    <hyperlink r:id="rId1957" ref="A976"/>
    <hyperlink r:id="rId1958" ref="D976"/>
    <hyperlink r:id="rId1959" ref="A977"/>
    <hyperlink r:id="rId1960" ref="D977"/>
    <hyperlink r:id="rId1961" ref="A978"/>
    <hyperlink r:id="rId1962" ref="D978"/>
    <hyperlink r:id="rId1963" ref="A979"/>
    <hyperlink r:id="rId1964" ref="D979"/>
    <hyperlink r:id="rId1965" ref="A980"/>
    <hyperlink r:id="rId1966" ref="D980"/>
    <hyperlink r:id="rId1967" ref="A981"/>
    <hyperlink r:id="rId1968" ref="D981"/>
    <hyperlink r:id="rId1969" ref="A982"/>
    <hyperlink r:id="rId1970" ref="D982"/>
    <hyperlink r:id="rId1971" ref="A983"/>
    <hyperlink r:id="rId1972" ref="D983"/>
    <hyperlink r:id="rId1973" ref="A984"/>
    <hyperlink r:id="rId1974" ref="D984"/>
    <hyperlink r:id="rId1975" ref="A985"/>
    <hyperlink r:id="rId1976" ref="D985"/>
    <hyperlink r:id="rId1977" ref="A986"/>
    <hyperlink r:id="rId1978" ref="D986"/>
    <hyperlink r:id="rId1979" ref="A987"/>
    <hyperlink r:id="rId1980" ref="D987"/>
    <hyperlink r:id="rId1981" ref="A988"/>
    <hyperlink r:id="rId1982" ref="D988"/>
    <hyperlink r:id="rId1983" ref="A989"/>
    <hyperlink r:id="rId1984" ref="D989"/>
    <hyperlink r:id="rId1985" ref="A990"/>
    <hyperlink r:id="rId1986" ref="D990"/>
    <hyperlink r:id="rId1987" ref="A991"/>
    <hyperlink r:id="rId1988" ref="D991"/>
    <hyperlink r:id="rId1989" ref="A992"/>
    <hyperlink r:id="rId1990" ref="D992"/>
    <hyperlink r:id="rId1991" ref="A993"/>
    <hyperlink r:id="rId1992" ref="D993"/>
    <hyperlink r:id="rId1993" ref="A994"/>
    <hyperlink r:id="rId1994" ref="D994"/>
    <hyperlink r:id="rId1995" ref="A995"/>
    <hyperlink r:id="rId1996" ref="D995"/>
    <hyperlink r:id="rId1997" ref="A996"/>
    <hyperlink r:id="rId1998" ref="D996"/>
    <hyperlink r:id="rId1999" ref="A997"/>
    <hyperlink r:id="rId2000" ref="D997"/>
    <hyperlink r:id="rId2001" ref="A998"/>
    <hyperlink r:id="rId2002" ref="D998"/>
    <hyperlink r:id="rId2003" ref="A999"/>
    <hyperlink r:id="rId2004" ref="D999"/>
    <hyperlink r:id="rId2005" ref="A1000"/>
    <hyperlink r:id="rId2006" ref="D1000"/>
    <hyperlink r:id="rId2007" ref="A1001"/>
    <hyperlink r:id="rId2008" ref="D1001"/>
    <hyperlink r:id="rId2009" ref="A1002"/>
    <hyperlink r:id="rId2010" ref="D1002"/>
    <hyperlink r:id="rId2011" ref="A1003"/>
    <hyperlink r:id="rId2012" ref="D1003"/>
    <hyperlink r:id="rId2013" ref="A1004"/>
    <hyperlink r:id="rId2014" ref="D1004"/>
    <hyperlink r:id="rId2015" ref="A1005"/>
    <hyperlink r:id="rId2016" ref="D1005"/>
    <hyperlink r:id="rId2017" ref="A1006"/>
    <hyperlink r:id="rId2018" ref="D1006"/>
    <hyperlink r:id="rId2019" ref="A1007"/>
    <hyperlink r:id="rId2020" ref="D1007"/>
    <hyperlink r:id="rId2021" ref="A1008"/>
    <hyperlink r:id="rId2022" ref="D1008"/>
    <hyperlink r:id="rId2023" ref="A1009"/>
    <hyperlink r:id="rId2024" ref="D1009"/>
    <hyperlink r:id="rId2025" ref="A1010"/>
    <hyperlink r:id="rId2026" ref="D1010"/>
    <hyperlink r:id="rId2027" ref="A1011"/>
    <hyperlink r:id="rId2028" ref="D1011"/>
    <hyperlink r:id="rId2029" ref="A1012"/>
    <hyperlink r:id="rId2030" ref="D1012"/>
    <hyperlink r:id="rId2031" ref="A1013"/>
    <hyperlink r:id="rId2032" ref="D1013"/>
    <hyperlink r:id="rId2033" ref="A1014"/>
    <hyperlink r:id="rId2034" ref="D1014"/>
    <hyperlink r:id="rId2035" ref="A1015"/>
    <hyperlink r:id="rId2036" ref="D1015"/>
    <hyperlink r:id="rId2037" ref="A1016"/>
    <hyperlink r:id="rId2038" ref="D1016"/>
    <hyperlink r:id="rId2039" ref="A1017"/>
    <hyperlink r:id="rId2040" ref="D1017"/>
    <hyperlink r:id="rId2041" ref="A1018"/>
    <hyperlink r:id="rId2042" ref="D1018"/>
    <hyperlink r:id="rId2043" ref="A1019"/>
    <hyperlink r:id="rId2044" ref="D1019"/>
    <hyperlink r:id="rId2045" ref="A1020"/>
    <hyperlink r:id="rId2046" ref="D1020"/>
    <hyperlink r:id="rId2047" ref="A1021"/>
    <hyperlink r:id="rId2048" ref="D1021"/>
    <hyperlink r:id="rId2049" ref="A1022"/>
    <hyperlink r:id="rId2050" ref="D1022"/>
    <hyperlink r:id="rId2051" ref="A1023"/>
    <hyperlink r:id="rId2052" ref="D1023"/>
    <hyperlink r:id="rId2053" ref="A1024"/>
    <hyperlink r:id="rId2054" ref="D1024"/>
    <hyperlink r:id="rId2055" ref="A1025"/>
    <hyperlink r:id="rId2056" ref="D1025"/>
    <hyperlink r:id="rId2057" ref="A1026"/>
    <hyperlink r:id="rId2058" ref="D1026"/>
    <hyperlink r:id="rId2059" ref="A1027"/>
    <hyperlink r:id="rId2060" ref="D1027"/>
    <hyperlink r:id="rId2061" ref="A1028"/>
    <hyperlink r:id="rId2062" ref="D1028"/>
    <hyperlink r:id="rId2063" ref="A1029"/>
    <hyperlink r:id="rId2064" ref="D1029"/>
    <hyperlink r:id="rId2065" ref="A1030"/>
    <hyperlink r:id="rId2066" ref="D1030"/>
    <hyperlink r:id="rId2067" ref="A1031"/>
    <hyperlink r:id="rId2068" ref="D1031"/>
    <hyperlink r:id="rId2069" ref="A1032"/>
    <hyperlink r:id="rId2070" ref="D1032"/>
    <hyperlink r:id="rId2071" ref="A1033"/>
    <hyperlink r:id="rId2072" ref="D1033"/>
    <hyperlink r:id="rId2073" ref="A1034"/>
    <hyperlink r:id="rId2074" ref="D1034"/>
    <hyperlink r:id="rId2075" ref="A1035"/>
    <hyperlink r:id="rId2076" ref="D1035"/>
    <hyperlink r:id="rId2077" ref="A1036"/>
    <hyperlink r:id="rId2078" ref="D1036"/>
    <hyperlink r:id="rId2079" ref="A1037"/>
    <hyperlink r:id="rId2080" ref="D1037"/>
    <hyperlink r:id="rId2081" ref="A1038"/>
    <hyperlink r:id="rId2082" ref="D1038"/>
    <hyperlink r:id="rId2083" ref="A1039"/>
    <hyperlink r:id="rId2084" ref="D1039"/>
    <hyperlink r:id="rId2085" ref="A1040"/>
    <hyperlink r:id="rId2086" ref="D1040"/>
    <hyperlink r:id="rId2087" ref="A1041"/>
    <hyperlink r:id="rId2088" ref="D1041"/>
    <hyperlink r:id="rId2089" ref="A1042"/>
    <hyperlink r:id="rId2090" ref="D1042"/>
    <hyperlink r:id="rId2091" ref="A1043"/>
    <hyperlink r:id="rId2092" ref="D1043"/>
    <hyperlink r:id="rId2093" ref="A1044"/>
    <hyperlink r:id="rId2094" ref="D1044"/>
    <hyperlink r:id="rId2095" ref="A1045"/>
    <hyperlink r:id="rId2096" ref="D1045"/>
    <hyperlink r:id="rId2097" ref="A1046"/>
    <hyperlink r:id="rId2098" ref="D1046"/>
    <hyperlink r:id="rId2099" ref="A1047"/>
    <hyperlink r:id="rId2100" ref="D1047"/>
    <hyperlink r:id="rId2101" ref="A1048"/>
    <hyperlink r:id="rId2102" ref="D1048"/>
    <hyperlink r:id="rId2103" ref="A1049"/>
    <hyperlink r:id="rId2104" ref="D1049"/>
    <hyperlink r:id="rId2105" ref="A1050"/>
    <hyperlink r:id="rId2106" ref="D1050"/>
    <hyperlink r:id="rId2107" ref="A1051"/>
    <hyperlink r:id="rId2108" ref="D1051"/>
    <hyperlink r:id="rId2109" ref="A1052"/>
    <hyperlink r:id="rId2110" ref="D1052"/>
    <hyperlink r:id="rId2111" ref="A1053"/>
    <hyperlink r:id="rId2112" ref="D1053"/>
    <hyperlink r:id="rId2113" ref="A1054"/>
    <hyperlink r:id="rId2114" ref="D1054"/>
    <hyperlink r:id="rId2115" ref="A1055"/>
    <hyperlink r:id="rId2116" ref="D1055"/>
    <hyperlink r:id="rId2117" ref="A1056"/>
    <hyperlink r:id="rId2118" ref="D1056"/>
    <hyperlink r:id="rId2119" ref="A1057"/>
    <hyperlink r:id="rId2120" ref="D1057"/>
    <hyperlink r:id="rId2121" ref="A1058"/>
    <hyperlink r:id="rId2122" ref="D1058"/>
    <hyperlink r:id="rId2123" ref="A1059"/>
    <hyperlink r:id="rId2124" ref="D1059"/>
    <hyperlink r:id="rId2125" ref="A1060"/>
    <hyperlink r:id="rId2126" ref="D1060"/>
    <hyperlink r:id="rId2127" ref="A1061"/>
    <hyperlink r:id="rId2128" ref="D1061"/>
    <hyperlink r:id="rId2129" ref="A1062"/>
    <hyperlink r:id="rId2130" ref="D1062"/>
    <hyperlink r:id="rId2131" ref="A1063"/>
    <hyperlink r:id="rId2132" ref="D1063"/>
    <hyperlink r:id="rId2133" ref="A1064"/>
    <hyperlink r:id="rId2134" ref="D1064"/>
    <hyperlink r:id="rId2135" ref="A1065"/>
    <hyperlink r:id="rId2136" ref="D1065"/>
    <hyperlink r:id="rId2137" ref="A1066"/>
    <hyperlink r:id="rId2138" ref="D1066"/>
    <hyperlink r:id="rId2139" ref="A1067"/>
    <hyperlink r:id="rId2140" ref="D1067"/>
    <hyperlink r:id="rId2141" ref="A1068"/>
    <hyperlink r:id="rId2142" ref="D1068"/>
    <hyperlink r:id="rId2143" ref="A1069"/>
    <hyperlink r:id="rId2144" ref="D1069"/>
    <hyperlink r:id="rId2145" ref="A1070"/>
    <hyperlink r:id="rId2146" ref="D1070"/>
    <hyperlink r:id="rId2147" ref="A1071"/>
    <hyperlink r:id="rId2148" ref="D1071"/>
    <hyperlink r:id="rId2149" ref="A1072"/>
    <hyperlink r:id="rId2150" ref="D1072"/>
    <hyperlink r:id="rId2151" ref="A1073"/>
    <hyperlink r:id="rId2152" ref="D1073"/>
    <hyperlink r:id="rId2153" ref="A1074"/>
    <hyperlink r:id="rId2154" ref="D1074"/>
    <hyperlink r:id="rId2155" ref="A1075"/>
    <hyperlink r:id="rId2156" ref="D1075"/>
    <hyperlink r:id="rId2157" ref="A1076"/>
    <hyperlink r:id="rId2158" ref="D1076"/>
    <hyperlink r:id="rId2159" ref="A1077"/>
    <hyperlink r:id="rId2160" ref="D1077"/>
    <hyperlink r:id="rId2161" ref="A1078"/>
    <hyperlink r:id="rId2162" ref="D1078"/>
    <hyperlink r:id="rId2163" ref="A1079"/>
    <hyperlink r:id="rId2164" ref="D1079"/>
    <hyperlink r:id="rId2165" ref="A1080"/>
    <hyperlink r:id="rId2166" ref="D1080"/>
    <hyperlink r:id="rId2167" ref="A1081"/>
    <hyperlink r:id="rId2168" ref="D1081"/>
    <hyperlink r:id="rId2169" ref="A1082"/>
    <hyperlink r:id="rId2170" ref="D1082"/>
    <hyperlink r:id="rId2171" ref="A1083"/>
    <hyperlink r:id="rId2172" ref="D1083"/>
    <hyperlink r:id="rId2173" ref="A1084"/>
    <hyperlink r:id="rId2174" ref="D1084"/>
    <hyperlink r:id="rId2175" ref="A1085"/>
    <hyperlink r:id="rId2176" ref="D1085"/>
    <hyperlink r:id="rId2177" ref="A1086"/>
    <hyperlink r:id="rId2178" ref="D1086"/>
    <hyperlink r:id="rId2179" ref="A1087"/>
    <hyperlink r:id="rId2180" ref="D1087"/>
    <hyperlink r:id="rId2181" ref="A1088"/>
    <hyperlink r:id="rId2182" ref="D1088"/>
    <hyperlink r:id="rId2183" ref="A1089"/>
    <hyperlink r:id="rId2184" ref="D1089"/>
    <hyperlink r:id="rId2185" ref="A1090"/>
    <hyperlink r:id="rId2186" ref="D1090"/>
    <hyperlink r:id="rId2187" ref="A1091"/>
    <hyperlink r:id="rId2188" ref="D1091"/>
    <hyperlink r:id="rId2189" ref="A1092"/>
    <hyperlink r:id="rId2190" ref="D1092"/>
    <hyperlink r:id="rId2191" ref="A1093"/>
    <hyperlink r:id="rId2192" ref="D1093"/>
    <hyperlink r:id="rId2193" ref="A1094"/>
    <hyperlink r:id="rId2194" ref="D1094"/>
    <hyperlink r:id="rId2195" ref="A1095"/>
    <hyperlink r:id="rId2196" ref="D1095"/>
    <hyperlink r:id="rId2197" ref="A1096"/>
    <hyperlink r:id="rId2198" ref="D1096"/>
    <hyperlink r:id="rId2199" ref="A1097"/>
    <hyperlink r:id="rId2200" ref="D1097"/>
    <hyperlink r:id="rId2201" ref="A1098"/>
    <hyperlink r:id="rId2202" ref="D1098"/>
    <hyperlink r:id="rId2203" ref="A1099"/>
    <hyperlink r:id="rId2204" ref="D1099"/>
    <hyperlink r:id="rId2205" ref="A1100"/>
    <hyperlink r:id="rId2206" ref="D1100"/>
    <hyperlink r:id="rId2207" ref="A1101"/>
    <hyperlink r:id="rId2208" ref="D1101"/>
    <hyperlink r:id="rId2209" ref="A1102"/>
    <hyperlink r:id="rId2210" ref="D1102"/>
    <hyperlink r:id="rId2211" ref="A1103"/>
    <hyperlink r:id="rId2212" ref="D1103"/>
    <hyperlink r:id="rId2213" ref="A1104"/>
    <hyperlink r:id="rId2214" ref="D1104"/>
    <hyperlink r:id="rId2215" ref="A1105"/>
    <hyperlink r:id="rId2216" ref="D1105"/>
    <hyperlink r:id="rId2217" ref="A1106"/>
    <hyperlink r:id="rId2218" ref="D1106"/>
    <hyperlink r:id="rId2219" ref="A1107"/>
    <hyperlink r:id="rId2220" ref="D1107"/>
    <hyperlink r:id="rId2221" ref="A1108"/>
    <hyperlink r:id="rId2222" ref="D1108"/>
    <hyperlink r:id="rId2223" ref="A1109"/>
    <hyperlink r:id="rId2224" ref="D1109"/>
    <hyperlink r:id="rId2225" ref="A1110"/>
    <hyperlink r:id="rId2226" ref="D1110"/>
    <hyperlink r:id="rId2227" ref="A1111"/>
    <hyperlink r:id="rId2228" ref="D1111"/>
    <hyperlink r:id="rId2229" ref="A1112"/>
    <hyperlink r:id="rId2230" ref="D1112"/>
    <hyperlink r:id="rId2231" ref="A1113"/>
    <hyperlink r:id="rId2232" ref="D1113"/>
    <hyperlink r:id="rId2233" ref="A1114"/>
    <hyperlink r:id="rId2234" ref="D1114"/>
    <hyperlink r:id="rId2235" ref="A1115"/>
    <hyperlink r:id="rId2236" ref="D1115"/>
    <hyperlink r:id="rId2237" ref="A1116"/>
    <hyperlink r:id="rId2238" ref="D1116"/>
    <hyperlink r:id="rId2239" ref="A1117"/>
    <hyperlink r:id="rId2240" ref="D1117"/>
    <hyperlink r:id="rId2241" ref="A1118"/>
    <hyperlink r:id="rId2242" ref="D1118"/>
    <hyperlink r:id="rId2243" ref="A1119"/>
    <hyperlink r:id="rId2244" ref="D1119"/>
    <hyperlink r:id="rId2245" ref="A1120"/>
    <hyperlink r:id="rId2246" ref="D1120"/>
    <hyperlink r:id="rId2247" ref="A1121"/>
    <hyperlink r:id="rId2248" ref="D1121"/>
    <hyperlink r:id="rId2249" ref="A1122"/>
    <hyperlink r:id="rId2250" ref="D1122"/>
    <hyperlink r:id="rId2251" ref="A1123"/>
    <hyperlink r:id="rId2252" ref="D1123"/>
    <hyperlink r:id="rId2253" ref="A1124"/>
    <hyperlink r:id="rId2254" ref="D1124"/>
    <hyperlink r:id="rId2255" ref="A1125"/>
    <hyperlink r:id="rId2256" ref="D1125"/>
    <hyperlink r:id="rId2257" ref="A1126"/>
    <hyperlink r:id="rId2258" ref="D1126"/>
    <hyperlink r:id="rId2259" ref="A1127"/>
    <hyperlink r:id="rId2260" ref="D1127"/>
    <hyperlink r:id="rId2261" ref="A1128"/>
    <hyperlink r:id="rId2262" ref="D1128"/>
    <hyperlink r:id="rId2263" ref="A1129"/>
    <hyperlink r:id="rId2264" ref="D1129"/>
    <hyperlink r:id="rId2265" ref="A1130"/>
    <hyperlink r:id="rId2266" ref="D1130"/>
    <hyperlink r:id="rId2267" ref="A1131"/>
    <hyperlink r:id="rId2268" ref="D1131"/>
    <hyperlink r:id="rId2269" ref="A1132"/>
    <hyperlink r:id="rId2270" ref="D1132"/>
    <hyperlink r:id="rId2271" ref="A1133"/>
    <hyperlink r:id="rId2272" ref="D1133"/>
    <hyperlink r:id="rId2273" ref="A1134"/>
    <hyperlink r:id="rId2274" ref="D1134"/>
    <hyperlink r:id="rId2275" ref="A1135"/>
    <hyperlink r:id="rId2276" ref="D1135"/>
    <hyperlink r:id="rId2277" ref="A1136"/>
    <hyperlink r:id="rId2278" ref="D1136"/>
    <hyperlink r:id="rId2279" ref="A1137"/>
    <hyperlink r:id="rId2280" ref="D1137"/>
    <hyperlink r:id="rId2281" ref="A1138"/>
    <hyperlink r:id="rId2282" ref="D1138"/>
    <hyperlink r:id="rId2283" ref="A1139"/>
    <hyperlink r:id="rId2284" ref="D1139"/>
    <hyperlink r:id="rId2285" ref="A1140"/>
    <hyperlink r:id="rId2286" ref="D1140"/>
    <hyperlink r:id="rId2287" ref="A1141"/>
    <hyperlink r:id="rId2288" ref="D1141"/>
    <hyperlink r:id="rId2289" ref="A1142"/>
    <hyperlink r:id="rId2290" ref="D1142"/>
    <hyperlink r:id="rId2291" ref="A1143"/>
    <hyperlink r:id="rId2292" ref="D1143"/>
    <hyperlink r:id="rId2293" ref="A1144"/>
    <hyperlink r:id="rId2294" ref="D1144"/>
    <hyperlink r:id="rId2295" ref="A1145"/>
    <hyperlink r:id="rId2296" ref="D1145"/>
    <hyperlink r:id="rId2297" ref="A1146"/>
    <hyperlink r:id="rId2298" ref="D1146"/>
    <hyperlink r:id="rId2299" ref="A1147"/>
    <hyperlink r:id="rId2300" ref="D1147"/>
    <hyperlink r:id="rId2301" ref="A1148"/>
    <hyperlink r:id="rId2302" ref="D1148"/>
    <hyperlink r:id="rId2303" ref="A1149"/>
    <hyperlink r:id="rId2304" ref="D1149"/>
    <hyperlink r:id="rId2305" ref="A1150"/>
    <hyperlink r:id="rId2306" ref="D1150"/>
    <hyperlink r:id="rId2307" ref="A1151"/>
    <hyperlink r:id="rId2308" ref="D1151"/>
    <hyperlink r:id="rId2309" ref="A1152"/>
    <hyperlink r:id="rId2310" ref="D1152"/>
    <hyperlink r:id="rId2311" ref="A1153"/>
    <hyperlink r:id="rId2312" ref="D1153"/>
    <hyperlink r:id="rId2313" ref="A1154"/>
    <hyperlink r:id="rId2314" ref="D1154"/>
    <hyperlink r:id="rId2315" ref="A1155"/>
    <hyperlink r:id="rId2316" ref="D1155"/>
    <hyperlink r:id="rId2317" ref="A1156"/>
    <hyperlink r:id="rId2318" ref="D1156"/>
    <hyperlink r:id="rId2319" ref="A1157"/>
    <hyperlink r:id="rId2320" ref="D1157"/>
    <hyperlink r:id="rId2321" ref="A1158"/>
    <hyperlink r:id="rId2322" ref="D1158"/>
    <hyperlink r:id="rId2323" ref="A1159"/>
    <hyperlink r:id="rId2324" ref="D1159"/>
    <hyperlink r:id="rId2325" ref="A1160"/>
    <hyperlink r:id="rId2326" ref="D1160"/>
    <hyperlink r:id="rId2327" ref="A1161"/>
    <hyperlink r:id="rId2328" ref="D1161"/>
    <hyperlink r:id="rId2329" ref="A1162"/>
    <hyperlink r:id="rId2330" ref="D1162"/>
    <hyperlink r:id="rId2331" ref="A1163"/>
    <hyperlink r:id="rId2332" ref="D1163"/>
    <hyperlink r:id="rId2333" ref="A1164"/>
    <hyperlink r:id="rId2334" ref="D1164"/>
    <hyperlink r:id="rId2335" ref="A1165"/>
    <hyperlink r:id="rId2336" ref="D1165"/>
    <hyperlink r:id="rId2337" ref="A1166"/>
    <hyperlink r:id="rId2338" ref="D1166"/>
    <hyperlink r:id="rId2339" ref="A1167"/>
    <hyperlink r:id="rId2340" ref="D1167"/>
    <hyperlink r:id="rId2341" ref="A1168"/>
    <hyperlink r:id="rId2342" ref="D1168"/>
    <hyperlink r:id="rId2343" ref="A1169"/>
    <hyperlink r:id="rId2344" ref="D1169"/>
    <hyperlink r:id="rId2345" ref="A1170"/>
    <hyperlink r:id="rId2346" ref="D1170"/>
    <hyperlink r:id="rId2347" ref="A1171"/>
    <hyperlink r:id="rId2348" ref="D1171"/>
    <hyperlink r:id="rId2349" ref="A1172"/>
    <hyperlink r:id="rId2350" ref="D1172"/>
    <hyperlink r:id="rId2351" ref="A1173"/>
    <hyperlink r:id="rId2352" ref="D1173"/>
    <hyperlink r:id="rId2353" ref="A1174"/>
    <hyperlink r:id="rId2354" ref="D1174"/>
    <hyperlink r:id="rId2355" ref="A1175"/>
    <hyperlink r:id="rId2356" ref="D1175"/>
    <hyperlink r:id="rId2357" ref="A1176"/>
    <hyperlink r:id="rId2358" ref="D1176"/>
    <hyperlink r:id="rId2359" ref="A1177"/>
    <hyperlink r:id="rId2360" ref="D1177"/>
    <hyperlink r:id="rId2361" ref="A1178"/>
    <hyperlink r:id="rId2362" ref="D1178"/>
    <hyperlink r:id="rId2363" ref="A1179"/>
    <hyperlink r:id="rId2364" ref="D1179"/>
    <hyperlink r:id="rId2365" ref="A1180"/>
    <hyperlink r:id="rId2366" ref="D1180"/>
    <hyperlink r:id="rId2367" ref="A1181"/>
    <hyperlink r:id="rId2368" ref="D1181"/>
    <hyperlink r:id="rId2369" ref="A1182"/>
    <hyperlink r:id="rId2370" ref="D1182"/>
    <hyperlink r:id="rId2371" ref="A1183"/>
    <hyperlink r:id="rId2372" ref="D1183"/>
    <hyperlink r:id="rId2373" ref="A1184"/>
    <hyperlink r:id="rId2374" ref="D1184"/>
    <hyperlink r:id="rId2375" ref="A1185"/>
    <hyperlink r:id="rId2376" ref="D1185"/>
    <hyperlink r:id="rId2377" ref="A1186"/>
    <hyperlink r:id="rId2378" ref="D1186"/>
    <hyperlink r:id="rId2379" ref="A1187"/>
    <hyperlink r:id="rId2380" ref="D1187"/>
    <hyperlink r:id="rId2381" ref="A1188"/>
    <hyperlink r:id="rId2382" ref="D1188"/>
    <hyperlink r:id="rId2383" ref="A1189"/>
    <hyperlink r:id="rId2384" ref="D1189"/>
    <hyperlink r:id="rId2385" ref="A1190"/>
    <hyperlink r:id="rId2386" ref="D1190"/>
    <hyperlink r:id="rId2387" ref="A1191"/>
    <hyperlink r:id="rId2388" ref="D1191"/>
    <hyperlink r:id="rId2389" ref="A1192"/>
    <hyperlink r:id="rId2390" ref="D1192"/>
    <hyperlink r:id="rId2391" ref="A1193"/>
    <hyperlink r:id="rId2392" ref="D1193"/>
    <hyperlink r:id="rId2393" ref="A1194"/>
    <hyperlink r:id="rId2394" ref="D1194"/>
    <hyperlink r:id="rId2395" ref="A1195"/>
    <hyperlink r:id="rId2396" ref="D1195"/>
    <hyperlink r:id="rId2397" ref="A1196"/>
    <hyperlink r:id="rId2398" ref="D1196"/>
    <hyperlink r:id="rId2399" ref="A1197"/>
    <hyperlink r:id="rId2400" ref="D1197"/>
    <hyperlink r:id="rId2401" ref="A1198"/>
    <hyperlink r:id="rId2402" ref="D1198"/>
    <hyperlink r:id="rId2403" ref="A1199"/>
    <hyperlink r:id="rId2404" ref="D1199"/>
    <hyperlink r:id="rId2405" ref="A1200"/>
    <hyperlink r:id="rId2406" ref="D1200"/>
    <hyperlink r:id="rId2407" ref="A1201"/>
    <hyperlink r:id="rId2408" ref="D1201"/>
    <hyperlink r:id="rId2409" ref="A1202"/>
    <hyperlink r:id="rId2410" ref="D1202"/>
    <hyperlink r:id="rId2411" ref="A1203"/>
    <hyperlink r:id="rId2412" ref="D1203"/>
    <hyperlink r:id="rId2413" ref="A1204"/>
    <hyperlink r:id="rId2414" ref="D1204"/>
    <hyperlink r:id="rId2415" ref="A1205"/>
    <hyperlink r:id="rId2416" ref="D1205"/>
    <hyperlink r:id="rId2417" ref="A1206"/>
    <hyperlink r:id="rId2418" ref="D1206"/>
    <hyperlink r:id="rId2419" ref="A1207"/>
    <hyperlink r:id="rId2420" ref="D1207"/>
    <hyperlink r:id="rId2421" ref="A1208"/>
    <hyperlink r:id="rId2422" ref="D1208"/>
    <hyperlink r:id="rId2423" ref="A1209"/>
    <hyperlink r:id="rId2424" ref="D1209"/>
    <hyperlink r:id="rId2425" ref="A1210"/>
    <hyperlink r:id="rId2426" ref="D1210"/>
    <hyperlink r:id="rId2427" ref="A1211"/>
    <hyperlink r:id="rId2428" ref="D1211"/>
    <hyperlink r:id="rId2429" ref="A1212"/>
    <hyperlink r:id="rId2430" ref="D1212"/>
    <hyperlink r:id="rId2431" ref="A1213"/>
    <hyperlink r:id="rId2432" ref="D1213"/>
    <hyperlink r:id="rId2433" ref="A1214"/>
    <hyperlink r:id="rId2434" ref="D1214"/>
    <hyperlink r:id="rId2435" ref="A1215"/>
    <hyperlink r:id="rId2436" ref="D1215"/>
    <hyperlink r:id="rId2437" ref="A1216"/>
    <hyperlink r:id="rId2438" ref="D1216"/>
    <hyperlink r:id="rId2439" ref="A1217"/>
    <hyperlink r:id="rId2440" ref="D1217"/>
    <hyperlink r:id="rId2441" ref="A1218"/>
    <hyperlink r:id="rId2442" ref="D1218"/>
    <hyperlink r:id="rId2443" ref="A1219"/>
    <hyperlink r:id="rId2444" ref="D1219"/>
    <hyperlink r:id="rId2445" ref="A1220"/>
    <hyperlink r:id="rId2446" ref="D1220"/>
    <hyperlink r:id="rId2447" ref="A1221"/>
    <hyperlink r:id="rId2448" ref="D1221"/>
    <hyperlink r:id="rId2449" ref="A1222"/>
    <hyperlink r:id="rId2450" ref="D1222"/>
    <hyperlink r:id="rId2451" ref="A1223"/>
    <hyperlink r:id="rId2452" ref="D1223"/>
    <hyperlink r:id="rId2453" ref="A1224"/>
    <hyperlink r:id="rId2454" ref="D1224"/>
    <hyperlink r:id="rId2455" ref="A1225"/>
    <hyperlink r:id="rId2456" ref="D1225"/>
    <hyperlink r:id="rId2457" ref="A1226"/>
    <hyperlink r:id="rId2458" ref="D1226"/>
    <hyperlink r:id="rId2459" ref="A1227"/>
    <hyperlink r:id="rId2460" ref="D1227"/>
    <hyperlink r:id="rId2461" ref="A1228"/>
    <hyperlink r:id="rId2462" ref="D1228"/>
    <hyperlink r:id="rId2463" ref="A1229"/>
    <hyperlink r:id="rId2464" ref="D1229"/>
    <hyperlink r:id="rId2465" ref="A1230"/>
    <hyperlink r:id="rId2466" ref="D1230"/>
    <hyperlink r:id="rId2467" ref="A1231"/>
    <hyperlink r:id="rId2468" ref="D1231"/>
    <hyperlink r:id="rId2469" ref="A1232"/>
    <hyperlink r:id="rId2470" ref="D1232"/>
    <hyperlink r:id="rId2471" ref="A1233"/>
    <hyperlink r:id="rId2472" ref="D1233"/>
    <hyperlink r:id="rId2473" ref="A1234"/>
    <hyperlink r:id="rId2474" ref="D1234"/>
    <hyperlink r:id="rId2475" ref="A1235"/>
    <hyperlink r:id="rId2476" ref="D1235"/>
    <hyperlink r:id="rId2477" ref="A1236"/>
    <hyperlink r:id="rId2478" ref="D1236"/>
    <hyperlink r:id="rId2479" ref="A1237"/>
    <hyperlink r:id="rId2480" ref="D1237"/>
    <hyperlink r:id="rId2481" ref="A1238"/>
    <hyperlink r:id="rId2482" ref="D1238"/>
    <hyperlink r:id="rId2483" ref="A1239"/>
    <hyperlink r:id="rId2484" ref="D1239"/>
    <hyperlink r:id="rId2485" ref="A1240"/>
    <hyperlink r:id="rId2486" ref="D1240"/>
    <hyperlink r:id="rId2487" ref="A1241"/>
    <hyperlink r:id="rId2488" ref="D1241"/>
    <hyperlink r:id="rId2489" ref="A1242"/>
    <hyperlink r:id="rId2490" ref="D1242"/>
    <hyperlink r:id="rId2491" ref="A1243"/>
    <hyperlink r:id="rId2492" ref="D1243"/>
    <hyperlink r:id="rId2493" ref="A1244"/>
    <hyperlink r:id="rId2494" ref="D1244"/>
    <hyperlink r:id="rId2495" ref="A1245"/>
    <hyperlink r:id="rId2496" ref="D1245"/>
    <hyperlink r:id="rId2497" ref="A1246"/>
    <hyperlink r:id="rId2498" ref="D1246"/>
    <hyperlink r:id="rId2499" ref="A1247"/>
    <hyperlink r:id="rId2500" ref="D1247"/>
    <hyperlink r:id="rId2501" ref="A1248"/>
    <hyperlink r:id="rId2502" ref="D1248"/>
    <hyperlink r:id="rId2503" ref="A1249"/>
    <hyperlink r:id="rId2504" ref="D1249"/>
    <hyperlink r:id="rId2505" ref="A1250"/>
    <hyperlink r:id="rId2506" ref="D1250"/>
    <hyperlink r:id="rId2507" ref="A1251"/>
    <hyperlink r:id="rId2508" ref="D1251"/>
    <hyperlink r:id="rId2509" ref="D1252"/>
    <hyperlink r:id="rId2510" ref="D1253"/>
    <hyperlink r:id="rId2511" ref="D1254"/>
    <hyperlink r:id="rId2512" ref="D1255"/>
    <hyperlink r:id="rId2513" ref="D1256"/>
    <hyperlink r:id="rId2514" ref="D1257"/>
    <hyperlink r:id="rId2515" ref="D1258"/>
    <hyperlink r:id="rId2516" ref="D1259"/>
    <hyperlink r:id="rId2517" ref="D1260"/>
    <hyperlink r:id="rId2518" ref="D1261"/>
    <hyperlink r:id="rId2519" ref="D1262"/>
    <hyperlink r:id="rId2520" ref="D1263"/>
    <hyperlink r:id="rId2521" ref="D1264"/>
    <hyperlink r:id="rId2522" ref="D1265"/>
    <hyperlink r:id="rId2523" ref="D1266"/>
    <hyperlink r:id="rId2524" ref="D1267"/>
    <hyperlink r:id="rId2525" ref="D1268"/>
    <hyperlink r:id="rId2526" ref="D1269"/>
    <hyperlink r:id="rId2527" ref="D1270"/>
    <hyperlink r:id="rId2528" ref="D1271"/>
    <hyperlink r:id="rId2529" ref="D1272"/>
    <hyperlink r:id="rId2530" ref="D1273"/>
    <hyperlink r:id="rId2531" ref="D1274"/>
    <hyperlink r:id="rId2532" ref="D1275"/>
    <hyperlink r:id="rId2533" ref="D1276"/>
    <hyperlink r:id="rId2534" ref="D1277"/>
    <hyperlink r:id="rId2535" ref="D1278"/>
    <hyperlink r:id="rId2536" ref="D1279"/>
    <hyperlink r:id="rId2537" ref="D1280"/>
    <hyperlink r:id="rId2538" ref="D1281"/>
    <hyperlink r:id="rId2539" ref="D1282"/>
    <hyperlink r:id="rId2540" ref="D1283"/>
    <hyperlink r:id="rId2541" ref="D1284"/>
    <hyperlink r:id="rId2542" ref="D1285"/>
    <hyperlink r:id="rId2543" ref="D1286"/>
    <hyperlink r:id="rId2544" ref="D1287"/>
    <hyperlink r:id="rId2545" ref="D1288"/>
    <hyperlink r:id="rId2546" ref="D1289"/>
    <hyperlink r:id="rId2547" ref="D1290"/>
    <hyperlink r:id="rId2548" ref="D1291"/>
    <hyperlink r:id="rId2549" ref="D1292"/>
    <hyperlink r:id="rId2550" ref="D1293"/>
    <hyperlink r:id="rId2551" ref="D1294"/>
    <hyperlink r:id="rId2552" ref="D1295"/>
    <hyperlink r:id="rId2553" ref="D1296"/>
    <hyperlink r:id="rId2554" ref="D1297"/>
    <hyperlink r:id="rId2555" ref="D1298"/>
    <hyperlink r:id="rId2556" ref="D1299"/>
    <hyperlink r:id="rId2557" ref="D1300"/>
    <hyperlink r:id="rId2558" ref="D1301"/>
    <hyperlink r:id="rId2559" ref="D1302"/>
    <hyperlink r:id="rId2560" ref="D1303"/>
    <hyperlink r:id="rId2561" ref="D1304"/>
    <hyperlink r:id="rId2562" ref="D1305"/>
    <hyperlink r:id="rId2563" ref="D1306"/>
    <hyperlink r:id="rId2564" ref="D1307"/>
    <hyperlink r:id="rId2565" ref="D1308"/>
    <hyperlink r:id="rId2566" ref="D1309"/>
    <hyperlink r:id="rId2567" ref="D1310"/>
    <hyperlink r:id="rId2568" ref="D1311"/>
    <hyperlink r:id="rId2569" ref="D1312"/>
    <hyperlink r:id="rId2570" ref="D1313"/>
    <hyperlink r:id="rId2571" ref="D1314"/>
    <hyperlink r:id="rId2572" ref="D1315"/>
    <hyperlink r:id="rId2573" ref="A1316"/>
    <hyperlink r:id="rId2574" ref="D1316"/>
    <hyperlink r:id="rId2575" ref="A1317"/>
    <hyperlink r:id="rId2576" ref="D1317"/>
    <hyperlink r:id="rId2577" ref="A1318"/>
    <hyperlink r:id="rId2578" ref="D1318"/>
    <hyperlink r:id="rId2579" ref="A1319"/>
    <hyperlink r:id="rId2580" ref="D1319"/>
    <hyperlink r:id="rId2581" ref="A1320"/>
    <hyperlink r:id="rId2582" ref="D1320"/>
    <hyperlink r:id="rId2583" ref="A1321"/>
    <hyperlink r:id="rId2584" ref="D1321"/>
    <hyperlink r:id="rId2585" ref="D1322"/>
    <hyperlink r:id="rId2586" ref="D1323"/>
    <hyperlink r:id="rId2587" ref="D1324"/>
    <hyperlink r:id="rId2588" ref="D1325"/>
    <hyperlink r:id="rId2589" ref="A1326"/>
    <hyperlink r:id="rId2590" ref="D1326"/>
    <hyperlink r:id="rId2591" ref="A1327"/>
    <hyperlink r:id="rId2592" ref="D1327"/>
    <hyperlink r:id="rId2593" ref="A1328"/>
    <hyperlink r:id="rId2594" ref="D1328"/>
    <hyperlink r:id="rId2595" ref="A1329"/>
    <hyperlink r:id="rId2596" ref="D1329"/>
    <hyperlink r:id="rId2597" ref="A1330"/>
    <hyperlink r:id="rId2598" ref="D1330"/>
    <hyperlink r:id="rId2599" ref="A1331"/>
    <hyperlink r:id="rId2600" ref="D1331"/>
    <hyperlink r:id="rId2601" ref="A1332"/>
    <hyperlink r:id="rId2602" ref="D1332"/>
    <hyperlink r:id="rId2603" ref="A1333"/>
    <hyperlink r:id="rId2604" ref="D1333"/>
    <hyperlink r:id="rId2605" ref="A1334"/>
    <hyperlink r:id="rId2606" ref="D1334"/>
    <hyperlink r:id="rId2607" ref="A1335"/>
    <hyperlink r:id="rId2608" ref="D1335"/>
    <hyperlink r:id="rId2609" ref="A1336"/>
    <hyperlink r:id="rId2610" ref="D1336"/>
    <hyperlink r:id="rId2611" ref="A1337"/>
    <hyperlink r:id="rId2612" ref="D1337"/>
    <hyperlink r:id="rId2613" ref="A1338"/>
    <hyperlink r:id="rId2614" ref="D1338"/>
    <hyperlink r:id="rId2615" ref="A1339"/>
    <hyperlink r:id="rId2616" ref="D1339"/>
    <hyperlink r:id="rId2617" ref="A1340"/>
    <hyperlink r:id="rId2618" ref="D1340"/>
    <hyperlink r:id="rId2619" ref="A1341"/>
    <hyperlink r:id="rId2620" ref="D1341"/>
    <hyperlink r:id="rId2621" ref="A1342"/>
    <hyperlink r:id="rId2622" ref="D1342"/>
    <hyperlink r:id="rId2623" ref="A1343"/>
    <hyperlink r:id="rId2624" ref="D1343"/>
    <hyperlink r:id="rId2625" ref="A1344"/>
    <hyperlink r:id="rId2626" ref="D1344"/>
    <hyperlink r:id="rId2627" ref="A1345"/>
    <hyperlink r:id="rId2628" ref="D1345"/>
    <hyperlink r:id="rId2629" ref="A1346"/>
    <hyperlink r:id="rId2630" ref="D1346"/>
    <hyperlink r:id="rId2631" ref="A1347"/>
    <hyperlink r:id="rId2632" ref="D1347"/>
    <hyperlink r:id="rId2633" ref="A1348"/>
    <hyperlink r:id="rId2634" ref="D1348"/>
    <hyperlink r:id="rId2635" ref="A1349"/>
    <hyperlink r:id="rId2636" ref="D1349"/>
    <hyperlink r:id="rId2637" ref="A1350"/>
    <hyperlink r:id="rId2638" ref="D1350"/>
    <hyperlink r:id="rId2639" ref="A1351"/>
    <hyperlink r:id="rId2640" ref="D1351"/>
    <hyperlink r:id="rId2641" ref="A1352"/>
    <hyperlink r:id="rId2642" ref="D1352"/>
    <hyperlink r:id="rId2643" ref="A1353"/>
    <hyperlink r:id="rId2644" ref="D1353"/>
    <hyperlink r:id="rId2645" ref="A1354"/>
    <hyperlink r:id="rId2646" ref="D1354"/>
    <hyperlink r:id="rId2647" ref="A1355"/>
    <hyperlink r:id="rId2648" ref="D1355"/>
    <hyperlink r:id="rId2649" ref="A1356"/>
    <hyperlink r:id="rId2650" ref="D1356"/>
    <hyperlink r:id="rId2651" ref="A1357"/>
    <hyperlink r:id="rId2652" ref="D1357"/>
    <hyperlink r:id="rId2653" ref="A1358"/>
    <hyperlink r:id="rId2654" ref="D1358"/>
    <hyperlink r:id="rId2655" ref="A1359"/>
    <hyperlink r:id="rId2656" ref="D1359"/>
    <hyperlink r:id="rId2657" ref="A1360"/>
    <hyperlink r:id="rId2658" ref="D1360"/>
    <hyperlink r:id="rId2659" ref="A1361"/>
    <hyperlink r:id="rId2660" ref="D1361"/>
    <hyperlink r:id="rId2661" ref="A1362"/>
    <hyperlink r:id="rId2662" ref="D1362"/>
    <hyperlink r:id="rId2663" ref="A1363"/>
    <hyperlink r:id="rId2664" ref="D1363"/>
    <hyperlink r:id="rId2665" ref="A1364"/>
    <hyperlink r:id="rId2666" ref="D1364"/>
    <hyperlink r:id="rId2667" ref="A1365"/>
    <hyperlink r:id="rId2668" ref="D1365"/>
    <hyperlink r:id="rId2669" ref="A1366"/>
    <hyperlink r:id="rId2670" ref="D1366"/>
    <hyperlink r:id="rId2671" ref="A1367"/>
    <hyperlink r:id="rId2672" ref="D1367"/>
    <hyperlink r:id="rId2673" ref="A1368"/>
    <hyperlink r:id="rId2674" ref="D1368"/>
    <hyperlink r:id="rId2675" ref="A1369"/>
    <hyperlink r:id="rId2676" ref="D1369"/>
    <hyperlink r:id="rId2677" ref="A1370"/>
    <hyperlink r:id="rId2678" ref="D1370"/>
    <hyperlink r:id="rId2679" ref="A1371"/>
    <hyperlink r:id="rId2680" ref="D1371"/>
    <hyperlink r:id="rId2681" ref="A1372"/>
    <hyperlink r:id="rId2682" ref="D1372"/>
    <hyperlink r:id="rId2683" ref="A1373"/>
    <hyperlink r:id="rId2684" ref="D1373"/>
    <hyperlink r:id="rId2685" ref="A1374"/>
    <hyperlink r:id="rId2686" ref="D1374"/>
    <hyperlink r:id="rId2687" ref="A1375"/>
    <hyperlink r:id="rId2688" ref="D1375"/>
    <hyperlink r:id="rId2689" ref="A1376"/>
    <hyperlink r:id="rId2690" ref="D1376"/>
    <hyperlink r:id="rId2691" ref="A1377"/>
    <hyperlink r:id="rId2692" ref="D1377"/>
    <hyperlink r:id="rId2693" ref="A1378"/>
    <hyperlink r:id="rId2694" ref="D1378"/>
    <hyperlink r:id="rId2695" ref="A1379"/>
    <hyperlink r:id="rId2696" ref="D1379"/>
    <hyperlink r:id="rId2697" ref="A1380"/>
    <hyperlink r:id="rId2698" ref="D1380"/>
    <hyperlink r:id="rId2699" ref="A1381"/>
    <hyperlink r:id="rId2700" ref="D1381"/>
    <hyperlink r:id="rId2701" ref="A1382"/>
    <hyperlink r:id="rId2702" ref="D1382"/>
    <hyperlink r:id="rId2703" ref="A1383"/>
    <hyperlink r:id="rId2704" ref="D1383"/>
    <hyperlink r:id="rId2705" ref="A1384"/>
    <hyperlink r:id="rId2706" ref="D1384"/>
    <hyperlink r:id="rId2707" ref="A1385"/>
    <hyperlink r:id="rId2708" ref="D1385"/>
    <hyperlink r:id="rId2709" ref="A1386"/>
    <hyperlink r:id="rId2710" ref="D1386"/>
    <hyperlink r:id="rId2711" ref="A1387"/>
    <hyperlink r:id="rId2712" ref="D1387"/>
    <hyperlink r:id="rId2713" ref="A1388"/>
    <hyperlink r:id="rId2714" ref="D1388"/>
    <hyperlink r:id="rId2715" ref="A1389"/>
    <hyperlink r:id="rId2716" ref="D1389"/>
    <hyperlink r:id="rId2717" ref="A1390"/>
    <hyperlink r:id="rId2718" ref="D1390"/>
    <hyperlink r:id="rId2719" ref="A1391"/>
    <hyperlink r:id="rId2720" ref="D1391"/>
    <hyperlink r:id="rId2721" ref="A1392"/>
    <hyperlink r:id="rId2722" ref="D1392"/>
    <hyperlink r:id="rId2723" ref="A1393"/>
    <hyperlink r:id="rId2724" ref="D1393"/>
    <hyperlink r:id="rId2725" ref="A1394"/>
    <hyperlink r:id="rId2726" ref="D1394"/>
    <hyperlink r:id="rId2727" ref="A1395"/>
    <hyperlink r:id="rId2728" ref="D1395"/>
    <hyperlink r:id="rId2729" ref="A1396"/>
    <hyperlink r:id="rId2730" ref="D1396"/>
    <hyperlink r:id="rId2731" ref="A1397"/>
    <hyperlink r:id="rId2732" ref="D1397"/>
    <hyperlink r:id="rId2733" ref="A1398"/>
    <hyperlink r:id="rId2734" ref="D1398"/>
    <hyperlink r:id="rId2735" ref="A1399"/>
    <hyperlink r:id="rId2736" ref="D1399"/>
    <hyperlink r:id="rId2737" ref="A1400"/>
    <hyperlink r:id="rId2738" ref="D1400"/>
    <hyperlink r:id="rId2739" ref="A1401"/>
    <hyperlink r:id="rId2740" ref="D1401"/>
    <hyperlink r:id="rId2741" ref="A1402"/>
    <hyperlink r:id="rId2742" ref="D1402"/>
    <hyperlink r:id="rId2743" ref="A1403"/>
    <hyperlink r:id="rId2744" ref="D1403"/>
    <hyperlink r:id="rId2745" ref="A1404"/>
    <hyperlink r:id="rId2746" ref="D1404"/>
    <hyperlink r:id="rId2747" ref="A1405"/>
    <hyperlink r:id="rId2748" ref="D1405"/>
    <hyperlink r:id="rId2749" ref="A1406"/>
    <hyperlink r:id="rId2750" ref="D1406"/>
    <hyperlink r:id="rId2751" ref="A1407"/>
    <hyperlink r:id="rId2752" ref="D1407"/>
    <hyperlink r:id="rId2753" ref="A1408"/>
    <hyperlink r:id="rId2754" ref="D1408"/>
    <hyperlink r:id="rId2755" ref="A1409"/>
    <hyperlink r:id="rId2756" ref="D1409"/>
    <hyperlink r:id="rId2757" ref="A1410"/>
    <hyperlink r:id="rId2758" ref="D1410"/>
    <hyperlink r:id="rId2759" ref="A1411"/>
    <hyperlink r:id="rId2760" ref="D1411"/>
    <hyperlink r:id="rId2761" ref="A1412"/>
    <hyperlink r:id="rId2762" ref="D1412"/>
    <hyperlink r:id="rId2763" ref="A1413"/>
    <hyperlink r:id="rId2764" ref="D1413"/>
    <hyperlink r:id="rId2765" ref="A1414"/>
    <hyperlink r:id="rId2766" ref="D1414"/>
    <hyperlink r:id="rId2767" ref="A1415"/>
    <hyperlink r:id="rId2768" ref="D1415"/>
    <hyperlink r:id="rId2769" ref="A1416"/>
    <hyperlink r:id="rId2770" ref="D1416"/>
    <hyperlink r:id="rId2771" ref="A1417"/>
    <hyperlink r:id="rId2772" ref="D1417"/>
    <hyperlink r:id="rId2773" ref="A1418"/>
    <hyperlink r:id="rId2774" ref="D1418"/>
    <hyperlink r:id="rId2775" ref="A1419"/>
    <hyperlink r:id="rId2776" ref="D1419"/>
    <hyperlink r:id="rId2777" ref="A1420"/>
    <hyperlink r:id="rId2778" ref="D1420"/>
    <hyperlink r:id="rId2779" ref="A1421"/>
    <hyperlink r:id="rId2780" ref="D1421"/>
    <hyperlink r:id="rId2781" ref="A1422"/>
    <hyperlink r:id="rId2782" ref="D1422"/>
    <hyperlink r:id="rId2783" ref="A1423"/>
    <hyperlink r:id="rId2784" ref="D1423"/>
    <hyperlink r:id="rId2785" ref="A1424"/>
    <hyperlink r:id="rId2786" ref="D1424"/>
    <hyperlink r:id="rId2787" ref="A1425"/>
    <hyperlink r:id="rId2788" ref="D1425"/>
    <hyperlink r:id="rId2789" ref="A1426"/>
    <hyperlink r:id="rId2790" ref="D1426"/>
    <hyperlink r:id="rId2791" ref="A1427"/>
    <hyperlink r:id="rId2792" ref="D1427"/>
    <hyperlink r:id="rId2793" ref="A1428"/>
    <hyperlink r:id="rId2794" ref="D1428"/>
    <hyperlink r:id="rId2795" ref="A1429"/>
    <hyperlink r:id="rId2796" ref="D1429"/>
    <hyperlink r:id="rId2797" ref="A1430"/>
    <hyperlink r:id="rId2798" ref="D1430"/>
    <hyperlink r:id="rId2799" ref="A1431"/>
    <hyperlink r:id="rId2800" ref="D1431"/>
    <hyperlink r:id="rId2801" ref="A1432"/>
    <hyperlink r:id="rId2802" ref="D1432"/>
    <hyperlink r:id="rId2803" ref="A1433"/>
    <hyperlink r:id="rId2804" ref="D1433"/>
    <hyperlink r:id="rId2805" ref="A1434"/>
    <hyperlink r:id="rId2806" ref="D1434"/>
    <hyperlink r:id="rId2807" ref="A1435"/>
    <hyperlink r:id="rId2808" ref="D1435"/>
    <hyperlink r:id="rId2809" ref="A1436"/>
    <hyperlink r:id="rId2810" ref="D1436"/>
    <hyperlink r:id="rId2811" ref="A1437"/>
    <hyperlink r:id="rId2812" ref="D1437"/>
    <hyperlink r:id="rId2813" ref="A1438"/>
    <hyperlink r:id="rId2814" ref="D1438"/>
    <hyperlink r:id="rId2815" ref="A1439"/>
    <hyperlink r:id="rId2816" ref="D1439"/>
    <hyperlink r:id="rId2817" ref="A1440"/>
    <hyperlink r:id="rId2818" ref="D1440"/>
    <hyperlink r:id="rId2819" ref="A1441"/>
    <hyperlink r:id="rId2820" ref="D1441"/>
    <hyperlink r:id="rId2821" ref="A1442"/>
    <hyperlink r:id="rId2822" ref="D1442"/>
    <hyperlink r:id="rId2823" ref="A1443"/>
    <hyperlink r:id="rId2824" ref="D1443"/>
    <hyperlink r:id="rId2825" ref="A1444"/>
    <hyperlink r:id="rId2826" ref="D1444"/>
    <hyperlink r:id="rId2827" ref="A1445"/>
    <hyperlink r:id="rId2828" ref="D1445"/>
    <hyperlink r:id="rId2829" ref="A1446"/>
    <hyperlink r:id="rId2830" ref="D1446"/>
    <hyperlink r:id="rId2831" ref="A1447"/>
    <hyperlink r:id="rId2832" ref="D1447"/>
    <hyperlink r:id="rId2833" ref="A1448"/>
    <hyperlink r:id="rId2834" ref="D1448"/>
    <hyperlink r:id="rId2835" ref="A1449"/>
    <hyperlink r:id="rId2836" ref="D1449"/>
    <hyperlink r:id="rId2837" ref="A1450"/>
    <hyperlink r:id="rId2838" ref="D1450"/>
    <hyperlink r:id="rId2839" ref="A1451"/>
    <hyperlink r:id="rId2840" ref="D1451"/>
    <hyperlink r:id="rId2841" ref="A1452"/>
    <hyperlink r:id="rId2842" ref="D1452"/>
    <hyperlink r:id="rId2843" ref="A1453"/>
    <hyperlink r:id="rId2844" ref="D1453"/>
    <hyperlink r:id="rId2845" ref="A1454"/>
    <hyperlink r:id="rId2846" ref="D1454"/>
    <hyperlink r:id="rId2847" ref="A1455"/>
    <hyperlink r:id="rId2848" ref="D1455"/>
    <hyperlink r:id="rId2849" ref="A1456"/>
    <hyperlink r:id="rId2850" ref="D1456"/>
    <hyperlink r:id="rId2851" ref="A1457"/>
    <hyperlink r:id="rId2852" ref="D1457"/>
    <hyperlink r:id="rId2853" ref="A1458"/>
    <hyperlink r:id="rId2854" ref="D1458"/>
    <hyperlink r:id="rId2855" ref="A1459"/>
    <hyperlink r:id="rId2856" ref="D1459"/>
    <hyperlink r:id="rId2857" ref="A1460"/>
    <hyperlink r:id="rId2858" ref="D1460"/>
    <hyperlink r:id="rId2859" ref="A1461"/>
    <hyperlink r:id="rId2860" ref="D1461"/>
    <hyperlink r:id="rId2861" ref="A1462"/>
    <hyperlink r:id="rId2862" ref="D1462"/>
    <hyperlink r:id="rId2863" ref="A1463"/>
    <hyperlink r:id="rId2864" ref="D1463"/>
    <hyperlink r:id="rId2865" ref="A1464"/>
    <hyperlink r:id="rId2866" ref="D1464"/>
    <hyperlink r:id="rId2867" ref="A1465"/>
    <hyperlink r:id="rId2868" ref="D1465"/>
    <hyperlink r:id="rId2869" ref="A1466"/>
    <hyperlink r:id="rId2870" ref="D1466"/>
    <hyperlink r:id="rId2871" ref="A1467"/>
    <hyperlink r:id="rId2872" ref="D1467"/>
    <hyperlink r:id="rId2873" ref="A1468"/>
    <hyperlink r:id="rId2874" ref="D1468"/>
    <hyperlink r:id="rId2875" ref="A1469"/>
    <hyperlink r:id="rId2876" ref="D1469"/>
    <hyperlink r:id="rId2877" ref="A1470"/>
    <hyperlink r:id="rId2878" ref="D1470"/>
    <hyperlink r:id="rId2879" ref="A1471"/>
    <hyperlink r:id="rId2880" ref="D1471"/>
    <hyperlink r:id="rId2881" ref="A1472"/>
    <hyperlink r:id="rId2882" ref="D1472"/>
    <hyperlink r:id="rId2883" ref="A1473"/>
    <hyperlink r:id="rId2884" ref="D1473"/>
    <hyperlink r:id="rId2885" ref="A1474"/>
    <hyperlink r:id="rId2886" ref="D1474"/>
    <hyperlink r:id="rId2887" ref="A1475"/>
    <hyperlink r:id="rId2888" ref="D1475"/>
    <hyperlink r:id="rId2889" ref="A1476"/>
    <hyperlink r:id="rId2890" ref="D1476"/>
    <hyperlink r:id="rId2891" ref="A1477"/>
    <hyperlink r:id="rId2892" ref="D1477"/>
    <hyperlink r:id="rId2893" ref="A1478"/>
    <hyperlink r:id="rId2894" ref="D1478"/>
    <hyperlink r:id="rId2895" ref="A1479"/>
    <hyperlink r:id="rId2896" ref="D1479"/>
    <hyperlink r:id="rId2897" ref="A1480"/>
    <hyperlink r:id="rId2898" ref="D1480"/>
    <hyperlink r:id="rId2899" ref="A1481"/>
    <hyperlink r:id="rId2900" ref="D1481"/>
    <hyperlink r:id="rId2901" ref="A1482"/>
    <hyperlink r:id="rId2902" ref="D1482"/>
    <hyperlink r:id="rId2903" ref="A1483"/>
    <hyperlink r:id="rId2904" ref="D1483"/>
    <hyperlink r:id="rId2905" ref="A1484"/>
    <hyperlink r:id="rId2906" ref="D1484"/>
    <hyperlink r:id="rId2907" ref="A1485"/>
    <hyperlink r:id="rId2908" ref="D1485"/>
    <hyperlink r:id="rId2909" ref="A1486"/>
    <hyperlink r:id="rId2910" ref="D1486"/>
    <hyperlink r:id="rId2911" ref="A1487"/>
    <hyperlink r:id="rId2912" ref="D1487"/>
    <hyperlink r:id="rId2913" ref="A1488"/>
    <hyperlink r:id="rId2914" ref="D1488"/>
    <hyperlink r:id="rId2915" ref="A1489"/>
    <hyperlink r:id="rId2916" ref="D1489"/>
    <hyperlink r:id="rId2917" ref="A1490"/>
    <hyperlink r:id="rId2918" ref="D1490"/>
    <hyperlink r:id="rId2919" ref="A1491"/>
    <hyperlink r:id="rId2920" ref="D1491"/>
    <hyperlink r:id="rId2921" ref="A1492"/>
    <hyperlink r:id="rId2922" ref="D1492"/>
    <hyperlink r:id="rId2923" ref="A1493"/>
    <hyperlink r:id="rId2924" ref="D1493"/>
    <hyperlink r:id="rId2925" ref="A1494"/>
    <hyperlink r:id="rId2926" ref="D1494"/>
    <hyperlink r:id="rId2927" ref="A1495"/>
    <hyperlink r:id="rId2928" ref="D1495"/>
    <hyperlink r:id="rId2929" ref="A1496"/>
    <hyperlink r:id="rId2930" ref="D1496"/>
    <hyperlink r:id="rId2931" ref="A1497"/>
    <hyperlink r:id="rId2932" ref="D1497"/>
    <hyperlink r:id="rId2933" ref="A1498"/>
    <hyperlink r:id="rId2934" ref="D1498"/>
    <hyperlink r:id="rId2935" ref="A1499"/>
    <hyperlink r:id="rId2936" ref="D1499"/>
    <hyperlink r:id="rId2937" ref="A1500"/>
    <hyperlink r:id="rId2938" ref="D1500"/>
    <hyperlink r:id="rId2939" ref="A1501"/>
    <hyperlink r:id="rId2940" ref="D1501"/>
    <hyperlink r:id="rId2941" ref="A1502"/>
    <hyperlink r:id="rId2942" ref="D1502"/>
    <hyperlink r:id="rId2943" ref="A1503"/>
    <hyperlink r:id="rId2944" ref="D1503"/>
    <hyperlink r:id="rId2945" ref="A1504"/>
    <hyperlink r:id="rId2946" ref="D1504"/>
    <hyperlink r:id="rId2947" ref="A1505"/>
    <hyperlink r:id="rId2948" ref="D1505"/>
    <hyperlink r:id="rId2949" ref="A1506"/>
    <hyperlink r:id="rId2950" ref="D1506"/>
    <hyperlink r:id="rId2951" ref="A1507"/>
    <hyperlink r:id="rId2952" ref="D1507"/>
    <hyperlink r:id="rId2953" ref="A1508"/>
    <hyperlink r:id="rId2954" ref="D1508"/>
    <hyperlink r:id="rId2955" ref="A1509"/>
    <hyperlink r:id="rId2956" ref="D1509"/>
    <hyperlink r:id="rId2957" ref="A1510"/>
    <hyperlink r:id="rId2958" ref="D1510"/>
    <hyperlink r:id="rId2959" ref="A1511"/>
    <hyperlink r:id="rId2960" ref="D1511"/>
    <hyperlink r:id="rId2961" ref="A1512"/>
    <hyperlink r:id="rId2962" ref="D1512"/>
    <hyperlink r:id="rId2963" ref="A1513"/>
    <hyperlink r:id="rId2964" ref="D1513"/>
    <hyperlink r:id="rId2965" ref="A1514"/>
    <hyperlink r:id="rId2966" ref="D1514"/>
    <hyperlink r:id="rId2967" ref="D1515"/>
    <hyperlink r:id="rId2968" ref="A1516"/>
    <hyperlink r:id="rId2969" ref="D1516"/>
    <hyperlink r:id="rId2970" ref="A1517"/>
    <hyperlink r:id="rId2971" ref="D1517"/>
    <hyperlink r:id="rId2972" ref="A1518"/>
    <hyperlink r:id="rId2973" ref="D1518"/>
    <hyperlink r:id="rId2974" ref="A1519"/>
    <hyperlink r:id="rId2975" ref="D1519"/>
    <hyperlink r:id="rId2976" ref="A1520"/>
    <hyperlink r:id="rId2977" ref="D1520"/>
    <hyperlink r:id="rId2978" ref="A1521"/>
    <hyperlink r:id="rId2979" ref="D1521"/>
    <hyperlink r:id="rId2980" ref="A1522"/>
    <hyperlink r:id="rId2981" ref="D1522"/>
    <hyperlink r:id="rId2982" ref="A1523"/>
    <hyperlink r:id="rId2983" ref="D1523"/>
    <hyperlink r:id="rId2984" ref="A1524"/>
    <hyperlink r:id="rId2985" ref="D1524"/>
    <hyperlink r:id="rId2986" ref="A1525"/>
    <hyperlink r:id="rId2987" ref="D1525"/>
    <hyperlink r:id="rId2988" ref="A1526"/>
    <hyperlink r:id="rId2989" ref="D1526"/>
    <hyperlink r:id="rId2990" ref="A1527"/>
    <hyperlink r:id="rId2991" ref="D1527"/>
    <hyperlink r:id="rId2992" ref="A1528"/>
    <hyperlink r:id="rId2993" ref="D1528"/>
    <hyperlink r:id="rId2994" ref="A1529"/>
    <hyperlink r:id="rId2995" ref="D1529"/>
    <hyperlink r:id="rId2996" ref="A1530"/>
    <hyperlink r:id="rId2997" ref="D1530"/>
    <hyperlink r:id="rId2998" ref="A1531"/>
    <hyperlink r:id="rId2999" ref="D1531"/>
    <hyperlink r:id="rId3000" ref="A1532"/>
    <hyperlink r:id="rId3001" ref="D1532"/>
    <hyperlink r:id="rId3002" ref="A1533"/>
    <hyperlink r:id="rId3003" ref="D1533"/>
    <hyperlink r:id="rId3004" ref="A1534"/>
    <hyperlink r:id="rId3005" ref="D1534"/>
    <hyperlink r:id="rId3006" ref="A1535"/>
    <hyperlink r:id="rId3007" ref="D1535"/>
    <hyperlink r:id="rId3008" ref="A1536"/>
    <hyperlink r:id="rId3009" ref="D1536"/>
    <hyperlink r:id="rId3010" ref="A1537"/>
    <hyperlink r:id="rId3011" ref="D1537"/>
    <hyperlink r:id="rId3012" ref="A1538"/>
    <hyperlink r:id="rId3013" ref="D1538"/>
    <hyperlink r:id="rId3014" ref="A1539"/>
    <hyperlink r:id="rId3015" ref="D1539"/>
    <hyperlink r:id="rId3016" ref="A1540"/>
    <hyperlink r:id="rId3017" ref="D1540"/>
    <hyperlink r:id="rId3018" ref="A1541"/>
    <hyperlink r:id="rId3019" ref="D1541"/>
    <hyperlink r:id="rId3020" ref="A1542"/>
    <hyperlink r:id="rId3021" ref="D1542"/>
    <hyperlink r:id="rId3022" ref="A1543"/>
    <hyperlink r:id="rId3023" ref="D1543"/>
    <hyperlink r:id="rId3024" ref="A1544"/>
    <hyperlink r:id="rId3025" ref="D1544"/>
    <hyperlink r:id="rId3026" ref="A1545"/>
    <hyperlink r:id="rId3027" ref="D1545"/>
    <hyperlink r:id="rId3028" ref="A1546"/>
    <hyperlink r:id="rId3029" ref="D1546"/>
    <hyperlink r:id="rId3030" ref="A1547"/>
    <hyperlink r:id="rId3031" ref="D1547"/>
    <hyperlink r:id="rId3032" ref="A1548"/>
    <hyperlink r:id="rId3033" ref="D1548"/>
    <hyperlink r:id="rId3034" ref="A1549"/>
    <hyperlink r:id="rId3035" ref="D1549"/>
    <hyperlink r:id="rId3036" ref="A1550"/>
    <hyperlink r:id="rId3037" ref="D1550"/>
    <hyperlink r:id="rId3038" ref="A1551"/>
    <hyperlink r:id="rId3039" ref="D1551"/>
    <hyperlink r:id="rId3040" ref="A1552"/>
    <hyperlink r:id="rId3041" ref="D1552"/>
    <hyperlink r:id="rId3042" ref="A1553"/>
    <hyperlink r:id="rId3043" ref="D1553"/>
    <hyperlink r:id="rId3044" ref="A1554"/>
    <hyperlink r:id="rId3045" ref="D1554"/>
    <hyperlink r:id="rId3046" ref="A1555"/>
    <hyperlink r:id="rId3047" ref="D1555"/>
    <hyperlink r:id="rId3048" ref="A1556"/>
    <hyperlink r:id="rId3049" ref="D1556"/>
    <hyperlink r:id="rId3050" ref="A1557"/>
    <hyperlink r:id="rId3051" ref="D1557"/>
    <hyperlink r:id="rId3052" ref="A1558"/>
    <hyperlink r:id="rId3053" ref="D1558"/>
    <hyperlink r:id="rId3054" ref="A1559"/>
    <hyperlink r:id="rId3055" ref="D1559"/>
    <hyperlink r:id="rId3056" ref="A1560"/>
    <hyperlink r:id="rId3057" ref="D1560"/>
    <hyperlink r:id="rId3058" ref="A1561"/>
    <hyperlink r:id="rId3059" ref="D1561"/>
    <hyperlink r:id="rId3060" ref="A1562"/>
    <hyperlink r:id="rId3061" ref="D1562"/>
    <hyperlink r:id="rId3062" ref="A1563"/>
    <hyperlink r:id="rId3063" ref="D1563"/>
    <hyperlink r:id="rId3064" ref="A1564"/>
    <hyperlink r:id="rId3065" ref="D1564"/>
    <hyperlink r:id="rId3066" ref="A1565"/>
    <hyperlink r:id="rId3067" ref="D1565"/>
    <hyperlink r:id="rId3068" ref="A1566"/>
    <hyperlink r:id="rId3069" ref="D1566"/>
    <hyperlink r:id="rId3070" ref="A1567"/>
    <hyperlink r:id="rId3071" ref="D1567"/>
    <hyperlink r:id="rId3072" ref="A1568"/>
    <hyperlink r:id="rId3073" ref="D1568"/>
    <hyperlink r:id="rId3074" ref="A1569"/>
    <hyperlink r:id="rId3075" ref="D1569"/>
    <hyperlink r:id="rId3076" ref="A1570"/>
    <hyperlink r:id="rId3077" ref="D1570"/>
    <hyperlink r:id="rId3078" ref="A1571"/>
    <hyperlink r:id="rId3079" ref="D1571"/>
    <hyperlink r:id="rId3080" ref="A1572"/>
    <hyperlink r:id="rId3081" ref="D1572"/>
    <hyperlink r:id="rId3082" ref="A1573"/>
    <hyperlink r:id="rId3083" ref="D1573"/>
    <hyperlink r:id="rId3084" ref="A1574"/>
    <hyperlink r:id="rId3085" ref="D1574"/>
    <hyperlink r:id="rId3086" ref="A1575"/>
    <hyperlink r:id="rId3087" ref="D1575"/>
    <hyperlink r:id="rId3088" ref="A1576"/>
    <hyperlink r:id="rId3089" ref="D1576"/>
    <hyperlink r:id="rId3090" ref="A1577"/>
    <hyperlink r:id="rId3091" ref="D1577"/>
    <hyperlink r:id="rId3092" ref="A1578"/>
    <hyperlink r:id="rId3093" ref="D1578"/>
    <hyperlink r:id="rId3094" ref="A1579"/>
    <hyperlink r:id="rId3095" ref="D1579"/>
    <hyperlink r:id="rId3096" ref="A1580"/>
    <hyperlink r:id="rId3097" ref="D1580"/>
    <hyperlink r:id="rId3098" ref="A1581"/>
    <hyperlink r:id="rId3099" ref="D1581"/>
    <hyperlink r:id="rId3100" ref="A1582"/>
    <hyperlink r:id="rId3101" ref="D1582"/>
    <hyperlink r:id="rId3102" ref="A1583"/>
    <hyperlink r:id="rId3103" ref="D1583"/>
    <hyperlink r:id="rId3104" ref="A1584"/>
    <hyperlink r:id="rId3105" ref="D1584"/>
    <hyperlink r:id="rId3106" ref="A1585"/>
    <hyperlink r:id="rId3107" ref="D1585"/>
    <hyperlink r:id="rId3108" ref="A1586"/>
    <hyperlink r:id="rId3109" ref="D1586"/>
    <hyperlink r:id="rId3110" ref="A1587"/>
    <hyperlink r:id="rId3111" ref="D1587"/>
    <hyperlink r:id="rId3112" ref="A1588"/>
    <hyperlink r:id="rId3113" ref="D1588"/>
    <hyperlink r:id="rId3114" ref="A1589"/>
    <hyperlink r:id="rId3115" ref="D1589"/>
    <hyperlink r:id="rId3116" ref="A1590"/>
    <hyperlink r:id="rId3117" ref="D1590"/>
    <hyperlink r:id="rId3118" ref="A1591"/>
    <hyperlink r:id="rId3119" ref="D1591"/>
    <hyperlink r:id="rId3120" ref="A1592"/>
    <hyperlink r:id="rId3121" ref="D1592"/>
    <hyperlink r:id="rId3122" ref="A1593"/>
    <hyperlink r:id="rId3123" ref="D1593"/>
    <hyperlink r:id="rId3124" ref="A1594"/>
    <hyperlink r:id="rId3125" ref="D1594"/>
    <hyperlink r:id="rId3126" ref="A1595"/>
    <hyperlink r:id="rId3127" ref="D1595"/>
    <hyperlink r:id="rId3128" ref="A1596"/>
    <hyperlink r:id="rId3129" ref="D1596"/>
    <hyperlink r:id="rId3130" ref="A1597"/>
    <hyperlink r:id="rId3131" ref="D1597"/>
    <hyperlink r:id="rId3132" ref="A1598"/>
    <hyperlink r:id="rId3133" ref="D1598"/>
    <hyperlink r:id="rId3134" ref="A1599"/>
    <hyperlink r:id="rId3135" ref="D1599"/>
    <hyperlink r:id="rId3136" ref="A1600"/>
    <hyperlink r:id="rId3137" ref="D1600"/>
    <hyperlink r:id="rId3138" ref="A1601"/>
    <hyperlink r:id="rId3139" ref="D1601"/>
    <hyperlink r:id="rId3140" ref="A1602"/>
    <hyperlink r:id="rId3141" ref="D1602"/>
    <hyperlink r:id="rId3142" ref="A1603"/>
    <hyperlink r:id="rId3143" ref="D1603"/>
    <hyperlink r:id="rId3144" ref="A1604"/>
    <hyperlink r:id="rId3145" ref="D1604"/>
    <hyperlink r:id="rId3146" ref="A1605"/>
    <hyperlink r:id="rId3147" ref="D1605"/>
    <hyperlink r:id="rId3148" ref="A1606"/>
    <hyperlink r:id="rId3149" ref="D1606"/>
    <hyperlink r:id="rId3150" ref="A1607"/>
    <hyperlink r:id="rId3151" ref="D1607"/>
    <hyperlink r:id="rId3152" ref="A1608"/>
    <hyperlink r:id="rId3153" ref="D1608"/>
    <hyperlink r:id="rId3154" ref="A1609"/>
    <hyperlink r:id="rId3155" ref="D1609"/>
    <hyperlink r:id="rId3156" ref="A1610"/>
    <hyperlink r:id="rId3157" ref="D1610"/>
    <hyperlink r:id="rId3158" ref="A1611"/>
    <hyperlink r:id="rId3159" ref="D1611"/>
    <hyperlink r:id="rId3160" ref="A1612"/>
    <hyperlink r:id="rId3161" ref="D1612"/>
    <hyperlink r:id="rId3162" ref="A1613"/>
    <hyperlink r:id="rId3163" ref="D1613"/>
    <hyperlink r:id="rId3164" ref="A1614"/>
    <hyperlink r:id="rId3165" ref="D1614"/>
    <hyperlink r:id="rId3166" ref="A1615"/>
    <hyperlink r:id="rId3167" ref="D1615"/>
    <hyperlink r:id="rId3168" ref="A1616"/>
    <hyperlink r:id="rId3169" ref="D1616"/>
    <hyperlink r:id="rId3170" ref="A1617"/>
    <hyperlink r:id="rId3171" ref="D1617"/>
    <hyperlink r:id="rId3172" ref="A1618"/>
    <hyperlink r:id="rId3173" ref="D1618"/>
    <hyperlink r:id="rId3174" ref="A1619"/>
    <hyperlink r:id="rId3175" ref="D1619"/>
    <hyperlink r:id="rId3176" ref="A1620"/>
    <hyperlink r:id="rId3177" ref="D1620"/>
    <hyperlink r:id="rId3178" ref="A1621"/>
    <hyperlink r:id="rId3179" ref="D1621"/>
    <hyperlink r:id="rId3180" ref="A1622"/>
    <hyperlink r:id="rId3181" ref="D1622"/>
    <hyperlink r:id="rId3182" ref="A1623"/>
    <hyperlink r:id="rId3183" ref="D1623"/>
    <hyperlink r:id="rId3184" ref="A1624"/>
    <hyperlink r:id="rId3185" ref="D1624"/>
    <hyperlink r:id="rId3186" ref="A1625"/>
    <hyperlink r:id="rId3187" ref="D1625"/>
    <hyperlink r:id="rId3188" ref="A1626"/>
    <hyperlink r:id="rId3189" ref="D1626"/>
    <hyperlink r:id="rId3190" ref="A1627"/>
    <hyperlink r:id="rId3191" ref="D1627"/>
    <hyperlink r:id="rId3192" ref="A1628"/>
    <hyperlink r:id="rId3193" ref="D1628"/>
    <hyperlink r:id="rId3194" ref="A1629"/>
    <hyperlink r:id="rId3195" ref="D1629"/>
    <hyperlink r:id="rId3196" ref="A1630"/>
    <hyperlink r:id="rId3197" ref="D1630"/>
    <hyperlink r:id="rId3198" ref="A1631"/>
    <hyperlink r:id="rId3199" ref="D1631"/>
    <hyperlink r:id="rId3200" ref="A1632"/>
    <hyperlink r:id="rId3201" ref="D1632"/>
    <hyperlink r:id="rId3202" ref="A1633"/>
    <hyperlink r:id="rId3203" ref="D1633"/>
    <hyperlink r:id="rId3204" ref="A1634"/>
    <hyperlink r:id="rId3205" ref="D1634"/>
    <hyperlink r:id="rId3206" ref="A1635"/>
    <hyperlink r:id="rId3207" ref="D1635"/>
    <hyperlink r:id="rId3208" ref="A1636"/>
    <hyperlink r:id="rId3209" ref="D1636"/>
    <hyperlink r:id="rId3210" ref="A1637"/>
    <hyperlink r:id="rId3211" ref="D1637"/>
    <hyperlink r:id="rId3212" ref="A1638"/>
    <hyperlink r:id="rId3213" ref="D1638"/>
    <hyperlink r:id="rId3214" ref="A1639"/>
    <hyperlink r:id="rId3215" ref="D1639"/>
    <hyperlink r:id="rId3216" ref="A1640"/>
    <hyperlink r:id="rId3217" ref="D1640"/>
    <hyperlink r:id="rId3218" ref="A1641"/>
    <hyperlink r:id="rId3219" ref="D1641"/>
    <hyperlink r:id="rId3220" ref="A1642"/>
    <hyperlink r:id="rId3221" ref="D1642"/>
    <hyperlink r:id="rId3222" ref="A1643"/>
    <hyperlink r:id="rId3223" ref="D1643"/>
    <hyperlink r:id="rId3224" ref="A1644"/>
    <hyperlink r:id="rId3225" ref="D1644"/>
    <hyperlink r:id="rId3226" ref="A1645"/>
    <hyperlink r:id="rId3227" ref="D1645"/>
    <hyperlink r:id="rId3228" ref="A1646"/>
    <hyperlink r:id="rId3229" ref="D1646"/>
    <hyperlink r:id="rId3230" ref="A1647"/>
    <hyperlink r:id="rId3231" ref="D1647"/>
    <hyperlink r:id="rId3232" ref="A1648"/>
    <hyperlink r:id="rId3233" ref="D1648"/>
    <hyperlink r:id="rId3234" ref="A1649"/>
    <hyperlink r:id="rId3235" ref="D1649"/>
    <hyperlink r:id="rId3236" ref="A1650"/>
    <hyperlink r:id="rId3237" ref="D1650"/>
    <hyperlink r:id="rId3238" ref="A1651"/>
    <hyperlink r:id="rId3239" ref="D1651"/>
    <hyperlink r:id="rId3240" ref="A1652"/>
    <hyperlink r:id="rId3241" ref="D1652"/>
    <hyperlink r:id="rId3242" ref="A1653"/>
    <hyperlink r:id="rId3243" ref="D1653"/>
    <hyperlink r:id="rId3244" ref="A1654"/>
    <hyperlink r:id="rId3245" ref="D1654"/>
    <hyperlink r:id="rId3246" ref="A1655"/>
    <hyperlink r:id="rId3247" ref="D1655"/>
    <hyperlink r:id="rId3248" ref="A1656"/>
    <hyperlink r:id="rId3249" ref="D1656"/>
    <hyperlink r:id="rId3250" ref="A1657"/>
    <hyperlink r:id="rId3251" ref="D1657"/>
    <hyperlink r:id="rId3252" ref="A1658"/>
    <hyperlink r:id="rId3253" ref="D1658"/>
    <hyperlink r:id="rId3254" ref="A1659"/>
    <hyperlink r:id="rId3255" ref="D1659"/>
    <hyperlink r:id="rId3256" ref="A1660"/>
    <hyperlink r:id="rId3257" ref="D1660"/>
    <hyperlink r:id="rId3258" ref="A1661"/>
    <hyperlink r:id="rId3259" ref="D1661"/>
    <hyperlink r:id="rId3260" ref="A1662"/>
    <hyperlink r:id="rId3261" ref="D1662"/>
    <hyperlink r:id="rId3262" ref="A1663"/>
    <hyperlink r:id="rId3263" ref="D1663"/>
    <hyperlink r:id="rId3264" ref="A1664"/>
    <hyperlink r:id="rId3265" ref="D1664"/>
    <hyperlink r:id="rId3266" ref="A1665"/>
    <hyperlink r:id="rId3267" ref="D1665"/>
    <hyperlink r:id="rId3268" ref="A1666"/>
    <hyperlink r:id="rId3269" ref="D1666"/>
    <hyperlink r:id="rId3270" ref="A1667"/>
    <hyperlink r:id="rId3271" ref="D1667"/>
    <hyperlink r:id="rId3272" ref="A1668"/>
    <hyperlink r:id="rId3273" ref="D1668"/>
    <hyperlink r:id="rId3274" ref="A1669"/>
    <hyperlink r:id="rId3275" ref="D1669"/>
    <hyperlink r:id="rId3276" ref="A1670"/>
    <hyperlink r:id="rId3277" ref="D1670"/>
    <hyperlink r:id="rId3278" ref="A1671"/>
    <hyperlink r:id="rId3279" ref="D1671"/>
    <hyperlink r:id="rId3280" ref="A1672"/>
    <hyperlink r:id="rId3281" ref="D1672"/>
    <hyperlink r:id="rId3282" ref="A1673"/>
    <hyperlink r:id="rId3283" ref="D1673"/>
    <hyperlink r:id="rId3284" ref="A1674"/>
    <hyperlink r:id="rId3285" ref="D1674"/>
    <hyperlink r:id="rId3286" ref="A1675"/>
    <hyperlink r:id="rId3287" ref="D1675"/>
    <hyperlink r:id="rId3288" ref="A1676"/>
    <hyperlink r:id="rId3289" ref="D1676"/>
    <hyperlink r:id="rId3290" ref="A1677"/>
    <hyperlink r:id="rId3291" ref="D1677"/>
    <hyperlink r:id="rId3292" ref="A1678"/>
    <hyperlink r:id="rId3293" ref="D1678"/>
    <hyperlink r:id="rId3294" ref="A1679"/>
    <hyperlink r:id="rId3295" ref="D1679"/>
    <hyperlink r:id="rId3296" ref="A1680"/>
    <hyperlink r:id="rId3297" ref="D1680"/>
    <hyperlink r:id="rId3298" ref="A1681"/>
    <hyperlink r:id="rId3299" ref="D1681"/>
    <hyperlink r:id="rId3300" ref="A1682"/>
    <hyperlink r:id="rId3301" ref="D1682"/>
    <hyperlink r:id="rId3302" ref="A1683"/>
    <hyperlink r:id="rId3303" ref="D1683"/>
    <hyperlink r:id="rId3304" ref="A1684"/>
    <hyperlink r:id="rId3305" ref="D1684"/>
    <hyperlink r:id="rId3306" ref="A1685"/>
    <hyperlink r:id="rId3307" ref="D1685"/>
    <hyperlink r:id="rId3308" ref="A1686"/>
    <hyperlink r:id="rId3309" ref="D1686"/>
    <hyperlink r:id="rId3310" ref="A1687"/>
    <hyperlink r:id="rId3311" ref="D1687"/>
    <hyperlink r:id="rId3312" ref="A1688"/>
    <hyperlink r:id="rId3313" ref="D1688"/>
    <hyperlink r:id="rId3314" ref="A1689"/>
    <hyperlink r:id="rId3315" ref="D1689"/>
    <hyperlink r:id="rId3316" ref="A1690"/>
    <hyperlink r:id="rId3317" ref="D1690"/>
    <hyperlink r:id="rId3318" ref="A1691"/>
    <hyperlink r:id="rId3319" ref="D1691"/>
    <hyperlink r:id="rId3320" ref="A1692"/>
    <hyperlink r:id="rId3321" ref="D1692"/>
    <hyperlink r:id="rId3322" ref="A1693"/>
    <hyperlink r:id="rId3323" ref="D1693"/>
    <hyperlink r:id="rId3324" ref="A1694"/>
    <hyperlink r:id="rId3325" ref="D1694"/>
    <hyperlink r:id="rId3326" ref="A1695"/>
    <hyperlink r:id="rId3327" ref="D1695"/>
    <hyperlink r:id="rId3328" ref="A1696"/>
    <hyperlink r:id="rId3329" ref="D1696"/>
    <hyperlink r:id="rId3330" ref="A1697"/>
    <hyperlink r:id="rId3331" ref="D1697"/>
    <hyperlink r:id="rId3332" ref="A1698"/>
    <hyperlink r:id="rId3333" ref="D1698"/>
    <hyperlink r:id="rId3334" ref="A1699"/>
    <hyperlink r:id="rId3335" ref="D1699"/>
    <hyperlink r:id="rId3336" ref="A1700"/>
    <hyperlink r:id="rId3337" ref="D1700"/>
    <hyperlink r:id="rId3338" ref="A1701"/>
    <hyperlink r:id="rId3339" ref="D1701"/>
    <hyperlink r:id="rId3340" ref="A1702"/>
    <hyperlink r:id="rId3341" ref="D1702"/>
    <hyperlink r:id="rId3342" ref="A1703"/>
    <hyperlink r:id="rId3343" ref="D1703"/>
    <hyperlink r:id="rId3344" ref="A1704"/>
    <hyperlink r:id="rId3345" ref="D1704"/>
    <hyperlink r:id="rId3346" ref="A1705"/>
    <hyperlink r:id="rId3347" ref="D1705"/>
    <hyperlink r:id="rId3348" ref="A1706"/>
    <hyperlink r:id="rId3349" ref="D1706"/>
    <hyperlink r:id="rId3350" ref="A1707"/>
    <hyperlink r:id="rId3351" ref="D1707"/>
    <hyperlink r:id="rId3352" ref="A1708"/>
    <hyperlink r:id="rId3353" ref="D1708"/>
    <hyperlink r:id="rId3354" ref="A1709"/>
    <hyperlink r:id="rId3355" ref="D1709"/>
    <hyperlink r:id="rId3356" ref="A1710"/>
    <hyperlink r:id="rId3357" ref="D1710"/>
    <hyperlink r:id="rId3358" ref="A1711"/>
    <hyperlink r:id="rId3359" ref="D1711"/>
    <hyperlink r:id="rId3360" ref="A1712"/>
    <hyperlink r:id="rId3361" ref="D1712"/>
    <hyperlink r:id="rId3362" ref="A1713"/>
    <hyperlink r:id="rId3363" ref="D1713"/>
    <hyperlink r:id="rId3364" ref="A1714"/>
    <hyperlink r:id="rId3365" ref="D1714"/>
    <hyperlink r:id="rId3366" ref="A1715"/>
    <hyperlink r:id="rId3367" ref="D1715"/>
    <hyperlink r:id="rId3368" ref="A1716"/>
    <hyperlink r:id="rId3369" ref="D1716"/>
    <hyperlink r:id="rId3370" ref="A1717"/>
    <hyperlink r:id="rId3371" ref="D1717"/>
    <hyperlink r:id="rId3372" ref="A1718"/>
    <hyperlink r:id="rId3373" ref="D1718"/>
    <hyperlink r:id="rId3374" ref="A1719"/>
    <hyperlink r:id="rId3375" ref="D1719"/>
    <hyperlink r:id="rId3376" ref="A1720"/>
    <hyperlink r:id="rId3377" ref="D1720"/>
    <hyperlink r:id="rId3378" ref="A1721"/>
    <hyperlink r:id="rId3379" ref="D1721"/>
    <hyperlink r:id="rId3380" ref="A1722"/>
    <hyperlink r:id="rId3381" ref="D1722"/>
    <hyperlink r:id="rId3382" ref="A1723"/>
    <hyperlink r:id="rId3383" ref="D1723"/>
    <hyperlink r:id="rId3384" ref="A1724"/>
    <hyperlink r:id="rId3385" ref="D1724"/>
    <hyperlink r:id="rId3386" ref="A1725"/>
    <hyperlink r:id="rId3387" ref="D1725"/>
    <hyperlink r:id="rId3388" ref="A1726"/>
    <hyperlink r:id="rId3389" ref="D1726"/>
    <hyperlink r:id="rId3390" ref="A1727"/>
    <hyperlink r:id="rId3391" ref="D1727"/>
    <hyperlink r:id="rId3392" ref="A1728"/>
    <hyperlink r:id="rId3393" ref="D1728"/>
    <hyperlink r:id="rId3394" ref="A1729"/>
    <hyperlink r:id="rId3395" ref="D1729"/>
    <hyperlink r:id="rId3396" ref="A1730"/>
    <hyperlink r:id="rId3397" ref="D1730"/>
    <hyperlink r:id="rId3398" ref="A1731"/>
    <hyperlink r:id="rId3399" ref="D1731"/>
    <hyperlink r:id="rId3400" ref="A1732"/>
    <hyperlink r:id="rId3401" ref="D1732"/>
    <hyperlink r:id="rId3402" ref="A1733"/>
    <hyperlink r:id="rId3403" ref="D1733"/>
    <hyperlink r:id="rId3404" ref="A1734"/>
    <hyperlink r:id="rId3405" ref="D1734"/>
    <hyperlink r:id="rId3406" ref="A1735"/>
    <hyperlink r:id="rId3407" ref="D1735"/>
    <hyperlink r:id="rId3408" ref="A1736"/>
    <hyperlink r:id="rId3409" ref="D1736"/>
    <hyperlink r:id="rId3410" ref="A1737"/>
    <hyperlink r:id="rId3411" ref="D1737"/>
    <hyperlink r:id="rId3412" ref="A1738"/>
    <hyperlink r:id="rId3413" ref="D1738"/>
    <hyperlink r:id="rId3414" ref="A1739"/>
    <hyperlink r:id="rId3415" ref="D1739"/>
    <hyperlink r:id="rId3416" ref="A1740"/>
    <hyperlink r:id="rId3417" ref="D1740"/>
    <hyperlink r:id="rId3418" ref="A1741"/>
    <hyperlink r:id="rId3419" ref="D1741"/>
    <hyperlink r:id="rId3420" ref="A1742"/>
    <hyperlink r:id="rId3421" ref="D1742"/>
    <hyperlink r:id="rId3422" ref="A1743"/>
    <hyperlink r:id="rId3423" ref="D1743"/>
    <hyperlink r:id="rId3424" ref="A1744"/>
    <hyperlink r:id="rId3425" ref="D1744"/>
    <hyperlink r:id="rId3426" ref="A1745"/>
    <hyperlink r:id="rId3427" ref="D1745"/>
    <hyperlink r:id="rId3428" ref="A1746"/>
    <hyperlink r:id="rId3429" ref="D1746"/>
    <hyperlink r:id="rId3430" ref="A1747"/>
    <hyperlink r:id="rId3431" ref="D1747"/>
    <hyperlink r:id="rId3432" ref="A1748"/>
    <hyperlink r:id="rId3433" ref="D1748"/>
    <hyperlink r:id="rId3434" ref="A1749"/>
    <hyperlink r:id="rId3435" ref="D1749"/>
    <hyperlink r:id="rId3436" ref="A1750"/>
    <hyperlink r:id="rId3437" ref="D1750"/>
    <hyperlink r:id="rId3438" ref="A1751"/>
    <hyperlink r:id="rId3439" ref="D1751"/>
    <hyperlink r:id="rId3440" ref="A1752"/>
    <hyperlink r:id="rId3441" ref="D1752"/>
    <hyperlink r:id="rId3442" ref="A1753"/>
    <hyperlink r:id="rId3443" ref="D1753"/>
    <hyperlink r:id="rId3444" ref="A1754"/>
    <hyperlink r:id="rId3445" ref="D1754"/>
    <hyperlink r:id="rId3446" ref="A1755"/>
    <hyperlink r:id="rId3447" ref="D1755"/>
    <hyperlink r:id="rId3448" ref="A1756"/>
    <hyperlink r:id="rId3449" ref="D1756"/>
    <hyperlink r:id="rId3450" ref="A1757"/>
    <hyperlink r:id="rId3451" ref="D1757"/>
    <hyperlink r:id="rId3452" ref="A1758"/>
    <hyperlink r:id="rId3453" ref="D1758"/>
    <hyperlink r:id="rId3454" ref="A1759"/>
    <hyperlink r:id="rId3455" ref="D1759"/>
    <hyperlink r:id="rId3456" ref="A1760"/>
    <hyperlink r:id="rId3457" ref="D1760"/>
    <hyperlink r:id="rId3458" ref="A1761"/>
    <hyperlink r:id="rId3459" ref="D1761"/>
    <hyperlink r:id="rId3460" ref="A1762"/>
    <hyperlink r:id="rId3461" ref="D1762"/>
    <hyperlink r:id="rId3462" ref="A1763"/>
    <hyperlink r:id="rId3463" ref="D1763"/>
    <hyperlink r:id="rId3464" ref="A1764"/>
    <hyperlink r:id="rId3465" ref="D1764"/>
    <hyperlink r:id="rId3466" ref="A1765"/>
    <hyperlink r:id="rId3467" ref="D1765"/>
    <hyperlink r:id="rId3468" ref="A1766"/>
    <hyperlink r:id="rId3469" ref="D1766"/>
    <hyperlink r:id="rId3470" ref="A1767"/>
    <hyperlink r:id="rId3471" ref="D1767"/>
    <hyperlink r:id="rId3472" ref="A1768"/>
    <hyperlink r:id="rId3473" ref="D1768"/>
    <hyperlink r:id="rId3474" ref="A1769"/>
    <hyperlink r:id="rId3475" ref="D1769"/>
    <hyperlink r:id="rId3476" ref="A1770"/>
    <hyperlink r:id="rId3477" ref="D1770"/>
    <hyperlink r:id="rId3478" ref="A1771"/>
    <hyperlink r:id="rId3479" ref="D1771"/>
    <hyperlink r:id="rId3480" ref="A1772"/>
    <hyperlink r:id="rId3481" ref="D1772"/>
    <hyperlink r:id="rId3482" ref="A1773"/>
    <hyperlink r:id="rId3483" ref="D1773"/>
    <hyperlink r:id="rId3484" ref="A1774"/>
    <hyperlink r:id="rId3485" ref="D1774"/>
    <hyperlink r:id="rId3486" ref="A1775"/>
    <hyperlink r:id="rId3487" ref="D1775"/>
    <hyperlink r:id="rId3488" ref="A1776"/>
    <hyperlink r:id="rId3489" ref="D1776"/>
    <hyperlink r:id="rId3490" ref="A1777"/>
    <hyperlink r:id="rId3491" ref="D1777"/>
    <hyperlink r:id="rId3492" ref="A1778"/>
    <hyperlink r:id="rId3493" ref="D1778"/>
    <hyperlink r:id="rId3494" ref="A1779"/>
    <hyperlink r:id="rId3495" ref="D1779"/>
    <hyperlink r:id="rId3496" ref="A1780"/>
    <hyperlink r:id="rId3497" ref="D1780"/>
    <hyperlink r:id="rId3498" ref="A1781"/>
    <hyperlink r:id="rId3499" ref="D1781"/>
    <hyperlink r:id="rId3500" ref="A1782"/>
    <hyperlink r:id="rId3501" ref="D1782"/>
    <hyperlink r:id="rId3502" ref="A1783"/>
    <hyperlink r:id="rId3503" ref="D1783"/>
    <hyperlink r:id="rId3504" ref="A1784"/>
    <hyperlink r:id="rId3505" ref="D1784"/>
    <hyperlink r:id="rId3506" ref="A1785"/>
    <hyperlink r:id="rId3507" ref="D1785"/>
    <hyperlink r:id="rId3508" ref="A1786"/>
    <hyperlink r:id="rId3509" ref="D1786"/>
    <hyperlink r:id="rId3510" ref="A1787"/>
    <hyperlink r:id="rId3511" ref="D1787"/>
    <hyperlink r:id="rId3512" ref="A1788"/>
    <hyperlink r:id="rId3513" ref="D1788"/>
    <hyperlink r:id="rId3514" ref="A1789"/>
    <hyperlink r:id="rId3515" ref="D1789"/>
    <hyperlink r:id="rId3516" ref="A1790"/>
    <hyperlink r:id="rId3517" ref="D1790"/>
    <hyperlink r:id="rId3518" ref="A1791"/>
    <hyperlink r:id="rId3519" ref="D1791"/>
    <hyperlink r:id="rId3520" ref="A1792"/>
    <hyperlink r:id="rId3521" ref="D1792"/>
    <hyperlink r:id="rId3522" ref="A1793"/>
    <hyperlink r:id="rId3523" ref="D1793"/>
    <hyperlink r:id="rId3524" ref="A1794"/>
    <hyperlink r:id="rId3525" ref="D1794"/>
    <hyperlink r:id="rId3526" ref="A1795"/>
    <hyperlink r:id="rId3527" ref="D1795"/>
    <hyperlink r:id="rId3528" ref="A1796"/>
    <hyperlink r:id="rId3529" ref="D1796"/>
    <hyperlink r:id="rId3530" ref="A1797"/>
    <hyperlink r:id="rId3531" ref="D1797"/>
    <hyperlink r:id="rId3532" ref="A1798"/>
    <hyperlink r:id="rId3533" ref="D1798"/>
    <hyperlink r:id="rId3534" ref="A1799"/>
    <hyperlink r:id="rId3535" ref="D1799"/>
    <hyperlink r:id="rId3536" ref="A1800"/>
    <hyperlink r:id="rId3537" ref="D1800"/>
    <hyperlink r:id="rId3538" ref="A1801"/>
    <hyperlink r:id="rId3539" ref="D1801"/>
    <hyperlink r:id="rId3540" ref="A1802"/>
    <hyperlink r:id="rId3541" ref="D1802"/>
    <hyperlink r:id="rId3542" ref="A1803"/>
    <hyperlink r:id="rId3543" ref="D1803"/>
    <hyperlink r:id="rId3544" ref="A1804"/>
    <hyperlink r:id="rId3545" ref="D1804"/>
    <hyperlink r:id="rId3546" ref="A1805"/>
    <hyperlink r:id="rId3547" ref="D1805"/>
    <hyperlink r:id="rId3548" ref="A1806"/>
    <hyperlink r:id="rId3549" ref="D1806"/>
    <hyperlink r:id="rId3550" ref="A1807"/>
    <hyperlink r:id="rId3551" ref="D1807"/>
    <hyperlink r:id="rId3552" ref="A1808"/>
    <hyperlink r:id="rId3553" ref="D1808"/>
    <hyperlink r:id="rId3554" ref="A1809"/>
    <hyperlink r:id="rId3555" ref="D1809"/>
    <hyperlink r:id="rId3556" ref="A1810"/>
    <hyperlink r:id="rId3557" ref="D1810"/>
    <hyperlink r:id="rId3558" ref="A1811"/>
    <hyperlink r:id="rId3559" ref="D1811"/>
    <hyperlink r:id="rId3560" ref="A1812"/>
    <hyperlink r:id="rId3561" ref="D1812"/>
    <hyperlink r:id="rId3562" ref="A1813"/>
    <hyperlink r:id="rId3563" ref="D1813"/>
    <hyperlink r:id="rId3564" ref="A1814"/>
    <hyperlink r:id="rId3565" ref="D1814"/>
    <hyperlink r:id="rId3566" ref="A1815"/>
    <hyperlink r:id="rId3567" ref="D1815"/>
    <hyperlink r:id="rId3568" ref="A1816"/>
    <hyperlink r:id="rId3569" ref="D1816"/>
    <hyperlink r:id="rId3570" ref="A1817"/>
    <hyperlink r:id="rId3571" ref="D1817"/>
    <hyperlink r:id="rId3572" ref="A1818"/>
    <hyperlink r:id="rId3573" ref="D1818"/>
    <hyperlink r:id="rId3574" ref="A1819"/>
    <hyperlink r:id="rId3575" ref="D1819"/>
    <hyperlink r:id="rId3576" ref="A1820"/>
    <hyperlink r:id="rId3577" ref="D1820"/>
    <hyperlink r:id="rId3578" ref="A1821"/>
    <hyperlink r:id="rId3579" ref="D1821"/>
    <hyperlink r:id="rId3580" ref="A1822"/>
    <hyperlink r:id="rId3581" ref="D1822"/>
    <hyperlink r:id="rId3582" ref="A1823"/>
    <hyperlink r:id="rId3583" ref="D1823"/>
    <hyperlink r:id="rId3584" ref="A1824"/>
    <hyperlink r:id="rId3585" ref="D1824"/>
    <hyperlink r:id="rId3586" ref="A1825"/>
    <hyperlink r:id="rId3587" ref="D1825"/>
    <hyperlink r:id="rId3588" ref="A1826"/>
    <hyperlink r:id="rId3589" ref="D1826"/>
    <hyperlink r:id="rId3590" ref="A1827"/>
    <hyperlink r:id="rId3591" ref="D1827"/>
    <hyperlink r:id="rId3592" ref="A1828"/>
    <hyperlink r:id="rId3593" ref="D1828"/>
    <hyperlink r:id="rId3594" ref="A1829"/>
    <hyperlink r:id="rId3595" ref="D1829"/>
    <hyperlink r:id="rId3596" ref="A1830"/>
    <hyperlink r:id="rId3597" ref="D1830"/>
    <hyperlink r:id="rId3598" ref="A1831"/>
    <hyperlink r:id="rId3599" ref="D1831"/>
    <hyperlink r:id="rId3600" ref="A1832"/>
    <hyperlink r:id="rId3601" ref="D1832"/>
    <hyperlink r:id="rId3602" ref="A1833"/>
    <hyperlink r:id="rId3603" ref="D1833"/>
    <hyperlink r:id="rId3604" ref="A1834"/>
    <hyperlink r:id="rId3605" ref="D1834"/>
    <hyperlink r:id="rId3606" ref="A1835"/>
    <hyperlink r:id="rId3607" ref="D1835"/>
    <hyperlink r:id="rId3608" ref="A1836"/>
    <hyperlink r:id="rId3609" ref="D1836"/>
    <hyperlink r:id="rId3610" ref="A1837"/>
    <hyperlink r:id="rId3611" ref="D1837"/>
    <hyperlink r:id="rId3612" ref="A1838"/>
    <hyperlink r:id="rId3613" ref="D1838"/>
    <hyperlink r:id="rId3614" ref="A1839"/>
    <hyperlink r:id="rId3615" ref="D1839"/>
    <hyperlink r:id="rId3616" ref="A1840"/>
    <hyperlink r:id="rId3617" ref="D1840"/>
    <hyperlink r:id="rId3618" ref="A1841"/>
    <hyperlink r:id="rId3619" ref="D1841"/>
    <hyperlink r:id="rId3620" ref="A1842"/>
    <hyperlink r:id="rId3621" ref="D1842"/>
    <hyperlink r:id="rId3622" ref="A1843"/>
    <hyperlink r:id="rId3623" ref="D1843"/>
    <hyperlink r:id="rId3624" ref="A1844"/>
    <hyperlink r:id="rId3625" ref="D1844"/>
    <hyperlink r:id="rId3626" ref="A1845"/>
    <hyperlink r:id="rId3627" ref="D1845"/>
    <hyperlink r:id="rId3628" ref="A1846"/>
    <hyperlink r:id="rId3629" ref="D1846"/>
    <hyperlink r:id="rId3630" ref="A1847"/>
    <hyperlink r:id="rId3631" ref="D1847"/>
    <hyperlink r:id="rId3632" ref="A1848"/>
    <hyperlink r:id="rId3633" ref="D1848"/>
    <hyperlink r:id="rId3634" ref="A1849"/>
    <hyperlink r:id="rId3635" ref="D1849"/>
    <hyperlink r:id="rId3636" ref="A1850"/>
    <hyperlink r:id="rId3637" ref="D1850"/>
    <hyperlink r:id="rId3638" ref="A1851"/>
    <hyperlink r:id="rId3639" ref="D1851"/>
    <hyperlink r:id="rId3640" ref="A1852"/>
    <hyperlink r:id="rId3641" ref="D1852"/>
    <hyperlink r:id="rId3642" ref="A1853"/>
    <hyperlink r:id="rId3643" ref="D1853"/>
    <hyperlink r:id="rId3644" ref="A1854"/>
    <hyperlink r:id="rId3645" ref="D1854"/>
    <hyperlink r:id="rId3646" ref="A1855"/>
    <hyperlink r:id="rId3647" ref="D1855"/>
    <hyperlink r:id="rId3648" ref="A1856"/>
    <hyperlink r:id="rId3649" ref="D1856"/>
    <hyperlink r:id="rId3650" ref="A1857"/>
    <hyperlink r:id="rId3651" ref="D1857"/>
    <hyperlink r:id="rId3652" ref="A1858"/>
    <hyperlink r:id="rId3653" ref="D1858"/>
    <hyperlink r:id="rId3654" ref="A1859"/>
    <hyperlink r:id="rId3655" ref="D1859"/>
    <hyperlink r:id="rId3656" ref="A1860"/>
    <hyperlink r:id="rId3657" ref="D1860"/>
    <hyperlink r:id="rId3658" ref="A1861"/>
    <hyperlink r:id="rId3659" ref="D1861"/>
    <hyperlink r:id="rId3660" ref="A1862"/>
    <hyperlink r:id="rId3661" ref="D1862"/>
    <hyperlink r:id="rId3662" ref="A1863"/>
    <hyperlink r:id="rId3663" ref="D1863"/>
    <hyperlink r:id="rId3664" ref="A1864"/>
    <hyperlink r:id="rId3665" ref="D1864"/>
    <hyperlink r:id="rId3666" ref="A1865"/>
    <hyperlink r:id="rId3667" ref="D1865"/>
    <hyperlink r:id="rId3668" ref="A1866"/>
    <hyperlink r:id="rId3669" ref="D1866"/>
    <hyperlink r:id="rId3670" ref="A1867"/>
    <hyperlink r:id="rId3671" ref="D1867"/>
    <hyperlink r:id="rId3672" ref="A1868"/>
    <hyperlink r:id="rId3673" ref="D1868"/>
    <hyperlink r:id="rId3674" ref="A1869"/>
    <hyperlink r:id="rId3675" ref="D1869"/>
    <hyperlink r:id="rId3676" ref="A1870"/>
    <hyperlink r:id="rId3677" ref="D1870"/>
    <hyperlink r:id="rId3678" ref="A1871"/>
    <hyperlink r:id="rId3679" ref="D1871"/>
    <hyperlink r:id="rId3680" ref="A1872"/>
    <hyperlink r:id="rId3681" ref="D1872"/>
    <hyperlink r:id="rId3682" ref="A1873"/>
    <hyperlink r:id="rId3683" ref="D1873"/>
    <hyperlink r:id="rId3684" ref="A1874"/>
    <hyperlink r:id="rId3685" ref="D1874"/>
    <hyperlink r:id="rId3686" ref="A1875"/>
    <hyperlink r:id="rId3687" ref="D1875"/>
    <hyperlink r:id="rId3688" ref="A1876"/>
    <hyperlink r:id="rId3689" ref="D1876"/>
    <hyperlink r:id="rId3690" ref="A1877"/>
    <hyperlink r:id="rId3691" ref="D1877"/>
    <hyperlink r:id="rId3692" ref="A1878"/>
    <hyperlink r:id="rId3693" ref="D1878"/>
    <hyperlink r:id="rId3694" ref="A1879"/>
    <hyperlink r:id="rId3695" ref="D1879"/>
    <hyperlink r:id="rId3696" ref="A1880"/>
    <hyperlink r:id="rId3697" ref="D1880"/>
    <hyperlink r:id="rId3698" ref="A1881"/>
    <hyperlink r:id="rId3699" ref="D1881"/>
    <hyperlink r:id="rId3700" ref="A1882"/>
    <hyperlink r:id="rId3701" ref="D1882"/>
    <hyperlink r:id="rId3702" ref="A1883"/>
    <hyperlink r:id="rId3703" ref="D1883"/>
    <hyperlink r:id="rId3704" ref="A1884"/>
    <hyperlink r:id="rId3705" ref="D1884"/>
    <hyperlink r:id="rId3706" ref="A1885"/>
    <hyperlink r:id="rId3707" ref="D1885"/>
    <hyperlink r:id="rId3708" ref="A1886"/>
    <hyperlink r:id="rId3709" ref="D1886"/>
    <hyperlink r:id="rId3710" ref="A1887"/>
    <hyperlink r:id="rId3711" ref="D1887"/>
    <hyperlink r:id="rId3712" ref="A1888"/>
    <hyperlink r:id="rId3713" ref="D1888"/>
    <hyperlink r:id="rId3714" ref="A1889"/>
    <hyperlink r:id="rId3715" ref="D1889"/>
    <hyperlink r:id="rId3716" ref="A1890"/>
    <hyperlink r:id="rId3717" ref="D1890"/>
    <hyperlink r:id="rId3718" ref="A1891"/>
    <hyperlink r:id="rId3719" ref="D1891"/>
    <hyperlink r:id="rId3720" ref="A1892"/>
    <hyperlink r:id="rId3721" ref="D1892"/>
    <hyperlink r:id="rId3722" ref="A1893"/>
    <hyperlink r:id="rId3723" ref="D1893"/>
    <hyperlink r:id="rId3724" ref="A1894"/>
    <hyperlink r:id="rId3725" ref="D1894"/>
    <hyperlink r:id="rId3726" ref="A1895"/>
    <hyperlink r:id="rId3727" ref="D1895"/>
    <hyperlink r:id="rId3728" ref="A1896"/>
    <hyperlink r:id="rId3729" ref="D1896"/>
    <hyperlink r:id="rId3730" ref="A1897"/>
    <hyperlink r:id="rId3731" ref="D1897"/>
    <hyperlink r:id="rId3732" ref="A1898"/>
    <hyperlink r:id="rId3733" ref="D1898"/>
    <hyperlink r:id="rId3734" ref="A1899"/>
    <hyperlink r:id="rId3735" ref="D1899"/>
    <hyperlink r:id="rId3736" ref="A1900"/>
    <hyperlink r:id="rId3737" ref="D1900"/>
    <hyperlink r:id="rId3738" ref="A1901"/>
    <hyperlink r:id="rId3739" ref="D1901"/>
    <hyperlink r:id="rId3740" ref="A1902"/>
    <hyperlink r:id="rId3741" ref="D1902"/>
    <hyperlink r:id="rId3742" ref="A1903"/>
    <hyperlink r:id="rId3743" ref="D1903"/>
    <hyperlink r:id="rId3744" ref="A1904"/>
    <hyperlink r:id="rId3745" ref="D1904"/>
    <hyperlink r:id="rId3746" ref="A1905"/>
    <hyperlink r:id="rId3747" ref="D1905"/>
    <hyperlink r:id="rId3748" ref="A1906"/>
    <hyperlink r:id="rId3749" ref="D1906"/>
    <hyperlink r:id="rId3750" ref="A1907"/>
    <hyperlink r:id="rId3751" ref="D1907"/>
    <hyperlink r:id="rId3752" ref="A1908"/>
    <hyperlink r:id="rId3753" ref="D1908"/>
    <hyperlink r:id="rId3754" ref="A1909"/>
    <hyperlink r:id="rId3755" ref="D1909"/>
    <hyperlink r:id="rId3756" ref="A1910"/>
    <hyperlink r:id="rId3757" ref="D1910"/>
    <hyperlink r:id="rId3758" ref="A1911"/>
    <hyperlink r:id="rId3759" ref="D1911"/>
    <hyperlink r:id="rId3760" ref="A1912"/>
    <hyperlink r:id="rId3761" ref="D1912"/>
    <hyperlink r:id="rId3762" ref="A1913"/>
    <hyperlink r:id="rId3763" ref="D1913"/>
    <hyperlink r:id="rId3764" ref="A1914"/>
    <hyperlink r:id="rId3765" ref="D1914"/>
    <hyperlink r:id="rId3766" ref="A1915"/>
    <hyperlink r:id="rId3767" ref="D1915"/>
    <hyperlink r:id="rId3768" ref="A1916"/>
    <hyperlink r:id="rId3769" ref="D1916"/>
    <hyperlink r:id="rId3770" ref="A1917"/>
    <hyperlink r:id="rId3771" ref="D1917"/>
    <hyperlink r:id="rId3772" ref="A1918"/>
    <hyperlink r:id="rId3773" ref="D1918"/>
    <hyperlink r:id="rId3774" ref="A1919"/>
    <hyperlink r:id="rId3775" ref="D1919"/>
    <hyperlink r:id="rId3776" ref="A1920"/>
    <hyperlink r:id="rId3777" ref="D1920"/>
    <hyperlink r:id="rId3778" ref="A1921"/>
    <hyperlink r:id="rId3779" ref="D1921"/>
    <hyperlink r:id="rId3780" ref="A1922"/>
    <hyperlink r:id="rId3781" ref="D1922"/>
    <hyperlink r:id="rId3782" ref="A1923"/>
    <hyperlink r:id="rId3783" ref="D1923"/>
    <hyperlink r:id="rId3784" ref="A1924"/>
    <hyperlink r:id="rId3785" ref="D1924"/>
    <hyperlink r:id="rId3786" ref="A1925"/>
    <hyperlink r:id="rId3787" ref="D1925"/>
    <hyperlink r:id="rId3788" ref="A1926"/>
    <hyperlink r:id="rId3789" ref="D1926"/>
    <hyperlink r:id="rId3790" ref="A1927"/>
    <hyperlink r:id="rId3791" ref="D1927"/>
    <hyperlink r:id="rId3792" ref="A1928"/>
    <hyperlink r:id="rId3793" ref="D1928"/>
    <hyperlink r:id="rId3794" ref="A1929"/>
    <hyperlink r:id="rId3795" ref="D1929"/>
    <hyperlink r:id="rId3796" ref="A1930"/>
    <hyperlink r:id="rId3797" ref="D1930"/>
    <hyperlink r:id="rId3798" ref="A1931"/>
    <hyperlink r:id="rId3799" ref="D1931"/>
    <hyperlink r:id="rId3800" ref="A1932"/>
    <hyperlink r:id="rId3801" ref="D1932"/>
    <hyperlink r:id="rId3802" ref="A1933"/>
    <hyperlink r:id="rId3803" ref="D1933"/>
    <hyperlink r:id="rId3804" ref="A1934"/>
    <hyperlink r:id="rId3805" ref="D1934"/>
    <hyperlink r:id="rId3806" ref="A1935"/>
    <hyperlink r:id="rId3807" ref="D1935"/>
    <hyperlink r:id="rId3808" ref="A1936"/>
    <hyperlink r:id="rId3809" ref="D1936"/>
    <hyperlink r:id="rId3810" ref="A1937"/>
    <hyperlink r:id="rId3811" ref="D1937"/>
    <hyperlink r:id="rId3812" ref="A1938"/>
    <hyperlink r:id="rId3813" ref="D1938"/>
    <hyperlink r:id="rId3814" ref="A1939"/>
    <hyperlink r:id="rId3815" ref="D1939"/>
    <hyperlink r:id="rId3816" ref="A1940"/>
    <hyperlink r:id="rId3817" ref="D1940"/>
    <hyperlink r:id="rId3818" ref="A1941"/>
    <hyperlink r:id="rId3819" ref="D1941"/>
    <hyperlink r:id="rId3820" ref="A1942"/>
    <hyperlink r:id="rId3821" ref="D1942"/>
    <hyperlink r:id="rId3822" ref="A1943"/>
    <hyperlink r:id="rId3823" ref="D1943"/>
    <hyperlink r:id="rId3824" ref="A1944"/>
    <hyperlink r:id="rId3825" ref="D1944"/>
    <hyperlink r:id="rId3826" ref="A1945"/>
    <hyperlink r:id="rId3827" ref="D1945"/>
    <hyperlink r:id="rId3828" ref="A1946"/>
    <hyperlink r:id="rId3829" ref="D1946"/>
    <hyperlink r:id="rId3830" ref="A1947"/>
    <hyperlink r:id="rId3831" ref="D1947"/>
    <hyperlink r:id="rId3832" ref="A1948"/>
    <hyperlink r:id="rId3833" ref="D1948"/>
    <hyperlink r:id="rId3834" ref="A1949"/>
    <hyperlink r:id="rId3835" ref="D1949"/>
    <hyperlink r:id="rId3836" ref="A1950"/>
    <hyperlink r:id="rId3837" ref="D1950"/>
    <hyperlink r:id="rId3838" ref="A1951"/>
    <hyperlink r:id="rId3839" ref="D1951"/>
    <hyperlink r:id="rId3840" ref="A1952"/>
    <hyperlink r:id="rId3841" ref="D1952"/>
    <hyperlink r:id="rId3842" ref="A1953"/>
    <hyperlink r:id="rId3843" ref="D1953"/>
    <hyperlink r:id="rId3844" ref="A1954"/>
    <hyperlink r:id="rId3845" ref="D1954"/>
    <hyperlink r:id="rId3846" ref="A1955"/>
    <hyperlink r:id="rId3847" ref="D1955"/>
    <hyperlink r:id="rId3848" ref="A1956"/>
    <hyperlink r:id="rId3849" ref="D1956"/>
    <hyperlink r:id="rId3850" ref="A1957"/>
    <hyperlink r:id="rId3851" ref="D1957"/>
    <hyperlink r:id="rId3852" ref="A1958"/>
    <hyperlink r:id="rId3853" ref="D1958"/>
    <hyperlink r:id="rId3854" ref="A1959"/>
    <hyperlink r:id="rId3855" ref="D1959"/>
    <hyperlink r:id="rId3856" ref="A1960"/>
    <hyperlink r:id="rId3857" ref="D1960"/>
    <hyperlink r:id="rId3858" ref="A1961"/>
    <hyperlink r:id="rId3859" ref="D1961"/>
    <hyperlink r:id="rId3860" ref="A1962"/>
    <hyperlink r:id="rId3861" ref="D1962"/>
    <hyperlink r:id="rId3862" ref="A1963"/>
    <hyperlink r:id="rId3863" ref="D1963"/>
    <hyperlink r:id="rId3864" ref="A1964"/>
    <hyperlink r:id="rId3865" ref="D1964"/>
    <hyperlink r:id="rId3866" ref="A1965"/>
    <hyperlink r:id="rId3867" ref="D1965"/>
    <hyperlink r:id="rId3868" ref="A1966"/>
    <hyperlink r:id="rId3869" ref="D1966"/>
    <hyperlink r:id="rId3870" ref="A1967"/>
    <hyperlink r:id="rId3871" ref="D1967"/>
    <hyperlink r:id="rId3872" ref="A1968"/>
    <hyperlink r:id="rId3873" ref="D1968"/>
    <hyperlink r:id="rId3874" ref="A1969"/>
    <hyperlink r:id="rId3875" ref="D1969"/>
    <hyperlink r:id="rId3876" ref="A1970"/>
    <hyperlink r:id="rId3877" ref="D1970"/>
    <hyperlink r:id="rId3878" ref="A1971"/>
    <hyperlink r:id="rId3879" ref="D1971"/>
    <hyperlink r:id="rId3880" ref="A1972"/>
    <hyperlink r:id="rId3881" ref="D1972"/>
    <hyperlink r:id="rId3882" ref="A1973"/>
    <hyperlink r:id="rId3883" ref="D1973"/>
    <hyperlink r:id="rId3884" ref="A1974"/>
    <hyperlink r:id="rId3885" ref="D1974"/>
    <hyperlink r:id="rId3886" ref="A1975"/>
    <hyperlink r:id="rId3887" ref="D1975"/>
    <hyperlink r:id="rId3888" ref="A1976"/>
    <hyperlink r:id="rId3889" ref="D1976"/>
    <hyperlink r:id="rId3890" ref="A1977"/>
    <hyperlink r:id="rId3891" ref="D1977"/>
    <hyperlink r:id="rId3892" ref="A1978"/>
    <hyperlink r:id="rId3893" ref="D1978"/>
    <hyperlink r:id="rId3894" ref="A1979"/>
    <hyperlink r:id="rId3895" ref="D1979"/>
    <hyperlink r:id="rId3896" ref="A1980"/>
    <hyperlink r:id="rId3897" ref="D1980"/>
    <hyperlink r:id="rId3898" ref="A1981"/>
    <hyperlink r:id="rId3899" ref="D1981"/>
    <hyperlink r:id="rId3900" ref="A1982"/>
    <hyperlink r:id="rId3901" ref="D1982"/>
    <hyperlink r:id="rId3902" ref="A1983"/>
    <hyperlink r:id="rId3903" ref="D1983"/>
    <hyperlink r:id="rId3904" ref="A1984"/>
    <hyperlink r:id="rId3905" ref="D1984"/>
    <hyperlink r:id="rId3906" ref="A1985"/>
    <hyperlink r:id="rId3907" ref="D1985"/>
    <hyperlink r:id="rId3908" ref="A1986"/>
    <hyperlink r:id="rId3909" ref="D1986"/>
    <hyperlink r:id="rId3910" ref="A1987"/>
    <hyperlink r:id="rId3911" ref="D1987"/>
    <hyperlink r:id="rId3912" ref="A1988"/>
    <hyperlink r:id="rId3913" ref="D1988"/>
    <hyperlink r:id="rId3914" ref="A1989"/>
    <hyperlink r:id="rId3915" ref="D1989"/>
    <hyperlink r:id="rId3916" ref="A1990"/>
    <hyperlink r:id="rId3917" ref="D1990"/>
    <hyperlink r:id="rId3918" ref="A1991"/>
    <hyperlink r:id="rId3919" ref="D1991"/>
    <hyperlink r:id="rId3920" ref="A1992"/>
    <hyperlink r:id="rId3921" ref="D1992"/>
    <hyperlink r:id="rId3922" ref="A1993"/>
    <hyperlink r:id="rId3923" ref="D1993"/>
    <hyperlink r:id="rId3924" ref="A1994"/>
    <hyperlink r:id="rId3925" ref="D1994"/>
    <hyperlink r:id="rId3926" ref="A1995"/>
    <hyperlink r:id="rId3927" ref="D1995"/>
    <hyperlink r:id="rId3928" ref="A1996"/>
    <hyperlink r:id="rId3929" ref="D1996"/>
    <hyperlink r:id="rId3930" ref="A1997"/>
    <hyperlink r:id="rId3931" ref="D1997"/>
    <hyperlink r:id="rId3932" ref="A1998"/>
    <hyperlink r:id="rId3933" ref="D1998"/>
    <hyperlink r:id="rId3934" ref="A1999"/>
    <hyperlink r:id="rId3935" ref="D1999"/>
    <hyperlink r:id="rId3936" ref="A2000"/>
    <hyperlink r:id="rId3937" ref="D2000"/>
    <hyperlink r:id="rId3938" ref="A2001"/>
    <hyperlink r:id="rId3939" ref="D2001"/>
    <hyperlink r:id="rId3940" ref="A2002"/>
    <hyperlink r:id="rId3941" ref="D2002"/>
    <hyperlink r:id="rId3942" ref="A2003"/>
    <hyperlink r:id="rId3943" ref="D2003"/>
    <hyperlink r:id="rId3944" ref="A2004"/>
    <hyperlink r:id="rId3945" ref="D2004"/>
    <hyperlink r:id="rId3946" ref="A2005"/>
    <hyperlink r:id="rId3947" ref="D2005"/>
    <hyperlink r:id="rId3948" ref="A2006"/>
    <hyperlink r:id="rId3949" ref="D2006"/>
    <hyperlink r:id="rId3950" ref="A2007"/>
    <hyperlink r:id="rId3951" ref="D2007"/>
    <hyperlink r:id="rId3952" ref="A2008"/>
    <hyperlink r:id="rId3953" ref="D2008"/>
    <hyperlink r:id="rId3954" ref="A2009"/>
    <hyperlink r:id="rId3955" ref="D2009"/>
    <hyperlink r:id="rId3956" ref="A2010"/>
    <hyperlink r:id="rId3957" ref="D2010"/>
    <hyperlink r:id="rId3958" ref="A2011"/>
    <hyperlink r:id="rId3959" ref="D2011"/>
    <hyperlink r:id="rId3960" ref="A2012"/>
    <hyperlink r:id="rId3961" ref="D2012"/>
    <hyperlink r:id="rId3962" ref="A2013"/>
    <hyperlink r:id="rId3963" ref="D2013"/>
    <hyperlink r:id="rId3964" ref="A2014"/>
    <hyperlink r:id="rId3965" ref="D2014"/>
    <hyperlink r:id="rId3966" ref="A2015"/>
    <hyperlink r:id="rId3967" ref="D2015"/>
    <hyperlink r:id="rId3968" ref="A2016"/>
    <hyperlink r:id="rId3969" ref="D2016"/>
    <hyperlink r:id="rId3970" ref="A2017"/>
    <hyperlink r:id="rId3971" ref="D2017"/>
    <hyperlink r:id="rId3972" ref="A2018"/>
    <hyperlink r:id="rId3973" ref="D2018"/>
    <hyperlink r:id="rId3974" ref="A2019"/>
    <hyperlink r:id="rId3975" ref="D2019"/>
    <hyperlink r:id="rId3976" ref="A2020"/>
    <hyperlink r:id="rId3977" ref="D2020"/>
    <hyperlink r:id="rId3978" ref="A2021"/>
    <hyperlink r:id="rId3979" ref="D2021"/>
    <hyperlink r:id="rId3980" ref="A2022"/>
    <hyperlink r:id="rId3981" ref="D2022"/>
    <hyperlink r:id="rId3982" ref="A2023"/>
    <hyperlink r:id="rId3983" ref="D2023"/>
    <hyperlink r:id="rId3984" ref="A2024"/>
    <hyperlink r:id="rId3985" ref="D2024"/>
    <hyperlink r:id="rId3986" ref="A2025"/>
    <hyperlink r:id="rId3987" ref="D2025"/>
    <hyperlink r:id="rId3988" ref="A2026"/>
    <hyperlink r:id="rId3989" ref="D2026"/>
    <hyperlink r:id="rId3990" ref="A2027"/>
    <hyperlink r:id="rId3991" ref="D2027"/>
    <hyperlink r:id="rId3992" ref="A2028"/>
    <hyperlink r:id="rId3993" ref="D2028"/>
    <hyperlink r:id="rId3994" ref="A2029"/>
    <hyperlink r:id="rId3995" ref="D2029"/>
    <hyperlink r:id="rId3996" ref="A2030"/>
    <hyperlink r:id="rId3997" ref="D2030"/>
    <hyperlink r:id="rId3998" ref="A2031"/>
    <hyperlink r:id="rId3999" ref="D2031"/>
    <hyperlink r:id="rId4000" ref="A2032"/>
    <hyperlink r:id="rId4001" ref="D2032"/>
    <hyperlink r:id="rId4002" ref="A2033"/>
    <hyperlink r:id="rId4003" ref="D2033"/>
    <hyperlink r:id="rId4004" ref="A2034"/>
    <hyperlink r:id="rId4005" ref="D2034"/>
    <hyperlink r:id="rId4006" ref="A2035"/>
    <hyperlink r:id="rId4007" ref="D2035"/>
    <hyperlink r:id="rId4008" ref="A2036"/>
    <hyperlink r:id="rId4009" ref="D2036"/>
    <hyperlink r:id="rId4010" ref="A2037"/>
    <hyperlink r:id="rId4011" ref="D2037"/>
    <hyperlink r:id="rId4012" ref="A2038"/>
    <hyperlink r:id="rId4013" ref="D2038"/>
    <hyperlink r:id="rId4014" ref="D2039"/>
    <hyperlink r:id="rId4015" ref="D2040"/>
    <hyperlink r:id="rId4016" ref="D2041"/>
    <hyperlink r:id="rId4017" ref="A2042"/>
    <hyperlink r:id="rId4018" ref="D2042"/>
    <hyperlink r:id="rId4019" ref="A2043"/>
    <hyperlink r:id="rId4020" ref="D2043"/>
    <hyperlink r:id="rId4021" ref="A2044"/>
    <hyperlink r:id="rId4022" ref="D2044"/>
    <hyperlink r:id="rId4023" ref="A2045"/>
    <hyperlink r:id="rId4024" ref="D2045"/>
    <hyperlink r:id="rId4025" ref="A2046"/>
    <hyperlink r:id="rId4026" ref="D2046"/>
    <hyperlink r:id="rId4027" ref="A2047"/>
    <hyperlink r:id="rId4028" ref="D2047"/>
    <hyperlink r:id="rId4029" ref="A2048"/>
    <hyperlink r:id="rId4030" ref="D2048"/>
    <hyperlink r:id="rId4031" ref="A2049"/>
    <hyperlink r:id="rId4032" ref="D2049"/>
    <hyperlink r:id="rId4033" ref="A2050"/>
    <hyperlink r:id="rId4034" ref="D2050"/>
    <hyperlink r:id="rId4035" ref="A2051"/>
    <hyperlink r:id="rId4036" ref="D2051"/>
    <hyperlink r:id="rId4037" ref="A2052"/>
    <hyperlink r:id="rId4038" ref="D2052"/>
    <hyperlink r:id="rId4039" ref="A2053"/>
    <hyperlink r:id="rId4040" ref="D2053"/>
    <hyperlink r:id="rId4041" ref="A2054"/>
    <hyperlink r:id="rId4042" ref="D2054"/>
    <hyperlink r:id="rId4043" ref="A2055"/>
    <hyperlink r:id="rId4044" ref="D2055"/>
    <hyperlink r:id="rId4045" ref="A2056"/>
    <hyperlink r:id="rId4046" ref="D2056"/>
    <hyperlink r:id="rId4047" ref="A2057"/>
    <hyperlink r:id="rId4048" ref="D2057"/>
    <hyperlink r:id="rId4049" ref="A2058"/>
    <hyperlink r:id="rId4050" ref="D2058"/>
    <hyperlink r:id="rId4051" ref="A2059"/>
    <hyperlink r:id="rId4052" ref="D2059"/>
    <hyperlink r:id="rId4053" ref="A2060"/>
    <hyperlink r:id="rId4054" ref="D2060"/>
    <hyperlink r:id="rId4055" ref="A2061"/>
    <hyperlink r:id="rId4056" ref="D2061"/>
    <hyperlink r:id="rId4057" ref="D2062"/>
    <hyperlink r:id="rId4058" ref="D2063"/>
    <hyperlink r:id="rId4059" ref="D2064"/>
    <hyperlink r:id="rId4060" ref="D2065"/>
    <hyperlink r:id="rId4061" ref="D2066"/>
    <hyperlink r:id="rId4062" ref="D2067"/>
    <hyperlink r:id="rId4063" ref="D2068"/>
    <hyperlink r:id="rId4064" ref="D2069"/>
    <hyperlink r:id="rId4065" ref="D2070"/>
    <hyperlink r:id="rId4066" ref="D2071"/>
    <hyperlink r:id="rId4067" ref="D2072"/>
    <hyperlink r:id="rId4068" ref="D2073"/>
    <hyperlink r:id="rId4069" ref="D2074"/>
    <hyperlink r:id="rId4070" ref="D2075"/>
    <hyperlink r:id="rId4071" ref="D2076"/>
    <hyperlink r:id="rId4072" ref="D2079"/>
    <hyperlink r:id="rId4073" ref="D2080"/>
    <hyperlink r:id="rId4074" ref="D2081"/>
    <hyperlink r:id="rId4075" ref="D2082"/>
    <hyperlink r:id="rId4076" ref="D2083"/>
    <hyperlink r:id="rId4077" ref="D2084"/>
    <hyperlink r:id="rId4078" ref="D2085"/>
    <hyperlink r:id="rId4079" ref="D2088"/>
    <hyperlink r:id="rId4080" ref="D2089"/>
    <hyperlink r:id="rId4081" ref="D2090"/>
    <hyperlink r:id="rId4082" ref="D2091"/>
    <hyperlink r:id="rId4083" ref="D2094"/>
    <hyperlink r:id="rId4084" ref="D2095"/>
    <hyperlink r:id="rId4085" ref="D2096"/>
    <hyperlink r:id="rId4086" ref="D2097"/>
    <hyperlink r:id="rId4087" ref="D2098"/>
    <hyperlink r:id="rId4088" ref="D2099"/>
    <hyperlink r:id="rId4089" ref="D2100"/>
    <hyperlink r:id="rId4090" ref="A2101"/>
    <hyperlink r:id="rId4091" ref="D2101"/>
    <hyperlink r:id="rId4092" ref="A2102"/>
    <hyperlink r:id="rId4093" ref="D2102"/>
    <hyperlink r:id="rId4094" ref="A2103"/>
    <hyperlink r:id="rId4095" ref="D2103"/>
    <hyperlink r:id="rId4096" ref="A2104"/>
    <hyperlink r:id="rId4097" ref="A2105"/>
    <hyperlink r:id="rId4098" ref="A2106"/>
    <hyperlink r:id="rId4099" ref="D2106"/>
    <hyperlink r:id="rId4100" ref="A2107"/>
    <hyperlink r:id="rId4101" ref="D2107"/>
    <hyperlink r:id="rId4102" ref="A2108"/>
    <hyperlink r:id="rId4103" ref="D2108"/>
    <hyperlink r:id="rId4104" ref="A2109"/>
    <hyperlink r:id="rId4105" ref="D2109"/>
    <hyperlink r:id="rId4106" ref="A2110"/>
    <hyperlink r:id="rId4107" ref="D2110"/>
    <hyperlink r:id="rId4108" ref="A2111"/>
    <hyperlink r:id="rId4109" ref="D2111"/>
    <hyperlink r:id="rId4110" ref="A2112"/>
    <hyperlink r:id="rId4111" ref="D2112"/>
    <hyperlink r:id="rId4112" ref="A2113"/>
    <hyperlink r:id="rId4113" ref="D2113"/>
    <hyperlink r:id="rId4114" ref="A2114"/>
    <hyperlink r:id="rId4115" ref="D2114"/>
    <hyperlink r:id="rId4116" ref="A2115"/>
    <hyperlink r:id="rId4117" ref="D2115"/>
    <hyperlink r:id="rId4118" ref="A2116"/>
    <hyperlink r:id="rId4119" ref="A2117"/>
    <hyperlink r:id="rId4120" ref="A2118"/>
    <hyperlink r:id="rId4121" ref="D2118"/>
    <hyperlink r:id="rId4122" ref="A2119"/>
    <hyperlink r:id="rId4123" ref="D2119"/>
    <hyperlink r:id="rId4124" ref="A2120"/>
    <hyperlink r:id="rId4125" ref="D2120"/>
    <hyperlink r:id="rId4126" ref="A2121"/>
    <hyperlink r:id="rId4127" ref="D2121"/>
    <hyperlink r:id="rId4128" ref="A2122"/>
    <hyperlink r:id="rId4129" ref="D2122"/>
    <hyperlink r:id="rId4130" ref="A2123"/>
    <hyperlink r:id="rId4131" ref="D2123"/>
    <hyperlink r:id="rId4132" ref="A2124"/>
    <hyperlink r:id="rId4133" ref="D2124"/>
    <hyperlink r:id="rId4134" ref="A2125"/>
    <hyperlink r:id="rId4135" ref="D2125"/>
    <hyperlink r:id="rId4136" ref="A2126"/>
    <hyperlink r:id="rId4137" ref="D2126"/>
    <hyperlink r:id="rId4138" ref="A2127"/>
    <hyperlink r:id="rId4139" ref="D2127"/>
    <hyperlink r:id="rId4140" ref="A2128"/>
    <hyperlink r:id="rId4141" ref="D2128"/>
    <hyperlink r:id="rId4142" ref="A2129"/>
    <hyperlink r:id="rId4143" ref="D2129"/>
    <hyperlink r:id="rId4144" ref="A2130"/>
    <hyperlink r:id="rId4145" ref="D2130"/>
    <hyperlink r:id="rId4146" ref="A2131"/>
    <hyperlink r:id="rId4147" ref="D2131"/>
    <hyperlink r:id="rId4148" ref="A2132"/>
    <hyperlink r:id="rId4149" ref="D2132"/>
    <hyperlink r:id="rId4150" ref="A2133"/>
    <hyperlink r:id="rId4151" ref="D2133"/>
    <hyperlink r:id="rId4152" ref="A2134"/>
    <hyperlink r:id="rId4153" ref="D2134"/>
    <hyperlink r:id="rId4154" ref="A2135"/>
    <hyperlink r:id="rId4155" ref="D2135"/>
    <hyperlink r:id="rId4156" ref="A2136"/>
    <hyperlink r:id="rId4157" ref="D2136"/>
    <hyperlink r:id="rId4158" ref="A2137"/>
    <hyperlink r:id="rId4159" ref="D2137"/>
    <hyperlink r:id="rId4160" ref="A2138"/>
    <hyperlink r:id="rId4161" ref="D2138"/>
    <hyperlink r:id="rId4162" ref="A2139"/>
    <hyperlink r:id="rId4163" ref="D2139"/>
    <hyperlink r:id="rId4164" ref="A2140"/>
    <hyperlink r:id="rId4165" ref="D2140"/>
    <hyperlink r:id="rId4166" ref="A2141"/>
    <hyperlink r:id="rId4167" ref="D2141"/>
    <hyperlink r:id="rId4168" ref="A2142"/>
    <hyperlink r:id="rId4169" ref="D2142"/>
    <hyperlink r:id="rId4170" ref="A2143"/>
    <hyperlink r:id="rId4171" ref="D2143"/>
    <hyperlink r:id="rId4172" ref="A2144"/>
    <hyperlink r:id="rId4173" ref="D2144"/>
    <hyperlink r:id="rId4174" ref="A2145"/>
    <hyperlink r:id="rId4175" ref="D2145"/>
    <hyperlink r:id="rId4176" ref="A2146"/>
    <hyperlink r:id="rId4177" ref="D2146"/>
    <hyperlink r:id="rId4178" ref="A2147"/>
    <hyperlink r:id="rId4179" ref="D2147"/>
    <hyperlink r:id="rId4180" ref="A2148"/>
    <hyperlink r:id="rId4181" ref="D2148"/>
    <hyperlink r:id="rId4182" ref="A2149"/>
    <hyperlink r:id="rId4183" ref="D2149"/>
    <hyperlink r:id="rId4184" ref="A2150"/>
    <hyperlink r:id="rId4185" ref="D2150"/>
    <hyperlink r:id="rId4186" ref="A2151"/>
    <hyperlink r:id="rId4187" ref="D2151"/>
    <hyperlink r:id="rId4188" ref="A2152"/>
    <hyperlink r:id="rId4189" ref="D2152"/>
    <hyperlink r:id="rId4190" ref="A2153"/>
    <hyperlink r:id="rId4191" ref="D2153"/>
    <hyperlink r:id="rId4192" ref="A2154"/>
    <hyperlink r:id="rId4193" ref="D2154"/>
    <hyperlink r:id="rId4194" ref="A2155"/>
    <hyperlink r:id="rId4195" ref="D2155"/>
    <hyperlink r:id="rId4196" ref="A2156"/>
    <hyperlink r:id="rId4197" ref="D2156"/>
    <hyperlink r:id="rId4198" ref="A2157"/>
    <hyperlink r:id="rId4199" ref="D2157"/>
    <hyperlink r:id="rId4200" ref="A2158"/>
    <hyperlink r:id="rId4201" ref="D2158"/>
    <hyperlink r:id="rId4202" ref="A2159"/>
    <hyperlink r:id="rId4203" ref="D2159"/>
    <hyperlink r:id="rId4204" ref="A2160"/>
    <hyperlink r:id="rId4205" ref="D2160"/>
    <hyperlink r:id="rId4206" ref="A2161"/>
    <hyperlink r:id="rId4207" ref="D2161"/>
    <hyperlink r:id="rId4208" ref="A2162"/>
    <hyperlink r:id="rId4209" ref="D2162"/>
    <hyperlink r:id="rId4210" ref="A2163"/>
    <hyperlink r:id="rId4211" ref="D2163"/>
    <hyperlink r:id="rId4212" ref="A2164"/>
    <hyperlink r:id="rId4213" ref="D2164"/>
    <hyperlink r:id="rId4214" ref="A2165"/>
    <hyperlink r:id="rId4215" ref="D2165"/>
    <hyperlink r:id="rId4216" ref="A2166"/>
    <hyperlink r:id="rId4217" ref="D2166"/>
    <hyperlink r:id="rId4218" ref="A2167"/>
    <hyperlink r:id="rId4219" ref="D2167"/>
    <hyperlink r:id="rId4220" ref="A2168"/>
    <hyperlink r:id="rId4221" ref="D2168"/>
    <hyperlink r:id="rId4222" ref="A2169"/>
    <hyperlink r:id="rId4223" ref="D2169"/>
    <hyperlink r:id="rId4224" ref="A2170"/>
    <hyperlink r:id="rId4225" ref="D2170"/>
    <hyperlink r:id="rId4226" ref="A2171"/>
    <hyperlink r:id="rId4227" ref="D2171"/>
    <hyperlink r:id="rId4228" ref="A2172"/>
    <hyperlink r:id="rId4229" ref="D2172"/>
    <hyperlink r:id="rId4230" ref="A2173"/>
    <hyperlink r:id="rId4231" ref="D2173"/>
    <hyperlink r:id="rId4232" ref="A2174"/>
    <hyperlink r:id="rId4233" ref="D2174"/>
    <hyperlink r:id="rId4234" ref="A2175"/>
    <hyperlink r:id="rId4235" ref="D2175"/>
    <hyperlink r:id="rId4236" ref="A2176"/>
    <hyperlink r:id="rId4237" ref="D2176"/>
    <hyperlink r:id="rId4238" ref="A2177"/>
    <hyperlink r:id="rId4239" ref="D2177"/>
    <hyperlink r:id="rId4240" ref="A2178"/>
    <hyperlink r:id="rId4241" ref="D2178"/>
    <hyperlink r:id="rId4242" ref="A2179"/>
    <hyperlink r:id="rId4243" ref="D2179"/>
    <hyperlink r:id="rId4244" ref="A2180"/>
    <hyperlink r:id="rId4245" ref="D2180"/>
    <hyperlink r:id="rId4246" ref="A2181"/>
    <hyperlink r:id="rId4247" ref="D2181"/>
    <hyperlink r:id="rId4248" ref="A2182"/>
    <hyperlink r:id="rId4249" ref="D2182"/>
    <hyperlink r:id="rId4250" ref="A2183"/>
    <hyperlink r:id="rId4251" ref="D2183"/>
    <hyperlink r:id="rId4252" ref="A2184"/>
    <hyperlink r:id="rId4253" ref="D2184"/>
    <hyperlink r:id="rId4254" ref="A2185"/>
    <hyperlink r:id="rId4255" ref="D2185"/>
    <hyperlink r:id="rId4256" ref="A2186"/>
    <hyperlink r:id="rId4257" ref="D2186"/>
    <hyperlink r:id="rId4258" ref="A2187"/>
    <hyperlink r:id="rId4259" ref="D2187"/>
    <hyperlink r:id="rId4260" ref="A2188"/>
    <hyperlink r:id="rId4261" ref="D2188"/>
    <hyperlink r:id="rId4262" ref="A2189"/>
    <hyperlink r:id="rId4263" ref="A2190"/>
    <hyperlink r:id="rId4264" ref="A2191"/>
    <hyperlink r:id="rId4265" ref="D2191"/>
    <hyperlink r:id="rId4266" ref="A2192"/>
    <hyperlink r:id="rId4267" ref="D2192"/>
    <hyperlink r:id="rId4268" ref="A2193"/>
    <hyperlink r:id="rId4269" ref="D2193"/>
    <hyperlink r:id="rId4270" ref="A2194"/>
    <hyperlink r:id="rId4271" ref="D2194"/>
    <hyperlink r:id="rId4272" ref="A2195"/>
    <hyperlink r:id="rId4273" ref="D2195"/>
    <hyperlink r:id="rId4274" ref="A2196"/>
    <hyperlink r:id="rId4275" ref="D2196"/>
    <hyperlink r:id="rId4276" ref="A2197"/>
    <hyperlink r:id="rId4277" ref="D2197"/>
    <hyperlink r:id="rId4278" ref="A2198"/>
    <hyperlink r:id="rId4279" ref="D2198"/>
    <hyperlink r:id="rId4280" ref="A2199"/>
    <hyperlink r:id="rId4281" ref="D2199"/>
    <hyperlink r:id="rId4282" ref="A2200"/>
    <hyperlink r:id="rId4283" ref="D2200"/>
    <hyperlink r:id="rId4284" ref="A2201"/>
    <hyperlink r:id="rId4285" ref="D2201"/>
    <hyperlink r:id="rId4286" ref="A2202"/>
    <hyperlink r:id="rId4287" ref="D2202"/>
    <hyperlink r:id="rId4288" ref="A2203"/>
    <hyperlink r:id="rId4289" ref="D2203"/>
    <hyperlink r:id="rId4290" ref="A2204"/>
    <hyperlink r:id="rId4291" ref="D2204"/>
    <hyperlink r:id="rId4292" ref="A2205"/>
    <hyperlink r:id="rId4293" ref="D2205"/>
    <hyperlink r:id="rId4294" ref="A2206"/>
    <hyperlink r:id="rId4295" ref="D2206"/>
    <hyperlink r:id="rId4296" ref="A2207"/>
    <hyperlink r:id="rId4297" ref="D2207"/>
    <hyperlink r:id="rId4298" ref="A2208"/>
    <hyperlink r:id="rId4299" ref="D2208"/>
    <hyperlink r:id="rId4300" ref="A2209"/>
    <hyperlink r:id="rId4301" ref="D2209"/>
    <hyperlink r:id="rId4302" ref="A2210"/>
    <hyperlink r:id="rId4303" ref="D2210"/>
    <hyperlink r:id="rId4304" ref="A2211"/>
    <hyperlink r:id="rId4305" ref="D2211"/>
    <hyperlink r:id="rId4306" ref="A2212"/>
    <hyperlink r:id="rId4307" ref="D2212"/>
    <hyperlink r:id="rId4308" ref="A2213"/>
    <hyperlink r:id="rId4309" ref="D2213"/>
    <hyperlink r:id="rId4310" ref="A2214"/>
    <hyperlink r:id="rId4311" ref="D2214"/>
    <hyperlink r:id="rId4312" ref="A2215"/>
    <hyperlink r:id="rId4313" ref="A2216"/>
    <hyperlink r:id="rId4314" ref="A2217"/>
    <hyperlink r:id="rId4315" ref="D2217"/>
    <hyperlink r:id="rId4316" ref="A2218"/>
    <hyperlink r:id="rId4317" ref="D2218"/>
    <hyperlink r:id="rId4318" ref="A2219"/>
    <hyperlink r:id="rId4319" ref="D2219"/>
    <hyperlink r:id="rId4320" ref="A2220"/>
    <hyperlink r:id="rId4321" ref="D2220"/>
    <hyperlink r:id="rId4322" ref="A2221"/>
    <hyperlink r:id="rId4323" ref="D2221"/>
    <hyperlink r:id="rId4324" ref="A2222"/>
    <hyperlink r:id="rId4325" ref="D2222"/>
    <hyperlink r:id="rId4326" ref="A2223"/>
    <hyperlink r:id="rId4327" ref="D2223"/>
    <hyperlink r:id="rId4328" ref="A2224"/>
    <hyperlink r:id="rId4329" ref="A2225"/>
    <hyperlink r:id="rId4330" ref="A2226"/>
    <hyperlink r:id="rId4331" ref="D2226"/>
    <hyperlink r:id="rId4332" ref="A2227"/>
    <hyperlink r:id="rId4333" ref="D2227"/>
    <hyperlink r:id="rId4334" ref="A2228"/>
    <hyperlink r:id="rId4335" ref="D2228"/>
    <hyperlink r:id="rId4336" ref="A2229"/>
    <hyperlink r:id="rId4337" ref="D2229"/>
    <hyperlink r:id="rId4338" ref="A2230"/>
    <hyperlink r:id="rId4339" ref="D2230"/>
    <hyperlink r:id="rId4340" ref="A2231"/>
    <hyperlink r:id="rId4341" ref="D2231"/>
    <hyperlink r:id="rId4342" ref="A2232"/>
    <hyperlink r:id="rId4343" ref="D2232"/>
    <hyperlink r:id="rId4344" ref="A2233"/>
    <hyperlink r:id="rId4345" ref="D2233"/>
    <hyperlink r:id="rId4346" ref="A2234"/>
    <hyperlink r:id="rId4347" ref="D2234"/>
    <hyperlink r:id="rId4348" ref="A2235"/>
    <hyperlink r:id="rId4349" ref="D2235"/>
    <hyperlink r:id="rId4350" ref="A2236"/>
    <hyperlink r:id="rId4351" ref="A2237"/>
    <hyperlink r:id="rId4352" ref="A2238"/>
    <hyperlink r:id="rId4353" ref="D2238"/>
    <hyperlink r:id="rId4354" ref="A2239"/>
    <hyperlink r:id="rId4355" ref="D2239"/>
    <hyperlink r:id="rId4356" ref="A2240"/>
    <hyperlink r:id="rId4357" ref="D2240"/>
    <hyperlink r:id="rId4358" ref="A2241"/>
    <hyperlink r:id="rId4359" ref="A2242"/>
    <hyperlink r:id="rId4360" ref="A2243"/>
    <hyperlink r:id="rId4361" ref="D2243"/>
    <hyperlink r:id="rId4362" ref="A2244"/>
    <hyperlink r:id="rId4363" ref="D2244"/>
    <hyperlink r:id="rId4364" ref="A2245"/>
    <hyperlink r:id="rId4365" ref="D2245"/>
    <hyperlink r:id="rId4366" ref="A2246"/>
    <hyperlink r:id="rId4367" ref="D2246"/>
    <hyperlink r:id="rId4368" ref="A2247"/>
    <hyperlink r:id="rId4369" ref="D2247"/>
    <hyperlink r:id="rId4370" ref="A2248"/>
    <hyperlink r:id="rId4371" ref="D2248"/>
    <hyperlink r:id="rId4372" ref="A2249"/>
    <hyperlink r:id="rId4373" ref="D2249"/>
    <hyperlink r:id="rId4374" ref="A2250"/>
    <hyperlink r:id="rId4375" ref="D2250"/>
    <hyperlink r:id="rId4376" ref="A2251"/>
    <hyperlink r:id="rId4377" ref="D2251"/>
    <hyperlink r:id="rId4378" ref="A2252"/>
    <hyperlink r:id="rId4379" ref="D2252"/>
    <hyperlink r:id="rId4380" ref="A2253"/>
    <hyperlink r:id="rId4381" ref="A2254"/>
    <hyperlink r:id="rId4382" ref="A2255"/>
    <hyperlink r:id="rId4383" ref="D2255"/>
    <hyperlink r:id="rId4384" ref="A2256"/>
    <hyperlink r:id="rId4385" ref="D2256"/>
    <hyperlink r:id="rId4386" ref="A2257"/>
    <hyperlink r:id="rId4387" ref="D2257"/>
    <hyperlink r:id="rId4388" ref="A2258"/>
    <hyperlink r:id="rId4389" ref="D2258"/>
    <hyperlink r:id="rId4390" ref="A2259"/>
    <hyperlink r:id="rId4391" ref="D2259"/>
    <hyperlink r:id="rId4392" ref="A2260"/>
    <hyperlink r:id="rId4393" ref="D2260"/>
    <hyperlink r:id="rId4394" ref="A2261"/>
    <hyperlink r:id="rId4395" ref="D2261"/>
    <hyperlink r:id="rId4396" ref="A2262"/>
    <hyperlink r:id="rId4397" ref="D2262"/>
    <hyperlink r:id="rId4398" ref="A2263"/>
    <hyperlink r:id="rId4399" ref="D2263"/>
    <hyperlink r:id="rId4400" ref="A2264"/>
    <hyperlink r:id="rId4401" ref="D2264"/>
    <hyperlink r:id="rId4402" ref="A2265"/>
    <hyperlink r:id="rId4403" ref="D2265"/>
    <hyperlink r:id="rId4404" ref="A2266"/>
    <hyperlink r:id="rId4405" ref="D2266"/>
    <hyperlink r:id="rId4406" ref="A2267"/>
    <hyperlink r:id="rId4407" ref="D2267"/>
    <hyperlink r:id="rId4408" ref="A2268"/>
    <hyperlink r:id="rId4409" ref="D2268"/>
    <hyperlink r:id="rId4410" ref="A2269"/>
    <hyperlink r:id="rId4411" ref="D2269"/>
    <hyperlink r:id="rId4412" ref="A2270"/>
    <hyperlink r:id="rId4413" ref="D2270"/>
    <hyperlink r:id="rId4414" ref="A2271"/>
    <hyperlink r:id="rId4415" ref="D2271"/>
    <hyperlink r:id="rId4416" ref="A2272"/>
    <hyperlink r:id="rId4417" ref="D2272"/>
    <hyperlink r:id="rId4418" ref="A2273"/>
    <hyperlink r:id="rId4419" ref="D2273"/>
    <hyperlink r:id="rId4420" ref="A2274"/>
    <hyperlink r:id="rId4421" ref="A2275"/>
    <hyperlink r:id="rId4422" ref="A2276"/>
    <hyperlink r:id="rId4423" ref="D2276"/>
    <hyperlink r:id="rId4424" ref="A2277"/>
    <hyperlink r:id="rId4425" ref="D2277"/>
    <hyperlink r:id="rId4426" ref="A2278"/>
    <hyperlink r:id="rId4427" ref="D2278"/>
    <hyperlink r:id="rId4428" ref="A2279"/>
    <hyperlink r:id="rId4429" ref="A2280"/>
    <hyperlink r:id="rId4430" ref="A2281"/>
    <hyperlink r:id="rId4431" ref="D2281"/>
    <hyperlink r:id="rId4432" ref="A2282"/>
    <hyperlink r:id="rId4433" ref="D2282"/>
    <hyperlink r:id="rId4434" ref="A2283"/>
    <hyperlink r:id="rId4435" ref="D2283"/>
    <hyperlink r:id="rId4436" ref="A2284"/>
    <hyperlink r:id="rId4437" ref="D2284"/>
    <hyperlink r:id="rId4438" ref="A2285"/>
    <hyperlink r:id="rId4439" ref="D2285"/>
    <hyperlink r:id="rId4440" ref="A2286"/>
    <hyperlink r:id="rId4441" ref="D2286"/>
    <hyperlink r:id="rId4442" ref="A2287"/>
    <hyperlink r:id="rId4443" ref="D2287"/>
    <hyperlink r:id="rId4444" ref="A2288"/>
    <hyperlink r:id="rId4445" ref="D2288"/>
    <hyperlink r:id="rId4446" ref="A2289"/>
    <hyperlink r:id="rId4447" ref="D2289"/>
    <hyperlink r:id="rId4448" ref="A2290"/>
    <hyperlink r:id="rId4449" ref="D2290"/>
    <hyperlink r:id="rId4450" ref="A2291"/>
    <hyperlink r:id="rId4451" ref="D2291"/>
    <hyperlink r:id="rId4452" ref="A2292"/>
    <hyperlink r:id="rId4453" ref="D2292"/>
    <hyperlink r:id="rId4454" ref="A2293"/>
    <hyperlink r:id="rId4455" ref="A2294"/>
    <hyperlink r:id="rId4456" ref="A2295"/>
    <hyperlink r:id="rId4457" ref="D2295"/>
    <hyperlink r:id="rId4458" ref="A2296"/>
    <hyperlink r:id="rId4459" ref="D2296"/>
    <hyperlink r:id="rId4460" ref="A2297"/>
    <hyperlink r:id="rId4461" ref="D2297"/>
    <hyperlink r:id="rId4462" ref="A2298"/>
    <hyperlink r:id="rId4463" ref="D2298"/>
    <hyperlink r:id="rId4464" ref="A2299"/>
    <hyperlink r:id="rId4465" ref="D2299"/>
    <hyperlink r:id="rId4466" ref="A2300"/>
    <hyperlink r:id="rId4467" ref="D2300"/>
    <hyperlink r:id="rId4468" ref="A2301"/>
    <hyperlink r:id="rId4469" ref="D2301"/>
    <hyperlink r:id="rId4470" ref="A2302"/>
    <hyperlink r:id="rId4471" ref="D2302"/>
    <hyperlink r:id="rId4472" ref="A2303"/>
    <hyperlink r:id="rId4473" ref="D2303"/>
    <hyperlink r:id="rId4474" ref="A2304"/>
    <hyperlink r:id="rId4475" ref="D2304"/>
    <hyperlink r:id="rId4476" ref="A2305"/>
    <hyperlink r:id="rId4477" ref="D2305"/>
    <hyperlink r:id="rId4478" ref="A2306"/>
    <hyperlink r:id="rId4479" ref="D2306"/>
    <hyperlink r:id="rId4480" ref="A2307"/>
    <hyperlink r:id="rId4481" ref="D2307"/>
    <hyperlink r:id="rId4482" ref="A2308"/>
    <hyperlink r:id="rId4483" ref="D2308"/>
    <hyperlink r:id="rId4484" ref="A2309"/>
    <hyperlink r:id="rId4485" ref="D2309"/>
    <hyperlink r:id="rId4486" ref="A2310"/>
    <hyperlink r:id="rId4487" ref="D2310"/>
    <hyperlink r:id="rId4488" ref="A2311"/>
    <hyperlink r:id="rId4489" ref="D2311"/>
    <hyperlink r:id="rId4490" ref="A2312"/>
    <hyperlink r:id="rId4491" ref="D2312"/>
    <hyperlink r:id="rId4492" ref="A2313"/>
    <hyperlink r:id="rId4493" ref="D2313"/>
    <hyperlink r:id="rId4494" ref="A2314"/>
    <hyperlink r:id="rId4495" ref="D2314"/>
    <hyperlink r:id="rId4496" ref="A2315"/>
    <hyperlink r:id="rId4497" ref="D2315"/>
    <hyperlink r:id="rId4498" ref="A2316"/>
    <hyperlink r:id="rId4499" ref="D2316"/>
    <hyperlink r:id="rId4500" ref="A2317"/>
    <hyperlink r:id="rId4501" ref="D2317"/>
    <hyperlink r:id="rId4502" ref="A2318"/>
    <hyperlink r:id="rId4503" ref="D2318"/>
    <hyperlink r:id="rId4504" ref="A2319"/>
    <hyperlink r:id="rId4505" ref="D2319"/>
    <hyperlink r:id="rId4506" ref="A2320"/>
    <hyperlink r:id="rId4507" ref="D2320"/>
    <hyperlink r:id="rId4508" ref="A2321"/>
    <hyperlink r:id="rId4509" ref="D2321"/>
    <hyperlink r:id="rId4510" ref="A2322"/>
    <hyperlink r:id="rId4511" ref="D2322"/>
    <hyperlink r:id="rId4512" ref="A2323"/>
    <hyperlink r:id="rId4513" ref="D2323"/>
    <hyperlink r:id="rId4514" ref="A2324"/>
    <hyperlink r:id="rId4515" ref="D2324"/>
    <hyperlink r:id="rId4516" ref="A2325"/>
    <hyperlink r:id="rId4517" ref="D2325"/>
    <hyperlink r:id="rId4518" ref="A2326"/>
    <hyperlink r:id="rId4519" ref="D2326"/>
    <hyperlink r:id="rId4520" ref="A2327"/>
    <hyperlink r:id="rId4521" ref="D2327"/>
    <hyperlink r:id="rId4522" ref="A2328"/>
    <hyperlink r:id="rId4523" ref="D2328"/>
    <hyperlink r:id="rId4524" ref="A2329"/>
    <hyperlink r:id="rId4525" ref="D2329"/>
    <hyperlink r:id="rId4526" ref="A2330"/>
    <hyperlink r:id="rId4527" ref="D2330"/>
    <hyperlink r:id="rId4528" ref="A2331"/>
    <hyperlink r:id="rId4529" ref="D2331"/>
    <hyperlink r:id="rId4530" ref="A2332"/>
    <hyperlink r:id="rId4531" ref="D2332"/>
    <hyperlink r:id="rId4532" ref="A2333"/>
    <hyperlink r:id="rId4533" ref="D2333"/>
    <hyperlink r:id="rId4534" ref="A2334"/>
    <hyperlink r:id="rId4535" ref="D2334"/>
    <hyperlink r:id="rId4536" ref="A2335"/>
    <hyperlink r:id="rId4537" ref="D2335"/>
    <hyperlink r:id="rId4538" ref="A2336"/>
    <hyperlink r:id="rId4539" ref="D2336"/>
    <hyperlink r:id="rId4540" ref="A2337"/>
    <hyperlink r:id="rId4541" ref="D2337"/>
    <hyperlink r:id="rId4542" ref="A2338"/>
    <hyperlink r:id="rId4543" ref="D2338"/>
    <hyperlink r:id="rId4544" ref="A2339"/>
    <hyperlink r:id="rId4545" ref="D2339"/>
    <hyperlink r:id="rId4546" ref="A2340"/>
    <hyperlink r:id="rId4547" ref="A2341"/>
    <hyperlink r:id="rId4548" ref="A2342"/>
    <hyperlink r:id="rId4549" ref="D2342"/>
    <hyperlink r:id="rId4550" ref="A2343"/>
    <hyperlink r:id="rId4551" ref="D2343"/>
    <hyperlink r:id="rId4552" ref="A2344"/>
    <hyperlink r:id="rId4553" ref="D2344"/>
    <hyperlink r:id="rId4554" ref="A2345"/>
    <hyperlink r:id="rId4555" ref="D2345"/>
    <hyperlink r:id="rId4556" ref="A2346"/>
    <hyperlink r:id="rId4557" ref="D2346"/>
    <hyperlink r:id="rId4558" ref="A2347"/>
    <hyperlink r:id="rId4559" ref="D2347"/>
    <hyperlink r:id="rId4560" ref="A2348"/>
    <hyperlink r:id="rId4561" ref="D2348"/>
    <hyperlink r:id="rId4562" ref="A2349"/>
    <hyperlink r:id="rId4563" ref="D2349"/>
    <hyperlink r:id="rId4564" ref="A2350"/>
    <hyperlink r:id="rId4565" ref="D2350"/>
    <hyperlink r:id="rId4566" ref="A2351"/>
    <hyperlink r:id="rId4567" ref="D2351"/>
    <hyperlink r:id="rId4568" ref="A2352"/>
    <hyperlink r:id="rId4569" ref="D2352"/>
    <hyperlink r:id="rId4570" ref="A2353"/>
    <hyperlink r:id="rId4571" ref="D2353"/>
    <hyperlink r:id="rId4572" ref="A2354"/>
    <hyperlink r:id="rId4573" ref="D2354"/>
    <hyperlink r:id="rId4574" ref="F2354"/>
    <hyperlink r:id="rId4575" ref="A2355"/>
    <hyperlink r:id="rId4576" ref="D2355"/>
    <hyperlink r:id="rId4577" ref="A2356"/>
    <hyperlink r:id="rId4578" ref="D2356"/>
    <hyperlink r:id="rId4579" ref="F2356"/>
    <hyperlink r:id="rId4580" ref="A2357"/>
    <hyperlink r:id="rId4581" ref="D2357"/>
    <hyperlink r:id="rId4582" ref="A2358"/>
    <hyperlink r:id="rId4583" ref="D2358"/>
    <hyperlink r:id="rId4584" ref="A2359"/>
    <hyperlink r:id="rId4585" ref="D2359"/>
    <hyperlink r:id="rId4586" ref="A2360"/>
    <hyperlink r:id="rId4587" ref="D2360"/>
    <hyperlink r:id="rId4588" ref="A2361"/>
    <hyperlink r:id="rId4589" ref="D2361"/>
    <hyperlink r:id="rId4590" ref="A2362"/>
    <hyperlink r:id="rId4591" ref="D2362"/>
    <hyperlink r:id="rId4592" ref="A2363"/>
    <hyperlink r:id="rId4593" ref="D2363"/>
    <hyperlink r:id="rId4594" ref="A2364"/>
    <hyperlink r:id="rId4595" ref="D2364"/>
    <hyperlink r:id="rId4596" ref="A2365"/>
    <hyperlink r:id="rId4597" ref="D2365"/>
    <hyperlink r:id="rId4598" ref="A2366"/>
    <hyperlink r:id="rId4599" ref="D2366"/>
    <hyperlink r:id="rId4600" ref="A2367"/>
    <hyperlink r:id="rId4601" ref="D2367"/>
    <hyperlink r:id="rId4602" ref="A2368"/>
    <hyperlink r:id="rId4603" ref="D2368"/>
    <hyperlink r:id="rId4604" ref="A2369"/>
    <hyperlink r:id="rId4605" ref="D2369"/>
    <hyperlink r:id="rId4606" ref="A2370"/>
    <hyperlink r:id="rId4607" ref="D2370"/>
    <hyperlink r:id="rId4608" ref="A2371"/>
    <hyperlink r:id="rId4609" ref="A2372"/>
    <hyperlink r:id="rId4610" ref="A2373"/>
    <hyperlink r:id="rId4611" ref="D2373"/>
    <hyperlink r:id="rId4612" ref="A2374"/>
    <hyperlink r:id="rId4613" ref="D2374"/>
    <hyperlink r:id="rId4614" ref="A2375"/>
    <hyperlink r:id="rId4615" ref="D2375"/>
    <hyperlink r:id="rId4616" ref="A2376"/>
    <hyperlink r:id="rId4617" ref="D2376"/>
    <hyperlink r:id="rId4618" ref="A2377"/>
    <hyperlink r:id="rId4619" ref="D2377"/>
    <hyperlink r:id="rId4620" ref="A2378"/>
    <hyperlink r:id="rId4621" ref="D2378"/>
    <hyperlink r:id="rId4622" ref="A2379"/>
    <hyperlink r:id="rId4623" ref="D2379"/>
    <hyperlink r:id="rId4624" ref="A2380"/>
    <hyperlink r:id="rId4625" ref="D2380"/>
    <hyperlink r:id="rId4626" ref="A2381"/>
    <hyperlink r:id="rId4627" ref="D2381"/>
    <hyperlink r:id="rId4628" ref="A2382"/>
    <hyperlink r:id="rId4629" ref="D2382"/>
    <hyperlink r:id="rId4630" ref="A2383"/>
    <hyperlink r:id="rId4631" ref="D2383"/>
    <hyperlink r:id="rId4632" ref="A2384"/>
    <hyperlink r:id="rId4633" ref="D2384"/>
    <hyperlink r:id="rId4634" ref="A2385"/>
    <hyperlink r:id="rId4635" ref="D2385"/>
    <hyperlink r:id="rId4636" ref="A2386"/>
    <hyperlink r:id="rId4637" ref="A2387"/>
    <hyperlink r:id="rId4638" ref="A2388"/>
    <hyperlink r:id="rId4639" ref="D2388"/>
    <hyperlink r:id="rId4640" ref="A2389"/>
    <hyperlink r:id="rId4641" ref="D2389"/>
    <hyperlink r:id="rId4642" ref="A2390"/>
    <hyperlink r:id="rId4643" ref="D2390"/>
    <hyperlink r:id="rId4644" ref="A2391"/>
    <hyperlink r:id="rId4645" ref="D2391"/>
    <hyperlink r:id="rId4646" ref="A2392"/>
    <hyperlink r:id="rId4647" ref="D2392"/>
    <hyperlink r:id="rId4648" ref="A2393"/>
    <hyperlink r:id="rId4649" ref="D2393"/>
    <hyperlink r:id="rId4650" ref="A2394"/>
    <hyperlink r:id="rId4651" ref="D2394"/>
    <hyperlink r:id="rId4652" ref="A2395"/>
    <hyperlink r:id="rId4653" ref="D2395"/>
    <hyperlink r:id="rId4654" ref="A2396"/>
    <hyperlink r:id="rId4655" ref="D2396"/>
    <hyperlink r:id="rId4656" ref="A2397"/>
    <hyperlink r:id="rId4657" ref="D2397"/>
    <hyperlink r:id="rId4658" ref="A2398"/>
    <hyperlink r:id="rId4659" ref="D2398"/>
    <hyperlink r:id="rId4660" ref="A2399"/>
    <hyperlink r:id="rId4661" ref="D2399"/>
    <hyperlink r:id="rId4662" ref="A2400"/>
    <hyperlink r:id="rId4663" ref="D2400"/>
    <hyperlink r:id="rId4664" ref="A2401"/>
    <hyperlink r:id="rId4665" ref="D2401"/>
    <hyperlink r:id="rId4666" ref="A2402"/>
    <hyperlink r:id="rId4667" ref="D2402"/>
    <hyperlink r:id="rId4668" ref="A2403"/>
    <hyperlink r:id="rId4669" ref="D2403"/>
    <hyperlink r:id="rId4670" ref="A2404"/>
    <hyperlink r:id="rId4671" ref="D2404"/>
    <hyperlink r:id="rId4672" ref="A2405"/>
    <hyperlink r:id="rId4673" ref="D2405"/>
    <hyperlink r:id="rId4674" ref="A2406"/>
    <hyperlink r:id="rId4675" ref="D2406"/>
    <hyperlink r:id="rId4676" ref="A2407"/>
    <hyperlink r:id="rId4677" ref="D2407"/>
    <hyperlink r:id="rId4678" ref="A2408"/>
    <hyperlink r:id="rId4679" ref="D2408"/>
    <hyperlink r:id="rId4680" ref="A2409"/>
    <hyperlink r:id="rId4681" ref="D2409"/>
    <hyperlink r:id="rId4682" ref="A2410"/>
    <hyperlink r:id="rId4683" ref="D2410"/>
    <hyperlink r:id="rId4684" ref="A2411"/>
    <hyperlink r:id="rId4685" ref="D2411"/>
    <hyperlink r:id="rId4686" ref="A2412"/>
    <hyperlink r:id="rId4687" ref="D2412"/>
    <hyperlink r:id="rId4688" ref="A2413"/>
    <hyperlink r:id="rId4689" ref="D2413"/>
    <hyperlink r:id="rId4690" ref="A2414"/>
    <hyperlink r:id="rId4691" ref="D2414"/>
    <hyperlink r:id="rId4692" ref="A2415"/>
    <hyperlink r:id="rId4693" ref="D2415"/>
    <hyperlink r:id="rId4694" ref="A2416"/>
    <hyperlink r:id="rId4695" ref="D2416"/>
    <hyperlink r:id="rId4696" ref="A2417"/>
    <hyperlink r:id="rId4697" ref="D2417"/>
    <hyperlink r:id="rId4698" ref="A2418"/>
    <hyperlink r:id="rId4699" ref="D2418"/>
    <hyperlink r:id="rId4700" ref="A2419"/>
    <hyperlink r:id="rId4701" ref="D2419"/>
    <hyperlink r:id="rId4702" ref="A2420"/>
    <hyperlink r:id="rId4703" ref="A2421"/>
    <hyperlink r:id="rId4704" ref="A2422"/>
    <hyperlink r:id="rId4705" ref="D2422"/>
    <hyperlink r:id="rId4706" ref="A2423"/>
    <hyperlink r:id="rId4707" ref="D2423"/>
    <hyperlink r:id="rId4708" ref="A2424"/>
    <hyperlink r:id="rId4709" ref="D2424"/>
    <hyperlink r:id="rId4710" ref="A2425"/>
    <hyperlink r:id="rId4711" ref="D2425"/>
    <hyperlink r:id="rId4712" ref="A2426"/>
    <hyperlink r:id="rId4713" ref="D2426"/>
    <hyperlink r:id="rId4714" ref="A2427"/>
    <hyperlink r:id="rId4715" ref="A2428"/>
    <hyperlink r:id="rId4716" ref="A2429"/>
    <hyperlink r:id="rId4717" ref="D2429"/>
    <hyperlink r:id="rId4718" ref="A2430"/>
    <hyperlink r:id="rId4719" ref="D2430"/>
    <hyperlink r:id="rId4720" ref="A2431"/>
    <hyperlink r:id="rId4721" ref="D2431"/>
    <hyperlink r:id="rId4722" ref="A2432"/>
    <hyperlink r:id="rId4723" ref="D2432"/>
    <hyperlink r:id="rId4724" ref="A2433"/>
    <hyperlink r:id="rId4725" ref="D2433"/>
    <hyperlink r:id="rId4726" ref="A2434"/>
    <hyperlink r:id="rId4727" ref="A2435"/>
    <hyperlink r:id="rId4728" ref="A2436"/>
    <hyperlink r:id="rId4729" ref="D2436"/>
    <hyperlink r:id="rId4730" ref="A2437"/>
    <hyperlink r:id="rId4731" ref="D2437"/>
    <hyperlink r:id="rId4732" ref="A2438"/>
    <hyperlink r:id="rId4733" ref="D2438"/>
    <hyperlink r:id="rId4734" ref="A2439"/>
    <hyperlink r:id="rId4735" ref="D2439"/>
    <hyperlink r:id="rId4736" ref="A2440"/>
    <hyperlink r:id="rId4737" ref="A2441"/>
    <hyperlink r:id="rId4738" ref="A2442"/>
    <hyperlink r:id="rId4739" ref="D2442"/>
    <hyperlink r:id="rId4740" ref="A2443"/>
    <hyperlink r:id="rId4741" ref="D2443"/>
    <hyperlink r:id="rId4742" ref="A2444"/>
    <hyperlink r:id="rId4743" ref="D2444"/>
    <hyperlink r:id="rId4744" ref="A2445"/>
    <hyperlink r:id="rId4745" ref="D2445"/>
    <hyperlink r:id="rId4746" ref="A2446"/>
    <hyperlink r:id="rId4747" ref="A2447"/>
    <hyperlink r:id="rId4748" ref="A2448"/>
    <hyperlink r:id="rId4749" ref="D2448"/>
    <hyperlink r:id="rId4750" ref="A2449"/>
    <hyperlink r:id="rId4751" ref="D2449"/>
    <hyperlink r:id="rId4752" ref="A2450"/>
    <hyperlink r:id="rId4753" ref="D2450"/>
    <hyperlink r:id="rId4754" ref="A2451"/>
    <hyperlink r:id="rId4755" ref="D2451"/>
    <hyperlink r:id="rId4756" ref="A2452"/>
    <hyperlink r:id="rId4757" ref="D2452"/>
    <hyperlink r:id="rId4758" ref="A2453"/>
    <hyperlink r:id="rId4759" ref="D2453"/>
    <hyperlink r:id="rId4760" ref="A2454"/>
    <hyperlink r:id="rId4761" ref="D2454"/>
    <hyperlink r:id="rId4762" ref="A2455"/>
    <hyperlink r:id="rId4763" ref="D2455"/>
    <hyperlink r:id="rId4764" ref="A2456"/>
    <hyperlink r:id="rId4765" ref="D2456"/>
    <hyperlink r:id="rId4766" ref="A2457"/>
    <hyperlink r:id="rId4767" ref="D2457"/>
    <hyperlink r:id="rId4768" ref="A2458"/>
    <hyperlink r:id="rId4769" ref="D2458"/>
    <hyperlink r:id="rId4770" ref="A2459"/>
    <hyperlink r:id="rId4771" ref="D2459"/>
    <hyperlink r:id="rId4772" ref="A2460"/>
    <hyperlink r:id="rId4773" ref="D2460"/>
    <hyperlink r:id="rId4774" ref="A2461"/>
    <hyperlink r:id="rId4775" ref="D2461"/>
    <hyperlink r:id="rId4776" ref="A2462"/>
    <hyperlink r:id="rId4777" ref="D2462"/>
    <hyperlink r:id="rId4778" ref="A2463"/>
    <hyperlink r:id="rId4779" ref="D2463"/>
    <hyperlink r:id="rId4780" ref="A2464"/>
    <hyperlink r:id="rId4781" ref="D2464"/>
    <hyperlink r:id="rId4782" ref="A2465"/>
    <hyperlink r:id="rId4783" ref="D2465"/>
    <hyperlink r:id="rId4784" ref="A2466"/>
    <hyperlink r:id="rId4785" ref="D2466"/>
    <hyperlink r:id="rId4786" ref="A2467"/>
    <hyperlink r:id="rId4787" ref="D2467"/>
    <hyperlink r:id="rId4788" ref="A2468"/>
    <hyperlink r:id="rId4789" ref="D2468"/>
    <hyperlink r:id="rId4790" ref="A2469"/>
    <hyperlink r:id="rId4791" ref="D2469"/>
    <hyperlink r:id="rId4792" ref="A2470"/>
    <hyperlink r:id="rId4793" ref="D2470"/>
    <hyperlink r:id="rId4794" ref="A2471"/>
    <hyperlink r:id="rId4795" ref="D2471"/>
    <hyperlink r:id="rId4796" ref="A2472"/>
    <hyperlink r:id="rId4797" ref="A2473"/>
    <hyperlink r:id="rId4798" ref="A2474"/>
    <hyperlink r:id="rId4799" ref="D2474"/>
    <hyperlink r:id="rId4800" ref="A2475"/>
    <hyperlink r:id="rId4801" ref="D2475"/>
    <hyperlink r:id="rId4802" ref="A2476"/>
    <hyperlink r:id="rId4803" ref="D2476"/>
    <hyperlink r:id="rId4804" ref="A2477"/>
    <hyperlink r:id="rId4805" ref="D2477"/>
    <hyperlink r:id="rId4806" ref="A2478"/>
    <hyperlink r:id="rId4807" ref="D2478"/>
    <hyperlink r:id="rId4808" ref="A2479"/>
    <hyperlink r:id="rId4809" ref="D2479"/>
    <hyperlink r:id="rId4810" ref="A2480"/>
    <hyperlink r:id="rId4811" ref="D2480"/>
    <hyperlink r:id="rId4812" ref="A2481"/>
    <hyperlink r:id="rId4813" ref="D2481"/>
    <hyperlink r:id="rId4814" ref="A2482"/>
    <hyperlink r:id="rId4815" ref="A2483"/>
    <hyperlink r:id="rId4816" ref="A2484"/>
    <hyperlink r:id="rId4817" ref="D2484"/>
    <hyperlink r:id="rId4818" ref="A2485"/>
    <hyperlink r:id="rId4819" ref="D2485"/>
    <hyperlink r:id="rId4820" ref="A2486"/>
    <hyperlink r:id="rId4821" ref="D2486"/>
    <hyperlink r:id="rId4822" ref="A2487"/>
    <hyperlink r:id="rId4823" ref="D2487"/>
    <hyperlink r:id="rId4824" ref="A2488"/>
    <hyperlink r:id="rId4825" ref="D2488"/>
    <hyperlink r:id="rId4826" ref="A2489"/>
    <hyperlink r:id="rId4827" ref="D2489"/>
    <hyperlink r:id="rId4828" ref="A2490"/>
    <hyperlink r:id="rId4829" ref="D2490"/>
    <hyperlink r:id="rId4830" ref="A2491"/>
    <hyperlink r:id="rId4831" ref="D2491"/>
    <hyperlink r:id="rId4832" ref="A2492"/>
    <hyperlink r:id="rId4833" ref="D2492"/>
    <hyperlink r:id="rId4834" ref="A2493"/>
    <hyperlink r:id="rId4835" ref="D2493"/>
    <hyperlink r:id="rId4836" ref="A2494"/>
    <hyperlink r:id="rId4837" ref="D2494"/>
    <hyperlink r:id="rId4838" ref="A2495"/>
    <hyperlink r:id="rId4839" ref="A2496"/>
    <hyperlink r:id="rId4840" ref="A2497"/>
    <hyperlink r:id="rId4841" ref="D2497"/>
    <hyperlink r:id="rId4842" ref="A2498"/>
    <hyperlink r:id="rId4843" ref="D2498"/>
    <hyperlink r:id="rId4844" ref="A2499"/>
    <hyperlink r:id="rId4845" ref="D2499"/>
    <hyperlink r:id="rId4846" ref="A2500"/>
    <hyperlink r:id="rId4847" ref="A2501"/>
    <hyperlink r:id="rId4848" ref="A2502"/>
    <hyperlink r:id="rId4849" ref="D2502"/>
    <hyperlink r:id="rId4850" ref="A2503"/>
    <hyperlink r:id="rId4851" ref="D2503"/>
    <hyperlink r:id="rId4852" ref="A2504"/>
    <hyperlink r:id="rId4853" ref="D2504"/>
    <hyperlink r:id="rId4854" ref="A2505"/>
    <hyperlink r:id="rId4855" ref="A2506"/>
    <hyperlink r:id="rId4856" ref="A2507"/>
    <hyperlink r:id="rId4857" ref="D2507"/>
    <hyperlink r:id="rId4858" ref="A2508"/>
    <hyperlink r:id="rId4859" ref="D2508"/>
    <hyperlink r:id="rId4860" ref="A2509"/>
    <hyperlink r:id="rId4861" ref="D2509"/>
    <hyperlink r:id="rId4862" ref="A2510"/>
    <hyperlink r:id="rId4863" ref="D2510"/>
    <hyperlink r:id="rId4864" ref="A2511"/>
    <hyperlink r:id="rId4865" ref="D2511"/>
    <hyperlink r:id="rId4866" ref="A2512"/>
    <hyperlink r:id="rId4867" ref="D2512"/>
    <hyperlink r:id="rId4868" ref="A2513"/>
    <hyperlink r:id="rId4869" ref="D2513"/>
    <hyperlink r:id="rId4870" ref="A2514"/>
    <hyperlink r:id="rId4871" ref="D2514"/>
    <hyperlink r:id="rId4872" ref="A2515"/>
    <hyperlink r:id="rId4873" ref="D2515"/>
    <hyperlink r:id="rId4874" ref="A2516"/>
    <hyperlink r:id="rId4875" ref="D2516"/>
    <hyperlink r:id="rId4876" ref="A2517"/>
    <hyperlink r:id="rId4877" ref="D2517"/>
    <hyperlink r:id="rId4878" ref="A2518"/>
    <hyperlink r:id="rId4879" ref="D2518"/>
    <hyperlink r:id="rId4880" ref="A2519"/>
    <hyperlink r:id="rId4881" ref="D2519"/>
    <hyperlink r:id="rId4882" ref="A2520"/>
    <hyperlink r:id="rId4883" ref="D2520"/>
    <hyperlink r:id="rId4884" ref="A2521"/>
    <hyperlink r:id="rId4885" ref="D2521"/>
    <hyperlink r:id="rId4886" ref="A2522"/>
    <hyperlink r:id="rId4887" ref="D2522"/>
    <hyperlink r:id="rId4888" ref="A2523"/>
    <hyperlink r:id="rId4889" ref="D2523"/>
    <hyperlink r:id="rId4890" ref="A2524"/>
    <hyperlink r:id="rId4891" ref="D2524"/>
    <hyperlink r:id="rId4892" ref="A2525"/>
    <hyperlink r:id="rId4893" ref="D2525"/>
    <hyperlink r:id="rId4894" ref="A2526"/>
    <hyperlink r:id="rId4895" ref="D2526"/>
    <hyperlink r:id="rId4896" ref="A2527"/>
    <hyperlink r:id="rId4897" ref="D2527"/>
    <hyperlink r:id="rId4898" ref="A2528"/>
    <hyperlink r:id="rId4899" ref="D2528"/>
    <hyperlink r:id="rId4900" ref="A2529"/>
    <hyperlink r:id="rId4901" ref="D2529"/>
    <hyperlink r:id="rId4902" ref="A2530"/>
    <hyperlink r:id="rId4903" ref="D2530"/>
    <hyperlink r:id="rId4904" ref="A2531"/>
    <hyperlink r:id="rId4905" ref="D2531"/>
    <hyperlink r:id="rId4906" ref="A2532"/>
    <hyperlink r:id="rId4907" ref="D2532"/>
    <hyperlink r:id="rId4908" ref="A2533"/>
    <hyperlink r:id="rId4909" ref="A2534"/>
    <hyperlink r:id="rId4910" ref="A2535"/>
    <hyperlink r:id="rId4911" ref="D2535"/>
    <hyperlink r:id="rId4912" ref="A2536"/>
    <hyperlink r:id="rId4913" ref="D2536"/>
    <hyperlink r:id="rId4914" ref="A2537"/>
    <hyperlink r:id="rId4915" ref="D2537"/>
    <hyperlink r:id="rId4916" ref="A2538"/>
    <hyperlink r:id="rId4917" ref="D2538"/>
    <hyperlink r:id="rId4918" ref="A2539"/>
    <hyperlink r:id="rId4919" ref="D2539"/>
    <hyperlink r:id="rId4920" ref="A2540"/>
    <hyperlink r:id="rId4921" ref="D2540"/>
    <hyperlink r:id="rId4922" ref="A2541"/>
    <hyperlink r:id="rId4923" ref="D2541"/>
    <hyperlink r:id="rId4924" ref="A2542"/>
    <hyperlink r:id="rId4925" ref="D2542"/>
    <hyperlink r:id="rId4926" ref="A2543"/>
    <hyperlink r:id="rId4927" ref="A2544"/>
    <hyperlink r:id="rId4928" ref="A2545"/>
    <hyperlink r:id="rId4929" ref="D2545"/>
    <hyperlink r:id="rId4930" ref="A2546"/>
    <hyperlink r:id="rId4931" ref="D2546"/>
    <hyperlink r:id="rId4932" ref="A2547"/>
    <hyperlink r:id="rId4933" ref="D2547"/>
    <hyperlink r:id="rId4934" ref="A2548"/>
    <hyperlink r:id="rId4935" ref="D2548"/>
    <hyperlink r:id="rId4936" ref="A2549"/>
    <hyperlink r:id="rId4937" ref="D2549"/>
    <hyperlink r:id="rId4938" ref="A2550"/>
    <hyperlink r:id="rId4939" ref="D2550"/>
    <hyperlink r:id="rId4940" ref="A2551"/>
    <hyperlink r:id="rId4941" ref="D2551"/>
    <hyperlink r:id="rId4942" ref="A2552"/>
    <hyperlink r:id="rId4943" ref="A2553"/>
    <hyperlink r:id="rId4944" ref="A2554"/>
    <hyperlink r:id="rId4945" ref="D2554"/>
    <hyperlink r:id="rId4946" ref="A2555"/>
    <hyperlink r:id="rId4947" ref="D2555"/>
    <hyperlink r:id="rId4948" ref="A2556"/>
    <hyperlink r:id="rId4949" ref="D2556"/>
    <hyperlink r:id="rId4950" ref="A2557"/>
    <hyperlink r:id="rId4951" ref="D2557"/>
    <hyperlink r:id="rId4952" ref="A2558"/>
    <hyperlink r:id="rId4953" ref="D2558"/>
    <hyperlink r:id="rId4954" ref="A2559"/>
    <hyperlink r:id="rId4955" ref="D2559"/>
    <hyperlink r:id="rId4956" ref="A2560"/>
    <hyperlink r:id="rId4957" ref="D2560"/>
    <hyperlink r:id="rId4958" ref="A2561"/>
    <hyperlink r:id="rId4959" ref="D2561"/>
    <hyperlink r:id="rId4960" ref="A2562"/>
    <hyperlink r:id="rId4961" ref="D2562"/>
    <hyperlink r:id="rId4962" ref="A2563"/>
    <hyperlink r:id="rId4963" ref="D2563"/>
    <hyperlink r:id="rId4964" ref="A2564"/>
    <hyperlink r:id="rId4965" ref="D2564"/>
    <hyperlink r:id="rId4966" ref="A2565"/>
    <hyperlink r:id="rId4967" ref="D2565"/>
    <hyperlink r:id="rId4968" ref="A2566"/>
    <hyperlink r:id="rId4969" ref="D2566"/>
    <hyperlink r:id="rId4970" ref="A2567"/>
    <hyperlink r:id="rId4971" ref="D2567"/>
    <hyperlink r:id="rId4972" ref="A2568"/>
    <hyperlink r:id="rId4973" ref="D2568"/>
    <hyperlink r:id="rId4974" ref="A2569"/>
    <hyperlink r:id="rId4975" ref="D2569"/>
    <hyperlink r:id="rId4976" ref="A2570"/>
    <hyperlink r:id="rId4977" ref="D2570"/>
    <hyperlink r:id="rId4978" ref="A2571"/>
    <hyperlink r:id="rId4979" ref="D2571"/>
    <hyperlink r:id="rId4980" ref="A2572"/>
    <hyperlink r:id="rId4981" ref="D2572"/>
    <hyperlink r:id="rId4982" ref="A2573"/>
    <hyperlink r:id="rId4983" ref="D2573"/>
    <hyperlink r:id="rId4984" ref="A2574"/>
    <hyperlink r:id="rId4985" ref="A2575"/>
    <hyperlink r:id="rId4986" ref="A2576"/>
    <hyperlink r:id="rId4987" ref="D2576"/>
    <hyperlink r:id="rId4988" ref="A2577"/>
    <hyperlink r:id="rId4989" ref="D2577"/>
    <hyperlink r:id="rId4990" ref="A2578"/>
    <hyperlink r:id="rId4991" ref="D2578"/>
    <hyperlink r:id="rId4992" ref="A2579"/>
    <hyperlink r:id="rId4993" ref="D2579"/>
    <hyperlink r:id="rId4994" ref="A2580"/>
    <hyperlink r:id="rId4995" ref="D2580"/>
    <hyperlink r:id="rId4996" ref="A2581"/>
    <hyperlink r:id="rId4997" ref="D2581"/>
    <hyperlink r:id="rId4998" ref="A2582"/>
    <hyperlink r:id="rId4999" ref="D2582"/>
    <hyperlink r:id="rId5000" ref="A2583"/>
    <hyperlink r:id="rId5001" ref="D2583"/>
    <hyperlink r:id="rId5002" ref="A2584"/>
    <hyperlink r:id="rId5003" ref="D2584"/>
    <hyperlink r:id="rId5004" ref="A2585"/>
    <hyperlink r:id="rId5005" ref="D2585"/>
    <hyperlink r:id="rId5006" ref="A2586"/>
    <hyperlink r:id="rId5007" ref="D2586"/>
    <hyperlink r:id="rId5008" ref="A2587"/>
    <hyperlink r:id="rId5009" ref="D2587"/>
    <hyperlink r:id="rId5010" ref="A2588"/>
    <hyperlink r:id="rId5011" ref="D2588"/>
    <hyperlink r:id="rId5012" ref="A2589"/>
    <hyperlink r:id="rId5013" ref="D2589"/>
    <hyperlink r:id="rId5014" ref="A2590"/>
    <hyperlink r:id="rId5015" ref="D2590"/>
    <hyperlink r:id="rId5016" ref="A2591"/>
    <hyperlink r:id="rId5017" ref="D2591"/>
    <hyperlink r:id="rId5018" ref="A2592"/>
    <hyperlink r:id="rId5019" ref="D2592"/>
    <hyperlink r:id="rId5020" ref="A2593"/>
    <hyperlink r:id="rId5021" ref="D2593"/>
    <hyperlink r:id="rId5022" ref="A2594"/>
    <hyperlink r:id="rId5023" ref="A2595"/>
    <hyperlink r:id="rId5024" ref="A2596"/>
    <hyperlink r:id="rId5025" ref="D2596"/>
    <hyperlink r:id="rId5026" ref="A2597"/>
    <hyperlink r:id="rId5027" ref="D2597"/>
    <hyperlink r:id="rId5028" ref="A2598"/>
    <hyperlink r:id="rId5029" ref="D2598"/>
    <hyperlink r:id="rId5030" ref="A2599"/>
    <hyperlink r:id="rId5031" ref="D2599"/>
    <hyperlink r:id="rId5032" ref="A2600"/>
    <hyperlink r:id="rId5033" ref="D2600"/>
    <hyperlink r:id="rId5034" ref="A2601"/>
    <hyperlink r:id="rId5035" ref="D2601"/>
    <hyperlink r:id="rId5036" ref="A2602"/>
    <hyperlink r:id="rId5037" ref="D2602"/>
    <hyperlink r:id="rId5038" ref="A2603"/>
    <hyperlink r:id="rId5039" ref="D2603"/>
    <hyperlink r:id="rId5040" ref="A2604"/>
    <hyperlink r:id="rId5041" ref="D2604"/>
    <hyperlink r:id="rId5042" ref="A2605"/>
    <hyperlink r:id="rId5043" ref="D2605"/>
    <hyperlink r:id="rId5044" ref="A2606"/>
    <hyperlink r:id="rId5045" ref="D2606"/>
    <hyperlink r:id="rId5046" ref="A2607"/>
    <hyperlink r:id="rId5047" ref="D2607"/>
    <hyperlink r:id="rId5048" ref="A2608"/>
    <hyperlink r:id="rId5049" ref="D2608"/>
    <hyperlink r:id="rId5050" ref="A2609"/>
    <hyperlink r:id="rId5051" ref="D2609"/>
    <hyperlink r:id="rId5052" ref="A2610"/>
    <hyperlink r:id="rId5053" ref="D2610"/>
    <hyperlink r:id="rId5054" ref="A2611"/>
    <hyperlink r:id="rId5055" ref="D2611"/>
    <hyperlink r:id="rId5056" ref="A2612"/>
    <hyperlink r:id="rId5057" ref="D2612"/>
    <hyperlink r:id="rId5058" ref="A2613"/>
    <hyperlink r:id="rId5059" ref="D2613"/>
    <hyperlink r:id="rId5060" ref="A2614"/>
    <hyperlink r:id="rId5061" ref="D2614"/>
    <hyperlink r:id="rId5062" ref="A2615"/>
    <hyperlink r:id="rId5063" ref="D2615"/>
    <hyperlink r:id="rId5064" ref="A2616"/>
    <hyperlink r:id="rId5065" ref="A2617"/>
    <hyperlink r:id="rId5066" ref="A2618"/>
    <hyperlink r:id="rId5067" ref="D2618"/>
    <hyperlink r:id="rId5068" ref="A2619"/>
    <hyperlink r:id="rId5069" ref="D2619"/>
    <hyperlink r:id="rId5070" ref="A2620"/>
    <hyperlink r:id="rId5071" ref="D2620"/>
    <hyperlink r:id="rId5072" ref="A2621"/>
    <hyperlink r:id="rId5073" ref="A2622"/>
    <hyperlink r:id="rId5074" ref="A2623"/>
    <hyperlink r:id="rId5075" ref="D2623"/>
    <hyperlink r:id="rId5076" ref="A2624"/>
    <hyperlink r:id="rId5077" ref="D2624"/>
    <hyperlink r:id="rId5078" ref="A2625"/>
    <hyperlink r:id="rId5079" ref="D2625"/>
    <hyperlink r:id="rId5080" ref="A2626"/>
    <hyperlink r:id="rId5081" ref="D2626"/>
    <hyperlink r:id="rId5082" ref="A2627"/>
    <hyperlink r:id="rId5083" ref="D2627"/>
    <hyperlink r:id="rId5084" ref="A2628"/>
    <hyperlink r:id="rId5085" ref="D2628"/>
    <hyperlink r:id="rId5086" ref="A2629"/>
    <hyperlink r:id="rId5087" ref="A2630"/>
    <hyperlink r:id="rId5088" ref="A2631"/>
    <hyperlink r:id="rId5089" ref="D2631"/>
    <hyperlink r:id="rId5090" ref="A2632"/>
    <hyperlink r:id="rId5091" ref="D2632"/>
    <hyperlink r:id="rId5092" ref="A2633"/>
    <hyperlink r:id="rId5093" ref="D2633"/>
    <hyperlink r:id="rId5094" ref="A2634"/>
    <hyperlink r:id="rId5095" ref="D2634"/>
    <hyperlink r:id="rId5096" ref="A2635"/>
    <hyperlink r:id="rId5097" ref="D2635"/>
    <hyperlink r:id="rId5098" ref="A2636"/>
    <hyperlink r:id="rId5099" ref="D2636"/>
    <hyperlink r:id="rId5100" ref="A2637"/>
    <hyperlink r:id="rId5101" ref="D2637"/>
    <hyperlink r:id="rId5102" ref="A2638"/>
    <hyperlink r:id="rId5103" ref="A2639"/>
    <hyperlink r:id="rId5104" ref="A2640"/>
    <hyperlink r:id="rId5105" ref="D2640"/>
    <hyperlink r:id="rId5106" ref="A2641"/>
    <hyperlink r:id="rId5107" ref="D2641"/>
    <hyperlink r:id="rId5108" ref="A2642"/>
    <hyperlink r:id="rId5109" ref="D2642"/>
    <hyperlink r:id="rId5110" ref="A2643"/>
    <hyperlink r:id="rId5111" ref="D2643"/>
    <hyperlink r:id="rId5112" ref="A2644"/>
    <hyperlink r:id="rId5113" ref="D2644"/>
    <hyperlink r:id="rId5114" ref="A2645"/>
    <hyperlink r:id="rId5115" ref="D2645"/>
    <hyperlink r:id="rId5116" ref="A2646"/>
    <hyperlink r:id="rId5117" ref="D2646"/>
    <hyperlink r:id="rId5118" ref="A2647"/>
    <hyperlink r:id="rId5119" ref="D2647"/>
    <hyperlink r:id="rId5120" ref="A2648"/>
    <hyperlink r:id="rId5121" ref="D2648"/>
    <hyperlink r:id="rId5122" ref="A2649"/>
    <hyperlink r:id="rId5123" ref="D2649"/>
    <hyperlink r:id="rId5124" ref="A2650"/>
    <hyperlink r:id="rId5125" ref="D2650"/>
    <hyperlink r:id="rId5126" ref="A2651"/>
    <hyperlink r:id="rId5127" ref="A2652"/>
    <hyperlink r:id="rId5128" ref="A2653"/>
    <hyperlink r:id="rId5129" ref="D2653"/>
    <hyperlink r:id="rId5130" ref="A2654"/>
    <hyperlink r:id="rId5131" ref="D2654"/>
    <hyperlink r:id="rId5132" ref="A2655"/>
    <hyperlink r:id="rId5133" ref="D2655"/>
    <hyperlink r:id="rId5134" ref="A2656"/>
    <hyperlink r:id="rId5135" ref="D2656"/>
    <hyperlink r:id="rId5136" ref="A2657"/>
    <hyperlink r:id="rId5137" ref="D2657"/>
    <hyperlink r:id="rId5138" ref="A2658"/>
    <hyperlink r:id="rId5139" ref="D2658"/>
    <hyperlink r:id="rId5140" ref="A2659"/>
    <hyperlink r:id="rId5141" ref="D2659"/>
    <hyperlink r:id="rId5142" ref="A2660"/>
    <hyperlink r:id="rId5143" ref="A2661"/>
    <hyperlink r:id="rId5144" ref="A2662"/>
    <hyperlink r:id="rId5145" ref="D2662"/>
    <hyperlink r:id="rId5146" ref="A2663"/>
    <hyperlink r:id="rId5147" ref="D2663"/>
    <hyperlink r:id="rId5148" ref="A2664"/>
    <hyperlink r:id="rId5149" ref="D2664"/>
    <hyperlink r:id="rId5150" ref="A2665"/>
    <hyperlink r:id="rId5151" ref="D2665"/>
    <hyperlink r:id="rId5152" ref="A2666"/>
    <hyperlink r:id="rId5153" ref="D2666"/>
    <hyperlink r:id="rId5154" ref="A2667"/>
    <hyperlink r:id="rId5155" ref="D2667"/>
    <hyperlink r:id="rId5156" ref="A2668"/>
    <hyperlink r:id="rId5157" ref="D2668"/>
    <hyperlink r:id="rId5158" ref="A2669"/>
    <hyperlink r:id="rId5159" ref="D2669"/>
    <hyperlink r:id="rId5160" ref="A2670"/>
    <hyperlink r:id="rId5161" ref="D2670"/>
    <hyperlink r:id="rId5162" ref="A2671"/>
    <hyperlink r:id="rId5163" ref="D2671"/>
    <hyperlink r:id="rId5164" ref="A2672"/>
    <hyperlink r:id="rId5165" ref="D2672"/>
    <hyperlink r:id="rId5166" ref="A2673"/>
    <hyperlink r:id="rId5167" ref="D2673"/>
    <hyperlink r:id="rId5168" ref="A2674"/>
    <hyperlink r:id="rId5169" ref="A2675"/>
    <hyperlink r:id="rId5170" ref="A2676"/>
    <hyperlink r:id="rId5171" ref="D2676"/>
    <hyperlink r:id="rId5172" ref="A2677"/>
    <hyperlink r:id="rId5173" ref="D2677"/>
    <hyperlink r:id="rId5174" ref="A2678"/>
    <hyperlink r:id="rId5175" ref="D2678"/>
    <hyperlink r:id="rId5176" ref="A2679"/>
    <hyperlink r:id="rId5177" ref="D2679"/>
    <hyperlink r:id="rId5178" ref="A2680"/>
    <hyperlink r:id="rId5179" ref="D2680"/>
    <hyperlink r:id="rId5180" ref="A2681"/>
    <hyperlink r:id="rId5181" ref="D2681"/>
    <hyperlink r:id="rId5182" ref="A2682"/>
    <hyperlink r:id="rId5183" ref="D2682"/>
    <hyperlink r:id="rId5184" ref="A2683"/>
    <hyperlink r:id="rId5185" ref="D2683"/>
    <hyperlink r:id="rId5186" ref="A2684"/>
    <hyperlink r:id="rId5187" ref="D2684"/>
    <hyperlink r:id="rId5188" ref="A2685"/>
    <hyperlink r:id="rId5189" ref="D2685"/>
    <hyperlink r:id="rId5190" ref="A2686"/>
    <hyperlink r:id="rId5191" ref="D2686"/>
    <hyperlink r:id="rId5192" ref="A2687"/>
    <hyperlink r:id="rId5193" ref="D2687"/>
    <hyperlink r:id="rId5194" ref="A2688"/>
    <hyperlink r:id="rId5195" ref="D2688"/>
    <hyperlink r:id="rId5196" ref="A2689"/>
    <hyperlink r:id="rId5197" ref="D2689"/>
    <hyperlink r:id="rId5198" ref="A2690"/>
    <hyperlink r:id="rId5199" ref="D2690"/>
    <hyperlink r:id="rId5200" ref="A2691"/>
    <hyperlink r:id="rId5201" ref="D2691"/>
    <hyperlink r:id="rId5202" ref="A2692"/>
    <hyperlink r:id="rId5203" ref="D2692"/>
    <hyperlink r:id="rId5204" ref="A2693"/>
    <hyperlink r:id="rId5205" ref="D2693"/>
    <hyperlink r:id="rId5206" ref="A2694"/>
    <hyperlink r:id="rId5207" ref="D2694"/>
    <hyperlink r:id="rId5208" ref="D2695"/>
    <hyperlink r:id="rId5209" ref="D2696"/>
    <hyperlink r:id="rId5210" ref="D2697"/>
    <hyperlink r:id="rId5211" ref="D2698"/>
    <hyperlink r:id="rId5212" ref="D2699"/>
    <hyperlink r:id="rId5213" ref="D2700"/>
    <hyperlink r:id="rId5214" ref="D2701"/>
    <hyperlink r:id="rId5215" ref="D2702"/>
    <hyperlink r:id="rId5216" ref="D2703"/>
    <hyperlink r:id="rId5217" ref="D2704"/>
    <hyperlink r:id="rId5218" ref="D2705"/>
    <hyperlink r:id="rId5219" ref="D2706"/>
    <hyperlink r:id="rId5220" ref="D2707"/>
    <hyperlink r:id="rId5221" ref="D2708"/>
    <hyperlink r:id="rId5222" ref="D2709"/>
    <hyperlink r:id="rId5223" ref="D2710"/>
    <hyperlink r:id="rId5224" ref="D2711"/>
    <hyperlink r:id="rId5225" ref="D2712"/>
    <hyperlink r:id="rId5226" ref="D2713"/>
    <hyperlink r:id="rId5227" ref="D2714"/>
    <hyperlink r:id="rId5228" ref="D2715"/>
    <hyperlink r:id="rId5229" ref="D2716"/>
    <hyperlink r:id="rId5230" ref="D2717"/>
    <hyperlink r:id="rId5231" ref="D2718"/>
    <hyperlink r:id="rId5232" ref="A2719"/>
    <hyperlink r:id="rId5233" ref="D2719"/>
    <hyperlink r:id="rId5234" ref="A2720"/>
    <hyperlink r:id="rId5235" ref="D2720"/>
    <hyperlink r:id="rId5236" ref="A2721"/>
    <hyperlink r:id="rId5237" ref="D2721"/>
    <hyperlink r:id="rId5238" ref="A2722"/>
    <hyperlink r:id="rId5239" ref="D2722"/>
    <hyperlink r:id="rId5240" ref="A2723"/>
    <hyperlink r:id="rId5241" ref="D2723"/>
    <hyperlink r:id="rId5242" ref="A2724"/>
    <hyperlink r:id="rId5243" ref="A2725"/>
    <hyperlink r:id="rId5244" ref="A2726"/>
    <hyperlink r:id="rId5245" ref="D2726"/>
    <hyperlink r:id="rId5246" ref="A2729"/>
    <hyperlink r:id="rId5247" ref="D2729"/>
    <hyperlink r:id="rId5248" ref="A2730"/>
    <hyperlink r:id="rId5249" ref="D2730"/>
    <hyperlink r:id="rId5250" ref="A2731"/>
    <hyperlink r:id="rId5251" ref="D2731"/>
    <hyperlink r:id="rId5252" ref="A2732"/>
    <hyperlink r:id="rId5253" ref="D2732"/>
    <hyperlink r:id="rId5254" ref="A2733"/>
    <hyperlink r:id="rId5255" ref="D2733"/>
    <hyperlink r:id="rId5256" ref="A2734"/>
    <hyperlink r:id="rId5257" ref="D2734"/>
    <hyperlink r:id="rId5258" ref="A2735"/>
    <hyperlink r:id="rId5259" ref="D2735"/>
    <hyperlink r:id="rId5260" ref="A2736"/>
    <hyperlink r:id="rId5261" ref="D2736"/>
    <hyperlink r:id="rId5262" ref="A2737"/>
    <hyperlink r:id="rId5263" ref="D2737"/>
    <hyperlink r:id="rId5264" ref="A2738"/>
    <hyperlink r:id="rId5265" ref="D2738"/>
    <hyperlink r:id="rId5266" ref="A2739"/>
    <hyperlink r:id="rId5267" ref="D2739"/>
    <hyperlink r:id="rId5268" ref="A2740"/>
    <hyperlink r:id="rId5269" ref="D2740"/>
    <hyperlink r:id="rId5270" ref="A2741"/>
    <hyperlink r:id="rId5271" ref="D2741"/>
    <hyperlink r:id="rId5272" ref="A2742"/>
    <hyperlink r:id="rId5273" ref="D2742"/>
    <hyperlink r:id="rId5274" ref="A2743"/>
    <hyperlink r:id="rId5275" ref="D2743"/>
    <hyperlink r:id="rId5276" ref="A2744"/>
    <hyperlink r:id="rId5277" ref="D2744"/>
    <hyperlink r:id="rId5278" ref="A2745"/>
    <hyperlink r:id="rId5279" ref="D2745"/>
    <hyperlink r:id="rId5280" ref="A2746"/>
    <hyperlink r:id="rId5281" ref="D2746"/>
    <hyperlink r:id="rId5282" ref="A2747"/>
    <hyperlink r:id="rId5283" ref="D2747"/>
    <hyperlink r:id="rId5284" ref="A2748"/>
    <hyperlink r:id="rId5285" ref="D2748"/>
    <hyperlink r:id="rId5286" ref="A2749"/>
    <hyperlink r:id="rId5287" ref="D2749"/>
    <hyperlink r:id="rId5288" ref="A2750"/>
    <hyperlink r:id="rId5289" ref="D2750"/>
    <hyperlink r:id="rId5290" ref="A2751"/>
    <hyperlink r:id="rId5291" ref="D2751"/>
    <hyperlink r:id="rId5292" ref="A2752"/>
    <hyperlink r:id="rId5293" ref="D2752"/>
    <hyperlink r:id="rId5294" ref="A2753"/>
    <hyperlink r:id="rId5295" ref="D2753"/>
    <hyperlink r:id="rId5296" ref="A2754"/>
    <hyperlink r:id="rId5297" ref="D2754"/>
    <hyperlink r:id="rId5298" ref="A2755"/>
    <hyperlink r:id="rId5299" ref="D2755"/>
    <hyperlink r:id="rId5300" ref="A2756"/>
    <hyperlink r:id="rId5301" ref="D2756"/>
    <hyperlink r:id="rId5302" ref="A2757"/>
    <hyperlink r:id="rId5303" ref="D2757"/>
    <hyperlink r:id="rId5304" ref="A2758"/>
    <hyperlink r:id="rId5305" ref="D2758"/>
    <hyperlink r:id="rId5306" ref="A2759"/>
    <hyperlink r:id="rId5307" ref="D2759"/>
    <hyperlink r:id="rId5308" ref="A2760"/>
    <hyperlink r:id="rId5309" ref="D2760"/>
    <hyperlink r:id="rId5310" ref="A2761"/>
    <hyperlink r:id="rId5311" ref="D2761"/>
    <hyperlink r:id="rId5312" ref="A2762"/>
    <hyperlink r:id="rId5313" ref="D2762"/>
    <hyperlink r:id="rId5314" ref="A2763"/>
    <hyperlink r:id="rId5315" ref="D2763"/>
    <hyperlink r:id="rId5316" ref="A2764"/>
    <hyperlink r:id="rId5317" ref="D2764"/>
    <hyperlink r:id="rId5318" ref="A2765"/>
    <hyperlink r:id="rId5319" ref="D2765"/>
    <hyperlink r:id="rId5320" ref="A2766"/>
    <hyperlink r:id="rId5321" ref="D2766"/>
    <hyperlink r:id="rId5322" ref="A2767"/>
    <hyperlink r:id="rId5323" ref="D2767"/>
    <hyperlink r:id="rId5324" ref="A2768"/>
    <hyperlink r:id="rId5325" ref="D2768"/>
    <hyperlink r:id="rId5326" ref="A2769"/>
    <hyperlink r:id="rId5327" ref="D2769"/>
    <hyperlink r:id="rId5328" ref="A2770"/>
    <hyperlink r:id="rId5329" ref="D2770"/>
    <hyperlink r:id="rId5330" ref="A2771"/>
    <hyperlink r:id="rId5331" ref="D2771"/>
    <hyperlink r:id="rId5332" ref="A2772"/>
    <hyperlink r:id="rId5333" ref="D2772"/>
    <hyperlink r:id="rId5334" ref="A2773"/>
    <hyperlink r:id="rId5335" ref="D2773"/>
    <hyperlink r:id="rId5336" ref="A2774"/>
    <hyperlink r:id="rId5337" ref="D2774"/>
    <hyperlink r:id="rId5338" ref="A2775"/>
    <hyperlink r:id="rId5339" ref="D2775"/>
    <hyperlink r:id="rId5340" ref="A2776"/>
    <hyperlink r:id="rId5341" ref="D2776"/>
    <hyperlink r:id="rId5342" ref="A2777"/>
    <hyperlink r:id="rId5343" ref="D2777"/>
    <hyperlink r:id="rId5344" ref="A2778"/>
    <hyperlink r:id="rId5345" ref="D2778"/>
    <hyperlink r:id="rId5346" ref="A2779"/>
    <hyperlink r:id="rId5347" ref="D2779"/>
    <hyperlink r:id="rId5348" ref="A2780"/>
    <hyperlink r:id="rId5349" ref="D2780"/>
    <hyperlink r:id="rId5350" ref="A2781"/>
    <hyperlink r:id="rId5351" ref="D2781"/>
    <hyperlink r:id="rId5352" ref="A2782"/>
    <hyperlink r:id="rId5353" ref="D2782"/>
    <hyperlink r:id="rId5354" ref="A2783"/>
    <hyperlink r:id="rId5355" ref="D2783"/>
    <hyperlink r:id="rId5356" ref="A2784"/>
    <hyperlink r:id="rId5357" ref="D2784"/>
    <hyperlink r:id="rId5358" ref="A2785"/>
    <hyperlink r:id="rId5359" ref="D2785"/>
    <hyperlink r:id="rId5360" ref="A2786"/>
    <hyperlink r:id="rId5361" ref="D2786"/>
    <hyperlink r:id="rId5362" ref="A2787"/>
    <hyperlink r:id="rId5363" ref="D2787"/>
    <hyperlink r:id="rId5364" ref="A2788"/>
    <hyperlink r:id="rId5365" ref="D2788"/>
    <hyperlink r:id="rId5366" ref="A2789"/>
    <hyperlink r:id="rId5367" ref="D2789"/>
    <hyperlink r:id="rId5368" ref="A2790"/>
    <hyperlink r:id="rId5369" ref="D2790"/>
    <hyperlink r:id="rId5370" ref="A2791"/>
    <hyperlink r:id="rId5371" ref="D2791"/>
    <hyperlink r:id="rId5372" ref="A2792"/>
    <hyperlink r:id="rId5373" ref="D2792"/>
    <hyperlink r:id="rId5374" ref="A2793"/>
    <hyperlink r:id="rId5375" ref="D2793"/>
    <hyperlink r:id="rId5376" ref="A2794"/>
    <hyperlink r:id="rId5377" ref="D2794"/>
    <hyperlink r:id="rId5378" ref="A2795"/>
    <hyperlink r:id="rId5379" ref="D2795"/>
    <hyperlink r:id="rId5380" ref="A2796"/>
    <hyperlink r:id="rId5381" ref="D2796"/>
    <hyperlink r:id="rId5382" ref="A2797"/>
    <hyperlink r:id="rId5383" ref="D2797"/>
    <hyperlink r:id="rId5384" ref="A2798"/>
    <hyperlink r:id="rId5385" ref="D2798"/>
    <hyperlink r:id="rId5386" ref="A2799"/>
    <hyperlink r:id="rId5387" ref="D2799"/>
    <hyperlink r:id="rId5388" ref="A2800"/>
    <hyperlink r:id="rId5389" ref="D2800"/>
    <hyperlink r:id="rId5390" ref="A2801"/>
    <hyperlink r:id="rId5391" ref="D2801"/>
    <hyperlink r:id="rId5392" ref="A2802"/>
    <hyperlink r:id="rId5393" ref="D2802"/>
    <hyperlink r:id="rId5394" ref="A2803"/>
    <hyperlink r:id="rId5395" ref="D2803"/>
    <hyperlink r:id="rId5396" ref="A2804"/>
    <hyperlink r:id="rId5397" ref="D2804"/>
    <hyperlink r:id="rId5398" ref="A2805"/>
    <hyperlink r:id="rId5399" ref="D2805"/>
    <hyperlink r:id="rId5400" ref="A2806"/>
    <hyperlink r:id="rId5401" ref="D2806"/>
    <hyperlink r:id="rId5402" ref="A2807"/>
    <hyperlink r:id="rId5403" ref="D2807"/>
    <hyperlink r:id="rId5404" ref="A2808"/>
    <hyperlink r:id="rId5405" ref="D2808"/>
    <hyperlink r:id="rId5406" ref="A2809"/>
    <hyperlink r:id="rId5407" ref="D2809"/>
    <hyperlink r:id="rId5408" ref="A2810"/>
    <hyperlink r:id="rId5409" ref="D2810"/>
    <hyperlink r:id="rId5410" ref="A2811"/>
    <hyperlink r:id="rId5411" ref="D2811"/>
    <hyperlink r:id="rId5412" ref="A2812"/>
    <hyperlink r:id="rId5413" ref="D2812"/>
    <hyperlink r:id="rId5414" ref="A2813"/>
    <hyperlink r:id="rId5415" ref="D2813"/>
    <hyperlink r:id="rId5416" ref="A2814"/>
    <hyperlink r:id="rId5417" ref="D2814"/>
    <hyperlink r:id="rId5418" ref="A2815"/>
    <hyperlink r:id="rId5419" ref="D2815"/>
    <hyperlink r:id="rId5420" ref="A2816"/>
    <hyperlink r:id="rId5421" ref="D2816"/>
    <hyperlink r:id="rId5422" ref="A2817"/>
    <hyperlink r:id="rId5423" ref="D2817"/>
    <hyperlink r:id="rId5424" ref="A2818"/>
    <hyperlink r:id="rId5425" ref="D2818"/>
    <hyperlink r:id="rId5426" ref="A2819"/>
    <hyperlink r:id="rId5427" ref="D2819"/>
    <hyperlink r:id="rId5428" ref="A2820"/>
    <hyperlink r:id="rId5429" ref="D2820"/>
    <hyperlink r:id="rId5430" ref="A2821"/>
    <hyperlink r:id="rId5431" ref="D2821"/>
    <hyperlink r:id="rId5432" ref="A2822"/>
    <hyperlink r:id="rId5433" ref="D2822"/>
    <hyperlink r:id="rId5434" ref="A2823"/>
    <hyperlink r:id="rId5435" ref="D2823"/>
    <hyperlink r:id="rId5436" ref="A2824"/>
    <hyperlink r:id="rId5437" ref="D2824"/>
    <hyperlink r:id="rId5438" ref="A2825"/>
    <hyperlink r:id="rId5439" ref="D2825"/>
    <hyperlink r:id="rId5440" ref="A2826"/>
    <hyperlink r:id="rId5441" ref="D2826"/>
    <hyperlink r:id="rId5442" ref="A2827"/>
    <hyperlink r:id="rId5443" ref="D2827"/>
    <hyperlink r:id="rId5444" ref="A2828"/>
    <hyperlink r:id="rId5445" ref="D2828"/>
    <hyperlink r:id="rId5446" ref="A2829"/>
    <hyperlink r:id="rId5447" ref="D2829"/>
    <hyperlink r:id="rId5448" ref="A2830"/>
    <hyperlink r:id="rId5449" ref="D2830"/>
    <hyperlink r:id="rId5450" ref="A2831"/>
    <hyperlink r:id="rId5451" ref="D2831"/>
    <hyperlink r:id="rId5452" ref="A2832"/>
    <hyperlink r:id="rId5453" ref="D2832"/>
    <hyperlink r:id="rId5454" ref="A2833"/>
    <hyperlink r:id="rId5455" ref="D2833"/>
    <hyperlink r:id="rId5456" ref="A2834"/>
    <hyperlink r:id="rId5457" ref="D2834"/>
    <hyperlink r:id="rId5458" ref="A2835"/>
    <hyperlink r:id="rId5459" ref="D2835"/>
    <hyperlink r:id="rId5460" ref="A2836"/>
    <hyperlink r:id="rId5461" ref="D2836"/>
    <hyperlink r:id="rId5462" ref="A2837"/>
    <hyperlink r:id="rId5463" ref="D2837"/>
    <hyperlink r:id="rId5464" ref="A2838"/>
    <hyperlink r:id="rId5465" ref="D2838"/>
    <hyperlink r:id="rId5466" ref="A2839"/>
    <hyperlink r:id="rId5467" ref="D2839"/>
    <hyperlink r:id="rId5468" ref="A2840"/>
    <hyperlink r:id="rId5469" ref="D2840"/>
    <hyperlink r:id="rId5470" ref="A2841"/>
    <hyperlink r:id="rId5471" ref="D2841"/>
    <hyperlink r:id="rId5472" ref="A2842"/>
    <hyperlink r:id="rId5473" ref="D2842"/>
    <hyperlink r:id="rId5474" ref="A2843"/>
    <hyperlink r:id="rId5475" ref="D2843"/>
    <hyperlink r:id="rId5476" ref="A2844"/>
    <hyperlink r:id="rId5477" ref="D2844"/>
    <hyperlink r:id="rId5478" ref="A2845"/>
    <hyperlink r:id="rId5479" ref="D2845"/>
    <hyperlink r:id="rId5480" ref="A2846"/>
    <hyperlink r:id="rId5481" ref="D2846"/>
    <hyperlink r:id="rId5482" ref="A2847"/>
    <hyperlink r:id="rId5483" ref="D2847"/>
    <hyperlink r:id="rId5484" ref="A2848"/>
    <hyperlink r:id="rId5485" ref="D2848"/>
    <hyperlink r:id="rId5486" ref="A2849"/>
    <hyperlink r:id="rId5487" ref="D2849"/>
    <hyperlink r:id="rId5488" ref="A2850"/>
    <hyperlink r:id="rId5489" ref="D2850"/>
    <hyperlink r:id="rId5490" ref="A2851"/>
    <hyperlink r:id="rId5491" ref="D2851"/>
    <hyperlink r:id="rId5492" ref="A2852"/>
    <hyperlink r:id="rId5493" ref="D2852"/>
    <hyperlink r:id="rId5494" ref="A2853"/>
    <hyperlink r:id="rId5495" ref="D2853"/>
    <hyperlink r:id="rId5496" ref="A2854"/>
    <hyperlink r:id="rId5497" ref="D2854"/>
    <hyperlink r:id="rId5498" ref="A2855"/>
    <hyperlink r:id="rId5499" ref="D2855"/>
    <hyperlink r:id="rId5500" ref="A2856"/>
    <hyperlink r:id="rId5501" ref="D2856"/>
    <hyperlink r:id="rId5502" ref="A2857"/>
    <hyperlink r:id="rId5503" ref="D2857"/>
    <hyperlink r:id="rId5504" ref="A2858"/>
    <hyperlink r:id="rId5505" ref="D2858"/>
    <hyperlink r:id="rId5506" ref="A2859"/>
    <hyperlink r:id="rId5507" ref="D2859"/>
    <hyperlink r:id="rId5508" ref="A2860"/>
    <hyperlink r:id="rId5509" ref="D2860"/>
    <hyperlink r:id="rId5510" ref="A2861"/>
    <hyperlink r:id="rId5511" ref="D2861"/>
    <hyperlink r:id="rId5512" ref="A2862"/>
    <hyperlink r:id="rId5513" ref="D2862"/>
    <hyperlink r:id="rId5514" ref="A2863"/>
    <hyperlink r:id="rId5515" ref="D2863"/>
    <hyperlink r:id="rId5516" ref="A2864"/>
    <hyperlink r:id="rId5517" ref="D2864"/>
    <hyperlink r:id="rId5518" ref="A2865"/>
    <hyperlink r:id="rId5519" ref="D2865"/>
    <hyperlink r:id="rId5520" ref="A2866"/>
    <hyperlink r:id="rId5521" ref="D2866"/>
    <hyperlink r:id="rId5522" ref="A2867"/>
    <hyperlink r:id="rId5523" ref="D2867"/>
    <hyperlink r:id="rId5524" ref="A2868"/>
    <hyperlink r:id="rId5525" ref="D2868"/>
    <hyperlink r:id="rId5526" ref="A2869"/>
    <hyperlink r:id="rId5527" ref="D2869"/>
    <hyperlink r:id="rId5528" ref="A2870"/>
    <hyperlink r:id="rId5529" ref="D2870"/>
    <hyperlink r:id="rId5530" ref="A2871"/>
    <hyperlink r:id="rId5531" ref="D2871"/>
    <hyperlink r:id="rId5532" ref="A2872"/>
    <hyperlink r:id="rId5533" ref="D2872"/>
    <hyperlink r:id="rId5534" ref="A2873"/>
    <hyperlink r:id="rId5535" ref="D2873"/>
    <hyperlink r:id="rId5536" ref="A2874"/>
    <hyperlink r:id="rId5537" ref="D2874"/>
    <hyperlink r:id="rId5538" ref="A2875"/>
    <hyperlink r:id="rId5539" ref="D2875"/>
    <hyperlink r:id="rId5540" ref="A2876"/>
    <hyperlink r:id="rId5541" ref="D2876"/>
    <hyperlink r:id="rId5542" ref="A2877"/>
    <hyperlink r:id="rId5543" ref="D2877"/>
    <hyperlink r:id="rId5544" ref="A2878"/>
    <hyperlink r:id="rId5545" ref="D2878"/>
    <hyperlink r:id="rId5546" ref="A2879"/>
    <hyperlink r:id="rId5547" ref="D2879"/>
    <hyperlink r:id="rId5548" ref="A2880"/>
    <hyperlink r:id="rId5549" ref="D2880"/>
    <hyperlink r:id="rId5550" ref="A2881"/>
    <hyperlink r:id="rId5551" ref="D2881"/>
    <hyperlink r:id="rId5552" ref="A2882"/>
    <hyperlink r:id="rId5553" ref="D2882"/>
    <hyperlink r:id="rId5554" ref="A2883"/>
    <hyperlink r:id="rId5555" ref="D2883"/>
    <hyperlink r:id="rId5556" ref="A2884"/>
    <hyperlink r:id="rId5557" ref="D2884"/>
    <hyperlink r:id="rId5558" ref="A2885"/>
    <hyperlink r:id="rId5559" ref="D2885"/>
    <hyperlink r:id="rId5560" ref="A2886"/>
    <hyperlink r:id="rId5561" ref="D2886"/>
    <hyperlink r:id="rId5562" ref="A2887"/>
    <hyperlink r:id="rId5563" ref="D2887"/>
    <hyperlink r:id="rId5564" ref="A2888"/>
    <hyperlink r:id="rId5565" ref="D2888"/>
    <hyperlink r:id="rId5566" ref="A2889"/>
    <hyperlink r:id="rId5567" ref="D2889"/>
    <hyperlink r:id="rId5568" ref="A2890"/>
    <hyperlink r:id="rId5569" ref="D2890"/>
    <hyperlink r:id="rId5570" ref="A2891"/>
    <hyperlink r:id="rId5571" ref="D2891"/>
    <hyperlink r:id="rId5572" ref="A2892"/>
    <hyperlink r:id="rId5573" ref="D2892"/>
    <hyperlink r:id="rId5574" ref="A2893"/>
    <hyperlink r:id="rId5575" ref="D2893"/>
    <hyperlink r:id="rId5576" ref="A2894"/>
    <hyperlink r:id="rId5577" ref="D2894"/>
    <hyperlink r:id="rId5578" ref="A2895"/>
    <hyperlink r:id="rId5579" ref="D2895"/>
    <hyperlink r:id="rId5580" ref="A2896"/>
    <hyperlink r:id="rId5581" ref="D2896"/>
    <hyperlink r:id="rId5582" ref="A2897"/>
    <hyperlink r:id="rId5583" ref="D2897"/>
    <hyperlink r:id="rId5584" ref="A2898"/>
    <hyperlink r:id="rId5585" ref="D2898"/>
    <hyperlink r:id="rId5586" ref="A2899"/>
    <hyperlink r:id="rId5587" ref="D2899"/>
    <hyperlink r:id="rId5588" ref="A2900"/>
    <hyperlink r:id="rId5589" ref="D2900"/>
    <hyperlink r:id="rId5590" ref="A2901"/>
    <hyperlink r:id="rId5591" ref="D2901"/>
    <hyperlink r:id="rId5592" ref="A2902"/>
    <hyperlink r:id="rId5593" ref="D2902"/>
    <hyperlink r:id="rId5594" ref="A2903"/>
    <hyperlink r:id="rId5595" ref="D2903"/>
    <hyperlink r:id="rId5596" ref="A2904"/>
    <hyperlink r:id="rId5597" ref="D2904"/>
    <hyperlink r:id="rId5598" ref="A2905"/>
    <hyperlink r:id="rId5599" ref="D2905"/>
    <hyperlink r:id="rId5600" ref="A2906"/>
    <hyperlink r:id="rId5601" ref="D2906"/>
    <hyperlink r:id="rId5602" ref="A2907"/>
    <hyperlink r:id="rId5603" ref="D2907"/>
    <hyperlink r:id="rId5604" ref="A2908"/>
    <hyperlink r:id="rId5605" ref="D2908"/>
    <hyperlink r:id="rId5606" ref="A2909"/>
    <hyperlink r:id="rId5607" ref="D2909"/>
    <hyperlink r:id="rId5608" ref="A2910"/>
    <hyperlink r:id="rId5609" ref="D2910"/>
    <hyperlink r:id="rId5610" ref="A2911"/>
    <hyperlink r:id="rId5611" ref="D2911"/>
    <hyperlink r:id="rId5612" ref="A2912"/>
    <hyperlink r:id="rId5613" ref="D2912"/>
    <hyperlink r:id="rId5614" ref="A2913"/>
    <hyperlink r:id="rId5615" ref="D2913"/>
    <hyperlink r:id="rId5616" ref="A2914"/>
    <hyperlink r:id="rId5617" ref="D2914"/>
    <hyperlink r:id="rId5618" ref="A2915"/>
    <hyperlink r:id="rId5619" ref="D2915"/>
    <hyperlink r:id="rId5620" ref="A2916"/>
    <hyperlink r:id="rId5621" ref="D2916"/>
    <hyperlink r:id="rId5622" ref="A2917"/>
    <hyperlink r:id="rId5623" ref="D2917"/>
    <hyperlink r:id="rId5624" ref="A2918"/>
    <hyperlink r:id="rId5625" ref="D2918"/>
    <hyperlink r:id="rId5626" ref="A2919"/>
    <hyperlink r:id="rId5627" ref="D2919"/>
    <hyperlink r:id="rId5628" ref="A2920"/>
    <hyperlink r:id="rId5629" ref="D2920"/>
    <hyperlink r:id="rId5630" ref="A2921"/>
    <hyperlink r:id="rId5631" ref="D2921"/>
    <hyperlink r:id="rId5632" ref="A2922"/>
    <hyperlink r:id="rId5633" ref="D2922"/>
    <hyperlink r:id="rId5634" ref="A2923"/>
    <hyperlink r:id="rId5635" ref="D2923"/>
    <hyperlink r:id="rId5636" ref="A2924"/>
    <hyperlink r:id="rId5637" ref="D2924"/>
    <hyperlink r:id="rId5638" ref="A2925"/>
    <hyperlink r:id="rId5639" ref="D2925"/>
    <hyperlink r:id="rId5640" ref="A2926"/>
    <hyperlink r:id="rId5641" ref="D2926"/>
    <hyperlink r:id="rId5642" ref="A2927"/>
    <hyperlink r:id="rId5643" ref="D2927"/>
    <hyperlink r:id="rId5644" ref="A2928"/>
    <hyperlink r:id="rId5645" ref="D2928"/>
    <hyperlink r:id="rId5646" ref="A2929"/>
    <hyperlink r:id="rId5647" ref="D2929"/>
    <hyperlink r:id="rId5648" ref="A2930"/>
    <hyperlink r:id="rId5649" ref="D2930"/>
    <hyperlink r:id="rId5650" ref="A2931"/>
    <hyperlink r:id="rId5651" ref="D2931"/>
    <hyperlink r:id="rId5652" ref="A2932"/>
    <hyperlink r:id="rId5653" ref="D2932"/>
    <hyperlink r:id="rId5654" ref="A2933"/>
    <hyperlink r:id="rId5655" ref="D2933"/>
    <hyperlink r:id="rId5656" ref="A2934"/>
    <hyperlink r:id="rId5657" ref="D2934"/>
    <hyperlink r:id="rId5658" ref="A2935"/>
    <hyperlink r:id="rId5659" ref="D2935"/>
    <hyperlink r:id="rId5660" ref="A2936"/>
    <hyperlink r:id="rId5661" ref="D2936"/>
    <hyperlink r:id="rId5662" ref="A2937"/>
    <hyperlink r:id="rId5663" ref="D2937"/>
    <hyperlink r:id="rId5664" ref="A2938"/>
    <hyperlink r:id="rId5665" ref="D2938"/>
    <hyperlink r:id="rId5666" ref="A2939"/>
    <hyperlink r:id="rId5667" ref="D2939"/>
    <hyperlink r:id="rId5668" ref="A2940"/>
    <hyperlink r:id="rId5669" ref="D2940"/>
    <hyperlink r:id="rId5670" ref="A2941"/>
    <hyperlink r:id="rId5671" ref="D2941"/>
    <hyperlink r:id="rId5672" ref="A2942"/>
    <hyperlink r:id="rId5673" ref="D2942"/>
    <hyperlink r:id="rId5674" ref="A2943"/>
    <hyperlink r:id="rId5675" ref="D2943"/>
    <hyperlink r:id="rId5676" ref="A2944"/>
    <hyperlink r:id="rId5677" ref="D2944"/>
    <hyperlink r:id="rId5678" ref="A2945"/>
    <hyperlink r:id="rId5679" ref="D2945"/>
    <hyperlink r:id="rId5680" ref="A2946"/>
    <hyperlink r:id="rId5681" ref="D2946"/>
    <hyperlink r:id="rId5682" ref="A2947"/>
    <hyperlink r:id="rId5683" ref="D2947"/>
    <hyperlink r:id="rId5684" ref="A2948"/>
    <hyperlink r:id="rId5685" ref="D2948"/>
    <hyperlink r:id="rId5686" ref="A2949"/>
    <hyperlink r:id="rId5687" ref="D2949"/>
    <hyperlink r:id="rId5688" ref="A2950"/>
    <hyperlink r:id="rId5689" ref="D2950"/>
    <hyperlink r:id="rId5690" ref="A2951"/>
    <hyperlink r:id="rId5691" ref="D2951"/>
    <hyperlink r:id="rId5692" ref="A2952"/>
    <hyperlink r:id="rId5693" ref="D2952"/>
    <hyperlink r:id="rId5694" ref="A2953"/>
    <hyperlink r:id="rId5695" ref="D2953"/>
    <hyperlink r:id="rId5696" ref="A2954"/>
    <hyperlink r:id="rId5697" ref="D2954"/>
    <hyperlink r:id="rId5698" ref="A2955"/>
    <hyperlink r:id="rId5699" ref="D2955"/>
    <hyperlink r:id="rId5700" ref="A2956"/>
    <hyperlink r:id="rId5701" ref="D2956"/>
    <hyperlink r:id="rId5702" ref="A2957"/>
    <hyperlink r:id="rId5703" ref="D2957"/>
    <hyperlink r:id="rId5704" ref="A2958"/>
    <hyperlink r:id="rId5705" ref="D2958"/>
    <hyperlink r:id="rId5706" ref="A2959"/>
    <hyperlink r:id="rId5707" ref="D2959"/>
    <hyperlink r:id="rId5708" ref="A2960"/>
    <hyperlink r:id="rId5709" ref="D2960"/>
    <hyperlink r:id="rId5710" ref="A2961"/>
    <hyperlink r:id="rId5711" ref="D2961"/>
    <hyperlink r:id="rId5712" ref="A2962"/>
    <hyperlink r:id="rId5713" ref="D2962"/>
    <hyperlink r:id="rId5714" ref="A2963"/>
    <hyperlink r:id="rId5715" ref="D2963"/>
    <hyperlink r:id="rId5716" ref="A2964"/>
    <hyperlink r:id="rId5717" ref="D2964"/>
    <hyperlink r:id="rId5718" ref="A2965"/>
    <hyperlink r:id="rId5719" ref="D2965"/>
    <hyperlink r:id="rId5720" ref="A2966"/>
    <hyperlink r:id="rId5721" ref="D2966"/>
    <hyperlink r:id="rId5722" ref="A2967"/>
    <hyperlink r:id="rId5723" ref="D2967"/>
    <hyperlink r:id="rId5724" ref="A2968"/>
    <hyperlink r:id="rId5725" ref="D2968"/>
    <hyperlink r:id="rId5726" ref="A2969"/>
    <hyperlink r:id="rId5727" ref="D2969"/>
    <hyperlink r:id="rId5728" ref="A2970"/>
    <hyperlink r:id="rId5729" ref="D2970"/>
    <hyperlink r:id="rId5730" ref="A2971"/>
    <hyperlink r:id="rId5731" ref="A2972"/>
    <hyperlink r:id="rId5732" ref="A2973"/>
    <hyperlink r:id="rId5733" ref="D2973"/>
    <hyperlink r:id="rId5734" ref="A2974"/>
    <hyperlink r:id="rId5735" ref="D2974"/>
    <hyperlink r:id="rId5736" ref="A2975"/>
    <hyperlink r:id="rId5737" ref="D2975"/>
    <hyperlink r:id="rId5738" ref="A2976"/>
    <hyperlink r:id="rId5739" ref="D2976"/>
    <hyperlink r:id="rId5740" ref="A2977"/>
    <hyperlink r:id="rId5741" ref="D2977"/>
    <hyperlink r:id="rId5742" ref="A2978"/>
    <hyperlink r:id="rId5743" ref="D2978"/>
    <hyperlink r:id="rId5744" ref="A2979"/>
    <hyperlink r:id="rId5745" ref="D2979"/>
    <hyperlink r:id="rId5746" ref="A2980"/>
    <hyperlink r:id="rId5747" ref="D2980"/>
    <hyperlink r:id="rId5748" ref="A2981"/>
    <hyperlink r:id="rId5749" ref="D2981"/>
    <hyperlink r:id="rId5750" ref="A2982"/>
    <hyperlink r:id="rId5751" ref="D2982"/>
    <hyperlink r:id="rId5752" ref="A2983"/>
    <hyperlink r:id="rId5753" ref="D2983"/>
    <hyperlink r:id="rId5754" ref="A2984"/>
    <hyperlink r:id="rId5755" ref="D2984"/>
    <hyperlink r:id="rId5756" ref="A2985"/>
    <hyperlink r:id="rId5757" ref="D2985"/>
    <hyperlink r:id="rId5758" ref="A2986"/>
    <hyperlink r:id="rId5759" ref="D2986"/>
    <hyperlink r:id="rId5760" ref="A2987"/>
    <hyperlink r:id="rId5761" ref="D2987"/>
    <hyperlink r:id="rId5762" ref="A2988"/>
    <hyperlink r:id="rId5763" ref="D2988"/>
    <hyperlink r:id="rId5764" ref="A2989"/>
    <hyperlink r:id="rId5765" ref="D2989"/>
    <hyperlink r:id="rId5766" ref="A2990"/>
    <hyperlink r:id="rId5767" ref="D2990"/>
    <hyperlink r:id="rId5768" ref="A2991"/>
    <hyperlink r:id="rId5769" ref="D2991"/>
    <hyperlink r:id="rId5770" ref="A2992"/>
    <hyperlink r:id="rId5771" ref="D2992"/>
    <hyperlink r:id="rId5772" ref="A2993"/>
    <hyperlink r:id="rId5773" ref="D2993"/>
    <hyperlink r:id="rId5774" ref="A2994"/>
    <hyperlink r:id="rId5775" ref="D2994"/>
    <hyperlink r:id="rId5776" ref="A2995"/>
    <hyperlink r:id="rId5777" ref="D2995"/>
    <hyperlink r:id="rId5778" ref="A2996"/>
    <hyperlink r:id="rId5779" ref="D2996"/>
    <hyperlink r:id="rId5780" ref="A2997"/>
    <hyperlink r:id="rId5781" ref="D2997"/>
    <hyperlink r:id="rId5782" ref="A2998"/>
    <hyperlink r:id="rId5783" ref="D2998"/>
    <hyperlink r:id="rId5784" ref="A2999"/>
    <hyperlink r:id="rId5785" ref="D2999"/>
    <hyperlink r:id="rId5786" ref="A3000"/>
    <hyperlink r:id="rId5787" ref="D3000"/>
    <hyperlink r:id="rId5788" ref="A3001"/>
    <hyperlink r:id="rId5789" ref="D3001"/>
    <hyperlink r:id="rId5790" ref="A3002"/>
    <hyperlink r:id="rId5791" ref="D3002"/>
    <hyperlink r:id="rId5792" ref="A3003"/>
    <hyperlink r:id="rId5793" ref="D3003"/>
    <hyperlink r:id="rId5794" ref="A3004"/>
    <hyperlink r:id="rId5795" ref="D3004"/>
    <hyperlink r:id="rId5796" ref="A3005"/>
    <hyperlink r:id="rId5797" ref="D3005"/>
    <hyperlink r:id="rId5798" ref="A3006"/>
    <hyperlink r:id="rId5799" ref="D3006"/>
    <hyperlink r:id="rId5800" ref="A3007"/>
    <hyperlink r:id="rId5801" ref="D3007"/>
    <hyperlink r:id="rId5802" ref="A3008"/>
    <hyperlink r:id="rId5803" ref="D3008"/>
    <hyperlink r:id="rId5804" ref="A3009"/>
    <hyperlink r:id="rId5805" ref="D3009"/>
    <hyperlink r:id="rId5806" ref="A3010"/>
    <hyperlink r:id="rId5807" ref="D3010"/>
    <hyperlink r:id="rId5808" ref="A3011"/>
    <hyperlink r:id="rId5809" ref="D3011"/>
    <hyperlink r:id="rId5810" ref="A3012"/>
    <hyperlink r:id="rId5811" ref="D3012"/>
    <hyperlink r:id="rId5812" ref="A3013"/>
    <hyperlink r:id="rId5813" ref="D3013"/>
    <hyperlink r:id="rId5814" ref="A3014"/>
    <hyperlink r:id="rId5815" ref="D3014"/>
    <hyperlink r:id="rId5816" ref="A3015"/>
    <hyperlink r:id="rId5817" ref="D3015"/>
    <hyperlink r:id="rId5818" ref="A3016"/>
    <hyperlink r:id="rId5819" ref="D3016"/>
    <hyperlink r:id="rId5820" ref="A3017"/>
    <hyperlink r:id="rId5821" ref="D3017"/>
    <hyperlink r:id="rId5822" ref="A3018"/>
    <hyperlink r:id="rId5823" ref="D3018"/>
    <hyperlink r:id="rId5824" ref="A3019"/>
    <hyperlink r:id="rId5825" ref="D3019"/>
    <hyperlink r:id="rId5826" ref="A3020"/>
    <hyperlink r:id="rId5827" ref="D3020"/>
    <hyperlink r:id="rId5828" ref="A3021"/>
    <hyperlink r:id="rId5829" ref="D3021"/>
    <hyperlink r:id="rId5830" ref="A3022"/>
    <hyperlink r:id="rId5831" ref="D3022"/>
    <hyperlink r:id="rId5832" ref="A3023"/>
    <hyperlink r:id="rId5833" ref="D3023"/>
    <hyperlink r:id="rId5834" ref="A3024"/>
    <hyperlink r:id="rId5835" ref="D3024"/>
    <hyperlink r:id="rId5836" ref="A3025"/>
    <hyperlink r:id="rId5837" ref="D3025"/>
    <hyperlink r:id="rId5838" ref="A3026"/>
    <hyperlink r:id="rId5839" ref="D3026"/>
    <hyperlink r:id="rId5840" ref="A3027"/>
    <hyperlink r:id="rId5841" ref="D3027"/>
    <hyperlink r:id="rId5842" ref="A3028"/>
    <hyperlink r:id="rId5843" ref="D3028"/>
    <hyperlink r:id="rId5844" ref="A3029"/>
    <hyperlink r:id="rId5845" ref="D3029"/>
    <hyperlink r:id="rId5846" ref="A3030"/>
    <hyperlink r:id="rId5847" ref="D3030"/>
    <hyperlink r:id="rId5848" ref="A3031"/>
    <hyperlink r:id="rId5849" ref="D3031"/>
    <hyperlink r:id="rId5850" ref="A3032"/>
    <hyperlink r:id="rId5851" ref="D3032"/>
    <hyperlink r:id="rId5852" ref="A3033"/>
    <hyperlink r:id="rId5853" ref="D3033"/>
    <hyperlink r:id="rId5854" ref="A3034"/>
    <hyperlink r:id="rId5855" ref="D3034"/>
    <hyperlink r:id="rId5856" ref="A3035"/>
    <hyperlink r:id="rId5857" ref="D3035"/>
    <hyperlink r:id="rId5858" ref="A3036"/>
    <hyperlink r:id="rId5859" ref="D3036"/>
    <hyperlink r:id="rId5860" ref="A3037"/>
    <hyperlink r:id="rId5861" ref="D3037"/>
    <hyperlink r:id="rId5862" ref="A3038"/>
    <hyperlink r:id="rId5863" ref="D3038"/>
    <hyperlink r:id="rId5864" ref="A3039"/>
    <hyperlink r:id="rId5865" ref="D3039"/>
    <hyperlink r:id="rId5866" ref="A3040"/>
    <hyperlink r:id="rId5867" ref="D3040"/>
    <hyperlink r:id="rId5868" ref="A3041"/>
    <hyperlink r:id="rId5869" ref="D3041"/>
    <hyperlink r:id="rId5870" ref="A3042"/>
    <hyperlink r:id="rId5871" ref="D3042"/>
    <hyperlink r:id="rId5872" ref="A3043"/>
    <hyperlink r:id="rId5873" ref="D3043"/>
    <hyperlink r:id="rId5874" ref="A3044"/>
    <hyperlink r:id="rId5875" ref="D3044"/>
    <hyperlink r:id="rId5876" ref="A3045"/>
    <hyperlink r:id="rId5877" ref="D3045"/>
    <hyperlink r:id="rId5878" ref="A3046"/>
    <hyperlink r:id="rId5879" ref="D3046"/>
    <hyperlink r:id="rId5880" ref="A3047"/>
    <hyperlink r:id="rId5881" ref="D3047"/>
    <hyperlink r:id="rId5882" ref="A3048"/>
    <hyperlink r:id="rId5883" ref="D3048"/>
    <hyperlink r:id="rId5884" ref="A3049"/>
    <hyperlink r:id="rId5885" ref="D3049"/>
    <hyperlink r:id="rId5886" ref="A3050"/>
    <hyperlink r:id="rId5887" ref="D3050"/>
    <hyperlink r:id="rId5888" ref="A3051"/>
    <hyperlink r:id="rId5889" ref="D3051"/>
    <hyperlink r:id="rId5890" ref="A3052"/>
    <hyperlink r:id="rId5891" ref="D3052"/>
    <hyperlink r:id="rId5892" ref="A3053"/>
    <hyperlink r:id="rId5893" ref="D3053"/>
    <hyperlink r:id="rId5894" ref="A3054"/>
    <hyperlink r:id="rId5895" ref="D3054"/>
    <hyperlink r:id="rId5896" ref="A3055"/>
    <hyperlink r:id="rId5897" ref="D3055"/>
    <hyperlink r:id="rId5898" ref="A3056"/>
    <hyperlink r:id="rId5899" ref="D3056"/>
    <hyperlink r:id="rId5900" ref="A3057"/>
    <hyperlink r:id="rId5901" ref="D3057"/>
    <hyperlink r:id="rId5902" ref="A3058"/>
    <hyperlink r:id="rId5903" ref="D3058"/>
    <hyperlink r:id="rId5904" ref="A3059"/>
    <hyperlink r:id="rId5905" ref="D3059"/>
    <hyperlink r:id="rId5906" ref="A3060"/>
    <hyperlink r:id="rId5907" ref="D3060"/>
    <hyperlink r:id="rId5908" ref="A3061"/>
    <hyperlink r:id="rId5909" ref="D3061"/>
    <hyperlink r:id="rId5910" ref="A3062"/>
    <hyperlink r:id="rId5911" ref="D3062"/>
    <hyperlink r:id="rId5912" ref="A3063"/>
    <hyperlink r:id="rId5913" ref="D3063"/>
    <hyperlink r:id="rId5914" ref="A3064"/>
    <hyperlink r:id="rId5915" ref="D3064"/>
    <hyperlink r:id="rId5916" ref="A3065"/>
    <hyperlink r:id="rId5917" ref="D3065"/>
    <hyperlink r:id="rId5918" ref="A3066"/>
    <hyperlink r:id="rId5919" ref="D3066"/>
    <hyperlink r:id="rId5920" ref="A3067"/>
    <hyperlink r:id="rId5921" ref="D3067"/>
    <hyperlink r:id="rId5922" ref="A3068"/>
    <hyperlink r:id="rId5923" ref="D3068"/>
    <hyperlink r:id="rId5924" ref="A3069"/>
    <hyperlink r:id="rId5925" ref="D3069"/>
    <hyperlink r:id="rId5926" ref="A3070"/>
    <hyperlink r:id="rId5927" ref="D3070"/>
    <hyperlink r:id="rId5928" ref="A3071"/>
    <hyperlink r:id="rId5929" ref="D3071"/>
    <hyperlink r:id="rId5930" ref="A3072"/>
    <hyperlink r:id="rId5931" ref="D3072"/>
    <hyperlink r:id="rId5932" ref="A3073"/>
    <hyperlink r:id="rId5933" ref="D3073"/>
    <hyperlink r:id="rId5934" ref="A3074"/>
    <hyperlink r:id="rId5935" ref="D3074"/>
    <hyperlink r:id="rId5936" ref="A3075"/>
    <hyperlink r:id="rId5937" ref="A3076"/>
    <hyperlink r:id="rId5938" ref="A3077"/>
    <hyperlink r:id="rId5939" ref="D3077"/>
    <hyperlink r:id="rId5940" ref="A3078"/>
    <hyperlink r:id="rId5941" ref="D3078"/>
    <hyperlink r:id="rId5942" ref="A3079"/>
    <hyperlink r:id="rId5943" ref="D3079"/>
    <hyperlink r:id="rId5944" ref="A3080"/>
    <hyperlink r:id="rId5945" ref="D3080"/>
    <hyperlink r:id="rId5946" ref="A3081"/>
    <hyperlink r:id="rId5947" ref="D3081"/>
    <hyperlink r:id="rId5948" ref="A3082"/>
    <hyperlink r:id="rId5949" ref="D3082"/>
    <hyperlink r:id="rId5950" ref="A3083"/>
    <hyperlink r:id="rId5951" ref="D3083"/>
    <hyperlink r:id="rId5952" ref="A3084"/>
    <hyperlink r:id="rId5953" ref="D3084"/>
    <hyperlink r:id="rId5954" ref="A3085"/>
    <hyperlink r:id="rId5955" ref="D3085"/>
    <hyperlink r:id="rId5956" ref="A3086"/>
    <hyperlink r:id="rId5957" ref="D3086"/>
    <hyperlink r:id="rId5958" ref="A3087"/>
    <hyperlink r:id="rId5959" ref="D3087"/>
    <hyperlink r:id="rId5960" ref="A3088"/>
    <hyperlink r:id="rId5961" ref="D3088"/>
    <hyperlink r:id="rId5962" ref="A3089"/>
    <hyperlink r:id="rId5963" ref="D3089"/>
    <hyperlink r:id="rId5964" ref="A3090"/>
    <hyperlink r:id="rId5965" ref="D3090"/>
    <hyperlink r:id="rId5966" ref="A3091"/>
    <hyperlink r:id="rId5967" ref="D3091"/>
    <hyperlink r:id="rId5968" ref="A3092"/>
    <hyperlink r:id="rId5969" ref="D3092"/>
    <hyperlink r:id="rId5970" ref="A3093"/>
    <hyperlink r:id="rId5971" ref="D3093"/>
    <hyperlink r:id="rId5972" ref="A3094"/>
    <hyperlink r:id="rId5973" ref="D3094"/>
    <hyperlink r:id="rId5974" ref="A3095"/>
    <hyperlink r:id="rId5975" ref="D3095"/>
    <hyperlink r:id="rId5976" ref="A3096"/>
    <hyperlink r:id="rId5977" ref="D3096"/>
    <hyperlink r:id="rId5978" ref="A3097"/>
    <hyperlink r:id="rId5979" ref="D3097"/>
    <hyperlink r:id="rId5980" ref="A3098"/>
    <hyperlink r:id="rId5981" ref="D3098"/>
    <hyperlink r:id="rId5982" ref="A3099"/>
    <hyperlink r:id="rId5983" ref="D3099"/>
    <hyperlink r:id="rId5984" ref="A3100"/>
    <hyperlink r:id="rId5985" ref="D3100"/>
    <hyperlink r:id="rId5986" ref="A3101"/>
    <hyperlink r:id="rId5987" ref="D3101"/>
    <hyperlink r:id="rId5988" ref="A3102"/>
    <hyperlink r:id="rId5989" ref="D3102"/>
    <hyperlink r:id="rId5990" ref="A3103"/>
    <hyperlink r:id="rId5991" ref="D3103"/>
    <hyperlink r:id="rId5992" ref="A3104"/>
    <hyperlink r:id="rId5993" ref="D3104"/>
    <hyperlink r:id="rId5994" ref="A3105"/>
    <hyperlink r:id="rId5995" ref="D3105"/>
    <hyperlink r:id="rId5996" ref="A3106"/>
    <hyperlink r:id="rId5997" ref="D3106"/>
    <hyperlink r:id="rId5998" ref="A3107"/>
    <hyperlink r:id="rId5999" ref="D3107"/>
    <hyperlink r:id="rId6000" ref="A3108"/>
    <hyperlink r:id="rId6001" ref="D3108"/>
    <hyperlink r:id="rId6002" ref="A3109"/>
    <hyperlink r:id="rId6003" ref="D3109"/>
    <hyperlink r:id="rId6004" ref="A3110"/>
    <hyperlink r:id="rId6005" ref="D3110"/>
    <hyperlink r:id="rId6006" ref="A3111"/>
    <hyperlink r:id="rId6007" ref="D3111"/>
    <hyperlink r:id="rId6008" ref="A3112"/>
    <hyperlink r:id="rId6009" ref="D3112"/>
    <hyperlink r:id="rId6010" ref="A3113"/>
    <hyperlink r:id="rId6011" ref="D3113"/>
    <hyperlink r:id="rId6012" ref="A3114"/>
    <hyperlink r:id="rId6013" ref="D3114"/>
    <hyperlink r:id="rId6014" ref="A3115"/>
    <hyperlink r:id="rId6015" ref="D3115"/>
    <hyperlink r:id="rId6016" ref="A3116"/>
    <hyperlink r:id="rId6017" ref="D3116"/>
    <hyperlink r:id="rId6018" ref="A3117"/>
    <hyperlink r:id="rId6019" ref="D3117"/>
    <hyperlink r:id="rId6020" ref="A3118"/>
    <hyperlink r:id="rId6021" ref="D3118"/>
    <hyperlink r:id="rId6022" ref="A3119"/>
    <hyperlink r:id="rId6023" ref="D3119"/>
    <hyperlink r:id="rId6024" ref="A3120"/>
    <hyperlink r:id="rId6025" ref="D3120"/>
    <hyperlink r:id="rId6026" ref="A3121"/>
    <hyperlink r:id="rId6027" ref="D3121"/>
    <hyperlink r:id="rId6028" ref="A3122"/>
    <hyperlink r:id="rId6029" ref="D3122"/>
    <hyperlink r:id="rId6030" ref="A3123"/>
    <hyperlink r:id="rId6031" ref="D3123"/>
    <hyperlink r:id="rId6032" ref="A3124"/>
    <hyperlink r:id="rId6033" ref="D3124"/>
    <hyperlink r:id="rId6034" ref="A3125"/>
    <hyperlink r:id="rId6035" ref="D3125"/>
    <hyperlink r:id="rId6036" ref="A3126"/>
    <hyperlink r:id="rId6037" ref="D3126"/>
    <hyperlink r:id="rId6038" ref="A3127"/>
    <hyperlink r:id="rId6039" ref="D3127"/>
    <hyperlink r:id="rId6040" ref="A3128"/>
    <hyperlink r:id="rId6041" ref="D3128"/>
    <hyperlink r:id="rId6042" ref="A3129"/>
    <hyperlink r:id="rId6043" ref="D3129"/>
    <hyperlink r:id="rId6044" ref="A3130"/>
    <hyperlink r:id="rId6045" ref="D3130"/>
    <hyperlink r:id="rId6046" ref="A3131"/>
    <hyperlink r:id="rId6047" ref="D3131"/>
    <hyperlink r:id="rId6048" ref="A3132"/>
    <hyperlink r:id="rId6049" ref="D3132"/>
    <hyperlink r:id="rId6050" ref="A3133"/>
    <hyperlink r:id="rId6051" ref="D3133"/>
    <hyperlink r:id="rId6052" ref="A3134"/>
    <hyperlink r:id="rId6053" ref="D3134"/>
    <hyperlink r:id="rId6054" ref="A3135"/>
    <hyperlink r:id="rId6055" ref="D3135"/>
    <hyperlink r:id="rId6056" ref="A3136"/>
    <hyperlink r:id="rId6057" ref="D3136"/>
    <hyperlink r:id="rId6058" ref="A3137"/>
    <hyperlink r:id="rId6059" ref="D3137"/>
    <hyperlink r:id="rId6060" ref="A3138"/>
    <hyperlink r:id="rId6061" ref="D3138"/>
    <hyperlink r:id="rId6062" ref="A3139"/>
    <hyperlink r:id="rId6063" ref="D3139"/>
    <hyperlink r:id="rId6064" ref="A3140"/>
    <hyperlink r:id="rId6065" ref="D3140"/>
    <hyperlink r:id="rId6066" ref="A3141"/>
    <hyperlink r:id="rId6067" ref="D3141"/>
    <hyperlink r:id="rId6068" ref="A3142"/>
    <hyperlink r:id="rId6069" ref="D3142"/>
    <hyperlink r:id="rId6070" ref="A3143"/>
    <hyperlink r:id="rId6071" ref="D3143"/>
    <hyperlink r:id="rId6072" ref="A3144"/>
    <hyperlink r:id="rId6073" ref="D3144"/>
    <hyperlink r:id="rId6074" ref="A3145"/>
    <hyperlink r:id="rId6075" ref="D3145"/>
    <hyperlink r:id="rId6076" ref="A3146"/>
    <hyperlink r:id="rId6077" ref="D3146"/>
    <hyperlink r:id="rId6078" ref="A3147"/>
    <hyperlink r:id="rId6079" ref="D3147"/>
    <hyperlink r:id="rId6080" ref="A3148"/>
    <hyperlink r:id="rId6081" ref="D3148"/>
    <hyperlink r:id="rId6082" ref="A3149"/>
    <hyperlink r:id="rId6083" ref="D3149"/>
    <hyperlink r:id="rId6084" ref="A3150"/>
    <hyperlink r:id="rId6085" ref="D3150"/>
    <hyperlink r:id="rId6086" ref="A3151"/>
    <hyperlink r:id="rId6087" ref="D3151"/>
    <hyperlink r:id="rId6088" ref="A3152"/>
    <hyperlink r:id="rId6089" ref="D3152"/>
    <hyperlink r:id="rId6090" ref="A3153"/>
    <hyperlink r:id="rId6091" ref="D3153"/>
    <hyperlink r:id="rId6092" ref="A3154"/>
    <hyperlink r:id="rId6093" ref="D3154"/>
    <hyperlink r:id="rId6094" ref="A3155"/>
    <hyperlink r:id="rId6095" ref="D3155"/>
    <hyperlink r:id="rId6096" ref="A3156"/>
    <hyperlink r:id="rId6097" ref="D3156"/>
    <hyperlink r:id="rId6098" ref="A3157"/>
    <hyperlink r:id="rId6099" ref="D3157"/>
    <hyperlink r:id="rId6100" ref="A3158"/>
    <hyperlink r:id="rId6101" ref="D3158"/>
    <hyperlink r:id="rId6102" ref="A3159"/>
    <hyperlink r:id="rId6103" ref="D3159"/>
    <hyperlink r:id="rId6104" ref="A3160"/>
    <hyperlink r:id="rId6105" ref="D3160"/>
    <hyperlink r:id="rId6106" ref="A3161"/>
    <hyperlink r:id="rId6107" ref="D3161"/>
    <hyperlink r:id="rId6108" ref="A3162"/>
    <hyperlink r:id="rId6109" ref="D3162"/>
    <hyperlink r:id="rId6110" ref="A3163"/>
    <hyperlink r:id="rId6111" ref="D3163"/>
    <hyperlink r:id="rId6112" ref="A3164"/>
    <hyperlink r:id="rId6113" ref="D3164"/>
    <hyperlink r:id="rId6114" ref="A3165"/>
    <hyperlink r:id="rId6115" ref="D3165"/>
    <hyperlink r:id="rId6116" ref="A3166"/>
    <hyperlink r:id="rId6117" ref="D3166"/>
    <hyperlink r:id="rId6118" ref="A3167"/>
    <hyperlink r:id="rId6119" ref="D3167"/>
    <hyperlink r:id="rId6120" ref="A3168"/>
    <hyperlink r:id="rId6121" ref="D3168"/>
    <hyperlink r:id="rId6122" ref="A3169"/>
    <hyperlink r:id="rId6123" ref="D3169"/>
    <hyperlink r:id="rId6124" ref="A3170"/>
    <hyperlink r:id="rId6125" ref="D3170"/>
    <hyperlink r:id="rId6126" ref="A3171"/>
    <hyperlink r:id="rId6127" ref="D3171"/>
    <hyperlink r:id="rId6128" ref="A3172"/>
    <hyperlink r:id="rId6129" ref="D3172"/>
    <hyperlink r:id="rId6130" ref="A3173"/>
    <hyperlink r:id="rId6131" ref="D3173"/>
    <hyperlink r:id="rId6132" ref="A3174"/>
    <hyperlink r:id="rId6133" ref="D3174"/>
    <hyperlink r:id="rId6134" ref="A3175"/>
    <hyperlink r:id="rId6135" ref="D3175"/>
    <hyperlink r:id="rId6136" ref="A3176"/>
    <hyperlink r:id="rId6137" ref="D3176"/>
    <hyperlink r:id="rId6138" ref="A3177"/>
    <hyperlink r:id="rId6139" ref="D3177"/>
    <hyperlink r:id="rId6140" ref="A3178"/>
    <hyperlink r:id="rId6141" ref="D3178"/>
    <hyperlink r:id="rId6142" ref="A3179"/>
    <hyperlink r:id="rId6143" ref="D3179"/>
    <hyperlink r:id="rId6144" ref="A3180"/>
    <hyperlink r:id="rId6145" ref="D3180"/>
    <hyperlink r:id="rId6146" ref="A3181"/>
    <hyperlink r:id="rId6147" ref="D3181"/>
    <hyperlink r:id="rId6148" ref="A3182"/>
    <hyperlink r:id="rId6149" ref="D3182"/>
    <hyperlink r:id="rId6150" ref="A3183"/>
    <hyperlink r:id="rId6151" ref="D3183"/>
    <hyperlink r:id="rId6152" ref="A3184"/>
    <hyperlink r:id="rId6153" ref="D3184"/>
    <hyperlink r:id="rId6154" ref="A3185"/>
    <hyperlink r:id="rId6155" ref="D3185"/>
    <hyperlink r:id="rId6156" ref="A3186"/>
    <hyperlink r:id="rId6157" ref="D3186"/>
    <hyperlink r:id="rId6158" ref="A3187"/>
    <hyperlink r:id="rId6159" ref="D3187"/>
    <hyperlink r:id="rId6160" ref="A3188"/>
    <hyperlink r:id="rId6161" ref="D3188"/>
    <hyperlink r:id="rId6162" ref="A3189"/>
    <hyperlink r:id="rId6163" ref="D3189"/>
    <hyperlink r:id="rId6164" ref="A3190"/>
    <hyperlink r:id="rId6165" ref="D3190"/>
    <hyperlink r:id="rId6166" ref="A3191"/>
    <hyperlink r:id="rId6167" ref="D3191"/>
    <hyperlink r:id="rId6168" ref="A3192"/>
    <hyperlink r:id="rId6169" ref="D3192"/>
    <hyperlink r:id="rId6170" ref="A3193"/>
    <hyperlink r:id="rId6171" ref="D3193"/>
    <hyperlink r:id="rId6172" ref="A3194"/>
    <hyperlink r:id="rId6173" ref="D3194"/>
    <hyperlink r:id="rId6174" ref="A3195"/>
    <hyperlink r:id="rId6175" ref="D3195"/>
    <hyperlink r:id="rId6176" ref="A3196"/>
    <hyperlink r:id="rId6177" ref="D3196"/>
    <hyperlink r:id="rId6178" ref="A3197"/>
    <hyperlink r:id="rId6179" ref="D3197"/>
    <hyperlink r:id="rId6180" ref="A3198"/>
    <hyperlink r:id="rId6181" ref="D3198"/>
    <hyperlink r:id="rId6182" ref="A3199"/>
    <hyperlink r:id="rId6183" ref="D3199"/>
    <hyperlink r:id="rId6184" ref="A3200"/>
    <hyperlink r:id="rId6185" ref="D3200"/>
    <hyperlink r:id="rId6186" ref="A3201"/>
    <hyperlink r:id="rId6187" ref="D3201"/>
    <hyperlink r:id="rId6188" ref="A3202"/>
    <hyperlink r:id="rId6189" ref="D3202"/>
    <hyperlink r:id="rId6190" ref="A3203"/>
    <hyperlink r:id="rId6191" ref="D3203"/>
    <hyperlink r:id="rId6192" ref="A3204"/>
    <hyperlink r:id="rId6193" ref="D3204"/>
    <hyperlink r:id="rId6194" ref="A3205"/>
    <hyperlink r:id="rId6195" ref="D3205"/>
    <hyperlink r:id="rId6196" ref="A3206"/>
    <hyperlink r:id="rId6197" ref="D3206"/>
    <hyperlink r:id="rId6198" ref="A3207"/>
    <hyperlink r:id="rId6199" ref="D3207"/>
    <hyperlink r:id="rId6200" ref="A3208"/>
    <hyperlink r:id="rId6201" ref="D3208"/>
    <hyperlink r:id="rId6202" ref="A3209"/>
    <hyperlink r:id="rId6203" ref="D3209"/>
    <hyperlink r:id="rId6204" ref="A3210"/>
    <hyperlink r:id="rId6205" ref="D3210"/>
    <hyperlink r:id="rId6206" ref="A3211"/>
    <hyperlink r:id="rId6207" ref="D3211"/>
    <hyperlink r:id="rId6208" ref="A3212"/>
    <hyperlink r:id="rId6209" ref="D3212"/>
    <hyperlink r:id="rId6210" ref="A3213"/>
    <hyperlink r:id="rId6211" ref="D3213"/>
    <hyperlink r:id="rId6212" ref="A3214"/>
    <hyperlink r:id="rId6213" ref="D3214"/>
    <hyperlink r:id="rId6214" ref="A3215"/>
    <hyperlink r:id="rId6215" ref="D3215"/>
    <hyperlink r:id="rId6216" ref="A3216"/>
    <hyperlink r:id="rId6217" ref="D3216"/>
    <hyperlink r:id="rId6218" ref="A3217"/>
    <hyperlink r:id="rId6219" ref="D3217"/>
    <hyperlink r:id="rId6220" ref="A3218"/>
    <hyperlink r:id="rId6221" ref="D3218"/>
    <hyperlink r:id="rId6222" ref="A3219"/>
    <hyperlink r:id="rId6223" ref="D3219"/>
    <hyperlink r:id="rId6224" ref="A3220"/>
    <hyperlink r:id="rId6225" ref="A3221"/>
    <hyperlink r:id="rId6226" ref="A3222"/>
    <hyperlink r:id="rId6227" ref="D3222"/>
    <hyperlink r:id="rId6228" ref="A3223"/>
    <hyperlink r:id="rId6229" ref="D3223"/>
    <hyperlink r:id="rId6230" ref="A3224"/>
    <hyperlink r:id="rId6231" ref="D3224"/>
    <hyperlink r:id="rId6232" ref="A3225"/>
    <hyperlink r:id="rId6233" ref="D3225"/>
    <hyperlink r:id="rId6234" ref="A3226"/>
    <hyperlink r:id="rId6235" ref="D3226"/>
    <hyperlink r:id="rId6236" ref="A3227"/>
    <hyperlink r:id="rId6237" ref="D3227"/>
    <hyperlink r:id="rId6238" ref="A3228"/>
    <hyperlink r:id="rId6239" ref="D3228"/>
    <hyperlink r:id="rId6240" ref="A3229"/>
    <hyperlink r:id="rId6241" ref="D3229"/>
    <hyperlink r:id="rId6242" ref="A3230"/>
    <hyperlink r:id="rId6243" ref="D3230"/>
    <hyperlink r:id="rId6244" ref="A3231"/>
    <hyperlink r:id="rId6245" ref="D3231"/>
    <hyperlink r:id="rId6246" ref="A3232"/>
    <hyperlink r:id="rId6247" ref="D3232"/>
    <hyperlink r:id="rId6248" ref="A3233"/>
    <hyperlink r:id="rId6249" ref="D3233"/>
    <hyperlink r:id="rId6250" ref="A3234"/>
    <hyperlink r:id="rId6251" ref="D3234"/>
    <hyperlink r:id="rId6252" ref="A3235"/>
    <hyperlink r:id="rId6253" ref="D3235"/>
    <hyperlink r:id="rId6254" ref="A3236"/>
    <hyperlink r:id="rId6255" ref="D3236"/>
    <hyperlink r:id="rId6256" ref="A3237"/>
    <hyperlink r:id="rId6257" ref="D3237"/>
    <hyperlink r:id="rId6258" ref="A3238"/>
    <hyperlink r:id="rId6259" ref="D3238"/>
    <hyperlink r:id="rId6260" ref="A3239"/>
    <hyperlink r:id="rId6261" ref="D3239"/>
    <hyperlink r:id="rId6262" ref="A3240"/>
    <hyperlink r:id="rId6263" ref="D3240"/>
    <hyperlink r:id="rId6264" ref="A3241"/>
    <hyperlink r:id="rId6265" ref="D3241"/>
    <hyperlink r:id="rId6266" ref="A3242"/>
    <hyperlink r:id="rId6267" ref="D3242"/>
    <hyperlink r:id="rId6268" ref="A3243"/>
    <hyperlink r:id="rId6269" ref="D3243"/>
    <hyperlink r:id="rId6270" ref="A3244"/>
    <hyperlink r:id="rId6271" ref="D3244"/>
    <hyperlink r:id="rId6272" ref="A3245"/>
    <hyperlink r:id="rId6273" ref="D3245"/>
    <hyperlink r:id="rId6274" ref="A3246"/>
    <hyperlink r:id="rId6275" ref="D3246"/>
    <hyperlink r:id="rId6276" ref="A3247"/>
    <hyperlink r:id="rId6277" ref="A3248"/>
    <hyperlink r:id="rId6278" ref="A3249"/>
    <hyperlink r:id="rId6279" ref="D3249"/>
    <hyperlink r:id="rId6280" ref="A3250"/>
    <hyperlink r:id="rId6281" ref="D3250"/>
    <hyperlink r:id="rId6282" ref="A3251"/>
    <hyperlink r:id="rId6283" ref="D3251"/>
    <hyperlink r:id="rId6284" ref="A3252"/>
    <hyperlink r:id="rId6285" ref="D3252"/>
    <hyperlink r:id="rId6286" ref="A3253"/>
    <hyperlink r:id="rId6287" ref="A3254"/>
    <hyperlink r:id="rId6288" ref="A3255"/>
    <hyperlink r:id="rId6289" ref="D3255"/>
    <hyperlink r:id="rId6290" ref="A3256"/>
    <hyperlink r:id="rId6291" ref="D3256"/>
    <hyperlink r:id="rId6292" ref="A3257"/>
    <hyperlink r:id="rId6293" ref="D3257"/>
    <hyperlink r:id="rId6294" ref="A3258"/>
    <hyperlink r:id="rId6295" ref="D3258"/>
    <hyperlink r:id="rId6296" ref="A3259"/>
    <hyperlink r:id="rId6297" ref="D3259"/>
    <hyperlink r:id="rId6298" ref="A3260"/>
    <hyperlink r:id="rId6299" ref="D3260"/>
    <hyperlink r:id="rId6300" ref="A3261"/>
    <hyperlink r:id="rId6301" ref="D3261"/>
    <hyperlink r:id="rId6302" ref="D3262"/>
    <hyperlink r:id="rId6303" ref="D3263"/>
    <hyperlink r:id="rId6304" ref="D3264"/>
    <hyperlink r:id="rId6305" ref="D3265"/>
    <hyperlink r:id="rId6306" ref="D3266"/>
    <hyperlink r:id="rId6307" ref="D3267"/>
    <hyperlink r:id="rId6308" ref="D3268"/>
    <hyperlink r:id="rId6309" ref="D3269"/>
    <hyperlink r:id="rId6310" ref="D3270"/>
    <hyperlink r:id="rId6311" ref="D3271"/>
    <hyperlink r:id="rId6312" ref="D3272"/>
    <hyperlink r:id="rId6313" ref="D3273"/>
    <hyperlink r:id="rId6314" ref="D3274"/>
    <hyperlink r:id="rId6315" ref="D3275"/>
    <hyperlink r:id="rId6316" ref="D3276"/>
    <hyperlink r:id="rId6317" ref="D3277"/>
    <hyperlink r:id="rId6318" ref="D3278"/>
    <hyperlink r:id="rId6319" ref="D3279"/>
    <hyperlink r:id="rId6320" ref="D3280"/>
    <hyperlink r:id="rId6321" ref="D3281"/>
    <hyperlink r:id="rId6322" ref="D3282"/>
    <hyperlink r:id="rId6323" ref="D3283"/>
    <hyperlink r:id="rId6324" ref="D3284"/>
    <hyperlink r:id="rId6325" ref="D3285"/>
    <hyperlink r:id="rId6326" ref="D3286"/>
    <hyperlink r:id="rId6327" ref="D3287"/>
    <hyperlink r:id="rId6328" ref="D3288"/>
    <hyperlink r:id="rId6329" ref="D3289"/>
    <hyperlink r:id="rId6330" ref="D3290"/>
    <hyperlink r:id="rId6331" ref="D3291"/>
    <hyperlink r:id="rId6332" ref="D3292"/>
    <hyperlink r:id="rId6333" ref="D3295"/>
    <hyperlink r:id="rId6334" ref="D3296"/>
    <hyperlink r:id="rId6335" ref="D3297"/>
    <hyperlink r:id="rId6336" ref="D3298"/>
    <hyperlink r:id="rId6337" ref="D3299"/>
    <hyperlink r:id="rId6338" ref="D3300"/>
    <hyperlink r:id="rId6339" ref="D3301"/>
    <hyperlink r:id="rId6340" ref="D3302"/>
    <hyperlink r:id="rId6341" ref="D3303"/>
    <hyperlink r:id="rId6342" ref="D3304"/>
    <hyperlink r:id="rId6343" ref="D3305"/>
    <hyperlink r:id="rId6344" ref="D3306"/>
    <hyperlink r:id="rId6345" ref="D3307"/>
    <hyperlink r:id="rId6346" ref="D3310"/>
    <hyperlink r:id="rId6347" ref="D3311"/>
    <hyperlink r:id="rId6348" ref="D3312"/>
    <hyperlink r:id="rId6349" ref="D3313"/>
    <hyperlink r:id="rId6350" ref="D3314"/>
    <hyperlink r:id="rId6351" ref="D3315"/>
    <hyperlink r:id="rId6352" ref="D3316"/>
    <hyperlink r:id="rId6353" ref="D3317"/>
    <hyperlink r:id="rId6354" ref="D3318"/>
    <hyperlink r:id="rId6355" ref="D3319"/>
    <hyperlink r:id="rId6356" ref="D3320"/>
    <hyperlink r:id="rId6357" ref="D3321"/>
    <hyperlink r:id="rId6358" ref="A3322"/>
    <hyperlink r:id="rId6359" ref="D3322"/>
    <hyperlink r:id="rId6360" ref="A3323"/>
    <hyperlink r:id="rId6361" ref="D3323"/>
    <hyperlink r:id="rId6362" ref="A3324"/>
    <hyperlink r:id="rId6363" ref="D3324"/>
    <hyperlink r:id="rId6364" ref="A3325"/>
    <hyperlink r:id="rId6365" ref="D3325"/>
    <hyperlink r:id="rId6366" ref="A3326"/>
    <hyperlink r:id="rId6367" ref="D3326"/>
    <hyperlink r:id="rId6368" ref="A3327"/>
    <hyperlink r:id="rId6369" ref="D3327"/>
    <hyperlink r:id="rId6370" ref="A3328"/>
    <hyperlink r:id="rId6371" ref="D3328"/>
    <hyperlink r:id="rId6372" ref="A3329"/>
    <hyperlink r:id="rId6373" ref="D3329"/>
    <hyperlink r:id="rId6374" ref="A3330"/>
    <hyperlink r:id="rId6375" ref="D3330"/>
    <hyperlink r:id="rId6376" ref="A3331"/>
    <hyperlink r:id="rId6377" ref="D3331"/>
    <hyperlink r:id="rId6378" ref="A3332"/>
    <hyperlink r:id="rId6379" ref="D3332"/>
    <hyperlink r:id="rId6380" ref="A3333"/>
    <hyperlink r:id="rId6381" ref="D3333"/>
    <hyperlink r:id="rId6382" ref="A3334"/>
    <hyperlink r:id="rId6383" ref="D3334"/>
    <hyperlink r:id="rId6384" ref="A3335"/>
    <hyperlink r:id="rId6385" ref="D3335"/>
    <hyperlink r:id="rId6386" ref="A3336"/>
    <hyperlink r:id="rId6387" ref="D3336"/>
    <hyperlink r:id="rId6388" ref="A3337"/>
    <hyperlink r:id="rId6389" ref="D3337"/>
    <hyperlink r:id="rId6390" ref="A3338"/>
    <hyperlink r:id="rId6391" ref="D3338"/>
    <hyperlink r:id="rId6392" ref="A3339"/>
    <hyperlink r:id="rId6393" ref="D3339"/>
    <hyperlink r:id="rId6394" ref="A3340"/>
    <hyperlink r:id="rId6395" ref="D3340"/>
    <hyperlink r:id="rId6396" ref="A3341"/>
    <hyperlink r:id="rId6397" ref="D3341"/>
    <hyperlink r:id="rId6398" ref="A3342"/>
    <hyperlink r:id="rId6399" ref="D3342"/>
    <hyperlink r:id="rId6400" ref="A3343"/>
    <hyperlink r:id="rId6401" ref="D3343"/>
    <hyperlink r:id="rId6402" ref="A3344"/>
    <hyperlink r:id="rId6403" ref="D3344"/>
    <hyperlink r:id="rId6404" ref="A3345"/>
    <hyperlink r:id="rId6405" ref="D3345"/>
    <hyperlink r:id="rId6406" ref="A3346"/>
    <hyperlink r:id="rId6407" ref="D3346"/>
    <hyperlink r:id="rId6408" ref="A3347"/>
    <hyperlink r:id="rId6409" ref="D3347"/>
    <hyperlink r:id="rId6410" ref="A3348"/>
    <hyperlink r:id="rId6411" ref="D3348"/>
    <hyperlink r:id="rId6412" ref="A3349"/>
    <hyperlink r:id="rId6413" ref="D3349"/>
    <hyperlink r:id="rId6414" ref="A3350"/>
    <hyperlink r:id="rId6415" ref="D3350"/>
    <hyperlink r:id="rId6416" ref="A3351"/>
    <hyperlink r:id="rId6417" ref="D3351"/>
    <hyperlink r:id="rId6418" ref="A3352"/>
    <hyperlink r:id="rId6419" ref="D3352"/>
    <hyperlink r:id="rId6420" ref="A3353"/>
    <hyperlink r:id="rId6421" ref="D3353"/>
    <hyperlink r:id="rId6422" ref="A3354"/>
    <hyperlink r:id="rId6423" ref="D3354"/>
    <hyperlink r:id="rId6424" ref="A3355"/>
    <hyperlink r:id="rId6425" ref="D3355"/>
    <hyperlink r:id="rId6426" ref="A3356"/>
    <hyperlink r:id="rId6427" ref="D3356"/>
    <hyperlink r:id="rId6428" ref="A3357"/>
    <hyperlink r:id="rId6429" ref="D3357"/>
    <hyperlink r:id="rId6430" ref="A3358"/>
    <hyperlink r:id="rId6431" ref="D3358"/>
    <hyperlink r:id="rId6432" ref="A3359"/>
    <hyperlink r:id="rId6433" ref="D3359"/>
    <hyperlink r:id="rId6434" ref="A3360"/>
    <hyperlink r:id="rId6435" ref="D3360"/>
    <hyperlink r:id="rId6436" ref="A3361"/>
    <hyperlink r:id="rId6437" ref="D3361"/>
    <hyperlink r:id="rId6438" ref="A3362"/>
    <hyperlink r:id="rId6439" ref="D3362"/>
    <hyperlink r:id="rId6440" ref="A3363"/>
    <hyperlink r:id="rId6441" ref="D3363"/>
    <hyperlink r:id="rId6442" ref="A3364"/>
    <hyperlink r:id="rId6443" ref="D3364"/>
    <hyperlink r:id="rId6444" ref="A3365"/>
    <hyperlink r:id="rId6445" ref="D3365"/>
    <hyperlink r:id="rId6446" ref="A3366"/>
    <hyperlink r:id="rId6447" ref="D3366"/>
    <hyperlink r:id="rId6448" ref="A3367"/>
    <hyperlink r:id="rId6449" ref="D3367"/>
    <hyperlink r:id="rId6450" ref="A3368"/>
    <hyperlink r:id="rId6451" ref="D3368"/>
    <hyperlink r:id="rId6452" ref="A3369"/>
    <hyperlink r:id="rId6453" ref="D3369"/>
    <hyperlink r:id="rId6454" ref="A3370"/>
    <hyperlink r:id="rId6455" ref="D3370"/>
    <hyperlink r:id="rId6456" ref="A3371"/>
    <hyperlink r:id="rId6457" ref="D3371"/>
    <hyperlink r:id="rId6458" ref="A3372"/>
    <hyperlink r:id="rId6459" ref="D3372"/>
    <hyperlink r:id="rId6460" ref="A3373"/>
    <hyperlink r:id="rId6461" ref="D3373"/>
    <hyperlink r:id="rId6462" ref="A3374"/>
    <hyperlink r:id="rId6463" ref="D3374"/>
    <hyperlink r:id="rId6464" ref="A3375"/>
    <hyperlink r:id="rId6465" ref="D3375"/>
    <hyperlink r:id="rId6466" ref="A3376"/>
    <hyperlink r:id="rId6467" ref="D3376"/>
    <hyperlink r:id="rId6468" ref="A3377"/>
    <hyperlink r:id="rId6469" ref="D3377"/>
    <hyperlink r:id="rId6470" ref="A3378"/>
    <hyperlink r:id="rId6471" ref="D3378"/>
    <hyperlink r:id="rId6472" ref="A3379"/>
    <hyperlink r:id="rId6473" ref="D3379"/>
    <hyperlink r:id="rId6474" ref="A3380"/>
    <hyperlink r:id="rId6475" ref="D3380"/>
    <hyperlink r:id="rId6476" ref="A3381"/>
    <hyperlink r:id="rId6477" ref="D3381"/>
    <hyperlink r:id="rId6478" ref="A3382"/>
    <hyperlink r:id="rId6479" ref="D3382"/>
    <hyperlink r:id="rId6480" ref="A3383"/>
    <hyperlink r:id="rId6481" ref="D3383"/>
    <hyperlink r:id="rId6482" ref="A3384"/>
    <hyperlink r:id="rId6483" ref="D3384"/>
    <hyperlink r:id="rId6484" ref="A3385"/>
    <hyperlink r:id="rId6485" ref="D3385"/>
    <hyperlink r:id="rId6486" ref="A3386"/>
    <hyperlink r:id="rId6487" ref="D3386"/>
    <hyperlink r:id="rId6488" ref="A3387"/>
    <hyperlink r:id="rId6489" ref="D3387"/>
    <hyperlink r:id="rId6490" ref="A3388"/>
    <hyperlink r:id="rId6491" ref="D3388"/>
    <hyperlink r:id="rId6492" ref="A3389"/>
    <hyperlink r:id="rId6493" ref="D3389"/>
    <hyperlink r:id="rId6494" ref="A3390"/>
    <hyperlink r:id="rId6495" ref="D3390"/>
    <hyperlink r:id="rId6496" ref="A3391"/>
    <hyperlink r:id="rId6497" ref="D3391"/>
    <hyperlink r:id="rId6498" ref="A3392"/>
    <hyperlink r:id="rId6499" ref="D3392"/>
    <hyperlink r:id="rId6500" ref="A3393"/>
    <hyperlink r:id="rId6501" ref="D3393"/>
    <hyperlink r:id="rId6502" ref="A3394"/>
    <hyperlink r:id="rId6503" ref="D3394"/>
    <hyperlink r:id="rId6504" ref="A3395"/>
    <hyperlink r:id="rId6505" ref="D3395"/>
    <hyperlink r:id="rId6506" ref="A3396"/>
    <hyperlink r:id="rId6507" ref="D3396"/>
    <hyperlink r:id="rId6508" ref="A3397"/>
    <hyperlink r:id="rId6509" ref="D3397"/>
    <hyperlink r:id="rId6510" ref="A3398"/>
    <hyperlink r:id="rId6511" ref="D3398"/>
    <hyperlink r:id="rId6512" ref="A3399"/>
    <hyperlink r:id="rId6513" ref="D3399"/>
    <hyperlink r:id="rId6514" ref="A3400"/>
    <hyperlink r:id="rId6515" ref="D3400"/>
    <hyperlink r:id="rId6516" ref="A3401"/>
    <hyperlink r:id="rId6517" ref="D3401"/>
    <hyperlink r:id="rId6518" ref="A3402"/>
    <hyperlink r:id="rId6519" ref="D3402"/>
    <hyperlink r:id="rId6520" ref="A3403"/>
    <hyperlink r:id="rId6521" ref="D3403"/>
    <hyperlink r:id="rId6522" ref="A3404"/>
    <hyperlink r:id="rId6523" ref="D3404"/>
    <hyperlink r:id="rId6524" ref="A3405"/>
    <hyperlink r:id="rId6525" ref="D3405"/>
    <hyperlink r:id="rId6526" ref="A3406"/>
    <hyperlink r:id="rId6527" ref="D3406"/>
    <hyperlink r:id="rId6528" ref="A3407"/>
    <hyperlink r:id="rId6529" ref="D3407"/>
    <hyperlink r:id="rId6530" ref="A3408"/>
    <hyperlink r:id="rId6531" ref="D3408"/>
    <hyperlink r:id="rId6532" ref="A3409"/>
    <hyperlink r:id="rId6533" ref="A3410"/>
    <hyperlink r:id="rId6534" ref="A3411"/>
    <hyperlink r:id="rId6535" ref="D3411"/>
    <hyperlink r:id="rId6536" ref="A3412"/>
    <hyperlink r:id="rId6537" ref="D3412"/>
    <hyperlink r:id="rId6538" ref="A3413"/>
    <hyperlink r:id="rId6539" ref="D3413"/>
    <hyperlink r:id="rId6540" ref="A3414"/>
    <hyperlink r:id="rId6541" ref="D3414"/>
    <hyperlink r:id="rId6542" ref="A3415"/>
    <hyperlink r:id="rId6543" ref="D3415"/>
    <hyperlink r:id="rId6544" ref="A3416"/>
    <hyperlink r:id="rId6545" ref="D3416"/>
    <hyperlink r:id="rId6546" ref="A3417"/>
    <hyperlink r:id="rId6547" ref="D3417"/>
    <hyperlink r:id="rId6548" ref="A3418"/>
    <hyperlink r:id="rId6549" ref="D3418"/>
    <hyperlink r:id="rId6550" ref="A3419"/>
    <hyperlink r:id="rId6551" ref="D3419"/>
    <hyperlink r:id="rId6552" ref="A3420"/>
    <hyperlink r:id="rId6553" ref="D3420"/>
    <hyperlink r:id="rId6554" ref="A3421"/>
    <hyperlink r:id="rId6555" ref="D3421"/>
    <hyperlink r:id="rId6556" ref="A3422"/>
    <hyperlink r:id="rId6557" ref="D3422"/>
    <hyperlink r:id="rId6558" ref="A3423"/>
    <hyperlink r:id="rId6559" ref="D3423"/>
    <hyperlink r:id="rId6560" ref="A3424"/>
    <hyperlink r:id="rId6561" ref="D3424"/>
    <hyperlink r:id="rId6562" ref="A3425"/>
    <hyperlink r:id="rId6563" ref="D3425"/>
    <hyperlink r:id="rId6564" ref="A3426"/>
    <hyperlink r:id="rId6565" ref="D3426"/>
    <hyperlink r:id="rId6566" ref="A3427"/>
    <hyperlink r:id="rId6567" ref="D3427"/>
    <hyperlink r:id="rId6568" ref="A3428"/>
    <hyperlink r:id="rId6569" ref="D3428"/>
    <hyperlink r:id="rId6570" ref="A3429"/>
    <hyperlink r:id="rId6571" ref="D3429"/>
    <hyperlink r:id="rId6572" ref="A3430"/>
    <hyperlink r:id="rId6573" ref="D3430"/>
    <hyperlink r:id="rId6574" ref="A3431"/>
    <hyperlink r:id="rId6575" ref="D3431"/>
    <hyperlink r:id="rId6576" ref="A3432"/>
    <hyperlink r:id="rId6577" ref="D3432"/>
    <hyperlink r:id="rId6578" ref="A3433"/>
    <hyperlink r:id="rId6579" ref="D3433"/>
    <hyperlink r:id="rId6580" ref="A3434"/>
    <hyperlink r:id="rId6581" ref="D3434"/>
    <hyperlink r:id="rId6582" ref="A3435"/>
    <hyperlink r:id="rId6583" ref="D3435"/>
    <hyperlink r:id="rId6584" ref="A3436"/>
    <hyperlink r:id="rId6585" ref="D3436"/>
    <hyperlink r:id="rId6586" ref="A3437"/>
    <hyperlink r:id="rId6587" ref="D3437"/>
    <hyperlink r:id="rId6588" ref="A3438"/>
    <hyperlink r:id="rId6589" ref="D3438"/>
    <hyperlink r:id="rId6590" ref="A3439"/>
    <hyperlink r:id="rId6591" ref="D3439"/>
    <hyperlink r:id="rId6592" ref="A3440"/>
    <hyperlink r:id="rId6593" ref="D3440"/>
    <hyperlink r:id="rId6594" ref="A3441"/>
    <hyperlink r:id="rId6595" ref="D3441"/>
    <hyperlink r:id="rId6596" ref="A3442"/>
    <hyperlink r:id="rId6597" ref="D3442"/>
    <hyperlink r:id="rId6598" ref="A3443"/>
    <hyperlink r:id="rId6599" ref="D3443"/>
    <hyperlink r:id="rId6600" ref="A3444"/>
    <hyperlink r:id="rId6601" ref="D3444"/>
    <hyperlink r:id="rId6602" ref="A3445"/>
    <hyperlink r:id="rId6603" ref="D3445"/>
    <hyperlink r:id="rId6604" ref="A3446"/>
    <hyperlink r:id="rId6605" ref="D3446"/>
    <hyperlink r:id="rId6606" ref="A3447"/>
    <hyperlink r:id="rId6607" ref="D3447"/>
    <hyperlink r:id="rId6608" ref="A3448"/>
    <hyperlink r:id="rId6609" ref="D3448"/>
    <hyperlink r:id="rId6610" ref="A3449"/>
    <hyperlink r:id="rId6611" ref="D3449"/>
    <hyperlink r:id="rId6612" ref="A3450"/>
    <hyperlink r:id="rId6613" ref="D3450"/>
    <hyperlink r:id="rId6614" ref="A3451"/>
    <hyperlink r:id="rId6615" ref="D3451"/>
    <hyperlink r:id="rId6616" ref="A3452"/>
    <hyperlink r:id="rId6617" ref="D3452"/>
    <hyperlink r:id="rId6618" ref="A3453"/>
    <hyperlink r:id="rId6619" ref="D3453"/>
    <hyperlink r:id="rId6620" ref="A3454"/>
    <hyperlink r:id="rId6621" ref="D3454"/>
    <hyperlink r:id="rId6622" ref="A3455"/>
    <hyperlink r:id="rId6623" ref="D3455"/>
    <hyperlink r:id="rId6624" ref="A3456"/>
    <hyperlink r:id="rId6625" ref="D3456"/>
    <hyperlink r:id="rId6626" ref="A3457"/>
    <hyperlink r:id="rId6627" ref="D3457"/>
    <hyperlink r:id="rId6628" ref="A3458"/>
    <hyperlink r:id="rId6629" ref="D3458"/>
    <hyperlink r:id="rId6630" ref="A3459"/>
    <hyperlink r:id="rId6631" ref="D3459"/>
    <hyperlink r:id="rId6632" ref="A3460"/>
    <hyperlink r:id="rId6633" ref="D3460"/>
    <hyperlink r:id="rId6634" ref="A3461"/>
    <hyperlink r:id="rId6635" ref="D3461"/>
    <hyperlink r:id="rId6636" ref="A3462"/>
    <hyperlink r:id="rId6637" ref="D3462"/>
    <hyperlink r:id="rId6638" ref="A3463"/>
    <hyperlink r:id="rId6639" ref="D3463"/>
    <hyperlink r:id="rId6640" ref="A3464"/>
    <hyperlink r:id="rId6641" ref="D3464"/>
    <hyperlink r:id="rId6642" ref="A3465"/>
    <hyperlink r:id="rId6643" ref="D3465"/>
    <hyperlink r:id="rId6644" ref="A3466"/>
    <hyperlink r:id="rId6645" ref="D3466"/>
    <hyperlink r:id="rId6646" ref="A3467"/>
    <hyperlink r:id="rId6647" ref="D3467"/>
    <hyperlink r:id="rId6648" ref="A3468"/>
    <hyperlink r:id="rId6649" ref="D3468"/>
    <hyperlink r:id="rId6650" ref="A3469"/>
    <hyperlink r:id="rId6651" ref="D3469"/>
    <hyperlink r:id="rId6652" ref="A3470"/>
    <hyperlink r:id="rId6653" ref="D3470"/>
    <hyperlink r:id="rId6654" ref="A3471"/>
    <hyperlink r:id="rId6655" ref="D3471"/>
    <hyperlink r:id="rId6656" ref="A3472"/>
    <hyperlink r:id="rId6657" ref="D3472"/>
    <hyperlink r:id="rId6658" ref="A3473"/>
    <hyperlink r:id="rId6659" ref="D3473"/>
    <hyperlink r:id="rId6660" ref="A3474"/>
    <hyperlink r:id="rId6661" ref="D3474"/>
    <hyperlink r:id="rId6662" ref="A3475"/>
    <hyperlink r:id="rId6663" ref="D3475"/>
    <hyperlink r:id="rId6664" ref="A3476"/>
    <hyperlink r:id="rId6665" ref="D3476"/>
    <hyperlink r:id="rId6666" ref="A3477"/>
    <hyperlink r:id="rId6667" ref="D3477"/>
    <hyperlink r:id="rId6668" ref="A3478"/>
    <hyperlink r:id="rId6669" ref="D3478"/>
    <hyperlink r:id="rId6670" ref="A3479"/>
    <hyperlink r:id="rId6671" ref="D3479"/>
    <hyperlink r:id="rId6672" ref="A3480"/>
    <hyperlink r:id="rId6673" ref="D3480"/>
    <hyperlink r:id="rId6674" ref="A3481"/>
    <hyperlink r:id="rId6675" ref="D3481"/>
    <hyperlink r:id="rId6676" ref="A3482"/>
    <hyperlink r:id="rId6677" ref="D3482"/>
    <hyperlink r:id="rId6678" ref="A3483"/>
    <hyperlink r:id="rId6679" ref="D3483"/>
    <hyperlink r:id="rId6680" ref="A3484"/>
    <hyperlink r:id="rId6681" ref="D3484"/>
    <hyperlink r:id="rId6682" ref="A3485"/>
    <hyperlink r:id="rId6683" ref="D3485"/>
    <hyperlink r:id="rId6684" ref="A3486"/>
    <hyperlink r:id="rId6685" ref="D3486"/>
    <hyperlink r:id="rId6686" ref="A3487"/>
    <hyperlink r:id="rId6687" ref="D3487"/>
    <hyperlink r:id="rId6688" ref="A3488"/>
    <hyperlink r:id="rId6689" ref="D3488"/>
    <hyperlink r:id="rId6690" ref="A3489"/>
    <hyperlink r:id="rId6691" ref="D3489"/>
    <hyperlink r:id="rId6692" ref="A3490"/>
    <hyperlink r:id="rId6693" ref="D3490"/>
    <hyperlink r:id="rId6694" ref="A3491"/>
    <hyperlink r:id="rId6695" ref="D3491"/>
    <hyperlink r:id="rId6696" ref="A3492"/>
    <hyperlink r:id="rId6697" ref="D3492"/>
    <hyperlink r:id="rId6698" ref="A3493"/>
    <hyperlink r:id="rId6699" ref="D3493"/>
    <hyperlink r:id="rId6700" ref="A3494"/>
    <hyperlink r:id="rId6701" ref="D3494"/>
    <hyperlink r:id="rId6702" ref="A3495"/>
    <hyperlink r:id="rId6703" ref="D3495"/>
    <hyperlink r:id="rId6704" ref="A3496"/>
    <hyperlink r:id="rId6705" ref="D3496"/>
    <hyperlink r:id="rId6706" ref="A3497"/>
    <hyperlink r:id="rId6707" ref="D3497"/>
    <hyperlink r:id="rId6708" ref="A3498"/>
    <hyperlink r:id="rId6709" ref="D3498"/>
    <hyperlink r:id="rId6710" ref="A3499"/>
    <hyperlink r:id="rId6711" ref="D3499"/>
    <hyperlink r:id="rId6712" ref="A3500"/>
    <hyperlink r:id="rId6713" ref="D3500"/>
    <hyperlink r:id="rId6714" ref="A3501"/>
    <hyperlink r:id="rId6715" ref="D3501"/>
    <hyperlink r:id="rId6716" ref="A3502"/>
    <hyperlink r:id="rId6717" ref="D3502"/>
    <hyperlink r:id="rId6718" ref="A3503"/>
    <hyperlink r:id="rId6719" ref="D3503"/>
    <hyperlink r:id="rId6720" ref="A3504"/>
    <hyperlink r:id="rId6721" ref="D3504"/>
    <hyperlink r:id="rId6722" ref="A3505"/>
    <hyperlink r:id="rId6723" ref="D3505"/>
    <hyperlink r:id="rId6724" ref="A3506"/>
    <hyperlink r:id="rId6725" ref="D3506"/>
    <hyperlink r:id="rId6726" ref="A3507"/>
    <hyperlink r:id="rId6727" ref="D3507"/>
    <hyperlink r:id="rId6728" ref="A3508"/>
    <hyperlink r:id="rId6729" ref="D3508"/>
    <hyperlink r:id="rId6730" ref="A3509"/>
    <hyperlink r:id="rId6731" ref="D3509"/>
    <hyperlink r:id="rId6732" ref="A3510"/>
    <hyperlink r:id="rId6733" ref="D3510"/>
    <hyperlink r:id="rId6734" ref="A3511"/>
    <hyperlink r:id="rId6735" ref="D3511"/>
    <hyperlink r:id="rId6736" ref="A3512"/>
    <hyperlink r:id="rId6737" ref="D3512"/>
    <hyperlink r:id="rId6738" ref="A3513"/>
    <hyperlink r:id="rId6739" ref="D3513"/>
    <hyperlink r:id="rId6740" ref="A3514"/>
    <hyperlink r:id="rId6741" ref="D3514"/>
    <hyperlink r:id="rId6742" ref="A3515"/>
    <hyperlink r:id="rId6743" ref="D3515"/>
    <hyperlink r:id="rId6744" ref="A3516"/>
    <hyperlink r:id="rId6745" ref="D3516"/>
    <hyperlink r:id="rId6746" ref="A3517"/>
    <hyperlink r:id="rId6747" ref="D3517"/>
    <hyperlink r:id="rId6748" ref="A3518"/>
    <hyperlink r:id="rId6749" ref="D3518"/>
    <hyperlink r:id="rId6750" ref="A3519"/>
    <hyperlink r:id="rId6751" ref="D3519"/>
    <hyperlink r:id="rId6752" ref="A3520"/>
    <hyperlink r:id="rId6753" ref="D3520"/>
    <hyperlink r:id="rId6754" ref="A3521"/>
    <hyperlink r:id="rId6755" ref="D3521"/>
    <hyperlink r:id="rId6756" ref="A3522"/>
    <hyperlink r:id="rId6757" ref="D3522"/>
    <hyperlink r:id="rId6758" ref="A3523"/>
    <hyperlink r:id="rId6759" ref="D3523"/>
    <hyperlink r:id="rId6760" ref="A3524"/>
    <hyperlink r:id="rId6761" ref="D3524"/>
    <hyperlink r:id="rId6762" ref="A3525"/>
    <hyperlink r:id="rId6763" ref="D3525"/>
    <hyperlink r:id="rId6764" ref="A3526"/>
    <hyperlink r:id="rId6765" ref="D3526"/>
    <hyperlink r:id="rId6766" ref="A3527"/>
    <hyperlink r:id="rId6767" ref="D3527"/>
    <hyperlink r:id="rId6768" ref="A3528"/>
    <hyperlink r:id="rId6769" ref="D3528"/>
    <hyperlink r:id="rId6770" ref="A3529"/>
    <hyperlink r:id="rId6771" ref="D3529"/>
    <hyperlink r:id="rId6772" ref="A3530"/>
    <hyperlink r:id="rId6773" ref="D3530"/>
    <hyperlink r:id="rId6774" ref="A3531"/>
    <hyperlink r:id="rId6775" ref="D3531"/>
    <hyperlink r:id="rId6776" ref="A3532"/>
    <hyperlink r:id="rId6777" ref="D3532"/>
    <hyperlink r:id="rId6778" ref="A3533"/>
    <hyperlink r:id="rId6779" ref="D3533"/>
    <hyperlink r:id="rId6780" ref="A3534"/>
    <hyperlink r:id="rId6781" ref="D3534"/>
    <hyperlink r:id="rId6782" ref="A3535"/>
    <hyperlink r:id="rId6783" ref="D3535"/>
    <hyperlink r:id="rId6784" ref="A3536"/>
    <hyperlink r:id="rId6785" ref="D3536"/>
    <hyperlink r:id="rId6786" ref="A3537"/>
    <hyperlink r:id="rId6787" ref="D3537"/>
    <hyperlink r:id="rId6788" ref="A3538"/>
    <hyperlink r:id="rId6789" ref="D3538"/>
    <hyperlink r:id="rId6790" ref="A3539"/>
    <hyperlink r:id="rId6791" ref="D3539"/>
    <hyperlink r:id="rId6792" ref="A3540"/>
    <hyperlink r:id="rId6793" ref="D3540"/>
    <hyperlink r:id="rId6794" ref="A3541"/>
    <hyperlink r:id="rId6795" ref="D3541"/>
    <hyperlink r:id="rId6796" ref="A3542"/>
    <hyperlink r:id="rId6797" ref="D3542"/>
    <hyperlink r:id="rId6798" ref="A3543"/>
    <hyperlink r:id="rId6799" ref="D3543"/>
    <hyperlink r:id="rId6800" ref="A3544"/>
    <hyperlink r:id="rId6801" ref="D3544"/>
    <hyperlink r:id="rId6802" ref="A3545"/>
    <hyperlink r:id="rId6803" ref="D3545"/>
    <hyperlink r:id="rId6804" ref="A3546"/>
    <hyperlink r:id="rId6805" ref="D3546"/>
    <hyperlink r:id="rId6806" ref="A3547"/>
    <hyperlink r:id="rId6807" ref="D3547"/>
    <hyperlink r:id="rId6808" ref="A3548"/>
    <hyperlink r:id="rId6809" ref="D3548"/>
    <hyperlink r:id="rId6810" ref="A3549"/>
    <hyperlink r:id="rId6811" ref="D3549"/>
    <hyperlink r:id="rId6812" ref="A3550"/>
    <hyperlink r:id="rId6813" ref="D3550"/>
    <hyperlink r:id="rId6814" ref="A3551"/>
    <hyperlink r:id="rId6815" ref="D3551"/>
    <hyperlink r:id="rId6816" ref="A3552"/>
    <hyperlink r:id="rId6817" ref="D3552"/>
    <hyperlink r:id="rId6818" ref="A3553"/>
    <hyperlink r:id="rId6819" ref="D3553"/>
    <hyperlink r:id="rId6820" ref="A3554"/>
    <hyperlink r:id="rId6821" ref="D3554"/>
    <hyperlink r:id="rId6822" ref="A3555"/>
    <hyperlink r:id="rId6823" ref="D3555"/>
    <hyperlink r:id="rId6824" ref="A3556"/>
    <hyperlink r:id="rId6825" ref="D3556"/>
    <hyperlink r:id="rId6826" ref="A3557"/>
    <hyperlink r:id="rId6827" ref="D3557"/>
    <hyperlink r:id="rId6828" ref="A3558"/>
    <hyperlink r:id="rId6829" ref="D3558"/>
    <hyperlink r:id="rId6830" ref="A3559"/>
    <hyperlink r:id="rId6831" ref="D3559"/>
    <hyperlink r:id="rId6832" ref="A3560"/>
    <hyperlink r:id="rId6833" ref="D3560"/>
    <hyperlink r:id="rId6834" ref="A3561"/>
    <hyperlink r:id="rId6835" ref="D3561"/>
    <hyperlink r:id="rId6836" ref="A3562"/>
    <hyperlink r:id="rId6837" ref="D3562"/>
    <hyperlink r:id="rId6838" ref="A3563"/>
    <hyperlink r:id="rId6839" ref="D3563"/>
    <hyperlink r:id="rId6840" ref="A3564"/>
    <hyperlink r:id="rId6841" ref="D3564"/>
    <hyperlink r:id="rId6842" ref="A3565"/>
    <hyperlink r:id="rId6843" ref="D3565"/>
    <hyperlink r:id="rId6844" ref="A3566"/>
    <hyperlink r:id="rId6845" ref="D3566"/>
    <hyperlink r:id="rId6846" ref="A3567"/>
    <hyperlink r:id="rId6847" ref="D3567"/>
    <hyperlink r:id="rId6848" ref="A3568"/>
    <hyperlink r:id="rId6849" ref="D3568"/>
    <hyperlink r:id="rId6850" ref="A3569"/>
    <hyperlink r:id="rId6851" ref="D3569"/>
    <hyperlink r:id="rId6852" ref="A3570"/>
    <hyperlink r:id="rId6853" ref="D3570"/>
    <hyperlink r:id="rId6854" ref="A3571"/>
    <hyperlink r:id="rId6855" ref="D3571"/>
    <hyperlink r:id="rId6856" ref="A3572"/>
    <hyperlink r:id="rId6857" ref="D3572"/>
    <hyperlink r:id="rId6858" ref="A3573"/>
    <hyperlink r:id="rId6859" ref="D3573"/>
    <hyperlink r:id="rId6860" ref="A3574"/>
    <hyperlink r:id="rId6861" ref="D3574"/>
    <hyperlink r:id="rId6862" ref="A3575"/>
    <hyperlink r:id="rId6863" ref="D3575"/>
    <hyperlink r:id="rId6864" ref="A3576"/>
    <hyperlink r:id="rId6865" ref="D3576"/>
    <hyperlink r:id="rId6866" ref="A3577"/>
    <hyperlink r:id="rId6867" ref="D3577"/>
    <hyperlink r:id="rId6868" ref="A3578"/>
    <hyperlink r:id="rId6869" ref="D3578"/>
    <hyperlink r:id="rId6870" ref="A3579"/>
    <hyperlink r:id="rId6871" ref="D3579"/>
    <hyperlink r:id="rId6872" ref="A3580"/>
    <hyperlink r:id="rId6873" ref="D3580"/>
    <hyperlink r:id="rId6874" ref="A3581"/>
    <hyperlink r:id="rId6875" ref="D3581"/>
    <hyperlink r:id="rId6876" ref="A3582"/>
    <hyperlink r:id="rId6877" ref="D3582"/>
    <hyperlink r:id="rId6878" ref="A3583"/>
    <hyperlink r:id="rId6879" ref="D3583"/>
    <hyperlink r:id="rId6880" ref="A3584"/>
    <hyperlink r:id="rId6881" ref="D3584"/>
    <hyperlink r:id="rId6882" ref="A3585"/>
    <hyperlink r:id="rId6883" ref="D3585"/>
    <hyperlink r:id="rId6884" ref="A3586"/>
    <hyperlink r:id="rId6885" ref="D3586"/>
    <hyperlink r:id="rId6886" ref="A3587"/>
    <hyperlink r:id="rId6887" ref="D3587"/>
    <hyperlink r:id="rId6888" ref="A3588"/>
    <hyperlink r:id="rId6889" ref="D3588"/>
    <hyperlink r:id="rId6890" ref="A3589"/>
    <hyperlink r:id="rId6891" ref="D3589"/>
    <hyperlink r:id="rId6892" ref="A3590"/>
    <hyperlink r:id="rId6893" ref="D3590"/>
    <hyperlink r:id="rId6894" ref="A3591"/>
    <hyperlink r:id="rId6895" ref="D3591"/>
    <hyperlink r:id="rId6896" ref="A3592"/>
    <hyperlink r:id="rId6897" ref="D3592"/>
    <hyperlink r:id="rId6898" ref="A3593"/>
    <hyperlink r:id="rId6899" ref="D3593"/>
    <hyperlink r:id="rId6900" ref="A3594"/>
    <hyperlink r:id="rId6901" ref="D3594"/>
    <hyperlink r:id="rId6902" ref="A3595"/>
    <hyperlink r:id="rId6903" ref="D3595"/>
    <hyperlink r:id="rId6904" ref="A3596"/>
    <hyperlink r:id="rId6905" ref="D3596"/>
    <hyperlink r:id="rId6906" ref="A3597"/>
    <hyperlink r:id="rId6907" ref="D3597"/>
    <hyperlink r:id="rId6908" ref="A3598"/>
    <hyperlink r:id="rId6909" ref="D3598"/>
    <hyperlink r:id="rId6910" ref="A3599"/>
    <hyperlink r:id="rId6911" ref="D3599"/>
    <hyperlink r:id="rId6912" ref="A3600"/>
    <hyperlink r:id="rId6913" ref="D3600"/>
    <hyperlink r:id="rId6914" ref="A3601"/>
    <hyperlink r:id="rId6915" ref="D3601"/>
    <hyperlink r:id="rId6916" ref="A3602"/>
    <hyperlink r:id="rId6917" ref="D3602"/>
    <hyperlink r:id="rId6918" ref="A3603"/>
    <hyperlink r:id="rId6919" ref="D3603"/>
    <hyperlink r:id="rId6920" ref="A3604"/>
    <hyperlink r:id="rId6921" ref="D3604"/>
    <hyperlink r:id="rId6922" ref="A3605"/>
    <hyperlink r:id="rId6923" ref="D3605"/>
    <hyperlink r:id="rId6924" ref="A3606"/>
    <hyperlink r:id="rId6925" ref="D3606"/>
    <hyperlink r:id="rId6926" ref="A3607"/>
    <hyperlink r:id="rId6927" ref="D3607"/>
    <hyperlink r:id="rId6928" ref="A3608"/>
    <hyperlink r:id="rId6929" ref="D3608"/>
    <hyperlink r:id="rId6930" ref="A3609"/>
    <hyperlink r:id="rId6931" ref="D3609"/>
    <hyperlink r:id="rId6932" ref="A3610"/>
    <hyperlink r:id="rId6933" ref="D3610"/>
    <hyperlink r:id="rId6934" ref="A3611"/>
    <hyperlink r:id="rId6935" ref="D3611"/>
    <hyperlink r:id="rId6936" ref="A3612"/>
    <hyperlink r:id="rId6937" ref="D3612"/>
    <hyperlink r:id="rId6938" ref="A3613"/>
    <hyperlink r:id="rId6939" ref="D3613"/>
    <hyperlink r:id="rId6940" ref="A3614"/>
    <hyperlink r:id="rId6941" ref="D3614"/>
    <hyperlink r:id="rId6942" ref="A3615"/>
    <hyperlink r:id="rId6943" ref="D3615"/>
    <hyperlink r:id="rId6944" ref="A3616"/>
    <hyperlink r:id="rId6945" ref="D3616"/>
    <hyperlink r:id="rId6946" ref="A3617"/>
    <hyperlink r:id="rId6947" ref="D3617"/>
    <hyperlink r:id="rId6948" ref="A3618"/>
    <hyperlink r:id="rId6949" ref="D3618"/>
    <hyperlink r:id="rId6950" ref="A3619"/>
    <hyperlink r:id="rId6951" ref="D3619"/>
    <hyperlink r:id="rId6952" ref="A3620"/>
    <hyperlink r:id="rId6953" ref="D3620"/>
    <hyperlink r:id="rId6954" ref="A3621"/>
    <hyperlink r:id="rId6955" ref="D3621"/>
    <hyperlink r:id="rId6956" ref="A3622"/>
    <hyperlink r:id="rId6957" ref="D3622"/>
    <hyperlink r:id="rId6958" ref="A3623"/>
    <hyperlink r:id="rId6959" ref="D3623"/>
    <hyperlink r:id="rId6960" ref="A3624"/>
    <hyperlink r:id="rId6961" ref="D3624"/>
    <hyperlink r:id="rId6962" ref="A3625"/>
    <hyperlink r:id="rId6963" ref="D3625"/>
    <hyperlink r:id="rId6964" ref="A3626"/>
    <hyperlink r:id="rId6965" ref="D3626"/>
    <hyperlink r:id="rId6966" ref="A3627"/>
    <hyperlink r:id="rId6967" ref="D3627"/>
    <hyperlink r:id="rId6968" ref="A3628"/>
    <hyperlink r:id="rId6969" ref="D3628"/>
    <hyperlink r:id="rId6970" ref="A3629"/>
    <hyperlink r:id="rId6971" ref="D3629"/>
    <hyperlink r:id="rId6972" ref="A3630"/>
    <hyperlink r:id="rId6973" ref="D3630"/>
    <hyperlink r:id="rId6974" ref="A3631"/>
    <hyperlink r:id="rId6975" ref="D3631"/>
    <hyperlink r:id="rId6976" ref="A3632"/>
    <hyperlink r:id="rId6977" ref="D3632"/>
    <hyperlink r:id="rId6978" ref="A3633"/>
    <hyperlink r:id="rId6979" ref="D3633"/>
    <hyperlink r:id="rId6980" ref="A3634"/>
    <hyperlink r:id="rId6981" ref="D3634"/>
    <hyperlink r:id="rId6982" ref="A3635"/>
    <hyperlink r:id="rId6983" ref="D3635"/>
    <hyperlink r:id="rId6984" ref="A3636"/>
    <hyperlink r:id="rId6985" ref="D3636"/>
    <hyperlink r:id="rId6986" ref="A3637"/>
    <hyperlink r:id="rId6987" ref="D3637"/>
    <hyperlink r:id="rId6988" ref="A3638"/>
    <hyperlink r:id="rId6989" ref="D3638"/>
    <hyperlink r:id="rId6990" ref="A3639"/>
    <hyperlink r:id="rId6991" ref="D3639"/>
    <hyperlink r:id="rId6992" ref="A3640"/>
    <hyperlink r:id="rId6993" ref="D3640"/>
    <hyperlink r:id="rId6994" ref="A3641"/>
    <hyperlink r:id="rId6995" ref="D3641"/>
    <hyperlink r:id="rId6996" ref="A3642"/>
    <hyperlink r:id="rId6997" ref="D3642"/>
    <hyperlink r:id="rId6998" ref="A3643"/>
    <hyperlink r:id="rId6999" ref="D3643"/>
    <hyperlink r:id="rId7000" ref="A3644"/>
    <hyperlink r:id="rId7001" ref="D3644"/>
    <hyperlink r:id="rId7002" ref="A3645"/>
    <hyperlink r:id="rId7003" ref="D3645"/>
    <hyperlink r:id="rId7004" ref="A3646"/>
    <hyperlink r:id="rId7005" ref="D3646"/>
    <hyperlink r:id="rId7006" ref="A3647"/>
    <hyperlink r:id="rId7007" ref="D3647"/>
    <hyperlink r:id="rId7008" ref="A3648"/>
    <hyperlink r:id="rId7009" ref="D3648"/>
    <hyperlink r:id="rId7010" ref="A3649"/>
    <hyperlink r:id="rId7011" ref="D3649"/>
    <hyperlink r:id="rId7012" ref="A3650"/>
    <hyperlink r:id="rId7013" ref="D3650"/>
    <hyperlink r:id="rId7014" ref="A3651"/>
    <hyperlink r:id="rId7015" ref="D3651"/>
    <hyperlink r:id="rId7016" ref="A3652"/>
    <hyperlink r:id="rId7017" ref="D3652"/>
    <hyperlink r:id="rId7018" ref="A3653"/>
    <hyperlink r:id="rId7019" ref="D3653"/>
    <hyperlink r:id="rId7020" ref="A3654"/>
    <hyperlink r:id="rId7021" ref="D3654"/>
    <hyperlink r:id="rId7022" ref="A3655"/>
    <hyperlink r:id="rId7023" ref="D3655"/>
    <hyperlink r:id="rId7024" ref="A3656"/>
    <hyperlink r:id="rId7025" ref="D3656"/>
    <hyperlink r:id="rId7026" ref="A3657"/>
    <hyperlink r:id="rId7027" ref="D3657"/>
    <hyperlink r:id="rId7028" ref="A3658"/>
    <hyperlink r:id="rId7029" ref="D3658"/>
    <hyperlink r:id="rId7030" ref="A3659"/>
    <hyperlink r:id="rId7031" ref="D3659"/>
    <hyperlink r:id="rId7032" ref="A3660"/>
    <hyperlink r:id="rId7033" ref="D3660"/>
    <hyperlink r:id="rId7034" ref="A3661"/>
    <hyperlink r:id="rId7035" ref="D3661"/>
    <hyperlink r:id="rId7036" ref="A3662"/>
    <hyperlink r:id="rId7037" ref="D3662"/>
    <hyperlink r:id="rId7038" ref="A3663"/>
    <hyperlink r:id="rId7039" ref="D3663"/>
    <hyperlink r:id="rId7040" ref="A3664"/>
    <hyperlink r:id="rId7041" ref="D3664"/>
    <hyperlink r:id="rId7042" ref="A3665"/>
    <hyperlink r:id="rId7043" ref="D3665"/>
    <hyperlink r:id="rId7044" ref="A3666"/>
    <hyperlink r:id="rId7045" ref="D3666"/>
    <hyperlink r:id="rId7046" ref="A3667"/>
    <hyperlink r:id="rId7047" ref="D3667"/>
    <hyperlink r:id="rId7048" ref="A3668"/>
    <hyperlink r:id="rId7049" ref="D3668"/>
    <hyperlink r:id="rId7050" ref="A3669"/>
    <hyperlink r:id="rId7051" ref="D3669"/>
    <hyperlink r:id="rId7052" ref="A3670"/>
    <hyperlink r:id="rId7053" ref="D3670"/>
    <hyperlink r:id="rId7054" ref="A3671"/>
    <hyperlink r:id="rId7055" ref="D3671"/>
    <hyperlink r:id="rId7056" ref="A3672"/>
    <hyperlink r:id="rId7057" ref="D3672"/>
    <hyperlink r:id="rId7058" ref="A3673"/>
    <hyperlink r:id="rId7059" ref="D3673"/>
    <hyperlink r:id="rId7060" ref="A3674"/>
    <hyperlink r:id="rId7061" ref="D3674"/>
    <hyperlink r:id="rId7062" ref="A3675"/>
    <hyperlink r:id="rId7063" ref="D3675"/>
    <hyperlink r:id="rId7064" ref="A3676"/>
    <hyperlink r:id="rId7065" ref="D3676"/>
    <hyperlink r:id="rId7066" ref="A3677"/>
    <hyperlink r:id="rId7067" ref="D3677"/>
    <hyperlink r:id="rId7068" ref="A3678"/>
    <hyperlink r:id="rId7069" ref="D3678"/>
    <hyperlink r:id="rId7070" ref="A3679"/>
    <hyperlink r:id="rId7071" ref="D3679"/>
    <hyperlink r:id="rId7072" ref="A3680"/>
    <hyperlink r:id="rId7073" ref="D3680"/>
    <hyperlink r:id="rId7074" ref="A3681"/>
    <hyperlink r:id="rId7075" ref="D3681"/>
    <hyperlink r:id="rId7076" ref="A3682"/>
    <hyperlink r:id="rId7077" ref="D3682"/>
    <hyperlink r:id="rId7078" ref="A3683"/>
    <hyperlink r:id="rId7079" ref="D3683"/>
    <hyperlink r:id="rId7080" ref="A3684"/>
    <hyperlink r:id="rId7081" ref="D3684"/>
    <hyperlink r:id="rId7082" ref="A3685"/>
    <hyperlink r:id="rId7083" ref="D3685"/>
    <hyperlink r:id="rId7084" ref="A3686"/>
    <hyperlink r:id="rId7085" ref="D3686"/>
    <hyperlink r:id="rId7086" ref="A3687"/>
    <hyperlink r:id="rId7087" ref="D3687"/>
    <hyperlink r:id="rId7088" ref="A3688"/>
    <hyperlink r:id="rId7089" ref="D3688"/>
    <hyperlink r:id="rId7090" ref="A3689"/>
    <hyperlink r:id="rId7091" ref="D3689"/>
    <hyperlink r:id="rId7092" ref="A3690"/>
    <hyperlink r:id="rId7093" ref="D3690"/>
    <hyperlink r:id="rId7094" ref="A3691"/>
    <hyperlink r:id="rId7095" ref="D3691"/>
    <hyperlink r:id="rId7096" ref="A3692"/>
    <hyperlink r:id="rId7097" ref="D3692"/>
    <hyperlink r:id="rId7098" ref="A3693"/>
    <hyperlink r:id="rId7099" ref="D3693"/>
    <hyperlink r:id="rId7100" ref="A3694"/>
    <hyperlink r:id="rId7101" ref="D3694"/>
    <hyperlink r:id="rId7102" ref="A3695"/>
    <hyperlink r:id="rId7103" ref="D3695"/>
    <hyperlink r:id="rId7104" ref="A3696"/>
    <hyperlink r:id="rId7105" ref="D3696"/>
    <hyperlink r:id="rId7106" ref="A3697"/>
    <hyperlink r:id="rId7107" ref="D3697"/>
    <hyperlink r:id="rId7108" ref="A3698"/>
    <hyperlink r:id="rId7109" ref="D3698"/>
    <hyperlink r:id="rId7110" ref="A3699"/>
    <hyperlink r:id="rId7111" ref="D3699"/>
    <hyperlink r:id="rId7112" ref="A3700"/>
    <hyperlink r:id="rId7113" ref="D3700"/>
    <hyperlink r:id="rId7114" ref="A3701"/>
    <hyperlink r:id="rId7115" ref="D3701"/>
    <hyperlink r:id="rId7116" ref="A3702"/>
    <hyperlink r:id="rId7117" ref="D3702"/>
    <hyperlink r:id="rId7118" ref="A3703"/>
    <hyperlink r:id="rId7119" ref="D3703"/>
    <hyperlink r:id="rId7120" ref="A3704"/>
    <hyperlink r:id="rId7121" ref="D3704"/>
    <hyperlink r:id="rId7122" ref="A3705"/>
    <hyperlink r:id="rId7123" ref="D3705"/>
    <hyperlink r:id="rId7124" ref="A3706"/>
    <hyperlink r:id="rId7125" ref="D3706"/>
    <hyperlink r:id="rId7126" ref="A3707"/>
    <hyperlink r:id="rId7127" ref="D3707"/>
    <hyperlink r:id="rId7128" ref="A3708"/>
    <hyperlink r:id="rId7129" ref="D3708"/>
    <hyperlink r:id="rId7130" ref="A3709"/>
    <hyperlink r:id="rId7131" ref="D3709"/>
    <hyperlink r:id="rId7132" ref="A3710"/>
    <hyperlink r:id="rId7133" ref="D3710"/>
    <hyperlink r:id="rId7134" ref="A3711"/>
    <hyperlink r:id="rId7135" ref="D3711"/>
    <hyperlink r:id="rId7136" ref="A3712"/>
    <hyperlink r:id="rId7137" ref="D3712"/>
    <hyperlink r:id="rId7138" ref="A3713"/>
    <hyperlink r:id="rId7139" ref="D3713"/>
    <hyperlink r:id="rId7140" ref="A3714"/>
    <hyperlink r:id="rId7141" ref="D3714"/>
    <hyperlink r:id="rId7142" ref="A3715"/>
    <hyperlink r:id="rId7143" ref="D3715"/>
    <hyperlink r:id="rId7144" ref="A3716"/>
    <hyperlink r:id="rId7145" ref="D3716"/>
    <hyperlink r:id="rId7146" ref="A3717"/>
    <hyperlink r:id="rId7147" ref="D3717"/>
    <hyperlink r:id="rId7148" ref="A3718"/>
    <hyperlink r:id="rId7149" ref="D3718"/>
    <hyperlink r:id="rId7150" ref="A3719"/>
    <hyperlink r:id="rId7151" ref="D3719"/>
    <hyperlink r:id="rId7152" ref="A3720"/>
    <hyperlink r:id="rId7153" ref="D3720"/>
    <hyperlink r:id="rId7154" ref="A3721"/>
    <hyperlink r:id="rId7155" ref="D3721"/>
    <hyperlink r:id="rId7156" ref="A3722"/>
    <hyperlink r:id="rId7157" ref="D3722"/>
    <hyperlink r:id="rId7158" ref="A3723"/>
    <hyperlink r:id="rId7159" ref="D3723"/>
    <hyperlink r:id="rId7160" ref="A3724"/>
    <hyperlink r:id="rId7161" ref="D3724"/>
    <hyperlink r:id="rId7162" ref="A3725"/>
    <hyperlink r:id="rId7163" ref="D3725"/>
    <hyperlink r:id="rId7164" ref="A3726"/>
    <hyperlink r:id="rId7165" ref="D3726"/>
    <hyperlink r:id="rId7166" ref="A3727"/>
    <hyperlink r:id="rId7167" ref="D3727"/>
    <hyperlink r:id="rId7168" ref="A3728"/>
    <hyperlink r:id="rId7169" ref="D3728"/>
    <hyperlink r:id="rId7170" ref="A3729"/>
    <hyperlink r:id="rId7171" ref="D3729"/>
    <hyperlink r:id="rId7172" ref="A3730"/>
    <hyperlink r:id="rId7173" ref="D3730"/>
    <hyperlink r:id="rId7174" ref="A3731"/>
    <hyperlink r:id="rId7175" ref="D3731"/>
    <hyperlink r:id="rId7176" ref="A3732"/>
    <hyperlink r:id="rId7177" ref="D3732"/>
    <hyperlink r:id="rId7178" ref="A3733"/>
    <hyperlink r:id="rId7179" ref="D3733"/>
    <hyperlink r:id="rId7180" ref="A3734"/>
    <hyperlink r:id="rId7181" ref="D3734"/>
    <hyperlink r:id="rId7182" ref="A3735"/>
    <hyperlink r:id="rId7183" ref="D3735"/>
    <hyperlink r:id="rId7184" ref="A3736"/>
    <hyperlink r:id="rId7185" ref="D3736"/>
    <hyperlink r:id="rId7186" ref="A3737"/>
    <hyperlink r:id="rId7187" ref="D3737"/>
    <hyperlink r:id="rId7188" ref="A3738"/>
    <hyperlink r:id="rId7189" ref="D3738"/>
    <hyperlink r:id="rId7190" ref="A3739"/>
    <hyperlink r:id="rId7191" ref="D3739"/>
    <hyperlink r:id="rId7192" ref="A3740"/>
    <hyperlink r:id="rId7193" ref="D3740"/>
    <hyperlink r:id="rId7194" ref="A3741"/>
    <hyperlink r:id="rId7195" ref="D3741"/>
    <hyperlink r:id="rId7196" ref="A3742"/>
    <hyperlink r:id="rId7197" ref="D3742"/>
    <hyperlink r:id="rId7198" ref="A3743"/>
    <hyperlink r:id="rId7199" ref="D3743"/>
    <hyperlink r:id="rId7200" ref="A3744"/>
    <hyperlink r:id="rId7201" ref="D3744"/>
    <hyperlink r:id="rId7202" ref="A3745"/>
    <hyperlink r:id="rId7203" ref="D3745"/>
    <hyperlink r:id="rId7204" ref="A3746"/>
    <hyperlink r:id="rId7205" ref="D3746"/>
    <hyperlink r:id="rId7206" ref="A3747"/>
    <hyperlink r:id="rId7207" ref="D3747"/>
    <hyperlink r:id="rId7208" ref="A3748"/>
    <hyperlink r:id="rId7209" ref="D3748"/>
    <hyperlink r:id="rId7210" ref="A3749"/>
    <hyperlink r:id="rId7211" ref="D3749"/>
    <hyperlink r:id="rId7212" ref="A3750"/>
    <hyperlink r:id="rId7213" ref="D3750"/>
    <hyperlink r:id="rId7214" ref="A3751"/>
    <hyperlink r:id="rId7215" ref="D3751"/>
    <hyperlink r:id="rId7216" ref="A3752"/>
    <hyperlink r:id="rId7217" ref="D3752"/>
    <hyperlink r:id="rId7218" ref="A3753"/>
    <hyperlink r:id="rId7219" ref="D3753"/>
    <hyperlink r:id="rId7220" ref="A3754"/>
    <hyperlink r:id="rId7221" ref="D3754"/>
    <hyperlink r:id="rId7222" ref="A3755"/>
    <hyperlink r:id="rId7223" ref="D3755"/>
    <hyperlink r:id="rId7224" ref="A3756"/>
    <hyperlink r:id="rId7225" ref="D3756"/>
    <hyperlink r:id="rId7226" ref="A3757"/>
    <hyperlink r:id="rId7227" ref="D3757"/>
    <hyperlink r:id="rId7228" ref="A3758"/>
    <hyperlink r:id="rId7229" ref="D3758"/>
    <hyperlink r:id="rId7230" ref="A3759"/>
    <hyperlink r:id="rId7231" ref="D3759"/>
    <hyperlink r:id="rId7232" ref="A3760"/>
    <hyperlink r:id="rId7233" ref="D3760"/>
    <hyperlink r:id="rId7234" ref="A3761"/>
    <hyperlink r:id="rId7235" ref="A3762"/>
    <hyperlink r:id="rId7236" ref="A3763"/>
    <hyperlink r:id="rId7237" ref="D3763"/>
    <hyperlink r:id="rId7238" ref="A3764"/>
    <hyperlink r:id="rId7239" ref="D3764"/>
    <hyperlink r:id="rId7240" ref="A3765"/>
    <hyperlink r:id="rId7241" ref="D3765"/>
    <hyperlink r:id="rId7242" ref="A3766"/>
    <hyperlink r:id="rId7243" ref="D3766"/>
    <hyperlink r:id="rId7244" ref="A3767"/>
    <hyperlink r:id="rId7245" ref="D3767"/>
    <hyperlink r:id="rId7246" ref="A3768"/>
    <hyperlink r:id="rId7247" ref="D3768"/>
    <hyperlink r:id="rId7248" ref="A3769"/>
    <hyperlink r:id="rId7249" ref="D3769"/>
    <hyperlink r:id="rId7250" ref="A3770"/>
    <hyperlink r:id="rId7251" ref="A3771"/>
    <hyperlink r:id="rId7252" ref="A3772"/>
    <hyperlink r:id="rId7253" ref="D3772"/>
    <hyperlink r:id="rId7254" ref="A3773"/>
    <hyperlink r:id="rId7255" ref="D3773"/>
    <hyperlink r:id="rId7256" ref="A3774"/>
    <hyperlink r:id="rId7257" ref="D3774"/>
    <hyperlink r:id="rId7258" ref="A3775"/>
    <hyperlink r:id="rId7259" ref="D3775"/>
    <hyperlink r:id="rId7260" ref="A3776"/>
    <hyperlink r:id="rId7261" ref="D3776"/>
    <hyperlink r:id="rId7262" ref="A3777"/>
    <hyperlink r:id="rId7263" ref="D3777"/>
    <hyperlink r:id="rId7264" ref="A3778"/>
    <hyperlink r:id="rId7265" ref="D3778"/>
    <hyperlink r:id="rId7266" ref="A3779"/>
    <hyperlink r:id="rId7267" ref="D3779"/>
    <hyperlink r:id="rId7268" ref="A3780"/>
    <hyperlink r:id="rId7269" ref="D3780"/>
    <hyperlink r:id="rId7270" ref="A3781"/>
    <hyperlink r:id="rId7271" ref="D3781"/>
    <hyperlink r:id="rId7272" ref="A3782"/>
    <hyperlink r:id="rId7273" ref="D3782"/>
    <hyperlink r:id="rId7274" ref="A3783"/>
    <hyperlink r:id="rId7275" ref="D3783"/>
    <hyperlink r:id="rId7276" ref="A3784"/>
    <hyperlink r:id="rId7277" ref="D3784"/>
    <hyperlink r:id="rId7278" ref="A3785"/>
    <hyperlink r:id="rId7279" ref="D3785"/>
    <hyperlink r:id="rId7280" ref="A3786"/>
    <hyperlink r:id="rId7281" ref="D3786"/>
    <hyperlink r:id="rId7282" ref="A3787"/>
    <hyperlink r:id="rId7283" ref="D3787"/>
    <hyperlink r:id="rId7284" ref="A3788"/>
    <hyperlink r:id="rId7285" ref="D3788"/>
    <hyperlink r:id="rId7286" ref="A3789"/>
    <hyperlink r:id="rId7287" ref="D3789"/>
    <hyperlink r:id="rId7288" ref="A3790"/>
    <hyperlink r:id="rId7289" ref="D3790"/>
    <hyperlink r:id="rId7290" ref="A3791"/>
    <hyperlink r:id="rId7291" ref="D3791"/>
    <hyperlink r:id="rId7292" ref="A3792"/>
    <hyperlink r:id="rId7293" ref="D3792"/>
    <hyperlink r:id="rId7294" ref="A3793"/>
    <hyperlink r:id="rId7295" ref="D3793"/>
    <hyperlink r:id="rId7296" ref="A3794"/>
    <hyperlink r:id="rId7297" ref="D3794"/>
    <hyperlink r:id="rId7298" ref="A3795"/>
    <hyperlink r:id="rId7299" ref="D3795"/>
    <hyperlink r:id="rId7300" ref="A3796"/>
    <hyperlink r:id="rId7301" ref="D3796"/>
    <hyperlink r:id="rId7302" ref="A3797"/>
    <hyperlink r:id="rId7303" ref="D3797"/>
    <hyperlink r:id="rId7304" ref="A3798"/>
    <hyperlink r:id="rId7305" ref="D3798"/>
    <hyperlink r:id="rId7306" ref="A3799"/>
    <hyperlink r:id="rId7307" ref="D3799"/>
    <hyperlink r:id="rId7308" ref="A3800"/>
    <hyperlink r:id="rId7309" ref="D3800"/>
    <hyperlink r:id="rId7310" ref="A3801"/>
    <hyperlink r:id="rId7311" ref="D3801"/>
    <hyperlink r:id="rId7312" ref="A3802"/>
    <hyperlink r:id="rId7313" ref="D3802"/>
    <hyperlink r:id="rId7314" ref="A3803"/>
    <hyperlink r:id="rId7315" ref="D3803"/>
    <hyperlink r:id="rId7316" ref="A3804"/>
    <hyperlink r:id="rId7317" ref="D3804"/>
    <hyperlink r:id="rId7318" ref="A3805"/>
    <hyperlink r:id="rId7319" ref="D3805"/>
    <hyperlink r:id="rId7320" ref="A3806"/>
    <hyperlink r:id="rId7321" ref="D3806"/>
    <hyperlink r:id="rId7322" ref="A3807"/>
    <hyperlink r:id="rId7323" ref="D3807"/>
    <hyperlink r:id="rId7324" ref="A3808"/>
    <hyperlink r:id="rId7325" ref="D3808"/>
    <hyperlink r:id="rId7326" ref="A3809"/>
    <hyperlink r:id="rId7327" ref="D3809"/>
    <hyperlink r:id="rId7328" ref="A3810"/>
    <hyperlink r:id="rId7329" ref="D3810"/>
    <hyperlink r:id="rId7330" ref="A3811"/>
    <hyperlink r:id="rId7331" ref="D3811"/>
    <hyperlink r:id="rId7332" ref="A3812"/>
    <hyperlink r:id="rId7333" ref="D3812"/>
    <hyperlink r:id="rId7334" ref="A3813"/>
    <hyperlink r:id="rId7335" ref="D3813"/>
    <hyperlink r:id="rId7336" ref="A3814"/>
    <hyperlink r:id="rId7337" ref="D3814"/>
    <hyperlink r:id="rId7338" ref="A3815"/>
    <hyperlink r:id="rId7339" ref="D3815"/>
    <hyperlink r:id="rId7340" ref="A3816"/>
    <hyperlink r:id="rId7341" ref="D3816"/>
    <hyperlink r:id="rId7342" ref="A3817"/>
    <hyperlink r:id="rId7343" ref="D3817"/>
    <hyperlink r:id="rId7344" ref="A3818"/>
    <hyperlink r:id="rId7345" ref="D3818"/>
    <hyperlink r:id="rId7346" ref="A3819"/>
    <hyperlink r:id="rId7347" ref="D3819"/>
    <hyperlink r:id="rId7348" ref="A3820"/>
    <hyperlink r:id="rId7349" ref="D3820"/>
    <hyperlink r:id="rId7350" ref="A3821"/>
    <hyperlink r:id="rId7351" ref="D3821"/>
    <hyperlink r:id="rId7352" ref="A3822"/>
    <hyperlink r:id="rId7353" ref="D3822"/>
    <hyperlink r:id="rId7354" ref="A3823"/>
    <hyperlink r:id="rId7355" ref="D3823"/>
    <hyperlink r:id="rId7356" ref="A3824"/>
    <hyperlink r:id="rId7357" ref="D3824"/>
    <hyperlink r:id="rId7358" ref="A3825"/>
    <hyperlink r:id="rId7359" ref="D3825"/>
    <hyperlink r:id="rId7360" ref="A3826"/>
    <hyperlink r:id="rId7361" ref="D3826"/>
    <hyperlink r:id="rId7362" ref="A3827"/>
    <hyperlink r:id="rId7363" ref="D3827"/>
    <hyperlink r:id="rId7364" ref="A3828"/>
    <hyperlink r:id="rId7365" ref="D3828"/>
    <hyperlink r:id="rId7366" ref="A3829"/>
    <hyperlink r:id="rId7367" ref="D3829"/>
    <hyperlink r:id="rId7368" ref="A3830"/>
    <hyperlink r:id="rId7369" ref="D3830"/>
    <hyperlink r:id="rId7370" ref="A3831"/>
    <hyperlink r:id="rId7371" ref="D3831"/>
    <hyperlink r:id="rId7372" ref="A3832"/>
    <hyperlink r:id="rId7373" ref="D3832"/>
    <hyperlink r:id="rId7374" ref="A3833"/>
    <hyperlink r:id="rId7375" ref="D3833"/>
    <hyperlink r:id="rId7376" ref="A3834"/>
    <hyperlink r:id="rId7377" ref="D3834"/>
    <hyperlink r:id="rId7378" ref="A3835"/>
    <hyperlink r:id="rId7379" ref="D3835"/>
    <hyperlink r:id="rId7380" ref="A3836"/>
    <hyperlink r:id="rId7381" ref="D3836"/>
    <hyperlink r:id="rId7382" ref="A3837"/>
    <hyperlink r:id="rId7383" ref="D3837"/>
    <hyperlink r:id="rId7384" ref="A3838"/>
    <hyperlink r:id="rId7385" ref="D3838"/>
    <hyperlink r:id="rId7386" ref="A3839"/>
    <hyperlink r:id="rId7387" ref="D3839"/>
    <hyperlink r:id="rId7388" ref="A3840"/>
    <hyperlink r:id="rId7389" ref="D3840"/>
    <hyperlink r:id="rId7390" ref="A3841"/>
    <hyperlink r:id="rId7391" ref="D3841"/>
    <hyperlink r:id="rId7392" ref="A3842"/>
    <hyperlink r:id="rId7393" ref="D3842"/>
    <hyperlink r:id="rId7394" ref="A3843"/>
    <hyperlink r:id="rId7395" ref="D3843"/>
    <hyperlink r:id="rId7396" ref="A3844"/>
    <hyperlink r:id="rId7397" ref="D3844"/>
    <hyperlink r:id="rId7398" ref="A3845"/>
    <hyperlink r:id="rId7399" ref="D3845"/>
    <hyperlink r:id="rId7400" ref="A3846"/>
    <hyperlink r:id="rId7401" ref="D3846"/>
    <hyperlink r:id="rId7402" ref="D3847"/>
    <hyperlink r:id="rId7403" ref="D3848"/>
    <hyperlink r:id="rId7404" ref="A3849"/>
    <hyperlink r:id="rId7405" ref="D3849"/>
    <hyperlink r:id="rId7406" ref="A3850"/>
    <hyperlink r:id="rId7407" ref="D3850"/>
    <hyperlink r:id="rId7408" ref="A3851"/>
    <hyperlink r:id="rId7409" ref="D3851"/>
    <hyperlink r:id="rId7410" ref="A3852"/>
    <hyperlink r:id="rId7411" ref="D3852"/>
    <hyperlink r:id="rId7412" ref="A3853"/>
    <hyperlink r:id="rId7413" ref="D3853"/>
    <hyperlink r:id="rId7414" ref="A3854"/>
    <hyperlink r:id="rId7415" ref="D3854"/>
    <hyperlink r:id="rId7416" ref="A3855"/>
    <hyperlink r:id="rId7417" ref="D3855"/>
    <hyperlink r:id="rId7418" ref="A3856"/>
    <hyperlink r:id="rId7419" ref="D3856"/>
    <hyperlink r:id="rId7420" ref="A3857"/>
    <hyperlink r:id="rId7421" ref="D3857"/>
    <hyperlink r:id="rId7422" ref="A3858"/>
    <hyperlink r:id="rId7423" ref="D3858"/>
    <hyperlink r:id="rId7424" ref="D3859"/>
    <hyperlink r:id="rId7425" ref="D3860"/>
    <hyperlink r:id="rId7426" ref="D3861"/>
    <hyperlink r:id="rId7427" ref="D3862"/>
    <hyperlink r:id="rId7428" ref="D3863"/>
    <hyperlink r:id="rId7429" ref="D3864"/>
    <hyperlink r:id="rId7430" ref="D3865"/>
    <hyperlink r:id="rId7431" ref="D3866"/>
    <hyperlink r:id="rId7432" ref="D3867"/>
    <hyperlink r:id="rId7433" ref="D3868"/>
    <hyperlink r:id="rId7434" ref="D3869"/>
    <hyperlink r:id="rId7435" ref="D3870"/>
    <hyperlink r:id="rId7436" ref="D3871"/>
    <hyperlink r:id="rId7437" ref="D3872"/>
    <hyperlink r:id="rId7438" ref="D3873"/>
    <hyperlink r:id="rId7439" ref="D3874"/>
    <hyperlink r:id="rId7440" ref="D3875"/>
    <hyperlink r:id="rId7441" ref="D3876"/>
    <hyperlink r:id="rId7442" ref="D3877"/>
    <hyperlink r:id="rId7443" ref="D3878"/>
    <hyperlink r:id="rId7444" ref="D3879"/>
    <hyperlink r:id="rId7445" ref="D3880"/>
    <hyperlink r:id="rId7446" ref="D3881"/>
    <hyperlink r:id="rId7447" ref="D3882"/>
    <hyperlink r:id="rId7448" ref="D3883"/>
    <hyperlink r:id="rId7449" ref="D3884"/>
    <hyperlink r:id="rId7450" ref="D3885"/>
    <hyperlink r:id="rId7451" ref="D3886"/>
    <hyperlink r:id="rId7452" ref="D3887"/>
    <hyperlink r:id="rId7453" ref="D3888"/>
    <hyperlink r:id="rId7454" ref="D3889"/>
    <hyperlink r:id="rId7455" ref="D3890"/>
    <hyperlink r:id="rId7456" ref="D3891"/>
    <hyperlink r:id="rId7457" ref="F3891"/>
    <hyperlink r:id="rId7458" ref="D3892"/>
    <hyperlink r:id="rId7459" ref="A3893"/>
    <hyperlink r:id="rId7460" ref="D3893"/>
    <hyperlink r:id="rId7461" ref="A3894"/>
    <hyperlink r:id="rId7462" ref="D3894"/>
    <hyperlink r:id="rId7463" ref="A3895"/>
    <hyperlink r:id="rId7464" ref="D3895"/>
    <hyperlink r:id="rId7465" ref="A3896"/>
    <hyperlink r:id="rId7466" ref="D3896"/>
    <hyperlink r:id="rId7467" ref="A3897"/>
    <hyperlink r:id="rId7468" ref="D3897"/>
    <hyperlink r:id="rId7469" ref="A3898"/>
    <hyperlink r:id="rId7470" ref="D3898"/>
    <hyperlink r:id="rId7471" ref="A3899"/>
    <hyperlink r:id="rId7472" ref="D3899"/>
    <hyperlink r:id="rId7473" ref="A3900"/>
    <hyperlink r:id="rId7474" ref="D3900"/>
    <hyperlink r:id="rId7475" ref="A3901"/>
    <hyperlink r:id="rId7476" ref="D3901"/>
    <hyperlink r:id="rId7477" ref="A3902"/>
    <hyperlink r:id="rId7478" ref="D3902"/>
    <hyperlink r:id="rId7479" ref="A3903"/>
    <hyperlink r:id="rId7480" ref="D3903"/>
    <hyperlink r:id="rId7481" ref="A3904"/>
    <hyperlink r:id="rId7482" ref="D3904"/>
    <hyperlink r:id="rId7483" ref="A3905"/>
    <hyperlink r:id="rId7484" ref="D3905"/>
    <hyperlink r:id="rId7485" ref="A3906"/>
    <hyperlink r:id="rId7486" ref="D3906"/>
    <hyperlink r:id="rId7487" ref="A3907"/>
    <hyperlink r:id="rId7488" ref="D3907"/>
    <hyperlink r:id="rId7489" ref="A3908"/>
    <hyperlink r:id="rId7490" ref="D3908"/>
    <hyperlink r:id="rId7491" ref="A3909"/>
    <hyperlink r:id="rId7492" ref="D3909"/>
    <hyperlink r:id="rId7493" ref="A3910"/>
    <hyperlink r:id="rId7494" ref="A3911"/>
    <hyperlink r:id="rId7495" ref="A3912"/>
    <hyperlink r:id="rId7496" ref="D3912"/>
    <hyperlink r:id="rId7497" ref="A3913"/>
    <hyperlink r:id="rId7498" ref="D3913"/>
    <hyperlink r:id="rId7499" ref="A3914"/>
    <hyperlink r:id="rId7500" ref="D3914"/>
    <hyperlink r:id="rId7501" ref="A3915"/>
    <hyperlink r:id="rId7502" ref="A3916"/>
    <hyperlink r:id="rId7503" ref="A3917"/>
    <hyperlink r:id="rId7504" ref="D3917"/>
    <hyperlink r:id="rId7505" ref="A3918"/>
    <hyperlink r:id="rId7506" ref="D3918"/>
    <hyperlink r:id="rId7507" ref="A3919"/>
    <hyperlink r:id="rId7508" ref="D3919"/>
    <hyperlink r:id="rId7509" ref="A3920"/>
    <hyperlink r:id="rId7510" ref="D3920"/>
    <hyperlink r:id="rId7511" ref="A3921"/>
    <hyperlink r:id="rId7512" ref="D3921"/>
    <hyperlink r:id="rId7513" ref="A3922"/>
    <hyperlink r:id="rId7514" ref="D3922"/>
    <hyperlink r:id="rId7515" ref="A3923"/>
    <hyperlink r:id="rId7516" ref="D3923"/>
    <hyperlink r:id="rId7517" ref="A3924"/>
    <hyperlink r:id="rId7518" ref="D3924"/>
    <hyperlink r:id="rId7519" ref="A3925"/>
    <hyperlink r:id="rId7520" ref="D3925"/>
    <hyperlink r:id="rId7521" ref="A3926"/>
    <hyperlink r:id="rId7522" ref="D3926"/>
    <hyperlink r:id="rId7523" ref="A3927"/>
    <hyperlink r:id="rId7524" ref="D3927"/>
    <hyperlink r:id="rId7525" ref="A3928"/>
    <hyperlink r:id="rId7526" ref="D3928"/>
    <hyperlink r:id="rId7527" ref="A3929"/>
    <hyperlink r:id="rId7528" ref="A3930"/>
    <hyperlink r:id="rId7529" ref="A3931"/>
    <hyperlink r:id="rId7530" ref="D3931"/>
    <hyperlink r:id="rId7531" ref="A3932"/>
    <hyperlink r:id="rId7532" ref="D3932"/>
    <hyperlink r:id="rId7533" ref="A3933"/>
    <hyperlink r:id="rId7534" ref="D3933"/>
    <hyperlink r:id="rId7535" ref="A3934"/>
    <hyperlink r:id="rId7536" ref="D3934"/>
    <hyperlink r:id="rId7537" ref="A3935"/>
    <hyperlink r:id="rId7538" ref="D3935"/>
    <hyperlink r:id="rId7539" ref="A3936"/>
    <hyperlink r:id="rId7540" ref="D3936"/>
    <hyperlink r:id="rId7541" ref="A3937"/>
    <hyperlink r:id="rId7542" ref="D3937"/>
    <hyperlink r:id="rId7543" ref="A3938"/>
    <hyperlink r:id="rId7544" ref="D3938"/>
    <hyperlink r:id="rId7545" ref="A3939"/>
    <hyperlink r:id="rId7546" ref="D3939"/>
    <hyperlink r:id="rId7547" ref="A3940"/>
    <hyperlink r:id="rId7548" ref="D3940"/>
    <hyperlink r:id="rId7549" ref="A3941"/>
    <hyperlink r:id="rId7550" ref="D3941"/>
    <hyperlink r:id="rId7551" ref="A3942"/>
    <hyperlink r:id="rId7552" ref="D3942"/>
    <hyperlink r:id="rId7553" ref="A3943"/>
    <hyperlink r:id="rId7554" ref="D3943"/>
    <hyperlink r:id="rId7555" ref="A3944"/>
    <hyperlink r:id="rId7556" ref="D3944"/>
    <hyperlink r:id="rId7557" ref="A3945"/>
    <hyperlink r:id="rId7558" ref="D3945"/>
    <hyperlink r:id="rId7559" ref="A3946"/>
    <hyperlink r:id="rId7560" ref="D3946"/>
    <hyperlink r:id="rId7561" ref="A3947"/>
    <hyperlink r:id="rId7562" ref="D3947"/>
    <hyperlink r:id="rId7563" ref="A3948"/>
    <hyperlink r:id="rId7564" ref="D3948"/>
    <hyperlink r:id="rId7565" ref="A3949"/>
    <hyperlink r:id="rId7566" ref="D3949"/>
    <hyperlink r:id="rId7567" ref="A3950"/>
    <hyperlink r:id="rId7568" ref="D3950"/>
    <hyperlink r:id="rId7569" ref="A3951"/>
    <hyperlink r:id="rId7570" ref="D3951"/>
    <hyperlink r:id="rId7571" ref="A3952"/>
    <hyperlink r:id="rId7572" ref="D3952"/>
    <hyperlink r:id="rId7573" ref="A3953"/>
    <hyperlink r:id="rId7574" ref="D3953"/>
    <hyperlink r:id="rId7575" ref="A3954"/>
    <hyperlink r:id="rId7576" ref="D3954"/>
    <hyperlink r:id="rId7577" ref="A3955"/>
    <hyperlink r:id="rId7578" ref="D3955"/>
    <hyperlink r:id="rId7579" ref="A3956"/>
    <hyperlink r:id="rId7580" ref="D3956"/>
    <hyperlink r:id="rId7581" ref="A3957"/>
    <hyperlink r:id="rId7582" ref="D3957"/>
    <hyperlink r:id="rId7583" ref="A3958"/>
    <hyperlink r:id="rId7584" ref="D3958"/>
    <hyperlink r:id="rId7585" ref="A3959"/>
    <hyperlink r:id="rId7586" ref="D3959"/>
    <hyperlink r:id="rId7587" ref="A3960"/>
    <hyperlink r:id="rId7588" ref="D3960"/>
    <hyperlink r:id="rId7589" ref="A3961"/>
    <hyperlink r:id="rId7590" ref="D3961"/>
    <hyperlink r:id="rId7591" ref="A3962"/>
    <hyperlink r:id="rId7592" ref="D3962"/>
    <hyperlink r:id="rId7593" ref="A3963"/>
    <hyperlink r:id="rId7594" ref="D3963"/>
    <hyperlink r:id="rId7595" ref="A3964"/>
    <hyperlink r:id="rId7596" ref="D3964"/>
    <hyperlink r:id="rId7597" ref="A3965"/>
    <hyperlink r:id="rId7598" ref="D3965"/>
    <hyperlink r:id="rId7599" ref="A3966"/>
    <hyperlink r:id="rId7600" ref="D3966"/>
    <hyperlink r:id="rId7601" ref="A3967"/>
    <hyperlink r:id="rId7602" ref="D3967"/>
    <hyperlink r:id="rId7603" ref="A3968"/>
    <hyperlink r:id="rId7604" ref="D3968"/>
    <hyperlink r:id="rId7605" ref="A3969"/>
    <hyperlink r:id="rId7606" ref="D3969"/>
    <hyperlink r:id="rId7607" ref="A3970"/>
    <hyperlink r:id="rId7608" ref="D3970"/>
    <hyperlink r:id="rId7609" ref="A3971"/>
    <hyperlink r:id="rId7610" ref="D3971"/>
    <hyperlink r:id="rId7611" ref="A3972"/>
    <hyperlink r:id="rId7612" ref="D3972"/>
    <hyperlink r:id="rId7613" ref="A3973"/>
    <hyperlink r:id="rId7614" ref="D3973"/>
    <hyperlink r:id="rId7615" ref="A3974"/>
    <hyperlink r:id="rId7616" ref="D3974"/>
    <hyperlink r:id="rId7617" ref="A3975"/>
    <hyperlink r:id="rId7618" ref="D3975"/>
    <hyperlink r:id="rId7619" ref="A3976"/>
    <hyperlink r:id="rId7620" ref="D3976"/>
    <hyperlink r:id="rId7621" ref="A3977"/>
    <hyperlink r:id="rId7622" ref="D3977"/>
    <hyperlink r:id="rId7623" ref="A3978"/>
    <hyperlink r:id="rId7624" ref="D3978"/>
    <hyperlink r:id="rId7625" ref="A3979"/>
    <hyperlink r:id="rId7626" ref="D3979"/>
    <hyperlink r:id="rId7627" ref="A3980"/>
    <hyperlink r:id="rId7628" ref="D3980"/>
    <hyperlink r:id="rId7629" ref="A3981"/>
    <hyperlink r:id="rId7630" ref="D3981"/>
    <hyperlink r:id="rId7631" ref="A3982"/>
    <hyperlink r:id="rId7632" ref="D3982"/>
    <hyperlink r:id="rId7633" ref="A3983"/>
    <hyperlink r:id="rId7634" ref="D3983"/>
    <hyperlink r:id="rId7635" ref="A3984"/>
    <hyperlink r:id="rId7636" ref="D3984"/>
    <hyperlink r:id="rId7637" ref="A3985"/>
    <hyperlink r:id="rId7638" ref="D3985"/>
    <hyperlink r:id="rId7639" ref="A3986"/>
    <hyperlink r:id="rId7640" ref="D3986"/>
    <hyperlink r:id="rId7641" ref="A3987"/>
    <hyperlink r:id="rId7642" ref="D3987"/>
    <hyperlink r:id="rId7643" ref="A3988"/>
    <hyperlink r:id="rId7644" ref="D3988"/>
    <hyperlink r:id="rId7645" ref="A3989"/>
    <hyperlink r:id="rId7646" ref="D3989"/>
    <hyperlink r:id="rId7647" ref="A3990"/>
    <hyperlink r:id="rId7648" ref="D3990"/>
    <hyperlink r:id="rId7649" ref="A3991"/>
    <hyperlink r:id="rId7650" ref="D3991"/>
    <hyperlink r:id="rId7651" ref="A3992"/>
    <hyperlink r:id="rId7652" ref="D3992"/>
    <hyperlink r:id="rId7653" ref="A3993"/>
    <hyperlink r:id="rId7654" ref="D3993"/>
    <hyperlink r:id="rId7655" ref="A3994"/>
    <hyperlink r:id="rId7656" ref="D3994"/>
    <hyperlink r:id="rId7657" ref="A3995"/>
    <hyperlink r:id="rId7658" ref="D3995"/>
    <hyperlink r:id="rId7659" ref="A3996"/>
    <hyperlink r:id="rId7660" ref="D3996"/>
    <hyperlink r:id="rId7661" ref="A3997"/>
    <hyperlink r:id="rId7662" ref="D3997"/>
    <hyperlink r:id="rId7663" ref="A3998"/>
    <hyperlink r:id="rId7664" ref="D3998"/>
    <hyperlink r:id="rId7665" ref="A3999"/>
    <hyperlink r:id="rId7666" ref="D3999"/>
    <hyperlink r:id="rId7667" ref="A4000"/>
    <hyperlink r:id="rId7668" ref="D4000"/>
    <hyperlink r:id="rId7669" ref="A4001"/>
    <hyperlink r:id="rId7670" ref="D4001"/>
    <hyperlink r:id="rId7671" ref="A4002"/>
    <hyperlink r:id="rId7672" ref="D4002"/>
    <hyperlink r:id="rId7673" ref="A4003"/>
    <hyperlink r:id="rId7674" ref="D4003"/>
    <hyperlink r:id="rId7675" ref="A4004"/>
    <hyperlink r:id="rId7676" ref="D4004"/>
    <hyperlink r:id="rId7677" ref="A4005"/>
    <hyperlink r:id="rId7678" ref="D4005"/>
    <hyperlink r:id="rId7679" ref="A4006"/>
    <hyperlink r:id="rId7680" ref="D4006"/>
    <hyperlink r:id="rId7681" ref="A4007"/>
    <hyperlink r:id="rId7682" ref="D4007"/>
    <hyperlink r:id="rId7683" ref="A4008"/>
    <hyperlink r:id="rId7684" ref="D4008"/>
    <hyperlink r:id="rId7685" ref="A4009"/>
    <hyperlink r:id="rId7686" ref="D4009"/>
    <hyperlink r:id="rId7687" ref="A4010"/>
    <hyperlink r:id="rId7688" ref="D4010"/>
    <hyperlink r:id="rId7689" ref="A4011"/>
    <hyperlink r:id="rId7690" ref="D4011"/>
    <hyperlink r:id="rId7691" ref="A4012"/>
    <hyperlink r:id="rId7692" ref="D4012"/>
    <hyperlink r:id="rId7693" ref="A4013"/>
    <hyperlink r:id="rId7694" ref="D4013"/>
    <hyperlink r:id="rId7695" ref="A4014"/>
    <hyperlink r:id="rId7696" ref="D4014"/>
    <hyperlink r:id="rId7697" ref="A4015"/>
    <hyperlink r:id="rId7698" ref="D4015"/>
    <hyperlink r:id="rId7699" ref="A4016"/>
    <hyperlink r:id="rId7700" ref="D4016"/>
    <hyperlink r:id="rId7701" ref="A4017"/>
    <hyperlink r:id="rId7702" ref="D4017"/>
    <hyperlink r:id="rId7703" ref="A4018"/>
    <hyperlink r:id="rId7704" ref="D4018"/>
    <hyperlink r:id="rId7705" ref="A4019"/>
    <hyperlink r:id="rId7706" ref="D4019"/>
    <hyperlink r:id="rId7707" ref="A4020"/>
    <hyperlink r:id="rId7708" ref="D4020"/>
    <hyperlink r:id="rId7709" ref="A4021"/>
    <hyperlink r:id="rId7710" ref="D4021"/>
    <hyperlink r:id="rId7711" ref="A4022"/>
    <hyperlink r:id="rId7712" ref="D4022"/>
    <hyperlink r:id="rId7713" ref="A4023"/>
    <hyperlink r:id="rId7714" ref="D4023"/>
    <hyperlink r:id="rId7715" ref="A4024"/>
    <hyperlink r:id="rId7716" ref="D4024"/>
    <hyperlink r:id="rId7717" ref="A4025"/>
    <hyperlink r:id="rId7718" ref="D4025"/>
    <hyperlink r:id="rId7719" ref="A4026"/>
    <hyperlink r:id="rId7720" ref="D4026"/>
    <hyperlink r:id="rId7721" ref="A4027"/>
    <hyperlink r:id="rId7722" ref="D4027"/>
    <hyperlink r:id="rId7723" ref="A4028"/>
    <hyperlink r:id="rId7724" ref="D4028"/>
    <hyperlink r:id="rId7725" ref="A4029"/>
    <hyperlink r:id="rId7726" ref="D4029"/>
    <hyperlink r:id="rId7727" ref="A4030"/>
    <hyperlink r:id="rId7728" ref="D4030"/>
    <hyperlink r:id="rId7729" ref="A4031"/>
    <hyperlink r:id="rId7730" ref="D4031"/>
    <hyperlink r:id="rId7731" ref="A4032"/>
    <hyperlink r:id="rId7732" ref="A4033"/>
    <hyperlink r:id="rId7733" ref="A4034"/>
    <hyperlink r:id="rId7734" ref="D4034"/>
    <hyperlink r:id="rId7735" ref="A4035"/>
    <hyperlink r:id="rId7736" ref="D4035"/>
    <hyperlink r:id="rId7737" ref="A4036"/>
    <hyperlink r:id="rId7738" ref="D4036"/>
    <hyperlink r:id="rId7739" ref="A4037"/>
    <hyperlink r:id="rId7740" ref="D4037"/>
    <hyperlink r:id="rId7741" ref="A4038"/>
    <hyperlink r:id="rId7742" ref="D4038"/>
    <hyperlink r:id="rId7743" ref="A4039"/>
    <hyperlink r:id="rId7744" ref="D4039"/>
    <hyperlink r:id="rId7745" ref="A4040"/>
    <hyperlink r:id="rId7746" ref="D4040"/>
    <hyperlink r:id="rId7747" ref="A4041"/>
    <hyperlink r:id="rId7748" ref="D4041"/>
    <hyperlink r:id="rId7749" ref="A4042"/>
    <hyperlink r:id="rId7750" ref="D4042"/>
    <hyperlink r:id="rId7751" ref="A4043"/>
    <hyperlink r:id="rId7752" ref="D4043"/>
    <hyperlink r:id="rId7753" ref="A4044"/>
    <hyperlink r:id="rId7754" ref="D4044"/>
    <hyperlink r:id="rId7755" ref="A4045"/>
    <hyperlink r:id="rId7756" ref="D4045"/>
    <hyperlink r:id="rId7757" ref="A4046"/>
    <hyperlink r:id="rId7758" ref="D4046"/>
    <hyperlink r:id="rId7759" ref="A4047"/>
    <hyperlink r:id="rId7760" ref="D4047"/>
    <hyperlink r:id="rId7761" ref="A4048"/>
    <hyperlink r:id="rId7762" ref="D4048"/>
    <hyperlink r:id="rId7763" ref="A4049"/>
    <hyperlink r:id="rId7764" ref="D4049"/>
    <hyperlink r:id="rId7765" ref="A4050"/>
    <hyperlink r:id="rId7766" ref="D4050"/>
    <hyperlink r:id="rId7767" ref="A4051"/>
    <hyperlink r:id="rId7768" ref="D4051"/>
    <hyperlink r:id="rId7769" ref="A4052"/>
    <hyperlink r:id="rId7770" ref="D4052"/>
    <hyperlink r:id="rId7771" ref="A4053"/>
    <hyperlink r:id="rId7772" ref="D4053"/>
    <hyperlink r:id="rId7773" ref="A4054"/>
    <hyperlink r:id="rId7774" ref="A4055"/>
    <hyperlink r:id="rId7775" ref="A4056"/>
    <hyperlink r:id="rId7776" ref="D4056"/>
    <hyperlink r:id="rId7777" ref="A4057"/>
    <hyperlink r:id="rId7778" ref="D4057"/>
    <hyperlink r:id="rId7779" ref="A4058"/>
    <hyperlink r:id="rId7780" ref="D4058"/>
    <hyperlink r:id="rId7781" ref="A4059"/>
    <hyperlink r:id="rId7782" ref="D4059"/>
    <hyperlink r:id="rId7783" ref="A4060"/>
    <hyperlink r:id="rId7784" ref="D4060"/>
    <hyperlink r:id="rId7785" ref="A4061"/>
    <hyperlink r:id="rId7786" ref="D4061"/>
    <hyperlink r:id="rId7787" ref="A4062"/>
    <hyperlink r:id="rId7788" ref="D4062"/>
    <hyperlink r:id="rId7789" ref="A4063"/>
    <hyperlink r:id="rId7790" ref="D4063"/>
    <hyperlink r:id="rId7791" ref="A4064"/>
    <hyperlink r:id="rId7792" ref="D4064"/>
    <hyperlink r:id="rId7793" ref="A4065"/>
    <hyperlink r:id="rId7794" ref="D4065"/>
    <hyperlink r:id="rId7795" ref="A4066"/>
    <hyperlink r:id="rId7796" ref="D4066"/>
    <hyperlink r:id="rId7797" ref="A4067"/>
    <hyperlink r:id="rId7798" ref="D4067"/>
    <hyperlink r:id="rId7799" ref="A4068"/>
    <hyperlink r:id="rId7800" ref="D4068"/>
    <hyperlink r:id="rId7801" ref="A4069"/>
    <hyperlink r:id="rId7802" ref="D4069"/>
    <hyperlink r:id="rId7803" ref="A4070"/>
    <hyperlink r:id="rId7804" ref="D4070"/>
    <hyperlink r:id="rId7805" ref="A4071"/>
    <hyperlink r:id="rId7806" ref="D4071"/>
    <hyperlink r:id="rId7807" ref="A4072"/>
    <hyperlink r:id="rId7808" ref="A4073"/>
    <hyperlink r:id="rId7809" ref="A4074"/>
    <hyperlink r:id="rId7810" ref="D4074"/>
    <hyperlink r:id="rId7811" ref="A4075"/>
    <hyperlink r:id="rId7812" ref="D4075"/>
    <hyperlink r:id="rId7813" ref="A4076"/>
    <hyperlink r:id="rId7814" ref="D4076"/>
    <hyperlink r:id="rId7815" ref="A4077"/>
    <hyperlink r:id="rId7816" ref="D4077"/>
    <hyperlink r:id="rId7817" ref="A4078"/>
    <hyperlink r:id="rId7818" ref="D4078"/>
    <hyperlink r:id="rId7819" ref="A4079"/>
    <hyperlink r:id="rId7820" ref="D4079"/>
    <hyperlink r:id="rId7821" ref="A4080"/>
    <hyperlink r:id="rId7822" ref="D4080"/>
    <hyperlink r:id="rId7823" ref="A4081"/>
    <hyperlink r:id="rId7824" ref="D4081"/>
    <hyperlink r:id="rId7825" ref="A4082"/>
    <hyperlink r:id="rId7826" ref="A4083"/>
    <hyperlink r:id="rId7827" ref="A4084"/>
    <hyperlink r:id="rId7828" ref="D4084"/>
    <hyperlink r:id="rId7829" ref="A4085"/>
    <hyperlink r:id="rId7830" ref="D4085"/>
    <hyperlink r:id="rId7831" ref="A4086"/>
    <hyperlink r:id="rId7832" ref="D4086"/>
    <hyperlink r:id="rId7833" ref="A4087"/>
    <hyperlink r:id="rId7834" ref="D4087"/>
    <hyperlink r:id="rId7835" ref="A4088"/>
    <hyperlink r:id="rId7836" ref="D4088"/>
    <hyperlink r:id="rId7837" ref="A4089"/>
    <hyperlink r:id="rId7838" ref="D4089"/>
    <hyperlink r:id="rId7839" ref="A4090"/>
    <hyperlink r:id="rId7840" ref="D4090"/>
    <hyperlink r:id="rId7841" ref="A4091"/>
    <hyperlink r:id="rId7842" ref="D4091"/>
    <hyperlink r:id="rId7843" ref="A4092"/>
    <hyperlink r:id="rId7844" ref="D4092"/>
    <hyperlink r:id="rId7845" ref="A4093"/>
    <hyperlink r:id="rId7846" ref="D4093"/>
    <hyperlink r:id="rId7847" ref="A4094"/>
    <hyperlink r:id="rId7848" ref="D4094"/>
    <hyperlink r:id="rId7849" ref="A4095"/>
    <hyperlink r:id="rId7850" ref="D4095"/>
    <hyperlink r:id="rId7851" ref="A4096"/>
    <hyperlink r:id="rId7852" ref="D4096"/>
    <hyperlink r:id="rId7853" ref="A4097"/>
    <hyperlink r:id="rId7854" ref="D4097"/>
    <hyperlink r:id="rId7855" ref="A4098"/>
    <hyperlink r:id="rId7856" ref="D4098"/>
    <hyperlink r:id="rId7857" ref="A4099"/>
    <hyperlink r:id="rId7858" ref="D4099"/>
    <hyperlink r:id="rId7859" ref="A4100"/>
    <hyperlink r:id="rId7860" ref="D4100"/>
    <hyperlink r:id="rId7861" ref="A4101"/>
    <hyperlink r:id="rId7862" ref="D4101"/>
    <hyperlink r:id="rId7863" ref="A4102"/>
    <hyperlink r:id="rId7864" ref="D4102"/>
    <hyperlink r:id="rId7865" ref="A4103"/>
    <hyperlink r:id="rId7866" ref="D4103"/>
    <hyperlink r:id="rId7867" ref="A4104"/>
    <hyperlink r:id="rId7868" ref="D4104"/>
    <hyperlink r:id="rId7869" ref="A4105"/>
    <hyperlink r:id="rId7870" ref="D4105"/>
    <hyperlink r:id="rId7871" ref="A4106"/>
    <hyperlink r:id="rId7872" ref="D4106"/>
    <hyperlink r:id="rId7873" ref="A4107"/>
    <hyperlink r:id="rId7874" ref="D4107"/>
    <hyperlink r:id="rId7875" ref="A4108"/>
    <hyperlink r:id="rId7876" ref="D4108"/>
    <hyperlink r:id="rId7877" ref="A4109"/>
    <hyperlink r:id="rId7878" ref="D4109"/>
    <hyperlink r:id="rId7879" ref="A4110"/>
    <hyperlink r:id="rId7880" ref="D4110"/>
    <hyperlink r:id="rId7881" ref="A4111"/>
    <hyperlink r:id="rId7882" ref="D4111"/>
    <hyperlink r:id="rId7883" ref="A4112"/>
    <hyperlink r:id="rId7884" ref="D4112"/>
    <hyperlink r:id="rId7885" ref="A4113"/>
    <hyperlink r:id="rId7886" ref="D4113"/>
    <hyperlink r:id="rId7887" ref="A4114"/>
    <hyperlink r:id="rId7888" ref="D4114"/>
    <hyperlink r:id="rId7889" ref="A4115"/>
    <hyperlink r:id="rId7890" ref="D4115"/>
    <hyperlink r:id="rId7891" ref="A4116"/>
    <hyperlink r:id="rId7892" ref="D4116"/>
    <hyperlink r:id="rId7893" ref="A4117"/>
    <hyperlink r:id="rId7894" ref="D4117"/>
    <hyperlink r:id="rId7895" ref="A4118"/>
    <hyperlink r:id="rId7896" ref="D4118"/>
    <hyperlink r:id="rId7897" ref="A4119"/>
    <hyperlink r:id="rId7898" ref="D4119"/>
    <hyperlink r:id="rId7899" ref="A4120"/>
    <hyperlink r:id="rId7900" ref="D4120"/>
    <hyperlink r:id="rId7901" ref="A4121"/>
    <hyperlink r:id="rId7902" ref="D4121"/>
    <hyperlink r:id="rId7903" ref="A4122"/>
    <hyperlink r:id="rId7904" ref="D4122"/>
    <hyperlink r:id="rId7905" ref="A4123"/>
    <hyperlink r:id="rId7906" ref="D4123"/>
    <hyperlink r:id="rId7907" ref="A4124"/>
    <hyperlink r:id="rId7908" ref="D4124"/>
    <hyperlink r:id="rId7909" ref="A4125"/>
    <hyperlink r:id="rId7910" ref="D4125"/>
    <hyperlink r:id="rId7911" ref="A4126"/>
    <hyperlink r:id="rId7912" ref="D4126"/>
    <hyperlink r:id="rId7913" ref="A4127"/>
    <hyperlink r:id="rId7914" ref="D4127"/>
    <hyperlink r:id="rId7915" ref="A4128"/>
    <hyperlink r:id="rId7916" ref="D4128"/>
    <hyperlink r:id="rId7917" ref="A4129"/>
    <hyperlink r:id="rId7918" ref="D4129"/>
    <hyperlink r:id="rId7919" ref="A4130"/>
    <hyperlink r:id="rId7920" ref="D4130"/>
    <hyperlink r:id="rId7921" ref="A4131"/>
    <hyperlink r:id="rId7922" ref="D4131"/>
    <hyperlink r:id="rId7923" ref="A4132"/>
    <hyperlink r:id="rId7924" ref="D4132"/>
    <hyperlink r:id="rId7925" ref="A4133"/>
    <hyperlink r:id="rId7926" ref="D4133"/>
    <hyperlink r:id="rId7927" ref="A4134"/>
    <hyperlink r:id="rId7928" ref="D4134"/>
    <hyperlink r:id="rId7929" ref="A4135"/>
    <hyperlink r:id="rId7930" ref="D4135"/>
    <hyperlink r:id="rId7931" ref="A4136"/>
    <hyperlink r:id="rId7932" ref="D4136"/>
    <hyperlink r:id="rId7933" ref="A4137"/>
    <hyperlink r:id="rId7934" ref="D4137"/>
    <hyperlink r:id="rId7935" ref="A4138"/>
    <hyperlink r:id="rId7936" ref="D4138"/>
    <hyperlink r:id="rId7937" ref="A4139"/>
    <hyperlink r:id="rId7938" ref="D4139"/>
    <hyperlink r:id="rId7939" ref="A4140"/>
    <hyperlink r:id="rId7940" ref="D4140"/>
    <hyperlink r:id="rId7941" ref="A4141"/>
    <hyperlink r:id="rId7942" ref="D4141"/>
    <hyperlink r:id="rId7943" ref="A4142"/>
    <hyperlink r:id="rId7944" ref="D4142"/>
    <hyperlink r:id="rId7945" ref="A4143"/>
    <hyperlink r:id="rId7946" ref="D4143"/>
    <hyperlink r:id="rId7947" ref="A4144"/>
    <hyperlink r:id="rId7948" ref="D4144"/>
    <hyperlink r:id="rId7949" ref="A4145"/>
    <hyperlink r:id="rId7950" ref="D4145"/>
    <hyperlink r:id="rId7951" ref="A4146"/>
    <hyperlink r:id="rId7952" ref="D4146"/>
    <hyperlink r:id="rId7953" ref="A4147"/>
    <hyperlink r:id="rId7954" ref="D4147"/>
    <hyperlink r:id="rId7955" ref="A4148"/>
    <hyperlink r:id="rId7956" ref="D4148"/>
    <hyperlink r:id="rId7957" ref="A4149"/>
    <hyperlink r:id="rId7958" ref="D4149"/>
    <hyperlink r:id="rId7959" ref="A4150"/>
    <hyperlink r:id="rId7960" ref="D4150"/>
    <hyperlink r:id="rId7961" ref="A4151"/>
    <hyperlink r:id="rId7962" ref="D4151"/>
    <hyperlink r:id="rId7963" ref="A4152"/>
    <hyperlink r:id="rId7964" ref="D4152"/>
    <hyperlink r:id="rId7965" ref="A4153"/>
    <hyperlink r:id="rId7966" ref="D4153"/>
    <hyperlink r:id="rId7967" ref="A4154"/>
    <hyperlink r:id="rId7968" ref="D4154"/>
    <hyperlink r:id="rId7969" ref="A4155"/>
    <hyperlink r:id="rId7970" ref="D4155"/>
    <hyperlink r:id="rId7971" ref="A4156"/>
    <hyperlink r:id="rId7972" ref="D4156"/>
    <hyperlink r:id="rId7973" ref="A4157"/>
    <hyperlink r:id="rId7974" ref="D4157"/>
    <hyperlink r:id="rId7975" ref="A4158"/>
    <hyperlink r:id="rId7976" ref="D4158"/>
    <hyperlink r:id="rId7977" ref="A4159"/>
    <hyperlink r:id="rId7978" ref="D4159"/>
    <hyperlink r:id="rId7979" ref="A4160"/>
    <hyperlink r:id="rId7980" ref="D4160"/>
    <hyperlink r:id="rId7981" ref="A4161"/>
    <hyperlink r:id="rId7982" ref="D4161"/>
    <hyperlink r:id="rId7983" ref="A4162"/>
    <hyperlink r:id="rId7984" ref="D4162"/>
    <hyperlink r:id="rId7985" ref="A4163"/>
    <hyperlink r:id="rId7986" ref="D4163"/>
    <hyperlink r:id="rId7987" ref="A4164"/>
    <hyperlink r:id="rId7988" ref="D4164"/>
    <hyperlink r:id="rId7989" ref="A4165"/>
    <hyperlink r:id="rId7990" ref="D4165"/>
    <hyperlink r:id="rId7991" ref="A4166"/>
    <hyperlink r:id="rId7992" ref="D4166"/>
    <hyperlink r:id="rId7993" ref="A4167"/>
    <hyperlink r:id="rId7994" ref="D4167"/>
    <hyperlink r:id="rId7995" ref="A4168"/>
    <hyperlink r:id="rId7996" ref="D4168"/>
    <hyperlink r:id="rId7997" ref="A4169"/>
    <hyperlink r:id="rId7998" ref="D4169"/>
    <hyperlink r:id="rId7999" ref="A4170"/>
    <hyperlink r:id="rId8000" ref="D4170"/>
    <hyperlink r:id="rId8001" ref="A4171"/>
    <hyperlink r:id="rId8002" ref="D4171"/>
    <hyperlink r:id="rId8003" ref="A4172"/>
    <hyperlink r:id="rId8004" ref="D4172"/>
    <hyperlink r:id="rId8005" ref="A4173"/>
    <hyperlink r:id="rId8006" ref="D4173"/>
    <hyperlink r:id="rId8007" ref="A4174"/>
    <hyperlink r:id="rId8008" ref="D4174"/>
    <hyperlink r:id="rId8009" ref="A4175"/>
    <hyperlink r:id="rId8010" ref="D4175"/>
    <hyperlink r:id="rId8011" ref="A4176"/>
    <hyperlink r:id="rId8012" ref="D4176"/>
    <hyperlink r:id="rId8013" ref="A4177"/>
    <hyperlink r:id="rId8014" ref="D4177"/>
    <hyperlink r:id="rId8015" ref="A4178"/>
    <hyperlink r:id="rId8016" ref="D4178"/>
    <hyperlink r:id="rId8017" ref="A4179"/>
    <hyperlink r:id="rId8018" ref="D4179"/>
    <hyperlink r:id="rId8019" ref="A4180"/>
    <hyperlink r:id="rId8020" ref="D4180"/>
    <hyperlink r:id="rId8021" ref="A4181"/>
    <hyperlink r:id="rId8022" ref="D4181"/>
    <hyperlink r:id="rId8023" ref="D4182"/>
    <hyperlink r:id="rId8024" ref="D4183"/>
    <hyperlink r:id="rId8025" ref="D4184"/>
    <hyperlink r:id="rId8026" ref="D4185"/>
    <hyperlink r:id="rId8027" ref="D4186"/>
    <hyperlink r:id="rId8028" ref="D4187"/>
    <hyperlink r:id="rId8029" ref="D4188"/>
    <hyperlink r:id="rId8030" ref="D4189"/>
    <hyperlink r:id="rId8031" ref="D4190"/>
    <hyperlink r:id="rId8032" ref="D4191"/>
    <hyperlink r:id="rId8033" ref="D4192"/>
    <hyperlink r:id="rId8034" ref="D4193"/>
    <hyperlink r:id="rId8035" ref="D4194"/>
    <hyperlink r:id="rId8036" ref="D4195"/>
    <hyperlink r:id="rId8037" ref="D4196"/>
    <hyperlink r:id="rId8038" ref="D4197"/>
    <hyperlink r:id="rId8039" ref="D4198"/>
    <hyperlink r:id="rId8040" ref="D4199"/>
    <hyperlink r:id="rId8041" ref="D4200"/>
    <hyperlink r:id="rId8042" ref="D4201"/>
    <hyperlink r:id="rId8043" ref="D4202"/>
    <hyperlink r:id="rId8044" ref="D4203"/>
    <hyperlink r:id="rId8045" ref="D4204"/>
    <hyperlink r:id="rId8046" ref="D4205"/>
    <hyperlink r:id="rId8047" ref="D4206"/>
    <hyperlink r:id="rId8048" ref="D4207"/>
    <hyperlink r:id="rId8049" ref="D4208"/>
    <hyperlink r:id="rId8050" ref="D4209"/>
    <hyperlink r:id="rId8051" ref="D4210"/>
    <hyperlink r:id="rId8052" ref="D4213"/>
    <hyperlink r:id="rId8053" ref="D4215"/>
    <hyperlink r:id="rId8054" ref="D4216"/>
    <hyperlink r:id="rId8055" ref="D4219"/>
    <hyperlink r:id="rId8056" ref="D4220"/>
    <hyperlink r:id="rId8057" ref="A4221"/>
    <hyperlink r:id="rId8058" ref="D4221"/>
    <hyperlink r:id="rId8059" ref="A4222"/>
    <hyperlink r:id="rId8060" ref="D4222"/>
    <hyperlink r:id="rId8061" ref="A4223"/>
    <hyperlink r:id="rId8062" ref="D4223"/>
    <hyperlink r:id="rId8063" ref="A4224"/>
    <hyperlink r:id="rId8064" ref="D4224"/>
    <hyperlink r:id="rId8065" ref="A4225"/>
    <hyperlink r:id="rId8066" ref="D4225"/>
    <hyperlink r:id="rId8067" ref="A4226"/>
    <hyperlink r:id="rId8068" ref="D4226"/>
    <hyperlink r:id="rId8069" ref="A4227"/>
    <hyperlink r:id="rId8070" ref="D4227"/>
    <hyperlink r:id="rId8071" ref="A4228"/>
    <hyperlink r:id="rId8072" ref="D4228"/>
    <hyperlink r:id="rId8073" ref="A4229"/>
    <hyperlink r:id="rId8074" ref="D4229"/>
    <hyperlink r:id="rId8075" ref="A4230"/>
    <hyperlink r:id="rId8076" ref="D4230"/>
    <hyperlink r:id="rId8077" ref="A4231"/>
    <hyperlink r:id="rId8078" ref="D4231"/>
    <hyperlink r:id="rId8079" ref="A4232"/>
    <hyperlink r:id="rId8080" ref="D4232"/>
    <hyperlink r:id="rId8081" ref="A4233"/>
    <hyperlink r:id="rId8082" ref="D4233"/>
    <hyperlink r:id="rId8083" ref="A4234"/>
    <hyperlink r:id="rId8084" ref="D4234"/>
    <hyperlink r:id="rId8085" ref="A4235"/>
    <hyperlink r:id="rId8086" ref="D4235"/>
    <hyperlink r:id="rId8087" ref="A4236"/>
    <hyperlink r:id="rId8088" ref="D4236"/>
    <hyperlink r:id="rId8089" ref="A4237"/>
    <hyperlink r:id="rId8090" ref="D4237"/>
    <hyperlink r:id="rId8091" ref="A4238"/>
    <hyperlink r:id="rId8092" ref="D4238"/>
    <hyperlink r:id="rId8093" ref="A4239"/>
    <hyperlink r:id="rId8094" ref="D4239"/>
    <hyperlink r:id="rId8095" ref="A4240"/>
    <hyperlink r:id="rId8096" ref="A4241"/>
    <hyperlink r:id="rId8097" ref="A4242"/>
    <hyperlink r:id="rId8098" ref="D4242"/>
    <hyperlink r:id="rId8099" ref="A4243"/>
    <hyperlink r:id="rId8100" ref="D4243"/>
    <hyperlink r:id="rId8101" ref="A4244"/>
    <hyperlink r:id="rId8102" ref="D4244"/>
    <hyperlink r:id="rId8103" ref="A4245"/>
    <hyperlink r:id="rId8104" ref="D4245"/>
    <hyperlink r:id="rId8105" ref="A4246"/>
    <hyperlink r:id="rId8106" ref="D4246"/>
    <hyperlink r:id="rId8107" ref="A4247"/>
    <hyperlink r:id="rId8108" ref="D4247"/>
    <hyperlink r:id="rId8109" ref="A4248"/>
    <hyperlink r:id="rId8110" ref="D4248"/>
    <hyperlink r:id="rId8111" ref="A4249"/>
    <hyperlink r:id="rId8112" ref="D4249"/>
    <hyperlink r:id="rId8113" ref="A4250"/>
    <hyperlink r:id="rId8114" ref="D4250"/>
    <hyperlink r:id="rId8115" ref="A4251"/>
    <hyperlink r:id="rId8116" ref="D4251"/>
    <hyperlink r:id="rId8117" ref="A4252"/>
    <hyperlink r:id="rId8118" ref="D4252"/>
    <hyperlink r:id="rId8119" ref="A4253"/>
    <hyperlink r:id="rId8120" ref="A4254"/>
    <hyperlink r:id="rId8121" ref="D4254"/>
    <hyperlink r:id="rId8122" ref="A4255"/>
    <hyperlink r:id="rId8123" ref="D4255"/>
    <hyperlink r:id="rId8124" ref="A4256"/>
    <hyperlink r:id="rId8125" ref="D4256"/>
    <hyperlink r:id="rId8126" ref="A4257"/>
    <hyperlink r:id="rId8127" ref="A4258"/>
    <hyperlink r:id="rId8128" ref="D4258"/>
    <hyperlink r:id="rId8129" ref="A4259"/>
    <hyperlink r:id="rId8130" ref="D4259"/>
    <hyperlink r:id="rId8131" ref="A4260"/>
    <hyperlink r:id="rId8132" ref="D4260"/>
    <hyperlink r:id="rId8133" ref="A4261"/>
    <hyperlink r:id="rId8134" ref="D4261"/>
    <hyperlink r:id="rId8135" ref="A4262"/>
    <hyperlink r:id="rId8136" ref="D4262"/>
    <hyperlink r:id="rId8137" ref="A4263"/>
    <hyperlink r:id="rId8138" ref="D4263"/>
    <hyperlink r:id="rId8139" ref="A4264"/>
    <hyperlink r:id="rId8140" ref="D4264"/>
    <hyperlink r:id="rId8141" ref="A4265"/>
    <hyperlink r:id="rId8142" ref="D4265"/>
    <hyperlink r:id="rId8143" ref="A4266"/>
    <hyperlink r:id="rId8144" ref="D4266"/>
    <hyperlink r:id="rId8145" ref="A4267"/>
    <hyperlink r:id="rId8146" ref="D4267"/>
    <hyperlink r:id="rId8147" ref="A4268"/>
    <hyperlink r:id="rId8148" ref="D4268"/>
    <hyperlink r:id="rId8149" ref="A4269"/>
    <hyperlink r:id="rId8150" ref="D4269"/>
    <hyperlink r:id="rId8151" ref="A4270"/>
    <hyperlink r:id="rId8152" ref="D4270"/>
    <hyperlink r:id="rId8153" ref="A4271"/>
    <hyperlink r:id="rId8154" ref="D4271"/>
    <hyperlink r:id="rId8155" ref="A4272"/>
    <hyperlink r:id="rId8156" ref="D4272"/>
    <hyperlink r:id="rId8157" ref="A4273"/>
    <hyperlink r:id="rId8158" ref="D4273"/>
    <hyperlink r:id="rId8159" ref="A4274"/>
    <hyperlink r:id="rId8160" ref="D4274"/>
    <hyperlink r:id="rId8161" ref="A4275"/>
    <hyperlink r:id="rId8162" ref="D4275"/>
    <hyperlink r:id="rId8163" ref="A4276"/>
    <hyperlink r:id="rId8164" ref="D4276"/>
    <hyperlink r:id="rId8165" ref="A4277"/>
    <hyperlink r:id="rId8166" ref="D4277"/>
    <hyperlink r:id="rId8167" ref="A4278"/>
    <hyperlink r:id="rId8168" ref="D4278"/>
    <hyperlink r:id="rId8169" ref="A4279"/>
    <hyperlink r:id="rId8170" ref="D4279"/>
    <hyperlink r:id="rId8171" ref="A4280"/>
    <hyperlink r:id="rId8172" ref="D4280"/>
    <hyperlink r:id="rId8173" ref="A4281"/>
    <hyperlink r:id="rId8174" ref="D4281"/>
    <hyperlink r:id="rId8175" ref="A4282"/>
    <hyperlink r:id="rId8176" ref="D4282"/>
    <hyperlink r:id="rId8177" ref="A4283"/>
    <hyperlink r:id="rId8178" ref="D4283"/>
    <hyperlink r:id="rId8179" ref="A4284"/>
    <hyperlink r:id="rId8180" ref="D4284"/>
    <hyperlink r:id="rId8181" ref="A4285"/>
    <hyperlink r:id="rId8182" ref="D4285"/>
    <hyperlink r:id="rId8183" ref="A4286"/>
    <hyperlink r:id="rId8184" ref="D4286"/>
    <hyperlink r:id="rId8185" ref="A4287"/>
    <hyperlink r:id="rId8186" ref="D4287"/>
    <hyperlink r:id="rId8187" ref="A4288"/>
    <hyperlink r:id="rId8188" ref="D4288"/>
    <hyperlink r:id="rId8189" ref="A4289"/>
    <hyperlink r:id="rId8190" ref="D4289"/>
    <hyperlink r:id="rId8191" ref="A4290"/>
    <hyperlink r:id="rId8192" ref="D4290"/>
    <hyperlink r:id="rId8193" ref="A4291"/>
    <hyperlink r:id="rId8194" ref="D4291"/>
    <hyperlink r:id="rId8195" ref="A4292"/>
    <hyperlink r:id="rId8196" ref="D4292"/>
    <hyperlink r:id="rId8197" ref="A4293"/>
    <hyperlink r:id="rId8198" ref="D4293"/>
    <hyperlink r:id="rId8199" ref="A4294"/>
    <hyperlink r:id="rId8200" ref="D4294"/>
    <hyperlink r:id="rId8201" ref="A4295"/>
    <hyperlink r:id="rId8202" ref="D4295"/>
    <hyperlink r:id="rId8203" ref="A4296"/>
    <hyperlink r:id="rId8204" ref="D4296"/>
    <hyperlink r:id="rId8205" ref="A4297"/>
    <hyperlink r:id="rId8206" ref="D4297"/>
    <hyperlink r:id="rId8207" ref="A4298"/>
    <hyperlink r:id="rId8208" ref="D4298"/>
    <hyperlink r:id="rId8209" ref="A4299"/>
    <hyperlink r:id="rId8210" ref="D4299"/>
    <hyperlink r:id="rId8211" ref="A4300"/>
    <hyperlink r:id="rId8212" ref="D4300"/>
    <hyperlink r:id="rId8213" ref="A4301"/>
    <hyperlink r:id="rId8214" ref="D4301"/>
    <hyperlink r:id="rId8215" ref="A4302"/>
    <hyperlink r:id="rId8216" ref="D4302"/>
    <hyperlink r:id="rId8217" ref="A4303"/>
    <hyperlink r:id="rId8218" ref="D4303"/>
    <hyperlink r:id="rId8219" ref="A4304"/>
    <hyperlink r:id="rId8220" ref="D4304"/>
    <hyperlink r:id="rId8221" ref="A4305"/>
    <hyperlink r:id="rId8222" ref="D4305"/>
    <hyperlink r:id="rId8223" ref="A4306"/>
    <hyperlink r:id="rId8224" ref="D4306"/>
    <hyperlink r:id="rId8225" ref="D4307"/>
    <hyperlink r:id="rId8226" ref="A4308"/>
    <hyperlink r:id="rId8227" ref="D4308"/>
    <hyperlink r:id="rId8228" ref="A4309"/>
    <hyperlink r:id="rId8229" ref="D4309"/>
    <hyperlink r:id="rId8230" ref="A4310"/>
    <hyperlink r:id="rId8231" ref="D4310"/>
    <hyperlink r:id="rId8232" ref="A4311"/>
    <hyperlink r:id="rId8233" ref="D4311"/>
    <hyperlink r:id="rId8234" ref="A4312"/>
    <hyperlink r:id="rId8235" ref="D4312"/>
    <hyperlink r:id="rId8236" ref="A4313"/>
    <hyperlink r:id="rId8237" ref="D4313"/>
    <hyperlink r:id="rId8238" ref="A4314"/>
    <hyperlink r:id="rId8239" ref="D4314"/>
    <hyperlink r:id="rId8240" ref="A4315"/>
    <hyperlink r:id="rId8241" ref="D4315"/>
    <hyperlink r:id="rId8242" ref="A4316"/>
    <hyperlink r:id="rId8243" ref="D4316"/>
    <hyperlink r:id="rId8244" ref="A4317"/>
    <hyperlink r:id="rId8245" ref="D4317"/>
    <hyperlink r:id="rId8246" ref="A4318"/>
    <hyperlink r:id="rId8247" ref="D4318"/>
    <hyperlink r:id="rId8248" ref="A4319"/>
    <hyperlink r:id="rId8249" ref="D4319"/>
    <hyperlink r:id="rId8250" ref="A4320"/>
    <hyperlink r:id="rId8251" ref="D4320"/>
    <hyperlink r:id="rId8252" ref="A4321"/>
    <hyperlink r:id="rId8253" ref="D4321"/>
    <hyperlink r:id="rId8254" ref="A4322"/>
    <hyperlink r:id="rId8255" ref="D4322"/>
    <hyperlink r:id="rId8256" ref="A4323"/>
    <hyperlink r:id="rId8257" ref="D4323"/>
    <hyperlink r:id="rId8258" ref="A4324"/>
    <hyperlink r:id="rId8259" ref="D4324"/>
    <hyperlink r:id="rId8260" ref="A4325"/>
    <hyperlink r:id="rId8261" ref="D4325"/>
    <hyperlink r:id="rId8262" ref="A4326"/>
    <hyperlink r:id="rId8263" ref="D4326"/>
    <hyperlink r:id="rId8264" ref="A4327"/>
    <hyperlink r:id="rId8265" ref="D4327"/>
    <hyperlink r:id="rId8266" ref="A4328"/>
    <hyperlink r:id="rId8267" ref="D4328"/>
    <hyperlink r:id="rId8268" ref="A4329"/>
    <hyperlink r:id="rId8269" ref="D4329"/>
    <hyperlink r:id="rId8270" ref="A4330"/>
    <hyperlink r:id="rId8271" ref="D4330"/>
    <hyperlink r:id="rId8272" ref="A4331"/>
    <hyperlink r:id="rId8273" ref="D4331"/>
    <hyperlink r:id="rId8274" ref="A4332"/>
    <hyperlink r:id="rId8275" ref="D4332"/>
    <hyperlink r:id="rId8276" ref="A4333"/>
    <hyperlink r:id="rId8277" ref="D4333"/>
    <hyperlink r:id="rId8278" ref="A4334"/>
    <hyperlink r:id="rId8279" ref="D4334"/>
    <hyperlink r:id="rId8280" ref="A4335"/>
    <hyperlink r:id="rId8281" ref="D4335"/>
    <hyperlink r:id="rId8282" ref="A4336"/>
    <hyperlink r:id="rId8283" ref="D4336"/>
    <hyperlink r:id="rId8284" ref="A4337"/>
    <hyperlink r:id="rId8285" ref="D4337"/>
    <hyperlink r:id="rId8286" ref="A4338"/>
    <hyperlink r:id="rId8287" ref="D4338"/>
    <hyperlink r:id="rId8288" ref="A4339"/>
    <hyperlink r:id="rId8289" ref="D4339"/>
    <hyperlink r:id="rId8290" ref="D4340"/>
    <hyperlink r:id="rId8291" ref="D4341"/>
    <hyperlink r:id="rId8292" ref="D4342"/>
    <hyperlink r:id="rId8293" ref="D4343"/>
    <hyperlink r:id="rId8294" ref="D4344"/>
    <hyperlink r:id="rId8295" ref="D4345"/>
    <hyperlink r:id="rId8296" ref="D4346"/>
    <hyperlink r:id="rId8297" ref="D4347"/>
    <hyperlink r:id="rId8298" ref="D4348"/>
    <hyperlink r:id="rId8299" ref="D4349"/>
    <hyperlink r:id="rId8300" ref="D4350"/>
    <hyperlink r:id="rId8301" ref="D4351"/>
    <hyperlink r:id="rId8302" ref="D4352"/>
    <hyperlink r:id="rId8303" ref="D4353"/>
    <hyperlink r:id="rId8304" ref="D4354"/>
    <hyperlink r:id="rId8305" ref="D4355"/>
    <hyperlink r:id="rId8306" ref="D4356"/>
    <hyperlink r:id="rId8307" ref="D4357"/>
    <hyperlink r:id="rId8308" ref="D4358"/>
    <hyperlink r:id="rId8309" ref="D4359"/>
    <hyperlink r:id="rId8310" ref="D4360"/>
    <hyperlink r:id="rId8311" ref="D4361"/>
    <hyperlink r:id="rId8312" ref="D4362"/>
    <hyperlink r:id="rId8313" ref="A4363"/>
    <hyperlink r:id="rId8314" ref="D4363"/>
    <hyperlink r:id="rId8315" ref="A4364"/>
    <hyperlink r:id="rId8316" ref="D4364"/>
    <hyperlink r:id="rId8317" ref="A4365"/>
    <hyperlink r:id="rId8318" ref="D4365"/>
    <hyperlink r:id="rId8319" ref="A4366"/>
    <hyperlink r:id="rId8320" ref="D4366"/>
    <hyperlink r:id="rId8321" ref="A4367"/>
    <hyperlink r:id="rId8322" ref="D4367"/>
    <hyperlink r:id="rId8323" ref="A4368"/>
    <hyperlink r:id="rId8324" ref="D4368"/>
    <hyperlink r:id="rId8325" ref="A4369"/>
    <hyperlink r:id="rId8326" ref="D4369"/>
    <hyperlink r:id="rId8327" ref="A4370"/>
    <hyperlink r:id="rId8328" ref="D4370"/>
    <hyperlink r:id="rId8329" ref="A4371"/>
    <hyperlink r:id="rId8330" ref="D4371"/>
    <hyperlink r:id="rId8331" ref="A4372"/>
    <hyperlink r:id="rId8332" ref="D4372"/>
    <hyperlink r:id="rId8333" ref="A4373"/>
    <hyperlink r:id="rId8334" ref="D4373"/>
    <hyperlink r:id="rId8335" ref="A4374"/>
    <hyperlink r:id="rId8336" ref="D4374"/>
    <hyperlink r:id="rId8337" ref="A4375"/>
    <hyperlink r:id="rId8338" ref="D4375"/>
    <hyperlink r:id="rId8339" ref="A4376"/>
    <hyperlink r:id="rId8340" ref="D4376"/>
    <hyperlink r:id="rId8341" ref="A4377"/>
    <hyperlink r:id="rId8342" ref="D4377"/>
    <hyperlink r:id="rId8343" ref="A4378"/>
    <hyperlink r:id="rId8344" ref="D4378"/>
    <hyperlink r:id="rId8345" ref="A4379"/>
    <hyperlink r:id="rId8346" ref="D4379"/>
    <hyperlink r:id="rId8347" ref="A4380"/>
    <hyperlink r:id="rId8348" ref="D4380"/>
    <hyperlink r:id="rId8349" ref="A4381"/>
    <hyperlink r:id="rId8350" ref="D4381"/>
    <hyperlink r:id="rId8351" ref="A4382"/>
    <hyperlink r:id="rId8352" ref="D4382"/>
    <hyperlink r:id="rId8353" ref="A4383"/>
    <hyperlink r:id="rId8354" ref="D4383"/>
    <hyperlink r:id="rId8355" ref="A4384"/>
    <hyperlink r:id="rId8356" ref="D4384"/>
    <hyperlink r:id="rId8357" ref="A4385"/>
    <hyperlink r:id="rId8358" ref="D4385"/>
    <hyperlink r:id="rId8359" ref="A4386"/>
    <hyperlink r:id="rId8360" ref="D4386"/>
    <hyperlink r:id="rId8361" ref="A4387"/>
    <hyperlink r:id="rId8362" ref="D4387"/>
    <hyperlink r:id="rId8363" ref="A4388"/>
    <hyperlink r:id="rId8364" ref="D4388"/>
    <hyperlink r:id="rId8365" ref="A4389"/>
    <hyperlink r:id="rId8366" ref="D4389"/>
    <hyperlink r:id="rId8367" ref="A4390"/>
    <hyperlink r:id="rId8368" ref="D4390"/>
    <hyperlink r:id="rId8369" ref="A4391"/>
    <hyperlink r:id="rId8370" ref="D4391"/>
    <hyperlink r:id="rId8371" ref="A4392"/>
    <hyperlink r:id="rId8372" ref="D4392"/>
    <hyperlink r:id="rId8373" ref="A4393"/>
    <hyperlink r:id="rId8374" ref="D4393"/>
    <hyperlink r:id="rId8375" ref="A4394"/>
    <hyperlink r:id="rId8376" ref="D4394"/>
    <hyperlink r:id="rId8377" ref="A4395"/>
    <hyperlink r:id="rId8378" ref="D4395"/>
    <hyperlink r:id="rId8379" ref="A4396"/>
    <hyperlink r:id="rId8380" ref="D4396"/>
    <hyperlink r:id="rId8381" ref="A4397"/>
    <hyperlink r:id="rId8382" ref="D4397"/>
    <hyperlink r:id="rId8383" ref="A4398"/>
    <hyperlink r:id="rId8384" ref="D4398"/>
    <hyperlink r:id="rId8385" ref="A4399"/>
    <hyperlink r:id="rId8386" ref="D4399"/>
    <hyperlink r:id="rId8387" ref="A4400"/>
    <hyperlink r:id="rId8388" ref="D4400"/>
    <hyperlink r:id="rId8389" ref="A4401"/>
    <hyperlink r:id="rId8390" ref="D4401"/>
    <hyperlink r:id="rId8391" ref="A4402"/>
    <hyperlink r:id="rId8392" ref="D4402"/>
    <hyperlink r:id="rId8393" ref="A4403"/>
    <hyperlink r:id="rId8394" ref="D4403"/>
    <hyperlink r:id="rId8395" ref="A4404"/>
    <hyperlink r:id="rId8396" ref="D4404"/>
    <hyperlink r:id="rId8397" ref="A4405"/>
    <hyperlink r:id="rId8398" ref="D4405"/>
    <hyperlink r:id="rId8399" ref="A4406"/>
    <hyperlink r:id="rId8400" ref="D4406"/>
    <hyperlink r:id="rId8401" ref="A4407"/>
    <hyperlink r:id="rId8402" ref="D4407"/>
    <hyperlink r:id="rId8403" ref="A4408"/>
    <hyperlink r:id="rId8404" ref="D4408"/>
    <hyperlink r:id="rId8405" ref="A4409"/>
    <hyperlink r:id="rId8406" ref="D4409"/>
    <hyperlink r:id="rId8407" ref="A4410"/>
    <hyperlink r:id="rId8408" ref="D4410"/>
    <hyperlink r:id="rId8409" ref="A4411"/>
    <hyperlink r:id="rId8410" ref="D4411"/>
    <hyperlink r:id="rId8411" ref="A4412"/>
    <hyperlink r:id="rId8412" ref="D4412"/>
    <hyperlink r:id="rId8413" ref="A4413"/>
    <hyperlink r:id="rId8414" ref="D4413"/>
    <hyperlink r:id="rId8415" ref="A4414"/>
    <hyperlink r:id="rId8416" ref="D4414"/>
    <hyperlink r:id="rId8417" ref="A4415"/>
    <hyperlink r:id="rId8418" ref="D4415"/>
    <hyperlink r:id="rId8419" ref="A4416"/>
    <hyperlink r:id="rId8420" ref="D4416"/>
    <hyperlink r:id="rId8421" ref="A4417"/>
    <hyperlink r:id="rId8422" ref="D4417"/>
    <hyperlink r:id="rId8423" ref="A4418"/>
    <hyperlink r:id="rId8424" ref="D4418"/>
    <hyperlink r:id="rId8425" ref="A4419"/>
    <hyperlink r:id="rId8426" ref="D4419"/>
    <hyperlink r:id="rId8427" ref="A4420"/>
    <hyperlink r:id="rId8428" ref="D4420"/>
    <hyperlink r:id="rId8429" ref="A4421"/>
    <hyperlink r:id="rId8430" ref="D4421"/>
    <hyperlink r:id="rId8431" ref="A4422"/>
    <hyperlink r:id="rId8432" ref="D4422"/>
    <hyperlink r:id="rId8433" ref="A4423"/>
    <hyperlink r:id="rId8434" ref="D4423"/>
    <hyperlink r:id="rId8435" ref="A4424"/>
    <hyperlink r:id="rId8436" ref="D4424"/>
    <hyperlink r:id="rId8437" ref="A4425"/>
    <hyperlink r:id="rId8438" ref="D4425"/>
    <hyperlink r:id="rId8439" ref="A4426"/>
    <hyperlink r:id="rId8440" ref="D4426"/>
    <hyperlink r:id="rId8441" ref="A4427"/>
    <hyperlink r:id="rId8442" ref="D4427"/>
    <hyperlink r:id="rId8443" ref="A4428"/>
    <hyperlink r:id="rId8444" ref="D4428"/>
    <hyperlink r:id="rId8445" ref="A4429"/>
    <hyperlink r:id="rId8446" ref="D4429"/>
    <hyperlink r:id="rId8447" ref="A4430"/>
    <hyperlink r:id="rId8448" ref="D4430"/>
    <hyperlink r:id="rId8449" ref="A4431"/>
    <hyperlink r:id="rId8450" ref="D4431"/>
    <hyperlink r:id="rId8451" ref="A4432"/>
    <hyperlink r:id="rId8452" ref="D4432"/>
    <hyperlink r:id="rId8453" ref="A4433"/>
    <hyperlink r:id="rId8454" ref="D4433"/>
    <hyperlink r:id="rId8455" ref="A4434"/>
    <hyperlink r:id="rId8456" ref="D4434"/>
    <hyperlink r:id="rId8457" ref="A4435"/>
    <hyperlink r:id="rId8458" ref="D4435"/>
    <hyperlink r:id="rId8459" ref="A4436"/>
    <hyperlink r:id="rId8460" ref="D4436"/>
    <hyperlink r:id="rId8461" ref="A4437"/>
    <hyperlink r:id="rId8462" ref="D4437"/>
    <hyperlink r:id="rId8463" ref="A4438"/>
    <hyperlink r:id="rId8464" ref="D4438"/>
    <hyperlink r:id="rId8465" ref="A4439"/>
    <hyperlink r:id="rId8466" ref="D4439"/>
    <hyperlink r:id="rId8467" ref="A4440"/>
    <hyperlink r:id="rId8468" ref="D4440"/>
    <hyperlink r:id="rId8469" ref="A4441"/>
    <hyperlink r:id="rId8470" ref="D4441"/>
    <hyperlink r:id="rId8471" ref="A4442"/>
    <hyperlink r:id="rId8472" ref="D4442"/>
    <hyperlink r:id="rId8473" ref="A4443"/>
    <hyperlink r:id="rId8474" ref="D4443"/>
    <hyperlink r:id="rId8475" ref="A4444"/>
    <hyperlink r:id="rId8476" ref="D4444"/>
    <hyperlink r:id="rId8477" ref="A4445"/>
    <hyperlink r:id="rId8478" ref="D4445"/>
    <hyperlink r:id="rId8479" ref="A4446"/>
    <hyperlink r:id="rId8480" ref="D4446"/>
    <hyperlink r:id="rId8481" ref="A4447"/>
    <hyperlink r:id="rId8482" ref="D4447"/>
    <hyperlink r:id="rId8483" ref="A4448"/>
    <hyperlink r:id="rId8484" ref="D4448"/>
    <hyperlink r:id="rId8485" ref="A4449"/>
    <hyperlink r:id="rId8486" ref="D4449"/>
    <hyperlink r:id="rId8487" ref="A4450"/>
    <hyperlink r:id="rId8488" ref="D4450"/>
    <hyperlink r:id="rId8489" ref="A4451"/>
    <hyperlink r:id="rId8490" ref="D4451"/>
    <hyperlink r:id="rId8491" ref="A4452"/>
    <hyperlink r:id="rId8492" ref="D4452"/>
    <hyperlink r:id="rId8493" ref="A4453"/>
    <hyperlink r:id="rId8494" ref="D4453"/>
    <hyperlink r:id="rId8495" ref="A4454"/>
    <hyperlink r:id="rId8496" ref="D4454"/>
    <hyperlink r:id="rId8497" ref="A4455"/>
    <hyperlink r:id="rId8498" ref="D4455"/>
    <hyperlink r:id="rId8499" ref="A4456"/>
    <hyperlink r:id="rId8500" ref="D4456"/>
    <hyperlink r:id="rId8501" ref="A4457"/>
    <hyperlink r:id="rId8502" ref="D4457"/>
    <hyperlink r:id="rId8503" ref="A4458"/>
    <hyperlink r:id="rId8504" ref="D4458"/>
    <hyperlink r:id="rId8505" ref="A4459"/>
    <hyperlink r:id="rId8506" ref="D4459"/>
    <hyperlink r:id="rId8507" ref="A4460"/>
    <hyperlink r:id="rId8508" ref="D4460"/>
    <hyperlink r:id="rId8509" ref="A4461"/>
    <hyperlink r:id="rId8510" ref="D4461"/>
    <hyperlink r:id="rId8511" ref="A4462"/>
    <hyperlink r:id="rId8512" ref="D4462"/>
    <hyperlink r:id="rId8513" ref="A4463"/>
    <hyperlink r:id="rId8514" ref="D4463"/>
    <hyperlink r:id="rId8515" ref="A4464"/>
    <hyperlink r:id="rId8516" ref="D4464"/>
    <hyperlink r:id="rId8517" ref="A4465"/>
    <hyperlink r:id="rId8518" ref="D4465"/>
    <hyperlink r:id="rId8519" ref="A4466"/>
    <hyperlink r:id="rId8520" ref="D4466"/>
    <hyperlink r:id="rId8521" ref="A4467"/>
    <hyperlink r:id="rId8522" ref="D4467"/>
    <hyperlink r:id="rId8523" ref="A4468"/>
    <hyperlink r:id="rId8524" ref="D4468"/>
    <hyperlink r:id="rId8525" ref="A4469"/>
    <hyperlink r:id="rId8526" ref="D4469"/>
    <hyperlink r:id="rId8527" ref="A4470"/>
    <hyperlink r:id="rId8528" ref="D4470"/>
    <hyperlink r:id="rId8529" ref="A4471"/>
    <hyperlink r:id="rId8530" ref="D4471"/>
    <hyperlink r:id="rId8531" ref="A4472"/>
    <hyperlink r:id="rId8532" ref="D4472"/>
    <hyperlink r:id="rId8533" ref="A4473"/>
    <hyperlink r:id="rId8534" ref="D4473"/>
    <hyperlink r:id="rId8535" ref="A4474"/>
    <hyperlink r:id="rId8536" ref="D4474"/>
    <hyperlink r:id="rId8537" ref="A4475"/>
    <hyperlink r:id="rId8538" ref="D4475"/>
    <hyperlink r:id="rId8539" ref="A4476"/>
    <hyperlink r:id="rId8540" ref="D4476"/>
    <hyperlink r:id="rId8541" ref="A4477"/>
    <hyperlink r:id="rId8542" ref="D4477"/>
    <hyperlink r:id="rId8543" ref="A4478"/>
    <hyperlink r:id="rId8544" ref="D4478"/>
    <hyperlink r:id="rId8545" ref="A4479"/>
    <hyperlink r:id="rId8546" ref="D4479"/>
    <hyperlink r:id="rId8547" ref="A4480"/>
    <hyperlink r:id="rId8548" ref="D4480"/>
    <hyperlink r:id="rId8549" ref="A4481"/>
    <hyperlink r:id="rId8550" ref="D4481"/>
    <hyperlink r:id="rId8551" ref="A4482"/>
    <hyperlink r:id="rId8552" ref="D4482"/>
    <hyperlink r:id="rId8553" ref="A4483"/>
    <hyperlink r:id="rId8554" ref="D4483"/>
    <hyperlink r:id="rId8555" ref="A4484"/>
    <hyperlink r:id="rId8556" ref="D4484"/>
    <hyperlink r:id="rId8557" ref="A4485"/>
    <hyperlink r:id="rId8558" ref="D4485"/>
    <hyperlink r:id="rId8559" ref="A4486"/>
    <hyperlink r:id="rId8560" ref="D4486"/>
    <hyperlink r:id="rId8561" ref="A4487"/>
    <hyperlink r:id="rId8562" ref="D4487"/>
    <hyperlink r:id="rId8563" ref="A4488"/>
    <hyperlink r:id="rId8564" ref="D4488"/>
    <hyperlink r:id="rId8565" ref="A4489"/>
    <hyperlink r:id="rId8566" ref="D4489"/>
    <hyperlink r:id="rId8567" ref="A4490"/>
    <hyperlink r:id="rId8568" ref="D4490"/>
    <hyperlink r:id="rId8569" ref="A4491"/>
    <hyperlink r:id="rId8570" ref="D4491"/>
    <hyperlink r:id="rId8571" ref="A4492"/>
    <hyperlink r:id="rId8572" ref="D4492"/>
    <hyperlink r:id="rId8573" ref="A4493"/>
    <hyperlink r:id="rId8574" ref="D4493"/>
    <hyperlink r:id="rId8575" ref="A4494"/>
    <hyperlink r:id="rId8576" ref="D4494"/>
    <hyperlink r:id="rId8577" ref="A4495"/>
    <hyperlink r:id="rId8578" ref="D4495"/>
    <hyperlink r:id="rId8579" ref="A4496"/>
    <hyperlink r:id="rId8580" ref="D4496"/>
    <hyperlink r:id="rId8581" ref="A4497"/>
    <hyperlink r:id="rId8582" ref="D4497"/>
    <hyperlink r:id="rId8583" ref="A4498"/>
    <hyperlink r:id="rId8584" ref="D4498"/>
    <hyperlink r:id="rId8585" ref="A4499"/>
    <hyperlink r:id="rId8586" ref="D4499"/>
    <hyperlink r:id="rId8587" ref="A4500"/>
    <hyperlink r:id="rId8588" ref="D4500"/>
    <hyperlink r:id="rId8589" ref="A4501"/>
    <hyperlink r:id="rId8590" ref="D4501"/>
    <hyperlink r:id="rId8591" ref="A4502"/>
    <hyperlink r:id="rId8592" ref="D4502"/>
    <hyperlink r:id="rId8593" ref="A4503"/>
    <hyperlink r:id="rId8594" ref="D4503"/>
    <hyperlink r:id="rId8595" ref="A4504"/>
    <hyperlink r:id="rId8596" ref="D4504"/>
    <hyperlink r:id="rId8597" ref="A4505"/>
    <hyperlink r:id="rId8598" ref="D4505"/>
    <hyperlink r:id="rId8599" ref="A4506"/>
    <hyperlink r:id="rId8600" ref="D4506"/>
    <hyperlink r:id="rId8601" ref="A4507"/>
    <hyperlink r:id="rId8602" ref="D4507"/>
    <hyperlink r:id="rId8603" ref="A4508"/>
    <hyperlink r:id="rId8604" ref="D4508"/>
    <hyperlink r:id="rId8605" ref="A4509"/>
    <hyperlink r:id="rId8606" ref="D4509"/>
    <hyperlink r:id="rId8607" ref="A4510"/>
    <hyperlink r:id="rId8608" ref="D4510"/>
    <hyperlink r:id="rId8609" ref="A4511"/>
    <hyperlink r:id="rId8610" ref="D4511"/>
    <hyperlink r:id="rId8611" ref="A4512"/>
    <hyperlink r:id="rId8612" ref="D4512"/>
    <hyperlink r:id="rId8613" ref="A4513"/>
    <hyperlink r:id="rId8614" ref="D4513"/>
    <hyperlink r:id="rId8615" ref="A4514"/>
    <hyperlink r:id="rId8616" ref="D4514"/>
    <hyperlink r:id="rId8617" ref="A4515"/>
    <hyperlink r:id="rId8618" ref="D4515"/>
    <hyperlink r:id="rId8619" ref="A4516"/>
    <hyperlink r:id="rId8620" ref="D4516"/>
    <hyperlink r:id="rId8621" ref="A4517"/>
    <hyperlink r:id="rId8622" ref="D4517"/>
    <hyperlink r:id="rId8623" ref="A4518"/>
    <hyperlink r:id="rId8624" ref="D4518"/>
    <hyperlink r:id="rId8625" ref="A4519"/>
    <hyperlink r:id="rId8626" ref="D4519"/>
    <hyperlink r:id="rId8627" ref="A4520"/>
    <hyperlink r:id="rId8628" ref="D4520"/>
    <hyperlink r:id="rId8629" ref="A4521"/>
    <hyperlink r:id="rId8630" ref="D4521"/>
    <hyperlink r:id="rId8631" ref="A4522"/>
    <hyperlink r:id="rId8632" ref="D4522"/>
    <hyperlink r:id="rId8633" ref="A4523"/>
    <hyperlink r:id="rId8634" ref="D4523"/>
    <hyperlink r:id="rId8635" ref="A4524"/>
    <hyperlink r:id="rId8636" ref="D4524"/>
    <hyperlink r:id="rId8637" ref="A4525"/>
    <hyperlink r:id="rId8638" ref="D4525"/>
    <hyperlink r:id="rId8639" ref="A4526"/>
    <hyperlink r:id="rId8640" ref="D4526"/>
    <hyperlink r:id="rId8641" ref="A4527"/>
    <hyperlink r:id="rId8642" ref="D4527"/>
    <hyperlink r:id="rId8643" ref="A4528"/>
    <hyperlink r:id="rId8644" ref="D4528"/>
    <hyperlink r:id="rId8645" ref="A4529"/>
    <hyperlink r:id="rId8646" ref="D4529"/>
    <hyperlink r:id="rId8647" ref="A4530"/>
    <hyperlink r:id="rId8648" ref="D4530"/>
    <hyperlink r:id="rId8649" ref="A4531"/>
    <hyperlink r:id="rId8650" ref="D4531"/>
    <hyperlink r:id="rId8651" ref="A4532"/>
    <hyperlink r:id="rId8652" ref="D4532"/>
    <hyperlink r:id="rId8653" ref="A4533"/>
    <hyperlink r:id="rId8654" ref="D4533"/>
    <hyperlink r:id="rId8655" ref="A4534"/>
    <hyperlink r:id="rId8656" ref="D4534"/>
    <hyperlink r:id="rId8657" ref="A4535"/>
    <hyperlink r:id="rId8658" ref="D4535"/>
    <hyperlink r:id="rId8659" ref="A4536"/>
    <hyperlink r:id="rId8660" ref="D4536"/>
    <hyperlink r:id="rId8661" ref="A4537"/>
    <hyperlink r:id="rId8662" ref="D4537"/>
    <hyperlink r:id="rId8663" ref="A4538"/>
    <hyperlink r:id="rId8664" ref="D4538"/>
    <hyperlink r:id="rId8665" ref="A4539"/>
    <hyperlink r:id="rId8666" ref="D4539"/>
    <hyperlink r:id="rId8667" ref="A4540"/>
    <hyperlink r:id="rId8668" ref="D4540"/>
    <hyperlink r:id="rId8669" ref="A4541"/>
    <hyperlink r:id="rId8670" ref="D4541"/>
    <hyperlink r:id="rId8671" ref="A4542"/>
    <hyperlink r:id="rId8672" ref="D4542"/>
    <hyperlink r:id="rId8673" ref="A4543"/>
    <hyperlink r:id="rId8674" ref="D4543"/>
    <hyperlink r:id="rId8675" ref="A4544"/>
    <hyperlink r:id="rId8676" ref="D4544"/>
    <hyperlink r:id="rId8677" ref="A4545"/>
    <hyperlink r:id="rId8678" ref="D4545"/>
    <hyperlink r:id="rId8679" ref="A4546"/>
    <hyperlink r:id="rId8680" ref="D4546"/>
    <hyperlink r:id="rId8681" ref="A4547"/>
    <hyperlink r:id="rId8682" ref="D4547"/>
    <hyperlink r:id="rId8683" ref="A4548"/>
    <hyperlink r:id="rId8684" ref="D4548"/>
    <hyperlink r:id="rId8685" ref="A4549"/>
    <hyperlink r:id="rId8686" ref="D4549"/>
    <hyperlink r:id="rId8687" ref="A4550"/>
    <hyperlink r:id="rId8688" ref="D4550"/>
    <hyperlink r:id="rId8689" ref="A4551"/>
    <hyperlink r:id="rId8690" ref="D4551"/>
    <hyperlink r:id="rId8691" ref="A4552"/>
    <hyperlink r:id="rId8692" ref="D4552"/>
    <hyperlink r:id="rId8693" ref="A4553"/>
    <hyperlink r:id="rId8694" ref="D4553"/>
    <hyperlink r:id="rId8695" ref="A4554"/>
    <hyperlink r:id="rId8696" ref="D4554"/>
    <hyperlink r:id="rId8697" ref="A4555"/>
    <hyperlink r:id="rId8698" ref="D4555"/>
    <hyperlink r:id="rId8699" ref="A4556"/>
    <hyperlink r:id="rId8700" ref="D4556"/>
    <hyperlink r:id="rId8701" ref="A4557"/>
    <hyperlink r:id="rId8702" ref="D4557"/>
    <hyperlink r:id="rId8703" ref="A4558"/>
    <hyperlink r:id="rId8704" ref="D4558"/>
    <hyperlink r:id="rId8705" ref="A4559"/>
    <hyperlink r:id="rId8706" ref="D4559"/>
    <hyperlink r:id="rId8707" ref="A4560"/>
    <hyperlink r:id="rId8708" ref="D4560"/>
    <hyperlink r:id="rId8709" ref="A4561"/>
    <hyperlink r:id="rId8710" ref="D4561"/>
    <hyperlink r:id="rId8711" ref="A4562"/>
    <hyperlink r:id="rId8712" ref="D4562"/>
    <hyperlink r:id="rId8713" ref="A4563"/>
    <hyperlink r:id="rId8714" ref="D4563"/>
    <hyperlink r:id="rId8715" ref="A4564"/>
    <hyperlink r:id="rId8716" ref="D4564"/>
    <hyperlink r:id="rId8717" ref="A4565"/>
    <hyperlink r:id="rId8718" ref="D4565"/>
    <hyperlink r:id="rId8719" ref="A4566"/>
    <hyperlink r:id="rId8720" ref="D4566"/>
    <hyperlink r:id="rId8721" ref="A4567"/>
    <hyperlink r:id="rId8722" ref="D4567"/>
    <hyperlink r:id="rId8723" ref="A4568"/>
    <hyperlink r:id="rId8724" ref="D4568"/>
    <hyperlink r:id="rId8725" ref="A4569"/>
    <hyperlink r:id="rId8726" ref="D4569"/>
    <hyperlink r:id="rId8727" ref="A4570"/>
    <hyperlink r:id="rId8728" ref="D4570"/>
    <hyperlink r:id="rId8729" ref="A4571"/>
    <hyperlink r:id="rId8730" ref="D4571"/>
    <hyperlink r:id="rId8731" ref="A4572"/>
    <hyperlink r:id="rId8732" ref="D4572"/>
    <hyperlink r:id="rId8733" ref="A4573"/>
    <hyperlink r:id="rId8734" ref="D4573"/>
    <hyperlink r:id="rId8735" ref="A4574"/>
    <hyperlink r:id="rId8736" ref="D4574"/>
    <hyperlink r:id="rId8737" ref="A4575"/>
    <hyperlink r:id="rId8738" ref="D4575"/>
    <hyperlink r:id="rId8739" ref="A4576"/>
    <hyperlink r:id="rId8740" ref="D4576"/>
    <hyperlink r:id="rId8741" ref="A4577"/>
    <hyperlink r:id="rId8742" ref="D4577"/>
    <hyperlink r:id="rId8743" ref="A4578"/>
    <hyperlink r:id="rId8744" ref="D4578"/>
    <hyperlink r:id="rId8745" ref="A4579"/>
    <hyperlink r:id="rId8746" ref="D4579"/>
    <hyperlink r:id="rId8747" ref="A4580"/>
    <hyperlink r:id="rId8748" ref="D4580"/>
    <hyperlink r:id="rId8749" ref="A4581"/>
    <hyperlink r:id="rId8750" ref="D4581"/>
    <hyperlink r:id="rId8751" ref="A4582"/>
    <hyperlink r:id="rId8752" ref="D4582"/>
    <hyperlink r:id="rId8753" ref="A4583"/>
    <hyperlink r:id="rId8754" ref="D4583"/>
    <hyperlink r:id="rId8755" ref="A4584"/>
    <hyperlink r:id="rId8756" ref="D4584"/>
    <hyperlink r:id="rId8757" ref="A4585"/>
    <hyperlink r:id="rId8758" ref="D4585"/>
    <hyperlink r:id="rId8759" ref="A4586"/>
    <hyperlink r:id="rId8760" ref="D4586"/>
    <hyperlink r:id="rId8761" ref="A4587"/>
    <hyperlink r:id="rId8762" ref="D4587"/>
    <hyperlink r:id="rId8763" ref="A4588"/>
    <hyperlink r:id="rId8764" ref="D4588"/>
    <hyperlink r:id="rId8765" ref="A4589"/>
    <hyperlink r:id="rId8766" ref="D4589"/>
    <hyperlink r:id="rId8767" ref="A4590"/>
    <hyperlink r:id="rId8768" ref="D4590"/>
    <hyperlink r:id="rId8769" ref="A4591"/>
    <hyperlink r:id="rId8770" ref="D4591"/>
    <hyperlink r:id="rId8771" ref="A4592"/>
    <hyperlink r:id="rId8772" ref="D4592"/>
    <hyperlink r:id="rId8773" ref="A4593"/>
    <hyperlink r:id="rId8774" ref="D4593"/>
    <hyperlink r:id="rId8775" ref="A4594"/>
    <hyperlink r:id="rId8776" ref="D4594"/>
    <hyperlink r:id="rId8777" ref="A4595"/>
    <hyperlink r:id="rId8778" ref="D4595"/>
    <hyperlink r:id="rId8779" ref="A4596"/>
    <hyperlink r:id="rId8780" ref="D4596"/>
    <hyperlink r:id="rId8781" ref="A4597"/>
    <hyperlink r:id="rId8782" ref="D4597"/>
    <hyperlink r:id="rId8783" ref="A4598"/>
    <hyperlink r:id="rId8784" ref="D4598"/>
    <hyperlink r:id="rId8785" ref="A4599"/>
    <hyperlink r:id="rId8786" ref="D4599"/>
    <hyperlink r:id="rId8787" ref="A4600"/>
    <hyperlink r:id="rId8788" ref="D4600"/>
    <hyperlink r:id="rId8789" ref="A4601"/>
    <hyperlink r:id="rId8790" ref="D4601"/>
    <hyperlink r:id="rId8791" ref="A4602"/>
    <hyperlink r:id="rId8792" ref="D4602"/>
    <hyperlink r:id="rId8793" ref="A4603"/>
    <hyperlink r:id="rId8794" ref="D4603"/>
    <hyperlink r:id="rId8795" ref="A4604"/>
    <hyperlink r:id="rId8796" ref="D4604"/>
    <hyperlink r:id="rId8797" ref="A4605"/>
    <hyperlink r:id="rId8798" ref="D4605"/>
    <hyperlink r:id="rId8799" ref="A4606"/>
    <hyperlink r:id="rId8800" ref="D4606"/>
    <hyperlink r:id="rId8801" ref="A4607"/>
    <hyperlink r:id="rId8802" ref="D4607"/>
    <hyperlink r:id="rId8803" ref="A4608"/>
    <hyperlink r:id="rId8804" ref="D4608"/>
    <hyperlink r:id="rId8805" ref="A4609"/>
    <hyperlink r:id="rId8806" ref="D4609"/>
    <hyperlink r:id="rId8807" ref="A4610"/>
    <hyperlink r:id="rId8808" ref="D4610"/>
    <hyperlink r:id="rId8809" ref="A4611"/>
    <hyperlink r:id="rId8810" ref="D4611"/>
    <hyperlink r:id="rId8811" ref="A4612"/>
    <hyperlink r:id="rId8812" ref="D4612"/>
    <hyperlink r:id="rId8813" ref="A4613"/>
    <hyperlink r:id="rId8814" ref="D4613"/>
    <hyperlink r:id="rId8815" ref="A4614"/>
    <hyperlink r:id="rId8816" ref="D4614"/>
    <hyperlink r:id="rId8817" ref="A4615"/>
    <hyperlink r:id="rId8818" ref="D4615"/>
    <hyperlink r:id="rId8819" ref="A4616"/>
    <hyperlink r:id="rId8820" ref="D4616"/>
    <hyperlink r:id="rId8821" ref="A4617"/>
    <hyperlink r:id="rId8822" ref="D4617"/>
    <hyperlink r:id="rId8823" ref="A4618"/>
    <hyperlink r:id="rId8824" ref="D4618"/>
    <hyperlink r:id="rId8825" ref="A4619"/>
    <hyperlink r:id="rId8826" ref="D4619"/>
    <hyperlink r:id="rId8827" ref="A4620"/>
    <hyperlink r:id="rId8828" ref="D4620"/>
    <hyperlink r:id="rId8829" ref="A4621"/>
    <hyperlink r:id="rId8830" ref="D4621"/>
    <hyperlink r:id="rId8831" ref="A4622"/>
    <hyperlink r:id="rId8832" ref="D4622"/>
    <hyperlink r:id="rId8833" ref="A4623"/>
    <hyperlink r:id="rId8834" ref="D4623"/>
    <hyperlink r:id="rId8835" ref="A4624"/>
    <hyperlink r:id="rId8836" ref="D4624"/>
    <hyperlink r:id="rId8837" ref="A4625"/>
    <hyperlink r:id="rId8838" ref="D4625"/>
    <hyperlink r:id="rId8839" ref="A4626"/>
    <hyperlink r:id="rId8840" ref="D4626"/>
    <hyperlink r:id="rId8841" ref="A4627"/>
    <hyperlink r:id="rId8842" ref="D4627"/>
    <hyperlink r:id="rId8843" ref="A4628"/>
    <hyperlink r:id="rId8844" ref="D4628"/>
    <hyperlink r:id="rId8845" ref="A4629"/>
    <hyperlink r:id="rId8846" ref="D4629"/>
    <hyperlink r:id="rId8847" ref="A4630"/>
    <hyperlink r:id="rId8848" ref="D4630"/>
    <hyperlink r:id="rId8849" ref="A4631"/>
    <hyperlink r:id="rId8850" ref="D4631"/>
    <hyperlink r:id="rId8851" ref="A4632"/>
    <hyperlink r:id="rId8852" ref="D4632"/>
    <hyperlink r:id="rId8853" ref="A4633"/>
    <hyperlink r:id="rId8854" ref="D4633"/>
    <hyperlink r:id="rId8855" ref="A4634"/>
    <hyperlink r:id="rId8856" ref="D4634"/>
    <hyperlink r:id="rId8857" ref="A4635"/>
    <hyperlink r:id="rId8858" ref="D4635"/>
    <hyperlink r:id="rId8859" ref="A4636"/>
    <hyperlink r:id="rId8860" ref="D4636"/>
    <hyperlink r:id="rId8861" ref="A4637"/>
    <hyperlink r:id="rId8862" ref="D4637"/>
    <hyperlink r:id="rId8863" ref="A4638"/>
    <hyperlink r:id="rId8864" ref="D4638"/>
    <hyperlink r:id="rId8865" ref="A4639"/>
    <hyperlink r:id="rId8866" ref="D4639"/>
    <hyperlink r:id="rId8867" ref="A4640"/>
    <hyperlink r:id="rId8868" ref="D4640"/>
    <hyperlink r:id="rId8869" ref="A4641"/>
    <hyperlink r:id="rId8870" ref="D4641"/>
    <hyperlink r:id="rId8871" ref="A4642"/>
    <hyperlink r:id="rId8872" ref="D4642"/>
    <hyperlink r:id="rId8873" ref="A4643"/>
    <hyperlink r:id="rId8874" ref="D4643"/>
    <hyperlink r:id="rId8875" ref="A4644"/>
    <hyperlink r:id="rId8876" ref="D4644"/>
    <hyperlink r:id="rId8877" ref="A4645"/>
    <hyperlink r:id="rId8878" ref="D4645"/>
    <hyperlink r:id="rId8879" ref="A4646"/>
    <hyperlink r:id="rId8880" ref="D4646"/>
    <hyperlink r:id="rId8881" ref="A4647"/>
    <hyperlink r:id="rId8882" ref="D4647"/>
    <hyperlink r:id="rId8883" ref="A4648"/>
    <hyperlink r:id="rId8884" ref="D4648"/>
    <hyperlink r:id="rId8885" ref="A4649"/>
    <hyperlink r:id="rId8886" ref="D4649"/>
    <hyperlink r:id="rId8887" ref="A4650"/>
    <hyperlink r:id="rId8888" ref="D4650"/>
    <hyperlink r:id="rId8889" ref="A4651"/>
    <hyperlink r:id="rId8890" ref="D4651"/>
    <hyperlink r:id="rId8891" ref="A4652"/>
    <hyperlink r:id="rId8892" ref="D4652"/>
    <hyperlink r:id="rId8893" ref="A4653"/>
    <hyperlink r:id="rId8894" ref="D4653"/>
    <hyperlink r:id="rId8895" ref="A4654"/>
    <hyperlink r:id="rId8896" ref="D4654"/>
    <hyperlink r:id="rId8897" ref="A4655"/>
    <hyperlink r:id="rId8898" ref="D4655"/>
    <hyperlink r:id="rId8899" ref="A4656"/>
    <hyperlink r:id="rId8900" ref="D4656"/>
    <hyperlink r:id="rId8901" ref="A4657"/>
    <hyperlink r:id="rId8902" ref="D4657"/>
    <hyperlink r:id="rId8903" ref="A4658"/>
    <hyperlink r:id="rId8904" ref="D4658"/>
    <hyperlink r:id="rId8905" ref="A4659"/>
    <hyperlink r:id="rId8906" ref="D4659"/>
    <hyperlink r:id="rId8907" ref="A4660"/>
    <hyperlink r:id="rId8908" ref="D4660"/>
    <hyperlink r:id="rId8909" ref="A4661"/>
    <hyperlink r:id="rId8910" ref="D4661"/>
    <hyperlink r:id="rId8911" ref="A4662"/>
    <hyperlink r:id="rId8912" ref="D4662"/>
    <hyperlink r:id="rId8913" ref="A4663"/>
    <hyperlink r:id="rId8914" ref="D4663"/>
    <hyperlink r:id="rId8915" ref="A4664"/>
    <hyperlink r:id="rId8916" ref="D4664"/>
    <hyperlink r:id="rId8917" ref="A4665"/>
    <hyperlink r:id="rId8918" ref="D4665"/>
    <hyperlink r:id="rId8919" ref="A4666"/>
    <hyperlink r:id="rId8920" ref="D4666"/>
    <hyperlink r:id="rId8921" ref="A4667"/>
    <hyperlink r:id="rId8922" ref="D4667"/>
    <hyperlink r:id="rId8923" ref="A4668"/>
    <hyperlink r:id="rId8924" ref="D4668"/>
    <hyperlink r:id="rId8925" ref="A4669"/>
    <hyperlink r:id="rId8926" ref="D4669"/>
    <hyperlink r:id="rId8927" ref="A4670"/>
    <hyperlink r:id="rId8928" ref="D4670"/>
    <hyperlink r:id="rId8929" ref="A4671"/>
    <hyperlink r:id="rId8930" ref="D4671"/>
    <hyperlink r:id="rId8931" ref="A4672"/>
    <hyperlink r:id="rId8932" ref="D4672"/>
    <hyperlink r:id="rId8933" ref="A4673"/>
    <hyperlink r:id="rId8934" ref="D4673"/>
    <hyperlink r:id="rId8935" ref="A4674"/>
    <hyperlink r:id="rId8936" ref="D4674"/>
    <hyperlink r:id="rId8937" ref="A4675"/>
    <hyperlink r:id="rId8938" ref="D4675"/>
    <hyperlink r:id="rId8939" ref="A4676"/>
    <hyperlink r:id="rId8940" ref="D4676"/>
    <hyperlink r:id="rId8941" ref="A4677"/>
    <hyperlink r:id="rId8942" ref="D4677"/>
    <hyperlink r:id="rId8943" ref="A4678"/>
    <hyperlink r:id="rId8944" ref="D4678"/>
    <hyperlink r:id="rId8945" ref="A4679"/>
    <hyperlink r:id="rId8946" ref="D4679"/>
    <hyperlink r:id="rId8947" ref="A4680"/>
    <hyperlink r:id="rId8948" ref="D4680"/>
    <hyperlink r:id="rId8949" ref="A4681"/>
    <hyperlink r:id="rId8950" ref="D4681"/>
    <hyperlink r:id="rId8951" ref="A4682"/>
    <hyperlink r:id="rId8952" ref="D4682"/>
    <hyperlink r:id="rId8953" ref="A4683"/>
    <hyperlink r:id="rId8954" ref="D4683"/>
    <hyperlink r:id="rId8955" ref="A4684"/>
    <hyperlink r:id="rId8956" ref="D4684"/>
    <hyperlink r:id="rId8957" ref="A4685"/>
    <hyperlink r:id="rId8958" ref="D4685"/>
    <hyperlink r:id="rId8959" ref="A4686"/>
    <hyperlink r:id="rId8960" ref="D4686"/>
    <hyperlink r:id="rId8961" ref="A4687"/>
    <hyperlink r:id="rId8962" ref="D4687"/>
    <hyperlink r:id="rId8963" ref="D4688"/>
    <hyperlink r:id="rId8964" ref="D4689"/>
    <hyperlink r:id="rId8965" ref="D4690"/>
    <hyperlink r:id="rId8966" ref="D4691"/>
    <hyperlink r:id="rId8967" ref="D4692"/>
    <hyperlink r:id="rId8968" ref="D4693"/>
    <hyperlink r:id="rId8969" ref="D4694"/>
    <hyperlink r:id="rId8970" ref="D4695"/>
    <hyperlink r:id="rId8971" ref="A4696"/>
    <hyperlink r:id="rId8972" ref="D4696"/>
    <hyperlink r:id="rId8973" ref="A4697"/>
    <hyperlink r:id="rId8974" ref="D4697"/>
    <hyperlink r:id="rId8975" ref="A4698"/>
    <hyperlink r:id="rId8976" ref="D4698"/>
    <hyperlink r:id="rId8977" ref="A4699"/>
    <hyperlink r:id="rId8978" ref="D4699"/>
    <hyperlink r:id="rId8979" ref="A4700"/>
    <hyperlink r:id="rId8980" ref="D4700"/>
    <hyperlink r:id="rId8981" ref="A4701"/>
    <hyperlink r:id="rId8982" ref="D4701"/>
    <hyperlink r:id="rId8983" ref="A4702"/>
    <hyperlink r:id="rId8984" ref="D4702"/>
    <hyperlink r:id="rId8985" ref="A4703"/>
    <hyperlink r:id="rId8986" ref="D4703"/>
    <hyperlink r:id="rId8987" ref="A4704"/>
    <hyperlink r:id="rId8988" ref="D4704"/>
    <hyperlink r:id="rId8989" ref="A4705"/>
    <hyperlink r:id="rId8990" ref="D4705"/>
    <hyperlink r:id="rId8991" ref="A4706"/>
    <hyperlink r:id="rId8992" ref="D4706"/>
    <hyperlink r:id="rId8993" ref="A4707"/>
    <hyperlink r:id="rId8994" ref="D4707"/>
    <hyperlink r:id="rId8995" ref="A4708"/>
    <hyperlink r:id="rId8996" ref="D4708"/>
    <hyperlink r:id="rId8997" ref="A4709"/>
    <hyperlink r:id="rId8998" ref="D4709"/>
    <hyperlink r:id="rId8999" ref="A4710"/>
    <hyperlink r:id="rId9000" ref="D4710"/>
    <hyperlink r:id="rId9001" ref="A4711"/>
    <hyperlink r:id="rId9002" ref="D4711"/>
    <hyperlink r:id="rId9003" ref="A4712"/>
    <hyperlink r:id="rId9004" ref="D4712"/>
    <hyperlink r:id="rId9005" ref="A4713"/>
    <hyperlink r:id="rId9006" ref="D4713"/>
    <hyperlink r:id="rId9007" ref="A4714"/>
    <hyperlink r:id="rId9008" ref="D4714"/>
    <hyperlink r:id="rId9009" ref="A4715"/>
    <hyperlink r:id="rId9010" ref="D4715"/>
    <hyperlink r:id="rId9011" ref="A4716"/>
    <hyperlink r:id="rId9012" ref="D4716"/>
    <hyperlink r:id="rId9013" ref="A4717"/>
    <hyperlink r:id="rId9014" ref="D4717"/>
    <hyperlink r:id="rId9015" ref="A4718"/>
    <hyperlink r:id="rId9016" ref="D4718"/>
    <hyperlink r:id="rId9017" ref="A4719"/>
    <hyperlink r:id="rId9018" ref="D4719"/>
    <hyperlink r:id="rId9019" ref="A4720"/>
    <hyperlink r:id="rId9020" ref="D4720"/>
    <hyperlink r:id="rId9021" ref="A4721"/>
    <hyperlink r:id="rId9022" ref="D4721"/>
    <hyperlink r:id="rId9023" ref="A4722"/>
    <hyperlink r:id="rId9024" ref="D4722"/>
    <hyperlink r:id="rId9025" ref="A4723"/>
    <hyperlink r:id="rId9026" ref="D4723"/>
    <hyperlink r:id="rId9027" ref="A4724"/>
    <hyperlink r:id="rId9028" ref="D4724"/>
    <hyperlink r:id="rId9029" ref="A4725"/>
    <hyperlink r:id="rId9030" ref="D4725"/>
    <hyperlink r:id="rId9031" ref="A4726"/>
    <hyperlink r:id="rId9032" ref="D4726"/>
    <hyperlink r:id="rId9033" ref="A4727"/>
    <hyperlink r:id="rId9034" ref="D4727"/>
    <hyperlink r:id="rId9035" ref="A4728"/>
    <hyperlink r:id="rId9036" ref="D4728"/>
    <hyperlink r:id="rId9037" ref="A4729"/>
    <hyperlink r:id="rId9038" ref="D4729"/>
    <hyperlink r:id="rId9039" ref="A4730"/>
    <hyperlink r:id="rId9040" ref="D4730"/>
    <hyperlink r:id="rId9041" ref="A4731"/>
    <hyperlink r:id="rId9042" ref="D4731"/>
    <hyperlink r:id="rId9043" ref="A4732"/>
    <hyperlink r:id="rId9044" ref="D4732"/>
    <hyperlink r:id="rId9045" ref="A4733"/>
    <hyperlink r:id="rId9046" ref="D4733"/>
    <hyperlink r:id="rId9047" ref="A4734"/>
    <hyperlink r:id="rId9048" ref="D4734"/>
    <hyperlink r:id="rId9049" ref="A4735"/>
    <hyperlink r:id="rId9050" ref="D4735"/>
    <hyperlink r:id="rId9051" ref="A4736"/>
    <hyperlink r:id="rId9052" ref="D4736"/>
    <hyperlink r:id="rId9053" ref="A4737"/>
    <hyperlink r:id="rId9054" ref="D4737"/>
    <hyperlink r:id="rId9055" ref="A4738"/>
    <hyperlink r:id="rId9056" ref="D4738"/>
    <hyperlink r:id="rId9057" ref="A4739"/>
    <hyperlink r:id="rId9058" ref="D4739"/>
    <hyperlink r:id="rId9059" ref="A4740"/>
    <hyperlink r:id="rId9060" ref="D4740"/>
    <hyperlink r:id="rId9061" ref="A4741"/>
    <hyperlink r:id="rId9062" ref="D4741"/>
    <hyperlink r:id="rId9063" ref="A4742"/>
    <hyperlink r:id="rId9064" ref="D4742"/>
    <hyperlink r:id="rId9065" ref="A4743"/>
    <hyperlink r:id="rId9066" ref="D4743"/>
    <hyperlink r:id="rId9067" ref="A4744"/>
    <hyperlink r:id="rId9068" ref="D4744"/>
    <hyperlink r:id="rId9069" ref="A4745"/>
    <hyperlink r:id="rId9070" ref="D4745"/>
    <hyperlink r:id="rId9071" ref="A4746"/>
    <hyperlink r:id="rId9072" ref="D4746"/>
    <hyperlink r:id="rId9073" ref="A4747"/>
    <hyperlink r:id="rId9074" ref="D4747"/>
    <hyperlink r:id="rId9075" ref="A4748"/>
    <hyperlink r:id="rId9076" ref="D4748"/>
    <hyperlink r:id="rId9077" ref="A4749"/>
    <hyperlink r:id="rId9078" ref="D4749"/>
    <hyperlink r:id="rId9079" ref="A4750"/>
    <hyperlink r:id="rId9080" ref="D4750"/>
    <hyperlink r:id="rId9081" ref="A4751"/>
    <hyperlink r:id="rId9082" ref="D4751"/>
    <hyperlink r:id="rId9083" ref="A4752"/>
    <hyperlink r:id="rId9084" ref="D4752"/>
    <hyperlink r:id="rId9085" ref="A4753"/>
    <hyperlink r:id="rId9086" ref="D4753"/>
    <hyperlink r:id="rId9087" ref="A4754"/>
    <hyperlink r:id="rId9088" ref="D4754"/>
    <hyperlink r:id="rId9089" ref="A4755"/>
    <hyperlink r:id="rId9090" ref="D4755"/>
    <hyperlink r:id="rId9091" ref="A4756"/>
    <hyperlink r:id="rId9092" ref="D4756"/>
    <hyperlink r:id="rId9093" ref="A4757"/>
    <hyperlink r:id="rId9094" ref="D4757"/>
    <hyperlink r:id="rId9095" ref="A4758"/>
    <hyperlink r:id="rId9096" ref="D4758"/>
    <hyperlink r:id="rId9097" ref="A4759"/>
    <hyperlink r:id="rId9098" ref="D4759"/>
    <hyperlink r:id="rId9099" ref="A4760"/>
    <hyperlink r:id="rId9100" ref="D4760"/>
    <hyperlink r:id="rId9101" ref="A4761"/>
    <hyperlink r:id="rId9102" ref="D4761"/>
    <hyperlink r:id="rId9103" ref="A4762"/>
    <hyperlink r:id="rId9104" ref="D4762"/>
    <hyperlink r:id="rId9105" ref="A4763"/>
    <hyperlink r:id="rId9106" ref="D4763"/>
    <hyperlink r:id="rId9107" ref="A4764"/>
    <hyperlink r:id="rId9108" ref="D4764"/>
    <hyperlink r:id="rId9109" ref="A4765"/>
    <hyperlink r:id="rId9110" ref="D4765"/>
    <hyperlink r:id="rId9111" ref="A4766"/>
    <hyperlink r:id="rId9112" ref="D4766"/>
    <hyperlink r:id="rId9113" ref="A4767"/>
    <hyperlink r:id="rId9114" ref="D4767"/>
    <hyperlink r:id="rId9115" ref="A4768"/>
    <hyperlink r:id="rId9116" ref="D4768"/>
    <hyperlink r:id="rId9117" ref="A4769"/>
    <hyperlink r:id="rId9118" ref="D4769"/>
    <hyperlink r:id="rId9119" ref="A4770"/>
    <hyperlink r:id="rId9120" ref="D4770"/>
    <hyperlink r:id="rId9121" ref="A4771"/>
    <hyperlink r:id="rId9122" ref="D4771"/>
    <hyperlink r:id="rId9123" ref="A4772"/>
    <hyperlink r:id="rId9124" ref="D4772"/>
    <hyperlink r:id="rId9125" ref="A4773"/>
    <hyperlink r:id="rId9126" ref="D4773"/>
    <hyperlink r:id="rId9127" ref="A4774"/>
    <hyperlink r:id="rId9128" ref="D4774"/>
    <hyperlink r:id="rId9129" ref="A4775"/>
    <hyperlink r:id="rId9130" ref="D4775"/>
    <hyperlink r:id="rId9131" ref="A4776"/>
    <hyperlink r:id="rId9132" ref="D4776"/>
    <hyperlink r:id="rId9133" ref="A4777"/>
    <hyperlink r:id="rId9134" ref="D4777"/>
    <hyperlink r:id="rId9135" ref="A4778"/>
    <hyperlink r:id="rId9136" ref="D4778"/>
    <hyperlink r:id="rId9137" ref="A4779"/>
    <hyperlink r:id="rId9138" ref="D4779"/>
    <hyperlink r:id="rId9139" ref="A4780"/>
    <hyperlink r:id="rId9140" ref="D4780"/>
    <hyperlink r:id="rId9141" ref="A4781"/>
    <hyperlink r:id="rId9142" ref="D4781"/>
    <hyperlink r:id="rId9143" ref="A4782"/>
    <hyperlink r:id="rId9144" ref="D4782"/>
    <hyperlink r:id="rId9145" ref="A4783"/>
    <hyperlink r:id="rId9146" ref="D4783"/>
    <hyperlink r:id="rId9147" ref="A4784"/>
    <hyperlink r:id="rId9148" ref="D4784"/>
    <hyperlink r:id="rId9149" ref="A4785"/>
    <hyperlink r:id="rId9150" ref="D4785"/>
    <hyperlink r:id="rId9151" ref="A4786"/>
    <hyperlink r:id="rId9152" ref="D4786"/>
    <hyperlink r:id="rId9153" ref="A4787"/>
    <hyperlink r:id="rId9154" ref="D4787"/>
    <hyperlink r:id="rId9155" ref="A4788"/>
    <hyperlink r:id="rId9156" ref="D4788"/>
    <hyperlink r:id="rId9157" ref="A4789"/>
    <hyperlink r:id="rId9158" ref="D4789"/>
    <hyperlink r:id="rId9159" ref="A4790"/>
    <hyperlink r:id="rId9160" ref="D4790"/>
    <hyperlink r:id="rId9161" ref="A4791"/>
    <hyperlink r:id="rId9162" ref="D4791"/>
    <hyperlink r:id="rId9163" ref="A4792"/>
    <hyperlink r:id="rId9164" ref="D4792"/>
    <hyperlink r:id="rId9165" ref="A4793"/>
    <hyperlink r:id="rId9166" ref="D4793"/>
    <hyperlink r:id="rId9167" ref="A4794"/>
    <hyperlink r:id="rId9168" ref="D4794"/>
    <hyperlink r:id="rId9169" ref="A4795"/>
    <hyperlink r:id="rId9170" ref="D4795"/>
    <hyperlink r:id="rId9171" ref="A4796"/>
    <hyperlink r:id="rId9172" ref="D4796"/>
    <hyperlink r:id="rId9173" ref="A4797"/>
    <hyperlink r:id="rId9174" ref="D4797"/>
    <hyperlink r:id="rId9175" ref="A4798"/>
    <hyperlink r:id="rId9176" ref="D4798"/>
    <hyperlink r:id="rId9177" ref="A4799"/>
    <hyperlink r:id="rId9178" ref="D4799"/>
    <hyperlink r:id="rId9179" ref="A4800"/>
    <hyperlink r:id="rId9180" ref="D4800"/>
    <hyperlink r:id="rId9181" ref="A4801"/>
    <hyperlink r:id="rId9182" ref="D4801"/>
    <hyperlink r:id="rId9183" ref="A4802"/>
    <hyperlink r:id="rId9184" ref="D4802"/>
    <hyperlink r:id="rId9185" ref="A4803"/>
    <hyperlink r:id="rId9186" ref="D4803"/>
    <hyperlink r:id="rId9187" ref="A4804"/>
    <hyperlink r:id="rId9188" ref="D4804"/>
    <hyperlink r:id="rId9189" ref="A4805"/>
    <hyperlink r:id="rId9190" ref="D4805"/>
    <hyperlink r:id="rId9191" ref="A4806"/>
    <hyperlink r:id="rId9192" ref="D4806"/>
    <hyperlink r:id="rId9193" ref="A4807"/>
    <hyperlink r:id="rId9194" ref="D4807"/>
    <hyperlink r:id="rId9195" ref="A4808"/>
    <hyperlink r:id="rId9196" ref="D4808"/>
    <hyperlink r:id="rId9197" ref="A4809"/>
    <hyperlink r:id="rId9198" ref="D4809"/>
    <hyperlink r:id="rId9199" ref="A4810"/>
    <hyperlink r:id="rId9200" ref="D4810"/>
    <hyperlink r:id="rId9201" ref="A4811"/>
    <hyperlink r:id="rId9202" ref="D4811"/>
    <hyperlink r:id="rId9203" ref="A4812"/>
    <hyperlink r:id="rId9204" ref="D4812"/>
    <hyperlink r:id="rId9205" ref="A4813"/>
    <hyperlink r:id="rId9206" ref="D4813"/>
    <hyperlink r:id="rId9207" ref="A4814"/>
    <hyperlink r:id="rId9208" ref="D4814"/>
    <hyperlink r:id="rId9209" ref="A4815"/>
    <hyperlink r:id="rId9210" ref="D4815"/>
    <hyperlink r:id="rId9211" ref="A4816"/>
    <hyperlink r:id="rId9212" ref="D4816"/>
    <hyperlink r:id="rId9213" ref="A4817"/>
    <hyperlink r:id="rId9214" ref="D4817"/>
    <hyperlink r:id="rId9215" ref="A4818"/>
    <hyperlink r:id="rId9216" ref="D4818"/>
    <hyperlink r:id="rId9217" ref="A4819"/>
    <hyperlink r:id="rId9218" ref="D4819"/>
    <hyperlink r:id="rId9219" ref="A4820"/>
    <hyperlink r:id="rId9220" ref="D4820"/>
    <hyperlink r:id="rId9221" ref="A4821"/>
    <hyperlink r:id="rId9222" ref="D4821"/>
    <hyperlink r:id="rId9223" ref="A4822"/>
    <hyperlink r:id="rId9224" ref="D4822"/>
    <hyperlink r:id="rId9225" ref="A4823"/>
    <hyperlink r:id="rId9226" ref="D4823"/>
    <hyperlink r:id="rId9227" ref="A4824"/>
    <hyperlink r:id="rId9228" ref="D4824"/>
    <hyperlink r:id="rId9229" ref="A4825"/>
    <hyperlink r:id="rId9230" ref="D4825"/>
    <hyperlink r:id="rId9231" ref="A4826"/>
    <hyperlink r:id="rId9232" ref="D4826"/>
    <hyperlink r:id="rId9233" ref="A4827"/>
    <hyperlink r:id="rId9234" ref="D4827"/>
    <hyperlink r:id="rId9235" ref="A4828"/>
    <hyperlink r:id="rId9236" ref="D4828"/>
    <hyperlink r:id="rId9237" ref="A4829"/>
    <hyperlink r:id="rId9238" ref="D4829"/>
    <hyperlink r:id="rId9239" ref="A4830"/>
    <hyperlink r:id="rId9240" ref="D4830"/>
    <hyperlink r:id="rId9241" ref="A4831"/>
    <hyperlink r:id="rId9242" ref="D4831"/>
    <hyperlink r:id="rId9243" ref="A4832"/>
    <hyperlink r:id="rId9244" ref="D4832"/>
    <hyperlink r:id="rId9245" ref="A4833"/>
    <hyperlink r:id="rId9246" ref="D4833"/>
    <hyperlink r:id="rId9247" ref="A4834"/>
    <hyperlink r:id="rId9248" ref="D4834"/>
    <hyperlink r:id="rId9249" ref="A4835"/>
    <hyperlink r:id="rId9250" ref="D4835"/>
    <hyperlink r:id="rId9251" ref="A4836"/>
    <hyperlink r:id="rId9252" ref="D4836"/>
    <hyperlink r:id="rId9253" ref="A4837"/>
    <hyperlink r:id="rId9254" ref="D4837"/>
    <hyperlink r:id="rId9255" ref="A4838"/>
    <hyperlink r:id="rId9256" ref="D4838"/>
    <hyperlink r:id="rId9257" ref="A4839"/>
    <hyperlink r:id="rId9258" ref="D4839"/>
    <hyperlink r:id="rId9259" ref="A4840"/>
    <hyperlink r:id="rId9260" ref="D4840"/>
    <hyperlink r:id="rId9261" ref="A4841"/>
    <hyperlink r:id="rId9262" ref="D4841"/>
    <hyperlink r:id="rId9263" ref="A4842"/>
    <hyperlink r:id="rId9264" ref="D4842"/>
    <hyperlink r:id="rId9265" ref="A4843"/>
    <hyperlink r:id="rId9266" ref="D4843"/>
    <hyperlink r:id="rId9267" ref="A4844"/>
    <hyperlink r:id="rId9268" ref="D4844"/>
    <hyperlink r:id="rId9269" ref="A4845"/>
    <hyperlink r:id="rId9270" ref="D4845"/>
    <hyperlink r:id="rId9271" ref="A4846"/>
    <hyperlink r:id="rId9272" ref="D4846"/>
    <hyperlink r:id="rId9273" ref="A4847"/>
    <hyperlink r:id="rId9274" ref="D4847"/>
    <hyperlink r:id="rId9275" ref="A4848"/>
    <hyperlink r:id="rId9276" ref="D4848"/>
    <hyperlink r:id="rId9277" ref="A4849"/>
    <hyperlink r:id="rId9278" ref="D4849"/>
    <hyperlink r:id="rId9279" ref="A4850"/>
    <hyperlink r:id="rId9280" ref="D4850"/>
    <hyperlink r:id="rId9281" ref="A4851"/>
    <hyperlink r:id="rId9282" ref="D4851"/>
    <hyperlink r:id="rId9283" ref="A4852"/>
    <hyperlink r:id="rId9284" ref="D4852"/>
    <hyperlink r:id="rId9285" ref="A4853"/>
    <hyperlink r:id="rId9286" ref="D4853"/>
    <hyperlink r:id="rId9287" ref="A4854"/>
    <hyperlink r:id="rId9288" ref="D4854"/>
    <hyperlink r:id="rId9289" ref="A4855"/>
    <hyperlink r:id="rId9290" ref="D4855"/>
    <hyperlink r:id="rId9291" ref="A4856"/>
    <hyperlink r:id="rId9292" ref="D4856"/>
    <hyperlink r:id="rId9293" ref="A4857"/>
    <hyperlink r:id="rId9294" ref="D4857"/>
    <hyperlink r:id="rId9295" ref="A4858"/>
    <hyperlink r:id="rId9296" ref="D4858"/>
    <hyperlink r:id="rId9297" ref="A4859"/>
    <hyperlink r:id="rId9298" ref="D4859"/>
    <hyperlink r:id="rId9299" ref="A4860"/>
    <hyperlink r:id="rId9300" ref="D4860"/>
    <hyperlink r:id="rId9301" ref="A4861"/>
    <hyperlink r:id="rId9302" ref="D4861"/>
    <hyperlink r:id="rId9303" ref="A4862"/>
    <hyperlink r:id="rId9304" ref="D4862"/>
    <hyperlink r:id="rId9305" ref="A4863"/>
    <hyperlink r:id="rId9306" ref="D4863"/>
    <hyperlink r:id="rId9307" ref="A4864"/>
    <hyperlink r:id="rId9308" ref="D4864"/>
    <hyperlink r:id="rId9309" ref="A4865"/>
    <hyperlink r:id="rId9310" ref="D4865"/>
    <hyperlink r:id="rId9311" ref="A4866"/>
    <hyperlink r:id="rId9312" ref="D4866"/>
    <hyperlink r:id="rId9313" ref="A4867"/>
    <hyperlink r:id="rId9314" ref="D4867"/>
    <hyperlink r:id="rId9315" ref="A4868"/>
    <hyperlink r:id="rId9316" ref="D4868"/>
    <hyperlink r:id="rId9317" ref="A4869"/>
    <hyperlink r:id="rId9318" ref="D4869"/>
    <hyperlink r:id="rId9319" ref="A4870"/>
    <hyperlink r:id="rId9320" ref="D4870"/>
    <hyperlink r:id="rId9321" ref="A4871"/>
    <hyperlink r:id="rId9322" ref="D4871"/>
    <hyperlink r:id="rId9323" ref="A4872"/>
    <hyperlink r:id="rId9324" ref="D4872"/>
    <hyperlink r:id="rId9325" ref="A4873"/>
    <hyperlink r:id="rId9326" ref="D4873"/>
    <hyperlink r:id="rId9327" ref="A4874"/>
    <hyperlink r:id="rId9328" ref="D4874"/>
    <hyperlink r:id="rId9329" ref="A4875"/>
    <hyperlink r:id="rId9330" ref="D4875"/>
    <hyperlink r:id="rId9331" ref="A4876"/>
    <hyperlink r:id="rId9332" ref="D4876"/>
    <hyperlink r:id="rId9333" ref="A4877"/>
    <hyperlink r:id="rId9334" ref="D4877"/>
    <hyperlink r:id="rId9335" ref="A4878"/>
    <hyperlink r:id="rId9336" ref="D4878"/>
    <hyperlink r:id="rId9337" ref="A4879"/>
    <hyperlink r:id="rId9338" ref="D4879"/>
    <hyperlink r:id="rId9339" ref="A4880"/>
    <hyperlink r:id="rId9340" ref="D4880"/>
    <hyperlink r:id="rId9341" ref="A4881"/>
    <hyperlink r:id="rId9342" ref="D4881"/>
    <hyperlink r:id="rId9343" ref="A4882"/>
    <hyperlink r:id="rId9344" ref="D4882"/>
    <hyperlink r:id="rId9345" ref="A4883"/>
    <hyperlink r:id="rId9346" ref="D4883"/>
    <hyperlink r:id="rId9347" ref="A4884"/>
    <hyperlink r:id="rId9348" ref="D4884"/>
    <hyperlink r:id="rId9349" ref="A4885"/>
    <hyperlink r:id="rId9350" ref="D4885"/>
    <hyperlink r:id="rId9351" ref="A4886"/>
    <hyperlink r:id="rId9352" ref="D4886"/>
    <hyperlink r:id="rId9353" ref="A4887"/>
    <hyperlink r:id="rId9354" ref="D4887"/>
    <hyperlink r:id="rId9355" ref="A4888"/>
    <hyperlink r:id="rId9356" ref="D4888"/>
    <hyperlink r:id="rId9357" ref="A4889"/>
    <hyperlink r:id="rId9358" ref="D4889"/>
    <hyperlink r:id="rId9359" ref="A4890"/>
    <hyperlink r:id="rId9360" ref="D4890"/>
    <hyperlink r:id="rId9361" ref="A4891"/>
    <hyperlink r:id="rId9362" ref="D4891"/>
    <hyperlink r:id="rId9363" ref="A4892"/>
    <hyperlink r:id="rId9364" ref="D4892"/>
    <hyperlink r:id="rId9365" ref="A4893"/>
    <hyperlink r:id="rId9366" ref="D4893"/>
    <hyperlink r:id="rId9367" ref="A4894"/>
    <hyperlink r:id="rId9368" ref="D4894"/>
    <hyperlink r:id="rId9369" ref="A4895"/>
    <hyperlink r:id="rId9370" ref="D4895"/>
    <hyperlink r:id="rId9371" ref="A4896"/>
    <hyperlink r:id="rId9372" ref="D4896"/>
    <hyperlink r:id="rId9373" ref="A4897"/>
    <hyperlink r:id="rId9374" ref="D4897"/>
    <hyperlink r:id="rId9375" ref="A4898"/>
    <hyperlink r:id="rId9376" ref="D4898"/>
    <hyperlink r:id="rId9377" ref="A4899"/>
    <hyperlink r:id="rId9378" ref="D4899"/>
    <hyperlink r:id="rId9379" ref="A4900"/>
    <hyperlink r:id="rId9380" ref="D4900"/>
    <hyperlink r:id="rId9381" ref="A4901"/>
    <hyperlink r:id="rId9382" ref="D4901"/>
    <hyperlink r:id="rId9383" ref="A4902"/>
    <hyperlink r:id="rId9384" ref="D4902"/>
    <hyperlink r:id="rId9385" ref="A4903"/>
    <hyperlink r:id="rId9386" ref="D4903"/>
    <hyperlink r:id="rId9387" ref="A4904"/>
    <hyperlink r:id="rId9388" ref="D4904"/>
    <hyperlink r:id="rId9389" ref="A4905"/>
    <hyperlink r:id="rId9390" ref="D4905"/>
    <hyperlink r:id="rId9391" ref="A4906"/>
    <hyperlink r:id="rId9392" ref="D4906"/>
    <hyperlink r:id="rId9393" ref="A4907"/>
    <hyperlink r:id="rId9394" ref="D4907"/>
    <hyperlink r:id="rId9395" ref="A4908"/>
    <hyperlink r:id="rId9396" ref="D4908"/>
    <hyperlink r:id="rId9397" ref="A4909"/>
    <hyperlink r:id="rId9398" ref="D4909"/>
    <hyperlink r:id="rId9399" ref="A4910"/>
    <hyperlink r:id="rId9400" ref="D4910"/>
    <hyperlink r:id="rId9401" ref="A4911"/>
    <hyperlink r:id="rId9402" ref="D4911"/>
    <hyperlink r:id="rId9403" ref="A4912"/>
    <hyperlink r:id="rId9404" ref="D4912"/>
    <hyperlink r:id="rId9405" ref="A4913"/>
    <hyperlink r:id="rId9406" ref="D4913"/>
    <hyperlink r:id="rId9407" ref="A4914"/>
    <hyperlink r:id="rId9408" ref="A4915"/>
    <hyperlink r:id="rId9409" ref="D4915"/>
    <hyperlink r:id="rId9410" ref="A4916"/>
    <hyperlink r:id="rId9411" ref="D4916"/>
    <hyperlink r:id="rId9412" ref="A4917"/>
    <hyperlink r:id="rId9413" ref="D4917"/>
    <hyperlink r:id="rId9414" ref="A4918"/>
    <hyperlink r:id="rId9415" ref="D4918"/>
    <hyperlink r:id="rId9416" ref="A4919"/>
    <hyperlink r:id="rId9417" ref="D4919"/>
    <hyperlink r:id="rId9418" ref="A4920"/>
    <hyperlink r:id="rId9419" ref="D4920"/>
    <hyperlink r:id="rId9420" ref="A4921"/>
    <hyperlink r:id="rId9421" ref="D4921"/>
    <hyperlink r:id="rId9422" ref="A4922"/>
    <hyperlink r:id="rId9423" ref="D4922"/>
    <hyperlink r:id="rId9424" ref="A4923"/>
    <hyperlink r:id="rId9425" ref="D4923"/>
    <hyperlink r:id="rId9426" ref="A4924"/>
    <hyperlink r:id="rId9427" ref="D4924"/>
    <hyperlink r:id="rId9428" ref="A4925"/>
    <hyperlink r:id="rId9429" ref="D4925"/>
    <hyperlink r:id="rId9430" ref="A4926"/>
    <hyperlink r:id="rId9431" ref="D4926"/>
    <hyperlink r:id="rId9432" ref="A4927"/>
    <hyperlink r:id="rId9433" ref="D4927"/>
    <hyperlink r:id="rId9434" ref="A4928"/>
    <hyperlink r:id="rId9435" ref="D4928"/>
    <hyperlink r:id="rId9436" ref="A4929"/>
    <hyperlink r:id="rId9437" ref="D4929"/>
    <hyperlink r:id="rId9438" ref="A4930"/>
    <hyperlink r:id="rId9439" ref="D4930"/>
    <hyperlink r:id="rId9440" ref="A4931"/>
    <hyperlink r:id="rId9441" ref="D4931"/>
    <hyperlink r:id="rId9442" ref="A4932"/>
    <hyperlink r:id="rId9443" ref="D4932"/>
    <hyperlink r:id="rId9444" ref="A4933"/>
    <hyperlink r:id="rId9445" ref="D4933"/>
    <hyperlink r:id="rId9446" ref="A4934"/>
    <hyperlink r:id="rId9447" ref="D4934"/>
    <hyperlink r:id="rId9448" ref="A4935"/>
    <hyperlink r:id="rId9449" ref="D4935"/>
    <hyperlink r:id="rId9450" ref="A4936"/>
    <hyperlink r:id="rId9451" ref="D4936"/>
    <hyperlink r:id="rId9452" ref="A4937"/>
    <hyperlink r:id="rId9453" ref="D4937"/>
    <hyperlink r:id="rId9454" ref="A4938"/>
    <hyperlink r:id="rId9455" ref="D4938"/>
    <hyperlink r:id="rId9456" ref="A4939"/>
    <hyperlink r:id="rId9457" ref="D4939"/>
    <hyperlink r:id="rId9458" ref="A4940"/>
    <hyperlink r:id="rId9459" ref="D4940"/>
    <hyperlink r:id="rId9460" ref="A4941"/>
    <hyperlink r:id="rId9461" ref="D4941"/>
    <hyperlink r:id="rId9462" ref="A4942"/>
    <hyperlink r:id="rId9463" ref="D4942"/>
    <hyperlink r:id="rId9464" ref="A4943"/>
    <hyperlink r:id="rId9465" ref="D4943"/>
    <hyperlink r:id="rId9466" ref="A4944"/>
    <hyperlink r:id="rId9467" ref="D4944"/>
    <hyperlink r:id="rId9468" ref="A4945"/>
    <hyperlink r:id="rId9469" ref="D4945"/>
    <hyperlink r:id="rId9470" ref="A4946"/>
    <hyperlink r:id="rId9471" ref="D4946"/>
    <hyperlink r:id="rId9472" ref="A4947"/>
    <hyperlink r:id="rId9473" ref="D4947"/>
    <hyperlink r:id="rId9474" ref="A4948"/>
    <hyperlink r:id="rId9475" ref="D4948"/>
    <hyperlink r:id="rId9476" ref="A4949"/>
    <hyperlink r:id="rId9477" ref="D4949"/>
    <hyperlink r:id="rId9478" ref="A4950"/>
    <hyperlink r:id="rId9479" ref="D4950"/>
    <hyperlink r:id="rId9480" ref="A4951"/>
    <hyperlink r:id="rId9481" ref="D4951"/>
    <hyperlink r:id="rId9482" ref="A4952"/>
    <hyperlink r:id="rId9483" ref="D4952"/>
    <hyperlink r:id="rId9484" ref="A4953"/>
    <hyperlink r:id="rId9485" ref="D4953"/>
    <hyperlink r:id="rId9486" ref="A4954"/>
    <hyperlink r:id="rId9487" ref="D4954"/>
    <hyperlink r:id="rId9488" ref="A4955"/>
    <hyperlink r:id="rId9489" ref="D4955"/>
    <hyperlink r:id="rId9490" ref="A4956"/>
    <hyperlink r:id="rId9491" ref="D4956"/>
    <hyperlink r:id="rId9492" ref="A4957"/>
    <hyperlink r:id="rId9493" ref="D4957"/>
    <hyperlink r:id="rId9494" ref="A4958"/>
    <hyperlink r:id="rId9495" ref="D4958"/>
    <hyperlink r:id="rId9496" ref="A4959"/>
    <hyperlink r:id="rId9497" ref="D4959"/>
    <hyperlink r:id="rId9498" ref="A4960"/>
    <hyperlink r:id="rId9499" ref="D4960"/>
    <hyperlink r:id="rId9500" ref="A4961"/>
    <hyperlink r:id="rId9501" ref="D4961"/>
    <hyperlink r:id="rId9502" ref="A4962"/>
    <hyperlink r:id="rId9503" ref="D4962"/>
    <hyperlink r:id="rId9504" ref="A4963"/>
    <hyperlink r:id="rId9505" ref="D4963"/>
    <hyperlink r:id="rId9506" ref="A4964"/>
    <hyperlink r:id="rId9507" ref="D4964"/>
    <hyperlink r:id="rId9508" ref="A4965"/>
    <hyperlink r:id="rId9509" ref="D4965"/>
    <hyperlink r:id="rId9510" ref="A4966"/>
    <hyperlink r:id="rId9511" ref="D4966"/>
    <hyperlink r:id="rId9512" ref="A4967"/>
    <hyperlink r:id="rId9513" ref="D4967"/>
    <hyperlink r:id="rId9514" ref="A4968"/>
    <hyperlink r:id="rId9515" ref="D4968"/>
    <hyperlink r:id="rId9516" ref="A4969"/>
    <hyperlink r:id="rId9517" ref="D4969"/>
    <hyperlink r:id="rId9518" ref="A4970"/>
    <hyperlink r:id="rId9519" ref="D4970"/>
    <hyperlink r:id="rId9520" ref="A4971"/>
    <hyperlink r:id="rId9521" ref="D4971"/>
    <hyperlink r:id="rId9522" ref="A4972"/>
    <hyperlink r:id="rId9523" ref="D4972"/>
    <hyperlink r:id="rId9524" ref="A4973"/>
    <hyperlink r:id="rId9525" ref="D4973"/>
    <hyperlink r:id="rId9526" ref="A4974"/>
    <hyperlink r:id="rId9527" ref="D4974"/>
    <hyperlink r:id="rId9528" ref="A4975"/>
    <hyperlink r:id="rId9529" ref="D4975"/>
    <hyperlink r:id="rId9530" ref="A4976"/>
    <hyperlink r:id="rId9531" ref="D4976"/>
    <hyperlink r:id="rId9532" ref="A4977"/>
    <hyperlink r:id="rId9533" ref="D4977"/>
    <hyperlink r:id="rId9534" ref="A4978"/>
    <hyperlink r:id="rId9535" ref="D4978"/>
    <hyperlink r:id="rId9536" ref="A4979"/>
    <hyperlink r:id="rId9537" ref="D4979"/>
    <hyperlink r:id="rId9538" ref="A4980"/>
    <hyperlink r:id="rId9539" ref="D4980"/>
    <hyperlink r:id="rId9540" ref="A4981"/>
    <hyperlink r:id="rId9541" ref="D4981"/>
    <hyperlink r:id="rId9542" ref="A4982"/>
    <hyperlink r:id="rId9543" ref="D4982"/>
    <hyperlink r:id="rId9544" ref="A4983"/>
    <hyperlink r:id="rId9545" ref="D4983"/>
    <hyperlink r:id="rId9546" ref="A4984"/>
    <hyperlink r:id="rId9547" ref="D4984"/>
    <hyperlink r:id="rId9548" ref="A4985"/>
    <hyperlink r:id="rId9549" ref="D4985"/>
    <hyperlink r:id="rId9550" ref="A4986"/>
    <hyperlink r:id="rId9551" ref="D4986"/>
    <hyperlink r:id="rId9552" ref="A4987"/>
    <hyperlink r:id="rId9553" ref="D4987"/>
    <hyperlink r:id="rId9554" ref="A4988"/>
    <hyperlink r:id="rId9555" ref="D4988"/>
    <hyperlink r:id="rId9556" ref="A4989"/>
    <hyperlink r:id="rId9557" ref="D4989"/>
    <hyperlink r:id="rId9558" ref="A4990"/>
    <hyperlink r:id="rId9559" ref="D4990"/>
    <hyperlink r:id="rId9560" ref="A4991"/>
    <hyperlink r:id="rId9561" ref="D4991"/>
    <hyperlink r:id="rId9562" ref="A4992"/>
    <hyperlink r:id="rId9563" ref="D4992"/>
    <hyperlink r:id="rId9564" ref="A4993"/>
    <hyperlink r:id="rId9565" ref="D4993"/>
    <hyperlink r:id="rId9566" ref="A4994"/>
    <hyperlink r:id="rId9567" ref="D4994"/>
    <hyperlink r:id="rId9568" ref="A4995"/>
    <hyperlink r:id="rId9569" ref="D4995"/>
    <hyperlink r:id="rId9570" ref="A4996"/>
    <hyperlink r:id="rId9571" ref="D4996"/>
    <hyperlink r:id="rId9572" ref="A4997"/>
    <hyperlink r:id="rId9573" ref="D4997"/>
    <hyperlink r:id="rId9574" ref="A4998"/>
    <hyperlink r:id="rId9575" ref="D4998"/>
    <hyperlink r:id="rId9576" ref="A4999"/>
    <hyperlink r:id="rId9577" ref="D4999"/>
    <hyperlink r:id="rId9578" ref="A5000"/>
    <hyperlink r:id="rId9579" ref="D5000"/>
    <hyperlink r:id="rId9580" ref="A5001"/>
    <hyperlink r:id="rId9581" ref="D5001"/>
    <hyperlink r:id="rId9582" ref="A5002"/>
    <hyperlink r:id="rId9583" ref="D5002"/>
    <hyperlink r:id="rId9584" ref="A5003"/>
    <hyperlink r:id="rId9585" ref="D5003"/>
    <hyperlink r:id="rId9586" ref="A5004"/>
    <hyperlink r:id="rId9587" ref="D5004"/>
    <hyperlink r:id="rId9588" ref="A5005"/>
    <hyperlink r:id="rId9589" ref="D5005"/>
    <hyperlink r:id="rId9590" ref="A5006"/>
    <hyperlink r:id="rId9591" ref="D5006"/>
    <hyperlink r:id="rId9592" ref="A5007"/>
    <hyperlink r:id="rId9593" ref="D5007"/>
    <hyperlink r:id="rId9594" ref="A5008"/>
    <hyperlink r:id="rId9595" ref="D5008"/>
    <hyperlink r:id="rId9596" ref="A5009"/>
    <hyperlink r:id="rId9597" ref="D5009"/>
    <hyperlink r:id="rId9598" ref="A5010"/>
    <hyperlink r:id="rId9599" ref="D5010"/>
    <hyperlink r:id="rId9600" ref="A5011"/>
    <hyperlink r:id="rId9601" ref="D5011"/>
    <hyperlink r:id="rId9602" ref="A5012"/>
    <hyperlink r:id="rId9603" ref="D5012"/>
    <hyperlink r:id="rId9604" ref="A5013"/>
    <hyperlink r:id="rId9605" ref="D5013"/>
    <hyperlink r:id="rId9606" ref="A5014"/>
    <hyperlink r:id="rId9607" ref="D5014"/>
    <hyperlink r:id="rId9608" ref="A5015"/>
    <hyperlink r:id="rId9609" ref="D5015"/>
    <hyperlink r:id="rId9610" ref="A5016"/>
    <hyperlink r:id="rId9611" ref="D5016"/>
    <hyperlink r:id="rId9612" ref="A5017"/>
    <hyperlink r:id="rId9613" ref="D5017"/>
    <hyperlink r:id="rId9614" ref="A5018"/>
    <hyperlink r:id="rId9615" ref="D5018"/>
    <hyperlink r:id="rId9616" ref="A5019"/>
    <hyperlink r:id="rId9617" ref="D5019"/>
    <hyperlink r:id="rId9618" ref="A5020"/>
    <hyperlink r:id="rId9619" ref="D5020"/>
    <hyperlink r:id="rId9620" ref="A5021"/>
    <hyperlink r:id="rId9621" ref="D5021"/>
    <hyperlink r:id="rId9622" ref="A5022"/>
    <hyperlink r:id="rId9623" ref="D5022"/>
    <hyperlink r:id="rId9624" ref="A5023"/>
    <hyperlink r:id="rId9625" ref="D5023"/>
    <hyperlink r:id="rId9626" ref="A5024"/>
    <hyperlink r:id="rId9627" ref="D5024"/>
    <hyperlink r:id="rId9628" ref="A5025"/>
    <hyperlink r:id="rId9629" ref="D5025"/>
    <hyperlink r:id="rId9630" ref="A5026"/>
    <hyperlink r:id="rId9631" ref="D5026"/>
    <hyperlink r:id="rId9632" ref="A5027"/>
    <hyperlink r:id="rId9633" ref="D5027"/>
    <hyperlink r:id="rId9634" ref="A5028"/>
    <hyperlink r:id="rId9635" ref="D5028"/>
    <hyperlink r:id="rId9636" ref="A5029"/>
    <hyperlink r:id="rId9637" ref="D5029"/>
    <hyperlink r:id="rId9638" ref="A5030"/>
    <hyperlink r:id="rId9639" ref="D5030"/>
    <hyperlink r:id="rId9640" ref="A5031"/>
    <hyperlink r:id="rId9641" ref="D5031"/>
    <hyperlink r:id="rId9642" ref="A5032"/>
    <hyperlink r:id="rId9643" ref="D5032"/>
    <hyperlink r:id="rId9644" ref="A5033"/>
    <hyperlink r:id="rId9645" ref="D5033"/>
    <hyperlink r:id="rId9646" ref="A5034"/>
    <hyperlink r:id="rId9647" ref="D5034"/>
    <hyperlink r:id="rId9648" ref="A5035"/>
    <hyperlink r:id="rId9649" ref="D5035"/>
    <hyperlink r:id="rId9650" ref="A5036"/>
    <hyperlink r:id="rId9651" ref="D5036"/>
    <hyperlink r:id="rId9652" ref="A5037"/>
    <hyperlink r:id="rId9653" ref="D5037"/>
    <hyperlink r:id="rId9654" ref="A5038"/>
    <hyperlink r:id="rId9655" ref="D5038"/>
    <hyperlink r:id="rId9656" ref="A5039"/>
    <hyperlink r:id="rId9657" ref="D5039"/>
    <hyperlink r:id="rId9658" ref="A5040"/>
    <hyperlink r:id="rId9659" ref="D5040"/>
    <hyperlink r:id="rId9660" ref="A5041"/>
    <hyperlink r:id="rId9661" ref="D5041"/>
    <hyperlink r:id="rId9662" ref="A5042"/>
    <hyperlink r:id="rId9663" ref="D5042"/>
    <hyperlink r:id="rId9664" ref="A5043"/>
    <hyperlink r:id="rId9665" ref="D5043"/>
    <hyperlink r:id="rId9666" ref="A5044"/>
    <hyperlink r:id="rId9667" ref="D5044"/>
    <hyperlink r:id="rId9668" ref="A5045"/>
    <hyperlink r:id="rId9669" ref="D5045"/>
    <hyperlink r:id="rId9670" ref="A5046"/>
    <hyperlink r:id="rId9671" ref="D5046"/>
    <hyperlink r:id="rId9672" ref="A5047"/>
    <hyperlink r:id="rId9673" ref="D5047"/>
    <hyperlink r:id="rId9674" ref="A5048"/>
    <hyperlink r:id="rId9675" ref="D5048"/>
    <hyperlink r:id="rId9676" ref="A5049"/>
    <hyperlink r:id="rId9677" ref="D5049"/>
    <hyperlink r:id="rId9678" ref="A5050"/>
    <hyperlink r:id="rId9679" ref="D5050"/>
    <hyperlink r:id="rId9680" ref="A5051"/>
    <hyperlink r:id="rId9681" ref="D5051"/>
    <hyperlink r:id="rId9682" ref="A5052"/>
    <hyperlink r:id="rId9683" ref="D5052"/>
    <hyperlink r:id="rId9684" ref="A5053"/>
    <hyperlink r:id="rId9685" ref="D5053"/>
    <hyperlink r:id="rId9686" ref="A5054"/>
    <hyperlink r:id="rId9687" ref="D5054"/>
    <hyperlink r:id="rId9688" ref="A5055"/>
    <hyperlink r:id="rId9689" ref="D5055"/>
    <hyperlink r:id="rId9690" ref="A5056"/>
    <hyperlink r:id="rId9691" ref="D5056"/>
    <hyperlink r:id="rId9692" ref="A5057"/>
    <hyperlink r:id="rId9693" ref="D5057"/>
    <hyperlink r:id="rId9694" ref="A5058"/>
    <hyperlink r:id="rId9695" ref="D5058"/>
    <hyperlink r:id="rId9696" ref="A5059"/>
    <hyperlink r:id="rId9697" ref="D5059"/>
    <hyperlink r:id="rId9698" ref="A5060"/>
    <hyperlink r:id="rId9699" ref="D5060"/>
    <hyperlink r:id="rId9700" ref="A5061"/>
    <hyperlink r:id="rId9701" ref="D5061"/>
    <hyperlink r:id="rId9702" ref="A5062"/>
    <hyperlink r:id="rId9703" ref="D5062"/>
    <hyperlink r:id="rId9704" ref="A5063"/>
    <hyperlink r:id="rId9705" ref="D5063"/>
    <hyperlink r:id="rId9706" ref="A5064"/>
    <hyperlink r:id="rId9707" ref="D5064"/>
    <hyperlink r:id="rId9708" ref="A5065"/>
    <hyperlink r:id="rId9709" ref="D5065"/>
    <hyperlink r:id="rId9710" ref="A5066"/>
    <hyperlink r:id="rId9711" ref="D5066"/>
    <hyperlink r:id="rId9712" ref="A5067"/>
    <hyperlink r:id="rId9713" ref="D5067"/>
    <hyperlink r:id="rId9714" ref="A5068"/>
    <hyperlink r:id="rId9715" ref="D5068"/>
    <hyperlink r:id="rId9716" ref="A5069"/>
    <hyperlink r:id="rId9717" ref="D5069"/>
    <hyperlink r:id="rId9718" ref="A5070"/>
    <hyperlink r:id="rId9719" ref="D5070"/>
    <hyperlink r:id="rId9720" ref="A5071"/>
    <hyperlink r:id="rId9721" ref="D5071"/>
    <hyperlink r:id="rId9722" ref="A5072"/>
    <hyperlink r:id="rId9723" ref="D5072"/>
    <hyperlink r:id="rId9724" ref="A5073"/>
    <hyperlink r:id="rId9725" ref="D5073"/>
    <hyperlink r:id="rId9726" ref="A5074"/>
    <hyperlink r:id="rId9727" ref="D5074"/>
    <hyperlink r:id="rId9728" ref="A5075"/>
    <hyperlink r:id="rId9729" ref="D5075"/>
    <hyperlink r:id="rId9730" ref="A5076"/>
    <hyperlink r:id="rId9731" ref="D5076"/>
    <hyperlink r:id="rId9732" ref="A5077"/>
    <hyperlink r:id="rId9733" ref="D5077"/>
    <hyperlink r:id="rId9734" ref="A5078"/>
    <hyperlink r:id="rId9735" ref="D5078"/>
    <hyperlink r:id="rId9736" ref="A5079"/>
    <hyperlink r:id="rId9737" ref="D5079"/>
    <hyperlink r:id="rId9738" ref="A5080"/>
    <hyperlink r:id="rId9739" ref="D5080"/>
    <hyperlink r:id="rId9740" ref="A5081"/>
    <hyperlink r:id="rId9741" ref="D5081"/>
    <hyperlink r:id="rId9742" ref="A5082"/>
    <hyperlink r:id="rId9743" ref="D5082"/>
    <hyperlink r:id="rId9744" ref="A5083"/>
    <hyperlink r:id="rId9745" ref="D5083"/>
    <hyperlink r:id="rId9746" ref="A5084"/>
    <hyperlink r:id="rId9747" ref="D5084"/>
    <hyperlink r:id="rId9748" ref="A5085"/>
    <hyperlink r:id="rId9749" ref="D5085"/>
    <hyperlink r:id="rId9750" ref="D5086"/>
    <hyperlink r:id="rId9751" ref="D5087"/>
    <hyperlink r:id="rId9752" ref="D5088"/>
    <hyperlink r:id="rId9753" ref="D5089"/>
    <hyperlink r:id="rId9754" ref="D5090"/>
    <hyperlink r:id="rId9755" ref="D5091"/>
    <hyperlink r:id="rId9756" ref="A5092"/>
    <hyperlink r:id="rId9757" ref="D5092"/>
    <hyperlink r:id="rId9758" ref="A5093"/>
    <hyperlink r:id="rId9759" ref="D5093"/>
    <hyperlink r:id="rId9760" ref="A5094"/>
    <hyperlink r:id="rId9761" ref="D5094"/>
    <hyperlink r:id="rId9762" ref="A5095"/>
    <hyperlink r:id="rId9763" ref="D5095"/>
    <hyperlink r:id="rId9764" ref="A5096"/>
    <hyperlink r:id="rId9765" ref="D5096"/>
    <hyperlink r:id="rId9766" ref="A5097"/>
    <hyperlink r:id="rId9767" ref="D5097"/>
    <hyperlink r:id="rId9768" ref="A5098"/>
    <hyperlink r:id="rId9769" ref="D5098"/>
    <hyperlink r:id="rId9770" ref="A5099"/>
    <hyperlink r:id="rId9771" ref="D5099"/>
    <hyperlink r:id="rId9772" ref="A5100"/>
    <hyperlink r:id="rId9773" ref="D5100"/>
    <hyperlink r:id="rId9774" ref="A5101"/>
    <hyperlink r:id="rId9775" ref="D5101"/>
    <hyperlink r:id="rId9776" ref="A5102"/>
    <hyperlink r:id="rId9777" ref="D5102"/>
    <hyperlink r:id="rId9778" ref="A5103"/>
    <hyperlink r:id="rId9779" ref="D5103"/>
    <hyperlink r:id="rId9780" ref="A5104"/>
    <hyperlink r:id="rId9781" ref="D5104"/>
    <hyperlink r:id="rId9782" ref="A5105"/>
    <hyperlink r:id="rId9783" ref="D5105"/>
    <hyperlink r:id="rId9784" ref="A5106"/>
    <hyperlink r:id="rId9785" ref="D5106"/>
    <hyperlink r:id="rId9786" ref="A5107"/>
    <hyperlink r:id="rId9787" ref="D5107"/>
    <hyperlink r:id="rId9788" ref="A5108"/>
    <hyperlink r:id="rId9789" ref="D5108"/>
    <hyperlink r:id="rId9790" ref="A5109"/>
    <hyperlink r:id="rId9791" ref="D5109"/>
    <hyperlink r:id="rId9792" ref="A5110"/>
    <hyperlink r:id="rId9793" ref="D5110"/>
    <hyperlink r:id="rId9794" ref="A5111"/>
    <hyperlink r:id="rId9795" ref="D5111"/>
    <hyperlink r:id="rId9796" ref="A5112"/>
    <hyperlink r:id="rId9797" ref="D5112"/>
    <hyperlink r:id="rId9798" ref="A5113"/>
    <hyperlink r:id="rId9799" ref="D5113"/>
    <hyperlink r:id="rId9800" ref="A5114"/>
    <hyperlink r:id="rId9801" ref="D5114"/>
    <hyperlink r:id="rId9802" ref="A5115"/>
    <hyperlink r:id="rId9803" ref="D5115"/>
    <hyperlink r:id="rId9804" ref="A5116"/>
    <hyperlink r:id="rId9805" ref="D5116"/>
    <hyperlink r:id="rId9806" ref="A5117"/>
    <hyperlink r:id="rId9807" ref="D5117"/>
    <hyperlink r:id="rId9808" ref="A5118"/>
    <hyperlink r:id="rId9809" ref="D5118"/>
    <hyperlink r:id="rId9810" ref="A5119"/>
    <hyperlink r:id="rId9811" ref="D5119"/>
    <hyperlink r:id="rId9812" ref="A5120"/>
    <hyperlink r:id="rId9813" ref="D5120"/>
    <hyperlink r:id="rId9814" ref="A5121"/>
    <hyperlink r:id="rId9815" ref="D5121"/>
    <hyperlink r:id="rId9816" ref="A5122"/>
    <hyperlink r:id="rId9817" ref="D5122"/>
    <hyperlink r:id="rId9818" ref="A5123"/>
    <hyperlink r:id="rId9819" ref="D5123"/>
    <hyperlink r:id="rId9820" ref="A5124"/>
    <hyperlink r:id="rId9821" ref="D5124"/>
    <hyperlink r:id="rId9822" ref="A5125"/>
    <hyperlink r:id="rId9823" ref="D5125"/>
    <hyperlink r:id="rId9824" ref="A5126"/>
    <hyperlink r:id="rId9825" ref="D5126"/>
    <hyperlink r:id="rId9826" ref="A5127"/>
    <hyperlink r:id="rId9827" ref="D5127"/>
    <hyperlink r:id="rId9828" ref="A5128"/>
    <hyperlink r:id="rId9829" ref="D5128"/>
    <hyperlink r:id="rId9830" ref="A5129"/>
    <hyperlink r:id="rId9831" ref="D5129"/>
    <hyperlink r:id="rId9832" ref="A5130"/>
    <hyperlink r:id="rId9833" ref="D5130"/>
    <hyperlink r:id="rId9834" ref="A5131"/>
    <hyperlink r:id="rId9835" ref="D5131"/>
    <hyperlink r:id="rId9836" ref="A5132"/>
    <hyperlink r:id="rId9837" ref="D5132"/>
    <hyperlink r:id="rId9838" ref="A5133"/>
    <hyperlink r:id="rId9839" ref="D5133"/>
    <hyperlink r:id="rId9840" ref="A5134"/>
    <hyperlink r:id="rId9841" ref="D5134"/>
    <hyperlink r:id="rId9842" ref="A5135"/>
    <hyperlink r:id="rId9843" ref="D5135"/>
    <hyperlink r:id="rId9844" ref="A5136"/>
    <hyperlink r:id="rId9845" ref="D5136"/>
    <hyperlink r:id="rId9846" ref="A5137"/>
    <hyperlink r:id="rId9847" ref="D5137"/>
    <hyperlink r:id="rId9848" ref="A5138"/>
    <hyperlink r:id="rId9849" ref="D5138"/>
    <hyperlink r:id="rId9850" ref="A5139"/>
    <hyperlink r:id="rId9851" ref="D5139"/>
    <hyperlink r:id="rId9852" ref="A5140"/>
    <hyperlink r:id="rId9853" ref="D5140"/>
    <hyperlink r:id="rId9854" ref="A5141"/>
    <hyperlink r:id="rId9855" ref="D5141"/>
    <hyperlink r:id="rId9856" ref="A5142"/>
    <hyperlink r:id="rId9857" ref="D5142"/>
    <hyperlink r:id="rId9858" ref="A5143"/>
    <hyperlink r:id="rId9859" ref="D5143"/>
    <hyperlink r:id="rId9860" ref="A5144"/>
    <hyperlink r:id="rId9861" ref="D5144"/>
    <hyperlink r:id="rId9862" ref="A5145"/>
    <hyperlink r:id="rId9863" ref="D5145"/>
    <hyperlink r:id="rId9864" ref="A5146"/>
    <hyperlink r:id="rId9865" ref="D5146"/>
    <hyperlink r:id="rId9866" ref="A5147"/>
    <hyperlink r:id="rId9867" ref="D5147"/>
    <hyperlink r:id="rId9868" ref="A5148"/>
    <hyperlink r:id="rId9869" ref="D5148"/>
    <hyperlink r:id="rId9870" ref="A5149"/>
    <hyperlink r:id="rId9871" ref="D5149"/>
    <hyperlink r:id="rId9872" ref="A5150"/>
    <hyperlink r:id="rId9873" ref="D5150"/>
    <hyperlink r:id="rId9874" ref="A5151"/>
    <hyperlink r:id="rId9875" ref="D5151"/>
    <hyperlink r:id="rId9876" ref="A5152"/>
    <hyperlink r:id="rId9877" ref="D5152"/>
    <hyperlink r:id="rId9878" ref="A5153"/>
    <hyperlink r:id="rId9879" ref="D5153"/>
    <hyperlink r:id="rId9880" ref="A5154"/>
    <hyperlink r:id="rId9881" ref="D5154"/>
    <hyperlink r:id="rId9882" ref="A5155"/>
    <hyperlink r:id="rId9883" ref="D5155"/>
    <hyperlink r:id="rId9884" ref="A5156"/>
    <hyperlink r:id="rId9885" ref="D5156"/>
    <hyperlink r:id="rId9886" ref="A5157"/>
    <hyperlink r:id="rId9887" ref="D5157"/>
    <hyperlink r:id="rId9888" ref="A5158"/>
    <hyperlink r:id="rId9889" ref="D5158"/>
    <hyperlink r:id="rId9890" ref="A5159"/>
    <hyperlink r:id="rId9891" ref="D5159"/>
    <hyperlink r:id="rId9892" ref="A5160"/>
    <hyperlink r:id="rId9893" ref="D5160"/>
    <hyperlink r:id="rId9894" ref="A5161"/>
    <hyperlink r:id="rId9895" ref="D5161"/>
    <hyperlink r:id="rId9896" ref="A5162"/>
    <hyperlink r:id="rId9897" ref="D5162"/>
    <hyperlink r:id="rId9898" ref="A5163"/>
    <hyperlink r:id="rId9899" ref="D5163"/>
    <hyperlink r:id="rId9900" ref="A5164"/>
    <hyperlink r:id="rId9901" ref="D5164"/>
    <hyperlink r:id="rId9902" ref="A5165"/>
    <hyperlink r:id="rId9903" ref="D5165"/>
    <hyperlink r:id="rId9904" ref="A5166"/>
    <hyperlink r:id="rId9905" ref="D5166"/>
    <hyperlink r:id="rId9906" ref="A5167"/>
    <hyperlink r:id="rId9907" ref="D5167"/>
    <hyperlink r:id="rId9908" ref="A5168"/>
    <hyperlink r:id="rId9909" ref="D5168"/>
    <hyperlink r:id="rId9910" ref="A5169"/>
    <hyperlink r:id="rId9911" ref="D5169"/>
    <hyperlink r:id="rId9912" ref="A5170"/>
    <hyperlink r:id="rId9913" ref="D5170"/>
    <hyperlink r:id="rId9914" ref="A5171"/>
    <hyperlink r:id="rId9915" ref="D5171"/>
    <hyperlink r:id="rId9916" ref="A5172"/>
    <hyperlink r:id="rId9917" ref="D5172"/>
    <hyperlink r:id="rId9918" ref="A5173"/>
    <hyperlink r:id="rId9919" ref="D5173"/>
    <hyperlink r:id="rId9920" ref="A5174"/>
    <hyperlink r:id="rId9921" ref="D5174"/>
    <hyperlink r:id="rId9922" ref="A5175"/>
    <hyperlink r:id="rId9923" ref="D5175"/>
    <hyperlink r:id="rId9924" ref="A5176"/>
    <hyperlink r:id="rId9925" ref="D5176"/>
    <hyperlink r:id="rId9926" ref="A5177"/>
    <hyperlink r:id="rId9927" ref="D5177"/>
    <hyperlink r:id="rId9928" ref="A5178"/>
    <hyperlink r:id="rId9929" ref="D5178"/>
    <hyperlink r:id="rId9930" ref="A5179"/>
    <hyperlink r:id="rId9931" ref="D5179"/>
    <hyperlink r:id="rId9932" ref="A5180"/>
    <hyperlink r:id="rId9933" ref="D5180"/>
    <hyperlink r:id="rId9934" ref="A5181"/>
    <hyperlink r:id="rId9935" ref="D5181"/>
    <hyperlink r:id="rId9936" ref="A5182"/>
    <hyperlink r:id="rId9937" ref="D5182"/>
    <hyperlink r:id="rId9938" ref="A5183"/>
    <hyperlink r:id="rId9939" ref="D5183"/>
    <hyperlink r:id="rId9940" ref="A5184"/>
    <hyperlink r:id="rId9941" ref="D5184"/>
    <hyperlink r:id="rId9942" ref="A5185"/>
    <hyperlink r:id="rId9943" ref="D5185"/>
    <hyperlink r:id="rId9944" ref="A5186"/>
    <hyperlink r:id="rId9945" ref="D5186"/>
    <hyperlink r:id="rId9946" ref="A5187"/>
    <hyperlink r:id="rId9947" ref="D5187"/>
    <hyperlink r:id="rId9948" ref="A5188"/>
    <hyperlink r:id="rId9949" ref="D5188"/>
    <hyperlink r:id="rId9950" ref="A5189"/>
    <hyperlink r:id="rId9951" ref="D5189"/>
    <hyperlink r:id="rId9952" ref="A5190"/>
    <hyperlink r:id="rId9953" ref="D5190"/>
    <hyperlink r:id="rId9954" ref="A5191"/>
    <hyperlink r:id="rId9955" ref="D5191"/>
    <hyperlink r:id="rId9956" ref="A5192"/>
    <hyperlink r:id="rId9957" ref="D5192"/>
    <hyperlink r:id="rId9958" ref="A5193"/>
    <hyperlink r:id="rId9959" ref="D5193"/>
    <hyperlink r:id="rId9960" ref="A5194"/>
    <hyperlink r:id="rId9961" ref="D5194"/>
    <hyperlink r:id="rId9962" ref="A5195"/>
    <hyperlink r:id="rId9963" ref="D5195"/>
    <hyperlink r:id="rId9964" ref="A5196"/>
    <hyperlink r:id="rId9965" ref="D5196"/>
    <hyperlink r:id="rId9966" ref="A5197"/>
    <hyperlink r:id="rId9967" ref="D5197"/>
    <hyperlink r:id="rId9968" ref="A5198"/>
    <hyperlink r:id="rId9969" ref="D5198"/>
    <hyperlink r:id="rId9970" ref="A5199"/>
    <hyperlink r:id="rId9971" ref="D5199"/>
    <hyperlink r:id="rId9972" ref="A5200"/>
    <hyperlink r:id="rId9973" ref="D5200"/>
    <hyperlink r:id="rId9974" ref="A5201"/>
    <hyperlink r:id="rId9975" ref="D5201"/>
    <hyperlink r:id="rId9976" ref="A5202"/>
    <hyperlink r:id="rId9977" ref="D5202"/>
    <hyperlink r:id="rId9978" ref="A5203"/>
    <hyperlink r:id="rId9979" ref="D5203"/>
    <hyperlink r:id="rId9980" ref="A5204"/>
    <hyperlink r:id="rId9981" ref="D5204"/>
    <hyperlink r:id="rId9982" ref="A5205"/>
    <hyperlink r:id="rId9983" ref="D5205"/>
    <hyperlink r:id="rId9984" ref="A5206"/>
    <hyperlink r:id="rId9985" ref="D5206"/>
    <hyperlink r:id="rId9986" ref="A5207"/>
    <hyperlink r:id="rId9987" ref="D5207"/>
    <hyperlink r:id="rId9988" ref="A5208"/>
    <hyperlink r:id="rId9989" ref="D5208"/>
    <hyperlink r:id="rId9990" ref="A5209"/>
    <hyperlink r:id="rId9991" ref="D5209"/>
    <hyperlink r:id="rId9992" ref="A5210"/>
    <hyperlink r:id="rId9993" ref="D5210"/>
    <hyperlink r:id="rId9994" ref="A5211"/>
    <hyperlink r:id="rId9995" ref="D5211"/>
    <hyperlink r:id="rId9996" ref="A5212"/>
    <hyperlink r:id="rId9997" ref="D5212"/>
    <hyperlink r:id="rId9998" ref="A5213"/>
    <hyperlink r:id="rId9999" ref="D5213"/>
    <hyperlink r:id="rId10000" ref="A5214"/>
    <hyperlink r:id="rId10001" ref="D5214"/>
    <hyperlink r:id="rId10002" ref="A5215"/>
    <hyperlink r:id="rId10003" ref="D5215"/>
    <hyperlink r:id="rId10004" ref="A5216"/>
    <hyperlink r:id="rId10005" ref="D5216"/>
    <hyperlink r:id="rId10006" ref="A5217"/>
    <hyperlink r:id="rId10007" ref="D5217"/>
    <hyperlink r:id="rId10008" ref="A5218"/>
    <hyperlink r:id="rId10009" ref="D5218"/>
    <hyperlink r:id="rId10010" ref="A5219"/>
    <hyperlink r:id="rId10011" ref="D5219"/>
    <hyperlink r:id="rId10012" ref="A5220"/>
    <hyperlink r:id="rId10013" ref="D5220"/>
    <hyperlink r:id="rId10014" ref="A5221"/>
    <hyperlink r:id="rId10015" ref="D5221"/>
    <hyperlink r:id="rId10016" ref="A5222"/>
    <hyperlink r:id="rId10017" ref="D5222"/>
    <hyperlink r:id="rId10018" ref="A5223"/>
    <hyperlink r:id="rId10019" ref="D5223"/>
    <hyperlink r:id="rId10020" ref="A5224"/>
    <hyperlink r:id="rId10021" ref="D5224"/>
    <hyperlink r:id="rId10022" ref="A5225"/>
    <hyperlink r:id="rId10023" ref="D5225"/>
    <hyperlink r:id="rId10024" ref="A5226"/>
    <hyperlink r:id="rId10025" ref="D5226"/>
    <hyperlink r:id="rId10026" ref="A5227"/>
    <hyperlink r:id="rId10027" ref="D5227"/>
    <hyperlink r:id="rId10028" ref="A5228"/>
    <hyperlink r:id="rId10029" ref="D5228"/>
    <hyperlink r:id="rId10030" ref="A5229"/>
    <hyperlink r:id="rId10031" ref="D5229"/>
    <hyperlink r:id="rId10032" ref="A5230"/>
    <hyperlink r:id="rId10033" ref="D5230"/>
    <hyperlink r:id="rId10034" ref="A5231"/>
    <hyperlink r:id="rId10035" ref="D5231"/>
    <hyperlink r:id="rId10036" ref="A5232"/>
    <hyperlink r:id="rId10037" ref="D5232"/>
    <hyperlink r:id="rId10038" ref="A5233"/>
    <hyperlink r:id="rId10039" ref="D5233"/>
    <hyperlink r:id="rId10040" ref="A5234"/>
    <hyperlink r:id="rId10041" ref="D5234"/>
    <hyperlink r:id="rId10042" ref="A5235"/>
    <hyperlink r:id="rId10043" ref="D5235"/>
    <hyperlink r:id="rId10044" ref="A5236"/>
    <hyperlink r:id="rId10045" ref="D5236"/>
    <hyperlink r:id="rId10046" ref="A5237"/>
    <hyperlink r:id="rId10047" ref="D5237"/>
    <hyperlink r:id="rId10048" ref="A5238"/>
    <hyperlink r:id="rId10049" ref="D5238"/>
    <hyperlink r:id="rId10050" ref="A5239"/>
    <hyperlink r:id="rId10051" ref="D5239"/>
    <hyperlink r:id="rId10052" ref="A5240"/>
    <hyperlink r:id="rId10053" ref="D5240"/>
    <hyperlink r:id="rId10054" ref="A5241"/>
    <hyperlink r:id="rId10055" ref="D5241"/>
    <hyperlink r:id="rId10056" ref="A5242"/>
    <hyperlink r:id="rId10057" ref="D5242"/>
    <hyperlink r:id="rId10058" ref="A5243"/>
    <hyperlink r:id="rId10059" ref="D5243"/>
    <hyperlink r:id="rId10060" ref="A5244"/>
    <hyperlink r:id="rId10061" ref="D5244"/>
    <hyperlink r:id="rId10062" ref="A5245"/>
    <hyperlink r:id="rId10063" ref="D5245"/>
    <hyperlink r:id="rId10064" ref="A5246"/>
    <hyperlink r:id="rId10065" ref="D5246"/>
    <hyperlink r:id="rId10066" ref="A5247"/>
    <hyperlink r:id="rId10067" ref="D5247"/>
    <hyperlink r:id="rId10068" ref="A5248"/>
    <hyperlink r:id="rId10069" ref="D5248"/>
    <hyperlink r:id="rId10070" ref="A5249"/>
    <hyperlink r:id="rId10071" ref="D5249"/>
    <hyperlink r:id="rId10072" ref="A5250"/>
    <hyperlink r:id="rId10073" ref="D5250"/>
    <hyperlink r:id="rId10074" ref="A5251"/>
    <hyperlink r:id="rId10075" ref="D5251"/>
    <hyperlink r:id="rId10076" ref="A5252"/>
    <hyperlink r:id="rId10077" ref="D5252"/>
    <hyperlink r:id="rId10078" ref="A5253"/>
    <hyperlink r:id="rId10079" ref="D5253"/>
    <hyperlink r:id="rId10080" ref="A5254"/>
    <hyperlink r:id="rId10081" ref="D5254"/>
    <hyperlink r:id="rId10082" ref="A5255"/>
    <hyperlink r:id="rId10083" ref="D5255"/>
    <hyperlink r:id="rId10084" ref="A5256"/>
    <hyperlink r:id="rId10085" ref="D5256"/>
    <hyperlink r:id="rId10086" ref="A5257"/>
    <hyperlink r:id="rId10087" ref="D5257"/>
    <hyperlink r:id="rId10088" ref="A5258"/>
    <hyperlink r:id="rId10089" ref="D5258"/>
    <hyperlink r:id="rId10090" ref="A5259"/>
    <hyperlink r:id="rId10091" ref="D5259"/>
    <hyperlink r:id="rId10092" ref="A5260"/>
    <hyperlink r:id="rId10093" ref="D5260"/>
    <hyperlink r:id="rId10094" ref="A5261"/>
    <hyperlink r:id="rId10095" ref="D5261"/>
    <hyperlink r:id="rId10096" ref="A5262"/>
    <hyperlink r:id="rId10097" ref="D5262"/>
    <hyperlink r:id="rId10098" ref="A5263"/>
    <hyperlink r:id="rId10099" ref="D5263"/>
    <hyperlink r:id="rId10100" ref="A5264"/>
    <hyperlink r:id="rId10101" ref="D5264"/>
    <hyperlink r:id="rId10102" ref="A5265"/>
    <hyperlink r:id="rId10103" ref="D5265"/>
    <hyperlink r:id="rId10104" ref="A5266"/>
    <hyperlink r:id="rId10105" ref="D5266"/>
    <hyperlink r:id="rId10106" ref="A5267"/>
    <hyperlink r:id="rId10107" ref="D5267"/>
    <hyperlink r:id="rId10108" ref="A5268"/>
    <hyperlink r:id="rId10109" ref="D5268"/>
    <hyperlink r:id="rId10110" ref="A5269"/>
    <hyperlink r:id="rId10111" ref="D5269"/>
    <hyperlink r:id="rId10112" ref="A5270"/>
    <hyperlink r:id="rId10113" ref="D5270"/>
    <hyperlink r:id="rId10114" ref="A5271"/>
    <hyperlink r:id="rId10115" ref="D5271"/>
    <hyperlink r:id="rId10116" ref="A5272"/>
    <hyperlink r:id="rId10117" ref="D5272"/>
    <hyperlink r:id="rId10118" ref="A5273"/>
    <hyperlink r:id="rId10119" ref="D5273"/>
    <hyperlink r:id="rId10120" ref="A5274"/>
    <hyperlink r:id="rId10121" ref="D5274"/>
    <hyperlink r:id="rId10122" ref="A5275"/>
    <hyperlink r:id="rId10123" ref="D5275"/>
    <hyperlink r:id="rId10124" ref="A5276"/>
    <hyperlink r:id="rId10125" ref="D5276"/>
    <hyperlink r:id="rId10126" ref="A5277"/>
    <hyperlink r:id="rId10127" ref="D5277"/>
    <hyperlink r:id="rId10128" ref="A5278"/>
    <hyperlink r:id="rId10129" ref="D5278"/>
    <hyperlink r:id="rId10130" ref="A5279"/>
    <hyperlink r:id="rId10131" ref="D5279"/>
    <hyperlink r:id="rId10132" ref="A5280"/>
    <hyperlink r:id="rId10133" ref="D5280"/>
    <hyperlink r:id="rId10134" ref="A5281"/>
    <hyperlink r:id="rId10135" ref="D5281"/>
    <hyperlink r:id="rId10136" ref="A5282"/>
    <hyperlink r:id="rId10137" ref="D5282"/>
    <hyperlink r:id="rId10138" ref="A5283"/>
    <hyperlink r:id="rId10139" ref="D5283"/>
    <hyperlink r:id="rId10140" ref="A5284"/>
    <hyperlink r:id="rId10141" ref="D5284"/>
    <hyperlink r:id="rId10142" ref="A5285"/>
    <hyperlink r:id="rId10143" ref="D5285"/>
    <hyperlink r:id="rId10144" ref="A5286"/>
    <hyperlink r:id="rId10145" ref="A5287"/>
    <hyperlink r:id="rId10146" ref="D5287"/>
    <hyperlink r:id="rId10147" ref="A5288"/>
    <hyperlink r:id="rId10148" ref="D5288"/>
    <hyperlink r:id="rId10149" ref="A5289"/>
    <hyperlink r:id="rId10150" ref="D5289"/>
    <hyperlink r:id="rId10151" ref="A5290"/>
    <hyperlink r:id="rId10152" ref="A5291"/>
    <hyperlink r:id="rId10153" ref="D5291"/>
    <hyperlink r:id="rId10154" ref="A5292"/>
    <hyperlink r:id="rId10155" ref="D5292"/>
    <hyperlink r:id="rId10156" ref="A5293"/>
    <hyperlink r:id="rId10157" ref="D5293"/>
    <hyperlink r:id="rId10158" ref="A5294"/>
    <hyperlink r:id="rId10159" ref="D5294"/>
    <hyperlink r:id="rId10160" ref="A5295"/>
    <hyperlink r:id="rId10161" ref="D5295"/>
    <hyperlink r:id="rId10162" ref="A5296"/>
    <hyperlink r:id="rId10163" ref="D5296"/>
    <hyperlink r:id="rId10164" ref="A5297"/>
    <hyperlink r:id="rId10165" ref="D5297"/>
    <hyperlink r:id="rId10166" ref="A5298"/>
    <hyperlink r:id="rId10167" ref="D5298"/>
    <hyperlink r:id="rId10168" ref="A5299"/>
    <hyperlink r:id="rId10169" ref="D5299"/>
    <hyperlink r:id="rId10170" ref="A5300"/>
    <hyperlink r:id="rId10171" ref="D5300"/>
    <hyperlink r:id="rId10172" ref="A5301"/>
    <hyperlink r:id="rId10173" ref="D5301"/>
    <hyperlink r:id="rId10174" ref="A5302"/>
    <hyperlink r:id="rId10175" ref="D5302"/>
    <hyperlink r:id="rId10176" ref="A5303"/>
    <hyperlink r:id="rId10177" ref="D5303"/>
    <hyperlink r:id="rId10178" ref="A5304"/>
    <hyperlink r:id="rId10179" ref="D5304"/>
    <hyperlink r:id="rId10180" ref="A5305"/>
    <hyperlink r:id="rId10181" ref="D5305"/>
    <hyperlink r:id="rId10182" ref="A5306"/>
    <hyperlink r:id="rId10183" ref="D5306"/>
    <hyperlink r:id="rId10184" ref="A5307"/>
    <hyperlink r:id="rId10185" ref="D5307"/>
    <hyperlink r:id="rId10186" ref="A5308"/>
    <hyperlink r:id="rId10187" ref="A5309"/>
    <hyperlink r:id="rId10188" ref="D5309"/>
    <hyperlink r:id="rId10189" ref="F5309"/>
    <hyperlink r:id="rId10190" ref="A5310"/>
    <hyperlink r:id="rId10191" ref="D5310"/>
    <hyperlink r:id="rId10192" ref="A5311"/>
    <hyperlink r:id="rId10193" ref="D5311"/>
    <hyperlink r:id="rId10194" ref="A5312"/>
    <hyperlink r:id="rId10195" ref="D5312"/>
    <hyperlink r:id="rId10196" ref="A5313"/>
    <hyperlink r:id="rId10197" ref="D5313"/>
    <hyperlink r:id="rId10198" ref="A5314"/>
    <hyperlink r:id="rId10199" ref="D5314"/>
    <hyperlink r:id="rId10200" ref="A5315"/>
    <hyperlink r:id="rId10201" ref="D5315"/>
    <hyperlink r:id="rId10202" ref="A5316"/>
    <hyperlink r:id="rId10203" ref="D5316"/>
    <hyperlink r:id="rId10204" ref="A5317"/>
    <hyperlink r:id="rId10205" ref="D5317"/>
    <hyperlink r:id="rId10206" ref="A5318"/>
    <hyperlink r:id="rId10207" ref="D5318"/>
    <hyperlink r:id="rId10208" ref="A5319"/>
    <hyperlink r:id="rId10209" ref="D5319"/>
    <hyperlink r:id="rId10210" ref="A5320"/>
    <hyperlink r:id="rId10211" ref="D5320"/>
    <hyperlink r:id="rId10212" ref="A5321"/>
    <hyperlink r:id="rId10213" ref="D5321"/>
    <hyperlink r:id="rId10214" ref="A5322"/>
    <hyperlink r:id="rId10215" ref="D5322"/>
    <hyperlink r:id="rId10216" ref="A5323"/>
    <hyperlink r:id="rId10217" ref="D5323"/>
    <hyperlink r:id="rId10218" ref="A5324"/>
    <hyperlink r:id="rId10219" ref="D5324"/>
    <hyperlink r:id="rId10220" ref="A5325"/>
    <hyperlink r:id="rId10221" ref="D5325"/>
    <hyperlink r:id="rId10222" ref="A5326"/>
    <hyperlink r:id="rId10223" ref="D5326"/>
    <hyperlink r:id="rId10224" ref="A5327"/>
    <hyperlink r:id="rId10225" ref="D5327"/>
    <hyperlink r:id="rId10226" ref="A5328"/>
    <hyperlink r:id="rId10227" ref="D5328"/>
    <hyperlink r:id="rId10228" ref="A5329"/>
    <hyperlink r:id="rId10229" ref="D5329"/>
    <hyperlink r:id="rId10230" ref="A5330"/>
    <hyperlink r:id="rId10231" ref="D5330"/>
    <hyperlink r:id="rId10232" ref="A5331"/>
    <hyperlink r:id="rId10233" ref="D5331"/>
    <hyperlink r:id="rId10234" ref="A5332"/>
    <hyperlink r:id="rId10235" ref="D5332"/>
    <hyperlink r:id="rId10236" ref="A5333"/>
    <hyperlink r:id="rId10237" ref="D5333"/>
    <hyperlink r:id="rId10238" ref="A5334"/>
    <hyperlink r:id="rId10239" ref="D5334"/>
    <hyperlink r:id="rId10240" ref="A5335"/>
    <hyperlink r:id="rId10241" ref="D5335"/>
    <hyperlink r:id="rId10242" ref="A5336"/>
    <hyperlink r:id="rId10243" ref="D5336"/>
    <hyperlink r:id="rId10244" ref="A5337"/>
    <hyperlink r:id="rId10245" ref="D5337"/>
    <hyperlink r:id="rId10246" ref="A5338"/>
    <hyperlink r:id="rId10247" ref="D5338"/>
    <hyperlink r:id="rId10248" ref="A5339"/>
    <hyperlink r:id="rId10249" ref="D5339"/>
    <hyperlink r:id="rId10250" ref="A5340"/>
    <hyperlink r:id="rId10251" ref="D5340"/>
    <hyperlink r:id="rId10252" ref="A5341"/>
    <hyperlink r:id="rId10253" ref="D5341"/>
    <hyperlink r:id="rId10254" ref="A5342"/>
    <hyperlink r:id="rId10255" ref="D5342"/>
    <hyperlink r:id="rId10256" ref="A5343"/>
    <hyperlink r:id="rId10257" ref="D5343"/>
    <hyperlink r:id="rId10258" ref="A5344"/>
    <hyperlink r:id="rId10259" ref="D5344"/>
    <hyperlink r:id="rId10260" ref="A5345"/>
    <hyperlink r:id="rId10261" ref="D5345"/>
    <hyperlink r:id="rId10262" ref="A5346"/>
    <hyperlink r:id="rId10263" ref="D5346"/>
    <hyperlink r:id="rId10264" ref="A5347"/>
    <hyperlink r:id="rId10265" ref="D5347"/>
    <hyperlink r:id="rId10266" ref="A5348"/>
    <hyperlink r:id="rId10267" ref="D5348"/>
    <hyperlink r:id="rId10268" ref="A5349"/>
    <hyperlink r:id="rId10269" ref="D5349"/>
    <hyperlink r:id="rId10270" ref="A5350"/>
    <hyperlink r:id="rId10271" ref="D5350"/>
    <hyperlink r:id="rId10272" ref="A5351"/>
    <hyperlink r:id="rId10273" ref="D5351"/>
    <hyperlink r:id="rId10274" ref="A5352"/>
    <hyperlink r:id="rId10275" ref="D5352"/>
    <hyperlink r:id="rId10276" ref="A5353"/>
    <hyperlink r:id="rId10277" ref="D5353"/>
    <hyperlink r:id="rId10278" ref="A5354"/>
    <hyperlink r:id="rId10279" ref="D5354"/>
    <hyperlink r:id="rId10280" ref="A5355"/>
    <hyperlink r:id="rId10281" ref="D5355"/>
    <hyperlink r:id="rId10282" ref="A5356"/>
    <hyperlink r:id="rId10283" ref="D5356"/>
    <hyperlink r:id="rId10284" ref="A5357"/>
    <hyperlink r:id="rId10285" ref="D5357"/>
    <hyperlink r:id="rId10286" ref="A5358"/>
    <hyperlink r:id="rId10287" ref="D5358"/>
    <hyperlink r:id="rId10288" ref="A5359"/>
    <hyperlink r:id="rId10289" ref="D5359"/>
    <hyperlink r:id="rId10290" ref="A5360"/>
    <hyperlink r:id="rId10291" ref="D5360"/>
    <hyperlink r:id="rId10292" ref="A5361"/>
    <hyperlink r:id="rId10293" ref="D5361"/>
    <hyperlink r:id="rId10294" ref="A5362"/>
    <hyperlink r:id="rId10295" ref="D5362"/>
    <hyperlink r:id="rId10296" ref="A5363"/>
    <hyperlink r:id="rId10297" ref="D5363"/>
    <hyperlink r:id="rId10298" ref="A5364"/>
    <hyperlink r:id="rId10299" ref="D5364"/>
    <hyperlink r:id="rId10300" ref="A5365"/>
    <hyperlink r:id="rId10301" ref="D5365"/>
    <hyperlink r:id="rId10302" ref="A5366"/>
    <hyperlink r:id="rId10303" ref="D5366"/>
    <hyperlink r:id="rId10304" ref="A5367"/>
    <hyperlink r:id="rId10305" ref="D5367"/>
    <hyperlink r:id="rId10306" ref="A5368"/>
    <hyperlink r:id="rId10307" ref="D5368"/>
    <hyperlink r:id="rId10308" ref="A5369"/>
    <hyperlink r:id="rId10309" ref="D5369"/>
    <hyperlink r:id="rId10310" ref="A5370"/>
    <hyperlink r:id="rId10311" ref="D5370"/>
    <hyperlink r:id="rId10312" ref="A5371"/>
    <hyperlink r:id="rId10313" ref="D5371"/>
    <hyperlink r:id="rId10314" ref="A5372"/>
    <hyperlink r:id="rId10315" ref="D5372"/>
    <hyperlink r:id="rId10316" ref="A5373"/>
    <hyperlink r:id="rId10317" ref="D5373"/>
    <hyperlink r:id="rId10318" ref="A5374"/>
    <hyperlink r:id="rId10319" ref="D5374"/>
    <hyperlink r:id="rId10320" ref="A5375"/>
    <hyperlink r:id="rId10321" ref="D5375"/>
    <hyperlink r:id="rId10322" ref="A5376"/>
    <hyperlink r:id="rId10323" ref="D5376"/>
    <hyperlink r:id="rId10324" ref="A5377"/>
    <hyperlink r:id="rId10325" ref="D5377"/>
    <hyperlink r:id="rId10326" ref="A5378"/>
    <hyperlink r:id="rId10327" ref="D5378"/>
    <hyperlink r:id="rId10328" ref="A5379"/>
    <hyperlink r:id="rId10329" ref="D5379"/>
    <hyperlink r:id="rId10330" ref="A5380"/>
    <hyperlink r:id="rId10331" ref="D5380"/>
    <hyperlink r:id="rId10332" ref="A5381"/>
    <hyperlink r:id="rId10333" ref="D5381"/>
    <hyperlink r:id="rId10334" ref="A5382"/>
    <hyperlink r:id="rId10335" ref="D5382"/>
    <hyperlink r:id="rId10336" ref="A5383"/>
    <hyperlink r:id="rId10337" ref="D5383"/>
    <hyperlink r:id="rId10338" ref="A5384"/>
    <hyperlink r:id="rId10339" ref="D5384"/>
    <hyperlink r:id="rId10340" ref="A5385"/>
    <hyperlink r:id="rId10341" ref="D5385"/>
    <hyperlink r:id="rId10342" ref="A5386"/>
    <hyperlink r:id="rId10343" ref="D5386"/>
    <hyperlink r:id="rId10344" ref="A5387"/>
    <hyperlink r:id="rId10345" ref="D5387"/>
    <hyperlink r:id="rId10346" ref="A5388"/>
    <hyperlink r:id="rId10347" ref="D5388"/>
    <hyperlink r:id="rId10348" ref="A5389"/>
    <hyperlink r:id="rId10349" ref="D5389"/>
    <hyperlink r:id="rId10350" ref="A5390"/>
    <hyperlink r:id="rId10351" ref="D5390"/>
    <hyperlink r:id="rId10352" ref="A5391"/>
    <hyperlink r:id="rId10353" ref="D5391"/>
    <hyperlink r:id="rId10354" ref="A5392"/>
    <hyperlink r:id="rId10355" ref="D5392"/>
    <hyperlink r:id="rId10356" ref="A5393"/>
    <hyperlink r:id="rId10357" ref="D5393"/>
    <hyperlink r:id="rId10358" ref="A5394"/>
    <hyperlink r:id="rId10359" ref="D5394"/>
    <hyperlink r:id="rId10360" ref="A5395"/>
    <hyperlink r:id="rId10361" ref="D5395"/>
    <hyperlink r:id="rId10362" ref="A5396"/>
    <hyperlink r:id="rId10363" ref="D5396"/>
    <hyperlink r:id="rId10364" ref="A5397"/>
    <hyperlink r:id="rId10365" ref="D5397"/>
    <hyperlink r:id="rId10366" ref="A5398"/>
    <hyperlink r:id="rId10367" ref="D5398"/>
    <hyperlink r:id="rId10368" ref="A5399"/>
    <hyperlink r:id="rId10369" ref="D5399"/>
    <hyperlink r:id="rId10370" ref="A5400"/>
    <hyperlink r:id="rId10371" ref="D5400"/>
    <hyperlink r:id="rId10372" ref="D5401"/>
    <hyperlink r:id="rId10373" ref="D5402"/>
    <hyperlink r:id="rId10374" ref="D5403"/>
    <hyperlink r:id="rId10375" ref="D5404"/>
    <hyperlink r:id="rId10376" ref="D5405"/>
    <hyperlink r:id="rId10377" ref="D5406"/>
    <hyperlink r:id="rId10378" ref="D5407"/>
    <hyperlink r:id="rId10379" ref="D5408"/>
    <hyperlink r:id="rId10380" ref="D5409"/>
    <hyperlink r:id="rId10381" ref="D5410"/>
    <hyperlink r:id="rId10382" ref="D5411"/>
    <hyperlink r:id="rId10383" ref="D5412"/>
    <hyperlink r:id="rId10384" ref="D5413"/>
    <hyperlink r:id="rId10385" ref="D5414"/>
    <hyperlink r:id="rId10386" ref="D5415"/>
    <hyperlink r:id="rId10387" ref="D5416"/>
    <hyperlink r:id="rId10388" ref="D5417"/>
    <hyperlink r:id="rId10389" ref="D5418"/>
    <hyperlink r:id="rId10390" ref="D5419"/>
    <hyperlink r:id="rId10391" ref="D5420"/>
    <hyperlink r:id="rId10392" ref="D5421"/>
    <hyperlink r:id="rId10393" ref="D5422"/>
    <hyperlink r:id="rId10394" ref="D5423"/>
    <hyperlink r:id="rId10395" ref="D5424"/>
    <hyperlink r:id="rId10396" ref="D5425"/>
    <hyperlink r:id="rId10397" ref="D5426"/>
    <hyperlink r:id="rId10398" ref="D5427"/>
    <hyperlink r:id="rId10399" ref="D5428"/>
    <hyperlink r:id="rId10400" ref="D5429"/>
    <hyperlink r:id="rId10401" ref="D5430"/>
    <hyperlink r:id="rId10402" ref="D5431"/>
    <hyperlink r:id="rId10403" ref="D5432"/>
    <hyperlink r:id="rId10404" ref="D5433"/>
    <hyperlink r:id="rId10405" ref="D5434"/>
    <hyperlink r:id="rId10406" ref="D5435"/>
    <hyperlink r:id="rId10407" ref="D5436"/>
    <hyperlink r:id="rId10408" ref="D5437"/>
    <hyperlink r:id="rId10409" ref="D5438"/>
    <hyperlink r:id="rId10410" ref="D5439"/>
    <hyperlink r:id="rId10411" ref="D5440"/>
    <hyperlink r:id="rId10412" ref="D5441"/>
    <hyperlink r:id="rId10413" ref="D5442"/>
    <hyperlink r:id="rId10414" ref="D5443"/>
    <hyperlink r:id="rId10415" ref="D5444"/>
    <hyperlink r:id="rId10416" ref="D5445"/>
    <hyperlink r:id="rId10417" ref="D5446"/>
    <hyperlink r:id="rId10418" ref="D5447"/>
    <hyperlink r:id="rId10419" ref="D5448"/>
    <hyperlink r:id="rId10420" ref="D5449"/>
    <hyperlink r:id="rId10421" ref="D5450"/>
    <hyperlink r:id="rId10422" ref="D5451"/>
    <hyperlink r:id="rId10423" ref="D5452"/>
    <hyperlink r:id="rId10424" ref="D5453"/>
    <hyperlink r:id="rId10425" ref="D5454"/>
    <hyperlink r:id="rId10426" ref="D5455"/>
    <hyperlink r:id="rId10427" ref="D5456"/>
    <hyperlink r:id="rId10428" ref="D5457"/>
    <hyperlink r:id="rId10429" ref="D5458"/>
    <hyperlink r:id="rId10430" ref="D5459"/>
    <hyperlink r:id="rId10431" ref="D5460"/>
    <hyperlink r:id="rId10432" ref="D5461"/>
    <hyperlink r:id="rId10433" ref="D5462"/>
    <hyperlink r:id="rId10434" ref="D5463"/>
    <hyperlink r:id="rId10435" ref="D5464"/>
    <hyperlink r:id="rId10436" ref="D5465"/>
    <hyperlink r:id="rId10437" ref="D5466"/>
    <hyperlink r:id="rId10438" ref="D5467"/>
    <hyperlink r:id="rId10439" ref="D5468"/>
    <hyperlink r:id="rId10440" ref="D5469"/>
    <hyperlink r:id="rId10441" ref="D5470"/>
    <hyperlink r:id="rId10442" ref="D5471"/>
    <hyperlink r:id="rId10443" ref="D5472"/>
    <hyperlink r:id="rId10444" ref="D5473"/>
    <hyperlink r:id="rId10445" ref="D5474"/>
    <hyperlink r:id="rId10446" ref="D5475"/>
    <hyperlink r:id="rId10447" ref="D5476"/>
    <hyperlink r:id="rId10448" ref="D5477"/>
    <hyperlink r:id="rId10449" ref="D5478"/>
    <hyperlink r:id="rId10450" ref="D5479"/>
    <hyperlink r:id="rId10451" ref="D5480"/>
    <hyperlink r:id="rId10452" ref="D5481"/>
    <hyperlink r:id="rId10453" ref="D5482"/>
    <hyperlink r:id="rId10454" ref="D5483"/>
    <hyperlink r:id="rId10455" ref="D5484"/>
    <hyperlink r:id="rId10456" ref="D5485"/>
    <hyperlink r:id="rId10457" ref="D5486"/>
    <hyperlink r:id="rId10458" ref="D5487"/>
    <hyperlink r:id="rId10459" ref="D5488"/>
    <hyperlink r:id="rId10460" ref="D5489"/>
    <hyperlink r:id="rId10461" ref="D5490"/>
    <hyperlink r:id="rId10462" ref="D5491"/>
    <hyperlink r:id="rId10463" ref="D5492"/>
    <hyperlink r:id="rId10464" ref="D5493"/>
    <hyperlink r:id="rId10465" ref="D5494"/>
    <hyperlink r:id="rId10466" ref="D5495"/>
    <hyperlink r:id="rId10467" ref="D5496"/>
    <hyperlink r:id="rId10468" ref="A5497"/>
    <hyperlink r:id="rId10469" ref="D5497"/>
    <hyperlink r:id="rId10470" ref="A5498"/>
    <hyperlink r:id="rId10471" ref="D5498"/>
    <hyperlink r:id="rId10472" ref="A5499"/>
    <hyperlink r:id="rId10473" ref="D5499"/>
    <hyperlink r:id="rId10474" ref="A5500"/>
    <hyperlink r:id="rId10475" ref="D5500"/>
    <hyperlink r:id="rId10476" ref="A5501"/>
    <hyperlink r:id="rId10477" ref="D5501"/>
    <hyperlink r:id="rId10478" ref="A5502"/>
    <hyperlink r:id="rId10479" ref="D5502"/>
    <hyperlink r:id="rId10480" ref="A5503"/>
    <hyperlink r:id="rId10481" ref="D5503"/>
    <hyperlink r:id="rId10482" ref="A5504"/>
    <hyperlink r:id="rId10483" ref="D5504"/>
    <hyperlink r:id="rId10484" ref="A5505"/>
    <hyperlink r:id="rId10485" ref="D5505"/>
    <hyperlink r:id="rId10486" ref="A5506"/>
    <hyperlink r:id="rId10487" ref="D5506"/>
    <hyperlink r:id="rId10488" ref="A5507"/>
    <hyperlink r:id="rId10489" ref="D5507"/>
    <hyperlink r:id="rId10490" ref="A5508"/>
    <hyperlink r:id="rId10491" ref="D5508"/>
    <hyperlink r:id="rId10492" ref="A5509"/>
    <hyperlink r:id="rId10493" ref="D5509"/>
    <hyperlink r:id="rId10494" ref="A5510"/>
    <hyperlink r:id="rId10495" ref="D5510"/>
    <hyperlink r:id="rId10496" ref="A5511"/>
    <hyperlink r:id="rId10497" ref="D5511"/>
    <hyperlink r:id="rId10498" ref="A5512"/>
    <hyperlink r:id="rId10499" ref="D5512"/>
    <hyperlink r:id="rId10500" ref="D5513"/>
    <hyperlink r:id="rId10501" ref="D5514"/>
    <hyperlink r:id="rId10502" ref="D5515"/>
    <hyperlink r:id="rId10503" ref="D5516"/>
    <hyperlink r:id="rId10504" ref="D5517"/>
    <hyperlink r:id="rId10505" ref="D5518"/>
    <hyperlink r:id="rId10506" ref="D5519"/>
    <hyperlink r:id="rId10507" ref="D5520"/>
    <hyperlink r:id="rId10508" ref="D5521"/>
    <hyperlink r:id="rId10509" ref="D5522"/>
    <hyperlink r:id="rId10510" ref="D5523"/>
    <hyperlink r:id="rId10511" ref="D5524"/>
    <hyperlink r:id="rId10512" ref="A5525"/>
    <hyperlink r:id="rId10513" ref="D5525"/>
    <hyperlink r:id="rId10514" ref="A5526"/>
    <hyperlink r:id="rId10515" ref="D5526"/>
    <hyperlink r:id="rId10516" ref="A5527"/>
    <hyperlink r:id="rId10517" ref="D5527"/>
    <hyperlink r:id="rId10518" ref="A5528"/>
    <hyperlink r:id="rId10519" ref="D5528"/>
    <hyperlink r:id="rId10520" ref="A5529"/>
    <hyperlink r:id="rId10521" ref="D5529"/>
    <hyperlink r:id="rId10522" ref="A5530"/>
    <hyperlink r:id="rId10523" ref="D5530"/>
    <hyperlink r:id="rId10524" ref="A5531"/>
    <hyperlink r:id="rId10525" ref="D5531"/>
    <hyperlink r:id="rId10526" ref="A5532"/>
    <hyperlink r:id="rId10527" ref="D5532"/>
    <hyperlink r:id="rId10528" ref="A5533"/>
    <hyperlink r:id="rId10529" ref="D5533"/>
    <hyperlink r:id="rId10530" ref="A5534"/>
    <hyperlink r:id="rId10531" ref="D5534"/>
    <hyperlink r:id="rId10532" ref="A5535"/>
    <hyperlink r:id="rId10533" ref="D5535"/>
    <hyperlink r:id="rId10534" ref="A5536"/>
    <hyperlink r:id="rId10535" ref="D5536"/>
    <hyperlink r:id="rId10536" ref="A5537"/>
    <hyperlink r:id="rId10537" ref="A5538"/>
    <hyperlink r:id="rId10538" ref="D5538"/>
    <hyperlink r:id="rId10539" ref="F5538"/>
    <hyperlink r:id="rId10540" ref="A5539"/>
    <hyperlink r:id="rId10541" ref="D5539"/>
    <hyperlink r:id="rId10542" ref="A5540"/>
    <hyperlink r:id="rId10543" ref="D5540"/>
    <hyperlink r:id="rId10544" ref="A5541"/>
    <hyperlink r:id="rId10545" ref="D5541"/>
    <hyperlink r:id="rId10546" ref="A5542"/>
    <hyperlink r:id="rId10547" ref="D5542"/>
    <hyperlink r:id="rId10548" ref="A5543"/>
    <hyperlink r:id="rId10549" ref="D5543"/>
    <hyperlink r:id="rId10550" ref="A5544"/>
    <hyperlink r:id="rId10551" ref="D5544"/>
    <hyperlink r:id="rId10552" ref="A5545"/>
    <hyperlink r:id="rId10553" ref="D5545"/>
    <hyperlink r:id="rId10554" ref="A5546"/>
    <hyperlink r:id="rId10555" ref="D5546"/>
    <hyperlink r:id="rId10556" ref="A5547"/>
    <hyperlink r:id="rId10557" ref="D5547"/>
    <hyperlink r:id="rId10558" ref="A5548"/>
    <hyperlink r:id="rId10559" ref="D5548"/>
    <hyperlink r:id="rId10560" ref="A5549"/>
    <hyperlink r:id="rId10561" ref="D5549"/>
    <hyperlink r:id="rId10562" ref="A5550"/>
    <hyperlink r:id="rId10563" ref="D5550"/>
    <hyperlink r:id="rId10564" ref="A5551"/>
    <hyperlink r:id="rId10565" ref="D5551"/>
    <hyperlink r:id="rId10566" ref="A5552"/>
    <hyperlink r:id="rId10567" ref="D5552"/>
    <hyperlink r:id="rId10568" ref="A5553"/>
    <hyperlink r:id="rId10569" ref="D5553"/>
    <hyperlink r:id="rId10570" ref="A5554"/>
    <hyperlink r:id="rId10571" ref="D5554"/>
    <hyperlink r:id="rId10572" ref="A5555"/>
    <hyperlink r:id="rId10573" ref="D5555"/>
    <hyperlink r:id="rId10574" ref="A5556"/>
    <hyperlink r:id="rId10575" ref="D5556"/>
    <hyperlink r:id="rId10576" ref="A5557"/>
    <hyperlink r:id="rId10577" ref="D5557"/>
    <hyperlink r:id="rId10578" ref="A5558"/>
    <hyperlink r:id="rId10579" ref="D5558"/>
    <hyperlink r:id="rId10580" ref="A5559"/>
    <hyperlink r:id="rId10581" ref="D5559"/>
    <hyperlink r:id="rId10582" ref="A5560"/>
    <hyperlink r:id="rId10583" ref="D5560"/>
    <hyperlink r:id="rId10584" ref="A5561"/>
    <hyperlink r:id="rId10585" ref="D5561"/>
    <hyperlink r:id="rId10586" ref="A5562"/>
    <hyperlink r:id="rId10587" ref="D5562"/>
    <hyperlink r:id="rId10588" ref="A5563"/>
    <hyperlink r:id="rId10589" ref="D5563"/>
    <hyperlink r:id="rId10590" ref="A5564"/>
    <hyperlink r:id="rId10591" ref="D5564"/>
    <hyperlink r:id="rId10592" ref="A5565"/>
    <hyperlink r:id="rId10593" ref="D5565"/>
    <hyperlink r:id="rId10594" ref="A5566"/>
    <hyperlink r:id="rId10595" ref="D5566"/>
    <hyperlink r:id="rId10596" ref="A5567"/>
    <hyperlink r:id="rId10597" ref="D5567"/>
    <hyperlink r:id="rId10598" ref="A5568"/>
    <hyperlink r:id="rId10599" ref="D5568"/>
    <hyperlink r:id="rId10600" ref="A5569"/>
    <hyperlink r:id="rId10601" ref="D5569"/>
    <hyperlink r:id="rId10602" ref="A5570"/>
    <hyperlink r:id="rId10603" ref="D5570"/>
    <hyperlink r:id="rId10604" ref="A5571"/>
    <hyperlink r:id="rId10605" ref="D5571"/>
    <hyperlink r:id="rId10606" ref="A5572"/>
    <hyperlink r:id="rId10607" ref="D5572"/>
    <hyperlink r:id="rId10608" ref="A5573"/>
    <hyperlink r:id="rId10609" ref="D5573"/>
    <hyperlink r:id="rId10610" ref="A5574"/>
    <hyperlink r:id="rId10611" ref="D5574"/>
    <hyperlink r:id="rId10612" ref="A5575"/>
    <hyperlink r:id="rId10613" ref="D5575"/>
    <hyperlink r:id="rId10614" ref="A5576"/>
    <hyperlink r:id="rId10615" ref="D5576"/>
    <hyperlink r:id="rId10616" ref="A5577"/>
    <hyperlink r:id="rId10617" ref="D5577"/>
    <hyperlink r:id="rId10618" ref="A5578"/>
    <hyperlink r:id="rId10619" ref="D5578"/>
    <hyperlink r:id="rId10620" ref="A5579"/>
    <hyperlink r:id="rId10621" ref="D5579"/>
    <hyperlink r:id="rId10622" ref="A5580"/>
    <hyperlink r:id="rId10623" ref="D5580"/>
    <hyperlink r:id="rId10624" ref="A5581"/>
    <hyperlink r:id="rId10625" ref="D5581"/>
    <hyperlink r:id="rId10626" ref="A5582"/>
    <hyperlink r:id="rId10627" ref="D5582"/>
    <hyperlink r:id="rId10628" ref="A5583"/>
    <hyperlink r:id="rId10629" ref="D5583"/>
    <hyperlink r:id="rId10630" ref="A5584"/>
    <hyperlink r:id="rId10631" ref="D5584"/>
    <hyperlink r:id="rId10632" ref="A5585"/>
    <hyperlink r:id="rId10633" ref="D5585"/>
    <hyperlink r:id="rId10634" ref="A5586"/>
    <hyperlink r:id="rId10635" ref="D5586"/>
    <hyperlink r:id="rId10636" ref="A5587"/>
    <hyperlink r:id="rId10637" ref="D5587"/>
    <hyperlink r:id="rId10638" ref="A5588"/>
    <hyperlink r:id="rId10639" ref="D5588"/>
    <hyperlink r:id="rId10640" ref="A5589"/>
    <hyperlink r:id="rId10641" ref="D5589"/>
    <hyperlink r:id="rId10642" ref="A5590"/>
    <hyperlink r:id="rId10643" ref="D5590"/>
    <hyperlink r:id="rId10644" ref="A5591"/>
    <hyperlink r:id="rId10645" ref="D5591"/>
    <hyperlink r:id="rId10646" ref="A5592"/>
    <hyperlink r:id="rId10647" ref="D5592"/>
    <hyperlink r:id="rId10648" ref="A5593"/>
    <hyperlink r:id="rId10649" ref="D5593"/>
    <hyperlink r:id="rId10650" ref="A5594"/>
    <hyperlink r:id="rId10651" ref="D5594"/>
    <hyperlink r:id="rId10652" ref="A5595"/>
    <hyperlink r:id="rId10653" ref="D5595"/>
    <hyperlink r:id="rId10654" ref="A5596"/>
    <hyperlink r:id="rId10655" ref="D5596"/>
    <hyperlink r:id="rId10656" ref="A5597"/>
    <hyperlink r:id="rId10657" ref="D5597"/>
    <hyperlink r:id="rId10658" ref="A5598"/>
    <hyperlink r:id="rId10659" ref="D5598"/>
    <hyperlink r:id="rId10660" ref="A5599"/>
    <hyperlink r:id="rId10661" ref="D5599"/>
    <hyperlink r:id="rId10662" ref="A5600"/>
    <hyperlink r:id="rId10663" ref="D5600"/>
    <hyperlink r:id="rId10664" ref="A5601"/>
    <hyperlink r:id="rId10665" ref="D5601"/>
    <hyperlink r:id="rId10666" ref="A5602"/>
    <hyperlink r:id="rId10667" ref="D5602"/>
    <hyperlink r:id="rId10668" ref="A5603"/>
    <hyperlink r:id="rId10669" ref="D5603"/>
    <hyperlink r:id="rId10670" ref="A5604"/>
    <hyperlink r:id="rId10671" ref="D5604"/>
    <hyperlink r:id="rId10672" ref="A5605"/>
    <hyperlink r:id="rId10673" ref="D5605"/>
    <hyperlink r:id="rId10674" ref="A5606"/>
    <hyperlink r:id="rId10675" ref="D5606"/>
    <hyperlink r:id="rId10676" ref="A5607"/>
    <hyperlink r:id="rId10677" ref="D5607"/>
    <hyperlink r:id="rId10678" ref="A5608"/>
    <hyperlink r:id="rId10679" ref="D5608"/>
    <hyperlink r:id="rId10680" ref="A5609"/>
    <hyperlink r:id="rId10681" ref="D5609"/>
    <hyperlink r:id="rId10682" ref="A5610"/>
    <hyperlink r:id="rId10683" ref="D5610"/>
    <hyperlink r:id="rId10684" ref="A5611"/>
    <hyperlink r:id="rId10685" ref="D5611"/>
    <hyperlink r:id="rId10686" ref="A5612"/>
    <hyperlink r:id="rId10687" ref="D5612"/>
    <hyperlink r:id="rId10688" ref="A5613"/>
    <hyperlink r:id="rId10689" ref="D5613"/>
    <hyperlink r:id="rId10690" ref="A5614"/>
    <hyperlink r:id="rId10691" ref="D5614"/>
    <hyperlink r:id="rId10692" ref="A5615"/>
    <hyperlink r:id="rId10693" ref="D5615"/>
    <hyperlink r:id="rId10694" ref="A5616"/>
    <hyperlink r:id="rId10695" ref="D5616"/>
    <hyperlink r:id="rId10696" ref="A5617"/>
    <hyperlink r:id="rId10697" ref="D5617"/>
    <hyperlink r:id="rId10698" ref="A5618"/>
    <hyperlink r:id="rId10699" ref="D5618"/>
    <hyperlink r:id="rId10700" ref="A5619"/>
    <hyperlink r:id="rId10701" ref="D5619"/>
    <hyperlink r:id="rId10702" ref="A5620"/>
    <hyperlink r:id="rId10703" ref="D5620"/>
    <hyperlink r:id="rId10704" ref="A5621"/>
    <hyperlink r:id="rId10705" ref="D5621"/>
    <hyperlink r:id="rId10706" ref="A5622"/>
    <hyperlink r:id="rId10707" ref="D5622"/>
    <hyperlink r:id="rId10708" ref="A5623"/>
    <hyperlink r:id="rId10709" ref="D5623"/>
    <hyperlink r:id="rId10710" ref="A5624"/>
    <hyperlink r:id="rId10711" ref="D5624"/>
    <hyperlink r:id="rId10712" ref="A5625"/>
    <hyperlink r:id="rId10713" ref="D5625"/>
    <hyperlink r:id="rId10714" ref="A5626"/>
    <hyperlink r:id="rId10715" ref="D5626"/>
    <hyperlink r:id="rId10716" ref="A5627"/>
    <hyperlink r:id="rId10717" ref="D5627"/>
    <hyperlink r:id="rId10718" ref="A5628"/>
    <hyperlink r:id="rId10719" ref="D5628"/>
    <hyperlink r:id="rId10720" ref="A5629"/>
    <hyperlink r:id="rId10721" ref="D5629"/>
    <hyperlink r:id="rId10722" ref="A5630"/>
    <hyperlink r:id="rId10723" ref="D5630"/>
    <hyperlink r:id="rId10724" ref="A5631"/>
    <hyperlink r:id="rId10725" ref="D5631"/>
    <hyperlink r:id="rId10726" ref="A5632"/>
    <hyperlink r:id="rId10727" ref="D5632"/>
    <hyperlink r:id="rId10728" ref="A5633"/>
    <hyperlink r:id="rId10729" ref="D5633"/>
    <hyperlink r:id="rId10730" ref="A5634"/>
    <hyperlink r:id="rId10731" ref="D5634"/>
    <hyperlink r:id="rId10732" ref="A5635"/>
    <hyperlink r:id="rId10733" ref="D5635"/>
    <hyperlink r:id="rId10734" ref="A5636"/>
    <hyperlink r:id="rId10735" ref="D5636"/>
    <hyperlink r:id="rId10736" ref="A5637"/>
    <hyperlink r:id="rId10737" ref="D5637"/>
    <hyperlink r:id="rId10738" ref="A5638"/>
    <hyperlink r:id="rId10739" ref="D5638"/>
    <hyperlink r:id="rId10740" ref="A5639"/>
    <hyperlink r:id="rId10741" ref="D5639"/>
    <hyperlink r:id="rId10742" ref="A5640"/>
    <hyperlink r:id="rId10743" ref="D5640"/>
    <hyperlink r:id="rId10744" ref="A5641"/>
    <hyperlink r:id="rId10745" ref="D5641"/>
    <hyperlink r:id="rId10746" ref="A5642"/>
    <hyperlink r:id="rId10747" ref="D5642"/>
    <hyperlink r:id="rId10748" ref="A5643"/>
    <hyperlink r:id="rId10749" ref="D5643"/>
    <hyperlink r:id="rId10750" ref="A5644"/>
    <hyperlink r:id="rId10751" ref="D5644"/>
    <hyperlink r:id="rId10752" ref="A5645"/>
    <hyperlink r:id="rId10753" ref="D5645"/>
    <hyperlink r:id="rId10754" ref="A5646"/>
    <hyperlink r:id="rId10755" ref="D5646"/>
    <hyperlink r:id="rId10756" ref="A5647"/>
    <hyperlink r:id="rId10757" ref="D5647"/>
    <hyperlink r:id="rId10758" ref="A5648"/>
    <hyperlink r:id="rId10759" ref="D5648"/>
    <hyperlink r:id="rId10760" ref="A5649"/>
    <hyperlink r:id="rId10761" ref="D5649"/>
    <hyperlink r:id="rId10762" ref="A5650"/>
    <hyperlink r:id="rId10763" ref="D5650"/>
    <hyperlink r:id="rId10764" ref="A5651"/>
    <hyperlink r:id="rId10765" ref="D5651"/>
    <hyperlink r:id="rId10766" ref="A5652"/>
    <hyperlink r:id="rId10767" ref="D5652"/>
    <hyperlink r:id="rId10768" ref="A5653"/>
    <hyperlink r:id="rId10769" ref="D5653"/>
    <hyperlink r:id="rId10770" ref="A5654"/>
    <hyperlink r:id="rId10771" ref="D5654"/>
    <hyperlink r:id="rId10772" ref="A5655"/>
    <hyperlink r:id="rId10773" ref="D5655"/>
    <hyperlink r:id="rId10774" ref="A5656"/>
    <hyperlink r:id="rId10775" ref="D5656"/>
    <hyperlink r:id="rId10776" ref="A5657"/>
    <hyperlink r:id="rId10777" ref="D5657"/>
    <hyperlink r:id="rId10778" ref="A5658"/>
    <hyperlink r:id="rId10779" ref="D5658"/>
    <hyperlink r:id="rId10780" ref="A5659"/>
    <hyperlink r:id="rId10781" ref="D5659"/>
    <hyperlink r:id="rId10782" ref="A5660"/>
    <hyperlink r:id="rId10783" ref="D5660"/>
    <hyperlink r:id="rId10784" ref="A5661"/>
    <hyperlink r:id="rId10785" ref="D5661"/>
    <hyperlink r:id="rId10786" ref="A5662"/>
    <hyperlink r:id="rId10787" ref="D5662"/>
    <hyperlink r:id="rId10788" ref="A5663"/>
    <hyperlink r:id="rId10789" ref="D5663"/>
    <hyperlink r:id="rId10790" ref="A5664"/>
    <hyperlink r:id="rId10791" ref="A5665"/>
    <hyperlink r:id="rId10792" ref="D5665"/>
    <hyperlink r:id="rId10793" ref="A5666"/>
    <hyperlink r:id="rId10794" ref="D5666"/>
    <hyperlink r:id="rId10795" ref="A5667"/>
    <hyperlink r:id="rId10796" ref="D5667"/>
    <hyperlink r:id="rId10797" ref="A5668"/>
    <hyperlink r:id="rId10798" ref="D5668"/>
    <hyperlink r:id="rId10799" ref="A5669"/>
    <hyperlink r:id="rId10800" ref="D5669"/>
    <hyperlink r:id="rId10801" ref="A5670"/>
    <hyperlink r:id="rId10802" ref="D5670"/>
    <hyperlink r:id="rId10803" ref="A5671"/>
    <hyperlink r:id="rId10804" ref="D5671"/>
    <hyperlink r:id="rId10805" ref="A5672"/>
    <hyperlink r:id="rId10806" ref="D5672"/>
    <hyperlink r:id="rId10807" ref="A5673"/>
    <hyperlink r:id="rId10808" ref="D5673"/>
    <hyperlink r:id="rId10809" ref="A5674"/>
    <hyperlink r:id="rId10810" ref="D5674"/>
    <hyperlink r:id="rId10811" ref="A5675"/>
    <hyperlink r:id="rId10812" ref="D5675"/>
    <hyperlink r:id="rId10813" ref="A5676"/>
    <hyperlink r:id="rId10814" ref="D5676"/>
    <hyperlink r:id="rId10815" ref="A5677"/>
    <hyperlink r:id="rId10816" ref="D5677"/>
    <hyperlink r:id="rId10817" ref="A5678"/>
    <hyperlink r:id="rId10818" ref="D5678"/>
    <hyperlink r:id="rId10819" ref="A5679"/>
    <hyperlink r:id="rId10820" ref="D5679"/>
    <hyperlink r:id="rId10821" ref="A5680"/>
    <hyperlink r:id="rId10822" ref="D5680"/>
    <hyperlink r:id="rId10823" ref="A5681"/>
    <hyperlink r:id="rId10824" ref="D5681"/>
    <hyperlink r:id="rId10825" ref="A5682"/>
    <hyperlink r:id="rId10826" ref="D5682"/>
    <hyperlink r:id="rId10827" ref="A5683"/>
    <hyperlink r:id="rId10828" ref="D5683"/>
    <hyperlink r:id="rId10829" ref="A5684"/>
    <hyperlink r:id="rId10830" ref="D5684"/>
    <hyperlink r:id="rId10831" ref="A5685"/>
    <hyperlink r:id="rId10832" ref="D5685"/>
    <hyperlink r:id="rId10833" ref="A5686"/>
    <hyperlink r:id="rId10834" ref="D5686"/>
    <hyperlink r:id="rId10835" ref="A5687"/>
    <hyperlink r:id="rId10836" ref="D5687"/>
    <hyperlink r:id="rId10837" ref="A5688"/>
    <hyperlink r:id="rId10838" ref="D5688"/>
    <hyperlink r:id="rId10839" ref="A5689"/>
    <hyperlink r:id="rId10840" ref="D5689"/>
    <hyperlink r:id="rId10841" ref="A5690"/>
    <hyperlink r:id="rId10842" ref="D5690"/>
    <hyperlink r:id="rId10843" ref="A5691"/>
    <hyperlink r:id="rId10844" ref="D5691"/>
    <hyperlink r:id="rId10845" ref="A5692"/>
    <hyperlink r:id="rId10846" ref="D5692"/>
    <hyperlink r:id="rId10847" ref="A5693"/>
    <hyperlink r:id="rId10848" ref="D5693"/>
    <hyperlink r:id="rId10849" ref="A5694"/>
    <hyperlink r:id="rId10850" ref="D5694"/>
    <hyperlink r:id="rId10851" ref="A5695"/>
    <hyperlink r:id="rId10852" ref="D5695"/>
    <hyperlink r:id="rId10853" ref="A5696"/>
    <hyperlink r:id="rId10854" ref="D5696"/>
    <hyperlink r:id="rId10855" ref="A5697"/>
    <hyperlink r:id="rId10856" ref="D5697"/>
    <hyperlink r:id="rId10857" ref="A5698"/>
    <hyperlink r:id="rId10858" ref="D5698"/>
    <hyperlink r:id="rId10859" ref="A5699"/>
    <hyperlink r:id="rId10860" ref="D5699"/>
    <hyperlink r:id="rId10861" ref="A5700"/>
    <hyperlink r:id="rId10862" ref="D5700"/>
    <hyperlink r:id="rId10863" ref="A5701"/>
    <hyperlink r:id="rId10864" ref="D5701"/>
    <hyperlink r:id="rId10865" ref="A5702"/>
    <hyperlink r:id="rId10866" ref="D5702"/>
    <hyperlink r:id="rId10867" ref="A5703"/>
    <hyperlink r:id="rId10868" ref="D5703"/>
    <hyperlink r:id="rId10869" ref="A5704"/>
    <hyperlink r:id="rId10870" ref="D5704"/>
    <hyperlink r:id="rId10871" ref="A5705"/>
    <hyperlink r:id="rId10872" ref="D5705"/>
    <hyperlink r:id="rId10873" ref="A5706"/>
    <hyperlink r:id="rId10874" ref="D5706"/>
    <hyperlink r:id="rId10875" ref="A5707"/>
    <hyperlink r:id="rId10876" ref="D5707"/>
    <hyperlink r:id="rId10877" ref="A5708"/>
    <hyperlink r:id="rId10878" ref="D5708"/>
    <hyperlink r:id="rId10879" ref="A5709"/>
    <hyperlink r:id="rId10880" ref="D5709"/>
    <hyperlink r:id="rId10881" ref="A5710"/>
    <hyperlink r:id="rId10882" ref="D5710"/>
    <hyperlink r:id="rId10883" ref="A5711"/>
    <hyperlink r:id="rId10884" ref="D5711"/>
    <hyperlink r:id="rId10885" ref="A5712"/>
    <hyperlink r:id="rId10886" ref="D5712"/>
    <hyperlink r:id="rId10887" ref="A5713"/>
    <hyperlink r:id="rId10888" ref="D5713"/>
    <hyperlink r:id="rId10889" ref="A5714"/>
    <hyperlink r:id="rId10890" ref="D5714"/>
    <hyperlink r:id="rId10891" ref="A5715"/>
    <hyperlink r:id="rId10892" ref="D5715"/>
    <hyperlink r:id="rId10893" ref="A5716"/>
    <hyperlink r:id="rId10894" ref="D5716"/>
    <hyperlink r:id="rId10895" ref="A5717"/>
    <hyperlink r:id="rId10896" ref="D5717"/>
    <hyperlink r:id="rId10897" ref="A5718"/>
    <hyperlink r:id="rId10898" ref="D5718"/>
    <hyperlink r:id="rId10899" ref="A5719"/>
    <hyperlink r:id="rId10900" ref="D5719"/>
    <hyperlink r:id="rId10901" ref="A5720"/>
    <hyperlink r:id="rId10902" ref="D5720"/>
    <hyperlink r:id="rId10903" ref="A5721"/>
    <hyperlink r:id="rId10904" ref="D5721"/>
    <hyperlink r:id="rId10905" ref="A5722"/>
    <hyperlink r:id="rId10906" ref="D5722"/>
    <hyperlink r:id="rId10907" ref="A5723"/>
    <hyperlink r:id="rId10908" ref="D5723"/>
    <hyperlink r:id="rId10909" ref="A5724"/>
    <hyperlink r:id="rId10910" ref="D5724"/>
    <hyperlink r:id="rId10911" ref="A5725"/>
    <hyperlink r:id="rId10912" ref="D5725"/>
    <hyperlink r:id="rId10913" ref="A5726"/>
    <hyperlink r:id="rId10914" ref="D5726"/>
    <hyperlink r:id="rId10915" ref="A5727"/>
    <hyperlink r:id="rId10916" ref="D5727"/>
    <hyperlink r:id="rId10917" ref="A5728"/>
    <hyperlink r:id="rId10918" ref="D5728"/>
    <hyperlink r:id="rId10919" ref="A5729"/>
    <hyperlink r:id="rId10920" ref="D5729"/>
    <hyperlink r:id="rId10921" ref="A5730"/>
    <hyperlink r:id="rId10922" ref="D5730"/>
    <hyperlink r:id="rId10923" ref="A5731"/>
    <hyperlink r:id="rId10924" ref="D5731"/>
    <hyperlink r:id="rId10925" ref="A5732"/>
    <hyperlink r:id="rId10926" ref="D5732"/>
    <hyperlink r:id="rId10927" ref="A5733"/>
    <hyperlink r:id="rId10928" ref="D5733"/>
    <hyperlink r:id="rId10929" ref="A5734"/>
    <hyperlink r:id="rId10930" ref="D5734"/>
    <hyperlink r:id="rId10931" ref="A5735"/>
    <hyperlink r:id="rId10932" ref="D5735"/>
    <hyperlink r:id="rId10933" ref="A5736"/>
    <hyperlink r:id="rId10934" ref="D5736"/>
    <hyperlink r:id="rId10935" ref="A5737"/>
    <hyperlink r:id="rId10936" ref="D5737"/>
    <hyperlink r:id="rId10937" ref="A5738"/>
    <hyperlink r:id="rId10938" ref="D5738"/>
    <hyperlink r:id="rId10939" ref="A5739"/>
    <hyperlink r:id="rId10940" ref="D5739"/>
    <hyperlink r:id="rId10941" ref="A5740"/>
    <hyperlink r:id="rId10942" ref="D5740"/>
    <hyperlink r:id="rId10943" ref="A5741"/>
    <hyperlink r:id="rId10944" ref="D5741"/>
    <hyperlink r:id="rId10945" ref="A5742"/>
    <hyperlink r:id="rId10946" ref="D5742"/>
    <hyperlink r:id="rId10947" ref="A5743"/>
    <hyperlink r:id="rId10948" ref="D5743"/>
    <hyperlink r:id="rId10949" ref="A5744"/>
    <hyperlink r:id="rId10950" ref="D5744"/>
    <hyperlink r:id="rId10951" ref="A5745"/>
    <hyperlink r:id="rId10952" ref="D5745"/>
    <hyperlink r:id="rId10953" ref="A5746"/>
    <hyperlink r:id="rId10954" ref="D5746"/>
    <hyperlink r:id="rId10955" ref="A5747"/>
    <hyperlink r:id="rId10956" ref="D5747"/>
    <hyperlink r:id="rId10957" ref="A5748"/>
    <hyperlink r:id="rId10958" ref="D5748"/>
    <hyperlink r:id="rId10959" ref="A5749"/>
    <hyperlink r:id="rId10960" ref="D5749"/>
    <hyperlink r:id="rId10961" ref="A5750"/>
    <hyperlink r:id="rId10962" ref="D5750"/>
    <hyperlink r:id="rId10963" ref="A5751"/>
    <hyperlink r:id="rId10964" ref="D5751"/>
    <hyperlink r:id="rId10965" ref="A5752"/>
    <hyperlink r:id="rId10966" ref="D5752"/>
    <hyperlink r:id="rId10967" ref="A5753"/>
    <hyperlink r:id="rId10968" ref="D5753"/>
    <hyperlink r:id="rId10969" ref="A5754"/>
    <hyperlink r:id="rId10970" ref="D5754"/>
    <hyperlink r:id="rId10971" ref="A5755"/>
    <hyperlink r:id="rId10972" ref="D5755"/>
    <hyperlink r:id="rId10973" ref="A5756"/>
    <hyperlink r:id="rId10974" ref="D5756"/>
    <hyperlink r:id="rId10975" ref="A5757"/>
    <hyperlink r:id="rId10976" ref="D5757"/>
    <hyperlink r:id="rId10977" ref="A5758"/>
    <hyperlink r:id="rId10978" ref="D5758"/>
    <hyperlink r:id="rId10979" ref="A5759"/>
    <hyperlink r:id="rId10980" ref="D5759"/>
    <hyperlink r:id="rId10981" ref="A5760"/>
    <hyperlink r:id="rId10982" ref="D5760"/>
    <hyperlink r:id="rId10983" ref="A5761"/>
    <hyperlink r:id="rId10984" ref="D5761"/>
    <hyperlink r:id="rId10985" ref="A5762"/>
    <hyperlink r:id="rId10986" ref="D5762"/>
    <hyperlink r:id="rId10987" ref="A5763"/>
    <hyperlink r:id="rId10988" ref="D5763"/>
    <hyperlink r:id="rId10989" ref="A5764"/>
    <hyperlink r:id="rId10990" ref="D5764"/>
    <hyperlink r:id="rId10991" ref="A5765"/>
    <hyperlink r:id="rId10992" ref="D5765"/>
    <hyperlink r:id="rId10993" ref="A5766"/>
    <hyperlink r:id="rId10994" ref="D5766"/>
    <hyperlink r:id="rId10995" ref="A5767"/>
    <hyperlink r:id="rId10996" ref="D5767"/>
    <hyperlink r:id="rId10997" ref="A5768"/>
    <hyperlink r:id="rId10998" ref="D5768"/>
    <hyperlink r:id="rId10999" ref="A5769"/>
    <hyperlink r:id="rId11000" ref="D5769"/>
    <hyperlink r:id="rId11001" ref="A5770"/>
    <hyperlink r:id="rId11002" ref="D5770"/>
    <hyperlink r:id="rId11003" ref="A5771"/>
    <hyperlink r:id="rId11004" ref="D5771"/>
    <hyperlink r:id="rId11005" ref="A5772"/>
    <hyperlink r:id="rId11006" ref="D5772"/>
    <hyperlink r:id="rId11007" ref="A5773"/>
    <hyperlink r:id="rId11008" ref="D5773"/>
    <hyperlink r:id="rId11009" ref="A5774"/>
    <hyperlink r:id="rId11010" ref="D5774"/>
    <hyperlink r:id="rId11011" ref="A5775"/>
    <hyperlink r:id="rId11012" ref="D5775"/>
    <hyperlink r:id="rId11013" ref="A5776"/>
    <hyperlink r:id="rId11014" ref="D5776"/>
    <hyperlink r:id="rId11015" ref="A5777"/>
    <hyperlink r:id="rId11016" ref="D5777"/>
    <hyperlink r:id="rId11017" ref="A5778"/>
    <hyperlink r:id="rId11018" ref="D5778"/>
    <hyperlink r:id="rId11019" ref="A5779"/>
    <hyperlink r:id="rId11020" ref="D5779"/>
    <hyperlink r:id="rId11021" ref="A5780"/>
    <hyperlink r:id="rId11022" ref="D5780"/>
    <hyperlink r:id="rId11023" ref="A5781"/>
    <hyperlink r:id="rId11024" ref="D5781"/>
    <hyperlink r:id="rId11025" ref="A5782"/>
    <hyperlink r:id="rId11026" ref="D5782"/>
    <hyperlink r:id="rId11027" ref="A5783"/>
    <hyperlink r:id="rId11028" ref="D5783"/>
    <hyperlink r:id="rId11029" ref="A5784"/>
    <hyperlink r:id="rId11030" ref="D5784"/>
    <hyperlink r:id="rId11031" ref="A5785"/>
    <hyperlink r:id="rId11032" ref="D5785"/>
    <hyperlink r:id="rId11033" ref="A5786"/>
    <hyperlink r:id="rId11034" ref="D5786"/>
    <hyperlink r:id="rId11035" ref="A5787"/>
    <hyperlink r:id="rId11036" ref="D5787"/>
    <hyperlink r:id="rId11037" ref="A5788"/>
    <hyperlink r:id="rId11038" ref="D5788"/>
    <hyperlink r:id="rId11039" ref="A5789"/>
    <hyperlink r:id="rId11040" ref="D5789"/>
    <hyperlink r:id="rId11041" ref="A5790"/>
    <hyperlink r:id="rId11042" ref="D5790"/>
    <hyperlink r:id="rId11043" ref="A5791"/>
    <hyperlink r:id="rId11044" ref="D5791"/>
    <hyperlink r:id="rId11045" ref="A5792"/>
    <hyperlink r:id="rId11046" ref="D5792"/>
    <hyperlink r:id="rId11047" ref="A5793"/>
    <hyperlink r:id="rId11048" ref="D5793"/>
    <hyperlink r:id="rId11049" ref="A5794"/>
    <hyperlink r:id="rId11050" ref="D5794"/>
    <hyperlink r:id="rId11051" ref="A5795"/>
    <hyperlink r:id="rId11052" ref="D5795"/>
    <hyperlink r:id="rId11053" ref="A5796"/>
    <hyperlink r:id="rId11054" ref="D5796"/>
    <hyperlink r:id="rId11055" ref="A5797"/>
    <hyperlink r:id="rId11056" ref="D5797"/>
    <hyperlink r:id="rId11057" ref="A5798"/>
    <hyperlink r:id="rId11058" ref="D5798"/>
    <hyperlink r:id="rId11059" ref="A5799"/>
    <hyperlink r:id="rId11060" ref="D5799"/>
    <hyperlink r:id="rId11061" ref="A5800"/>
    <hyperlink r:id="rId11062" ref="D5800"/>
    <hyperlink r:id="rId11063" ref="A5801"/>
    <hyperlink r:id="rId11064" ref="D5801"/>
    <hyperlink r:id="rId11065" ref="A5802"/>
    <hyperlink r:id="rId11066" ref="D5802"/>
    <hyperlink r:id="rId11067" ref="D5803"/>
    <hyperlink r:id="rId11068" ref="D5804"/>
    <hyperlink r:id="rId11069" ref="A5805"/>
    <hyperlink r:id="rId11070" ref="D5805"/>
    <hyperlink r:id="rId11071" ref="A5806"/>
    <hyperlink r:id="rId11072" ref="D5806"/>
    <hyperlink r:id="rId11073" ref="A5807"/>
    <hyperlink r:id="rId11074" ref="D5807"/>
    <hyperlink r:id="rId11075" ref="A5808"/>
    <hyperlink r:id="rId11076" ref="D5808"/>
    <hyperlink r:id="rId11077" ref="A5809"/>
    <hyperlink r:id="rId11078" ref="D5809"/>
    <hyperlink r:id="rId11079" ref="A5810"/>
    <hyperlink r:id="rId11080" ref="D5810"/>
    <hyperlink r:id="rId11081" ref="A5811"/>
    <hyperlink r:id="rId11082" ref="D5811"/>
    <hyperlink r:id="rId11083" ref="A5812"/>
    <hyperlink r:id="rId11084" ref="D5812"/>
    <hyperlink r:id="rId11085" ref="A5813"/>
    <hyperlink r:id="rId11086" ref="D5813"/>
    <hyperlink r:id="rId11087" ref="A5814"/>
    <hyperlink r:id="rId11088" ref="D5814"/>
    <hyperlink r:id="rId11089" ref="A5815"/>
    <hyperlink r:id="rId11090" ref="D5815"/>
    <hyperlink r:id="rId11091" ref="A5816"/>
    <hyperlink r:id="rId11092" ref="D5816"/>
    <hyperlink r:id="rId11093" ref="A5817"/>
    <hyperlink r:id="rId11094" ref="D5817"/>
    <hyperlink r:id="rId11095" ref="A5818"/>
    <hyperlink r:id="rId11096" ref="D5818"/>
    <hyperlink r:id="rId11097" ref="A5819"/>
    <hyperlink r:id="rId11098" ref="D5819"/>
    <hyperlink r:id="rId11099" ref="A5820"/>
    <hyperlink r:id="rId11100" ref="D5820"/>
    <hyperlink r:id="rId11101" ref="A5821"/>
    <hyperlink r:id="rId11102" ref="D5821"/>
    <hyperlink r:id="rId11103" ref="A5822"/>
    <hyperlink r:id="rId11104" ref="D5822"/>
    <hyperlink r:id="rId11105" ref="A5823"/>
    <hyperlink r:id="rId11106" ref="D5823"/>
    <hyperlink r:id="rId11107" ref="A5824"/>
    <hyperlink r:id="rId11108" ref="D5824"/>
    <hyperlink r:id="rId11109" ref="A5825"/>
    <hyperlink r:id="rId11110" ref="D5825"/>
    <hyperlink r:id="rId11111" ref="A5826"/>
    <hyperlink r:id="rId11112" ref="D5826"/>
    <hyperlink r:id="rId11113" ref="A5827"/>
    <hyperlink r:id="rId11114" ref="D5827"/>
    <hyperlink r:id="rId11115" ref="A5828"/>
    <hyperlink r:id="rId11116" ref="D5828"/>
    <hyperlink r:id="rId11117" ref="A5829"/>
    <hyperlink r:id="rId11118" ref="D5829"/>
    <hyperlink r:id="rId11119" ref="A5830"/>
    <hyperlink r:id="rId11120" ref="D5830"/>
    <hyperlink r:id="rId11121" ref="A5831"/>
    <hyperlink r:id="rId11122" ref="D5831"/>
    <hyperlink r:id="rId11123" ref="A5832"/>
    <hyperlink r:id="rId11124" ref="D5832"/>
    <hyperlink r:id="rId11125" ref="A5833"/>
    <hyperlink r:id="rId11126" ref="D5833"/>
    <hyperlink r:id="rId11127" ref="A5834"/>
    <hyperlink r:id="rId11128" ref="D5834"/>
    <hyperlink r:id="rId11129" ref="A5835"/>
    <hyperlink r:id="rId11130" ref="D5835"/>
    <hyperlink r:id="rId11131" ref="A5836"/>
    <hyperlink r:id="rId11132" ref="D5836"/>
    <hyperlink r:id="rId11133" ref="A5837"/>
    <hyperlink r:id="rId11134" ref="D5837"/>
    <hyperlink r:id="rId11135" ref="A5838"/>
    <hyperlink r:id="rId11136" ref="D5838"/>
    <hyperlink r:id="rId11137" ref="A5839"/>
    <hyperlink r:id="rId11138" ref="D5839"/>
    <hyperlink r:id="rId11139" ref="A5840"/>
    <hyperlink r:id="rId11140" ref="D5840"/>
    <hyperlink r:id="rId11141" ref="A5841"/>
    <hyperlink r:id="rId11142" ref="D5841"/>
    <hyperlink r:id="rId11143" ref="A5842"/>
    <hyperlink r:id="rId11144" ref="D5842"/>
    <hyperlink r:id="rId11145" ref="A5843"/>
    <hyperlink r:id="rId11146" ref="D5843"/>
    <hyperlink r:id="rId11147" ref="A5844"/>
    <hyperlink r:id="rId11148" ref="D5844"/>
    <hyperlink r:id="rId11149" ref="A5845"/>
    <hyperlink r:id="rId11150" ref="D5845"/>
    <hyperlink r:id="rId11151" ref="A5846"/>
    <hyperlink r:id="rId11152" ref="D5846"/>
    <hyperlink r:id="rId11153" ref="A5847"/>
    <hyperlink r:id="rId11154" ref="D5847"/>
    <hyperlink r:id="rId11155" ref="A5848"/>
    <hyperlink r:id="rId11156" ref="D5848"/>
    <hyperlink r:id="rId11157" ref="A5849"/>
    <hyperlink r:id="rId11158" ref="D5849"/>
    <hyperlink r:id="rId11159" ref="A5850"/>
    <hyperlink r:id="rId11160" ref="D5850"/>
    <hyperlink r:id="rId11161" ref="A5851"/>
    <hyperlink r:id="rId11162" ref="D5851"/>
    <hyperlink r:id="rId11163" ref="A5852"/>
    <hyperlink r:id="rId11164" ref="D5852"/>
    <hyperlink r:id="rId11165" ref="A5853"/>
    <hyperlink r:id="rId11166" ref="D5853"/>
    <hyperlink r:id="rId11167" ref="A5854"/>
    <hyperlink r:id="rId11168" ref="D5854"/>
    <hyperlink r:id="rId11169" ref="A5855"/>
    <hyperlink r:id="rId11170" ref="D5855"/>
    <hyperlink r:id="rId11171" ref="A5856"/>
    <hyperlink r:id="rId11172" ref="D5856"/>
    <hyperlink r:id="rId11173" ref="A5857"/>
    <hyperlink r:id="rId11174" ref="D5857"/>
    <hyperlink r:id="rId11175" ref="A5858"/>
    <hyperlink r:id="rId11176" ref="D5858"/>
    <hyperlink r:id="rId11177" ref="A5859"/>
    <hyperlink r:id="rId11178" ref="D5859"/>
    <hyperlink r:id="rId11179" ref="A5860"/>
    <hyperlink r:id="rId11180" ref="D5860"/>
    <hyperlink r:id="rId11181" ref="A5861"/>
    <hyperlink r:id="rId11182" ref="D5861"/>
    <hyperlink r:id="rId11183" ref="A5862"/>
    <hyperlink r:id="rId11184" ref="D5862"/>
    <hyperlink r:id="rId11185" ref="A5863"/>
    <hyperlink r:id="rId11186" ref="D5863"/>
    <hyperlink r:id="rId11187" ref="A5864"/>
    <hyperlink r:id="rId11188" ref="D5864"/>
    <hyperlink r:id="rId11189" ref="A5865"/>
    <hyperlink r:id="rId11190" ref="D5865"/>
    <hyperlink r:id="rId11191" ref="A5866"/>
    <hyperlink r:id="rId11192" ref="D5866"/>
    <hyperlink r:id="rId11193" ref="A5867"/>
    <hyperlink r:id="rId11194" ref="D5867"/>
    <hyperlink r:id="rId11195" ref="A5868"/>
    <hyperlink r:id="rId11196" ref="D5868"/>
    <hyperlink r:id="rId11197" ref="A5869"/>
    <hyperlink r:id="rId11198" ref="D5869"/>
    <hyperlink r:id="rId11199" ref="A5870"/>
    <hyperlink r:id="rId11200" ref="D5870"/>
    <hyperlink r:id="rId11201" ref="A5871"/>
    <hyperlink r:id="rId11202" ref="D5871"/>
    <hyperlink r:id="rId11203" ref="A5872"/>
    <hyperlink r:id="rId11204" ref="D5872"/>
    <hyperlink r:id="rId11205" ref="A5873"/>
    <hyperlink r:id="rId11206" ref="D5873"/>
    <hyperlink r:id="rId11207" ref="A5874"/>
    <hyperlink r:id="rId11208" ref="D5874"/>
    <hyperlink r:id="rId11209" ref="A5875"/>
    <hyperlink r:id="rId11210" ref="D5875"/>
    <hyperlink r:id="rId11211" ref="A5876"/>
    <hyperlink r:id="rId11212" ref="D5876"/>
    <hyperlink r:id="rId11213" ref="A5877"/>
    <hyperlink r:id="rId11214" ref="D5877"/>
    <hyperlink r:id="rId11215" ref="A5878"/>
    <hyperlink r:id="rId11216" ref="D5878"/>
    <hyperlink r:id="rId11217" ref="A5879"/>
    <hyperlink r:id="rId11218" ref="D5879"/>
    <hyperlink r:id="rId11219" ref="A5880"/>
    <hyperlink r:id="rId11220" ref="D5880"/>
    <hyperlink r:id="rId11221" ref="A5881"/>
    <hyperlink r:id="rId11222" ref="D5881"/>
    <hyperlink r:id="rId11223" ref="A5882"/>
    <hyperlink r:id="rId11224" ref="D5882"/>
    <hyperlink r:id="rId11225" ref="A5883"/>
    <hyperlink r:id="rId11226" ref="D5883"/>
    <hyperlink r:id="rId11227" ref="A5884"/>
    <hyperlink r:id="rId11228" ref="D5884"/>
    <hyperlink r:id="rId11229" ref="A5885"/>
    <hyperlink r:id="rId11230" ref="D5885"/>
    <hyperlink r:id="rId11231" ref="A5886"/>
    <hyperlink r:id="rId11232" ref="D5886"/>
    <hyperlink r:id="rId11233" ref="A5887"/>
    <hyperlink r:id="rId11234" ref="D5887"/>
    <hyperlink r:id="rId11235" ref="A5888"/>
    <hyperlink r:id="rId11236" ref="D5888"/>
    <hyperlink r:id="rId11237" ref="A5889"/>
    <hyperlink r:id="rId11238" ref="D5889"/>
    <hyperlink r:id="rId11239" ref="A5890"/>
    <hyperlink r:id="rId11240" ref="D5890"/>
    <hyperlink r:id="rId11241" ref="A5891"/>
    <hyperlink r:id="rId11242" ref="D5891"/>
    <hyperlink r:id="rId11243" ref="A5892"/>
    <hyperlink r:id="rId11244" ref="D5892"/>
    <hyperlink r:id="rId11245" ref="A5893"/>
    <hyperlink r:id="rId11246" ref="D5893"/>
    <hyperlink r:id="rId11247" ref="A5894"/>
    <hyperlink r:id="rId11248" ref="D5894"/>
    <hyperlink r:id="rId11249" ref="A5895"/>
    <hyperlink r:id="rId11250" ref="D5895"/>
    <hyperlink r:id="rId11251" ref="A5896"/>
    <hyperlink r:id="rId11252" ref="D5896"/>
    <hyperlink r:id="rId11253" ref="A5897"/>
    <hyperlink r:id="rId11254" ref="D5897"/>
    <hyperlink r:id="rId11255" ref="A5898"/>
    <hyperlink r:id="rId11256" ref="D5898"/>
    <hyperlink r:id="rId11257" ref="A5899"/>
    <hyperlink r:id="rId11258" ref="D5899"/>
    <hyperlink r:id="rId11259" ref="A5900"/>
    <hyperlink r:id="rId11260" ref="D5900"/>
    <hyperlink r:id="rId11261" ref="A5901"/>
    <hyperlink r:id="rId11262" ref="D5901"/>
    <hyperlink r:id="rId11263" ref="A5902"/>
    <hyperlink r:id="rId11264" ref="D5902"/>
    <hyperlink r:id="rId11265" ref="A5903"/>
    <hyperlink r:id="rId11266" ref="D5903"/>
    <hyperlink r:id="rId11267" ref="A5904"/>
    <hyperlink r:id="rId11268" ref="D5904"/>
    <hyperlink r:id="rId11269" ref="A5905"/>
    <hyperlink r:id="rId11270" ref="D5905"/>
    <hyperlink r:id="rId11271" ref="A5906"/>
    <hyperlink r:id="rId11272" ref="D5906"/>
    <hyperlink r:id="rId11273" ref="A5907"/>
    <hyperlink r:id="rId11274" ref="D5907"/>
    <hyperlink r:id="rId11275" ref="A5908"/>
    <hyperlink r:id="rId11276" ref="D5908"/>
    <hyperlink r:id="rId11277" ref="A5909"/>
    <hyperlink r:id="rId11278" ref="D5909"/>
    <hyperlink r:id="rId11279" ref="A5910"/>
    <hyperlink r:id="rId11280" ref="D5910"/>
    <hyperlink r:id="rId11281" ref="A5911"/>
    <hyperlink r:id="rId11282" ref="D5911"/>
    <hyperlink r:id="rId11283" ref="A5912"/>
    <hyperlink r:id="rId11284" ref="D5912"/>
    <hyperlink r:id="rId11285" ref="A5913"/>
    <hyperlink r:id="rId11286" ref="D5913"/>
    <hyperlink r:id="rId11287" ref="A5914"/>
    <hyperlink r:id="rId11288" ref="D5914"/>
    <hyperlink r:id="rId11289" ref="A5915"/>
    <hyperlink r:id="rId11290" ref="D5915"/>
    <hyperlink r:id="rId11291" ref="A5916"/>
    <hyperlink r:id="rId11292" ref="D5916"/>
    <hyperlink r:id="rId11293" ref="A5917"/>
    <hyperlink r:id="rId11294" ref="D5917"/>
    <hyperlink r:id="rId11295" ref="A5918"/>
    <hyperlink r:id="rId11296" ref="D5918"/>
    <hyperlink r:id="rId11297" ref="A5919"/>
    <hyperlink r:id="rId11298" ref="D5919"/>
    <hyperlink r:id="rId11299" ref="A5920"/>
    <hyperlink r:id="rId11300" ref="D5920"/>
    <hyperlink r:id="rId11301" ref="A5921"/>
    <hyperlink r:id="rId11302" ref="D5921"/>
    <hyperlink r:id="rId11303" ref="A5922"/>
    <hyperlink r:id="rId11304" ref="D5922"/>
    <hyperlink r:id="rId11305" ref="A5923"/>
    <hyperlink r:id="rId11306" ref="D5923"/>
    <hyperlink r:id="rId11307" ref="A5924"/>
    <hyperlink r:id="rId11308" ref="D5924"/>
    <hyperlink r:id="rId11309" ref="A5925"/>
    <hyperlink r:id="rId11310" ref="D5925"/>
    <hyperlink r:id="rId11311" ref="A5926"/>
    <hyperlink r:id="rId11312" ref="D5926"/>
    <hyperlink r:id="rId11313" ref="A5927"/>
    <hyperlink r:id="rId11314" ref="D5927"/>
    <hyperlink r:id="rId11315" ref="A5928"/>
    <hyperlink r:id="rId11316" ref="D5928"/>
    <hyperlink r:id="rId11317" ref="A5929"/>
    <hyperlink r:id="rId11318" ref="D5929"/>
    <hyperlink r:id="rId11319" ref="A5930"/>
    <hyperlink r:id="rId11320" ref="D5930"/>
    <hyperlink r:id="rId11321" ref="A5931"/>
    <hyperlink r:id="rId11322" ref="D5931"/>
    <hyperlink r:id="rId11323" ref="A5932"/>
    <hyperlink r:id="rId11324" ref="D5932"/>
    <hyperlink r:id="rId11325" ref="A5933"/>
    <hyperlink r:id="rId11326" ref="D5933"/>
    <hyperlink r:id="rId11327" ref="A5934"/>
    <hyperlink r:id="rId11328" ref="D5934"/>
    <hyperlink r:id="rId11329" ref="A5935"/>
    <hyperlink r:id="rId11330" ref="D5935"/>
    <hyperlink r:id="rId11331" ref="A5936"/>
    <hyperlink r:id="rId11332" ref="D5936"/>
    <hyperlink r:id="rId11333" ref="A5937"/>
    <hyperlink r:id="rId11334" ref="D5937"/>
    <hyperlink r:id="rId11335" ref="A5938"/>
    <hyperlink r:id="rId11336" ref="D5938"/>
    <hyperlink r:id="rId11337" ref="A5939"/>
    <hyperlink r:id="rId11338" ref="D5939"/>
    <hyperlink r:id="rId11339" ref="A5940"/>
    <hyperlink r:id="rId11340" ref="D5940"/>
    <hyperlink r:id="rId11341" ref="A5941"/>
    <hyperlink r:id="rId11342" ref="D5941"/>
    <hyperlink r:id="rId11343" ref="A5942"/>
    <hyperlink r:id="rId11344" ref="D5942"/>
    <hyperlink r:id="rId11345" ref="A5943"/>
    <hyperlink r:id="rId11346" ref="D5943"/>
    <hyperlink r:id="rId11347" ref="A5944"/>
    <hyperlink r:id="rId11348" ref="D5944"/>
    <hyperlink r:id="rId11349" ref="A5945"/>
    <hyperlink r:id="rId11350" ref="D5945"/>
    <hyperlink r:id="rId11351" ref="A5946"/>
    <hyperlink r:id="rId11352" ref="D5946"/>
    <hyperlink r:id="rId11353" ref="A5947"/>
    <hyperlink r:id="rId11354" ref="A5948"/>
    <hyperlink r:id="rId11355" ref="D5948"/>
    <hyperlink r:id="rId11356" ref="A5949"/>
    <hyperlink r:id="rId11357" ref="D5949"/>
    <hyperlink r:id="rId11358" ref="A5950"/>
    <hyperlink r:id="rId11359" ref="D5950"/>
    <hyperlink r:id="rId11360" ref="A5951"/>
    <hyperlink r:id="rId11361" ref="D5951"/>
    <hyperlink r:id="rId11362" ref="A5952"/>
    <hyperlink r:id="rId11363" ref="D5952"/>
    <hyperlink r:id="rId11364" ref="A5953"/>
    <hyperlink r:id="rId11365" ref="D5953"/>
    <hyperlink r:id="rId11366" ref="A5954"/>
    <hyperlink r:id="rId11367" ref="D5954"/>
    <hyperlink r:id="rId11368" ref="A5955"/>
    <hyperlink r:id="rId11369" ref="D5955"/>
    <hyperlink r:id="rId11370" ref="A5956"/>
    <hyperlink r:id="rId11371" ref="D5956"/>
    <hyperlink r:id="rId11372" ref="A5957"/>
    <hyperlink r:id="rId11373" ref="D5957"/>
    <hyperlink r:id="rId11374" ref="A5958"/>
    <hyperlink r:id="rId11375" ref="D5958"/>
    <hyperlink r:id="rId11376" ref="A5959"/>
    <hyperlink r:id="rId11377" ref="A5960"/>
    <hyperlink r:id="rId11378" ref="D5960"/>
    <hyperlink r:id="rId11379" ref="A5961"/>
    <hyperlink r:id="rId11380" ref="D5961"/>
    <hyperlink r:id="rId11381" ref="A5962"/>
    <hyperlink r:id="rId11382" ref="D5962"/>
    <hyperlink r:id="rId11383" ref="A5963"/>
    <hyperlink r:id="rId11384" ref="D5963"/>
    <hyperlink r:id="rId11385" ref="A5964"/>
    <hyperlink r:id="rId11386" ref="D5964"/>
    <hyperlink r:id="rId11387" ref="A5965"/>
    <hyperlink r:id="rId11388" ref="D5965"/>
    <hyperlink r:id="rId11389" ref="A5966"/>
    <hyperlink r:id="rId11390" ref="D5966"/>
    <hyperlink r:id="rId11391" ref="A5967"/>
    <hyperlink r:id="rId11392" ref="D5967"/>
    <hyperlink r:id="rId11393" ref="A5968"/>
    <hyperlink r:id="rId11394" ref="D5968"/>
    <hyperlink r:id="rId11395" ref="A5969"/>
    <hyperlink r:id="rId11396" ref="D5969"/>
    <hyperlink r:id="rId11397" ref="A5970"/>
    <hyperlink r:id="rId11398" ref="A5971"/>
    <hyperlink r:id="rId11399" ref="D5971"/>
    <hyperlink r:id="rId11400" ref="A5972"/>
    <hyperlink r:id="rId11401" ref="D5972"/>
    <hyperlink r:id="rId11402" ref="A5973"/>
    <hyperlink r:id="rId11403" ref="D5973"/>
    <hyperlink r:id="rId11404" ref="A5974"/>
    <hyperlink r:id="rId11405" ref="D5974"/>
    <hyperlink r:id="rId11406" ref="A5975"/>
    <hyperlink r:id="rId11407" ref="D5975"/>
    <hyperlink r:id="rId11408" ref="A5976"/>
    <hyperlink r:id="rId11409" ref="D5976"/>
    <hyperlink r:id="rId11410" ref="A5977"/>
    <hyperlink r:id="rId11411" ref="D5977"/>
    <hyperlink r:id="rId11412" ref="A5978"/>
    <hyperlink r:id="rId11413" ref="D5978"/>
    <hyperlink r:id="rId11414" ref="A5979"/>
    <hyperlink r:id="rId11415" ref="D5979"/>
    <hyperlink r:id="rId11416" ref="A5980"/>
    <hyperlink r:id="rId11417" ref="D5980"/>
    <hyperlink r:id="rId11418" ref="A5981"/>
    <hyperlink r:id="rId11419" ref="A5982"/>
    <hyperlink r:id="rId11420" ref="D5982"/>
    <hyperlink r:id="rId11421" ref="A5983"/>
    <hyperlink r:id="rId11422" ref="D5983"/>
    <hyperlink r:id="rId11423" ref="A5984"/>
    <hyperlink r:id="rId11424" ref="D5984"/>
    <hyperlink r:id="rId11425" ref="A5985"/>
    <hyperlink r:id="rId11426" ref="D5985"/>
    <hyperlink r:id="rId11427" ref="A5986"/>
    <hyperlink r:id="rId11428" ref="D5986"/>
    <hyperlink r:id="rId11429" ref="A5987"/>
    <hyperlink r:id="rId11430" ref="D5987"/>
    <hyperlink r:id="rId11431" ref="A5988"/>
    <hyperlink r:id="rId11432" ref="D5988"/>
    <hyperlink r:id="rId11433" ref="A5989"/>
    <hyperlink r:id="rId11434" ref="D5989"/>
    <hyperlink r:id="rId11435" ref="A5990"/>
    <hyperlink r:id="rId11436" ref="D5990"/>
    <hyperlink r:id="rId11437" ref="A5991"/>
    <hyperlink r:id="rId11438" ref="D5991"/>
    <hyperlink r:id="rId11439" ref="A5992"/>
    <hyperlink r:id="rId11440" ref="A5993"/>
    <hyperlink r:id="rId11441" ref="D5993"/>
    <hyperlink r:id="rId11442" ref="A5994"/>
    <hyperlink r:id="rId11443" ref="D5994"/>
    <hyperlink r:id="rId11444" ref="A5995"/>
    <hyperlink r:id="rId11445" ref="D5995"/>
    <hyperlink r:id="rId11446" ref="A5996"/>
    <hyperlink r:id="rId11447" ref="D5996"/>
    <hyperlink r:id="rId11448" ref="A5997"/>
    <hyperlink r:id="rId11449" ref="D5997"/>
    <hyperlink r:id="rId11450" ref="A5998"/>
    <hyperlink r:id="rId11451" ref="D5998"/>
    <hyperlink r:id="rId11452" ref="A5999"/>
    <hyperlink r:id="rId11453" ref="D5999"/>
    <hyperlink r:id="rId11454" ref="A6000"/>
    <hyperlink r:id="rId11455" ref="D6000"/>
    <hyperlink r:id="rId11456" ref="A6001"/>
    <hyperlink r:id="rId11457" ref="D6001"/>
    <hyperlink r:id="rId11458" ref="A6002"/>
    <hyperlink r:id="rId11459" ref="D6002"/>
    <hyperlink r:id="rId11460" ref="A6003"/>
    <hyperlink r:id="rId11461" ref="A6004"/>
    <hyperlink r:id="rId11462" ref="D6004"/>
    <hyperlink r:id="rId11463" ref="A6005"/>
    <hyperlink r:id="rId11464" ref="D6005"/>
    <hyperlink r:id="rId11465" ref="A6006"/>
    <hyperlink r:id="rId11466" ref="D6006"/>
    <hyperlink r:id="rId11467" ref="A6007"/>
    <hyperlink r:id="rId11468" ref="D6007"/>
    <hyperlink r:id="rId11469" ref="A6008"/>
    <hyperlink r:id="rId11470" ref="D6008"/>
    <hyperlink r:id="rId11471" ref="A6009"/>
    <hyperlink r:id="rId11472" ref="D6009"/>
    <hyperlink r:id="rId11473" ref="A6010"/>
    <hyperlink r:id="rId11474" ref="D6010"/>
    <hyperlink r:id="rId11475" ref="A6011"/>
    <hyperlink r:id="rId11476" ref="A6012"/>
    <hyperlink r:id="rId11477" ref="D6012"/>
    <hyperlink r:id="rId11478" ref="A6013"/>
    <hyperlink r:id="rId11479" ref="D6013"/>
    <hyperlink r:id="rId11480" ref="A6014"/>
    <hyperlink r:id="rId11481" ref="D6014"/>
    <hyperlink r:id="rId11482" ref="A6015"/>
    <hyperlink r:id="rId11483" ref="D6015"/>
    <hyperlink r:id="rId11484" ref="A6016"/>
    <hyperlink r:id="rId11485" ref="A6017"/>
    <hyperlink r:id="rId11486" ref="D6017"/>
    <hyperlink r:id="rId11487" ref="A6018"/>
    <hyperlink r:id="rId11488" ref="D6018"/>
    <hyperlink r:id="rId11489" ref="A6019"/>
    <hyperlink r:id="rId11490" ref="D6019"/>
    <hyperlink r:id="rId11491" ref="A6020"/>
    <hyperlink r:id="rId11492" ref="D6020"/>
    <hyperlink r:id="rId11493" ref="A6021"/>
    <hyperlink r:id="rId11494" ref="D6021"/>
    <hyperlink r:id="rId11495" ref="A6022"/>
    <hyperlink r:id="rId11496" ref="D6022"/>
    <hyperlink r:id="rId11497" ref="A6023"/>
    <hyperlink r:id="rId11498" ref="D6023"/>
    <hyperlink r:id="rId11499" ref="A6024"/>
    <hyperlink r:id="rId11500" ref="D6024"/>
    <hyperlink r:id="rId11501" ref="A6025"/>
    <hyperlink r:id="rId11502" ref="D6025"/>
    <hyperlink r:id="rId11503" ref="A6026"/>
    <hyperlink r:id="rId11504" ref="D6026"/>
    <hyperlink r:id="rId11505" ref="A6027"/>
    <hyperlink r:id="rId11506" ref="D6027"/>
    <hyperlink r:id="rId11507" ref="A6028"/>
    <hyperlink r:id="rId11508" ref="D6028"/>
    <hyperlink r:id="rId11509" ref="A6029"/>
    <hyperlink r:id="rId11510" ref="D6029"/>
    <hyperlink r:id="rId11511" ref="A6030"/>
    <hyperlink r:id="rId11512" ref="A6031"/>
    <hyperlink r:id="rId11513" ref="D6031"/>
    <hyperlink r:id="rId11514" ref="A6032"/>
    <hyperlink r:id="rId11515" ref="D6032"/>
    <hyperlink r:id="rId11516" ref="A6033"/>
    <hyperlink r:id="rId11517" ref="D6033"/>
    <hyperlink r:id="rId11518" ref="A6034"/>
    <hyperlink r:id="rId11519" ref="D6034"/>
    <hyperlink r:id="rId11520" ref="A6035"/>
    <hyperlink r:id="rId11521" ref="D6035"/>
    <hyperlink r:id="rId11522" ref="A6036"/>
    <hyperlink r:id="rId11523" ref="D6036"/>
    <hyperlink r:id="rId11524" ref="A6037"/>
    <hyperlink r:id="rId11525" ref="D6037"/>
    <hyperlink r:id="rId11526" ref="A6038"/>
    <hyperlink r:id="rId11527" ref="D6038"/>
    <hyperlink r:id="rId11528" ref="A6039"/>
    <hyperlink r:id="rId11529" ref="D6039"/>
    <hyperlink r:id="rId11530" ref="A6040"/>
    <hyperlink r:id="rId11531" ref="D6040"/>
    <hyperlink r:id="rId11532" ref="A6041"/>
    <hyperlink r:id="rId11533" ref="D6041"/>
    <hyperlink r:id="rId11534" ref="A6042"/>
    <hyperlink r:id="rId11535" ref="D6042"/>
    <hyperlink r:id="rId11536" ref="A6043"/>
    <hyperlink r:id="rId11537" ref="D6043"/>
    <hyperlink r:id="rId11538" ref="A6044"/>
    <hyperlink r:id="rId11539" ref="A6045"/>
    <hyperlink r:id="rId11540" ref="D6045"/>
    <hyperlink r:id="rId11541" ref="A6046"/>
    <hyperlink r:id="rId11542" ref="D6046"/>
    <hyperlink r:id="rId11543" ref="A6047"/>
    <hyperlink r:id="rId11544" ref="D6047"/>
    <hyperlink r:id="rId11545" ref="A6048"/>
    <hyperlink r:id="rId11546" ref="D6048"/>
    <hyperlink r:id="rId11547" ref="A6049"/>
    <hyperlink r:id="rId11548" ref="D6049"/>
    <hyperlink r:id="rId11549" ref="A6050"/>
    <hyperlink r:id="rId11550" ref="D6050"/>
    <hyperlink r:id="rId11551" ref="A6051"/>
    <hyperlink r:id="rId11552" ref="D6051"/>
    <hyperlink r:id="rId11553" ref="A6052"/>
    <hyperlink r:id="rId11554" ref="D6052"/>
    <hyperlink r:id="rId11555" ref="A6053"/>
    <hyperlink r:id="rId11556" ref="D6053"/>
    <hyperlink r:id="rId11557" ref="A6054"/>
    <hyperlink r:id="rId11558" ref="D6054"/>
    <hyperlink r:id="rId11559" ref="A6055"/>
    <hyperlink r:id="rId11560" ref="D6055"/>
    <hyperlink r:id="rId11561" ref="A6056"/>
    <hyperlink r:id="rId11562" ref="D6056"/>
    <hyperlink r:id="rId11563" ref="A6057"/>
    <hyperlink r:id="rId11564" ref="D6057"/>
    <hyperlink r:id="rId11565" ref="A6058"/>
    <hyperlink r:id="rId11566" ref="A6059"/>
    <hyperlink r:id="rId11567" ref="D6059"/>
    <hyperlink r:id="rId11568" ref="A6060"/>
    <hyperlink r:id="rId11569" ref="D6060"/>
    <hyperlink r:id="rId11570" ref="A6061"/>
    <hyperlink r:id="rId11571" ref="D6061"/>
    <hyperlink r:id="rId11572" ref="A6062"/>
    <hyperlink r:id="rId11573" ref="D6062"/>
    <hyperlink r:id="rId11574" ref="A6063"/>
    <hyperlink r:id="rId11575" ref="D6063"/>
    <hyperlink r:id="rId11576" ref="A6064"/>
    <hyperlink r:id="rId11577" ref="D6064"/>
    <hyperlink r:id="rId11578" ref="A6065"/>
    <hyperlink r:id="rId11579" ref="D6065"/>
    <hyperlink r:id="rId11580" ref="A6066"/>
    <hyperlink r:id="rId11581" ref="D6066"/>
    <hyperlink r:id="rId11582" ref="A6067"/>
    <hyperlink r:id="rId11583" ref="D6067"/>
    <hyperlink r:id="rId11584" ref="A6068"/>
    <hyperlink r:id="rId11585" ref="D6068"/>
    <hyperlink r:id="rId11586" ref="A6069"/>
    <hyperlink r:id="rId11587" ref="D6069"/>
    <hyperlink r:id="rId11588" ref="A6070"/>
    <hyperlink r:id="rId11589" ref="D6070"/>
    <hyperlink r:id="rId11590" ref="A6071"/>
    <hyperlink r:id="rId11591" ref="D6071"/>
    <hyperlink r:id="rId11592" ref="A6072"/>
    <hyperlink r:id="rId11593" ref="D6072"/>
    <hyperlink r:id="rId11594" ref="A6073"/>
    <hyperlink r:id="rId11595" ref="D6073"/>
    <hyperlink r:id="rId11596" ref="F6073"/>
    <hyperlink r:id="rId11597" ref="A6074"/>
    <hyperlink r:id="rId11598" ref="D6074"/>
    <hyperlink r:id="rId11599" ref="F6074"/>
    <hyperlink r:id="rId11600" ref="A6075"/>
    <hyperlink r:id="rId11601" ref="A6076"/>
    <hyperlink r:id="rId11602" ref="D6076"/>
    <hyperlink r:id="rId11603" ref="A6077"/>
    <hyperlink r:id="rId11604" ref="D6077"/>
    <hyperlink r:id="rId11605" ref="A6078"/>
    <hyperlink r:id="rId11606" ref="D6078"/>
    <hyperlink r:id="rId11607" ref="F6078"/>
    <hyperlink r:id="rId11608" ref="A6079"/>
    <hyperlink r:id="rId11609" ref="D6079"/>
    <hyperlink r:id="rId11610" ref="A6080"/>
    <hyperlink r:id="rId11611" ref="D6080"/>
    <hyperlink r:id="rId11612" ref="A6081"/>
    <hyperlink r:id="rId11613" ref="D6081"/>
    <hyperlink r:id="rId11614" ref="A6082"/>
    <hyperlink r:id="rId11615" ref="D6082"/>
    <hyperlink r:id="rId11616" ref="A6083"/>
    <hyperlink r:id="rId11617" ref="D6083"/>
    <hyperlink r:id="rId11618" ref="A6084"/>
    <hyperlink r:id="rId11619" ref="A6085"/>
    <hyperlink r:id="rId11620" ref="D6085"/>
    <hyperlink r:id="rId11621" ref="A6086"/>
    <hyperlink r:id="rId11622" ref="D6086"/>
    <hyperlink r:id="rId11623" ref="A6087"/>
    <hyperlink r:id="rId11624" ref="D6087"/>
    <hyperlink r:id="rId11625" ref="A6088"/>
    <hyperlink r:id="rId11626" ref="D6088"/>
    <hyperlink r:id="rId11627" ref="A6089"/>
    <hyperlink r:id="rId11628" ref="D6089"/>
    <hyperlink r:id="rId11629" ref="A6090"/>
    <hyperlink r:id="rId11630" ref="D6090"/>
    <hyperlink r:id="rId11631" ref="A6091"/>
    <hyperlink r:id="rId11632" ref="D6091"/>
    <hyperlink r:id="rId11633" ref="A6092"/>
    <hyperlink r:id="rId11634" ref="D6092"/>
    <hyperlink r:id="rId11635" ref="A6093"/>
    <hyperlink r:id="rId11636" ref="D6093"/>
    <hyperlink r:id="rId11637" ref="A6094"/>
    <hyperlink r:id="rId11638" ref="D6094"/>
    <hyperlink r:id="rId11639" ref="A6095"/>
    <hyperlink r:id="rId11640" ref="D6095"/>
    <hyperlink r:id="rId11641" ref="A6096"/>
    <hyperlink r:id="rId11642" ref="D6096"/>
    <hyperlink r:id="rId11643" ref="A6097"/>
    <hyperlink r:id="rId11644" ref="D6097"/>
    <hyperlink r:id="rId11645" ref="A6098"/>
    <hyperlink r:id="rId11646" ref="D6098"/>
    <hyperlink r:id="rId11647" ref="A6099"/>
    <hyperlink r:id="rId11648" ref="D6099"/>
    <hyperlink r:id="rId11649" ref="A6100"/>
    <hyperlink r:id="rId11650" ref="D6100"/>
    <hyperlink r:id="rId11651" ref="A6101"/>
    <hyperlink r:id="rId11652" ref="D6101"/>
    <hyperlink r:id="rId11653" ref="A6102"/>
    <hyperlink r:id="rId11654" ref="D6102"/>
    <hyperlink r:id="rId11655" ref="A6103"/>
    <hyperlink r:id="rId11656" ref="D6103"/>
    <hyperlink r:id="rId11657" ref="A6104"/>
    <hyperlink r:id="rId11658" ref="D6104"/>
    <hyperlink r:id="rId11659" ref="A6105"/>
    <hyperlink r:id="rId11660" ref="D6105"/>
    <hyperlink r:id="rId11661" ref="A6106"/>
    <hyperlink r:id="rId11662" ref="D6106"/>
    <hyperlink r:id="rId11663" ref="A6107"/>
    <hyperlink r:id="rId11664" ref="D6107"/>
    <hyperlink r:id="rId11665" ref="A6108"/>
    <hyperlink r:id="rId11666" ref="D6108"/>
    <hyperlink r:id="rId11667" ref="A6109"/>
    <hyperlink r:id="rId11668" ref="D6109"/>
    <hyperlink r:id="rId11669" ref="A6110"/>
    <hyperlink r:id="rId11670" ref="D6110"/>
    <hyperlink r:id="rId11671" ref="A6111"/>
    <hyperlink r:id="rId11672" ref="A6112"/>
    <hyperlink r:id="rId11673" ref="D6112"/>
    <hyperlink r:id="rId11674" ref="A6113"/>
    <hyperlink r:id="rId11675" ref="D6113"/>
    <hyperlink r:id="rId11676" ref="A6114"/>
    <hyperlink r:id="rId11677" ref="D6114"/>
    <hyperlink r:id="rId11678" ref="A6115"/>
    <hyperlink r:id="rId11679" ref="A6116"/>
    <hyperlink r:id="rId11680" ref="D6116"/>
    <hyperlink r:id="rId11681" ref="A6117"/>
    <hyperlink r:id="rId11682" ref="D6117"/>
    <hyperlink r:id="rId11683" ref="A6118"/>
    <hyperlink r:id="rId11684" ref="D6118"/>
    <hyperlink r:id="rId11685" ref="A6119"/>
    <hyperlink r:id="rId11686" ref="D6119"/>
    <hyperlink r:id="rId11687" ref="A6120"/>
    <hyperlink r:id="rId11688" ref="D6120"/>
    <hyperlink r:id="rId11689" ref="A6121"/>
    <hyperlink r:id="rId11690" ref="D6121"/>
    <hyperlink r:id="rId11691" ref="A6122"/>
    <hyperlink r:id="rId11692" ref="D6122"/>
    <hyperlink r:id="rId11693" ref="A6123"/>
    <hyperlink r:id="rId11694" ref="D6123"/>
    <hyperlink r:id="rId11695" ref="A6124"/>
    <hyperlink r:id="rId11696" ref="A6125"/>
    <hyperlink r:id="rId11697" ref="D6125"/>
    <hyperlink r:id="rId11698" ref="A6126"/>
    <hyperlink r:id="rId11699" ref="D6126"/>
    <hyperlink r:id="rId11700" ref="A6127"/>
    <hyperlink r:id="rId11701" ref="D6127"/>
    <hyperlink r:id="rId11702" ref="A6128"/>
    <hyperlink r:id="rId11703" ref="D6128"/>
    <hyperlink r:id="rId11704" ref="A6129"/>
    <hyperlink r:id="rId11705" ref="A6130"/>
    <hyperlink r:id="rId11706" ref="D6130"/>
    <hyperlink r:id="rId11707" ref="A6131"/>
    <hyperlink r:id="rId11708" ref="D6131"/>
    <hyperlink r:id="rId11709" ref="A6132"/>
    <hyperlink r:id="rId11710" ref="A6133"/>
    <hyperlink r:id="rId11711" ref="D6133"/>
    <hyperlink r:id="rId11712" ref="A6134"/>
    <hyperlink r:id="rId11713" ref="D6134"/>
    <hyperlink r:id="rId11714" ref="A6135"/>
    <hyperlink r:id="rId11715" ref="D6135"/>
    <hyperlink r:id="rId11716" ref="A6136"/>
    <hyperlink r:id="rId11717" ref="D6136"/>
    <hyperlink r:id="rId11718" ref="A6137"/>
    <hyperlink r:id="rId11719" ref="D6137"/>
    <hyperlink r:id="rId11720" ref="A6138"/>
    <hyperlink r:id="rId11721" ref="D6138"/>
    <hyperlink r:id="rId11722" ref="A6139"/>
    <hyperlink r:id="rId11723" ref="D6139"/>
    <hyperlink r:id="rId11724" ref="A6140"/>
    <hyperlink r:id="rId11725" ref="D6140"/>
    <hyperlink r:id="rId11726" ref="A6141"/>
    <hyperlink r:id="rId11727" ref="A6142"/>
    <hyperlink r:id="rId11728" ref="D6142"/>
    <hyperlink r:id="rId11729" ref="A6143"/>
    <hyperlink r:id="rId11730" ref="D6143"/>
    <hyperlink r:id="rId11731" ref="A6144"/>
    <hyperlink r:id="rId11732" ref="D6144"/>
    <hyperlink r:id="rId11733" ref="A6145"/>
    <hyperlink r:id="rId11734" ref="D6145"/>
    <hyperlink r:id="rId11735" ref="A6146"/>
    <hyperlink r:id="rId11736" ref="D6146"/>
    <hyperlink r:id="rId11737" ref="A6147"/>
    <hyperlink r:id="rId11738" ref="D6147"/>
    <hyperlink r:id="rId11739" ref="A6148"/>
    <hyperlink r:id="rId11740" ref="D6148"/>
    <hyperlink r:id="rId11741" ref="A6149"/>
    <hyperlink r:id="rId11742" ref="D6149"/>
    <hyperlink r:id="rId11743" ref="A6150"/>
    <hyperlink r:id="rId11744" ref="D6150"/>
    <hyperlink r:id="rId11745" ref="A6151"/>
    <hyperlink r:id="rId11746" ref="D6151"/>
    <hyperlink r:id="rId11747" ref="A6152"/>
    <hyperlink r:id="rId11748" ref="D6152"/>
    <hyperlink r:id="rId11749" ref="A6153"/>
    <hyperlink r:id="rId11750" ref="A6154"/>
    <hyperlink r:id="rId11751" ref="D6154"/>
    <hyperlink r:id="rId11752" ref="A6155"/>
    <hyperlink r:id="rId11753" ref="D6155"/>
    <hyperlink r:id="rId11754" ref="A6156"/>
    <hyperlink r:id="rId11755" ref="D6156"/>
    <hyperlink r:id="rId11756" ref="A6157"/>
    <hyperlink r:id="rId11757" ref="D6157"/>
    <hyperlink r:id="rId11758" ref="A6158"/>
    <hyperlink r:id="rId11759" ref="D6158"/>
    <hyperlink r:id="rId11760" ref="A6159"/>
    <hyperlink r:id="rId11761" ref="D6159"/>
    <hyperlink r:id="rId11762" ref="A6160"/>
    <hyperlink r:id="rId11763" ref="D6160"/>
    <hyperlink r:id="rId11764" ref="A6161"/>
    <hyperlink r:id="rId11765" ref="D6161"/>
    <hyperlink r:id="rId11766" ref="A6162"/>
    <hyperlink r:id="rId11767" ref="D6162"/>
    <hyperlink r:id="rId11768" ref="A6163"/>
    <hyperlink r:id="rId11769" ref="D6163"/>
    <hyperlink r:id="rId11770" ref="A6164"/>
    <hyperlink r:id="rId11771" ref="A6165"/>
    <hyperlink r:id="rId11772" ref="D6165"/>
    <hyperlink r:id="rId11773" ref="A6166"/>
    <hyperlink r:id="rId11774" ref="D6166"/>
    <hyperlink r:id="rId11775" ref="A6167"/>
    <hyperlink r:id="rId11776" ref="D6167"/>
    <hyperlink r:id="rId11777" ref="A6168"/>
    <hyperlink r:id="rId11778" ref="D6168"/>
    <hyperlink r:id="rId11779" ref="A6169"/>
    <hyperlink r:id="rId11780" ref="D6169"/>
    <hyperlink r:id="rId11781" ref="A6170"/>
    <hyperlink r:id="rId11782" ref="D6170"/>
    <hyperlink r:id="rId11783" ref="A6171"/>
    <hyperlink r:id="rId11784" ref="D6171"/>
    <hyperlink r:id="rId11785" ref="A6172"/>
    <hyperlink r:id="rId11786" ref="A6173"/>
    <hyperlink r:id="rId11787" ref="D6173"/>
    <hyperlink r:id="rId11788" ref="A6174"/>
    <hyperlink r:id="rId11789" ref="D6174"/>
    <hyperlink r:id="rId11790" ref="A6175"/>
    <hyperlink r:id="rId11791" ref="D6175"/>
    <hyperlink r:id="rId11792" ref="A6176"/>
    <hyperlink r:id="rId11793" ref="D6176"/>
    <hyperlink r:id="rId11794" ref="A6177"/>
    <hyperlink r:id="rId11795" ref="D6177"/>
    <hyperlink r:id="rId11796" ref="A6178"/>
    <hyperlink r:id="rId11797" ref="D6178"/>
    <hyperlink r:id="rId11798" ref="A6179"/>
    <hyperlink r:id="rId11799" ref="A6180"/>
    <hyperlink r:id="rId11800" ref="D6180"/>
    <hyperlink r:id="rId11801" ref="A6181"/>
    <hyperlink r:id="rId11802" ref="D6181"/>
    <hyperlink r:id="rId11803" ref="A6182"/>
    <hyperlink r:id="rId11804" ref="D6182"/>
    <hyperlink r:id="rId11805" ref="A6183"/>
    <hyperlink r:id="rId11806" ref="D6183"/>
    <hyperlink r:id="rId11807" ref="A6184"/>
    <hyperlink r:id="rId11808" ref="D6184"/>
    <hyperlink r:id="rId11809" ref="A6185"/>
    <hyperlink r:id="rId11810" ref="D6185"/>
    <hyperlink r:id="rId11811" ref="A6186"/>
    <hyperlink r:id="rId11812" ref="D6186"/>
    <hyperlink r:id="rId11813" ref="A6187"/>
    <hyperlink r:id="rId11814" ref="A6188"/>
    <hyperlink r:id="rId11815" ref="D6188"/>
    <hyperlink r:id="rId11816" ref="A6189"/>
    <hyperlink r:id="rId11817" ref="D6189"/>
    <hyperlink r:id="rId11818" ref="A6190"/>
    <hyperlink r:id="rId11819" ref="D6190"/>
    <hyperlink r:id="rId11820" ref="A6191"/>
    <hyperlink r:id="rId11821" ref="A6192"/>
    <hyperlink r:id="rId11822" ref="D6192"/>
    <hyperlink r:id="rId11823" ref="A6193"/>
    <hyperlink r:id="rId11824" ref="D6193"/>
    <hyperlink r:id="rId11825" ref="A6194"/>
    <hyperlink r:id="rId11826" ref="A6195"/>
    <hyperlink r:id="rId11827" ref="D6195"/>
    <hyperlink r:id="rId11828" ref="A6196"/>
    <hyperlink r:id="rId11829" ref="D6196"/>
    <hyperlink r:id="rId11830" ref="A6197"/>
    <hyperlink r:id="rId11831" ref="D6197"/>
    <hyperlink r:id="rId11832" ref="A6198"/>
    <hyperlink r:id="rId11833" ref="D6198"/>
    <hyperlink r:id="rId11834" ref="A6199"/>
    <hyperlink r:id="rId11835" ref="D6199"/>
    <hyperlink r:id="rId11836" ref="A6200"/>
    <hyperlink r:id="rId11837" ref="D6200"/>
    <hyperlink r:id="rId11838" ref="A6201"/>
    <hyperlink r:id="rId11839" ref="D6201"/>
    <hyperlink r:id="rId11840" ref="A6202"/>
    <hyperlink r:id="rId11841" ref="A6203"/>
    <hyperlink r:id="rId11842" ref="D6203"/>
    <hyperlink r:id="rId11843" ref="A6204"/>
    <hyperlink r:id="rId11844" ref="D6204"/>
    <hyperlink r:id="rId11845" ref="A6205"/>
    <hyperlink r:id="rId11846" ref="D6205"/>
    <hyperlink r:id="rId11847" ref="A6206"/>
    <hyperlink r:id="rId11848" ref="A6207"/>
    <hyperlink r:id="rId11849" ref="D6207"/>
    <hyperlink r:id="rId11850" ref="A6208"/>
    <hyperlink r:id="rId11851" ref="D6208"/>
    <hyperlink r:id="rId11852" ref="A6209"/>
    <hyperlink r:id="rId11853" ref="A6210"/>
    <hyperlink r:id="rId11854" ref="D6210"/>
    <hyperlink r:id="rId11855" ref="A6211"/>
    <hyperlink r:id="rId11856" ref="D6211"/>
    <hyperlink r:id="rId11857" ref="A6212"/>
    <hyperlink r:id="rId11858" ref="D6212"/>
    <hyperlink r:id="rId11859" ref="A6213"/>
    <hyperlink r:id="rId11860" ref="D6213"/>
    <hyperlink r:id="rId11861" ref="A6214"/>
    <hyperlink r:id="rId11862" ref="D6214"/>
    <hyperlink r:id="rId11863" ref="A6215"/>
    <hyperlink r:id="rId11864" ref="D6215"/>
    <hyperlink r:id="rId11865" ref="A6216"/>
    <hyperlink r:id="rId11866" ref="D6216"/>
    <hyperlink r:id="rId11867" ref="A6217"/>
    <hyperlink r:id="rId11868" ref="D6217"/>
    <hyperlink r:id="rId11869" ref="A6218"/>
    <hyperlink r:id="rId11870" ref="D6218"/>
    <hyperlink r:id="rId11871" ref="A6219"/>
    <hyperlink r:id="rId11872" ref="D6219"/>
    <hyperlink r:id="rId11873" ref="A6220"/>
    <hyperlink r:id="rId11874" ref="D6220"/>
    <hyperlink r:id="rId11875" ref="A6221"/>
    <hyperlink r:id="rId11876" ref="D6221"/>
    <hyperlink r:id="rId11877" ref="A6222"/>
    <hyperlink r:id="rId11878" ref="A6223"/>
    <hyperlink r:id="rId11879" ref="D6223"/>
    <hyperlink r:id="rId11880" ref="A6224"/>
    <hyperlink r:id="rId11881" ref="D6224"/>
    <hyperlink r:id="rId11882" ref="A6225"/>
    <hyperlink r:id="rId11883" ref="D6225"/>
    <hyperlink r:id="rId11884" ref="A6226"/>
    <hyperlink r:id="rId11885" ref="D6226"/>
    <hyperlink r:id="rId11886" ref="A6227"/>
    <hyperlink r:id="rId11887" ref="D6227"/>
    <hyperlink r:id="rId11888" ref="A6228"/>
    <hyperlink r:id="rId11889" ref="D6228"/>
    <hyperlink r:id="rId11890" ref="A6229"/>
    <hyperlink r:id="rId11891" ref="D6229"/>
    <hyperlink r:id="rId11892" ref="A6230"/>
    <hyperlink r:id="rId11893" ref="D6230"/>
    <hyperlink r:id="rId11894" ref="A6231"/>
    <hyperlink r:id="rId11895" ref="D6231"/>
    <hyperlink r:id="rId11896" ref="A6232"/>
    <hyperlink r:id="rId11897" ref="D6232"/>
    <hyperlink r:id="rId11898" ref="A6233"/>
    <hyperlink r:id="rId11899" ref="D6233"/>
    <hyperlink r:id="rId11900" ref="A6234"/>
    <hyperlink r:id="rId11901" ref="D6234"/>
    <hyperlink r:id="rId11902" ref="A6235"/>
    <hyperlink r:id="rId11903" ref="D6235"/>
    <hyperlink r:id="rId11904" ref="A6236"/>
    <hyperlink r:id="rId11905" ref="D6236"/>
    <hyperlink r:id="rId11906" ref="A6237"/>
    <hyperlink r:id="rId11907" ref="A6238"/>
    <hyperlink r:id="rId11908" ref="D6238"/>
    <hyperlink r:id="rId11909" ref="A6239"/>
    <hyperlink r:id="rId11910" ref="D6239"/>
    <hyperlink r:id="rId11911" ref="A6240"/>
    <hyperlink r:id="rId11912" ref="D6240"/>
    <hyperlink r:id="rId11913" ref="A6241"/>
    <hyperlink r:id="rId11914" ref="D6241"/>
    <hyperlink r:id="rId11915" ref="A6242"/>
    <hyperlink r:id="rId11916" ref="D6242"/>
    <hyperlink r:id="rId11917" ref="A6243"/>
    <hyperlink r:id="rId11918" ref="D6243"/>
    <hyperlink r:id="rId11919" ref="A6244"/>
    <hyperlink r:id="rId11920" ref="D6244"/>
    <hyperlink r:id="rId11921" ref="A6245"/>
    <hyperlink r:id="rId11922" ref="D6245"/>
    <hyperlink r:id="rId11923" ref="A6246"/>
    <hyperlink r:id="rId11924" ref="D6246"/>
    <hyperlink r:id="rId11925" ref="A6247"/>
    <hyperlink r:id="rId11926" ref="D6247"/>
    <hyperlink r:id="rId11927" ref="A6248"/>
    <hyperlink r:id="rId11928" ref="D6248"/>
    <hyperlink r:id="rId11929" ref="A6249"/>
    <hyperlink r:id="rId11930" ref="D6249"/>
    <hyperlink r:id="rId11931" ref="A6250"/>
    <hyperlink r:id="rId11932" ref="D6250"/>
    <hyperlink r:id="rId11933" ref="A6251"/>
    <hyperlink r:id="rId11934" ref="D6251"/>
    <hyperlink r:id="rId11935" ref="A6252"/>
    <hyperlink r:id="rId11936" ref="A6253"/>
    <hyperlink r:id="rId11937" ref="D6253"/>
    <hyperlink r:id="rId11938" ref="A6254"/>
    <hyperlink r:id="rId11939" ref="D6254"/>
    <hyperlink r:id="rId11940" ref="A6255"/>
    <hyperlink r:id="rId11941" ref="D6255"/>
    <hyperlink r:id="rId11942" ref="A6256"/>
    <hyperlink r:id="rId11943" ref="D6256"/>
    <hyperlink r:id="rId11944" ref="A6257"/>
    <hyperlink r:id="rId11945" ref="D6257"/>
    <hyperlink r:id="rId11946" ref="A6258"/>
    <hyperlink r:id="rId11947" ref="D6258"/>
    <hyperlink r:id="rId11948" ref="A6259"/>
    <hyperlink r:id="rId11949" ref="D6259"/>
    <hyperlink r:id="rId11950" ref="A6260"/>
    <hyperlink r:id="rId11951" ref="D6260"/>
    <hyperlink r:id="rId11952" ref="A6261"/>
    <hyperlink r:id="rId11953" ref="D6261"/>
    <hyperlink r:id="rId11954" ref="A6262"/>
    <hyperlink r:id="rId11955" ref="D6262"/>
    <hyperlink r:id="rId11956" ref="A6263"/>
    <hyperlink r:id="rId11957" ref="A6264"/>
    <hyperlink r:id="rId11958" ref="D6264"/>
    <hyperlink r:id="rId11959" ref="A6265"/>
    <hyperlink r:id="rId11960" ref="D6265"/>
    <hyperlink r:id="rId11961" ref="A6266"/>
    <hyperlink r:id="rId11962" ref="D6266"/>
    <hyperlink r:id="rId11963" ref="A6267"/>
    <hyperlink r:id="rId11964" ref="D6267"/>
    <hyperlink r:id="rId11965" ref="A6268"/>
    <hyperlink r:id="rId11966" ref="D6268"/>
    <hyperlink r:id="rId11967" ref="A6269"/>
    <hyperlink r:id="rId11968" ref="D6269"/>
    <hyperlink r:id="rId11969" ref="A6270"/>
    <hyperlink r:id="rId11970" ref="D6270"/>
    <hyperlink r:id="rId11971" ref="A6271"/>
    <hyperlink r:id="rId11972" ref="D6271"/>
    <hyperlink r:id="rId11973" ref="A6272"/>
    <hyperlink r:id="rId11974" ref="D6272"/>
    <hyperlink r:id="rId11975" ref="A6273"/>
    <hyperlink r:id="rId11976" ref="A6274"/>
    <hyperlink r:id="rId11977" ref="D6274"/>
    <hyperlink r:id="rId11978" ref="A6275"/>
    <hyperlink r:id="rId11979" ref="D6275"/>
    <hyperlink r:id="rId11980" ref="A6276"/>
    <hyperlink r:id="rId11981" ref="D6276"/>
    <hyperlink r:id="rId11982" ref="A6277"/>
    <hyperlink r:id="rId11983" ref="D6277"/>
    <hyperlink r:id="rId11984" ref="A6278"/>
    <hyperlink r:id="rId11985" ref="D6278"/>
    <hyperlink r:id="rId11986" ref="A6279"/>
    <hyperlink r:id="rId11987" ref="D6279"/>
    <hyperlink r:id="rId11988" ref="A6280"/>
    <hyperlink r:id="rId11989" ref="D6280"/>
    <hyperlink r:id="rId11990" ref="A6281"/>
    <hyperlink r:id="rId11991" ref="D6281"/>
    <hyperlink r:id="rId11992" ref="A6282"/>
    <hyperlink r:id="rId11993" ref="D6282"/>
    <hyperlink r:id="rId11994" ref="A6283"/>
    <hyperlink r:id="rId11995" ref="D6283"/>
    <hyperlink r:id="rId11996" ref="A6284"/>
    <hyperlink r:id="rId11997" ref="D6284"/>
    <hyperlink r:id="rId11998" ref="A6285"/>
    <hyperlink r:id="rId11999" ref="D6285"/>
    <hyperlink r:id="rId12000" ref="A6286"/>
    <hyperlink r:id="rId12001" ref="A6287"/>
    <hyperlink r:id="rId12002" ref="D6287"/>
    <hyperlink r:id="rId12003" ref="A6288"/>
    <hyperlink r:id="rId12004" ref="D6288"/>
    <hyperlink r:id="rId12005" ref="A6289"/>
    <hyperlink r:id="rId12006" ref="D6289"/>
    <hyperlink r:id="rId12007" ref="A6290"/>
    <hyperlink r:id="rId12008" ref="D6290"/>
    <hyperlink r:id="rId12009" ref="A6291"/>
    <hyperlink r:id="rId12010" ref="D6291"/>
    <hyperlink r:id="rId12011" ref="A6292"/>
    <hyperlink r:id="rId12012" ref="D6292"/>
    <hyperlink r:id="rId12013" ref="A6293"/>
    <hyperlink r:id="rId12014" ref="D6293"/>
    <hyperlink r:id="rId12015" ref="A6294"/>
    <hyperlink r:id="rId12016" ref="D6294"/>
    <hyperlink r:id="rId12017" ref="A6295"/>
    <hyperlink r:id="rId12018" ref="D6295"/>
    <hyperlink r:id="rId12019" ref="A6296"/>
    <hyperlink r:id="rId12020" ref="D6296"/>
    <hyperlink r:id="rId12021" ref="A6297"/>
    <hyperlink r:id="rId12022" ref="D6297"/>
    <hyperlink r:id="rId12023" ref="A6298"/>
    <hyperlink r:id="rId12024" ref="D6298"/>
    <hyperlink r:id="rId12025" ref="A6299"/>
    <hyperlink r:id="rId12026" ref="D6299"/>
    <hyperlink r:id="rId12027" ref="A6300"/>
    <hyperlink r:id="rId12028" ref="D6300"/>
    <hyperlink r:id="rId12029" ref="A6301"/>
    <hyperlink r:id="rId12030" ref="D6301"/>
    <hyperlink r:id="rId12031" ref="A6302"/>
    <hyperlink r:id="rId12032" ref="D6302"/>
    <hyperlink r:id="rId12033" ref="A6303"/>
    <hyperlink r:id="rId12034" ref="D6303"/>
    <hyperlink r:id="rId12035" ref="A6304"/>
    <hyperlink r:id="rId12036" ref="D6304"/>
    <hyperlink r:id="rId12037" ref="A6305"/>
    <hyperlink r:id="rId12038" ref="D6305"/>
    <hyperlink r:id="rId12039" ref="A6306"/>
    <hyperlink r:id="rId12040" ref="D6306"/>
    <hyperlink r:id="rId12041" ref="A6307"/>
    <hyperlink r:id="rId12042" ref="D6307"/>
    <hyperlink r:id="rId12043" ref="A6308"/>
    <hyperlink r:id="rId12044" ref="D6308"/>
    <hyperlink r:id="rId12045" ref="A6309"/>
    <hyperlink r:id="rId12046" ref="D6309"/>
    <hyperlink r:id="rId12047" ref="A6310"/>
    <hyperlink r:id="rId12048" ref="D6310"/>
    <hyperlink r:id="rId12049" ref="A6311"/>
    <hyperlink r:id="rId12050" ref="D6311"/>
    <hyperlink r:id="rId12051" ref="A6312"/>
    <hyperlink r:id="rId12052" ref="D6312"/>
    <hyperlink r:id="rId12053" ref="A6313"/>
    <hyperlink r:id="rId12054" ref="D6313"/>
    <hyperlink r:id="rId12055" ref="A6314"/>
    <hyperlink r:id="rId12056" ref="D6314"/>
    <hyperlink r:id="rId12057" ref="A6315"/>
    <hyperlink r:id="rId12058" ref="D6315"/>
    <hyperlink r:id="rId12059" ref="A6316"/>
    <hyperlink r:id="rId12060" ref="D6316"/>
    <hyperlink r:id="rId12061" ref="A6317"/>
    <hyperlink r:id="rId12062" ref="D6317"/>
    <hyperlink r:id="rId12063" ref="A6318"/>
    <hyperlink r:id="rId12064" ref="D6318"/>
    <hyperlink r:id="rId12065" ref="A6319"/>
    <hyperlink r:id="rId12066" ref="D6319"/>
    <hyperlink r:id="rId12067" ref="A6320"/>
    <hyperlink r:id="rId12068" ref="D6320"/>
    <hyperlink r:id="rId12069" ref="A6321"/>
    <hyperlink r:id="rId12070" ref="D6321"/>
    <hyperlink r:id="rId12071" ref="A6322"/>
    <hyperlink r:id="rId12072" ref="D6322"/>
    <hyperlink r:id="rId12073" ref="A6323"/>
    <hyperlink r:id="rId12074" ref="D6323"/>
    <hyperlink r:id="rId12075" ref="A6324"/>
    <hyperlink r:id="rId12076" ref="D6324"/>
    <hyperlink r:id="rId12077" ref="A6325"/>
    <hyperlink r:id="rId12078" ref="D6325"/>
    <hyperlink r:id="rId12079" ref="A6326"/>
    <hyperlink r:id="rId12080" ref="D6326"/>
    <hyperlink r:id="rId12081" ref="A6327"/>
    <hyperlink r:id="rId12082" ref="D6327"/>
    <hyperlink r:id="rId12083" ref="A6328"/>
    <hyperlink r:id="rId12084" ref="D6328"/>
    <hyperlink r:id="rId12085" ref="A6329"/>
    <hyperlink r:id="rId12086" ref="D6329"/>
    <hyperlink r:id="rId12087" ref="A6330"/>
    <hyperlink r:id="rId12088" ref="D6330"/>
    <hyperlink r:id="rId12089" ref="A6331"/>
    <hyperlink r:id="rId12090" ref="D6331"/>
    <hyperlink r:id="rId12091" ref="A6332"/>
    <hyperlink r:id="rId12092" ref="D6332"/>
    <hyperlink r:id="rId12093" ref="A6333"/>
    <hyperlink r:id="rId12094" ref="D6333"/>
    <hyperlink r:id="rId12095" ref="A6334"/>
    <hyperlink r:id="rId12096" ref="D6334"/>
    <hyperlink r:id="rId12097" ref="A6335"/>
    <hyperlink r:id="rId12098" ref="D6335"/>
    <hyperlink r:id="rId12099" ref="A6336"/>
    <hyperlink r:id="rId12100" ref="D6336"/>
    <hyperlink r:id="rId12101" ref="A6337"/>
    <hyperlink r:id="rId12102" ref="D6337"/>
    <hyperlink r:id="rId12103" ref="A6338"/>
    <hyperlink r:id="rId12104" ref="D6338"/>
    <hyperlink r:id="rId12105" ref="A6339"/>
    <hyperlink r:id="rId12106" ref="D6339"/>
    <hyperlink r:id="rId12107" ref="A6340"/>
    <hyperlink r:id="rId12108" ref="D6340"/>
    <hyperlink r:id="rId12109" ref="A6341"/>
    <hyperlink r:id="rId12110" ref="D6341"/>
    <hyperlink r:id="rId12111" ref="A6342"/>
    <hyperlink r:id="rId12112" ref="D6342"/>
    <hyperlink r:id="rId12113" ref="A6343"/>
    <hyperlink r:id="rId12114" ref="D6343"/>
    <hyperlink r:id="rId12115" ref="A6344"/>
    <hyperlink r:id="rId12116" ref="D6344"/>
    <hyperlink r:id="rId12117" ref="A6345"/>
    <hyperlink r:id="rId12118" ref="D6345"/>
    <hyperlink r:id="rId12119" ref="A6346"/>
    <hyperlink r:id="rId12120" ref="D6346"/>
    <hyperlink r:id="rId12121" ref="A6347"/>
    <hyperlink r:id="rId12122" ref="D6347"/>
    <hyperlink r:id="rId12123" ref="A6348"/>
    <hyperlink r:id="rId12124" ref="D6348"/>
    <hyperlink r:id="rId12125" ref="A6349"/>
    <hyperlink r:id="rId12126" ref="D6349"/>
    <hyperlink r:id="rId12127" ref="A6350"/>
    <hyperlink r:id="rId12128" ref="D6350"/>
    <hyperlink r:id="rId12129" ref="A6351"/>
    <hyperlink r:id="rId12130" ref="D6351"/>
    <hyperlink r:id="rId12131" ref="A6352"/>
    <hyperlink r:id="rId12132" ref="D6352"/>
    <hyperlink r:id="rId12133" ref="A6353"/>
    <hyperlink r:id="rId12134" ref="D6353"/>
    <hyperlink r:id="rId12135" ref="A6354"/>
    <hyperlink r:id="rId12136" ref="D6354"/>
    <hyperlink r:id="rId12137" ref="A6355"/>
    <hyperlink r:id="rId12138" ref="D6355"/>
    <hyperlink r:id="rId12139" ref="A6356"/>
    <hyperlink r:id="rId12140" ref="D6356"/>
    <hyperlink r:id="rId12141" ref="A6357"/>
    <hyperlink r:id="rId12142" ref="D6357"/>
    <hyperlink r:id="rId12143" ref="A6358"/>
    <hyperlink r:id="rId12144" ref="D6358"/>
    <hyperlink r:id="rId12145" ref="A6359"/>
    <hyperlink r:id="rId12146" ref="D6359"/>
    <hyperlink r:id="rId12147" ref="A6360"/>
    <hyperlink r:id="rId12148" ref="D6360"/>
    <hyperlink r:id="rId12149" ref="A6361"/>
    <hyperlink r:id="rId12150" ref="D6361"/>
    <hyperlink r:id="rId12151" ref="A6362"/>
    <hyperlink r:id="rId12152" ref="D6362"/>
    <hyperlink r:id="rId12153" ref="A6363"/>
    <hyperlink r:id="rId12154" ref="D6363"/>
    <hyperlink r:id="rId12155" ref="A6364"/>
    <hyperlink r:id="rId12156" ref="D6364"/>
    <hyperlink r:id="rId12157" ref="A6365"/>
    <hyperlink r:id="rId12158" ref="D6365"/>
    <hyperlink r:id="rId12159" ref="A6366"/>
    <hyperlink r:id="rId12160" ref="D6366"/>
    <hyperlink r:id="rId12161" ref="A6367"/>
    <hyperlink r:id="rId12162" ref="D6367"/>
    <hyperlink r:id="rId12163" ref="A6368"/>
    <hyperlink r:id="rId12164" ref="D6368"/>
    <hyperlink r:id="rId12165" ref="A6369"/>
    <hyperlink r:id="rId12166" ref="D6369"/>
    <hyperlink r:id="rId12167" ref="A6370"/>
    <hyperlink r:id="rId12168" ref="D6370"/>
    <hyperlink r:id="rId12169" ref="A6371"/>
    <hyperlink r:id="rId12170" ref="D6371"/>
    <hyperlink r:id="rId12171" ref="A6372"/>
    <hyperlink r:id="rId12172" ref="D6372"/>
    <hyperlink r:id="rId12173" ref="A6373"/>
    <hyperlink r:id="rId12174" ref="D6373"/>
    <hyperlink r:id="rId12175" ref="A6374"/>
    <hyperlink r:id="rId12176" ref="D6374"/>
    <hyperlink r:id="rId12177" ref="A6375"/>
    <hyperlink r:id="rId12178" ref="D6375"/>
    <hyperlink r:id="rId12179" ref="A6376"/>
    <hyperlink r:id="rId12180" ref="D6376"/>
    <hyperlink r:id="rId12181" ref="A6377"/>
    <hyperlink r:id="rId12182" ref="D6377"/>
    <hyperlink r:id="rId12183" ref="A6378"/>
    <hyperlink r:id="rId12184" ref="D6378"/>
    <hyperlink r:id="rId12185" ref="A6379"/>
    <hyperlink r:id="rId12186" ref="D6379"/>
    <hyperlink r:id="rId12187" ref="A6380"/>
    <hyperlink r:id="rId12188" ref="D6380"/>
    <hyperlink r:id="rId12189" ref="A6381"/>
    <hyperlink r:id="rId12190" ref="D6381"/>
    <hyperlink r:id="rId12191" ref="A6382"/>
    <hyperlink r:id="rId12192" ref="D6382"/>
    <hyperlink r:id="rId12193" ref="A6383"/>
    <hyperlink r:id="rId12194" ref="D6383"/>
    <hyperlink r:id="rId12195" ref="A6384"/>
    <hyperlink r:id="rId12196" ref="D6384"/>
    <hyperlink r:id="rId12197" ref="A6385"/>
    <hyperlink r:id="rId12198" ref="D6385"/>
    <hyperlink r:id="rId12199" ref="A6386"/>
    <hyperlink r:id="rId12200" ref="D6386"/>
    <hyperlink r:id="rId12201" ref="A6387"/>
    <hyperlink r:id="rId12202" ref="D6387"/>
    <hyperlink r:id="rId12203" ref="A6388"/>
    <hyperlink r:id="rId12204" ref="D6388"/>
    <hyperlink r:id="rId12205" ref="A6389"/>
    <hyperlink r:id="rId12206" ref="D6389"/>
    <hyperlink r:id="rId12207" ref="A6390"/>
    <hyperlink r:id="rId12208" ref="D6390"/>
    <hyperlink r:id="rId12209" ref="A6391"/>
    <hyperlink r:id="rId12210" ref="D6391"/>
    <hyperlink r:id="rId12211" ref="A6392"/>
    <hyperlink r:id="rId12212" ref="D6392"/>
    <hyperlink r:id="rId12213" ref="A6393"/>
    <hyperlink r:id="rId12214" ref="D6393"/>
    <hyperlink r:id="rId12215" ref="A6394"/>
    <hyperlink r:id="rId12216" ref="D6394"/>
    <hyperlink r:id="rId12217" ref="A6395"/>
    <hyperlink r:id="rId12218" ref="D6395"/>
    <hyperlink r:id="rId12219" ref="A6396"/>
    <hyperlink r:id="rId12220" ref="D6396"/>
    <hyperlink r:id="rId12221" ref="A6397"/>
    <hyperlink r:id="rId12222" ref="D6397"/>
    <hyperlink r:id="rId12223" ref="A6398"/>
    <hyperlink r:id="rId12224" ref="D6398"/>
    <hyperlink r:id="rId12225" ref="A6399"/>
    <hyperlink r:id="rId12226" ref="D6399"/>
    <hyperlink r:id="rId12227" ref="A6400"/>
    <hyperlink r:id="rId12228" ref="D6400"/>
    <hyperlink r:id="rId12229" ref="A6401"/>
    <hyperlink r:id="rId12230" ref="D6401"/>
    <hyperlink r:id="rId12231" ref="A6402"/>
    <hyperlink r:id="rId12232" ref="D6402"/>
    <hyperlink r:id="rId12233" ref="A6403"/>
    <hyperlink r:id="rId12234" ref="D6403"/>
    <hyperlink r:id="rId12235" ref="A6404"/>
    <hyperlink r:id="rId12236" ref="D6404"/>
    <hyperlink r:id="rId12237" ref="A6405"/>
    <hyperlink r:id="rId12238" ref="D6405"/>
    <hyperlink r:id="rId12239" ref="A6406"/>
    <hyperlink r:id="rId12240" ref="D6406"/>
    <hyperlink r:id="rId12241" ref="A6407"/>
    <hyperlink r:id="rId12242" ref="D6407"/>
    <hyperlink r:id="rId12243" ref="A6408"/>
    <hyperlink r:id="rId12244" ref="D6408"/>
    <hyperlink r:id="rId12245" ref="A6409"/>
    <hyperlink r:id="rId12246" ref="D6409"/>
    <hyperlink r:id="rId12247" ref="A6410"/>
    <hyperlink r:id="rId12248" ref="D6410"/>
    <hyperlink r:id="rId12249" ref="A6411"/>
    <hyperlink r:id="rId12250" ref="D6411"/>
    <hyperlink r:id="rId12251" ref="A6412"/>
    <hyperlink r:id="rId12252" ref="D6412"/>
    <hyperlink r:id="rId12253" ref="A6413"/>
    <hyperlink r:id="rId12254" ref="D6413"/>
    <hyperlink r:id="rId12255" ref="A6414"/>
    <hyperlink r:id="rId12256" ref="D6414"/>
    <hyperlink r:id="rId12257" ref="A6415"/>
    <hyperlink r:id="rId12258" ref="D6415"/>
    <hyperlink r:id="rId12259" ref="A6416"/>
    <hyperlink r:id="rId12260" ref="D6416"/>
    <hyperlink r:id="rId12261" ref="A6417"/>
    <hyperlink r:id="rId12262" ref="D6417"/>
    <hyperlink r:id="rId12263" ref="A6418"/>
    <hyperlink r:id="rId12264" ref="D6418"/>
    <hyperlink r:id="rId12265" ref="A6419"/>
    <hyperlink r:id="rId12266" ref="D6419"/>
    <hyperlink r:id="rId12267" ref="A6420"/>
    <hyperlink r:id="rId12268" ref="D6420"/>
    <hyperlink r:id="rId12269" ref="A6421"/>
    <hyperlink r:id="rId12270" ref="D6421"/>
    <hyperlink r:id="rId12271" ref="A6422"/>
    <hyperlink r:id="rId12272" ref="D6422"/>
    <hyperlink r:id="rId12273" ref="A6423"/>
    <hyperlink r:id="rId12274" ref="D6423"/>
    <hyperlink r:id="rId12275" ref="A6424"/>
    <hyperlink r:id="rId12276" ref="D6424"/>
    <hyperlink r:id="rId12277" ref="A6425"/>
    <hyperlink r:id="rId12278" ref="D6425"/>
    <hyperlink r:id="rId12279" ref="A6426"/>
    <hyperlink r:id="rId12280" ref="D6426"/>
    <hyperlink r:id="rId12281" ref="A6427"/>
    <hyperlink r:id="rId12282" ref="D6427"/>
    <hyperlink r:id="rId12283" ref="A6428"/>
    <hyperlink r:id="rId12284" ref="D6428"/>
    <hyperlink r:id="rId12285" ref="A6429"/>
    <hyperlink r:id="rId12286" ref="D6429"/>
    <hyperlink r:id="rId12287" ref="A6430"/>
    <hyperlink r:id="rId12288" ref="D6430"/>
    <hyperlink r:id="rId12289" ref="A6431"/>
    <hyperlink r:id="rId12290" ref="D6431"/>
    <hyperlink r:id="rId12291" ref="A6432"/>
    <hyperlink r:id="rId12292" ref="D6432"/>
    <hyperlink r:id="rId12293" ref="A6433"/>
    <hyperlink r:id="rId12294" ref="D6433"/>
    <hyperlink r:id="rId12295" ref="A6434"/>
    <hyperlink r:id="rId12296" ref="D6434"/>
    <hyperlink r:id="rId12297" ref="A6435"/>
    <hyperlink r:id="rId12298" ref="D6435"/>
    <hyperlink r:id="rId12299" ref="A6436"/>
    <hyperlink r:id="rId12300" ref="D6436"/>
    <hyperlink r:id="rId12301" ref="A6437"/>
    <hyperlink r:id="rId12302" ref="D6437"/>
    <hyperlink r:id="rId12303" ref="A6438"/>
    <hyperlink r:id="rId12304" ref="D6438"/>
    <hyperlink r:id="rId12305" ref="A6439"/>
    <hyperlink r:id="rId12306" ref="D6439"/>
    <hyperlink r:id="rId12307" ref="A6440"/>
    <hyperlink r:id="rId12308" ref="D6440"/>
    <hyperlink r:id="rId12309" ref="A6441"/>
    <hyperlink r:id="rId12310" ref="D6441"/>
    <hyperlink r:id="rId12311" ref="A6442"/>
    <hyperlink r:id="rId12312" ref="D6442"/>
    <hyperlink r:id="rId12313" ref="A6443"/>
    <hyperlink r:id="rId12314" ref="D6443"/>
    <hyperlink r:id="rId12315" ref="A6444"/>
    <hyperlink r:id="rId12316" ref="D6444"/>
    <hyperlink r:id="rId12317" ref="A6445"/>
    <hyperlink r:id="rId12318" ref="D6445"/>
    <hyperlink r:id="rId12319" ref="A6446"/>
    <hyperlink r:id="rId12320" ref="D6446"/>
    <hyperlink r:id="rId12321" ref="A6447"/>
    <hyperlink r:id="rId12322" ref="D6447"/>
    <hyperlink r:id="rId12323" ref="A6448"/>
    <hyperlink r:id="rId12324" ref="D6448"/>
    <hyperlink r:id="rId12325" ref="A6449"/>
    <hyperlink r:id="rId12326" ref="D6449"/>
    <hyperlink r:id="rId12327" ref="A6450"/>
    <hyperlink r:id="rId12328" ref="D6450"/>
    <hyperlink r:id="rId12329" ref="A6451"/>
    <hyperlink r:id="rId12330" ref="D6451"/>
    <hyperlink r:id="rId12331" ref="A6452"/>
    <hyperlink r:id="rId12332" ref="D6452"/>
    <hyperlink r:id="rId12333" ref="A6453"/>
    <hyperlink r:id="rId12334" ref="D6453"/>
    <hyperlink r:id="rId12335" ref="A6454"/>
    <hyperlink r:id="rId12336" ref="D6454"/>
    <hyperlink r:id="rId12337" ref="A6455"/>
    <hyperlink r:id="rId12338" ref="D6455"/>
    <hyperlink r:id="rId12339" ref="A6456"/>
    <hyperlink r:id="rId12340" ref="D6456"/>
    <hyperlink r:id="rId12341" ref="A6457"/>
    <hyperlink r:id="rId12342" ref="D6457"/>
    <hyperlink r:id="rId12343" ref="A6458"/>
    <hyperlink r:id="rId12344" ref="D6458"/>
    <hyperlink r:id="rId12345" ref="A6459"/>
    <hyperlink r:id="rId12346" ref="D6459"/>
    <hyperlink r:id="rId12347" ref="A6460"/>
    <hyperlink r:id="rId12348" ref="D6460"/>
    <hyperlink r:id="rId12349" ref="A6461"/>
    <hyperlink r:id="rId12350" ref="D6461"/>
    <hyperlink r:id="rId12351" ref="A6462"/>
    <hyperlink r:id="rId12352" ref="D6462"/>
    <hyperlink r:id="rId12353" ref="A6463"/>
    <hyperlink r:id="rId12354" ref="D6463"/>
    <hyperlink r:id="rId12355" ref="A6464"/>
    <hyperlink r:id="rId12356" ref="D6464"/>
    <hyperlink r:id="rId12357" ref="D6465"/>
    <hyperlink r:id="rId12358" ref="D6466"/>
    <hyperlink r:id="rId12359" ref="D6467"/>
    <hyperlink r:id="rId12360" ref="D6468"/>
    <hyperlink r:id="rId12361" ref="D6469"/>
    <hyperlink r:id="rId12362" ref="D6470"/>
    <hyperlink r:id="rId12363" ref="D6471"/>
    <hyperlink r:id="rId12364" ref="D6472"/>
    <hyperlink r:id="rId12365" ref="D6473"/>
    <hyperlink r:id="rId12366" ref="D6474"/>
    <hyperlink r:id="rId12367" ref="D6475"/>
    <hyperlink r:id="rId12368" ref="D6476"/>
    <hyperlink r:id="rId12369" ref="D6477"/>
    <hyperlink r:id="rId12370" ref="D6478"/>
    <hyperlink r:id="rId12371" ref="D6479"/>
    <hyperlink r:id="rId12372" ref="D6480"/>
    <hyperlink r:id="rId12373" ref="D6481"/>
    <hyperlink r:id="rId12374" ref="D6482"/>
    <hyperlink r:id="rId12375" ref="D6483"/>
    <hyperlink r:id="rId12376" ref="D6484"/>
    <hyperlink r:id="rId12377" ref="D6485"/>
    <hyperlink r:id="rId12378" ref="D6486"/>
    <hyperlink r:id="rId12379" ref="D6487"/>
    <hyperlink r:id="rId12380" ref="D6488"/>
    <hyperlink r:id="rId12381" ref="D6489"/>
    <hyperlink r:id="rId12382" ref="D6490"/>
    <hyperlink r:id="rId12383" ref="D6491"/>
    <hyperlink r:id="rId12384" ref="D6492"/>
    <hyperlink r:id="rId12385" ref="D6493"/>
    <hyperlink r:id="rId12386" ref="D6494"/>
    <hyperlink r:id="rId12387" ref="D6495"/>
    <hyperlink r:id="rId12388" ref="D6496"/>
    <hyperlink r:id="rId12389" ref="D6497"/>
    <hyperlink r:id="rId12390" ref="A6498"/>
    <hyperlink r:id="rId12391" ref="D6498"/>
    <hyperlink r:id="rId12392" ref="A6499"/>
    <hyperlink r:id="rId12393" ref="D6499"/>
    <hyperlink r:id="rId12394" ref="A6500"/>
    <hyperlink r:id="rId12395" ref="D6500"/>
    <hyperlink r:id="rId12396" ref="A6501"/>
    <hyperlink r:id="rId12397" ref="D6501"/>
    <hyperlink r:id="rId12398" ref="A6502"/>
    <hyperlink r:id="rId12399" ref="D6502"/>
    <hyperlink r:id="rId12400" ref="A6503"/>
    <hyperlink r:id="rId12401" ref="D6503"/>
    <hyperlink r:id="rId12402" ref="A6504"/>
    <hyperlink r:id="rId12403" ref="D6504"/>
    <hyperlink r:id="rId12404" ref="A6505"/>
    <hyperlink r:id="rId12405" ref="D6505"/>
    <hyperlink r:id="rId12406" ref="A6506"/>
    <hyperlink r:id="rId12407" ref="D6506"/>
    <hyperlink r:id="rId12408" ref="A6507"/>
    <hyperlink r:id="rId12409" ref="D6507"/>
    <hyperlink r:id="rId12410" ref="A6508"/>
    <hyperlink r:id="rId12411" ref="D6508"/>
    <hyperlink r:id="rId12412" ref="A6509"/>
    <hyperlink r:id="rId12413" ref="D6509"/>
    <hyperlink r:id="rId12414" ref="A6510"/>
    <hyperlink r:id="rId12415" ref="D6510"/>
    <hyperlink r:id="rId12416" ref="A6511"/>
    <hyperlink r:id="rId12417" ref="D6511"/>
    <hyperlink r:id="rId12418" ref="A6512"/>
    <hyperlink r:id="rId12419" ref="D6512"/>
    <hyperlink r:id="rId12420" ref="A6513"/>
    <hyperlink r:id="rId12421" ref="D6513"/>
    <hyperlink r:id="rId12422" ref="A6514"/>
    <hyperlink r:id="rId12423" ref="D6514"/>
    <hyperlink r:id="rId12424" ref="A6515"/>
    <hyperlink r:id="rId12425" ref="D6515"/>
    <hyperlink r:id="rId12426" ref="A6516"/>
    <hyperlink r:id="rId12427" ref="D6516"/>
    <hyperlink r:id="rId12428" ref="A6517"/>
    <hyperlink r:id="rId12429" ref="D6517"/>
    <hyperlink r:id="rId12430" ref="A6518"/>
    <hyperlink r:id="rId12431" ref="D6518"/>
    <hyperlink r:id="rId12432" ref="A6519"/>
    <hyperlink r:id="rId12433" ref="D6519"/>
    <hyperlink r:id="rId12434" ref="A6520"/>
    <hyperlink r:id="rId12435" ref="D6520"/>
    <hyperlink r:id="rId12436" ref="A6521"/>
    <hyperlink r:id="rId12437" ref="D6521"/>
    <hyperlink r:id="rId12438" ref="A6522"/>
    <hyperlink r:id="rId12439" ref="D6522"/>
    <hyperlink r:id="rId12440" ref="A6523"/>
    <hyperlink r:id="rId12441" ref="D6523"/>
    <hyperlink r:id="rId12442" ref="A6524"/>
    <hyperlink r:id="rId12443" ref="D6524"/>
    <hyperlink r:id="rId12444" ref="A6525"/>
    <hyperlink r:id="rId12445" ref="D6525"/>
    <hyperlink r:id="rId12446" ref="A6526"/>
    <hyperlink r:id="rId12447" ref="A6527"/>
    <hyperlink r:id="rId12448" ref="A6528"/>
    <hyperlink r:id="rId12449" ref="D6528"/>
    <hyperlink r:id="rId12450" ref="A6529"/>
    <hyperlink r:id="rId12451" ref="D6529"/>
    <hyperlink r:id="rId12452" ref="A6530"/>
    <hyperlink r:id="rId12453" ref="D6530"/>
    <hyperlink r:id="rId12454" ref="A6531"/>
    <hyperlink r:id="rId12455" ref="D6531"/>
    <hyperlink r:id="rId12456" ref="A6532"/>
    <hyperlink r:id="rId12457" ref="D6532"/>
    <hyperlink r:id="rId12458" ref="A6533"/>
    <hyperlink r:id="rId12459" ref="D6533"/>
    <hyperlink r:id="rId12460" ref="A6534"/>
    <hyperlink r:id="rId12461" ref="D6534"/>
    <hyperlink r:id="rId12462" ref="A6535"/>
    <hyperlink r:id="rId12463" ref="D6535"/>
    <hyperlink r:id="rId12464" ref="A6536"/>
    <hyperlink r:id="rId12465" ref="D6536"/>
    <hyperlink r:id="rId12466" ref="A6537"/>
    <hyperlink r:id="rId12467" ref="D6537"/>
    <hyperlink r:id="rId12468" ref="A6538"/>
    <hyperlink r:id="rId12469" ref="D6538"/>
    <hyperlink r:id="rId12470" ref="A6539"/>
    <hyperlink r:id="rId12471" ref="D6539"/>
    <hyperlink r:id="rId12472" ref="A6540"/>
    <hyperlink r:id="rId12473" ref="D6540"/>
    <hyperlink r:id="rId12474" ref="A6541"/>
    <hyperlink r:id="rId12475" ref="D6541"/>
    <hyperlink r:id="rId12476" ref="A6542"/>
    <hyperlink r:id="rId12477" ref="D6542"/>
    <hyperlink r:id="rId12478" ref="A6543"/>
    <hyperlink r:id="rId12479" ref="D6543"/>
    <hyperlink r:id="rId12480" ref="A6544"/>
    <hyperlink r:id="rId12481" ref="D6544"/>
    <hyperlink r:id="rId12482" ref="A6545"/>
    <hyperlink r:id="rId12483" ref="D6545"/>
    <hyperlink r:id="rId12484" ref="A6546"/>
    <hyperlink r:id="rId12485" ref="D6546"/>
    <hyperlink r:id="rId12486" ref="A6547"/>
    <hyperlink r:id="rId12487" ref="D6547"/>
    <hyperlink r:id="rId12488" ref="A6548"/>
    <hyperlink r:id="rId12489" ref="D6548"/>
    <hyperlink r:id="rId12490" ref="A6549"/>
    <hyperlink r:id="rId12491" ref="D6549"/>
    <hyperlink r:id="rId12492" ref="A6550"/>
    <hyperlink r:id="rId12493" ref="D6550"/>
    <hyperlink r:id="rId12494" ref="A6551"/>
    <hyperlink r:id="rId12495" ref="D6551"/>
    <hyperlink r:id="rId12496" ref="A6552"/>
    <hyperlink r:id="rId12497" ref="D6552"/>
    <hyperlink r:id="rId12498" ref="A6553"/>
    <hyperlink r:id="rId12499" ref="D6553"/>
    <hyperlink r:id="rId12500" ref="D6554"/>
    <hyperlink r:id="rId12501" ref="D6555"/>
    <hyperlink r:id="rId12502" ref="D6556"/>
    <hyperlink r:id="rId12503" ref="D6557"/>
    <hyperlink r:id="rId12504" ref="D6558"/>
    <hyperlink r:id="rId12505" ref="D6559"/>
    <hyperlink r:id="rId12506" ref="D6560"/>
    <hyperlink r:id="rId12507" ref="D6561"/>
    <hyperlink r:id="rId12508" ref="D6562"/>
    <hyperlink r:id="rId12509" ref="D6563"/>
    <hyperlink r:id="rId12510" ref="D6564"/>
    <hyperlink r:id="rId12511" ref="D6565"/>
    <hyperlink r:id="rId12512" ref="D6566"/>
    <hyperlink r:id="rId12513" ref="D6567"/>
    <hyperlink r:id="rId12514" ref="D6568"/>
    <hyperlink r:id="rId12515" ref="D6569"/>
    <hyperlink r:id="rId12516" ref="D6570"/>
    <hyperlink r:id="rId12517" ref="D6571"/>
    <hyperlink r:id="rId12518" ref="D6572"/>
    <hyperlink r:id="rId12519" ref="D6573"/>
    <hyperlink r:id="rId12520" ref="D6574"/>
    <hyperlink r:id="rId12521" ref="D6575"/>
    <hyperlink r:id="rId12522" ref="D6576"/>
    <hyperlink r:id="rId12523" ref="D6577"/>
    <hyperlink r:id="rId12524" ref="D6578"/>
    <hyperlink r:id="rId12525" ref="D6579"/>
    <hyperlink r:id="rId12526" ref="D6580"/>
    <hyperlink r:id="rId12527" ref="D6581"/>
    <hyperlink r:id="rId12528" ref="D6582"/>
    <hyperlink r:id="rId12529" ref="D6583"/>
    <hyperlink r:id="rId12530" ref="D6584"/>
    <hyperlink r:id="rId12531" ref="D6585"/>
    <hyperlink r:id="rId12532" ref="D6586"/>
    <hyperlink r:id="rId12533" ref="D6587"/>
    <hyperlink r:id="rId12534" ref="D6588"/>
    <hyperlink r:id="rId12535" ref="D6589"/>
    <hyperlink r:id="rId12536" ref="D6590"/>
    <hyperlink r:id="rId12537" ref="D6591"/>
    <hyperlink r:id="rId12538" ref="D6592"/>
    <hyperlink r:id="rId12539" ref="D6593"/>
    <hyperlink r:id="rId12540" ref="D6594"/>
    <hyperlink r:id="rId12541" ref="D6595"/>
    <hyperlink r:id="rId12542" ref="D6596"/>
    <hyperlink r:id="rId12543" ref="D6597"/>
    <hyperlink r:id="rId12544" ref="D6598"/>
    <hyperlink r:id="rId12545" ref="D6599"/>
    <hyperlink r:id="rId12546" ref="A6600"/>
    <hyperlink r:id="rId12547" ref="D6600"/>
    <hyperlink r:id="rId12548" ref="A6601"/>
    <hyperlink r:id="rId12549" ref="D6601"/>
    <hyperlink r:id="rId12550" ref="A6602"/>
    <hyperlink r:id="rId12551" ref="D6602"/>
    <hyperlink r:id="rId12552" ref="A6603"/>
    <hyperlink r:id="rId12553" ref="D6603"/>
    <hyperlink r:id="rId12554" ref="A6604"/>
    <hyperlink r:id="rId12555" ref="D6604"/>
    <hyperlink r:id="rId12556" ref="A6605"/>
    <hyperlink r:id="rId12557" ref="D6605"/>
    <hyperlink r:id="rId12558" ref="A6606"/>
    <hyperlink r:id="rId12559" ref="D6606"/>
    <hyperlink r:id="rId12560" ref="A6607"/>
    <hyperlink r:id="rId12561" ref="D6607"/>
    <hyperlink r:id="rId12562" ref="A6608"/>
    <hyperlink r:id="rId12563" ref="D6608"/>
    <hyperlink r:id="rId12564" ref="A6609"/>
    <hyperlink r:id="rId12565" ref="D6609"/>
    <hyperlink r:id="rId12566" ref="A6610"/>
    <hyperlink r:id="rId12567" ref="D6610"/>
    <hyperlink r:id="rId12568" ref="D6611"/>
    <hyperlink r:id="rId12569" ref="D6612"/>
    <hyperlink r:id="rId12570" ref="D6613"/>
    <hyperlink r:id="rId12571" ref="D6614"/>
    <hyperlink r:id="rId12572" ref="D6615"/>
    <hyperlink r:id="rId12573" ref="D6616"/>
    <hyperlink r:id="rId12574" ref="D6617"/>
    <hyperlink r:id="rId12575" ref="D6618"/>
    <hyperlink r:id="rId12576" ref="A6619"/>
    <hyperlink r:id="rId12577" ref="D6619"/>
    <hyperlink r:id="rId12578" ref="A6620"/>
    <hyperlink r:id="rId12579" ref="A6621"/>
    <hyperlink r:id="rId12580" ref="A6622"/>
    <hyperlink r:id="rId12581" ref="D6622"/>
    <hyperlink r:id="rId12582" ref="A6623"/>
    <hyperlink r:id="rId12583" ref="D6623"/>
    <hyperlink r:id="rId12584" ref="A6624"/>
    <hyperlink r:id="rId12585" ref="D6624"/>
    <hyperlink r:id="rId12586" ref="A6625"/>
    <hyperlink r:id="rId12587" ref="D6625"/>
    <hyperlink r:id="rId12588" ref="A6626"/>
    <hyperlink r:id="rId12589" ref="D6626"/>
    <hyperlink r:id="rId12590" ref="A6627"/>
    <hyperlink r:id="rId12591" ref="D6627"/>
    <hyperlink r:id="rId12592" ref="A6628"/>
    <hyperlink r:id="rId12593" ref="D6628"/>
    <hyperlink r:id="rId12594" ref="A6629"/>
    <hyperlink r:id="rId12595" ref="D6629"/>
    <hyperlink r:id="rId12596" ref="A6630"/>
    <hyperlink r:id="rId12597" ref="D6630"/>
    <hyperlink r:id="rId12598" ref="A6631"/>
    <hyperlink r:id="rId12599" ref="D6631"/>
    <hyperlink r:id="rId12600" ref="A6632"/>
    <hyperlink r:id="rId12601" ref="D6632"/>
    <hyperlink r:id="rId12602" ref="A6633"/>
    <hyperlink r:id="rId12603" ref="D6633"/>
    <hyperlink r:id="rId12604" ref="A6634"/>
    <hyperlink r:id="rId12605" ref="D6634"/>
    <hyperlink r:id="rId12606" ref="A6635"/>
    <hyperlink r:id="rId12607" ref="D6635"/>
    <hyperlink r:id="rId12608" ref="A6636"/>
    <hyperlink r:id="rId12609" ref="D6636"/>
    <hyperlink r:id="rId12610" ref="A6637"/>
    <hyperlink r:id="rId12611" ref="D6637"/>
    <hyperlink r:id="rId12612" ref="A6638"/>
    <hyperlink r:id="rId12613" ref="D6638"/>
    <hyperlink r:id="rId12614" ref="A6639"/>
    <hyperlink r:id="rId12615" ref="D6639"/>
    <hyperlink r:id="rId12616" ref="A6640"/>
    <hyperlink r:id="rId12617" ref="D6640"/>
    <hyperlink r:id="rId12618" ref="A6641"/>
    <hyperlink r:id="rId12619" ref="D6641"/>
    <hyperlink r:id="rId12620" ref="A6642"/>
    <hyperlink r:id="rId12621" ref="D6642"/>
  </hyperlinks>
  <drawing r:id="rId12622"/>
</worksheet>
</file>